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Ex3.xml" ContentType="application/vnd.ms-office.chartex+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charts/chart9.xml" ContentType="application/vnd.openxmlformats-officedocument.drawingml.chart+xml"/>
  <Override PartName="/xl/charts/style12.xml" ContentType="application/vnd.ms-office.chartstyle+xml"/>
  <Override PartName="/xl/charts/colors12.xml" ContentType="application/vnd.ms-office.chartcolorstyle+xml"/>
  <Override PartName="/xl/charts/chart10.xml" ContentType="application/vnd.openxmlformats-officedocument.drawingml.chart+xml"/>
  <Override PartName="/xl/charts/style13.xml" ContentType="application/vnd.ms-office.chartstyle+xml"/>
  <Override PartName="/xl/charts/colors13.xml" ContentType="application/vnd.ms-office.chartcolorstyle+xml"/>
  <Override PartName="/xl/charts/chart11.xml" ContentType="application/vnd.openxmlformats-officedocument.drawingml.chart+xml"/>
  <Override PartName="/xl/charts/style14.xml" ContentType="application/vnd.ms-office.chartstyle+xml"/>
  <Override PartName="/xl/charts/colors14.xml" ContentType="application/vnd.ms-office.chartcolorstyle+xml"/>
  <Override PartName="/xl/charts/chartEx4.xml" ContentType="application/vnd.ms-office.chartex+xml"/>
  <Override PartName="/xl/charts/style15.xml" ContentType="application/vnd.ms-office.chartstyle+xml"/>
  <Override PartName="/xl/charts/colors15.xml" ContentType="application/vnd.ms-office.chartcolorstyle+xml"/>
  <Override PartName="/xl/charts/chart12.xml" ContentType="application/vnd.openxmlformats-officedocument.drawingml.chart+xml"/>
  <Override PartName="/xl/charts/style16.xml" ContentType="application/vnd.ms-office.chartstyle+xml"/>
  <Override PartName="/xl/charts/colors16.xml" ContentType="application/vnd.ms-office.chartcolorstyle+xml"/>
  <Override PartName="/xl/charts/chart13.xml" ContentType="application/vnd.openxmlformats-officedocument.drawingml.chart+xml"/>
  <Override PartName="/xl/charts/style17.xml" ContentType="application/vnd.ms-office.chartstyle+xml"/>
  <Override PartName="/xl/charts/colors17.xml" ContentType="application/vnd.ms-office.chartcolorstyle+xml"/>
  <Override PartName="/xl/charts/chart14.xml" ContentType="application/vnd.openxmlformats-officedocument.drawingml.chart+xml"/>
  <Override PartName="/xl/charts/style18.xml" ContentType="application/vnd.ms-office.chartstyle+xml"/>
  <Override PartName="/xl/charts/colors18.xml" ContentType="application/vnd.ms-office.chartcolorstyle+xml"/>
  <Override PartName="/xl/charts/chart15.xml" ContentType="application/vnd.openxmlformats-officedocument.drawingml.chart+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02" codeName="{F3310B89-0DAA-6C43-5919-0D5897632BE8}"/>
  <workbookPr codeName="ThisWorkbook" hidePivotFieldList="1"/>
  <mc:AlternateContent xmlns:mc="http://schemas.openxmlformats.org/markup-compatibility/2006">
    <mc:Choice Requires="x15">
      <x15ac:absPath xmlns:x15ac="http://schemas.microsoft.com/office/spreadsheetml/2010/11/ac" url="/Users/kodjoviplakoo/Desktop/Enermod_Africa/"/>
    </mc:Choice>
  </mc:AlternateContent>
  <xr:revisionPtr revIDLastSave="0" documentId="8_{F44C1849-7608-F244-9210-003AF899D9FC}" xr6:coauthVersionLast="47" xr6:coauthVersionMax="47" xr10:uidLastSave="{00000000-0000-0000-0000-000000000000}"/>
  <bookViews>
    <workbookView xWindow="860" yWindow="-19380" windowWidth="28800" windowHeight="15600" tabRatio="828" activeTab="4" xr2:uid="{00000000-000D-0000-FFFF-FFFF00000000}"/>
  </bookViews>
  <sheets>
    <sheet name="studies.csv" sheetId="14" r:id="rId1"/>
    <sheet name="study_tools" sheetId="18" r:id="rId2"/>
    <sheet name="study_countries" sheetId="19" r:id="rId3"/>
    <sheet name="study_pools" sheetId="20" r:id="rId4"/>
    <sheet name="countries.csv" sheetId="15" r:id="rId5"/>
    <sheet name="power_pools.csv" sheetId="16" state="hidden" r:id="rId6"/>
    <sheet name="tools.csv" sheetId="17" r:id="rId7"/>
    <sheet name="iso_code" sheetId="22" r:id="rId8"/>
    <sheet name="tools_detaill" sheetId="12" state="hidden" r:id="rId9"/>
    <sheet name="models_list_studies" sheetId="1" state="hidden" r:id="rId10"/>
    <sheet name="distribution_tool" sheetId="2" state="hidden" r:id="rId11"/>
    <sheet name="countries_study" sheetId="6" state="hidden" r:id="rId12"/>
    <sheet name="analysis" sheetId="3" state="hidden" r:id="rId13"/>
    <sheet name="Feuil6" sheetId="7" state="hidden" r:id="rId14"/>
    <sheet name="African_power_pools" sheetId="13" state="hidden" r:id="rId15"/>
  </sheets>
  <definedNames>
    <definedName name="_xlchart.v2.14" hidden="1">analysis!$A$128:$A$131</definedName>
    <definedName name="_xlchart.v2.15" hidden="1">analysis!$B$127</definedName>
    <definedName name="_xlchart.v2.16" hidden="1">analysis!$B$128:$B$131</definedName>
    <definedName name="_xlchart.v5.0" hidden="1">countries_study!$A$174</definedName>
    <definedName name="_xlchart.v5.1" hidden="1">countries_study!$A$175:$A$198</definedName>
    <definedName name="_xlchart.v5.10" hidden="1">countries_study!$A$22</definedName>
    <definedName name="_xlchart.v5.11" hidden="1">countries_study!$A$23:$A$79</definedName>
    <definedName name="_xlchart.v5.12" hidden="1">countries_study!$B$22</definedName>
    <definedName name="_xlchart.v5.13" hidden="1">countries_study!$B$23:$B$79</definedName>
    <definedName name="_xlchart.v5.2" hidden="1">countries_study!$B$174</definedName>
    <definedName name="_xlchart.v5.3" hidden="1">countries_study!$B$175:$B$198</definedName>
    <definedName name="_xlchart.v5.4" hidden="1">countries_study!$A$103</definedName>
    <definedName name="_xlchart.v5.5" hidden="1">countries_study!$A$104:$A$163</definedName>
    <definedName name="_xlchart.v5.6" hidden="1">countries_study!$B$103</definedName>
    <definedName name="_xlchart.v5.7" hidden="1">countries_study!$B$104:$B$163</definedName>
    <definedName name="_xlchart.v5.8" hidden="1">countries_study!$C$103</definedName>
    <definedName name="_xlchart.v5.9" hidden="1">countries_study!$C$104:$C$163</definedName>
    <definedName name="_xleta.VLOOKUP" hidden="1" xlm="1">#NAME?</definedName>
    <definedName name="_xleta.XLOOKUP" hidden="1" xlm="1">#NAME?</definedName>
  </definedNames>
  <calcPr calcId="191028"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15" l="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2" i="15"/>
  <c r="G2" i="15"/>
  <c r="D2" i="19"/>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D69" i="19"/>
  <c r="D70" i="19"/>
  <c r="D71" i="19"/>
  <c r="D72" i="19"/>
  <c r="D73" i="19"/>
  <c r="D74" i="19"/>
  <c r="D75" i="19"/>
  <c r="D76" i="19"/>
  <c r="D77" i="19"/>
  <c r="D78" i="19"/>
  <c r="D79" i="19"/>
  <c r="D80" i="19"/>
  <c r="D81" i="19"/>
  <c r="D82" i="19"/>
  <c r="D83" i="19"/>
  <c r="D84" i="19"/>
  <c r="D85" i="19"/>
  <c r="D86" i="19"/>
  <c r="D87" i="19"/>
  <c r="D88" i="19"/>
  <c r="D89" i="19"/>
  <c r="D90" i="19"/>
  <c r="D91" i="19"/>
  <c r="D92" i="19"/>
  <c r="D93" i="19"/>
  <c r="D94" i="19"/>
  <c r="D95" i="19"/>
  <c r="D96" i="19"/>
  <c r="D97" i="19"/>
  <c r="D98" i="19"/>
  <c r="D99" i="19"/>
  <c r="D100" i="19"/>
  <c r="D101" i="19"/>
  <c r="D102" i="19"/>
  <c r="D103" i="19"/>
  <c r="D104" i="19"/>
  <c r="D105" i="19"/>
  <c r="D106" i="19"/>
  <c r="D107" i="19"/>
  <c r="D108" i="19"/>
  <c r="D109" i="19"/>
  <c r="D110" i="19"/>
  <c r="D111" i="19"/>
  <c r="D112" i="19"/>
  <c r="D113" i="19"/>
  <c r="D114" i="19"/>
  <c r="D115" i="19"/>
  <c r="D116" i="19"/>
  <c r="D117" i="19"/>
  <c r="D118" i="19"/>
  <c r="D119" i="19"/>
  <c r="D120" i="19"/>
  <c r="D121" i="19"/>
  <c r="D122" i="19"/>
  <c r="D123" i="19"/>
  <c r="D124" i="19"/>
  <c r="D125" i="19"/>
  <c r="D126" i="19"/>
  <c r="D127" i="19"/>
  <c r="D128" i="19"/>
  <c r="D129" i="19"/>
  <c r="D130" i="19"/>
  <c r="D131" i="19"/>
  <c r="D132" i="19"/>
  <c r="D133" i="19"/>
  <c r="D134" i="19"/>
  <c r="D135" i="19"/>
  <c r="D136" i="19"/>
  <c r="D137" i="19"/>
  <c r="D138" i="19"/>
  <c r="D139" i="19"/>
  <c r="D140" i="19"/>
  <c r="D141" i="19"/>
  <c r="D142" i="19"/>
  <c r="D143" i="19"/>
  <c r="D144" i="19"/>
  <c r="D145" i="19"/>
  <c r="D146" i="19"/>
  <c r="D147" i="19"/>
  <c r="D148" i="19"/>
  <c r="D149" i="19"/>
  <c r="D150" i="19"/>
  <c r="D151" i="19"/>
  <c r="D152" i="19"/>
  <c r="D153" i="19"/>
  <c r="D154" i="19"/>
  <c r="D155" i="19"/>
  <c r="D156" i="19"/>
  <c r="D157" i="19"/>
  <c r="D158" i="19"/>
  <c r="D159" i="19"/>
  <c r="D160" i="19"/>
  <c r="D161" i="19"/>
  <c r="D162" i="19"/>
  <c r="D163" i="19"/>
  <c r="D164" i="19"/>
  <c r="D165" i="19"/>
  <c r="D166" i="19"/>
  <c r="D167" i="19"/>
  <c r="D168" i="19"/>
  <c r="D169" i="19"/>
  <c r="D170" i="19"/>
  <c r="D171" i="19"/>
  <c r="D172" i="19"/>
  <c r="D173" i="19"/>
  <c r="D174" i="19"/>
  <c r="D175" i="19"/>
  <c r="D176" i="19"/>
  <c r="D177" i="19"/>
  <c r="D178" i="19"/>
  <c r="D179" i="19"/>
  <c r="D180" i="19"/>
  <c r="D181" i="19"/>
  <c r="D182" i="19"/>
  <c r="D183" i="19"/>
  <c r="D184" i="19"/>
  <c r="D185" i="19"/>
  <c r="D186" i="19"/>
  <c r="D187" i="19"/>
  <c r="D188" i="19"/>
  <c r="D189" i="19"/>
  <c r="D190" i="19"/>
  <c r="D191" i="19"/>
  <c r="D192" i="19"/>
  <c r="D193" i="19"/>
  <c r="D194" i="19"/>
  <c r="D195" i="19"/>
  <c r="D196" i="19"/>
  <c r="D197" i="19"/>
  <c r="D198" i="19"/>
  <c r="D199" i="19"/>
  <c r="D200" i="19"/>
  <c r="D201" i="19"/>
  <c r="D202" i="19"/>
  <c r="D203" i="19"/>
  <c r="D204" i="19"/>
  <c r="D205" i="19"/>
  <c r="D206" i="19"/>
  <c r="D207" i="19"/>
  <c r="D208" i="19"/>
  <c r="D209" i="19"/>
  <c r="D210" i="19"/>
  <c r="D211" i="19"/>
  <c r="D212" i="19"/>
  <c r="D213" i="19"/>
  <c r="D214" i="19"/>
  <c r="D215" i="19"/>
  <c r="D216" i="19"/>
  <c r="D217" i="19"/>
  <c r="D218" i="19"/>
  <c r="D219" i="19"/>
  <c r="D220" i="19"/>
  <c r="D221" i="19"/>
  <c r="D222" i="19"/>
  <c r="D223" i="19"/>
  <c r="D224" i="19"/>
  <c r="D225" i="19"/>
  <c r="D226" i="19"/>
  <c r="D227" i="19"/>
  <c r="D228" i="19"/>
  <c r="D229" i="19"/>
  <c r="D230" i="19"/>
  <c r="D231" i="19"/>
  <c r="D232" i="19"/>
  <c r="D233" i="19"/>
  <c r="D234" i="19"/>
  <c r="D235" i="19"/>
  <c r="D236" i="19"/>
  <c r="D237" i="19"/>
  <c r="D238" i="19"/>
  <c r="D239" i="19"/>
  <c r="D240" i="19"/>
  <c r="D241" i="19"/>
  <c r="D242" i="19"/>
  <c r="D243" i="19"/>
  <c r="D244" i="19"/>
  <c r="D245" i="19"/>
  <c r="D246" i="19"/>
  <c r="D247" i="19"/>
  <c r="D248" i="19"/>
  <c r="D249" i="19"/>
  <c r="D250" i="19"/>
  <c r="D251" i="19"/>
  <c r="D252" i="19"/>
  <c r="D253" i="19"/>
  <c r="D254" i="19"/>
  <c r="D255" i="19"/>
  <c r="D256" i="19"/>
  <c r="D257" i="19"/>
  <c r="D258" i="19"/>
  <c r="D259" i="19"/>
  <c r="D260" i="19"/>
  <c r="D261" i="19"/>
  <c r="D262" i="19"/>
  <c r="D263" i="19"/>
  <c r="D264" i="19"/>
  <c r="D265" i="19"/>
  <c r="D266" i="19"/>
  <c r="D267" i="19"/>
  <c r="D268" i="19"/>
  <c r="D269" i="19"/>
  <c r="D270" i="19"/>
  <c r="D271" i="19"/>
  <c r="D272" i="19"/>
  <c r="D273" i="19"/>
  <c r="D274" i="19"/>
  <c r="D275" i="19"/>
  <c r="D276" i="19"/>
  <c r="D277" i="19"/>
  <c r="D278" i="19"/>
  <c r="D279" i="19"/>
  <c r="D280" i="19"/>
  <c r="D281" i="19"/>
  <c r="D282" i="19"/>
  <c r="D283" i="19"/>
  <c r="D284" i="19"/>
  <c r="D285" i="19"/>
  <c r="D286" i="19"/>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C2" i="19"/>
  <c r="C744" i="19"/>
  <c r="C745" i="19"/>
  <c r="C746" i="19"/>
  <c r="C747" i="19"/>
  <c r="C748" i="19"/>
  <c r="C749" i="19"/>
  <c r="C750" i="19"/>
  <c r="C751" i="19"/>
  <c r="C752" i="19"/>
  <c r="C753" i="19"/>
  <c r="C754" i="19"/>
  <c r="C755" i="19"/>
  <c r="C756" i="19"/>
  <c r="C757" i="19"/>
  <c r="C758" i="19"/>
  <c r="C759" i="19"/>
  <c r="C760" i="19"/>
  <c r="C761" i="19"/>
  <c r="C762" i="19"/>
  <c r="C763" i="19"/>
  <c r="C764" i="19"/>
  <c r="C765" i="19"/>
  <c r="C766" i="19"/>
  <c r="C767" i="19"/>
  <c r="C768" i="19"/>
  <c r="C769" i="19"/>
  <c r="C770" i="19"/>
  <c r="C771" i="19"/>
  <c r="C772" i="19"/>
  <c r="C773" i="19"/>
  <c r="C774" i="19"/>
  <c r="C775" i="19"/>
  <c r="C776" i="19"/>
  <c r="C777" i="19"/>
  <c r="C778" i="19"/>
  <c r="C779" i="19"/>
  <c r="C780" i="19"/>
  <c r="C781" i="19"/>
  <c r="C782" i="19"/>
  <c r="C783" i="19"/>
  <c r="C784" i="19"/>
  <c r="C785" i="19"/>
  <c r="C786" i="19"/>
  <c r="C787" i="19"/>
  <c r="C788" i="19"/>
  <c r="C789" i="19"/>
  <c r="C790" i="19"/>
  <c r="C791" i="19"/>
  <c r="C792" i="19"/>
  <c r="C793" i="19"/>
  <c r="C794" i="19"/>
  <c r="C795" i="19"/>
  <c r="C796" i="19"/>
  <c r="C797" i="19"/>
  <c r="C798" i="19"/>
  <c r="C799" i="19"/>
  <c r="C800" i="19"/>
  <c r="C801" i="19"/>
  <c r="C802" i="19"/>
  <c r="C803" i="19"/>
  <c r="C804" i="19"/>
  <c r="C805" i="19"/>
  <c r="C806" i="19"/>
  <c r="C807" i="19"/>
  <c r="C808" i="19"/>
  <c r="C809" i="19"/>
  <c r="C810" i="19"/>
  <c r="C811" i="19"/>
  <c r="C812" i="19"/>
  <c r="C813" i="19"/>
  <c r="C814" i="19"/>
  <c r="C815" i="19"/>
  <c r="C816" i="19"/>
  <c r="C817" i="19"/>
  <c r="C818" i="19"/>
  <c r="C819" i="19"/>
  <c r="C820" i="19"/>
  <c r="C821" i="19"/>
  <c r="C822" i="19"/>
  <c r="C823" i="19"/>
  <c r="C824" i="19"/>
  <c r="C825" i="19"/>
  <c r="C826" i="19"/>
  <c r="C827" i="19"/>
  <c r="C828" i="19"/>
  <c r="C829" i="19"/>
  <c r="C830" i="19"/>
  <c r="C831" i="19"/>
  <c r="C832" i="19"/>
  <c r="C833" i="19"/>
  <c r="C834" i="19"/>
  <c r="C835" i="19"/>
  <c r="C836" i="19"/>
  <c r="C837" i="19"/>
  <c r="C838" i="19"/>
  <c r="C839" i="19"/>
  <c r="C840" i="19"/>
  <c r="C841" i="19"/>
  <c r="C842" i="19"/>
  <c r="C843" i="19"/>
  <c r="C844" i="19"/>
  <c r="C845" i="19"/>
  <c r="C846" i="19"/>
  <c r="C847" i="19"/>
  <c r="C848" i="19"/>
  <c r="C849" i="19"/>
  <c r="C850" i="19"/>
  <c r="C851" i="19"/>
  <c r="C852" i="19"/>
  <c r="C853" i="19"/>
  <c r="C854" i="19"/>
  <c r="C855" i="19"/>
  <c r="C856" i="19"/>
  <c r="C857" i="19"/>
  <c r="C858" i="19"/>
  <c r="C859" i="19"/>
  <c r="C860" i="19"/>
  <c r="C861" i="19"/>
  <c r="C862" i="19"/>
  <c r="C863" i="19"/>
  <c r="C864" i="19"/>
  <c r="C865" i="19"/>
  <c r="C866" i="19"/>
  <c r="C867" i="19"/>
  <c r="C868" i="19"/>
  <c r="C869" i="19"/>
  <c r="C870" i="19"/>
  <c r="C871" i="19"/>
  <c r="C872" i="19"/>
  <c r="C873" i="19"/>
  <c r="C874" i="19"/>
  <c r="C875" i="19"/>
  <c r="C876" i="19"/>
  <c r="C877" i="19"/>
  <c r="C878" i="19"/>
  <c r="C879" i="19"/>
  <c r="C880" i="19"/>
  <c r="C881" i="19"/>
  <c r="C882" i="19"/>
  <c r="C883" i="19"/>
  <c r="C884" i="19"/>
  <c r="C885" i="19"/>
  <c r="C886" i="19"/>
  <c r="C887" i="19"/>
  <c r="C888" i="19"/>
  <c r="C889" i="19"/>
  <c r="C890" i="19"/>
  <c r="C891" i="19"/>
  <c r="C892" i="19"/>
  <c r="C893" i="19"/>
  <c r="C894" i="19"/>
  <c r="C895" i="19"/>
  <c r="C896" i="19"/>
  <c r="C897" i="19"/>
  <c r="C898" i="19"/>
  <c r="C899" i="19"/>
  <c r="C900" i="19"/>
  <c r="C901" i="19"/>
  <c r="C902" i="19"/>
  <c r="C903" i="19"/>
  <c r="C904" i="19"/>
  <c r="C905" i="19"/>
  <c r="C906" i="19"/>
  <c r="C907" i="19"/>
  <c r="C908" i="19"/>
  <c r="C909" i="19"/>
  <c r="C910" i="19"/>
  <c r="C911" i="19"/>
  <c r="C912" i="19"/>
  <c r="C913" i="19"/>
  <c r="C914" i="19"/>
  <c r="C915" i="19"/>
  <c r="C916" i="19"/>
  <c r="C917" i="19"/>
  <c r="C918" i="19"/>
  <c r="C919" i="19"/>
  <c r="C920" i="19"/>
  <c r="C921" i="19"/>
  <c r="C922" i="19"/>
  <c r="C923" i="19"/>
  <c r="C924" i="19"/>
  <c r="C925" i="19"/>
  <c r="C926" i="19"/>
  <c r="C927" i="19"/>
  <c r="C928" i="19"/>
  <c r="C929" i="19"/>
  <c r="C930" i="19"/>
  <c r="C931" i="19"/>
  <c r="C932" i="19"/>
  <c r="C933" i="19"/>
  <c r="C934" i="19"/>
  <c r="C935" i="19"/>
  <c r="C936" i="19"/>
  <c r="C937" i="19"/>
  <c r="C938" i="19"/>
  <c r="C939" i="19"/>
  <c r="C940" i="19"/>
  <c r="C941" i="19"/>
  <c r="C942" i="19"/>
  <c r="C943" i="19"/>
  <c r="C944" i="19"/>
  <c r="C945" i="19"/>
  <c r="C946" i="19"/>
  <c r="C947" i="19"/>
  <c r="C948" i="19"/>
  <c r="C949" i="19"/>
  <c r="C950" i="19"/>
  <c r="C951" i="19"/>
  <c r="C952" i="19"/>
  <c r="C953" i="19"/>
  <c r="C954" i="19"/>
  <c r="C955" i="19"/>
  <c r="C956" i="19"/>
  <c r="C957" i="19"/>
  <c r="C958" i="19"/>
  <c r="C959" i="19"/>
  <c r="C960" i="19"/>
  <c r="C961" i="19"/>
  <c r="C962" i="19"/>
  <c r="C963" i="19"/>
  <c r="C964" i="19"/>
  <c r="C965" i="19"/>
  <c r="C966" i="19"/>
  <c r="C967" i="19"/>
  <c r="C968" i="19"/>
  <c r="C969" i="19"/>
  <c r="C970" i="19"/>
  <c r="C971" i="19"/>
  <c r="C972" i="19"/>
  <c r="C973" i="19"/>
  <c r="C974" i="19"/>
  <c r="C975" i="19"/>
  <c r="C976" i="19"/>
  <c r="C977" i="19"/>
  <c r="C978" i="19"/>
  <c r="C979" i="19"/>
  <c r="C980" i="19"/>
  <c r="C981" i="19"/>
  <c r="C982" i="19"/>
  <c r="C983" i="19"/>
  <c r="C984" i="19"/>
  <c r="C985" i="19"/>
  <c r="C986" i="19"/>
  <c r="C987" i="19"/>
  <c r="C988" i="19"/>
  <c r="C989" i="19"/>
  <c r="C990" i="19"/>
  <c r="C991" i="19"/>
  <c r="C992" i="19"/>
  <c r="C993" i="19"/>
  <c r="C994" i="19"/>
  <c r="C995" i="19"/>
  <c r="C996" i="19"/>
  <c r="C997" i="19"/>
  <c r="C998" i="19"/>
  <c r="C999" i="19"/>
  <c r="C1000" i="19"/>
  <c r="C1001" i="19"/>
  <c r="C1002" i="19"/>
  <c r="C1003" i="19"/>
  <c r="C1004" i="19"/>
  <c r="C1005" i="19"/>
  <c r="C1006" i="19"/>
  <c r="C1007" i="19"/>
  <c r="C1008" i="19"/>
  <c r="C1009" i="19"/>
  <c r="C1010" i="19"/>
  <c r="C1011" i="19"/>
  <c r="C1012" i="19"/>
  <c r="C1013" i="19"/>
  <c r="C1014" i="19"/>
  <c r="C1015" i="19"/>
  <c r="C1016" i="19"/>
  <c r="C1017" i="19"/>
  <c r="C1018" i="19"/>
  <c r="C1019" i="19"/>
  <c r="C1020" i="19"/>
  <c r="C1021" i="19"/>
  <c r="C1022" i="19"/>
  <c r="C1023" i="19"/>
  <c r="C1024" i="19"/>
  <c r="C1025" i="19"/>
  <c r="C1026" i="19"/>
  <c r="C1027" i="19"/>
  <c r="C1028" i="19"/>
  <c r="C1029" i="19"/>
  <c r="C1030" i="19"/>
  <c r="C1031" i="19"/>
  <c r="C1032" i="19"/>
  <c r="C1033" i="19"/>
  <c r="C1034" i="19"/>
  <c r="C1035" i="19"/>
  <c r="C1036" i="19"/>
  <c r="C1037" i="19"/>
  <c r="C1038" i="19"/>
  <c r="C1039" i="19"/>
  <c r="C1040" i="19"/>
  <c r="C1041" i="19"/>
  <c r="C1042" i="19"/>
  <c r="C1043" i="19"/>
  <c r="C1044" i="19"/>
  <c r="C1045" i="19"/>
  <c r="C1046" i="19"/>
  <c r="C1047" i="19"/>
  <c r="C1048" i="19"/>
  <c r="C1049" i="19"/>
  <c r="C1050" i="19"/>
  <c r="C1051" i="19"/>
  <c r="C1052" i="19"/>
  <c r="C1053" i="19"/>
  <c r="C1054" i="19"/>
  <c r="C1055" i="19"/>
  <c r="C1056" i="19"/>
  <c r="C1057" i="19"/>
  <c r="C1058" i="19"/>
  <c r="C1059" i="19"/>
  <c r="C1060" i="19"/>
  <c r="C1061" i="19"/>
  <c r="C1062" i="19"/>
  <c r="C1063" i="19"/>
  <c r="C1064" i="19"/>
  <c r="C1065" i="19"/>
  <c r="C1066" i="19"/>
  <c r="C1067" i="19"/>
  <c r="C1068" i="19"/>
  <c r="C1069" i="19"/>
  <c r="C1070" i="19"/>
  <c r="C1071" i="19"/>
  <c r="C1072" i="19"/>
  <c r="C1073" i="19"/>
  <c r="C1074" i="19"/>
  <c r="C1075" i="19"/>
  <c r="C1076" i="19"/>
  <c r="C1077" i="19"/>
  <c r="C1078" i="19"/>
  <c r="C1079" i="19"/>
  <c r="C1080" i="19"/>
  <c r="C1081" i="19"/>
  <c r="C1082" i="19"/>
  <c r="C1083" i="19"/>
  <c r="C1084" i="19"/>
  <c r="C1085" i="19"/>
  <c r="C1086" i="19"/>
  <c r="C1087" i="19"/>
  <c r="C1088" i="19"/>
  <c r="C1089" i="19"/>
  <c r="C1090" i="19"/>
  <c r="C1091" i="19"/>
  <c r="C1092" i="19"/>
  <c r="C1093" i="19"/>
  <c r="C1094" i="19"/>
  <c r="C1095" i="19"/>
  <c r="C1096" i="19"/>
  <c r="C1097" i="19"/>
  <c r="C1098" i="19"/>
  <c r="C1099" i="19"/>
  <c r="C1100" i="19"/>
  <c r="C1101" i="19"/>
  <c r="C1102" i="19"/>
  <c r="C1103" i="19"/>
  <c r="C1104" i="19"/>
  <c r="C1105" i="19"/>
  <c r="C1106" i="19"/>
  <c r="C1107" i="19"/>
  <c r="C1108" i="19"/>
  <c r="C1109" i="19"/>
  <c r="C1110" i="19"/>
  <c r="C1111" i="19"/>
  <c r="C1112" i="19"/>
  <c r="C1113" i="19"/>
  <c r="C1114" i="19"/>
  <c r="C1115" i="19"/>
  <c r="C1116" i="19"/>
  <c r="C1117" i="19"/>
  <c r="C1118" i="19"/>
  <c r="C1119" i="19"/>
  <c r="C1120" i="19"/>
  <c r="C1121" i="19"/>
  <c r="C1122" i="19"/>
  <c r="C1123" i="19"/>
  <c r="C1124" i="19"/>
  <c r="C1125" i="19"/>
  <c r="C1126" i="19"/>
  <c r="C1127" i="19"/>
  <c r="C1128" i="19"/>
  <c r="C1129" i="19"/>
  <c r="C1130" i="19"/>
  <c r="C1131" i="19"/>
  <c r="C1132" i="19"/>
  <c r="C1133" i="19"/>
  <c r="C1134" i="19"/>
  <c r="C1135" i="19"/>
  <c r="C1136" i="19"/>
  <c r="C1137" i="19"/>
  <c r="C1138" i="19"/>
  <c r="C1139" i="19"/>
  <c r="C1140" i="19"/>
  <c r="C1141" i="19"/>
  <c r="C1142" i="19"/>
  <c r="C1143" i="19"/>
  <c r="C1144" i="19"/>
  <c r="C1145" i="19"/>
  <c r="C1146" i="19"/>
  <c r="C1147" i="19"/>
  <c r="C1148" i="19"/>
  <c r="C1149" i="19"/>
  <c r="C1150" i="19"/>
  <c r="C1151" i="19"/>
  <c r="C1152" i="19"/>
  <c r="C1153" i="19"/>
  <c r="C1154" i="19"/>
  <c r="C1155" i="19"/>
  <c r="C1156" i="19"/>
  <c r="C1157" i="19"/>
  <c r="C1158" i="19"/>
  <c r="C1159" i="19"/>
  <c r="C1160" i="19"/>
  <c r="C1161" i="19"/>
  <c r="C1162" i="19"/>
  <c r="C1163" i="19"/>
  <c r="C1164" i="19"/>
  <c r="C1165" i="19"/>
  <c r="C3" i="19"/>
  <c r="C4" i="19"/>
  <c r="C5" i="19"/>
  <c r="C6" i="19"/>
  <c r="C7" i="19"/>
  <c r="C8" i="19"/>
  <c r="C9" i="19"/>
  <c r="C10" i="19"/>
  <c r="C11" i="19"/>
  <c r="C12" i="19"/>
  <c r="C13" i="19"/>
  <c r="C14" i="19"/>
  <c r="C15" i="19"/>
  <c r="C16" i="19"/>
  <c r="C17" i="19"/>
  <c r="C18" i="19"/>
  <c r="C19" i="19"/>
  <c r="C20" i="19"/>
  <c r="C21" i="19"/>
  <c r="C22" i="19"/>
  <c r="C23" i="19"/>
  <c r="C24" i="19"/>
  <c r="C25" i="19"/>
  <c r="C26" i="19"/>
  <c r="C27" i="19"/>
  <c r="C28" i="19"/>
  <c r="C29" i="19"/>
  <c r="C30" i="19"/>
  <c r="C31" i="19"/>
  <c r="C32" i="19"/>
  <c r="C33" i="19"/>
  <c r="C34" i="19"/>
  <c r="C35" i="19"/>
  <c r="C36" i="19"/>
  <c r="C37" i="19"/>
  <c r="C38" i="19"/>
  <c r="C39" i="19"/>
  <c r="C40" i="19"/>
  <c r="C41" i="19"/>
  <c r="C42" i="19"/>
  <c r="C43" i="19"/>
  <c r="C44" i="19"/>
  <c r="C45" i="19"/>
  <c r="C46" i="19"/>
  <c r="C47" i="19"/>
  <c r="C48" i="19"/>
  <c r="C49" i="19"/>
  <c r="C50" i="19"/>
  <c r="C51" i="19"/>
  <c r="C52" i="19"/>
  <c r="C53" i="19"/>
  <c r="C54" i="19"/>
  <c r="C55" i="19"/>
  <c r="C56" i="19"/>
  <c r="C57" i="19"/>
  <c r="C58" i="19"/>
  <c r="C59" i="19"/>
  <c r="C60" i="19"/>
  <c r="C61" i="19"/>
  <c r="C62" i="19"/>
  <c r="C63" i="19"/>
  <c r="C64" i="19"/>
  <c r="C65" i="19"/>
  <c r="C66" i="19"/>
  <c r="C67" i="19"/>
  <c r="C68" i="19"/>
  <c r="C69" i="19"/>
  <c r="C70" i="19"/>
  <c r="C71" i="19"/>
  <c r="C72" i="19"/>
  <c r="C73" i="19"/>
  <c r="C74" i="19"/>
  <c r="C75" i="19"/>
  <c r="C76" i="19"/>
  <c r="C77" i="19"/>
  <c r="C78" i="19"/>
  <c r="C79" i="19"/>
  <c r="C80" i="19"/>
  <c r="C81" i="19"/>
  <c r="C82" i="19"/>
  <c r="C83" i="19"/>
  <c r="C84" i="19"/>
  <c r="C85" i="19"/>
  <c r="C86" i="19"/>
  <c r="C87" i="19"/>
  <c r="C88" i="19"/>
  <c r="C89" i="19"/>
  <c r="C90" i="19"/>
  <c r="C91" i="19"/>
  <c r="C92" i="19"/>
  <c r="C93" i="19"/>
  <c r="C94" i="19"/>
  <c r="C95" i="19"/>
  <c r="C96" i="19"/>
  <c r="C97" i="19"/>
  <c r="C98" i="19"/>
  <c r="C99" i="19"/>
  <c r="C100" i="19"/>
  <c r="C101" i="19"/>
  <c r="C102" i="19"/>
  <c r="C103" i="19"/>
  <c r="C104" i="19"/>
  <c r="C105" i="19"/>
  <c r="C106" i="19"/>
  <c r="C107" i="19"/>
  <c r="C108" i="19"/>
  <c r="C109" i="19"/>
  <c r="C110" i="19"/>
  <c r="C111" i="19"/>
  <c r="C112" i="19"/>
  <c r="C113" i="19"/>
  <c r="C114" i="19"/>
  <c r="C115" i="19"/>
  <c r="C116" i="19"/>
  <c r="C117" i="19"/>
  <c r="C118" i="19"/>
  <c r="C119" i="19"/>
  <c r="C120" i="19"/>
  <c r="C121" i="19"/>
  <c r="C122" i="19"/>
  <c r="C123" i="19"/>
  <c r="C124" i="19"/>
  <c r="C125" i="19"/>
  <c r="C126" i="19"/>
  <c r="C127" i="19"/>
  <c r="C128" i="19"/>
  <c r="C129" i="19"/>
  <c r="C130" i="19"/>
  <c r="C131" i="19"/>
  <c r="C132" i="19"/>
  <c r="C133" i="19"/>
  <c r="C134" i="19"/>
  <c r="C135" i="19"/>
  <c r="C136" i="19"/>
  <c r="C137" i="19"/>
  <c r="C138" i="19"/>
  <c r="C139" i="19"/>
  <c r="C140" i="19"/>
  <c r="C141" i="19"/>
  <c r="C142" i="19"/>
  <c r="C143" i="19"/>
  <c r="C144" i="19"/>
  <c r="C145" i="19"/>
  <c r="C146" i="19"/>
  <c r="C147" i="19"/>
  <c r="C148" i="19"/>
  <c r="C149" i="19"/>
  <c r="C150" i="19"/>
  <c r="C151" i="19"/>
  <c r="C152" i="19"/>
  <c r="C153" i="19"/>
  <c r="C154" i="19"/>
  <c r="C155" i="19"/>
  <c r="C156" i="19"/>
  <c r="C157" i="19"/>
  <c r="C158" i="19"/>
  <c r="C159" i="19"/>
  <c r="C160" i="19"/>
  <c r="C161" i="19"/>
  <c r="C162" i="19"/>
  <c r="C163" i="19"/>
  <c r="C164" i="19"/>
  <c r="C165" i="19"/>
  <c r="C166" i="19"/>
  <c r="C167" i="19"/>
  <c r="C168" i="19"/>
  <c r="C169" i="19"/>
  <c r="C170" i="19"/>
  <c r="C171" i="19"/>
  <c r="C172" i="19"/>
  <c r="C173" i="19"/>
  <c r="C174" i="19"/>
  <c r="C175" i="19"/>
  <c r="C176" i="19"/>
  <c r="C177" i="19"/>
  <c r="C178" i="19"/>
  <c r="C179" i="19"/>
  <c r="C180" i="19"/>
  <c r="C181" i="19"/>
  <c r="C182" i="19"/>
  <c r="C183" i="19"/>
  <c r="C184" i="19"/>
  <c r="C185" i="19"/>
  <c r="C186" i="19"/>
  <c r="C187" i="19"/>
  <c r="C188" i="19"/>
  <c r="C189" i="19"/>
  <c r="C190" i="19"/>
  <c r="C191" i="19"/>
  <c r="C192" i="19"/>
  <c r="C193" i="19"/>
  <c r="C194" i="19"/>
  <c r="C195" i="19"/>
  <c r="C196" i="19"/>
  <c r="C197" i="19"/>
  <c r="C198" i="19"/>
  <c r="C199" i="19"/>
  <c r="C200" i="19"/>
  <c r="C201" i="19"/>
  <c r="C202" i="19"/>
  <c r="C203" i="19"/>
  <c r="C204" i="19"/>
  <c r="C205" i="19"/>
  <c r="C206" i="19"/>
  <c r="C207" i="19"/>
  <c r="C208" i="19"/>
  <c r="C209" i="19"/>
  <c r="C210" i="19"/>
  <c r="C211" i="19"/>
  <c r="C212" i="19"/>
  <c r="C213" i="19"/>
  <c r="C214" i="19"/>
  <c r="C215" i="19"/>
  <c r="C216" i="19"/>
  <c r="C217" i="19"/>
  <c r="C218" i="19"/>
  <c r="C219" i="19"/>
  <c r="C220" i="19"/>
  <c r="C221" i="19"/>
  <c r="C222" i="19"/>
  <c r="C223" i="19"/>
  <c r="C224" i="19"/>
  <c r="C225" i="19"/>
  <c r="C226" i="19"/>
  <c r="C227" i="19"/>
  <c r="C228" i="19"/>
  <c r="C229" i="19"/>
  <c r="C230" i="19"/>
  <c r="C231" i="19"/>
  <c r="C232" i="19"/>
  <c r="C233" i="19"/>
  <c r="C234" i="19"/>
  <c r="C235" i="19"/>
  <c r="C236" i="19"/>
  <c r="C237" i="19"/>
  <c r="C238" i="19"/>
  <c r="C239" i="19"/>
  <c r="C240" i="19"/>
  <c r="C241" i="19"/>
  <c r="C242" i="19"/>
  <c r="C243" i="19"/>
  <c r="C244" i="19"/>
  <c r="C245" i="19"/>
  <c r="C246" i="19"/>
  <c r="C247" i="19"/>
  <c r="C248" i="19"/>
  <c r="C249" i="19"/>
  <c r="C250" i="19"/>
  <c r="C251" i="19"/>
  <c r="C252" i="19"/>
  <c r="C253" i="19"/>
  <c r="C254" i="19"/>
  <c r="C255" i="19"/>
  <c r="C256" i="19"/>
  <c r="C257" i="19"/>
  <c r="C258" i="19"/>
  <c r="C259" i="19"/>
  <c r="C260" i="19"/>
  <c r="C261" i="19"/>
  <c r="C262" i="19"/>
  <c r="C263" i="19"/>
  <c r="C264" i="19"/>
  <c r="C265" i="19"/>
  <c r="C266" i="19"/>
  <c r="C267" i="19"/>
  <c r="C268" i="19"/>
  <c r="C269" i="19"/>
  <c r="C270" i="19"/>
  <c r="C271" i="19"/>
  <c r="C272" i="19"/>
  <c r="C273" i="19"/>
  <c r="C274" i="19"/>
  <c r="C275" i="19"/>
  <c r="C276" i="19"/>
  <c r="C277" i="19"/>
  <c r="C278" i="19"/>
  <c r="C279" i="19"/>
  <c r="C280" i="19"/>
  <c r="C281" i="19"/>
  <c r="C282" i="19"/>
  <c r="C283" i="19"/>
  <c r="C284" i="19"/>
  <c r="C285" i="19"/>
  <c r="C286" i="19"/>
  <c r="C287" i="19"/>
  <c r="C288" i="19"/>
  <c r="C289" i="19"/>
  <c r="C290" i="19"/>
  <c r="C291" i="19"/>
  <c r="C292" i="19"/>
  <c r="C293" i="19"/>
  <c r="C294" i="19"/>
  <c r="C295" i="19"/>
  <c r="C296" i="19"/>
  <c r="C297" i="19"/>
  <c r="C298" i="19"/>
  <c r="C299" i="19"/>
  <c r="C300" i="19"/>
  <c r="C301" i="19"/>
  <c r="C302" i="19"/>
  <c r="C303" i="19"/>
  <c r="C304" i="19"/>
  <c r="C305" i="19"/>
  <c r="C306" i="19"/>
  <c r="C307" i="19"/>
  <c r="C308" i="19"/>
  <c r="C309" i="19"/>
  <c r="C310" i="19"/>
  <c r="C311" i="19"/>
  <c r="C312" i="19"/>
  <c r="C313" i="19"/>
  <c r="C314" i="19"/>
  <c r="C315" i="19"/>
  <c r="C316" i="19"/>
  <c r="C317" i="19"/>
  <c r="C318" i="19"/>
  <c r="C319" i="19"/>
  <c r="C320" i="19"/>
  <c r="C321" i="19"/>
  <c r="C322" i="19"/>
  <c r="C323" i="19"/>
  <c r="C324" i="19"/>
  <c r="C325" i="19"/>
  <c r="C326" i="19"/>
  <c r="C327" i="19"/>
  <c r="C328" i="19"/>
  <c r="C329" i="19"/>
  <c r="C330" i="19"/>
  <c r="C331" i="19"/>
  <c r="C332" i="19"/>
  <c r="C333" i="19"/>
  <c r="C334" i="19"/>
  <c r="C335" i="19"/>
  <c r="C336" i="19"/>
  <c r="C337" i="19"/>
  <c r="C338" i="19"/>
  <c r="C339" i="19"/>
  <c r="C340" i="19"/>
  <c r="C341" i="19"/>
  <c r="C342" i="19"/>
  <c r="C343" i="19"/>
  <c r="C344" i="19"/>
  <c r="C345" i="19"/>
  <c r="C346" i="19"/>
  <c r="C347" i="19"/>
  <c r="C348" i="19"/>
  <c r="C349" i="19"/>
  <c r="C350" i="19"/>
  <c r="C351" i="19"/>
  <c r="C352" i="19"/>
  <c r="C353" i="19"/>
  <c r="C354" i="19"/>
  <c r="C355" i="19"/>
  <c r="C356" i="19"/>
  <c r="C357" i="19"/>
  <c r="C358" i="19"/>
  <c r="C359" i="19"/>
  <c r="C360" i="19"/>
  <c r="C361" i="19"/>
  <c r="C362" i="19"/>
  <c r="C363" i="19"/>
  <c r="C364" i="19"/>
  <c r="C365" i="19"/>
  <c r="C366" i="19"/>
  <c r="C367" i="19"/>
  <c r="C368" i="19"/>
  <c r="C369" i="19"/>
  <c r="C370" i="19"/>
  <c r="C371" i="19"/>
  <c r="C372" i="19"/>
  <c r="C373" i="19"/>
  <c r="C374" i="19"/>
  <c r="C375" i="19"/>
  <c r="C376" i="19"/>
  <c r="C377" i="19"/>
  <c r="C378" i="19"/>
  <c r="C379" i="19"/>
  <c r="C380" i="19"/>
  <c r="C381" i="19"/>
  <c r="C382" i="19"/>
  <c r="C383" i="19"/>
  <c r="C384" i="19"/>
  <c r="C385" i="19"/>
  <c r="C386" i="19"/>
  <c r="C387" i="19"/>
  <c r="C388" i="19"/>
  <c r="C389" i="19"/>
  <c r="C390" i="19"/>
  <c r="C391" i="19"/>
  <c r="C392" i="19"/>
  <c r="C393" i="19"/>
  <c r="C394" i="19"/>
  <c r="C395" i="19"/>
  <c r="C396" i="19"/>
  <c r="C397" i="19"/>
  <c r="C398" i="19"/>
  <c r="C399" i="19"/>
  <c r="C400" i="19"/>
  <c r="C401" i="19"/>
  <c r="C402" i="19"/>
  <c r="C403" i="19"/>
  <c r="C404" i="19"/>
  <c r="C405" i="19"/>
  <c r="C406" i="19"/>
  <c r="C407" i="19"/>
  <c r="C408" i="19"/>
  <c r="C409" i="19"/>
  <c r="C410" i="19"/>
  <c r="C411" i="19"/>
  <c r="C412" i="19"/>
  <c r="C413" i="19"/>
  <c r="C414" i="19"/>
  <c r="C415" i="19"/>
  <c r="C416" i="19"/>
  <c r="C417" i="19"/>
  <c r="C418" i="19"/>
  <c r="C419" i="19"/>
  <c r="C420" i="19"/>
  <c r="C421" i="19"/>
  <c r="C422" i="19"/>
  <c r="C423" i="19"/>
  <c r="C424" i="19"/>
  <c r="C425" i="19"/>
  <c r="C426" i="19"/>
  <c r="C427" i="19"/>
  <c r="C428" i="19"/>
  <c r="C429" i="19"/>
  <c r="C430" i="19"/>
  <c r="C431" i="19"/>
  <c r="C432" i="19"/>
  <c r="C433" i="19"/>
  <c r="C434" i="19"/>
  <c r="C435" i="19"/>
  <c r="C436" i="19"/>
  <c r="C437" i="19"/>
  <c r="C438" i="19"/>
  <c r="C439" i="19"/>
  <c r="C440" i="19"/>
  <c r="C441" i="19"/>
  <c r="C442" i="19"/>
  <c r="C443" i="19"/>
  <c r="C444" i="19"/>
  <c r="C445" i="19"/>
  <c r="C446" i="19"/>
  <c r="C447" i="19"/>
  <c r="C448" i="19"/>
  <c r="C449" i="19"/>
  <c r="C450" i="19"/>
  <c r="C451" i="19"/>
  <c r="C452" i="19"/>
  <c r="C453" i="19"/>
  <c r="C454" i="19"/>
  <c r="C455" i="19"/>
  <c r="C456" i="19"/>
  <c r="C457" i="19"/>
  <c r="C458" i="19"/>
  <c r="C459" i="19"/>
  <c r="C460" i="19"/>
  <c r="C461" i="19"/>
  <c r="C462" i="19"/>
  <c r="C463" i="19"/>
  <c r="C464" i="19"/>
  <c r="C465" i="19"/>
  <c r="C466" i="19"/>
  <c r="C467" i="19"/>
  <c r="C468" i="19"/>
  <c r="C469" i="19"/>
  <c r="C470" i="19"/>
  <c r="C471" i="19"/>
  <c r="C472" i="19"/>
  <c r="C473" i="19"/>
  <c r="C474" i="19"/>
  <c r="C475" i="19"/>
  <c r="C476" i="19"/>
  <c r="C477" i="19"/>
  <c r="C478" i="19"/>
  <c r="C479" i="19"/>
  <c r="C480" i="19"/>
  <c r="C481" i="19"/>
  <c r="C482" i="19"/>
  <c r="C483" i="19"/>
  <c r="C484" i="19"/>
  <c r="C485" i="19"/>
  <c r="C486" i="19"/>
  <c r="C487" i="19"/>
  <c r="C488" i="19"/>
  <c r="C489" i="19"/>
  <c r="C490" i="19"/>
  <c r="C491" i="19"/>
  <c r="C492" i="19"/>
  <c r="C493" i="19"/>
  <c r="C494" i="19"/>
  <c r="C495" i="19"/>
  <c r="C496" i="19"/>
  <c r="C497" i="19"/>
  <c r="C498" i="19"/>
  <c r="C499" i="19"/>
  <c r="C500" i="19"/>
  <c r="C501" i="19"/>
  <c r="C502" i="19"/>
  <c r="C503" i="19"/>
  <c r="C504" i="19"/>
  <c r="C505" i="19"/>
  <c r="C506" i="19"/>
  <c r="C507" i="19"/>
  <c r="C508" i="19"/>
  <c r="C509" i="19"/>
  <c r="C510" i="19"/>
  <c r="C511" i="19"/>
  <c r="C512" i="19"/>
  <c r="C513" i="19"/>
  <c r="C514" i="19"/>
  <c r="C515" i="19"/>
  <c r="C516" i="19"/>
  <c r="C517" i="19"/>
  <c r="C518" i="19"/>
  <c r="C519" i="19"/>
  <c r="C520" i="19"/>
  <c r="C521" i="19"/>
  <c r="C522" i="19"/>
  <c r="C523" i="19"/>
  <c r="C524" i="19"/>
  <c r="C525" i="19"/>
  <c r="C526" i="19"/>
  <c r="C527" i="19"/>
  <c r="C528" i="19"/>
  <c r="C529" i="19"/>
  <c r="C530" i="19"/>
  <c r="C531" i="19"/>
  <c r="C532" i="19"/>
  <c r="C533" i="19"/>
  <c r="C534" i="19"/>
  <c r="C535" i="19"/>
  <c r="C536" i="19"/>
  <c r="C537" i="19"/>
  <c r="C538" i="19"/>
  <c r="C539" i="19"/>
  <c r="C540" i="19"/>
  <c r="C541" i="19"/>
  <c r="C542" i="19"/>
  <c r="C543" i="19"/>
  <c r="C544" i="19"/>
  <c r="C545" i="19"/>
  <c r="C546" i="19"/>
  <c r="C547" i="19"/>
  <c r="C548" i="19"/>
  <c r="C549" i="19"/>
  <c r="C550" i="19"/>
  <c r="C551" i="19"/>
  <c r="C552" i="19"/>
  <c r="C553" i="19"/>
  <c r="C554" i="19"/>
  <c r="C555" i="19"/>
  <c r="C556" i="19"/>
  <c r="C557" i="19"/>
  <c r="C558" i="19"/>
  <c r="C559" i="19"/>
  <c r="C560" i="19"/>
  <c r="C561" i="19"/>
  <c r="C562" i="19"/>
  <c r="C563" i="19"/>
  <c r="C564" i="19"/>
  <c r="C565" i="19"/>
  <c r="C566" i="19"/>
  <c r="C567" i="19"/>
  <c r="C568" i="19"/>
  <c r="C569" i="19"/>
  <c r="C570" i="19"/>
  <c r="C571" i="19"/>
  <c r="C572" i="19"/>
  <c r="C573" i="19"/>
  <c r="C574" i="19"/>
  <c r="C575" i="19"/>
  <c r="C576" i="19"/>
  <c r="C577" i="19"/>
  <c r="C578" i="19"/>
  <c r="C579" i="19"/>
  <c r="C580" i="19"/>
  <c r="C581" i="19"/>
  <c r="C582" i="19"/>
  <c r="C583" i="19"/>
  <c r="C584" i="19"/>
  <c r="C585" i="19"/>
  <c r="C586" i="19"/>
  <c r="C587" i="19"/>
  <c r="C588" i="19"/>
  <c r="C589" i="19"/>
  <c r="C590" i="19"/>
  <c r="C591" i="19"/>
  <c r="C592" i="19"/>
  <c r="C593" i="19"/>
  <c r="C594" i="19"/>
  <c r="C595" i="19"/>
  <c r="C596" i="19"/>
  <c r="C597" i="19"/>
  <c r="C598" i="19"/>
  <c r="C599" i="19"/>
  <c r="C600" i="19"/>
  <c r="C601" i="19"/>
  <c r="C602" i="19"/>
  <c r="C603" i="19"/>
  <c r="C604" i="19"/>
  <c r="C605" i="19"/>
  <c r="C606" i="19"/>
  <c r="C607" i="19"/>
  <c r="C608" i="19"/>
  <c r="C609" i="19"/>
  <c r="C610" i="19"/>
  <c r="C611" i="19"/>
  <c r="C612" i="19"/>
  <c r="C613" i="19"/>
  <c r="C614" i="19"/>
  <c r="C615" i="19"/>
  <c r="C616" i="19"/>
  <c r="C617" i="19"/>
  <c r="C618" i="19"/>
  <c r="C619" i="19"/>
  <c r="C620" i="19"/>
  <c r="C621" i="19"/>
  <c r="C622" i="19"/>
  <c r="C623" i="19"/>
  <c r="C624" i="19"/>
  <c r="C625" i="19"/>
  <c r="C626" i="19"/>
  <c r="C627" i="19"/>
  <c r="C628" i="19"/>
  <c r="C629" i="19"/>
  <c r="C630" i="19"/>
  <c r="C631" i="19"/>
  <c r="C632" i="19"/>
  <c r="C633" i="19"/>
  <c r="C634" i="19"/>
  <c r="C635" i="19"/>
  <c r="C636" i="19"/>
  <c r="C637" i="19"/>
  <c r="C638" i="19"/>
  <c r="C639" i="19"/>
  <c r="C640" i="19"/>
  <c r="C641" i="19"/>
  <c r="C642" i="19"/>
  <c r="C643" i="19"/>
  <c r="C644" i="19"/>
  <c r="C645" i="19"/>
  <c r="C646" i="19"/>
  <c r="C647" i="19"/>
  <c r="C648" i="19"/>
  <c r="C649" i="19"/>
  <c r="C650" i="19"/>
  <c r="C651" i="19"/>
  <c r="C652" i="19"/>
  <c r="C653" i="19"/>
  <c r="C654" i="19"/>
  <c r="C655" i="19"/>
  <c r="C656" i="19"/>
  <c r="C657" i="19"/>
  <c r="C658" i="19"/>
  <c r="C659" i="19"/>
  <c r="C660" i="19"/>
  <c r="C661" i="19"/>
  <c r="C662" i="19"/>
  <c r="C663" i="19"/>
  <c r="C664" i="19"/>
  <c r="C665" i="19"/>
  <c r="C666" i="19"/>
  <c r="C667" i="19"/>
  <c r="C668" i="19"/>
  <c r="C669" i="19"/>
  <c r="C670" i="19"/>
  <c r="C671" i="19"/>
  <c r="C672" i="19"/>
  <c r="C673" i="19"/>
  <c r="C674" i="19"/>
  <c r="C675" i="19"/>
  <c r="C676" i="19"/>
  <c r="C677" i="19"/>
  <c r="C678" i="19"/>
  <c r="C679" i="19"/>
  <c r="C680" i="19"/>
  <c r="C681" i="19"/>
  <c r="C682" i="19"/>
  <c r="C683" i="19"/>
  <c r="C684" i="19"/>
  <c r="C685" i="19"/>
  <c r="C686" i="19"/>
  <c r="C687" i="19"/>
  <c r="C688" i="19"/>
  <c r="C689" i="19"/>
  <c r="C690" i="19"/>
  <c r="C691" i="19"/>
  <c r="C692" i="19"/>
  <c r="C693" i="19"/>
  <c r="C694" i="19"/>
  <c r="C695" i="19"/>
  <c r="C696" i="19"/>
  <c r="C697" i="19"/>
  <c r="C698" i="19"/>
  <c r="C699" i="19"/>
  <c r="C700" i="19"/>
  <c r="C701" i="19"/>
  <c r="C702" i="19"/>
  <c r="C703" i="19"/>
  <c r="C704" i="19"/>
  <c r="C705" i="19"/>
  <c r="C706" i="19"/>
  <c r="C707" i="19"/>
  <c r="C708" i="19"/>
  <c r="C709" i="19"/>
  <c r="C710" i="19"/>
  <c r="C711" i="19"/>
  <c r="C712" i="19"/>
  <c r="C713" i="19"/>
  <c r="C714" i="19"/>
  <c r="C715" i="19"/>
  <c r="C716" i="19"/>
  <c r="C717" i="19"/>
  <c r="C718" i="19"/>
  <c r="C719" i="19"/>
  <c r="C720" i="19"/>
  <c r="C721" i="19"/>
  <c r="C722" i="19"/>
  <c r="C723" i="19"/>
  <c r="C724" i="19"/>
  <c r="C725" i="19"/>
  <c r="C726" i="19"/>
  <c r="C727" i="19"/>
  <c r="C728" i="19"/>
  <c r="C729" i="19"/>
  <c r="C730" i="19"/>
  <c r="C731" i="19"/>
  <c r="C732" i="19"/>
  <c r="C733" i="19"/>
  <c r="C734" i="19"/>
  <c r="C735" i="19"/>
  <c r="C736" i="19"/>
  <c r="C737" i="19"/>
  <c r="C738" i="19"/>
  <c r="C739" i="19"/>
  <c r="C740" i="19"/>
  <c r="C741" i="19"/>
  <c r="C742" i="19"/>
  <c r="C743" i="19"/>
  <c r="I144" i="14" l="1" a="1"/>
  <c r="I144" i="14" s="1"/>
  <c r="I136" i="14" l="1" a="1"/>
  <c r="I136" i="14" s="1"/>
  <c r="I145" i="14" a="1"/>
  <c r="I145" i="14" s="1"/>
  <c r="I146" i="14" a="1"/>
  <c r="I146" i="14" s="1"/>
  <c r="I147" i="14" a="1"/>
  <c r="I147" i="14" s="1"/>
  <c r="I148" i="14" a="1"/>
  <c r="I148" i="14" s="1"/>
  <c r="I149" i="14" a="1"/>
  <c r="I149" i="14" s="1"/>
  <c r="I150" i="14" a="1"/>
  <c r="I150" i="14" s="1"/>
  <c r="I151" i="14" a="1"/>
  <c r="I151" i="14" s="1"/>
  <c r="I152" i="14" a="1"/>
  <c r="I152" i="14" s="1"/>
  <c r="J145" i="14"/>
  <c r="J146" i="14"/>
  <c r="J147" i="14"/>
  <c r="J148" i="14"/>
  <c r="J149" i="14"/>
  <c r="J150" i="14"/>
  <c r="J151" i="14"/>
  <c r="J152" i="14"/>
  <c r="I121" i="14" l="1" a="1"/>
  <c r="I2" i="14" a="1"/>
  <c r="I2" i="14" s="1"/>
  <c r="I3" i="14" a="1"/>
  <c r="I3" i="14" s="1"/>
  <c r="I4" i="14" a="1"/>
  <c r="I4" i="14" s="1"/>
  <c r="I5" i="14" a="1"/>
  <c r="I5" i="14" s="1"/>
  <c r="I6" i="14" a="1"/>
  <c r="I6" i="14" s="1"/>
  <c r="I7" i="14" a="1"/>
  <c r="I7" i="14" s="1"/>
  <c r="I8" i="14" a="1"/>
  <c r="I8" i="14" s="1"/>
  <c r="I9" i="14" a="1"/>
  <c r="I9" i="14" s="1"/>
  <c r="I10" i="14" a="1"/>
  <c r="I10" i="14" s="1"/>
  <c r="I11" i="14" a="1"/>
  <c r="I11" i="14" s="1"/>
  <c r="I12" i="14" a="1"/>
  <c r="I12" i="14" s="1"/>
  <c r="I13" i="14" a="1"/>
  <c r="I13" i="14" s="1"/>
  <c r="I14" i="14" a="1"/>
  <c r="I14" i="14" s="1"/>
  <c r="I15" i="14" a="1"/>
  <c r="I15" i="14" s="1"/>
  <c r="I16" i="14" a="1"/>
  <c r="I16" i="14" s="1"/>
  <c r="I17" i="14" a="1"/>
  <c r="I17" i="14" s="1"/>
  <c r="I18" i="14" a="1"/>
  <c r="I18" i="14" s="1"/>
  <c r="I19" i="14" a="1"/>
  <c r="I19" i="14" s="1"/>
  <c r="I20" i="14" a="1"/>
  <c r="I20" i="14" s="1"/>
  <c r="I21" i="14" a="1"/>
  <c r="I21" i="14" s="1"/>
  <c r="I22" i="14" a="1"/>
  <c r="I22" i="14" s="1"/>
  <c r="I23" i="14" a="1"/>
  <c r="I23" i="14" s="1"/>
  <c r="I24" i="14" a="1"/>
  <c r="I24" i="14" s="1"/>
  <c r="I25" i="14" a="1"/>
  <c r="I25" i="14" s="1"/>
  <c r="I26" i="14" a="1"/>
  <c r="I26" i="14" s="1"/>
  <c r="I27" i="14" a="1"/>
  <c r="I27" i="14" s="1"/>
  <c r="I28" i="14" a="1"/>
  <c r="I28" i="14" s="1"/>
  <c r="I29" i="14" a="1"/>
  <c r="I29" i="14" s="1"/>
  <c r="I30" i="14" a="1"/>
  <c r="I30" i="14" s="1"/>
  <c r="I31" i="14" a="1"/>
  <c r="I31" i="14" s="1"/>
  <c r="I32" i="14" a="1"/>
  <c r="I32" i="14" s="1"/>
  <c r="I33" i="14" a="1"/>
  <c r="I33" i="14" s="1"/>
  <c r="I34" i="14" a="1"/>
  <c r="I34" i="14" s="1"/>
  <c r="I35" i="14" a="1"/>
  <c r="I35" i="14" s="1"/>
  <c r="I36" i="14" a="1"/>
  <c r="I36" i="14" s="1"/>
  <c r="I37" i="14" a="1"/>
  <c r="I37" i="14" s="1"/>
  <c r="I38" i="14" a="1"/>
  <c r="I38" i="14" s="1"/>
  <c r="I39" i="14" a="1"/>
  <c r="I39" i="14" s="1"/>
  <c r="I40" i="14" a="1"/>
  <c r="I40" i="14" s="1"/>
  <c r="I41" i="14" a="1"/>
  <c r="I41" i="14" s="1"/>
  <c r="I42" i="14" a="1"/>
  <c r="I42" i="14" s="1"/>
  <c r="I43" i="14" a="1"/>
  <c r="I43" i="14" s="1"/>
  <c r="I44" i="14" a="1"/>
  <c r="I44" i="14" s="1"/>
  <c r="I45" i="14" a="1"/>
  <c r="I45" i="14" s="1"/>
  <c r="I46" i="14" a="1"/>
  <c r="I46" i="14" s="1"/>
  <c r="I47" i="14" a="1"/>
  <c r="I47" i="14" s="1"/>
  <c r="I48" i="14" a="1"/>
  <c r="I48" i="14" s="1"/>
  <c r="I49" i="14" a="1"/>
  <c r="I49" i="14" s="1"/>
  <c r="I50" i="14" a="1"/>
  <c r="I50" i="14" s="1"/>
  <c r="I51" i="14" a="1"/>
  <c r="I51" i="14" s="1"/>
  <c r="I52" i="14" a="1"/>
  <c r="I52" i="14" s="1"/>
  <c r="I53" i="14" a="1"/>
  <c r="I53" i="14" s="1"/>
  <c r="I54" i="14" a="1"/>
  <c r="I54" i="14" s="1"/>
  <c r="I55" i="14" a="1"/>
  <c r="I55" i="14" s="1"/>
  <c r="I56" i="14" a="1"/>
  <c r="I56" i="14" s="1"/>
  <c r="I57" i="14" a="1"/>
  <c r="I57" i="14" s="1"/>
  <c r="I58" i="14" a="1"/>
  <c r="I58" i="14" s="1"/>
  <c r="I59" i="14" a="1"/>
  <c r="I59" i="14" s="1"/>
  <c r="I60" i="14" a="1"/>
  <c r="I60" i="14" s="1"/>
  <c r="I61" i="14" a="1"/>
  <c r="I61" i="14" s="1"/>
  <c r="I62" i="14" a="1"/>
  <c r="I62" i="14" s="1"/>
  <c r="I63" i="14" a="1"/>
  <c r="I63" i="14" s="1"/>
  <c r="I64" i="14" a="1"/>
  <c r="I64" i="14" s="1"/>
  <c r="I65" i="14" a="1"/>
  <c r="I65" i="14" s="1"/>
  <c r="I66" i="14" a="1"/>
  <c r="I66" i="14" s="1"/>
  <c r="I67" i="14" a="1"/>
  <c r="I67" i="14" s="1"/>
  <c r="I68" i="14" a="1"/>
  <c r="I68" i="14" s="1"/>
  <c r="I69" i="14" a="1"/>
  <c r="I69" i="14" s="1"/>
  <c r="I70" i="14" a="1"/>
  <c r="I70" i="14" s="1"/>
  <c r="I71" i="14" a="1"/>
  <c r="I71" i="14" s="1"/>
  <c r="I72" i="14" a="1"/>
  <c r="I72" i="14" s="1"/>
  <c r="I73" i="14" a="1"/>
  <c r="I73" i="14" s="1"/>
  <c r="I74" i="14" a="1"/>
  <c r="I74" i="14" s="1"/>
  <c r="I75" i="14" a="1"/>
  <c r="I75" i="14" s="1"/>
  <c r="I76" i="14" a="1"/>
  <c r="I76" i="14" s="1"/>
  <c r="I77" i="14" a="1"/>
  <c r="I77" i="14" s="1"/>
  <c r="I78" i="14" a="1"/>
  <c r="I78" i="14" s="1"/>
  <c r="I79" i="14" a="1"/>
  <c r="I79" i="14" s="1"/>
  <c r="I80" i="14" a="1"/>
  <c r="I80" i="14" s="1"/>
  <c r="I81" i="14" a="1"/>
  <c r="I81" i="14" s="1"/>
  <c r="I82" i="14" a="1"/>
  <c r="I82" i="14" s="1"/>
  <c r="I83" i="14" a="1"/>
  <c r="I83" i="14" s="1"/>
  <c r="I84" i="14" a="1"/>
  <c r="I84" i="14" s="1"/>
  <c r="I85" i="14" a="1"/>
  <c r="I85" i="14" s="1"/>
  <c r="I86" i="14" a="1"/>
  <c r="I86" i="14" s="1"/>
  <c r="I87" i="14" a="1"/>
  <c r="I87" i="14" s="1"/>
  <c r="I88" i="14" a="1"/>
  <c r="I88" i="14" s="1"/>
  <c r="I89" i="14" a="1"/>
  <c r="I89" i="14" s="1"/>
  <c r="I90" i="14" a="1"/>
  <c r="I90" i="14" s="1"/>
  <c r="I91" i="14" a="1"/>
  <c r="I91" i="14" s="1"/>
  <c r="I92" i="14" a="1"/>
  <c r="I92" i="14" s="1"/>
  <c r="I93" i="14" a="1"/>
  <c r="I93" i="14" s="1"/>
  <c r="I94" i="14" a="1"/>
  <c r="I94" i="14" s="1"/>
  <c r="I95" i="14" a="1"/>
  <c r="I95" i="14" s="1"/>
  <c r="I96" i="14" a="1"/>
  <c r="I96" i="14" s="1"/>
  <c r="I97" i="14" a="1"/>
  <c r="I97" i="14" s="1"/>
  <c r="I98" i="14" a="1"/>
  <c r="I98" i="14" s="1"/>
  <c r="I99" i="14" a="1"/>
  <c r="I99" i="14" s="1"/>
  <c r="I100" i="14" a="1"/>
  <c r="I100" i="14" s="1"/>
  <c r="I101" i="14" a="1"/>
  <c r="I101" i="14" s="1"/>
  <c r="I102" i="14" a="1"/>
  <c r="I102" i="14" s="1"/>
  <c r="I103" i="14" a="1"/>
  <c r="I103" i="14" s="1"/>
  <c r="I104" i="14" a="1"/>
  <c r="I104" i="14" s="1"/>
  <c r="I105" i="14" a="1"/>
  <c r="I105" i="14" s="1"/>
  <c r="I106" i="14" a="1"/>
  <c r="I106" i="14" s="1"/>
  <c r="I107" i="14" a="1"/>
  <c r="I107" i="14" s="1"/>
  <c r="I108" i="14" a="1"/>
  <c r="I109" i="14" a="1"/>
  <c r="I110" i="14" a="1"/>
  <c r="I110" i="14" s="1"/>
  <c r="I111" i="14" a="1"/>
  <c r="I111" i="14" s="1"/>
  <c r="I112" i="14" a="1"/>
  <c r="I112" i="14" s="1"/>
  <c r="I113" i="14" a="1"/>
  <c r="I113" i="14" s="1"/>
  <c r="I114" i="14" a="1"/>
  <c r="I114" i="14" s="1"/>
  <c r="I115" i="14" a="1"/>
  <c r="I115" i="14" s="1"/>
  <c r="I116" i="14" a="1"/>
  <c r="I117" i="14" a="1"/>
  <c r="I118" i="14" a="1"/>
  <c r="I119" i="14" a="1"/>
  <c r="I120" i="14" a="1"/>
  <c r="I122" i="14" a="1"/>
  <c r="I123" i="14" a="1"/>
  <c r="I124" i="14" a="1"/>
  <c r="I125" i="14" a="1"/>
  <c r="I126" i="14" a="1"/>
  <c r="I127" i="14" a="1"/>
  <c r="I128" i="14" a="1"/>
  <c r="I129" i="14" a="1"/>
  <c r="I130" i="14" a="1"/>
  <c r="I131" i="14" a="1"/>
  <c r="I132" i="14" a="1"/>
  <c r="I133" i="14" a="1"/>
  <c r="I134" i="14" a="1"/>
  <c r="I134" i="14" s="1"/>
  <c r="I137" i="14" a="1"/>
  <c r="I137" i="14" s="1"/>
  <c r="I138" i="14" a="1"/>
  <c r="I138" i="14" s="1"/>
  <c r="I139" i="14" a="1"/>
  <c r="I139" i="14" s="1"/>
  <c r="I140" i="14" a="1"/>
  <c r="I140" i="14" s="1"/>
  <c r="I141" i="14" a="1"/>
  <c r="I141" i="14" s="1"/>
  <c r="I142" i="14" a="1"/>
  <c r="I142" i="14" s="1"/>
  <c r="I143" i="14" a="1"/>
  <c r="I143" i="14" s="1"/>
  <c r="J138" i="14"/>
  <c r="J139" i="14"/>
  <c r="J140" i="14"/>
  <c r="J141" i="14"/>
  <c r="J142" i="14"/>
  <c r="J143" i="14"/>
  <c r="J144" i="14"/>
  <c r="J134" i="14"/>
  <c r="J135" i="14"/>
  <c r="J136" i="14"/>
  <c r="J137" i="14"/>
  <c r="J122" i="14" l="1"/>
  <c r="J123" i="14"/>
  <c r="J124" i="14"/>
  <c r="J125" i="14"/>
  <c r="J126" i="14"/>
  <c r="J127" i="14"/>
  <c r="J128" i="14"/>
  <c r="J129" i="14"/>
  <c r="J130" i="14"/>
  <c r="J131" i="14"/>
  <c r="J132" i="14"/>
  <c r="J133" i="14"/>
  <c r="J118" i="14"/>
  <c r="J119" i="14"/>
  <c r="J120" i="14"/>
  <c r="J121" i="14"/>
  <c r="J116" i="14"/>
  <c r="J117" i="14"/>
  <c r="J114" i="14"/>
  <c r="J115" i="14"/>
  <c r="J113" i="14"/>
  <c r="J112" i="14"/>
  <c r="J111" i="14"/>
  <c r="J110" i="14"/>
  <c r="J109" i="14"/>
  <c r="J108" i="14"/>
  <c r="J107" i="14" l="1"/>
  <c r="J106" i="14" l="1"/>
  <c r="J2" i="14" l="1"/>
  <c r="J3" i="14"/>
  <c r="J4" i="14"/>
  <c r="J5" i="14"/>
  <c r="J6" i="14"/>
  <c r="J7" i="14"/>
  <c r="J8" i="14"/>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B112" i="3" l="1"/>
  <c r="B111" i="3"/>
  <c r="B110" i="3"/>
  <c r="B109" i="3"/>
  <c r="B108" i="3"/>
  <c r="B107" i="3"/>
  <c r="B106" i="3"/>
  <c r="B105" i="3"/>
  <c r="B104" i="3"/>
  <c r="B103" i="3"/>
  <c r="B48" i="3"/>
  <c r="B47" i="3"/>
  <c r="B46" i="3"/>
  <c r="D45" i="3"/>
  <c r="D44" i="3"/>
  <c r="D43" i="3"/>
  <c r="B42" i="3"/>
  <c r="B41" i="3"/>
  <c r="B40" i="3"/>
  <c r="B39" i="3"/>
  <c r="B38" i="3"/>
  <c r="B37" i="3"/>
  <c r="B36" i="3"/>
  <c r="B35" i="3"/>
  <c r="B34" i="3"/>
  <c r="B33" i="3"/>
  <c r="B32" i="3"/>
  <c r="B31" i="3"/>
  <c r="B30" i="3"/>
  <c r="B29" i="3"/>
  <c r="B28" i="3"/>
  <c r="F14" i="3"/>
  <c r="B11" i="3"/>
  <c r="C11" i="3" s="1"/>
  <c r="B10" i="3"/>
  <c r="C10" i="3" s="1"/>
  <c r="B9" i="3"/>
  <c r="C9" i="3" s="1"/>
  <c r="B8" i="3"/>
  <c r="C8" i="3" s="1"/>
  <c r="B7" i="3"/>
  <c r="C7" i="3" s="1"/>
  <c r="B6" i="3"/>
  <c r="C6" i="3" s="1"/>
  <c r="B5" i="3"/>
  <c r="C5" i="3" s="1"/>
  <c r="B4" i="3"/>
  <c r="C4" i="3" s="1"/>
  <c r="B3" i="3"/>
  <c r="C3" i="3" s="1"/>
  <c r="B205" i="6"/>
  <c r="B204" i="6"/>
  <c r="B203" i="6"/>
  <c r="B208" i="6" s="1"/>
  <c r="B198" i="6"/>
  <c r="B197" i="6"/>
  <c r="B196" i="6"/>
  <c r="B195" i="6"/>
  <c r="B194" i="6"/>
  <c r="B193" i="6"/>
  <c r="B192" i="6"/>
  <c r="B191" i="6"/>
  <c r="B190" i="6"/>
  <c r="B189" i="6"/>
  <c r="B188" i="6"/>
  <c r="B187" i="6"/>
  <c r="B186" i="6"/>
  <c r="B185" i="6"/>
  <c r="B184" i="6"/>
  <c r="B183" i="6"/>
  <c r="B182" i="6"/>
  <c r="B181" i="6"/>
  <c r="B180" i="6"/>
  <c r="B179" i="6"/>
  <c r="B178" i="6"/>
  <c r="B177" i="6"/>
  <c r="B176" i="6"/>
  <c r="B164" i="6"/>
  <c r="B79" i="6"/>
  <c r="B78" i="6"/>
  <c r="B77" i="6"/>
  <c r="B76" i="6"/>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a="1"/>
  <c r="B32" i="6" s="1"/>
  <c r="B31" i="6"/>
  <c r="B30" i="6"/>
  <c r="B29" i="6"/>
  <c r="B28" i="6"/>
  <c r="B27" i="6"/>
  <c r="B26" i="6"/>
  <c r="B25" i="6"/>
  <c r="B24" i="6"/>
  <c r="B23" i="6"/>
  <c r="B18" i="6"/>
  <c r="B2" i="6"/>
  <c r="B4" i="6" s="1"/>
  <c r="B48" i="2"/>
  <c r="B47" i="2"/>
  <c r="B46" i="2"/>
  <c r="B45" i="2"/>
  <c r="B44" i="2"/>
  <c r="B43" i="2"/>
  <c r="B42" i="2"/>
  <c r="B41" i="2"/>
  <c r="B40" i="2"/>
  <c r="B39" i="2"/>
  <c r="B38" i="2"/>
  <c r="B37" i="2"/>
  <c r="B36" i="2"/>
  <c r="B35" i="2"/>
  <c r="B34" i="2"/>
  <c r="B33" i="2"/>
  <c r="B13" i="2"/>
  <c r="B10" i="2"/>
  <c r="B8" i="2"/>
  <c r="B7" i="2"/>
  <c r="B6" i="2"/>
  <c r="B5" i="2"/>
  <c r="B4" i="2"/>
  <c r="B3" i="2"/>
  <c r="B2" i="2"/>
  <c r="C29" i="12"/>
  <c r="C28" i="12"/>
  <c r="C27" i="12"/>
  <c r="C26" i="12"/>
  <c r="C25" i="12"/>
  <c r="C24" i="12"/>
  <c r="C23" i="12"/>
  <c r="C22" i="12"/>
  <c r="C21" i="12"/>
  <c r="C20" i="12"/>
  <c r="C19" i="12"/>
  <c r="C18" i="12"/>
  <c r="C17" i="12"/>
  <c r="C16" i="12"/>
  <c r="C15" i="12"/>
  <c r="C14" i="12"/>
  <c r="C13" i="12"/>
  <c r="C12" i="12"/>
  <c r="C11" i="12"/>
  <c r="C10" i="12"/>
  <c r="C9" i="12"/>
  <c r="C8" i="12"/>
  <c r="C7" i="12"/>
  <c r="C6" i="12"/>
  <c r="C5" i="12"/>
  <c r="C4" i="12"/>
  <c r="C3" i="12"/>
  <c r="C2" i="12"/>
  <c r="P30" i="17"/>
  <c r="P29" i="17"/>
  <c r="P28" i="17"/>
  <c r="P27" i="17"/>
  <c r="P26" i="17"/>
  <c r="P25" i="17"/>
  <c r="P24" i="17"/>
  <c r="P23" i="17"/>
  <c r="P22" i="17"/>
  <c r="P21" i="17"/>
  <c r="P20" i="17"/>
  <c r="P19" i="17"/>
  <c r="P18" i="17"/>
  <c r="P17" i="17"/>
  <c r="P16" i="17"/>
  <c r="P15" i="17"/>
  <c r="P14" i="17"/>
  <c r="P13" i="17"/>
  <c r="P12" i="17"/>
  <c r="P11" i="17"/>
  <c r="P10" i="17"/>
  <c r="P9" i="17"/>
  <c r="P8" i="17"/>
  <c r="P7" i="17"/>
  <c r="P6" i="17"/>
  <c r="P5" i="17"/>
  <c r="P4" i="17"/>
  <c r="P3" i="17"/>
  <c r="P2" i="17"/>
  <c r="D6" i="16"/>
  <c r="D5" i="16"/>
  <c r="D4" i="16"/>
  <c r="D3" i="16"/>
  <c r="D2" i="16"/>
  <c r="G55" i="15"/>
  <c r="G54" i="15"/>
  <c r="G53" i="15"/>
  <c r="G52" i="15"/>
  <c r="G51" i="15"/>
  <c r="G50" i="15"/>
  <c r="G49" i="15"/>
  <c r="G48" i="15"/>
  <c r="G47" i="15"/>
  <c r="G46" i="15"/>
  <c r="G45" i="15"/>
  <c r="G44" i="15"/>
  <c r="G43" i="15"/>
  <c r="G42" i="15"/>
  <c r="G41" i="15"/>
  <c r="G40" i="15"/>
  <c r="G39" i="15"/>
  <c r="G38" i="15"/>
  <c r="G37" i="15"/>
  <c r="G36" i="15"/>
  <c r="G35" i="15"/>
  <c r="G34" i="15"/>
  <c r="G33" i="15"/>
  <c r="G32" i="15"/>
  <c r="G31" i="15"/>
  <c r="G30" i="15"/>
  <c r="G29" i="15"/>
  <c r="G28" i="15"/>
  <c r="G27" i="15"/>
  <c r="G26" i="15"/>
  <c r="G25" i="15"/>
  <c r="G24" i="15"/>
  <c r="G23" i="15"/>
  <c r="G22" i="15"/>
  <c r="G21" i="15"/>
  <c r="G20" i="15"/>
  <c r="G19" i="15"/>
  <c r="G18" i="15"/>
  <c r="G17" i="15"/>
  <c r="G16" i="15"/>
  <c r="G15" i="15"/>
  <c r="G14" i="15"/>
  <c r="G13" i="15"/>
  <c r="G12" i="15"/>
  <c r="G11" i="15"/>
  <c r="G10" i="15"/>
  <c r="G9" i="15"/>
  <c r="G8" i="15"/>
  <c r="G7" i="15"/>
  <c r="G6" i="15"/>
  <c r="G5" i="15"/>
  <c r="G4" i="15"/>
  <c r="G3" i="15"/>
  <c r="B49" i="3" l="1"/>
  <c r="B14" i="2"/>
  <c r="B43" i="3"/>
  <c r="B81" i="6"/>
  <c r="B17" i="2" l="1"/>
  <c r="C14" i="2" s="1"/>
  <c r="C12" i="2" l="1"/>
  <c r="C11" i="2"/>
  <c r="C10" i="2"/>
  <c r="C8" i="2"/>
  <c r="C9" i="2"/>
  <c r="C4" i="2"/>
  <c r="C3" i="2"/>
  <c r="C5" i="2"/>
  <c r="C6" i="2"/>
  <c r="C13" i="2"/>
  <c r="C7" i="2"/>
  <c r="C2" i="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<sst xmlns="http://schemas.openxmlformats.org/spreadsheetml/2006/main" count="17003" uniqueCount="4788">
  <si>
    <t>study_id</t>
  </si>
  <si>
    <t>authors</t>
  </si>
  <si>
    <t>model_name</t>
  </si>
  <si>
    <t>full_title</t>
  </si>
  <si>
    <t>year</t>
  </si>
  <si>
    <t>extraction_level</t>
  </si>
  <si>
    <t>study_category</t>
  </si>
  <si>
    <t>scale</t>
  </si>
  <si>
    <t>countries</t>
  </si>
  <si>
    <t xml:space="preserve">nb_countries_covered </t>
  </si>
  <si>
    <t>power_pool</t>
  </si>
  <si>
    <t>study_objective</t>
  </si>
  <si>
    <t>key result</t>
  </si>
  <si>
    <t>time_horizon_start</t>
  </si>
  <si>
    <t>time_horizon_end</t>
  </si>
  <si>
    <t>approach</t>
  </si>
  <si>
    <t>method</t>
  </si>
  <si>
    <t>mathematical approach</t>
  </si>
  <si>
    <t>hydro</t>
  </si>
  <si>
    <t>solar</t>
  </si>
  <si>
    <t>wind</t>
  </si>
  <si>
    <t>biomass</t>
  </si>
  <si>
    <t>nuclear</t>
  </si>
  <si>
    <t>geothermal</t>
  </si>
  <si>
    <t>fossil</t>
  </si>
  <si>
    <t>h2</t>
  </si>
  <si>
    <t>coal</t>
  </si>
  <si>
    <t>sector</t>
  </si>
  <si>
    <t>open_source</t>
  </si>
  <si>
    <t>frequency_of_use</t>
  </si>
  <si>
    <t>sdg_7</t>
  </si>
  <si>
    <t>sdg_13</t>
  </si>
  <si>
    <t>ndc_mention</t>
  </si>
  <si>
    <t>agenda_2063</t>
  </si>
  <si>
    <t>aisesa_theme</t>
  </si>
  <si>
    <t>informal_economy</t>
  </si>
  <si>
    <t>biomass_charcoal</t>
  </si>
  <si>
    <t>clean_cooking</t>
  </si>
  <si>
    <t>power_reliability</t>
  </si>
  <si>
    <t>urbanization</t>
  </si>
  <si>
    <t>strenghts</t>
  </si>
  <si>
    <t>weaknesses</t>
  </si>
  <si>
    <t>Authors affiliation</t>
  </si>
  <si>
    <t>author_origin</t>
  </si>
  <si>
    <t>local_ownership</t>
  </si>
  <si>
    <t>institutional_users</t>
  </si>
  <si>
    <t>grey_litterature</t>
  </si>
  <si>
    <t>cost_of_capital</t>
  </si>
  <si>
    <t>financing_modelling</t>
  </si>
  <si>
    <t>financing mechanism</t>
  </si>
  <si>
    <t>link_doi</t>
  </si>
  <si>
    <t>contact</t>
  </si>
  <si>
    <t>Dalla Longa and van der Zwaan</t>
  </si>
  <si>
    <t>TIAM-ECN</t>
  </si>
  <si>
    <t>Heart of light: an assessment of enhanced electricity access in Africa</t>
  </si>
  <si>
    <t>full</t>
  </si>
  <si>
    <t>long_term_planning, rural_electrification, microgrid</t>
  </si>
  <si>
    <t>continental</t>
  </si>
  <si>
    <t>WAPP,SAPP,EAPP,CAPP,COMELEC</t>
  </si>
  <si>
    <t>To assess the pathways, deployment rate, and viability of off-grid electricity technologies in Africa, and evaluate how global climate policies might affect universal energy access.</t>
  </si>
  <si>
    <t>With targeted investment incentives, near-universal access can be achieved by 2050. Under baseline assumptions without such incentives, a "corridor of darkness" in the center of the continent will remain largely without electricity access until 2050</t>
  </si>
  <si>
    <t>bottom-up</t>
  </si>
  <si>
    <t>hybrid, optimization</t>
  </si>
  <si>
    <t>Linear_programming</t>
  </si>
  <si>
    <t>yes</t>
  </si>
  <si>
    <t>no</t>
  </si>
  <si>
    <t>electricity</t>
  </si>
  <si>
    <t>proprietary</t>
  </si>
  <si>
    <t>unknown</t>
  </si>
  <si>
    <t>powering_livelihoods</t>
  </si>
  <si>
    <t>macroeconomic trends captured , large-scale model compatibility , high-resolution GIS datasets , detailed spatial resolution , SDG synergy identification</t>
  </si>
  <si>
    <t>no explicit urbanization scenarios , symmetric grid expansion assumption , stylistic WTP calculation , excludes local income distribution , excludes actual electricity prices , excludes supply reliability , ignores geographical characteristics in grid costs</t>
  </si>
  <si>
    <t>TNO Energy Transition (IT),University of Amsterdam - Faculty of Science (NL)</t>
  </si>
  <si>
    <t>NL,IT</t>
  </si>
  <si>
    <t>IEA,ESTAP,IRENA,IIASA,PIK,PBL(DE),E3Modelling S.A.,IPCC</t>
  </si>
  <si>
    <t>not_stated</t>
  </si>
  <si>
    <t>https://doi.org/10.1016/j.rser.2020.110399</t>
  </si>
  <si>
    <t>francesco.dallalonga@tno.nl, bob.vanderzwaan@tno.nl</t>
  </si>
  <si>
    <t>Multiconsult, African Development Bank (AfDB)</t>
  </si>
  <si>
    <t>Balmorel &amp; Custom Acess Expansion model</t>
  </si>
  <si>
    <t>Roadmap to the New Deal on Energy for Africa : An analysis of optimal expansion and investment requirements</t>
  </si>
  <si>
    <t>long_term_planning, geospatial, rural_electrification</t>
  </si>
  <si>
    <t>To determine the optimal set of investments required to meet electricity demand in each African country and region by 2020, 2025, and 2030, in order to achieve the aspirational vision of universal access to electricity by 2025 (100% urban, 95% rural)</t>
  </si>
  <si>
    <t>Achieving universal access and meeting demand requires an average annual investment of 29–39 billion USD until 2025 (total 230–310 billion USD). An additional 190–215 billion USD is required for the period 2026–2030, with East Africa seeing a massive solar and battery storage expansion, while West Africa relies heavily on natural gas and solar</t>
  </si>
  <si>
    <t>optimization</t>
  </si>
  <si>
    <t>Linear_programming, mixed-integer_programming</t>
  </si>
  <si>
    <t>electricity, power_heat</t>
  </si>
  <si>
    <t>mixed</t>
  </si>
  <si>
    <t>ad_hoc</t>
  </si>
  <si>
    <t>cross_cutting</t>
  </si>
  <si>
    <t>unprecedented data collection, high-resolution regional optimization, Balmorel model, tailor-made access expansion model, bottom-up analysis</t>
  </si>
  <si>
    <t>long-term projection uncertainty, technology changes, political turmoil, cross-border relations, economic growth uncertainty, human behavior, optimal pathways rather than absolute predictions, specific estimates instead of intervals</t>
  </si>
  <si>
    <t>Multiconsult, Norwegian University of Life Sciences (NMBU)</t>
  </si>
  <si>
    <t>NO</t>
  </si>
  <si>
    <t>AfDB (African Development Bank)</t>
  </si>
  <si>
    <t>Investment Subsidies (by lowering the capital costs of off/mini-grid renewable energy technologies by 50%),Financial Incentives (This mechanism is modelled by applying a 50% reduction to the Weighted Average Cost of Capital (WACC) for those same technologies)</t>
  </si>
  <si>
    <t>https://www.balmorel.com/</t>
  </si>
  <si>
    <t>Stevanato et al.</t>
  </si>
  <si>
    <t>Calliope Africa</t>
  </si>
  <si>
    <t xml:space="preserve"> Calliope Africa: Modeling the role of storage and transmission for renewable energy integration</t>
  </si>
  <si>
    <t>long_term_planning, dispatch, economic</t>
  </si>
  <si>
    <t>regional</t>
  </si>
  <si>
    <t>To evaluate the impact of PHES and transmission network expansion on Variable Renewable Energy (VRE) penetration.</t>
  </si>
  <si>
    <t>Strategic combinations of pumped hydro storage (PHES) and grid enhancements can significantly increase renewable utilization, reduce curtailment, and lower emissions, emphasizing the need for country-specific infrastructure planning strategies</t>
  </si>
  <si>
    <t>open</t>
  </si>
  <si>
    <t>none</t>
  </si>
  <si>
    <t>open-source, validated against official national statistics, manually gathered country-specific data, replicable methodology, includes both transmission and storage, high spatial resolution</t>
  </si>
  <si>
    <t>simplified transmission modelling (does not model detailed line-by-line power flows), methodology built only on current demand without future evolution, simplified positioning of potential new renewable technologies</t>
  </si>
  <si>
    <t>Politecnico di Milano-Department of Energy (Italy)</t>
  </si>
  <si>
    <t>IT</t>
  </si>
  <si>
    <t>None</t>
  </si>
  <si>
    <t>https://doi.org/10.1016/j.esd.2025.101760</t>
  </si>
  <si>
    <t>nicolo.stevanato@polimi.it</t>
  </si>
  <si>
    <t>Kirli et al.</t>
  </si>
  <si>
    <t>PyPSA meets Africa</t>
  </si>
  <si>
    <t>PyPSA meets Africa: Developing an open source electricity network model of the African continent</t>
  </si>
  <si>
    <t>long_term_planning, dispatch</t>
  </si>
  <si>
    <t>To develop an open initiative for African energy modeling and data sharing with optimal capacity expansion.</t>
  </si>
  <si>
    <t>paper outlines an automated, modular, and reproducible workflow to construct the first high-resolution open model of the African energy system capable of optimal capacity expansion and transmission grid modeling</t>
  </si>
  <si>
    <t>urban transitions</t>
  </si>
  <si>
    <t>open source, high spatial and temporal resolution, optimal capacity expansion, includes transmission grid physics, modular workflow, relies on FAIR open data principles</t>
  </si>
  <si>
    <t>data availability issues (relies heavily on machine learning to validate and fill gaps for missing asset data)</t>
  </si>
  <si>
    <t>School of Engineering - University of Edinburgh, Center for International Development and Environmental Research - Justus-Liebig-University Giessen, Department of Computer Science - UiT The Arctic University of Norway,School of Informatics - University of Edinburgh, School of Geosciences - University of Edinburgh</t>
  </si>
  <si>
    <t>GB,DE,NO</t>
  </si>
  <si>
    <t>https://doi.org/10.1109/AFRICON51333.2021.9570911</t>
  </si>
  <si>
    <t>desen.kirli@ed.ac.uk,johannes.hampp@zeu.uni-giessen.de,koen.v.greevenbroek@uit.no,r.grant-20@sms.ed.ac.uk,kiprakis@ed.ac.uk,m.mahmood-3@sms.ed.ac.uk, max.parzen@ed.ac.uk</t>
  </si>
  <si>
    <t>Taliotis et al.</t>
  </si>
  <si>
    <t>TEMBA</t>
  </si>
  <si>
    <t>An indicative analysis of investment opportunities in the African electricity supply sector — Using TEMBA (The Electricity Model Base for Africa)</t>
  </si>
  <si>
    <t>long_term_planning</t>
  </si>
  <si>
    <t>To examine indicative scenarios of power plant investments based on the potential for electricity trade.</t>
  </si>
  <si>
    <t>An enhanced grid network can significantly alter Africa's generation mix, lower total electricity generation costs through fuel savings, and unlock vast renewable energy potential</t>
  </si>
  <si>
    <t>open_source, high_geographical_resolution, repeatability, detailed_technological_mix, low_barrier_to_entry</t>
  </si>
  <si>
    <t>assumes_perfect_competition, assumes_perfect_foresight, no_demand_side_management, no_energy_efficiency_measures, demand_not_forecasted, limited_temporal_resolution</t>
  </si>
  <si>
    <t>KTH Royal Institute of Technology (Division of Energy Systems Analysis), United Nations Economic Commission for Africa</t>
  </si>
  <si>
    <t>SE,ET</t>
  </si>
  <si>
    <t>partial</t>
  </si>
  <si>
    <t>UNECA (United Nations Economic Commission for Africa), SIDA, World Bank, IRENA</t>
  </si>
  <si>
    <t>http://dx.doi.org/10.1016/j.esd.2015.12.001</t>
  </si>
  <si>
    <t>taliotis@kth.se</t>
  </si>
  <si>
    <t>Pappis et al.</t>
  </si>
  <si>
    <t>TEMBA (version 2.1)</t>
  </si>
  <si>
    <t>The effects of climate change mitigation strategies on the energy system of Africa and its associated water footprint</t>
  </si>
  <si>
    <t>long_term_planning, nexus</t>
  </si>
  <si>
    <t>Investigated the water footprint of African energy systems under various climate change mitigation scenarios (2.0°C and 1.5°C).</t>
  </si>
  <si>
    <t>Energy decarbonisation pathways (e.g., $1.5^{\circ}C$ scenario) decrease overall water consumption compared to the baseline but require higher overall water withdrawals due to the penetration of nuclear and carbon capture technologies</t>
  </si>
  <si>
    <t>full_energy</t>
  </si>
  <si>
    <t>open_source, integrates water constraints into capacity expansion, high temporal resolution considerations, inclusion of carbon removal technologies, detailed cooling technologies representation</t>
  </si>
  <si>
    <t>lacks endogenous accounting of energy efficiency costs, battery/pumped hydro storage only implicitly modeled, power sector reserve margins are averaged, lacks precise spatial allocation of power plants to precipitation patterns (needs GIS soft-link)</t>
  </si>
  <si>
    <t>KTH-Royal Institute of Technology (Sweden), Loughborough University (UK), Imperial College London (UK), Joint Research Centre (European Commission), United Nations Department of Economic and Social Affairs</t>
  </si>
  <si>
    <t>NL,IT,SE,GB,US</t>
  </si>
  <si>
    <t>Joint Research Centre (European Commission), United Nations</t>
  </si>
  <si>
    <t>https://iopscience.iop.org/article/10.1088/1748-9326/ac5ede</t>
  </si>
  <si>
    <t>pappis@kth.se</t>
  </si>
  <si>
    <t>IRENA</t>
  </si>
  <si>
    <t>SPLAT-CMP (System Planning Test-Continental Masterplan) model 2023</t>
  </si>
  <si>
    <t>Advancements in continental power system planning for Africa: Methodological framework of the African Continental Power Systems Masterplan's SPLAT-CMP model 2023</t>
  </si>
  <si>
    <t>to provide detailed insights into the design and setup of the SPLAT-CMP model to enhance the transparency and reproducibility of the modeling results for the Africa Continental Master Plan (CMP)</t>
  </si>
  <si>
    <t>The establishment of a flexible, continent-wide capacity expansion model integrating state-of-the-art geospatial renewable profiles, hydropower dynamics, and cross-border transmission to support planning for the African Single Electricity Market</t>
  </si>
  <si>
    <t>hybrid</t>
  </si>
  <si>
    <t>routine</t>
  </si>
  <si>
    <t>adaptable framework, high-resolution geospatial representation of VRE, comprehensive river flow modeling, collaborative Git-based version control</t>
  </si>
  <si>
    <t>domestic transmission bottlenecks are ignored due to copper-plate assumption, traditional time slicing underestimates wind variability, fixed 10% discount rate lacks country-specific granularity</t>
  </si>
  <si>
    <t>IRENA (International Renewable Energy Agency) and independent consultants</t>
  </si>
  <si>
    <t>AE</t>
  </si>
  <si>
    <t>IRENA, IAEA, AUDA-NEPAD, and the African Power Pools (WAPP, EAPP, SAPP, CAPP), EU-GTAF</t>
  </si>
  <si>
    <t>An economic cost-benefit analysis evaluating IRR and NPV was performed to rank priority investments</t>
  </si>
  <si>
    <t>https://www.irena.org/-/media/Files/IRENA/Agency/Publication/2024/Jul/IRENA_Advancements_CMP_Africa_2024.pdf</t>
  </si>
  <si>
    <t>SPLAT (System Planning Test) models (SPLAT-W, SPLAT-C, SPLAT-E, SPLAT-N,SPLAT-S)</t>
  </si>
  <si>
    <t>Africa Power Sector: Planning and Prospects for Renewable Energy - Synthesis Report</t>
  </si>
  <si>
    <t>To provide a synthesis of five regional assessments exploring the least-cost, long-term power supply options and prospects for renewable energy deployment in the African power sector by 2030</t>
  </si>
  <si>
    <t>The report demonstrates that scaling up renewable energy across Africa is a cost-competitive solution to meet rising electricity demand, and outlines how SPLAT models can actively support national and regional capacity building and policymaking</t>
  </si>
  <si>
    <t>occasional</t>
  </si>
  <si>
    <t>comprehensive continental overview, strong emphasis on capacity building, transparent data sharing</t>
  </si>
  <si>
    <t>relies on aggregated regional data rather than high-resolution national data, "copper-plate" assumptions within zones</t>
  </si>
  <si>
    <t>IRENA (International Renewable Energy Agency)</t>
  </si>
  <si>
    <t>IRENA, African power pools (WAPP, SAPP, EAPP, CAPP, COMELEC)</t>
  </si>
  <si>
    <t>https://www.irena.org/-/media/Files/IRENA/Agency/Publication/2013/WAPP.pdf</t>
  </si>
  <si>
    <t>SPLAT-ACEC (System Planning Test for the African Clean Energy Corridor)</t>
  </si>
  <si>
    <t>Planning and prospects for renewable power: Eastern and Southern Africa</t>
  </si>
  <si>
    <t>EAPP, SAPP</t>
  </si>
  <si>
    <t>To evaluate the long-term, cost-optimal power system expansion for the Eastern and Southern African power pools, exploring scenarios for accelerated renewable energy deployment and enhanced regional interconnectivity along the Africa Clean Energy Corridor (ACEC) up to 2040</t>
  </si>
  <si>
    <t>An integrated, high-renewable scenario (ACEC scenario) can meet growing electricity demand cost-effectively by heavily relying on solar PV, wind, and hydropower, avoiding significant new coal investments and substantially reducing emissions</t>
  </si>
  <si>
    <t>explicitly models the Africa Clean Energy Corridor (ACEC), integrates high-resolution spatial renewable energy zoning (SPLAT-GIS), robust sub-regional transmission analysis between EAPP and SAPP</t>
  </si>
  <si>
    <t>"copper-plate" assumption ignores domestic transmission bottlenecks, traditional time-slicing methods may underestimate variable renewable energy (VRE) short-term fluctuations.</t>
  </si>
  <si>
    <t>IRENA, SAPP, EAPP</t>
  </si>
  <si>
    <t>https://www.irena.org/-/media/Files/IRENA/Agency/Publication/2021/Apr/IRENA_Planning_Prospects_Africa_2021.pdf</t>
  </si>
  <si>
    <t>N.Ouedraogo</t>
  </si>
  <si>
    <t>LEAP-AFRICA</t>
  </si>
  <si>
    <t>Africa energy future: Alternative scenarios and their implications for sustainable development strategies</t>
  </si>
  <si>
    <t>WAPP, EAPP, CAPP, SAPP, COMELEC</t>
  </si>
  <si>
    <t>To assess the current status and predict the future composition of the power generation profile and associated global warming potential.</t>
  </si>
  <si>
    <t>Current trends (BAU) and moderate energy access (MEA) policies are insufficient to ensure universal access to modern energy by 2030 or 2040; significant efforts in energy efficiency and renewables are required</t>
  </si>
  <si>
    <t>accounting</t>
  </si>
  <si>
    <t>other</t>
  </si>
  <si>
    <t>powering_livelihoods, inclusive industrialisation</t>
  </si>
  <si>
    <t>Fits data scarcity well, allows for simulation of non-price policies and structural changes, captures rural energy demand</t>
  </si>
  <si>
    <t>Not a true hybrid model, limited in some policy prescriptions compared to specific optimization models</t>
  </si>
  <si>
    <t>UN Economic Commission for Africa (UNECA), Addis Ababa, Ethiopia</t>
  </si>
  <si>
    <t>ET</t>
  </si>
  <si>
    <t>UNECA</t>
  </si>
  <si>
    <t>http://dx.doi.org/10.1016/j.enpol.2017.03.021</t>
  </si>
  <si>
    <t>Nouedraogo@uneca.org, Ouedraogo.s.nadia@gmail.com</t>
  </si>
  <si>
    <t>Pavičević et al.</t>
  </si>
  <si>
    <t>Dispa-SET Africa</t>
  </si>
  <si>
    <t>Water-energy nexus in African power pools – The Dispa-SET Africa model</t>
  </si>
  <si>
    <t>nexus</t>
  </si>
  <si>
    <t>WAPP,EAPP,CAPP,SAPP</t>
  </si>
  <si>
    <t>To examine current and future electricity situations together with the potential of power trading between countries, and to investigate the relationship between water and energy by analysing the role of hydropower.</t>
  </si>
  <si>
    <t>African power pools show varying degrees of reliance on freshwater resources; increased cross-border interconnections are effective in reducing load shedding, VRES curtailment, and improving system flexibility</t>
  </si>
  <si>
    <t>optimization, simulation</t>
  </si>
  <si>
    <t>mixed-integer_programming, Linear_programming</t>
  </si>
  <si>
    <t>Open-source, continental coverage, detailed water-energy nexus methodology, hourly resolution</t>
  </si>
  <si>
    <t>Data-related limitations (low data quality/availability for some areas)</t>
  </si>
  <si>
    <t>KU Leuven (BE), European Commission Joint Research Centre (NL), University of Liege (BE), EnergyVille (BE)</t>
  </si>
  <si>
    <t>NL,BE</t>
  </si>
  <si>
    <t>European Commission (JRC)</t>
  </si>
  <si>
    <t>https://doi.org/10.1016/j.energy.2021.120623</t>
  </si>
  <si>
    <t>matija.pavievic@kuleuven.be</t>
  </si>
  <si>
    <t>Naïma Chabouni, Charlène Barnet, Edi Assoumou, Nadia Maïzi, and Sandrine Selosse</t>
  </si>
  <si>
    <t>TIMES-DZA</t>
  </si>
  <si>
    <t>Align Algeria's Energy Diversification Strategies with Energy and Climate Sustainable Development Goals</t>
  </si>
  <si>
    <t>subnational</t>
  </si>
  <si>
    <t>COMELEC</t>
  </si>
  <si>
    <t>To develop three alternative energy pathways for Algeria to explore contributions to SDG 7 (energy) and SDG 13 (climate). To assess technological configurations of the power and hydrogen sectors by 2070and demonstrate their impact on CO2 emission reduction.</t>
  </si>
  <si>
    <t>Enforcing Algeria's renewable and hydrogen targets diversifies the energy supply in line with SDG 7, but it does not sufficiently reduce CO2 emissions for SDG 13. Adding a strict climate target requires massive renewable integration (100% of power generation by 2070), which raises feasibility concerns regarding gas supply shortages and unmet domestic and export demands.</t>
  </si>
  <si>
    <t>provides detailed energy pathways, informs technology choices and long-term investments, optimizes interactions within energy systems</t>
  </si>
  <si>
    <t>lacks insights into broader economic repercussions, relies on exogenous fixed demands by end-uses limiting fuel substitution insights</t>
  </si>
  <si>
    <t>Centre for Applied Mathematics, MINES Paris, PSL Research University, Sophia Antipolis, France</t>
  </si>
  <si>
    <t>FR</t>
  </si>
  <si>
    <t>unknow</t>
  </si>
  <si>
    <t>https://doi.org/10.1007/978-3-031-58897-6_13</t>
  </si>
  <si>
    <t>charlene.barnet@minesparis.psl.eu, edi.assoumou@minesparis.psl.eu, nadia.maizi@minesparis.psl.eu, sandrine.selosse@minesparis.psl.eu</t>
  </si>
  <si>
    <t>Messaoudi et al.</t>
  </si>
  <si>
    <t>GIS-based approach (ArcGIS)</t>
  </si>
  <si>
    <t>Geographical, technical, economic, and
environmental potential for wind to hydrogen
production in Algeria: GIS-based approach</t>
  </si>
  <si>
    <t>light</t>
  </si>
  <si>
    <t>geospatial</t>
  </si>
  <si>
    <t>national</t>
  </si>
  <si>
    <t>To evaluate the geographical, technical, economic, and environmental potential for wind-to-hydrogen production in Algeria using a GIS-based approach</t>
  </si>
  <si>
    <t>The total wind-to-hydrogen potential in Algeria, considering spatial constraints, is estimated at 1.066 Gt/year across an area of 730,719 km². The levelized cost ranges between 1.51 and 15.37 US $/kg, which has the potential to replace current transport fossil fuel consumption and avoid 45.69 Mt of CO2 emissions.</t>
  </si>
  <si>
    <t>VPRS Laboratory, University of Kasdi Merbah Ouargla, BP 511 Ouargla 30000, Algeria
Department of Mechanical Engineering, University of Kasdi Merbah Ouargla, BP 511 Ouargla 30000, Algeria
Department of Physic, University of Kasdi Merbah Ouargla, BP 511 Ouargla 30000, Algeria
Ecole Superieure de Technologie de Fes, Universite Sidi Mohamed Ben Abdellah, Route D'Imouzzer BP 2427, Morocco</t>
  </si>
  <si>
    <t>DZ,MA</t>
  </si>
  <si>
    <t>https://doi.org/10.1016/j.ijhydene.2023.07.263</t>
  </si>
  <si>
    <t>messaoudi.djilali30@gmail.com, messaoudi.djilali@univ-ouargla.dz</t>
  </si>
  <si>
    <t>Akpahou et al.</t>
  </si>
  <si>
    <t>LEAP-MCDM approach</t>
  </si>
  <si>
    <t>Long-term energy demand modeling and optimal evaluation of solutions to renewable energy deployment barriers in Benin: A LEAP-MCDM approach</t>
  </si>
  <si>
    <t>WAPP</t>
  </si>
  <si>
    <t>To forecast energy demand and analyze scenarios for reducing GHG emissions and satisfying long-term energy requirements.</t>
  </si>
  <si>
    <t>Under the Business as Usual scenario, total energy demand is expected to reach 445 PJ by 2050 with GHG emissions hitting 21 MtCO2e. However, implementing the High Efficient Energy Application (HEEA) scenario would considerably reduce demand and emissions, while establishing an adequate policy and regulatory framework was identified as the most effective solution to eliminating RE barriers in Benin</t>
  </si>
  <si>
    <t>simulation, multi-criteria</t>
  </si>
  <si>
    <t>Explores multiple developmental scenarios including high economic development and energy efficiency, integrates technical energy modeling (LEAP) with expert-based socio-economic barrier evaluation (MCDM), highlights and prioritizes specific policy alternatives to overcome RE barriers</t>
  </si>
  <si>
    <t>Limited availability of comprehensive sector-specific data for Benin required using regional West African trends, the study does not include a cost analysis of the proposed alternative policies in Benin</t>
  </si>
  <si>
    <t>Department of Mechanical Engineering, Kwame Nkrumah University of Science and Technology (KNUST), Ghana; Department of Agricultural and Biosystems Engineering, KNUST, Ghana; The Brew-Hammond Energy Centre, KNUST, Ghana</t>
  </si>
  <si>
    <t>GH</t>
  </si>
  <si>
    <t>https://doi.org/10.1016/j.egyr.2024.07.055</t>
  </si>
  <si>
    <t>romain.akpahou@aims.ac.rw</t>
  </si>
  <si>
    <t>Bissiri et al.</t>
  </si>
  <si>
    <t>ONSSET</t>
  </si>
  <si>
    <t>A geospatial approach towards defining cost-optimal electrification pathways in West Africa</t>
  </si>
  <si>
    <t>geospatial, rural_electrification</t>
  </si>
  <si>
    <t>To determine the optimal combination of grid-connected and off-grid systems to serve rural and urban demand by 2030 in Burkina Faso and Côte d'Ivoire using high-resolution geospatial data</t>
  </si>
  <si>
    <t>Off-grid solar PV and wind are fundamental for bridging the electricity access gap in Burkina Faso, while grid extension will cost-effectively serve most of the population in Côte d'Ivoire. The study highlights the potential for enhanced cross-border electricity exchanges to take advantage of lower generation costs in Côte d'Ivoir</t>
  </si>
  <si>
    <t xml:space="preserve"> Energy for Sustainability Initiative, University of Coimbra, Portugal
University of Coimbra, Faculty of Economics, Av Dias da Silva 165, 3004-512 Coimbra, Portugal
INESC Coimbra, DEEC, Rua Sílvio Lima, Polo II, 3030-290 Coimbra, Portugal
Institute of Systems and Robotics, Dep. of Electrical and Computer Engineering, University of Coimbra, Portugal
CeBER, Faculty of Economics, Av Dias da Silva 165, 3004-512 Coimbra, Portugal</t>
  </si>
  <si>
    <t>PT</t>
  </si>
  <si>
    <t>https://doi.org/10.1016/j.energy.2020.117471</t>
  </si>
  <si>
    <t>pmoura@isr.uc.pt, uc2017280231@student.uc.pt</t>
  </si>
  <si>
    <t>Saad et al.</t>
  </si>
  <si>
    <t>OSeMOSYS</t>
  </si>
  <si>
    <t>Long-Term Energy System Modelling for a Clean Energy Transition and Improved Energy Security in Botswana’s Energy Sector Using the Open-Source Energy Modelling System</t>
  </si>
  <si>
    <t>SAPP</t>
  </si>
  <si>
    <t>To identify the cheapest pathway to 2050 for Botswana's energy system that allows the country to improve its energy security (reducing reliance on imports) whilst meeting its Nationally Determined Contributions (NDCs)</t>
  </si>
  <si>
    <t>Achieving Fossil Fuel Phase Out by 2045 is cost-effective, saving $31 million and incurring $2 billion less in investment compared to the Business-As-Usual pathway. However, to decarbonize and improve energy security without import reliance, the Net Zero and Import Phase Out pathways are preferable, though they require substantially higher capital investment</t>
  </si>
  <si>
    <t>retrievability, repeatability, reconstructability, interoperability, auditability, accessibility without cost</t>
  </si>
  <si>
    <t>simplified representation of reality, lacks consideration for climate change effects on power plants and solar cells, doesn't assess the impact of increased electricity access on energy demand</t>
  </si>
  <si>
    <t>Centre for Environmental Policy, Imperial College London, United Kingdom; STEER Centre, Department of Geography, Loughborough University, United Kingdom</t>
  </si>
  <si>
    <t>GB</t>
  </si>
  <si>
    <t>Imperial College London</t>
  </si>
  <si>
    <t>https://doi.org/10.3390/cli12060088</t>
  </si>
  <si>
    <t>rts22@ic.ac.uk</t>
  </si>
  <si>
    <t>G. Dountio et al.</t>
  </si>
  <si>
    <t>MAED + MESSAGE (soft linking)</t>
  </si>
  <si>
    <t>Electricity generation technology options under the greenhouse gases mitigation scenario: Case study of Cameroon</t>
  </si>
  <si>
    <t>CAPP</t>
  </si>
  <si>
    <t>To forecast electricity demand in Cameroon over a 20-year horizon under three economic growth scenarios and optimize the power supply system expansion while applying greenhouse gas (GHG) emission constraints.</t>
  </si>
  <si>
    <t>Electricity demand could reach between 17 TWh and 35 TWh by 2035 depending on economic scenarios. GHG emission constraints can be met with necessary investments, relying heavily on hydroelectricity, gas, and eventually integrating solar, wind, and biomass power plants</t>
  </si>
  <si>
    <t>simultaneous management of energy demand, energy production, upstream GHG limitation</t>
  </si>
  <si>
    <t>constant fuel prices applied, rough data for regional trade scenarios, lack of harmonized market cost examination</t>
  </si>
  <si>
    <t>Laboratory L3E (National Advanced School of Engineering, University of Yaounde I); Environmental Energy Technologies Laboratory (University of Yaoundé 1); Ministry of Scientific Research and Innovation (Institute for Geological and Mining Research), Cameroon</t>
  </si>
  <si>
    <t>CM</t>
  </si>
  <si>
    <t>http://dx.doi.org/10.1016/j.esr.2016.10.003</t>
  </si>
  <si>
    <t>pierre_meukam@yahoo.fr</t>
  </si>
  <si>
    <t>N. Ouedraogo</t>
  </si>
  <si>
    <t>OnSSET</t>
  </si>
  <si>
    <t>A GIS approach to electrification planning in Cameroon</t>
  </si>
  <si>
    <t>rural_electrification, geospatial, long_term_planning</t>
  </si>
  <si>
    <t>GIS approach to electrification planning and achieving universal access to modern energy services.</t>
  </si>
  <si>
    <t>Achieving universal access to electricity in Cameroon by 2035 requires prioritising investments in grid densification, extension, and modernisation, along with mini grid PV systems, with an estimated total cost ranging between USD 7.8 billion and USD 10.44 billion</t>
  </si>
  <si>
    <t>inclusive industrialisation, cross_cutting</t>
  </si>
  <si>
    <t>United Nations Economic Commission for Africa (UNECA), Menelik II Ave., P.O. Box 3001, Addis Ababa, Ethiopia</t>
  </si>
  <si>
    <t>https://doi.org/10.1016/j.esr.2022.101020</t>
  </si>
  <si>
    <t>nadia.ouedraogo@un.org</t>
  </si>
  <si>
    <t>Assoumou and McIsaac</t>
  </si>
  <si>
    <t>TIMES-CI-ELC (The Integrated MARKAL-EFOM System model for Côte d’Ivoire)</t>
  </si>
  <si>
    <t>Côte d'Ivoire's electricity challenge in 2050: Reconciling economic development and climate commitments</t>
  </si>
  <si>
    <t>long_term_planning, economic</t>
  </si>
  <si>
    <t>To explore electricity technology investment paths compatible with both rapidly increasing electricity demand and the Paris Agreement. It aims to highlight public policy actions necessary to align the substantial long-term increase in electricity demand with a low-carbon economy.</t>
  </si>
  <si>
    <t xml:space="preserve"> A carbon tax of about US$21 in 2035 and US$82 in 2050 on electricity generation will ensure low-carbon electricity generation in line with the Paris Agreement</t>
  </si>
  <si>
    <t>cross_cutting, inclusive industrialisation</t>
  </si>
  <si>
    <t>calculates coherent investment portfolios over several periods, captures intraday solar radiation variability, accounts for critical days with low solar production</t>
  </si>
  <si>
    <t>does not model the global macroeconomic environment, assumes a globally optimized system, lacks price elasticities of electricity demand</t>
  </si>
  <si>
    <t>MINES ParisTech, PSL Research University; Agence Française de Développement; Institut Louis Bachelier</t>
  </si>
  <si>
    <t>Unknow</t>
  </si>
  <si>
    <t>carbon tax</t>
  </si>
  <si>
    <t>https://doi.org/10.1016/j.enpol.2021.112681</t>
  </si>
  <si>
    <t>edi.assoumou@mines-paristech.fr, florent.mcisaac@gmail.com</t>
  </si>
  <si>
    <t>Dallmann et al.</t>
  </si>
  <si>
    <t>Between path dependencies and renewable energy potentials: A case study of the Egyptian power system</t>
  </si>
  <si>
    <t>long_term_planning, geospatial, economic</t>
  </si>
  <si>
    <t>EAPP</t>
  </si>
  <si>
    <t>To investigate potential pathways of the domestic power system, focusing on the regional deployment of renewable energy and the associated impacts on the transmission network, to assess the cost-efficiency of government plans.</t>
  </si>
  <si>
    <t>Wind and PV installations prove to be cost-competitive and capable of shouldering a large share of projected demand growth, and an aggressive deployment pathway is less costly than the restrained expansion targeted by the government</t>
  </si>
  <si>
    <t>enhanced spatial and temporal resolution, considers 8 sub-regions with 429 capacity expansion options, utilizes site-specific hourly feed-in profiles for renewable capacities</t>
  </si>
  <si>
    <t>abstracts from reality, does not consider reserve capacities or ramp-up times, cannot capture extreme weather events, cannot offer insights into security of supply</t>
  </si>
  <si>
    <t>TU Dresden, Faculty of Business and Economics, Chair of Energy Economics</t>
  </si>
  <si>
    <t>DE</t>
  </si>
  <si>
    <t>https://doi.org/10.1016/j.esr.2022.100848</t>
  </si>
  <si>
    <t>christoph.dallmann@tu-dresden.de, matthew.schmidt@tu-dresden.de</t>
  </si>
  <si>
    <t>Rady et al.</t>
  </si>
  <si>
    <t>OSeMOSYS-Egypt</t>
  </si>
  <si>
    <t>Modelling for power generation sector in Developing Countries: Case of Egypt</t>
  </si>
  <si>
    <t>To provide a quantitative assessment of future development scenarios for the power generation sector in Egypt, analyzing the economic and environmental implications of its projected evolution until 2040</t>
  </si>
  <si>
    <t>Combined Cycles, Wind, and Photovoltaic rooftop systems are the most viable technologies for Egypt's future power mix, with wind power playing the primary role in meeting renewable penetration targets</t>
  </si>
  <si>
    <t>detailed representation of Egypt's RES, specific characteristics of disaggregated sectors, data transparency, results reproducibility</t>
  </si>
  <si>
    <t>assumes perfectly rigid electricity demand, does not capture user response to price changes, isolated parameter sensitivity analysis, uniform discount rates applied to all technologies, scope limited strictly to the power sector</t>
  </si>
  <si>
    <t>American University in Cairo (Department of Mechanical Engineering, Egypt), Politecnico di Milano (Department of Energy, Italy)</t>
  </si>
  <si>
    <t>IT,EG</t>
  </si>
  <si>
    <t>https://doi.org/10.1016/j.energy.2018.09.089</t>
  </si>
  <si>
    <t>yrady@aucegypt.edu, matteovincenzo.rocco@polimi.it, amrserag@aucegypt.edu, emanuela.colombo@polimi.it</t>
  </si>
  <si>
    <t>Mondal et al.</t>
  </si>
  <si>
    <t>Egypt-TIMES (linked with an IFPRI DCGE model)</t>
  </si>
  <si>
    <t>Long-term optimization of Egypt's power sector: Policy implications</t>
  </si>
  <si>
    <t>To assess the potential of energy trading for cross-border collaboration in the electricity sector of the Eastern Nile Basin region (Egypt, Ethiopia, and Sudan) and to identify least-cost solutions for alternative technology selection and policy options to meet projected electricity demand up to 2050</t>
  </si>
  <si>
    <t>Diversifying the power sector from predominantly natural gas to a mix of renewables and conventional energy is required to improve energy security and lower emissions. While total energy system costs increase, the co-benefits of reduced fossil-fuel dependency and GHG mitigation make promoting renewables and a low-carbon society a wise policy</t>
  </si>
  <si>
    <t>Linear_programming, other</t>
  </si>
  <si>
    <t>links macroeconomic general equilibrium demand projections with bottom-up energy modeling , extensive scenario testing against national goals (Vision 2030, NDCs) , includes sensitivity analysis on discount rates and nuclear deployment</t>
  </si>
  <si>
    <t>relies on the assumption that all existing thermal plants will continue operating throughout their lifetimes , no constraint imposed on the availability of financial resources , does not explicitly model energy storage to handle intermittency in the core scenarios (noted as an area for future research)</t>
  </si>
  <si>
    <t>International Food Policy Research Institute (IFPRI) (USA), International Monetary Fund (IMF) (USA), Kiel Institute for the World Economy (Germany)</t>
  </si>
  <si>
    <t>US,DE</t>
  </si>
  <si>
    <t>https://doi.org/10.1016/j.energy.2018.10.158</t>
  </si>
  <si>
    <t>a.mondal@cgiar.org</t>
  </si>
  <si>
    <t>Gebremeskel et al.</t>
  </si>
  <si>
    <t>OSeMOSYS - LEAP (soft-thinking)</t>
  </si>
  <si>
    <t>Long-term electricity supply modelling in the context of developing countries: The OSEMOSYS-LEAP soft-linking approach for Ethiopia</t>
  </si>
  <si>
    <t>identify potential pathways and provide a quantitative analysis of the future power generation sector in Ethiopia while considering the context of and applicability to developing nations</t>
  </si>
  <si>
    <t>The "improved efficiency" scenario proves the most desirable, reducing installed capacity needs by 9 GW and saving 11% (USD 4 billion) in total discounted costs compared to grid extension. Renewable technologies remain the most competitive across all scenarios</t>
  </si>
  <si>
    <t>explicitly models both centralized grid extension and decentralized off-grid methods, soft-links supply with a highly disaggregated LEAP demand forecast, and effectively translates the informal and unique contexts of a developing nation into the framework</t>
  </si>
  <si>
    <t>limited temporal resolution (only 6 time slices) which may fail to capture the full intermittency dynamics of variable renewable energy (solar PV), lacks regional spatial disaggregation within the country</t>
  </si>
  <si>
    <t>Addis Ababa University (Ethiopia), Chalmers University of Technology (Sweden)</t>
  </si>
  <si>
    <t>https://doi.org/10.1016/j.esr.2022.101045</t>
  </si>
  <si>
    <t>dawit.habtu@aait.edu.et</t>
  </si>
  <si>
    <t>MARKAL Ethiopia</t>
  </si>
  <si>
    <t>Ethiopian power sector development: Renewable based universal electricity access and export strategies</t>
  </si>
  <si>
    <t>long_term_planning, rural_electrification, economic, nexus</t>
  </si>
  <si>
    <t>To identify least-cost solutions for alternative technology selection over the next 30 years to meet projected electricity demand in Ethiopia, specifically aiming to improve energy security, promote access to modern energy, and mitigate Greenhouse Gas (GHG) emissions.</t>
  </si>
  <si>
    <t>The optimization shows a large, cost-effective potential for a 100% renewable-based power system (hydropower, solar, wind, geothermal) over the long term. While initial investments are high, this pathway achieves universal access, reduces fossil fuel dependency completely, and lowers total system costs through export earnings</t>
  </si>
  <si>
    <t>optimization, accounting</t>
  </si>
  <si>
    <t>identifies least-cost solutions, allows hypothetical assessments, explicit ecological constraints, captures partial equilibrium</t>
  </si>
  <si>
    <t>lacks local emission factors, restricted to centralized-grid electricity only, merges end-use demand</t>
  </si>
  <si>
    <t>International Food Policy Research Institute (IFPRI)</t>
  </si>
  <si>
    <t>US</t>
  </si>
  <si>
    <t>http://dx.doi.org/10.1016/j.rser.2016.10.041</t>
  </si>
  <si>
    <t>Marong et al.</t>
  </si>
  <si>
    <t>MESSAGE</t>
  </si>
  <si>
    <t>The Gambia's future electricity supply system: Optimizing power supply for sustainable development</t>
  </si>
  <si>
    <t>To explore the possible optimal electricity supply expansion.</t>
  </si>
  <si>
    <t>The EDD scenario with hydro imports is the most desirable, saving up to USD 23 to 33 million annually in system costs and avoiding significant $CO_{2}$ emissions by replacing oil-based generation with hydroelectricity, solar PV, and wind</t>
  </si>
  <si>
    <t>mixed-integer_programming</t>
  </si>
  <si>
    <t>Determines cost-optimal investment needs, incorporates energy trade, and examines both grid and off-grid electricity supply options dynamically over a long term</t>
  </si>
  <si>
    <t>Does not consider externality costs associated with regional dams, relies on exogenous demand data, and limits biomass technology additions due to a lack of comprehensive national resource assessments</t>
  </si>
  <si>
    <t>Faculty of Environmental Management (FEM), Prince of Songkla University (PSU), Thailand; Faculty of Economics, PSU, Thailand</t>
  </si>
  <si>
    <t>TH</t>
  </si>
  <si>
    <t>https://doi.org/10.1016/j.esr.2018.03.001</t>
  </si>
  <si>
    <t>ismarong@gmail.com, sopin.j@psu.ac.th, kuaanan.t@psu.ac.th, uhugua@hotmail.com</t>
  </si>
  <si>
    <t>(Amo-Aidoo et al., 2022)</t>
  </si>
  <si>
    <t>LEAP</t>
  </si>
  <si>
    <t>Solar energy policy implementation in Ghana: A LEAP model analysis</t>
  </si>
  <si>
    <t>To investigate the potential contribution of solar energy in achieving universal access to electricity in Ghana by 2030, and to assess the resulting CO2 emission reductions.</t>
  </si>
  <si>
    <t>he visionary supply scenario (15% solar penetration) could effectively meet Ghana's renewable energy target by 2030. This would lead to universal electricity access while offsetting over 13 million metric tonnes of carbon dioxide</t>
  </si>
  <si>
    <t>Department of Agricultural and Biosystems Engineering, University of Kassel, Germany   Department of Mechanical Engineering, Kumasi Technical University, Ghana   Department of Mechanical and Manufacturing Engineering, University of Energy and Natural Resources, Ghana   Regional Center for Energy and Environmental Sustainability (RCEES), University of Energy and Natural Resources, Ghana   Department of Agricultural Mechanization and Irrigation Technology, University for Development Studies, Ghana   Leibniz Institute for Agricultural Engineering and Bioeconomy (ATB), Germany   Albrecht Daniel Thaer-Institute of Agricultural and Horticultural Sciences, Humboldt University of Berlin, Germany</t>
  </si>
  <si>
    <t>DE,GH</t>
  </si>
  <si>
    <t>https://doi.org/10.1016/j.sciaf.2022.e01162</t>
  </si>
  <si>
    <t>aiddoo.araba@gmail.com</t>
  </si>
  <si>
    <t>(Nyasapoh et al., 2023)</t>
  </si>
  <si>
    <t>Long-term electricity generation analysis and policy implications - the case of Ghana</t>
  </si>
  <si>
    <t>To analyze electricity demand projections and evaluate the future optimal development of Ghana's generation system to inform policy and promote renewable energy technologies.</t>
  </si>
  <si>
    <t>A diversified generation scenario incorporating renewables and nuclear power can reduce system costs by 32.30% and lower CO2 emissions by 55.27% by 2048, contrasting with an Accelerated Economic Growth scenario that heavily relies on coal</t>
  </si>
  <si>
    <t>Department of Economics (University of Ghana); Nuclear Power Institute (Ghana Atomic Energy Commission); Department of Nuclear Engineering, School of Nuclear and Allied Sciences (University of Ghana)</t>
  </si>
  <si>
    <t>https://doi.org/10.1080/23311916.2023.2209996</t>
  </si>
  <si>
    <t>markamoah51@gmail.com</t>
  </si>
  <si>
    <t>(Awopone et al., 2017)</t>
  </si>
  <si>
    <t>OSeMOSYS - LEAP</t>
  </si>
  <si>
    <t>Assessment of optimal pathways for power generation system in Ghana</t>
  </si>
  <si>
    <t>To develop optimal generation pathways and dispatch scheduling for power generation in Ghana, focusing on identifying the least-cost and GHG saving strategies.</t>
  </si>
  <si>
    <t>Renewable energy technologies can contribute more than 70% of Ghana's generation requirement by 2040 if comprehensive energy efficiency and other strategies are implemented, resulting in significant economic and environmental benefits</t>
  </si>
  <si>
    <t>transparent connection, solves large linear programming problems, capability to evaluate technological, economic and environmental implications</t>
  </si>
  <si>
    <t>does not assess the impact of high penetration of renewable energy generation technologies on the stability of the grid</t>
  </si>
  <si>
    <t>Department of Computer and Electronic Engineering, Brunel University London, UK; Department of Automotive and Electrical Engineering, University of Education Winneba, Ghana</t>
  </si>
  <si>
    <t>GB,GH</t>
  </si>
  <si>
    <t>Energy Commission Ghana</t>
  </si>
  <si>
    <t>carbon tax models</t>
  </si>
  <si>
    <t>https://doi.org/10.1080/23311916.2017.1314065</t>
  </si>
  <si>
    <t>albert.awopone@brunel.ac.uk</t>
  </si>
  <si>
    <t>Musonye et al.</t>
  </si>
  <si>
    <t>Kenya-TIMES</t>
  </si>
  <si>
    <t>Environmental and techno-economic assessment of power system expansion for projected demand levels in Kenya using TIMES modeling framework</t>
  </si>
  <si>
    <t>To evaluate the implication of greenhouse gas (GHG) emission reduction on the techno-economic and environmental evolution of Kenya's power system under three government-projected electricity demand levels</t>
  </si>
  <si>
    <t>The model shows that energy security can be achieved under the carbon emission cap scenario, but the Kenyan government needs to prioritize developing geothermal and hydropower resources in the short-to-medium term and enact policies to enhance the deployment of renewable energy technologies</t>
  </si>
  <si>
    <t>Linear_programming, mixed-integer_programming, stochastic</t>
  </si>
  <si>
    <t>updateable, capable of evaluating various themes like flexible time slices and endogenous technology learning, technology-rich</t>
  </si>
  <si>
    <t>lacks accounting for climate change impacts on hydro resources, does not evaluate the role of storage, and uses coarse intra-country transmission costs</t>
  </si>
  <si>
    <t>Kenya Electricity Generating Company; GRO-Geothermal Training Program; Reykjavik University; University of Iceland</t>
  </si>
  <si>
    <t>IS,KE</t>
  </si>
  <si>
    <t>https://doi.org/10.1016/j.esd.2021.05.006</t>
  </si>
  <si>
    <t>xavier18@ru.is</t>
  </si>
  <si>
    <t>Wambui et al.</t>
  </si>
  <si>
    <t>LEAP-NEMO</t>
  </si>
  <si>
    <t>Scenario analysis of electricity pathways in Kenya using Low Emissions Analysis Platform and the Next Energy Modeling system for optimization</t>
  </si>
  <si>
    <t>is to investigate the impact of alternative electricity development pathways on system costs and greenhouse gas (GHG) emissions in Kenya, compared to the existing Least Cost Power Development Plan (LC</t>
  </si>
  <si>
    <t>A pathway with high penetration of renewable energy and storage can reduce overall system costs by up to 55% ($26.1 billion) and cut CO2 emissions by 91% by 2037 compared to the government's reference plan.</t>
  </si>
  <si>
    <t>considers energy storage systems, socio-techno-economic impacts, environmental externalities, energy productivity</t>
  </si>
  <si>
    <t>Kenyatta University, Jomo Kenyatta University of Agriculture and Technology</t>
  </si>
  <si>
    <t>KE</t>
  </si>
  <si>
    <t>https://doi.org/10.1016/j.rser.2022.112871</t>
  </si>
  <si>
    <t>valentinewambui@students.ku.ac.ke</t>
  </si>
  <si>
    <t>Irungu et al.</t>
  </si>
  <si>
    <t>KENYA POWER SECTOR DEVELOPNET SCENARIOS – ANALYSIS USING LONG RANGE ENERGY ALTERNATIVE PLANNING SYSTEM</t>
  </si>
  <si>
    <t>To analyze three possible power development scenarios in relation to their Green House Gas (GHG) emissions and cost implications for Kenya's power sector development.</t>
  </si>
  <si>
    <t>The renewable energy scenario is the most suitable and sustainable path for Kenya, offering the greatest greenhouse gas savings at a low cost, despite the government's reference plan being the cheapest option.</t>
  </si>
  <si>
    <t>simulation</t>
  </si>
  <si>
    <t>Jomo Kenyatta University of Agriculture and Technology</t>
  </si>
  <si>
    <t>http://ir.jkuat.ac.ke/handle/123456789/3089</t>
  </si>
  <si>
    <t>dirungu@jkuat.ac.ke</t>
  </si>
  <si>
    <t>Carvallo et al.</t>
  </si>
  <si>
    <t>SWITCH-Kenya</t>
  </si>
  <si>
    <t>Sustainable Low-Carbon Expansion for the Power Sector of an Emerging Economy: The Case of Kenya</t>
  </si>
  <si>
    <t>To explore sustainable growth paths for power systems and identify cost-effective expansion pathways for the Kenyan power sector, aligning with low-carbon development</t>
  </si>
  <si>
    <t>Kenya's power system can transition to a low-carbon future dominated by geothermal and wind power. A cost-effective expansion requires storage, diesel engines, and transmission upgrades to provide flexibility for high wind penetration.</t>
  </si>
  <si>
    <t>unprecedented spatial and temporal resolution, system-level modeling, analytical approach</t>
  </si>
  <si>
    <t>lack of high resolution temporal data for hydropower, coarse estimation for load projections, omissions of intra-annual heterogeneity, simplifications of the model and data</t>
  </si>
  <si>
    <t>Renewable and Appropriate Energy Laboratory, University of California, Berkeley, Energy and Resources Group, University of California, Berkeley, Goldman School of Public Policy, University of California, Berkeley</t>
  </si>
  <si>
    <t>http://dx.doi.org/10.1021/acs.est.7b00345</t>
  </si>
  <si>
    <t>kammen@berkeley.edu</t>
  </si>
  <si>
    <t>Kihara et al.</t>
  </si>
  <si>
    <t>OSeMOSYS soft linked to FlexTool</t>
  </si>
  <si>
    <t>Mid- to long-term capacity planning for a reliable power system in Kenya</t>
  </si>
  <si>
    <t>To propose a novel framework to soft link OSeMOSYS and FlexTool to address the limitations of CEMs in representing Variable Renewable Energy (VRE) sources.</t>
  </si>
  <si>
    <t>Kenya is well-positioned to maintain its very low-carbon power system while meeting future demand growth by leveraging its significant geothermal and wind resources. Geothermal provides firm generation that complements a large expansion of variable wind capacity.</t>
  </si>
  <si>
    <t>novel framework,effectiveness of the methodology,well placed to maintain very low carbon generation system</t>
  </si>
  <si>
    <t>limitations of CEMs in representation of VRE,CEM undervalues flexibility requirements,CEM overestimates baseload technologies</t>
  </si>
  <si>
    <t>Ministry of Energy and Petroleum, UCL Energy Institute, Imperial College London, Kenya Power and Lighting Company Plc., Energy and Petroleum Regulatory Authority, Transition Zero, UCL Institute for Sustainable Resources</t>
  </si>
  <si>
    <t>GB,KE</t>
  </si>
  <si>
    <t>https://doi.org/10.1016/j.esr.2024.101312</t>
  </si>
  <si>
    <t>p.lubello@ucl.ac.uk (Pietro Lubello)</t>
  </si>
  <si>
    <t>Moksnes et al.</t>
  </si>
  <si>
    <t>OnSSET + OSeMOSYS</t>
  </si>
  <si>
    <t>Electrification pathways for Kenya–linking spatial electrification analysis and medium to long term energy planning</t>
  </si>
  <si>
    <t>rural_electrification, long_term_planning</t>
  </si>
  <si>
    <t>To investigate pathways for reaching Kenya's electrification demand.</t>
  </si>
  <si>
    <t>In a low-demand scenario, stand-alone systems are the least-cost option for about half the population to gain electricity access, while higher demand levels make grid extension and mini-grids more economically viable.</t>
  </si>
  <si>
    <t>utilization of the strengths of both tools, optimal split between off-grid and grid electricity system</t>
  </si>
  <si>
    <t>grid demand underestimated, only one iteration between models, OnSSET assumes overnight electrification, time resolution in OnSSET</t>
  </si>
  <si>
    <t>KTH Royal Institute of Technology</t>
  </si>
  <si>
    <t>SE</t>
  </si>
  <si>
    <t>https://doi.org/10.1088/1748-9326/aa7e18</t>
  </si>
  <si>
    <t>nandi@kth.se</t>
  </si>
  <si>
    <t>B.Brand and J.Zingerle</t>
  </si>
  <si>
    <t>DIME Maghreb</t>
  </si>
  <si>
    <t>The renewable energy targets of the Maghreb countries: Impact on electricity supply and conventional power markets</t>
  </si>
  <si>
    <t>To simulate the impact of renewable energy targets in Morocco, Algeria, and Tunisia on their conventional power generation systems and overall system costs until 2025. Study include also regions modeled like Portugal, Italy, Spain, France and switzerland</t>
  </si>
  <si>
    <t>Achieving the renewable energy targets creates savings in the conventional power system, primarily from avoided fuel costs. For every euro spent on renewables, Tunisia saves €0.27, while Morocco and Algeria save only €0.17 and €0.15, respectively.</t>
  </si>
  <si>
    <t>renewable energies are able to replace an important part of fossil generation</t>
  </si>
  <si>
    <t>cost input parameters do not include risk primes or safety and security expenses related to the risk of political instability and terrorism</t>
  </si>
  <si>
    <t>Institute of Energy Economics at the University of Cologne+AS4</t>
  </si>
  <si>
    <t>https://doi.org/10.1016/j.enpol.2010.10.010</t>
  </si>
  <si>
    <t>brandb@uni-koeln.de</t>
  </si>
  <si>
    <t>V.Sessa et al.</t>
  </si>
  <si>
    <t>LEAP and QGIS</t>
  </si>
  <si>
    <t>Rural Electriﬁcation Pathways: An Implementation of LEAP and GIS Tools in Mali</t>
  </si>
  <si>
    <t>To identify whether complete rural electrification is achievable in Mali and to assess the most viable technological options based on environmental and economic dimensions.</t>
  </si>
  <si>
    <t>Decentralized solar PV is the most economically viable option for electrifying remote rural areas, proving cheaper than grid extension. This advantage increases when the positive effects of electricity access on household income are considered.</t>
  </si>
  <si>
    <t>LEAP facilitates scenario interaction, QGIS enables geographical component, considers electricity-income effects</t>
  </si>
  <si>
    <t>centralized generation provenance not considered, no demonstration site, uncertain income effect timeline, lack of countrywide data for biogas</t>
  </si>
  <si>
    <t>Institute for Technology and Resources Management in the Tropics and Subtropics, TH Köln (University of Applied Sciences), Faculty of Sciences and Techniques of the University of Sciences, Techniques and Technologies of Bamako, USTT-B (FAST)</t>
  </si>
  <si>
    <t>DE,ML</t>
  </si>
  <si>
    <t>pay-as-you-go financing</t>
  </si>
  <si>
    <t>https://doi.org/10.3390/en14113338</t>
  </si>
  <si>
    <t>vittorio.sessa@th-koeln.de</t>
  </si>
  <si>
    <t>Welsch et al.</t>
  </si>
  <si>
    <t>Adding value with CLEWS – Modelling the energy system and its interdependencies for Mauritius</t>
  </si>
  <si>
    <t>To demonstrate the added value of an integrated modelling approach for energy policy by comparing its results to those from a conventional, non-integrated energy system assessment for Mauritius.</t>
  </si>
  <si>
    <t>Conventional energy modelling largely overestimates the economic and environmental benefits of ethanol production. An integrated approach reveals the net economic benefit is over 60% lower and that emissions can increase under future water stress.</t>
  </si>
  <si>
    <t>integrated analytical assessment, captures interlinkages, highlights overlooked dynamics</t>
  </si>
  <si>
    <t>non-trivial effort, coordination effort, potential for errors, significant delays</t>
  </si>
  <si>
    <t>KTH Royal Institute of Technology, International Institute for Applied Systems Analysis, Stockholm Environment Institute – US Centre, Agricultural Research &amp; Extension Unit, Columbia University, International Atomic Energy Agency, International Renewable Energy Agency, United Nations Department of Economic and Social Affairs, Food and Agriculture Organization of the United Nations, Institute for Advanced Sustainability Studies</t>
  </si>
  <si>
    <t>IT,SE,DE,US,AT, MU</t>
  </si>
  <si>
    <t>Government of Mauritius (announced high-level CLEWS panel) United Nations</t>
  </si>
  <si>
    <t>http://dx.doi.org/10.1016/j.apenergy.2013.08.083</t>
  </si>
  <si>
    <t>manuel.welsch@energy.kth.se</t>
  </si>
  <si>
    <t>Slimani et al.</t>
  </si>
  <si>
    <t>OSeMOSYS - Morroco</t>
  </si>
  <si>
    <t>Towards a sustainable energy future: Modeling Morocco’s transition to renewable power with enhanced OSeMOSYS model</t>
  </si>
  <si>
    <t>To identify cost-effective future supply mixes for Morocco's power generation sector that ensure adequacy, reliability, and reduced greenhouse gas emissions</t>
  </si>
  <si>
    <t>A 92% renewable energy integration rate is achievable by 2050 for an additional cost of $32 billion, contingent on energy efficiency measures that reduce demand by 15% compared to baseline forecasts.</t>
  </si>
  <si>
    <t>robust, tailored version of the OSeMOSYS model, detailed framework for energy transition strategies, practical implications are profound, clear pathway to sustainable energy, model’s flexibility allows for scenario analysis</t>
  </si>
  <si>
    <t>hydroelectric resources reliant on rainfall, securing financing for large-scale projects challenging, social implications (employment, land use, energy costs)</t>
  </si>
  <si>
    <t>Research Laboratory in Information Systems, Intelligent Systems and Mathematical Modeling, National Institute of Statistics and Applied Economics, Rabat, Morocco; Modeling analysis and control systems and artificial intelligence Team Laboratory of Applied Mathematics &amp; and Business Intelligence, Department of Industrial engineering, National Superior School of Mines, Rabat, Morocco; Laboratory of Aplied Economics, Faculty of law and economics, Mohammed V University, Rabat, Morocco</t>
  </si>
  <si>
    <t>MA</t>
  </si>
  <si>
    <t>https://doi.org/10.1016/j.enconman.2024.118857</t>
  </si>
  <si>
    <t>jslimani@insea.ac.ma</t>
  </si>
  <si>
    <t>Ouchani and Ghennioui</t>
  </si>
  <si>
    <t>PVH2-MSTEA (GIS based)</t>
  </si>
  <si>
    <t>An integrated geospatial techno-economic multi-scenario mapping assessment of PV-based green hydrogen development opportunities: A vision to support its deployment in Morocco</t>
  </si>
  <si>
    <t>To identify prospective areas for PV-based Green Hydrogen (GreenH2) production in Morocco. To pinpoint the most cost-effective sites using Levelized Cost of Electricity (LCOE) and Levelized Cost of Hydrogen (LCOH2) as key indicators.</t>
  </si>
  <si>
    <t>Approximately 66% of Morocco's territory is suitable for PV-based green hydrogen projects, with the most cost-effective strategy being the transmission of solar electricity from high-yield inland sites to coastal production facilities. This approach can yield hydrogen at a competitive cost of around $2.15/kg.</t>
  </si>
  <si>
    <t>electricity, other</t>
  </si>
  <si>
    <t>Modeling and cartography Department, Green Energy Park (UM6P/ IRESEN), Route R´ egionale Kelaa Km 3, R206, Ben Guerir 43150, Morocco</t>
  </si>
  <si>
    <t>https://doi.org/10.1016/j.enconman.2024.119296</t>
  </si>
  <si>
    <t>ouchanifatimazahra.um5@gmail.com</t>
  </si>
  <si>
    <t>Wärtsilä Energy</t>
  </si>
  <si>
    <t>PLEXOS</t>
  </si>
  <si>
    <t>PLANNING MOZAMBIQUE’S OPTIMAL POWER SYSTEM EXPANSION Assessing the role of renewables in reducing total system cost</t>
  </si>
  <si>
    <t xml:space="preserve">To provide data-driven insights to help Mozambique’s policy makers identify and develop the optimal power mix. To assess the role of renewables in reducing total system cost. To forecast new solar PV. </t>
  </si>
  <si>
    <t>A high renewables expansion strategy, supported by flexible gas generation and energy storage, provides superior savings in both total system costs and CO2 emissions. This approach is $84.7 million cheaper than a low renewables scenario through 2032.</t>
  </si>
  <si>
    <t>data-driven insights,cost-optimal,reliable,rapid energy transition,flexible</t>
  </si>
  <si>
    <t>critical need to strengthen Mozambique’s power transmission capabilities,underdeveloped transmission and distribution network</t>
  </si>
  <si>
    <t>FI</t>
  </si>
  <si>
    <t>Electricidade de Moçambique</t>
  </si>
  <si>
    <t>https://www.wartsila.com/docs/default-source/energy-docs/afeu/wartsila_mozambique_final.pdf</t>
  </si>
  <si>
    <t>https://www.linkedin.com/in/wallaceenergybd/</t>
  </si>
  <si>
    <t>Adeyemi-Kayode et al.</t>
  </si>
  <si>
    <t>Modeling the Next Decade of Energy Sustainability: A Case of a Developing Country</t>
  </si>
  <si>
    <t>To assess the possibility of Nigeria developing and transitioning to the use of various energy sources, and to evaluate greenhouse gas (GHG) mitigation plans and future trends in energy sustainability through Multi-Criteria Decision Analysis (MCDA).</t>
  </si>
  <si>
    <t>A scenario combining renewables, natural gas, and biomass (RNB) is the best option for meeting Nigeria's future energy demand while reducing greenhouse gas emissions and costs.</t>
  </si>
  <si>
    <t>Department of Electrical and Information Engineering, Covenant University, Ota 112104, Ogun State, Nigeria; Department of Computer Science and Communication, Østfold University College, 1757 Halden, Norway</t>
  </si>
  <si>
    <t>NO,NG</t>
  </si>
  <si>
    <t>https://doi.org/10.3390/en15145083</t>
  </si>
  <si>
    <t>mercy.john@covenantuniversity.edu.ng, sanjay.misra@hiof.no</t>
  </si>
  <si>
    <t>Emodi et al.</t>
  </si>
  <si>
    <t>Energy policy for low carbon development in Nigeria: A LEAP model application</t>
  </si>
  <si>
    <t>To apply a scenario-based model to explore Nigeria's future energy demand, supply, and associated Greenhouse Gas (GHG) emissions from 2010 to 2040, providing policy recommendations for low-carbon development.</t>
  </si>
  <si>
    <t>Aggressive policy interventions, as modelled in the Green Optimistic (GO) scenario, would significantly reduce Nigeria's projected 2040 energy demand and GHG emissions compared to the reference scenario.</t>
  </si>
  <si>
    <t>flexible data structure,easy to use,rich in technical and end-user details,provides electricity generation alternatives with lower GHG emissions</t>
  </si>
  <si>
    <t>excluded railway, airway, and seaway transport system due to lack of available data,alternative scenarios do not exhaust possibilities,does not consider ability of consumers to pay for energy services,does not explore effect of energy pricing,high cost of renewable energy,high capital investment for renewable energy</t>
  </si>
  <si>
    <t>College of Business, Law and Governance, James Cook University,Department of Computer Science, College of Physical and Applied Science, Michael Okpara University of Agriculture,Department of Finance, IBS Hyderabad, IFHE University,Faculty of Law, Abia State University</t>
  </si>
  <si>
    <t>AU,IN,NG</t>
  </si>
  <si>
    <t>http://dx.doi.org/10.1016/j.rser.2016.09.118</t>
  </si>
  <si>
    <t>nnaemeka.emodi@my.jcu.edu.au</t>
  </si>
  <si>
    <t>Kim et al.</t>
  </si>
  <si>
    <t>MESSAGE + SIMPACTS</t>
  </si>
  <si>
    <t>Modeling Long-Term Electricity Generation Planning to Reduce Carbon Dioxide Emissions in Nigeria</t>
  </si>
  <si>
    <t>To suggest an alternate energy supply mix to meet future electrical demand and reduce CO2 emissions in Nigeria.</t>
  </si>
  <si>
    <t>Without CO2 emission limits, oil and gas power plants are the optimal choice to meet Nigeria's future energy needs. When CO2 restrictions are applied, nuclear power plants become the best option, having the lowest environmental damage costs.</t>
  </si>
  <si>
    <t>low greenhouse gas emissions,baseload power,consistent and massive output,reliable source of energy</t>
  </si>
  <si>
    <t>nuclear accidents,management of radioactive waste,radiophobia,inconsistent wind,solar intermittency</t>
  </si>
  <si>
    <t>Department of NPP Engineering, KEPCO International Nuclear Graduate School</t>
  </si>
  <si>
    <t>KR</t>
  </si>
  <si>
    <t>https://doi.org/10.3390/en14196258</t>
  </si>
  <si>
    <t>eng.aelhameed@kings.ac.kr</t>
  </si>
  <si>
    <t>Dioha et al</t>
  </si>
  <si>
    <t>NECAL2050 (Nigerian Energy Calculator 2050)</t>
  </si>
  <si>
    <t>Pathways for low carbon Nigeria in 2050 by using NECAL2050</t>
  </si>
  <si>
    <t>To examine and compare the energy balances and GHG mitigation potentials for four alternative low carbon scenarios which are possible by 2050 for Nigeria, and to explore low carbon futures that are practically achievable within the country.</t>
  </si>
  <si>
    <t>Alternative low-carbon pathways reduce energy consumption and emissions compared to the business-as-usual case, but fossil fuels will still dominate Nigeria's energy system in all scenarios by 2050.</t>
  </si>
  <si>
    <t>TERI School of Advanced Studies, James Cook University, Federal University of Technology, Owerri</t>
  </si>
  <si>
    <t>IN,AU,NG</t>
  </si>
  <si>
    <t>https://doi.org/10.1016/j.ref.2019.02.004*</t>
  </si>
  <si>
    <t>michael.dioha@terisas.ac.in</t>
  </si>
  <si>
    <t>Ugwoke et al.</t>
  </si>
  <si>
    <t>LEAP (Hybrid Integration)</t>
  </si>
  <si>
    <t>Low emissions analysis platform model for renewable energy: Community-scale case studies in Nigeria</t>
  </si>
  <si>
    <t>To perform community-scale energy planning and investigate transformation implications towards sustainable RE based energy supply.</t>
  </si>
  <si>
    <t>Integrating demand-side management strategies with renewable energy supply provides clear benefits, significantly reducing energy demand and greenhouse gas emissions. The scenario combining advanced building retrofits with specific indoor environmental quality standards delivered the best performance and largest reduction in energy expenditures.</t>
  </si>
  <si>
    <t>useful insights for design and implementation of localised energy policies, concurrently define and reach multiple targets, goals and impacts</t>
  </si>
  <si>
    <t>no integrative scenario for grid connection, no time-of-day pricing, no economic optimum for interruptions, cooking energy use excluded</t>
  </si>
  <si>
    <t>Energy Center Lab, Department of Energy Politecnico di Torino, Department of Materials Science &amp; Engineering and Department of Electrical &amp; Computer Engineering, Michigan Technological University, Department of Electronics and Nanoengineering, School of Electrical Engineering, Aalto University</t>
  </si>
  <si>
    <t>IT,FI,US</t>
  </si>
  <si>
    <t>https://doi.org/10.1016/j.scs.2021.102750</t>
  </si>
  <si>
    <t>blessing.ugwoke@polito.it</t>
  </si>
  <si>
    <t>S.R. Isihak</t>
  </si>
  <si>
    <t>OnSSET - Nigeria</t>
  </si>
  <si>
    <t>Achieving universal electricity access in line with SDG7 using GIS-based Model: An application of OnSSET for rural electrification planning in Nigeria</t>
  </si>
  <si>
    <t>rural_electrification</t>
  </si>
  <si>
    <t>To achieve universal electricity access in line with SDG7 using a GIS-based model for rural electrification planning.</t>
  </si>
  <si>
    <t>By 2030, solar PV mini-grids are the least-cost technology for electrifying the majority (58.82%) of unelectrified communities. Grid extension and standalone solar PV systems are the most cost-effective options for the remainder, each serving approximately 20% of communities.</t>
  </si>
  <si>
    <t>Institute for Energy and Sustainable Development, De Montfort University, The Gateway, Leicester, LE1 9BH, United Kingdom 
NNPC Retail Ltd (a full subsidiary of NNPC Ltd), Plot 2646, Yakubu Gowon Way Cadastral Zone A04, Asokoro, Abuja, Nigeria</t>
  </si>
  <si>
    <t>GB,NG</t>
  </si>
  <si>
    <t>https://doi.org/10.1016/j.esr.2022.101021</t>
  </si>
  <si>
    <t>risalisu@gmail.com</t>
  </si>
  <si>
    <t>Niyonteze et al.</t>
  </si>
  <si>
    <t>HOMER (Hybrid Optimization Model for Electric Renewables) software</t>
  </si>
  <si>
    <t>Key technology development needs and applicability analysis of renewable energy hybrid technologies in off-grid areas for the Rwanda power sector</t>
  </si>
  <si>
    <t>To recommend a set of power sector key technologies development needs in Rwanda and examine and optimize renewable energy hybrid combinations suitable for off-grid areas based on cost-effectiveness and available resources.</t>
  </si>
  <si>
    <t>A hybrid system combining hydro, solar, and battery storage is the most cost-effective and environmentally sound option for off-grid rural electrification due to its low net present cost and minimal emissions.</t>
  </si>
  <si>
    <t>Fujian Province Key Laboratory of Automotive Electronics and Electric Drive, Fujian University of Technology, Fuzhou, 350118, China
University of Rwanda, African Centre of Excellence in Energy for Sustainable Development, Kigali, Rwanda
ShunDe SYSU Institute for Solar Energy, China
Department of Electrical Engineering, Hebei University of Technology, Tianjin, 300130, China
Fujian University of Technology, Electrical Engineering, Fuzhou, Fujian, China</t>
  </si>
  <si>
    <t>CN,RW</t>
  </si>
  <si>
    <t>https://doi.org/10.1016/j.heliyon.2020.e03300</t>
  </si>
  <si>
    <t>niyontezejado@gmail.com</t>
  </si>
  <si>
    <t>Hughes et al.</t>
  </si>
  <si>
    <t>SATIM (South African TIMES Model)</t>
  </si>
  <si>
    <t>Developing and maintaining a policy-focussed, comprehensive, energy systems model in a developing country context: The case of SATIM in South Africa</t>
  </si>
  <si>
    <t>maximize welfare by minimizing the total discounted system cost required to meet projected future energy demands and specified constraints over a long-term planning horizon.</t>
  </si>
  <si>
    <t>The successful, long-term development of the SATIM model demonstrates that sustained improvement, integration with other models, and a flexible structure tailored to specific national challenges are key for effective energy systems modelling in developing countries.</t>
  </si>
  <si>
    <t>long-term development, flexibility, integration with other models, captures key components and novel aspects of South Africa’s entire energy system, allows for integrated analysis of complex cross-sectoral policy objectives, deep dive quantitative analysis of specific technology or sub-sector change, hard link with a CGE model enables demand responsiveness to prices and provides consistent economic structure representation, continuous refinement</t>
  </si>
  <si>
    <t>data limitations, complex socio-economic factors, rapidly changing policy landscapes, single node (spatial representation), capturing household preferences (more detailed choice models), transport sector improvements (modal choice exogenously defined, disaggregating transport demand for major cities), regional trade dynamics, temporal resolution (implications on RE integration and model run time), sector-specific enhancements (agriculture)</t>
  </si>
  <si>
    <t>Energy Systems Research Group, Department of Chemical Engineering, Upper Campus, University of Cape Town, Rondebosch, 7700, South Africa, African Centre of Excellence for Inequality Research, School of Economics, Middle Campus, Stanley Road, University of Cape Town, Rondebosch, 7701, South Africa</t>
  </si>
  <si>
    <t>ZA</t>
  </si>
  <si>
    <t>Presidential Climate Commission, World Bank, South African National Energy Development Institute (SANEDI)</t>
  </si>
  <si>
    <t>https://doi.org/10.1016/j.esr.2024.101594</t>
  </si>
  <si>
    <t>alison.hughes@uct.ac.za</t>
  </si>
  <si>
    <t>Van Zyl et al.</t>
  </si>
  <si>
    <t>Climate Equity Reference Calculator (CERC)</t>
  </si>
  <si>
    <t>The cost of achieving South Africa’s ‘fair share’ of global climate change mitigation</t>
  </si>
  <si>
    <t>To estimate emissions reduction pathways for South Africa using a 2°C aggregate warming target and the likely economy-wide net mitigation costs or savings associated with reaching these pathways by prioritizing known lower-cost mitigation measures.</t>
  </si>
  <si>
    <t>South Africa can achieve its 'fair share' of global mitigation with significant net savings, which are maximized by making greater use of renewable energy options.</t>
  </si>
  <si>
    <t>Independent Economic Researchers, The Green House, World Wide Fund for Nature – South Africa</t>
  </si>
  <si>
    <t>https://doi.org/10.1080/14693062.2018.1437019</t>
  </si>
  <si>
    <t>hugo@independentecon.co.za</t>
  </si>
  <si>
    <t>Ntuli et al.</t>
  </si>
  <si>
    <t>Energy sustainability and carbon dioxide emissions mitigation options for South Africa’s road transport sector</t>
  </si>
  <si>
    <t>To analyze the road transport structure and model future emissions under Business-As-Usual and Low Carbon Scenarios up to 2050 in South Africa.</t>
  </si>
  <si>
    <t>Combined mitigation scenario reduces energy demand by 77% and CO2 emissions significantly by 2050 compared to BAU, while province-specific strategies are essential.</t>
  </si>
  <si>
    <t>province-specific analysis, technology-rich model, multiple low-carbon scenarios</t>
  </si>
  <si>
    <t>exclusion of economic, social, and political factors, limited to road transport, data limitations</t>
  </si>
  <si>
    <t>Durban University of Technology, North-West University, Independent Energy Specialist</t>
  </si>
  <si>
    <t>US,ZA</t>
  </si>
  <si>
    <t>https://doi.org/10.1186/s42269-024-01192-4</t>
  </si>
  <si>
    <t>daniel.ewim@yahoo.com</t>
  </si>
  <si>
    <t>Patankar et al.</t>
  </si>
  <si>
    <t>Temoa</t>
  </si>
  <si>
    <t>Building conﬂict uncertainty into electricity planning: A South Sudan case study</t>
  </si>
  <si>
    <t>To explore electricity planning strategies for the electric power system in South Sudan under future conflict uncertainty.</t>
  </si>
  <si>
    <t>Solar photovoltaics can play a critical role in South Sudan's future electricity system by serving as a hedge against the economic losses incurred by conflict.</t>
  </si>
  <si>
    <t>stochastic</t>
  </si>
  <si>
    <t>explicitly considers conflict uncertainty</t>
  </si>
  <si>
    <t>simplified decision landscape, exogenously specified demand increase, demand curtailment at prescribed cost, lack of empirical data on conflict effects, assumed independence of damage parameters, does not consider damage to transmission/distribution/fuel infrastructure, does not consider maintenance/repair</t>
  </si>
  <si>
    <t>NC State University, NC Central University, Colorado School of Mines, World Bank</t>
  </si>
  <si>
    <t>NC State University, NC Central University</t>
  </si>
  <si>
    <t>https://doi.org/10.1016/j.esd.2019.01.003</t>
  </si>
  <si>
    <t>jdecarolis@ncsu.edu</t>
  </si>
  <si>
    <t>Mentis et al.</t>
  </si>
  <si>
    <t>Lighting the World: the first application of an open source, spatial electrification tool (OnSSET) on Sub-Saharan Africa</t>
  </si>
  <si>
    <t>WAPP,CAPP,EAPP,SAPP</t>
  </si>
  <si>
    <t>To demonstrate the usefulness of open-source geospatial electrification modeling to identify the least-cost strategies for universal energy access, focusing on infrastructure development and the resulting generation mix, across Sub-Saharan Africa.</t>
  </si>
  <si>
    <t>Stand-alone systems are the least-cost option for low levels of electricity demand, while mini-grids and grid extensions become more favorable as demand increases.</t>
  </si>
  <si>
    <t>KTH Royal Institute of Technology,International Institute for Applied Systems Analysis,United Nations Department of Economic and Social Affairs,Center for Global Energy Policy, Columbia University,Joint Research Centre (JRC) of the European Commission,World Bank,ABB</t>
  </si>
  <si>
    <t>IT,SE,US,AT,CH</t>
  </si>
  <si>
    <t>https://doi.org/10.1088/1748-9326/aa7b29</t>
  </si>
  <si>
    <t>mentis@kth.se</t>
  </si>
  <si>
    <t>M.V. Rocco et al.</t>
  </si>
  <si>
    <t>OSeMOSYS (with geospatial data)</t>
  </si>
  <si>
    <t>Enhancing energy models with geo-spatial data for the analysis of future electrification pathways: The case of Tanzania</t>
  </si>
  <si>
    <t>To enhance energy models using geo-spatial data for analyzing future electrification pathways and estimate their potential impact on Tanzania's economy and environment to support the achievement of national sustainable development goals.</t>
  </si>
  <si>
    <t>An environmental policy scenario significantly lowers the power sector's carbon intensity to around 100 gCO2/kWh by 2040. This decarbonization pathway also results in a lower average cost of electricity compared to the government's planned policy.</t>
  </si>
  <si>
    <t>transparency,reproducibility,open-source energy modelling platform,original geospatial characterization,country-specific estimations,local characteristics of the production technologies,direct observation of the local cost of off-grid technologies,meaningful comparisons with other studies</t>
  </si>
  <si>
    <t>model is rather rigid in the description of potential evolutions from off-grid to on-grid connections,restricted in its potential applications for the study of new accesses to electricity by the fact that supply always follows demand,spatial characterization of the territory has a limited number of (six) status categories and relatively large spatial resolution,projections on the development of the population can always use update and refinement,rapid evolution in their technical and economic characteristics of renewables and storage should constantly be reflected</t>
  </si>
  <si>
    <t>Department of Energy, Politecnico di Milano, Italy,Copernicus Institute of Sustainable Development, Utrecht University, Netherlands,School of Management, Politecnico di Milano, Italy</t>
  </si>
  <si>
    <t>https://doi.org/10.1016/j.esr.2020.100614</t>
  </si>
  <si>
    <t>matteovincenzo.rocco@polimi.it</t>
  </si>
  <si>
    <t>Tchandao, E. H.</t>
  </si>
  <si>
    <t>Modelling the Optimal Electricity Mix for Togo by 2050 Using OSeMOSYS</t>
  </si>
  <si>
    <t>To explore the future evolution trajectories of the electricity mix in Togo by 2050 and investigate the future investments needed to achieve the sustainable energy and climate change goals.</t>
  </si>
  <si>
    <t>Cost optimization modelling identifies solar photovoltaic power and electricity importation as the optimal choices for Togo's future electricity system. A tenfold increase in investment is required by 2030 to achieve national energy goals under any scenario.</t>
  </si>
  <si>
    <t>open source code,modular structure,lower learning curve,no initial financial investment</t>
  </si>
  <si>
    <t>low dispatching capacity,lack of inertia,unrealistic mix without storage</t>
  </si>
  <si>
    <t>Centre d'Excellence Régional pour la Maîtrise de l'Electricité (CERME), Université de Lomé, Département de Génie Electrique, École Nationale Supérieure d'Ingénieurs (ENSI), Laboratoire de Recherche en Sciences de l’Ingénieur (LARSI), Institut Universitaire de Technologie, Université Nazi BONI</t>
  </si>
  <si>
    <t>TG,BF</t>
  </si>
  <si>
    <t>emission penalty</t>
  </si>
  <si>
    <t>https://doi.org/10.14710/ijred.2023.50104</t>
  </si>
  <si>
    <t>akim_salami@yahoo.fr</t>
  </si>
  <si>
    <t>Ayed et al.</t>
  </si>
  <si>
    <t>Homer Pro</t>
  </si>
  <si>
    <t>Optimal design and techno-economic analysis of hybrid renewable energy systems: A case study of Thala city, Tunisia</t>
  </si>
  <si>
    <t>To explore the techno-economic feasibility of, both off-grid and on-grid, hybrid renewable energy systems (HES) for remote rural electrification in Thala City, Tunisia.</t>
  </si>
  <si>
    <t>The most cost-effective system is a grid-connected hybrid of wind, biomass from olive waste, and pumped-hydro storage, which achieves an electricity cost of 0.042 US$/kWh and reduces CO2 emissions by 76% compared to a grid-only system.</t>
  </si>
  <si>
    <t>CENSE – Centre for Environmental and Sustainability Research Energy and Climate &amp; CHANGE - Global Change and Sustainability Institute, NOVA School of Science and Technology, NOVA University Lisbon, Lisbon, Portugal; Institute of Chemical and Energy Engineering, University of Natural Resources and Life Sciences, Vienna, Austria</t>
  </si>
  <si>
    <t>PT,AT</t>
  </si>
  <si>
    <t>10.1080/15567249.2024.2308843</t>
  </si>
  <si>
    <t>rafat.alafif@boku.ac.at</t>
  </si>
  <si>
    <t>Dhakouani et al., 2017</t>
  </si>
  <si>
    <t>Long-term optimisation model of the Tunisian power system</t>
  </si>
  <si>
    <t>To present a long-term model of Tunisia's electricity system. To unveil potential benefits of increasing Renewable Energy Sources (RES) in electricity production. To help decision makers to draw feasible and optimal long-term pathways towards energy independence.</t>
  </si>
  <si>
    <t>Targeting a higher integration of renewable energy sources can increase Tunisia's energy independence without a significant rise in overall system costs.</t>
  </si>
  <si>
    <t>customise the model for the country,open data allowed a dialogue with stakeholders and institutions,answer questions raised by the Tunisian partners</t>
  </si>
  <si>
    <t>uncertainties associated with some of the assumptions,soft linking with a top-down model,monetise the social benefits from job creation</t>
  </si>
  <si>
    <t>Universite de Tunis El Manar, KTH, Royal Institute of Technology</t>
  </si>
  <si>
    <t>SE,TN</t>
  </si>
  <si>
    <t>https://doi.org/10.1016/j.energy.2017.09.093</t>
  </si>
  <si>
    <t>asma.dhakouani@enit.utm.tn</t>
  </si>
  <si>
    <t>Gardumi et al.</t>
  </si>
  <si>
    <t>OSeMOSYS + Input-Output (IO) model</t>
  </si>
  <si>
    <t>A scenario analysis of potential long-term impacts of COVID-19 on the Tunisian electricity sector</t>
  </si>
  <si>
    <t>To analyze potential long-term impacts of the COVID-19 pandemic on the Tunisian electricity supply system using an energy-economy modeling framework.</t>
  </si>
  <si>
    <t>Solar photovoltaic solutions remain highly competitive with gas-fired generation despite varying gas price projections, and investments in renewables and energy efficiency have a high potential for job creation.</t>
  </si>
  <si>
    <t>open access dataset, open source model infrastructure, manageable complexity of the energy-economy frameworks, co-designed scenarios with local institutions, populated with locally available data</t>
  </si>
  <si>
    <t>numerous assumptions, uncertain demand projections, high uncertainty in fossil fuel prices, underestimated technological learning of renewables, need for re-assessment of biomass potential, need for refining battery/storage database, high uncertainty in economic model assumptions (wages, local content), IO model built on snapshot with fixed structure, potential over/underestimation of job creation by multipliers</t>
  </si>
  <si>
    <t>KTH Royal Institute of Technology, Ecole Nationale d’Ing´enieurs de Tunis, Imperial College London, Loughborough University, Deutsche Gesellschaft für Internationale Zusammenarbeit (GIZ) GmbH, Institut Tunisien de la Comp´etitivit´e et des Etudes Quantitatives</t>
  </si>
  <si>
    <t>SE,GB,DE,TN</t>
  </si>
  <si>
    <t>https://doi.org/10.1016/j.esr.2021.100759</t>
  </si>
  <si>
    <t>gardumi@kth.se</t>
  </si>
  <si>
    <t>O. Adeoye, C. Spataru</t>
  </si>
  <si>
    <t>Quantifying the integration of renewable energy sources in West Africa’s interconnected electricity network</t>
  </si>
  <si>
    <t>To evaluate the impact of increased integration of solar PV on the interconnected electricity network.</t>
  </si>
  <si>
    <t>Most of the planned electricity interconnections in West Africa could be underutilized in 2030. This underutilization presents an opportunity to integrate more of the region's unexplored hydro and solar resources.</t>
  </si>
  <si>
    <t>high-spatial economic dispatch model, individual modelling of solar and wind plants, investigation of electricity storage, comprehensive techno-economic analysis</t>
  </si>
  <si>
    <t>underutilized interconnection capacities</t>
  </si>
  <si>
    <t>UCL Energy Institute, University College London</t>
  </si>
  <si>
    <t>https://doi.org/10.1016/j.rser.2019.109647</t>
  </si>
  <si>
    <t>omotola.adeoye.14@ucl.ac.uk</t>
  </si>
  <si>
    <t>Ishaku et al.</t>
  </si>
  <si>
    <t>EnergyPLAN</t>
  </si>
  <si>
    <t>Decarbonisation Strategy for Renewable Energy Integration for Electriﬁcation of West African Nations: A Bottom-Up EnergyPLAN Modelling of West African Power Pool Targets</t>
  </si>
  <si>
    <t>To present a sustainable and economically viable pathway to achieve 100% electricity access and 48% renewable energy sources (RES) share in the West African region by 2030.</t>
  </si>
  <si>
    <t>For a unified synchronous grid, the most feasible scenario involves integrating 42,000 MW of natural gas with 13,000 MW of wind, 13,000 MW of PV, and 29,000 MW of hydro, reducing carbon emissions by almost 50%.</t>
  </si>
  <si>
    <t>Cyprus International University</t>
  </si>
  <si>
    <t>TR</t>
  </si>
  <si>
    <t>https://doi.org/10.3390/su142315933</t>
  </si>
  <si>
    <t>hadun@ciu.edu.tr</t>
  </si>
  <si>
    <t>Abuzayed et al.</t>
  </si>
  <si>
    <t>PyPSA-Earth and OnSSET Dual-Model Framework</t>
  </si>
  <si>
    <t>Power system expansion and renewable integration for drought-resilient electrification in Zambia</t>
  </si>
  <si>
    <t>To model and evaluate resilient, low-carbon pathways for Zambia’s power system by 2030. To explore pathways to achieve universal electricity access by 2030.</t>
  </si>
  <si>
    <t>Combining grid extension with decentralized solutions, such as solar home systems and mini-grids, offers the most cost-effective path to achieving universal electricity access, with per capita costs as low as $111.</t>
  </si>
  <si>
    <t>Development of a Dual-Model Framework for Integrated Electrification Planning, Scenario-Based Analysis of Zambia’s Energy Transition Under Climate Stressors, Validation and Customization of a High-Resolution Power System Model for Zambia, Quantitative Assessment of Cost, Emissions, and System Resilience, Policy-Relevant Insights for Low-Carbon Development and Investment Planning, Contribution to the Literature on Electrification in Developing Countries</t>
  </si>
  <si>
    <t>expanding scenario modelling to incorporate regional power interconnections, integrating transport electrification and clean cooking solutions, strengthening the coupling between power system models and macroeconomic models</t>
  </si>
  <si>
    <t>Friedrich-Alexander-Universität (FAU) Erlangen-Nürnberg, Energy Policy Research Group, Judge Business School, University of Cambridge, Department of Electrical and Electronics Engineering, The Copperbelt University, School of Geosciences, University of Edinburgh, Department of Statistics and Operations Research, Universitat Politecnica de Catalunya</t>
  </si>
  <si>
    <t>GB,DE,ES,ZM</t>
  </si>
  <si>
    <t>feed-in tariff, concessional capital, risk guarantees, green bonds, climate-aligned finance</t>
  </si>
  <si>
    <t>https://doi.org/10.1016/j.enpol.2025.114786</t>
  </si>
  <si>
    <t>anas.abuzayed@fau.de</t>
  </si>
  <si>
    <t>Kumbuso Joshua Nyoni</t>
  </si>
  <si>
    <t>OSeMOSYS + FlexTool (Soft-linking)</t>
  </si>
  <si>
    <t>The Zambian Energy Transition (ZET): A Case Study for OsemOSYS and FlexTool</t>
  </si>
  <si>
    <t>To explore the Zambian energy transition outlook through scenario analyses (BAU, IRP, Net Zero prospects) to align with Agenda 2063.</t>
  </si>
  <si>
    <t>Zambia can achieve Net Zero emissions by 2063 by gradually phasing out fossil fuels, but this pathway is more expensive than other scenarios. The current power system also requires immediate investment in transmission and generation to enhance its flexibility.</t>
  </si>
  <si>
    <t>inadequate cost database, incoherent underlying assumptions, dependence on hydro generation</t>
  </si>
  <si>
    <t>University of Edinburgh</t>
  </si>
  <si>
    <t>https://doi.org/10.21203/rs.3.rs-2368899/v1</t>
  </si>
  <si>
    <t>kumbujosh@gmail.com</t>
  </si>
  <si>
    <t>Muselu et al.</t>
  </si>
  <si>
    <t>HOMER</t>
  </si>
  <si>
    <t>Tecno-Economic analysis of Hybrid Renewable Energy on Telecommunication Industry in Zambia, Case Study in Mpulungu</t>
  </si>
  <si>
    <t>microgrid</t>
  </si>
  <si>
    <t>To conduct a techno-economic analysis of hybrid renewable energy systems, including solar PV, wind, and batteries, for powering a telecommunication site in Mpulungu, Zambia.</t>
  </si>
  <si>
    <t>A hybrid system combining solar PV, a wind turbine, and battery storage is the most practical and cost-effective solution, having a lower Net Present Cost (NPC) than solar-only or wind-only options.</t>
  </si>
  <si>
    <t>The University of Zambia, School of Engineering</t>
  </si>
  <si>
    <t>ZM</t>
  </si>
  <si>
    <t>https://doi.org/10.36948/ijfmr.2024.v06i05.26393</t>
  </si>
  <si>
    <t>Achbab et al.</t>
  </si>
  <si>
    <t>SAM</t>
  </si>
  <si>
    <t>Techno-Economic and Environmental Analysis of a Renewable Hybrid System in Southern Morocco</t>
  </si>
  <si>
    <t>To assess the technical and economic feasibility of a 20 MW grid-connected hybrid wind-solar PV system for the city of Dakhla in southern Morocco.</t>
  </si>
  <si>
    <t>The hybrid wind-solar system is economically viable, with a levelized cost of energy of $0.045/kWh, a positive net present value of $27.4 million, and a discounted payback period of 8 years.</t>
  </si>
  <si>
    <t>Renewable Energy and System Dynamics Laboratory, Faculty of Sciences-Ain Chock, Hassan II University, Casablanca, Morocco,Geosciences Laboratory, Faculty of Sciences-Ain Chock, Hassan II University, Casablanca, Morocco</t>
  </si>
  <si>
    <t>https://doi.org/10.12912/27197050/188282</t>
  </si>
  <si>
    <t>mo.achbab@gmail.com</t>
  </si>
  <si>
    <t>R Budianto</t>
  </si>
  <si>
    <t>OnSSET-OSeMOSYS</t>
  </si>
  <si>
    <t>A cost-optimal and geospatial analysis for the power system of Sierra Leone</t>
  </si>
  <si>
    <t>To analyze investments in the power sector of Sierra Leone to cover future electricity needs under different electrification targets and demand scenarios using OnSSET and OSeMOSYS.</t>
  </si>
  <si>
    <t>Hydropower dominates electricity generation across all scenarios, supplying 60-79.5% of electricity; solar PV plays a significant role in the reference scenario where spatial constraints are considered.</t>
  </si>
  <si>
    <t>open-source, combines spatial and long-term analysis, considers different electricity access tiers, provides least-cost solutions</t>
  </si>
  <si>
    <t>data availability, no sensitivity analysis, constant economic growth, limited storage modelling</t>
  </si>
  <si>
    <t>https://www.diva-portal.org/smash/get/diva2:1373039/FULLTEXT01.pdf</t>
  </si>
  <si>
    <t>rbud@kth.se</t>
  </si>
  <si>
    <t>S Sinclair-Lecaros et al.</t>
  </si>
  <si>
    <t>RAMP</t>
  </si>
  <si>
    <t>A GIS-based demand assessment methodology to estimate electricity requirements for health care facilities: a case study for Uganda</t>
  </si>
  <si>
    <t>To introduce a GIS-based methodology for estimating electricity requirement ranges in health care facilities, applied to a Uganda case study.</t>
  </si>
  <si>
    <t>Annual electricity requirements for Ugandan health centers range from 3,037 kWh for small health center II to 239,681 kWh for large health center IV.</t>
  </si>
  <si>
    <t>US,UG,AT,IT</t>
  </si>
  <si>
    <t>https://doi.org/10.46830/writn.21.00093</t>
  </si>
  <si>
    <t>santiago.sinclair-lecaros@wri.org</t>
  </si>
  <si>
    <t>Tinashe and Folly</t>
  </si>
  <si>
    <t>An Integrated Modelling Framework for Renewable Energy Integration in the Southern African Power Pool (SAPP)</t>
  </si>
  <si>
    <t>To propose an integrated modeling framework for long-term planning and operational reliability of renewable energy integration in the Southern African Power Pool.</t>
  </si>
  <si>
    <t>High variable energy flows are observed between Botswana, South Africa, Mozambique, and Zimbabwe, and the model identifies key generation projects for meeting future demand while increasing renewable penetration.</t>
  </si>
  <si>
    <t>comprehensive approach, bridges gap between strategic planning and operational feasibility, adaptable to other power pools</t>
  </si>
  <si>
    <t>assumptions in input data, model simplifications, ignoring real-time dispatch constraints, assuming perfect foresight</t>
  </si>
  <si>
    <t>University of Cape Town</t>
  </si>
  <si>
    <t>https://doi.org/10.1109/SAUPEC65723.2025.10944332</t>
  </si>
  <si>
    <t>ktykei001@myuct.ac.za</t>
  </si>
  <si>
    <t>M.I. Howells et al.</t>
  </si>
  <si>
    <t>TIMES</t>
  </si>
  <si>
    <t>An Energy Model for a Low Income Rural African Village</t>
  </si>
  <si>
    <t>To extend an energy model to rural African villages to compute optimal energy systems and assess the effects of electrification and pollution externality costs.</t>
  </si>
  <si>
    <t>Internalizing health-related pollution costs leads to extensive electricity adoption, making grid connection the cheapest clean option.</t>
  </si>
  <si>
    <t>Improved time resolution, multi-service appliance modeling, inclusion of externalities</t>
  </si>
  <si>
    <t>Lack of equilibrium with economy, single village calibration, no income differentiation</t>
  </si>
  <si>
    <t>University of Cape Town, Stanford University, International Resources Group, University of Stuttgart</t>
  </si>
  <si>
    <t>ZA,US,DE</t>
  </si>
  <si>
    <t>https://www.researchgate.net/profile/Mark-Howells-2/publication/237677229_An_Energy_Model_for_a_Low_Income_Rural_African_Village/links/5627412f08aed3d3f1394932/An-Energy-Model-for-a-Low-Income-Rural-African-Village.pdf</t>
  </si>
  <si>
    <t>mark.howells@energy.kth.se</t>
  </si>
  <si>
    <t>Imed Eddine Khelfa et al.</t>
  </si>
  <si>
    <t>UBEM Aproach</t>
  </si>
  <si>
    <t>An Energy and Ecological Assessment of The Prior and Post-Hybrid Renovation State of Multi-Dwelling Building in the Algerian City of Skikda</t>
  </si>
  <si>
    <t>economic</t>
  </si>
  <si>
    <t>To evaluate the energy and ecological performance of hybrid renovation scenarios for a multi-dwelling building in Skikda, Algeria.</t>
  </si>
  <si>
    <t>The best scenario, combining roof PVT panels, seasonal thermal storage, and triple glazing, reduces fossil energy use by 69.78% and achieves Class A energy/environmental rating.</t>
  </si>
  <si>
    <t>University of May 8th, 1945, Guelma; University of August 20th, 1955, Skikda</t>
  </si>
  <si>
    <t>DZ</t>
  </si>
  <si>
    <t>http://dx.doi.org/10.11594/ijssr.05.01.12</t>
  </si>
  <si>
    <t>khelfa.imededdine@univ-guelma.dz</t>
  </si>
  <si>
    <t>J Fu &amp; H Hammarsten</t>
  </si>
  <si>
    <t>An Analysis of Climate Change and its Effects on the Electricity Generation: Supporting a CLEWs assessment in Ghana</t>
  </si>
  <si>
    <t>To analyze the future electricity system in Ghana and assess the impact of climate change on hydropower generation within a Climate, Land, Energy and Water (CLEWs) framework.</t>
  </si>
  <si>
    <t>Concentrated solar power dominates the long-term generation mix, while climate change significantly reduces hydropower reliability, making it unsustainable.</t>
  </si>
  <si>
    <t>open-source, integrated approach, country-specific data</t>
  </si>
  <si>
    <t>assumptions on fuel prices, uncertainty in CSP, limited data sources</t>
  </si>
  <si>
    <t>https://kth.diva-portal.org/smash/record.jsf?pid=diva2%3A1119242&amp;dswid=7301</t>
  </si>
  <si>
    <t>A Zegueur et al.</t>
  </si>
  <si>
    <t>HOMER Pro</t>
  </si>
  <si>
    <t>A Techno-Economic Study of a Hybrid PV–Wind–Diesel Standalone Power System for a Rural Telecommunication Station in Northeast Algeria</t>
  </si>
  <si>
    <t>To assess the techno-economic viability and emission reduction of hybrid PV/wind/diesel/battery systems for a rural Algerian telecom station.</t>
  </si>
  <si>
    <t>The PV–wind–diesel–battery configuration achieves the lowest NPC ($85,673) and COE ($0.214/kWh), reducing emissions by more than half.</t>
  </si>
  <si>
    <t>LGMM, Mechanical Engineering Department, University of Skikda, Skikda 21000, Algeria</t>
  </si>
  <si>
    <t>https://doi.org/10.3390/ASEC2023-15250</t>
  </si>
  <si>
    <t>zegueurahlem@gmail.com</t>
  </si>
  <si>
    <t>Jason Clifford Wilson</t>
  </si>
  <si>
    <t>iHOGA</t>
  </si>
  <si>
    <t>A Techno-Economic Environmental Approach to Improving the Performance of Photovoltaic, Battery, Grid-Connected, Diesel Hybrid Energy Systems: A Case Study in Kenya</t>
  </si>
  <si>
    <t>To demonstrate a method for optimizing photovoltaic hybrid energy systems through a case study in Kenya.</t>
  </si>
  <si>
    <t>Implementing proposed interventions reduces fuel consumption by 70%, extends battery lifetime by 28%, cuts net present cost by 30%, and lowers emissions by 42%.</t>
  </si>
  <si>
    <t>European Solar Engineering School, Dalarna University</t>
  </si>
  <si>
    <t>https://www.diva-portal.org/smash/record.jsf?pid=diva2%3A1252234&amp;dswid=-9012</t>
  </si>
  <si>
    <t>Djohra Saheb Koussa et al.</t>
  </si>
  <si>
    <t>A Technical, Economic and Environmental Assessment of Decentralized Systems Connected to the Algerian Grid. Case Study: Adrar Site</t>
  </si>
  <si>
    <t>To assess the technical, economic, and environmental performance of decentralized wind and photovoltaic systems connected to the grid in Adrar, Algeria.</t>
  </si>
  <si>
    <t>The hybrid wind-PV system reduces greenhouse gas emissions by 20-22% and lowers the cost of energy slightly from $0.400 to $0.399/kWh compared to the grid alone.</t>
  </si>
  <si>
    <t>Centre De DEveloppement Des Energies Renouvelables, Alger; Laboratoire Des Technologies Industrielle Et De L’Information, UniversitE A. Mira De Bejaia</t>
  </si>
  <si>
    <t>https://doi.org/10.5923/j.ep.20120204.03</t>
  </si>
  <si>
    <t>dkoussa@cder.dz</t>
  </si>
  <si>
    <t>Shari Babajide et al.</t>
  </si>
  <si>
    <t>STELLA</t>
  </si>
  <si>
    <t>A System Dynamics Model of the Nigerian Electricity System</t>
  </si>
  <si>
    <t>To analyze how reducing transmission losses to 5% and raising capacity factor to 90% affects Nigeria's electricity supply using a system dynamics model.</t>
  </si>
  <si>
    <t>Improving TL and CF reduces outages by 17.84% and saves 3,400 GWh in losses by 2050, but additional generation capacity is essential to fully meet demand.</t>
  </si>
  <si>
    <t>WASCAL, Universite Abdou Moumouni, Centre for Energy Research and Development, Obafemi Awolowo University, Higher Colleges of Technology</t>
  </si>
  <si>
    <t>NE,NG,AE</t>
  </si>
  <si>
    <t>https://doi.org/10.1109/ICASET.2018.8376780</t>
  </si>
  <si>
    <t>b.shari@wascal-ne.org</t>
  </si>
  <si>
    <t>Ahunim Abebe et al.</t>
  </si>
  <si>
    <t>A Study on Optimal Design Feasibility of Microgrid Power System for Rural Electrification: Amhara Region in Ethiopia</t>
  </si>
  <si>
    <t>To enable optimal power provision and assess feasibility of a microgrid design for rural electrification in Gedro Kebele, Ethiopia.</t>
  </si>
  <si>
    <t>The optimal stand-alone microgrid consists of 7 kW PV, 3 kW wind turbine, 104 kWh battery, and 6 kW converter, supplying 25 kWh/day at a total investment cost of $75,993.</t>
  </si>
  <si>
    <t>Bahir Dar Institute of Technology, Bahir Dar University, Ethiopia</t>
  </si>
  <si>
    <t>https://doi.org/10.51983/ajes-2019.8.3.2064</t>
  </si>
  <si>
    <t>ahunim@gmail.com</t>
  </si>
  <si>
    <t>Derya Sadak et al.</t>
  </si>
  <si>
    <t>PyPSA-KE</t>
  </si>
  <si>
    <t>A Spatially Explicit Planning of Pumped Hydro Energy Storage in Kenya’s Long-Term Decarbonisation Pathways</t>
  </si>
  <si>
    <t>To assess the potential role of pumped hydro energy storage in Kenya's long-term decarbonisation pathways using geospatial analysis and energy system optimisation.</t>
  </si>
  <si>
    <t>Kenya has substantial potential for pumped hydro energy storage, but future storage requirements are highly sensitive to uncertain socio-economic factors.</t>
  </si>
  <si>
    <t>TU Delft, Civil Engineering and Geosciences</t>
  </si>
  <si>
    <t>NL</t>
  </si>
  <si>
    <t>https://doi.org/10.5194/egusphere-egu26-12682</t>
  </si>
  <si>
    <t>d.sadak@tudelft.nl</t>
  </si>
  <si>
    <t>Mina Ashraf et al.</t>
  </si>
  <si>
    <t>A Solar-Powered Irrigation System for Conserving Water and Energy Consumption in Egypt</t>
  </si>
  <si>
    <t>To simulate and experimentally validate a solar-powered irrigation system that conserves water and energy in Egypt.</t>
  </si>
  <si>
    <t>The solar-powered irrigation system is feasible and conserves water and energy, with a net annual grid energy purchase of 408 kWh.</t>
  </si>
  <si>
    <t>German University In Cairo</t>
  </si>
  <si>
    <t>EG</t>
  </si>
  <si>
    <t>https://doi.org/10.18178/JOCET.2019.7.6.514</t>
  </si>
  <si>
    <t>mina_ashraf97@hotmail.com</t>
  </si>
  <si>
    <t>S Kihwele</t>
  </si>
  <si>
    <t>Pvsyst</t>
  </si>
  <si>
    <t>A Solar PV System for Industrial Application- A Case Study of a Cement Industry in TANZANIA</t>
  </si>
  <si>
    <t>To assess the technical viability of a 15 MWp behind-the-meter solar PV system designed to cut energy costs, reduce grid reliance, and lower carbon emissions for a Tanzanian cement plant.</t>
  </si>
  <si>
    <t>The 15 MWp solar PV system is technically viable, producing an estimated 12.7 MW of power and 27.77 GWh per year.</t>
  </si>
  <si>
    <t>inclusive industrialisation</t>
  </si>
  <si>
    <t>University of Dar es Salaam</t>
  </si>
  <si>
    <t>TZ</t>
  </si>
  <si>
    <t>https://doi.org/10.65085/2619-8789.1076</t>
  </si>
  <si>
    <t>kihwele2002@yahoo.com</t>
  </si>
  <si>
    <t>Jonathan Daglish</t>
  </si>
  <si>
    <t>A Prefeasibility Analysis of a PV Mini Grid with Ice Plant on Buvu Island in Lake Victoria</t>
  </si>
  <si>
    <t>To assess the feasibility of a PV mini grid with an ice plant on Buvu Island, Uganda, to provide electricity and flaked ice for fish preservation.</t>
  </si>
  <si>
    <t>The PV mini grid with ice plant is financially viable under base assumptions, with an IRR of 23.5% and NPV of $114,651, but viability hinges on selling at least 1.6 tonnes of ice daily.</t>
  </si>
  <si>
    <t>https://www.diva-portal.org/smash/record.jsf?faces-redirect=true&amp;aq2=%5B%5B%5D%5D&amp;af=%5B%5D&amp;searchType=SIMPLE&amp;sortOrder2=title_sort_asc&amp;query=&amp;language=no&amp;pid=diva2%3A1372692%22&amp;aq=%5B%5B%5D%5D&amp;sf=all&amp;aqe=%5B%5D&amp;sortOrder=author_sort_asc&amp;onlyFullText=false&amp;noOfRows=50&amp;dswid=1325</t>
  </si>
  <si>
    <t>Josefine Axelsson, Emelie Johnson</t>
  </si>
  <si>
    <t>OSeMOSYS-OnSSET</t>
  </si>
  <si>
    <t>A nexus assessment of Energy and Water in Rwanda</t>
  </si>
  <si>
    <t>To investigate hydropower's role in Rwanda's electrification plans and assess climate change impacts on water availability.</t>
  </si>
  <si>
    <t>Hydropower's share varies from 7% to 47% by 2030 depending on electricity demand and climate scenario, and water availability will be insufficient to meet demand after 2026.</t>
  </si>
  <si>
    <t>https://kth.diva-portal.org/smash/record.jsf?pid=diva2%3A1119648&amp;dswid=8009</t>
  </si>
  <si>
    <t>O. M. Longe et al.</t>
  </si>
  <si>
    <t>A Case Study on Off-grid Microgrid for Universal Electricity Access in the Eastern Cape of South Africa</t>
  </si>
  <si>
    <t>To compare an off-grid microgrid with grid extension for universal electricity access in Ntabankulu, Eastern Cape, South Africa.</t>
  </si>
  <si>
    <t>A wind/diesel/battery microgrid achieves the lowest cost of energy at $0.320/kWh with 90.5% renewable penetration, outperforming grid extension.</t>
  </si>
  <si>
    <t>University of Johannesburg, International Institute for Applied Systems Analysis (IIASA), Rufus Giwa Polytechnic</t>
  </si>
  <si>
    <t>ZA,AT,NG</t>
  </si>
  <si>
    <t>https://doi.org/10.5923/j.ijee.20170702.03</t>
  </si>
  <si>
    <t>wunmigrace@yahoo.com</t>
  </si>
  <si>
    <t>A. Lalouli et al.</t>
  </si>
  <si>
    <t>A Comparative Study on Influence of Climate on Optimal Dimensioning of a Hydrogen-Based Microgrid</t>
  </si>
  <si>
    <t>To evaluate battery, hydrogen and hybrid storage for a solar-wind off-grid microgrid across three Moroccan climate regions.</t>
  </si>
  <si>
    <t>A hybrid wind-PV system with hydrogen storage is the most cost-effective fully renewable option, and optimal sizing varies by climate region.</t>
  </si>
  <si>
    <t>Hassan II University of Casablanca (MA)</t>
  </si>
  <si>
    <t>International Journal on “Technical and Physical Problems of Engineering” (IJTPE), Iss. 59, Vol. 16, No. 2, Jun. 2024</t>
  </si>
  <si>
    <t>louliabd@gmail.com</t>
  </si>
  <si>
    <t>K. M. Kotb et al.</t>
  </si>
  <si>
    <t>A fuzzy decision-making model for optimal design of solar, wind, diesel-based RO desalination integrating flow-battery and pumped-hydro storage: A case study in Baltim, Egypt</t>
  </si>
  <si>
    <t>To optimize a PV-wind-diesel hybrid system with flow-battery or pumped-hydro storage for reverse-osmosis desalination in Baltim, Egypt.</t>
  </si>
  <si>
    <t>A wind-turbine/PV/diesel system with a flow battery is the best configuration (NPC $1.05M, COE $0.102/kWh); a fully renewable system is feasible but costlier.</t>
  </si>
  <si>
    <t>Electrical Power and Machines Engineering Department, Faculty of Engineering, Tanta University, Tanta 31521, Egypt,Department of Electric Power Engineering, Faculty of Electrical Engineering and Informatics, Budapest University of Technology and Economics, Budapest 1111, Hungary,School of Electrical and Electronic Engineering, Huazhong University of Science and Technology, Wuhan 430074, China,Civil Engineering Department, Faculty of Engineering, Kafrelsheikh University, Kafrelsheikh 33516, Egypt,Electrical Engineering Department, Faculty of Engineering, Kafrelsheikh University, Kafrelsheikh 33516, Egypt,Mechanical Engineering Department, Faculty of Engineering, Kafrelsheikh University, Kafrelsheikh 33516, Egypt</t>
  </si>
  <si>
    <t>EG,HU,CN</t>
  </si>
  <si>
    <t>https://doi.org/10.1016/j.enconman.2021.113962</t>
  </si>
  <si>
    <t>kotb.mohamed@f-eng.tanta.edu.eg</t>
  </si>
  <si>
    <t>O. Nait Mensour et al.</t>
  </si>
  <si>
    <t>GIS-MCDM</t>
  </si>
  <si>
    <t>A geographical information system-based multi-criteria method for the evaluation of solar farms locations: A case study in Souss-Massa area, southern Morocco</t>
  </si>
  <si>
    <t>To assess the suitability of locations for large PV farms in the Souss-Massa area of southern Morocco using a GIS-MCDM method.</t>
  </si>
  <si>
    <t>About 24.08% of the region (12,952 km2) is suitable, with PV electricity costs around $0.067/kWh in the best areas.</t>
  </si>
  <si>
    <t>Materials and Renewable Energy Laboratory, Faculty of Sciences, Ibn Zohr University</t>
  </si>
  <si>
    <t>https://doi.org/10.1016/j.energy.2019.06.063</t>
  </si>
  <si>
    <t>omar.naitmensour@edu.uiz.ac.ma</t>
  </si>
  <si>
    <t>A. K. Kuno et al.</t>
  </si>
  <si>
    <t>A feasibility analysis of PV-based off-grid rural electrification for a pastoral settlement in Ethiopia</t>
  </si>
  <si>
    <t>To assess the feasibility of off-grid PV systems for pastoral electrification in Moyale, Yabelo and Dire, Ethiopia.</t>
  </si>
  <si>
    <t>Solar PV systems are viable with an LCOE of about $0.835-0.899/kWh, cheaper than diesel over the project life.</t>
  </si>
  <si>
    <t>Haramaya University (ET)</t>
  </si>
  <si>
    <t>https://doi.org/10.1016/j.energy.2023.128899</t>
  </si>
  <si>
    <t>amanuelkchk24@gmail.com</t>
  </si>
  <si>
    <t>T. Nacer et al.</t>
  </si>
  <si>
    <t>A comprehensive method to assess the feasibility of renewable energy on Algerian dairy farms</t>
  </si>
  <si>
    <t>To assess the techno-economic feasibility of grid-connected renewable energy systems on Algerian dairy farms.</t>
  </si>
  <si>
    <t>Optimal grid-connected systems meet farm demand and export more than twice the electricity purchased, and are feasible across northern Algeria.</t>
  </si>
  <si>
    <t>Electronics Department, Technology Faculty, LabSET, University Saad Dahlab Blida1, Centre de D eveloppement des Energies Renouvelables, CDER</t>
  </si>
  <si>
    <t>http://dx.doi.org/10.1016/j.jclepro.2015.06.101</t>
  </si>
  <si>
    <t>nasser_tar@yahoo.fr</t>
  </si>
  <si>
    <t>D. Jaggeshar et al.</t>
  </si>
  <si>
    <t>A low-carbon electricity transition for small island developing states: A case study of Mauritius</t>
  </si>
  <si>
    <t>To model and evaluate low-carbon transition pathways for the electricity sector in Mauritius, assessing them against criteria for energy security, the economy, the environment, and social impacts.</t>
  </si>
  <si>
    <t>The optimal transition pathway for Mauritius is an ambitious scenario that achieves a 76.8% renewable energy share and reduces CO2 emissions by over 67% by 2040.</t>
  </si>
  <si>
    <t>multidimensional scenario comparison, quantified estimates of multiple sustainable development benefits</t>
  </si>
  <si>
    <t>job displacement from coal phase-out, high initial cost of hybrid systems, financing challenges for SIDS, need for vocational clean energy education programs</t>
  </si>
  <si>
    <t>Beijing Normal University (CN); University College Cork (IE)</t>
  </si>
  <si>
    <t>CN,IE</t>
  </si>
  <si>
    <t>subsidies for capital costs, soft loans, feed-in tariff, net metering, fiscal measures waiving import and tax duties, long-term debt, carbon pricing</t>
  </si>
  <si>
    <t>https://doi.org/10.1016/j.esd.2024.101638</t>
  </si>
  <si>
    <t>maoxq@bnu.edu.cn, guozhi0226@mail.bnu.edu.cn</t>
  </si>
  <si>
    <t>M. Taoufik et al.</t>
  </si>
  <si>
    <t>A GIS-based multi-criteria decision-making approach for site suitability of solar-powered hydrogen production: A case study of Souss-Massa, Morocco</t>
  </si>
  <si>
    <t>To identify suitable areas for solar-hydrogen conversion in Souss-Massa, Morocco, using a GIS-based multi-criteria approach.</t>
  </si>
  <si>
    <t>The western Souss-Massa region, particularly around Agadir City, is most suitable for solar-hydrogen projects, which can produce green hydrogen at a competitive Levelized Cost of Hydrogen (LCOH) of $2.9/kg.</t>
  </si>
  <si>
    <t>inclusive_industrialisation</t>
  </si>
  <si>
    <t>Hassan II University of Laboratory of Applied Geology, Geomatics and Environment, Faculty of Sciences Ben M’Sik, Hassan II University of Casablanca, Casablanca, Morocco (MA)</t>
  </si>
  <si>
    <t>https://doi.org/10.1016/j.ref.2023.08.004</t>
  </si>
  <si>
    <t>meryem.taoufik@gmail.com</t>
  </si>
  <si>
    <t>S. A. Eshiemogie et al.</t>
  </si>
  <si>
    <t>machine learning-supported framework</t>
  </si>
  <si>
    <t>A machine learning-supported framework for predicting Nigeria's optimal energy storage and emission reduction</t>
  </si>
  <si>
    <t>To assess Nigeria's 2050 electricity scenarios with and without grid-scale storage using machine learning and multi-objective optimization.</t>
  </si>
  <si>
    <t>Adding grid-scale storage raises total system cost but enables much higher renewable penetration and large CO2 reductions, making storage viable for Nigeria by 2050.</t>
  </si>
  <si>
    <t>ML models’ capacity to accurately predict key energy system metrics,ML models excel at rapid, data-driven predictions,transparent and interpretable method for understanding the effects of independent variables</t>
  </si>
  <si>
    <t>minor differences between the ML and EnergyPLAN results,higher overall cost with energy storage technologies</t>
  </si>
  <si>
    <t>Department of Chemical Engineering, University of Benin, Department of Computer Engineering, University of Benin, Department of Mechanical Engineering, University of Nigeria, Department of Electrical and Electronics Engineering, University of Manchester, Department of Chemistry, Faculty of Science and Technology, Airlangga University, Department of Chemical Engineering, Faculty of Industrial Technology, Universitas Pembangunan Nasional “Veteran” Yogyakarta</t>
  </si>
  <si>
    <t>NG,GB,ID</t>
  </si>
  <si>
    <t>https://doi.org/10.1016/j.ref.2024.100677</t>
  </si>
  <si>
    <t>stanley.eshiemogie@eng.uniben.edu,andrew.amenaghawon@uniben.edu,handoko.darmokoesoemo@gmail.com,heriseptyakusuma@gmail.com</t>
  </si>
  <si>
    <t>S. Rekik &amp; S. El Alimi</t>
  </si>
  <si>
    <t>A GIS based MCDM modelling approach for evaluating large-scale solar PV installation in Tunisia</t>
  </si>
  <si>
    <t>To conduct a land suitability analysis to identify the most feasible locations for installing large-scale solar PV power plants throughout Tunisia using an integrated GIS and multi-criteria decision-making approach.</t>
  </si>
  <si>
    <t>Approximately 17.6% of Tunisia's territory is suitable for large-scale solar PV development. The most suitable sites cover 5,251 km² (3.31% of the available area) and are primarily located in the central, southwestern, southeastern, and eastern coastal regions.</t>
  </si>
  <si>
    <t>University of Monastir, National Engineering School of Monastir, Laboratory of Thermal and Energy Systems Studies (LESTE)</t>
  </si>
  <si>
    <t>TN</t>
  </si>
  <si>
    <t>https://doi.org/10.1016/j.egyr.2023.12.018</t>
  </si>
  <si>
    <t>Souheil.elalimi@enim.u-monastir.tn</t>
  </si>
  <si>
    <t>B. Mutume</t>
  </si>
  <si>
    <t>GIS-MCDA</t>
  </si>
  <si>
    <t>A feasibility assessment of utilizing concentrated solar power (CSP) in Zimbabwean regions of Hwange and Lupane</t>
  </si>
  <si>
    <t>To identify the most suitable CSP sites in the Hwange-Lupane area of Zimbabwe using a GIS-MCDA-AHP approach.</t>
  </si>
  <si>
    <t>Lupane offers the most suitable land; direct normal irradiance is weighted highest (55.5%); a 600 MW CSP plant is analysed.</t>
  </si>
  <si>
    <t>Middle East Technical University, Sustainable Environment and Energy Systems Department, Kalkanli, Guzelyurt, Mersin 10, Turkey</t>
  </si>
  <si>
    <t>https://doi.org/10.1016/j.heliyon.2023.e18210</t>
  </si>
  <si>
    <t>bruce.mutume@metu.edu.tr</t>
  </si>
  <si>
    <t>M. N. Edoo &amp; R. T. F. Ah King</t>
  </si>
  <si>
    <t>100% renewable energy system for the island of Mauritius by 2050: a techno-economic study</t>
  </si>
  <si>
    <t>To investigate the most realistic 100% renewable energy systems for Mauritius by 2050 using EnergyPLAN.</t>
  </si>
  <si>
    <t>A 100% renewable energy system is technically feasible for Mauritius, with solar PV and battery storage forming the backbone of the system. This transition increases the cost of final energy by 11% compared to volatile 2022 fossil fuel prices.</t>
  </si>
  <si>
    <t>first 100% RE system study for Mauritius, uses mature and commercially available technologies, holistic view of energy system, fills research gap for Mauritius, provides key insights, useful for other SIDS</t>
  </si>
  <si>
    <t>institutional capacity, administrative procedures, procedural red tapes, limited financial resources</t>
  </si>
  <si>
    <t>Department of Electrical and Electronic Engineering, Faculty of Engineering, University of Mauritius</t>
  </si>
  <si>
    <t>MU</t>
  </si>
  <si>
    <t>https://doi.org/10.1016/j.segy.2025.100199</t>
  </si>
  <si>
    <t>nawazedoo@gmail.com</t>
  </si>
  <si>
    <t>Shu'aibu Dabo et al.</t>
  </si>
  <si>
    <t>ArcGIS Pro</t>
  </si>
  <si>
    <t>A geospatial analysis of solar energy potentials in Kaduna state, Nigeria</t>
  </si>
  <si>
    <t>To assess solar energy potential across Kaduna state, Nigeria, using geospatial analysis.</t>
  </si>
  <si>
    <t>Kaduna state shows enormous solar potential with distinct high, medium and low zones, peaking in February-March.</t>
  </si>
  <si>
    <t>Universiti Sains Malaysia, Ahmadu Bello University</t>
  </si>
  <si>
    <t>MY,NG</t>
  </si>
  <si>
    <t>https://doi.org/10.17576/geo-2024-2003-03</t>
  </si>
  <si>
    <t>shuaibudabo10@gmail.com</t>
  </si>
  <si>
    <t>L. Nogueira et al.</t>
  </si>
  <si>
    <t>A cross-sectoral integrated assessment of alternatives for climate mitigation in Madagascar</t>
  </si>
  <si>
    <t>To analyze how Madagascar can achieve its Nationally Determined Contribution (NDC) by modeling mitigation options in the energy and land-use sectors under different cost scenarios.</t>
  </si>
  <si>
    <t>Madagascar can meet its 14% GHG emission reduction target using only the land-use sector. However, overlooking mitigation in the energy sector is a missed opportunity to develop the country's abundant low-carbon energy resources.</t>
  </si>
  <si>
    <t>integrated assessment, links land-use and energy</t>
  </si>
  <si>
    <t>high uncertainty in AFOLU costs/potentials, lack of reliable data, storage/balancing costs stylistically accounted</t>
  </si>
  <si>
    <t>TNO, University of Amsterdam, Johns Hopkins University</t>
  </si>
  <si>
    <t>https://doi.org/10.1080/14693062.2020.1791030</t>
  </si>
  <si>
    <t>larissa.nogueira@tno.nl</t>
  </si>
  <si>
    <t>A. A. Mas'ud</t>
  </si>
  <si>
    <t>A hybrid combination of EV charging stations with renewable energy sources for powering a residential community</t>
  </si>
  <si>
    <t>To techno-economically evaluate PV-wind-diesel-battery schemes with EV charging for residential communities in six Nigerian cities.</t>
  </si>
  <si>
    <t>Sokoto and Gusau have the lowest LCOE (about 0.306-0.312) and NPC (about $1.71M); Zaria is highest, and NPC rises with EV charging distance.</t>
  </si>
  <si>
    <t>Jubail Industrial College, Royal Commission for Jubail, KSA</t>
  </si>
  <si>
    <t>SA</t>
  </si>
  <si>
    <t>https://doi.org/10.1002/est2.483</t>
  </si>
  <si>
    <t>masud_a@jic.edu.sa</t>
  </si>
  <si>
    <t>B. M. Abdoulaye et al.</t>
  </si>
  <si>
    <t>Photovoltaic simulation</t>
  </si>
  <si>
    <t>A Comparative Study of Two Common Software's used for Photovoltaic Systems, RETScreen and PVsyst</t>
  </si>
  <si>
    <t>To compare PVsyst and RETScreen for predicting the performance of a solar PV plant in Niger against monitored data.</t>
  </si>
  <si>
    <t>Predicted annual energy is 12032 MWh (PVsyst) and 12746 MWh (RETScreen) versus 11996 MWh measured, making RETScreen the more reliable predictor in this case.</t>
  </si>
  <si>
    <t>Laboratoire d’Energétique et d’Electronique d’Electrotechnique, d’Automatique, d’Informatique Industrielle (LAERT-LA2EI), Université Abdou Moumouni de Niamey, Niger</t>
  </si>
  <si>
    <t>NE</t>
  </si>
  <si>
    <t>https://doi.org/10.9734/cjast/2024/v43i54373</t>
  </si>
  <si>
    <t>makintag@gmail.com</t>
  </si>
  <si>
    <t>A. Yahiaoui &amp; F. Tlemcani</t>
  </si>
  <si>
    <t>A comparison study of hybrid renewable energy systems for electrification of a rural city in Algeria</t>
  </si>
  <si>
    <t>To optimally size three PV-wind-battery-electrolyzer-fuel-cell hybrid systems for Timimoun, Algeria, using HOMER.</t>
  </si>
  <si>
    <t>The PV/wind/battery/electrolyzer/hydrogen-tank/fuel-cell configuration is cheapest (NPC $12.3M, COE $0.912/kWh) and meets demand.</t>
  </si>
  <si>
    <t>Renewable Energies and Materials Laboratory, Electrical Engineering Department, University of Medea, Algeria</t>
  </si>
  <si>
    <t>https://doi.org/10.1177/0309524X221133810</t>
  </si>
  <si>
    <t>adel.industry1@gmail.com</t>
  </si>
  <si>
    <t>O. A. Adebimpe &amp; S. O. Usman</t>
  </si>
  <si>
    <t>GIS-AHP</t>
  </si>
  <si>
    <t>A GIS-AHP Approach for Evaluating Site Suitability for Solar Power Plant: A Case Study of Ewekoro Local Government Area, Nigeria</t>
  </si>
  <si>
    <t>To evaluate site suitability for a solar power plant in Ewekoro Local Government Area, Nigeria, using a GIS-AHP approach.</t>
  </si>
  <si>
    <t>About 15% of the area is best-suitable and 17% suitable while 68% is not suitable, with land use the most important criterion.</t>
  </si>
  <si>
    <t>Department of Industrial and Production Engineering, University of Ibadan, NIGERIA; Department of Systems and Industrial Engineering, University of Arizona, UNITED STATES</t>
  </si>
  <si>
    <t>NG,US</t>
  </si>
  <si>
    <t>http://dx.doi.org/10.4314/njt.v41i4.6</t>
  </si>
  <si>
    <t>oa.adebimpe@yahoo.com, sundayusman29@gmail.com</t>
  </si>
  <si>
    <t>A. Caillard et al.</t>
  </si>
  <si>
    <t>A Critical Analysis of Morocco's Green Hydrogen Roadmap: A Modelling Approach to Assess Country Readiness from the Energy Trilemma Perspective</t>
  </si>
  <si>
    <t>To assess Morocco's readiness for its Green Hydrogen Roadmap using OSeMOSYS energy modelling through the energy-trilemma lens.</t>
  </si>
  <si>
    <t>The roadmap is not harmonised with existing infrastructure, and aggressive pursuit risks higher fossil imports and surging costs, with green-hydrogen storage raising costs by about 34%.</t>
  </si>
  <si>
    <t>open-source accessibility, fulfilment of all energy demands and related constraints, generation of least-cost solution</t>
  </si>
  <si>
    <t>data limitations, extrapolation of storage technology costs, exclusion of hybrid or integrated systems, limited granularity of time slices</t>
  </si>
  <si>
    <t>Centre for Environmental Policy, Imperial College London, STEER Centre, Department of Geography, Loughborough University</t>
  </si>
  <si>
    <t>Public–Private Partnerships (PPPs), grants, tax incentives, tax relaxations, subsidies</t>
  </si>
  <si>
    <t>https://doi.org/10.3390/cli12050061</t>
  </si>
  <si>
    <t>amandine.caillard22@imperial.ac.uk</t>
  </si>
  <si>
    <t>B. Settou et al.</t>
  </si>
  <si>
    <t>A high-resolution GIS-AHP-based method for solar PV power plant site selection: a case study of Algeria</t>
  </si>
  <si>
    <t>To identify and map the most suitable sites for large-scale, grid-connected solar PV power plants in Algeria using a GIS-AHP method, and to test the impact of different map raster resolutions on the results.</t>
  </si>
  <si>
    <t>At a high (92m) resolution, 17% of the studied area in Algeria is suitable for large-scale solar PV development. Using a lower resolution (1000m) eliminates over 25,286 km² of suitable land, demonstrating the significant effect of data resolution on potential assessments.</t>
  </si>
  <si>
    <t>VPRS Laboratory, University of Kasdi Merbah Ouargla, Department of Mechanical Engineering, University of Kasdi Merbah Ouargla, Department of Physic, University of Kasdi Merbah Ouargla, Institute of Technology, University of Kasdi Merbah Ouargla</t>
  </si>
  <si>
    <t>https://doi.org/10.1007/s10098-020-01971-3</t>
  </si>
  <si>
    <t>belkhir.settou@gmail.com</t>
  </si>
  <si>
    <t>M. T. Ayana et al.</t>
  </si>
  <si>
    <t>A compendious approach for renewable energy assessment based on satellite and ground truth data: a case of Bilate catchment, Rift Valley Basin, Ethiopia</t>
  </si>
  <si>
    <t>To assess the techno-economic viability of wind, solar and hydro hybrid systems in the off-grid Bilate catchment using ERA5 satellite data and HOMER.</t>
  </si>
  <si>
    <t>A hybrid energy approach is viable, and combining ERA5 satellite data with an HBV-IHMS model fills data gaps for resource assessment.</t>
  </si>
  <si>
    <t>Water Technology Institute, Arba Minch University</t>
  </si>
  <si>
    <t>https://doi.org/10.1007/s40095-022-00484-7</t>
  </si>
  <si>
    <t>melktesh@gmail.com</t>
  </si>
  <si>
    <t>M. S. Elborlsy et al.</t>
  </si>
  <si>
    <t>A case study of optimal design and techno-economic analysis of an islanded AC microgrid</t>
  </si>
  <si>
    <t>To optimize an islanded AC microgrid powering an international school in New Cairo, Egypt, using HOMER.</t>
  </si>
  <si>
    <t>The optimal configuration for the microgrid is a hybrid system including PV, wind, a diesel generator, a fuel cell, and battery storage, achieving a levelized cost of energy of $0.153/kWh.</t>
  </si>
  <si>
    <t>Process Control Technology Department, Faculty of Technology and Education, Beni-Suef University, Beni-Suef, Egypt,Electrical Engineering Department, Faculty of Engineering, Beni-Suef University, Beni-Suef, Egypt,Electrical Engineering Department, Faculty of Engineering at Shoubra, Benha University, Banha, Egypt</t>
  </si>
  <si>
    <t>https://doi.org/10.1038/s41598-025-94506-z</t>
  </si>
  <si>
    <t>mohamed01177@techedu.bsu.edu.eg</t>
  </si>
  <si>
    <t>A. S. Zalhaf et al.</t>
  </si>
  <si>
    <t>GIS-fuzzy-AHP</t>
  </si>
  <si>
    <t>A High-Resolution Wind Farms Suitability Mapping Using GIS and Fuzzy AHP Approach: A National-Level Case Study in Sudan</t>
  </si>
  <si>
    <t>To identify suitable wind-farm locations in Sudan using GIS combined with a fuzzy analytic hierarchy process.</t>
  </si>
  <si>
    <t>About 48.2% of the country is suitable; the study adds a novel lightning-strike criterion and assesses eight criteria in total.</t>
  </si>
  <si>
    <t>Faculty of Engineering - Tanta University, University of Electronic Science and Technology of China (UESTC), Department of Civil Engineering Faculty of Engineering Taif University Saudi Arabia</t>
  </si>
  <si>
    <t>EG,CN,SA</t>
  </si>
  <si>
    <t>https://doi.org/10.3390/su14010358</t>
  </si>
  <si>
    <t>bahaa.elboshi@f-eng.tanta.edu.eg</t>
  </si>
  <si>
    <t>I. K. Rice et al.</t>
  </si>
  <si>
    <t>A Hybrid Photovoltaic/Diesel System for Off-Grid Applications in Lubumbashi, DR Congo: A HOMER Pro Modeling and Optimization Study</t>
  </si>
  <si>
    <t>To assess the feasibility of a hybrid photovoltaic/diesel power system for off-grid applications in Lubumbashi, DR Congo, by modeling and optimizing its technical, economic, and environmental performance.</t>
  </si>
  <si>
    <t>A hybrid system combining solar PV with battery storage is the most suitable and cost-effective configuration, capable of meeting local household demand with zero emissions and significant surplus energy.</t>
  </si>
  <si>
    <t>School of Naval Architecture, Ocean and Energy Power Engineering, Wuhan University of Technology, School of Energy and Power Engineering, Wuhan University of Technology, Institute for Advanced Study, Shenzhen University</t>
  </si>
  <si>
    <t>CN</t>
  </si>
  <si>
    <t>https://doi.org/10.3390/su15108162</t>
  </si>
  <si>
    <t>hh.zhu@163.com</t>
  </si>
  <si>
    <t>Anna Nilsson et al.</t>
  </si>
  <si>
    <t>GIS-based approach (QGIS)</t>
  </si>
  <si>
    <t>A GIS-Based Approach to Estimate Electricity Requirements for Small-Scale Groundwater Irrigation</t>
  </si>
  <si>
    <t>To develop a GIS-based methodology for estimating the spatial and temporal electricity demand for small-scale groundwater irrigation in Uganda, including under drought conditions.</t>
  </si>
  <si>
    <t>Energy demand for irrigation is highest in northern Uganda, particularly from December to February, and the average annual energy demand increases by 67% under drought conditions.</t>
  </si>
  <si>
    <t>NewClimate Institute, World Resources Institute, World Bank, GIZ Promotion of Renewable Energy and Energy Efficiency Program Uganda</t>
  </si>
  <si>
    <t>DE,US,UG</t>
  </si>
  <si>
    <t xml:space="preserve">
https://doi.org/10.3390/ijgi10110780</t>
  </si>
  <si>
    <t>a.nilsson@newclimate.org</t>
  </si>
  <si>
    <t>Fendzi Mbasso Wulfran et al.</t>
  </si>
  <si>
    <t>A case study of a neighborhood in Douala examining the technical feasibility of a hybrid renewable energy system connected to the grid for energy and oxygen production in the fight against respiratory diseases</t>
  </si>
  <si>
    <t>To examine the technical feasibility of a grid-connected hybrid renewable energy system for producing both electricity and medical oxygen to combat respiratory diseases in a Douala neighborhood.</t>
  </si>
  <si>
    <t>The proposed hybrid system is technically feasible, achieving an 85.1% renewable energy integration and a 0% loss of power supply probability, while also producing a daily average of 0.123 kg of oxygen.</t>
  </si>
  <si>
    <t>Technology and Applied Sciences Laboratory, University of Douala, U.I.T. of Douala, Unit´e de Recherche d’Automatique et d’Informatique Appliqu´ee, University of Dschang, I.U.T. Fotso Victor, Electrical Engineering Department, Faculty of Engineering, Aswan University</t>
  </si>
  <si>
    <t>CM,EG</t>
  </si>
  <si>
    <t>https://doi.org/10.1016/j.solcom.2023.100062</t>
  </si>
  <si>
    <t>fendzi.wulfran@yahoo.fr</t>
  </si>
  <si>
    <t>Sahlberg et al.</t>
  </si>
  <si>
    <t>Attention to detail: exploring effects of model resolution and complexity in geospatial electrification modelling</t>
  </si>
  <si>
    <t>To examine how differences in modelling detail and complexity affect the least-cost technology mix and computational requirements of geospatial electrification models.</t>
  </si>
  <si>
    <t>Increased modelling detail shifts the technology mix towards more mini-grids, with detailed grid routing reducing grid connections and detailed distribution networks reducing stand-alone systems.</t>
  </si>
  <si>
    <t>KTH Royal Institute of Technology, The World Bank Group, Resource Matters, University of Oxford</t>
  </si>
  <si>
    <t>SE, US, BE, GB</t>
  </si>
  <si>
    <t>https://doi.org/10.1007/s43937-025-00117-0</t>
  </si>
  <si>
    <t>ffn@kth.se</t>
  </si>
  <si>
    <t>T Maatallah et al.</t>
  </si>
  <si>
    <t>Assessment viability for hybrid energy system (PV/wind/diesel) with storage in the northernmost city in Africa, Bizerte, Tunisia</t>
  </si>
  <si>
    <t>To investigate the feasibility of a hybrid PV/wind/diesel system with battery storage for electricity generation in Bizerte, Tunisia.</t>
  </si>
  <si>
    <t>The wind/diesel/battery hybrid configuration (configuration 1) proved most economical, with a net present cost of $57,320 and levelized cost of energy of $0.26/kWh, outperforming grid extension and diesel-only systems.</t>
  </si>
  <si>
    <t>University of Monastir</t>
  </si>
  <si>
    <t>https://doi.org/10.1016/j.rser.2016.01.076</t>
  </si>
  <si>
    <t>maatallahtaher@yahoo.fr</t>
  </si>
  <si>
    <t>Z.A. Khan et al.</t>
  </si>
  <si>
    <t>Assessment of Wind and Solar Hybrid Energy for Agricultural Applications in Sudan</t>
  </si>
  <si>
    <t>To assess the techno-economic feasibility of hybrid wind-solar energy systems for small-scale irrigation pumping across twelve sites in Sudan.</t>
  </si>
  <si>
    <t>Hybrid wind-solar systems are not cost-effective at most sites; standalone PV is optimal except at two locations.</t>
  </si>
  <si>
    <t>Mirpur University of Science and Technology, Aston University, Majmaah University, University of Port Harcourt, University of Khartoum</t>
  </si>
  <si>
    <t>PK, UK, SA, NG, SD</t>
  </si>
  <si>
    <t>https://doi.org/10.3390/en15010005</t>
  </si>
  <si>
    <t>zafarakhan@ieee.org</t>
  </si>
  <si>
    <t>Khaled Bouchareb et al.</t>
  </si>
  <si>
    <t>System Advisor Model</t>
  </si>
  <si>
    <t>Assessment of the technical-economic performance and optimization of a parabolic trough solar power plant under Algerian climatic conditions</t>
  </si>
  <si>
    <t>To design, analyse and optimise a 100 MW parabolic trough concentrated solar power plant with thermal energy storage for two Algerian sites, Tamanrasset and M'Sila.</t>
  </si>
  <si>
    <t>Optimised design yields an annual energy production of 514.6 GWh at a levelized cost of electricity of 6.3 ¢/kWh for Tamanrasset (solar multiple 2.4, 7 h storage) and 451.84 GWh at 7.8 ¢/kWh for M'Sila (solar multiple 3, 7 h storage).</t>
  </si>
  <si>
    <t>Med Boudiaf University, University of M'sila, University of Mentouri Brothers Constantine, Ecole Nationale Polytechnique d'Alger</t>
  </si>
  <si>
    <t>https://doi.org/10.14710/ijred.2023.54056</t>
  </si>
  <si>
    <t>khaled.bouchareb@univ-msila.dz</t>
  </si>
  <si>
    <t>Alison Hughes et al.</t>
  </si>
  <si>
    <t>Assessment of the potential to improve the energy efficiency of household appliances in South Africa</t>
  </si>
  <si>
    <t>To review South Africa’s residential energy efficiency targets and assess potential savings from expanding appliance minimum energy performance standards.</t>
  </si>
  <si>
    <t>Aggressive MEPS expansion to best-in-class appliances can reduce residential electricity consumption by 10% by 2040.</t>
  </si>
  <si>
    <t>disaggregation by income group, bottom-up calibration</t>
  </si>
  <si>
    <t>data scarcity, behavioural changes not considered</t>
  </si>
  <si>
    <t>https://doi.org/10.1016/j.esr.2024.101595</t>
  </si>
  <si>
    <t>Kubiat Umoh et al.</t>
  </si>
  <si>
    <t>ArcGIS</t>
  </si>
  <si>
    <t>Assessment of the locational potential of floating offshore wind energy in South Africa</t>
  </si>
  <si>
    <t>To assess the locational potential of floating offshore wind energy in South Africa using a GIS-based exclusion analysis.</t>
  </si>
  <si>
    <t>Only 2% of South Africa's Exclusive Economic Ezone (246,105 km²) is suitable for floating wind, with a potential of 142.61 GW. The Eastern Cape region is most suitable for early-stage development.</t>
  </si>
  <si>
    <t>University of Hull, Kuwait Institute for Scientific Research</t>
  </si>
  <si>
    <t>GB,KW</t>
  </si>
  <si>
    <t>https://doi.org/10.1186/s40807-024-00104-4</t>
  </si>
  <si>
    <t>K.umoh-2020@hull.ac.uk</t>
  </si>
  <si>
    <t>Amber Ahmed et al.</t>
  </si>
  <si>
    <t>Assessment of the Electricity Generation Mix in Ghana: the Potential of Renewable Energy</t>
  </si>
  <si>
    <t>To analyze Ghana’s electricity system and assess its ability to meet SDG 7.1 and the Marrakech Vision under different renewable energy targets.</t>
  </si>
  <si>
    <t>CSP and natural gas power plants are the most prominent electricity producers; higher renewable targets increase wind power, displacing natural gas.</t>
  </si>
  <si>
    <t>open-source tools, integrated assessment, spatial visualization</t>
  </si>
  <si>
    <t>uncertainty of CSP technology, insufficient natural gas supply, simplifying assumptions</t>
  </si>
  <si>
    <t>https://kth.diva-portal.org/smash/record.jsf?pid=diva2%3A1119247&amp;dswid=-6147</t>
  </si>
  <si>
    <t>jindan.gong@sei.org</t>
  </si>
  <si>
    <t>Mesay Feleke Negash et al.</t>
  </si>
  <si>
    <t>Assessment of Techno-Economic Hydro and Solar Power Energy Potential in Rural Region of Kulfo Catchment, Rift Valley Ethiopia</t>
  </si>
  <si>
    <t>To assess the techno-economic potential of hydro and solar power for rural regions in the Kulfo catchment.</t>
  </si>
  <si>
    <t>Hydropower supplied 61.3% of energy, with a levelized cost of energy of $0.0962/kWh, slightly above the national tariff.</t>
  </si>
  <si>
    <t>Faculty of Hydraulic and Water Resources Engineering, Arba Minch Water Technology Institute, Arba Minch University, Ethiopia</t>
  </si>
  <si>
    <t>https://doi.org/10.57647/ijeee.2024.1501.08</t>
  </si>
  <si>
    <t>getachewbereta@gmail.com</t>
  </si>
  <si>
    <t>Sani Salisu et al.</t>
  </si>
  <si>
    <t>Assessment of technical and economic feasibility for a hybrid PV-wind-diesel-battery energy system in a remote community of north central Nigeria</t>
  </si>
  <si>
    <t>To assess the techno-economic feasibility of a hybrid PV-wind-diesel-battery energy system for a remote village in north central Nigeria.</t>
  </si>
  <si>
    <t>The PV/diesel/battery hybrid system achieves the lowest cost of energy ($0.110/kWh) and net present cost ($1.01 million) with a 98.3% renewable fraction.</t>
  </si>
  <si>
    <t>Universiti Teknologi Malaysia, Ahmadu Bello University, Federal University of Technology Minna, University of Johannesburg, University of Illorin</t>
  </si>
  <si>
    <t>MY, NG</t>
  </si>
  <si>
    <t>https://doi.org/10.1016/j.aej.2019.09.013</t>
  </si>
  <si>
    <t>ssani4@live.utm</t>
  </si>
  <si>
    <t>Sylvester William Chisale et al.</t>
  </si>
  <si>
    <t>RETScreen</t>
  </si>
  <si>
    <t>Assessment of Reservoir Based Hydropower System, a Case Study: Dwangwa River, Malawi</t>
  </si>
  <si>
    <t>To design a reservoir-based hydropower system that ensures reliability and maximum power generation at low cost.</t>
  </si>
  <si>
    <t>The system achieves a levelised cost of energy of $0.099/kWh, lower than the Malawi grid cost of $0.155/kWh.</t>
  </si>
  <si>
    <t>Malawi University of Science and Technology, University of Malawi, The Polytechnic</t>
  </si>
  <si>
    <t>MW</t>
  </si>
  <si>
    <t>https://doi.org/10.9734/jenrr/2020/v5i430151</t>
  </si>
  <si>
    <t>schisale@must.ac.mw</t>
  </si>
  <si>
    <t>M Chentouf et al.</t>
  </si>
  <si>
    <t>Vensim PLE</t>
  </si>
  <si>
    <t>Assessment of renewable energy transition in Moroccan electricity sector using a system dynamics approach</t>
  </si>
  <si>
    <t>To assess the technical, economic, social and environmental impacts of Morocco's renewable energy transition using a system dynamics approach.</t>
  </si>
  <si>
    <t>Reaching 15.72 GW of renewable capacity by 2030 avoids 35 MtCO2 emissions and enables 8.67 TWh of electricity exports.</t>
  </si>
  <si>
    <t>Laboratoire de Génie Chimique et Valorisation des Ressources, Faculté des Sciences et Techniques de Tanger</t>
  </si>
  <si>
    <t>https://doi.org/10.1002/ep.13571</t>
  </si>
  <si>
    <t>mohammedchentouf2@gmail.com</t>
  </si>
  <si>
    <t>Sibel Dursun et al.</t>
  </si>
  <si>
    <t>Assessment of Optimum Renewable Energy System for the Somalia–Turkish Training and Research Hospital in Mogadishu</t>
  </si>
  <si>
    <t>To determine the optimum hybrid renewable energy system for a hospital in Mogadishu currently powered by diesel generators.</t>
  </si>
  <si>
    <t>The wind–diesel–battery storage hybrid system is the optimum configuration, with a cost of energy cheaper than the diesel-only case.</t>
  </si>
  <si>
    <t>Branch of Physics, Capa Final Anatolian High School; Department of Electrics, Gelisim Vocational School, Istanbul Gelisim University; Department of Electrical-Electronics Engineering, Fatih Sultan Mehmet Vakif University</t>
  </si>
  <si>
    <t>https://doi.org/10.30501/jree.2021.245232.1140</t>
  </si>
  <si>
    <t>bdursun@fsm.edu.tr</t>
  </si>
  <si>
    <t>Yvan Ayuketah et al.</t>
  </si>
  <si>
    <t>Assessment of low-carbon energy transitions policies for the energy demand sector of Cameroon</t>
  </si>
  <si>
    <t>To assess future energy demand, GHG emissions, and the impact of low-carbon transition policies in Cameroon from 2016 to 2045.</t>
  </si>
  <si>
    <t>Energy efficiency and fuel switching policies reduce energy demand and emissions, with fuel switching in residential and transport sectors offering the greatest savings.</t>
  </si>
  <si>
    <t>draws comparisons from global best practices, first study of its kind in Cameroon</t>
  </si>
  <si>
    <t>paucity of data, assumption of single fuel type per household, inconsideration of marine/air transport and solar lamps, inability to account for policy interactions and rebound effect</t>
  </si>
  <si>
    <t>Regional Center for Energy and Environmental Sustainability (RCEES), School of Engineering, University of Energy and Natural Resources (UENR), Sunyani, Ghana; School of Economics, Business &amp; International Studies, University of Piraeus, Greece</t>
  </si>
  <si>
    <t>GH, GR</t>
  </si>
  <si>
    <t>https://doi.org/10.1016/j.esd.2022.12.014</t>
  </si>
  <si>
    <t>yvanayuketah@gmail.com</t>
  </si>
  <si>
    <t>Tewodros Walle Mekonnen et al.</t>
  </si>
  <si>
    <t>Assessment of Impacts of Climate Change on Hydropower-Dominated Power System—The Case of Ethiopia</t>
  </si>
  <si>
    <t>To assess the impacts of severe drought on power generation and CO2 emissions in Ethiopia's hydropower-dominated system.</t>
  </si>
  <si>
    <t>Halving reservoir capacity due to drought reduces the renewable energy share by 8% and increases CO2 emissions by 3.3 Mt CO2 by 2065, requiring alternative generation.</t>
  </si>
  <si>
    <t>open-source, stakeholder engagement</t>
  </si>
  <si>
    <t>limited to hydropower impacts, not considering other climate impacts</t>
  </si>
  <si>
    <t>Addis Ababa University, Nantes Université, University College London</t>
  </si>
  <si>
    <t>ET, FR, GB</t>
  </si>
  <si>
    <t>https://doi.org/10.3390/app12041954</t>
  </si>
  <si>
    <t>teddymec2@gmail.com</t>
  </si>
  <si>
    <t>Hasan Huseyin Coban</t>
  </si>
  <si>
    <t>Assessment of Hybrid Renewable Energy System in Beledweyne city Somalia, Technical and Economical Analysis</t>
  </si>
  <si>
    <t>To investigate the technical and economic feasibility of on-grid and off-grid hydro-wind-solar-battery hybrid systems for electricity generation in Beledweyne, Somalia.</t>
  </si>
  <si>
    <t>The optimal off-grid hybrid system achieves a levelized cost of energy of $0.107/kWh with high renewable penetration.</t>
  </si>
  <si>
    <t>Ardahan University</t>
  </si>
  <si>
    <t>https://doi.org/10.36909/jer.16481</t>
  </si>
  <si>
    <t>huseyincoban@ardahan.edu.tr</t>
  </si>
  <si>
    <t>Julius Simforiani et al.</t>
  </si>
  <si>
    <t>Assessment of Electricity Demand for Utilisation of Renewable Energy Hybrid Systems: A Case Study of Kitai Prisons Complex in Tanzania</t>
  </si>
  <si>
    <t>To assess the electricity demand of the Kitai Prisons Complex and evaluate the feasibility of integrating a renewable energy hybrid system.</t>
  </si>
  <si>
    <t>The complex shows a stable demand profile with two daily peaks, and a solar PV–micro-hydro–battery hybrid system is recommended for reliable, year-round power.</t>
  </si>
  <si>
    <t>Mbeya University of Science and Technology</t>
  </si>
  <si>
    <t>https://doi.org/10.62277/mjrd2025v6i40013</t>
  </si>
  <si>
    <t>jsimfo@gmail.com</t>
  </si>
  <si>
    <t>Muyiwa S. Adaramola et al.</t>
  </si>
  <si>
    <t>Assessment of decentralized hybrid PV solar-diesel power system for applications in Northern part of Nigeria</t>
  </si>
  <si>
    <t>To assess the feasibility of hybrid PV-diesel power systems for rural electricity generation in Northern Nigeria.</t>
  </si>
  <si>
    <t>A PV/diesel/battery hybrid system is the most economical stand-alone solution, with a levelised cost of $0.348–0.378/kWh.</t>
  </si>
  <si>
    <t>Norwegian University of Life Sciences, REHAU Industries, University of Ibadan</t>
  </si>
  <si>
    <t>NO, CA, NG</t>
  </si>
  <si>
    <t>http://dx.doi.org/10.1016/j.esd.2013.12.007</t>
  </si>
  <si>
    <t>muyiwa.adaramola@nmbu.no</t>
  </si>
  <si>
    <t>S O Oyedepo et al.</t>
  </si>
  <si>
    <t>Assessment of Decentralized Electricity Production from Hybrid Renewable Energy Sources for Sustainable Energy Development in Nigeria</t>
  </si>
  <si>
    <t>To assess the technical and economic feasibility of hybrid solar-wind energy systems for rural electrification across Nigeria's six geopolitical zones.</t>
  </si>
  <si>
    <t>Maiduguri achieves the lowest cost of energy at $0.658/kWh due to high renewable resources, while Warri has the highest at $0.721/kWh due to low resources.</t>
  </si>
  <si>
    <t>Covenant University Ota, Ogun, Nigeria; University of Nigeria Nssuka; Bells University of Science and Technology; West Virginia University</t>
  </si>
  <si>
    <t>NG, US</t>
  </si>
  <si>
    <t>https://doi.org/10.1515/eng-2019-0009</t>
  </si>
  <si>
    <t>sunday.oyedepo@covenantuniversity.edu.ng</t>
  </si>
  <si>
    <t>A. V. Anayochukwu and A. E. Onyeka</t>
  </si>
  <si>
    <t>Assessment of Carbon Credits for Power Generation Systems at GSM Base Station Site</t>
  </si>
  <si>
    <t>To compare the carbon credits of hybrid power systems for a GSM base station site.</t>
  </si>
  <si>
    <t>The hybrid PV/wind/hydro/Diesel system achieves the highest carbon credits of $14,509.16 relative to diesel-only.</t>
  </si>
  <si>
    <t>University of Nigeria, Nsukka; University of Nigeria, Enugu campus</t>
  </si>
  <si>
    <t>NG</t>
  </si>
  <si>
    <t>https://izlik.org/JA59NH49TX</t>
  </si>
  <si>
    <t>vincent_ani@yahoo.com</t>
  </si>
  <si>
    <t>Mohamed Abbas et al.</t>
  </si>
  <si>
    <t>Assessment of a solar parabolic trough power plant for electricity generation under Mediterranean and arid climate conditions in Algeria</t>
  </si>
  <si>
    <t>To assess the techno-economic performance of a 100 MW parabolic trough power plant at four sites representing Algerian climate conditions.</t>
  </si>
  <si>
    <t>The plant achieves its lowest LCOE of 11.93 c$/kWh and highest annual energy output of 415 GWh at Tamanrasset, with costs rising to 29.58 c$/kWh at Algiers.</t>
  </si>
  <si>
    <t>Unité de développement des Equipements Solaires-UDES/ EPST, Centre de Developpement des Energies Renouvelables</t>
  </si>
  <si>
    <t>https://doi.org/10.1016/j.egypro.2013.11.009</t>
  </si>
  <si>
    <t>Tegenu Argaw Woldegiyorgis et al.</t>
  </si>
  <si>
    <t>Assessment of a Hybrid Energy System for Reliable and Sustainable Power Supply to Boru Meda Hospital in Ethiopia</t>
  </si>
  <si>
    <t>To evaluate the techno-economic feasibility of hybrid energy systems for reliable and sustainable power supply to Boru Meda Hospital in Ethiopia.</t>
  </si>
  <si>
    <t>The PV/BG/batt/conv configuration is the most cost-effective and sustainable, achieving the lowest LCOE of $0.339/kWh and a 100% renewable energy fraction.</t>
  </si>
  <si>
    <t>Wollo University, Deakin University, King Fahd University of Petroleum &amp; Minerals</t>
  </si>
  <si>
    <t>ET, AU, SA</t>
  </si>
  <si>
    <t>https://doi.org/10.48550/arXiv.2512.22859</t>
  </si>
  <si>
    <t>argaw2009@gmail.com</t>
  </si>
  <si>
    <t>I. A. Jumare et al.</t>
  </si>
  <si>
    <t>Assessment of a decentralized grid-connected photovoltaic (PV) / wind / biogas hybrid power system in northern Nigeria</t>
  </si>
  <si>
    <t>To assess a grid-connected photovoltaic/wind/biogas hybrid energy system in northern Nigeria.</t>
  </si>
  <si>
    <t>Grid-connection reduces net present cost by 68% and levelized cost of energy by 85% compared to an off-grid system.</t>
  </si>
  <si>
    <t>University of Tlemcen, Pan African University, TH Köln</t>
  </si>
  <si>
    <t>DZ, DE</t>
  </si>
  <si>
    <t>https://doi.org/10.1186/s13705-020-00260-7</t>
  </si>
  <si>
    <t>shehius61@yahoo.com</t>
  </si>
  <si>
    <t>Chakib El Mokhi et al.</t>
  </si>
  <si>
    <t>Assessment and optimization of photovoltaic systems at the University Ibn Tofail according to the new law on renewable energy in Morocco using HOMER Pro</t>
  </si>
  <si>
    <t>To assess and optimize photovoltaic systems at Ibn Tofail University, evaluating the feasibility of expanding installations to sell surplus energy under Morocco's new renewable energy law.</t>
  </si>
  <si>
    <t>Expanding PV systems and selling all surplus under the new law optimizes LCoE to 0.1653 MAD/kWh and reduces CO₂ emissions by 346,813 kg/year, but requires a 2042% capacity increase.</t>
  </si>
  <si>
    <t>EST El Kelaa des Sraghna, Cadi Ayyad University; EST Kenitra, Ibn Tofail University; Sultan Moulay Slimane University; ENSA Kenitra, Ibn Tofail University</t>
  </si>
  <si>
    <t>https://doi.org/10.1515/ehs-2022-0035</t>
  </si>
  <si>
    <t>c.elmokhi@uca.ma</t>
  </si>
  <si>
    <t>D Darmawan</t>
  </si>
  <si>
    <t>Assessing Tunisia’s Electrical System and its Green Hydrogen Strategy using OSeMOSYS and Multi-Criteria Decision-Making Method</t>
  </si>
  <si>
    <t>To assess Tunisia's green hydrogen strategy and energy planning for the electricity sector using scenario-based modelling.</t>
  </si>
  <si>
    <t>Blending 10% green hydrogen into the natural gas system for gas-fired power plants is the most favourable scenario, ranking highest in the medium and long term.</t>
  </si>
  <si>
    <t>open-source, flexible, simple, efficient</t>
  </si>
  <si>
    <t>dependent on assumed techno-economic parameters, simplified regional load distributions, limited to electricity system, equal weighting of criteria</t>
  </si>
  <si>
    <t>https://www.diva-portal.org/smash/record.jsf?pid=diva2%3A2005453&amp;dswid=6243</t>
  </si>
  <si>
    <t>A. G. Kehbila et al.</t>
  </si>
  <si>
    <t>LEAP-Kenya-Centralized-Electricity</t>
  </si>
  <si>
    <t>Assessing transition pathways to low-carbon electricity generation in Kenya: A hybrid approach using backcasting, socio-technical scenarios and energy system modelling</t>
  </si>
  <si>
    <t>To model and compare low-carbon electricity generation pathways for Kenya's centralized grid, evaluating their mitigation potential, costs, and health impacts.</t>
  </si>
  <si>
    <t>Full renewable energy scenarios (FRE and SDGs 2) achieve the highest GHG abatement at least cost, near-zero emissions, and eliminate PM2.5 health impacts by 2040.</t>
  </si>
  <si>
    <t>off-grid electricity not considered, demand side measures beyond scope</t>
  </si>
  <si>
    <t>Stockholm Environment Institute (SEI), Nairobi, Kenya; EcoXergy Solutions, Vancouver, Canada</t>
  </si>
  <si>
    <t>KE, CA</t>
  </si>
  <si>
    <t>https://doi.org/10.1016/j.rset.2021.100004</t>
  </si>
  <si>
    <t>anderson.kehbila@sei.org</t>
  </si>
  <si>
    <t>Stephen K. Kimutai et al.</t>
  </si>
  <si>
    <t>To evaluate the viability of a solar-biogas hybrid system for rural energy access in Kenya's Kesses region.</t>
  </si>
  <si>
    <t>The optimal PV-biogas hybrid system achieves an LCOE of $0.171/kWh and reduces annual CO2 emissions by 60,193 kg.</t>
  </si>
  <si>
    <t>Moi University</t>
  </si>
  <si>
    <t>https://doi.org/10.1016/j.seta.2025.104244</t>
  </si>
  <si>
    <t>mantuikong@gmail.com</t>
  </si>
  <si>
    <t>Raji Luqman et al.</t>
  </si>
  <si>
    <t>RETScreen Expert</t>
  </si>
  <si>
    <t>Assessing the viability of a grid-connected PV power plant in Mubi, Adamawa State, Nigeria</t>
  </si>
  <si>
    <t>To assess the viability of a grid-connected PV power plant in Mubi, Nigeria.</t>
  </si>
  <si>
    <t>The project is economically viable with an IRR of 11.9%, positive NPV of $681,164, and reduces 670.9 tCO2 of GHG emissions.</t>
  </si>
  <si>
    <t>Federal Polytechnic Mubi, Kyungpook National University, Canadian University Dubai, University of Ottawa</t>
  </si>
  <si>
    <t>NG, KR, AE, CA</t>
  </si>
  <si>
    <t>https://doi.org/10.3389/fenrg.2023.1205646</t>
  </si>
  <si>
    <t>dongjunsuh@knu.ac.kr</t>
  </si>
  <si>
    <t>Olubayo Babatunde et al.</t>
  </si>
  <si>
    <t>Assessing the use of hybrid renewable energy system with battery storage for power generation in a University in Nigeria</t>
  </si>
  <si>
    <t>To assess the feasibility of an off-grid hybrid renewable energy system for a university building and compare single-criterion and multi-criteria selection methods.</t>
  </si>
  <si>
    <t>The PV-diesel generator-battery system is optimal, with a net present cost of $201,031 and cost of energy $0.139/kWh, saving $223,782 over diesel alone and reducing CO2 by 108,157 kg/year.</t>
  </si>
  <si>
    <t>Tshwane University of Technology, University of Lagos, Royal HaskoningDHV, Bells University of Technology, Covenant University</t>
  </si>
  <si>
    <t>NG, ZA</t>
  </si>
  <si>
    <t>https://doi.org/10.1007/s11356-021-15151-3</t>
  </si>
  <si>
    <t>olubayobabatunde@gmai.com</t>
  </si>
  <si>
    <t>Ibrahim B. Mansir and  Paul C. Okonkwo</t>
  </si>
  <si>
    <t>Assessing the techno-economic feasibility of hydrogen refueling stations using advanced algorithms: A case study</t>
  </si>
  <si>
    <t>To assess the techno-economic feasibility of renewable-based hybrid energy systems for hydrogen refueling stations in Lagos, Nigeria.</t>
  </si>
  <si>
    <t>The photovoltaic–wind turbine–battery hybrid system is the most economical, with LCOE of $0.0156/kWh and LCOH of $0.516/kg.</t>
  </si>
  <si>
    <t>Prince Sattam bin Abdulaziz University, Dhofar University</t>
  </si>
  <si>
    <t>SA, OM</t>
  </si>
  <si>
    <t>https://doi.org/10.1016/j.grets.2026.100346</t>
  </si>
  <si>
    <t>i.balarabe@psau.edu.sa</t>
  </si>
  <si>
    <t>R.K. Padi and  A. Chimphango</t>
  </si>
  <si>
    <t>Assessing the potential of integrating cassava residues-based bioenergy into national energy mix using long-range Energy Alternatives Planning systems approach</t>
  </si>
  <si>
    <t>To assess the long-term GHG mitigation and economic impacts of integrating cassava residue bioenergy into South Africa's energy mix using LEAP models.</t>
  </si>
  <si>
    <t>Bioelectricity schemes achieve 6.2-fold higher emission savings and lower cost increments than bioethanol, providing sustainable national bioenergy models.</t>
  </si>
  <si>
    <t>comprehensive scenario analysis, integrates LCA data, cost-benefit analysis</t>
  </si>
  <si>
    <t>data limitations, assumes constant growth rates, limited to cassava residues</t>
  </si>
  <si>
    <t>University of Stellenbosch</t>
  </si>
  <si>
    <t>https://doi.org/10.1016/j.rser.2021.111071</t>
  </si>
  <si>
    <t>achimpha@sun.ac.za</t>
  </si>
  <si>
    <t>M Boussetta et al.</t>
  </si>
  <si>
    <t>Assessing the potential of hybrid PV–Wind systems to cover public facilities loads under different Moroccan climate conditions</t>
  </si>
  <si>
    <t>To assess the potential of hybrid PV–wind systems to meet public facility loads across different Moroccan climatic regions.</t>
  </si>
  <si>
    <t>Hybrid PV–wind microgrids are optimal for all studied areas except eastern Morocco due to low wind speeds.</t>
  </si>
  <si>
    <t>FSDM, LESSI Laboratory EST-USMBA; CED STI, FST, PERE Laboratory EST-USMBA</t>
  </si>
  <si>
    <t>http://dx.doi.org/10.1016/j.seta.2017.07.005</t>
  </si>
  <si>
    <t>mohammed.boussetta@usmba.ac.ma</t>
  </si>
  <si>
    <t>Salomão Joaquim et al.</t>
  </si>
  <si>
    <t>Assessing the Potential of a Hybrid Renewable Energy System: MSW Gasification and a PV Park in Lobito, Angola</t>
  </si>
  <si>
    <t>To assess the potential of a hybrid renewable energy system combining MSW gasification and solar PV for electricity generation in Lobito, Angola.</t>
  </si>
  <si>
    <t>The hybrid system generates 62 GWh/year of electricity, powering 1186 households, with an LCOE of 0.1792 USD/kWh and a 16-year payback period.</t>
  </si>
  <si>
    <t>NOVA School of Science and Technology, NOVA University Lisbon, UNINOVA, LAQV-REQUIMTE</t>
  </si>
  <si>
    <t>https://doi.org/10.3390/en18123125</t>
  </si>
  <si>
    <t>ncsn@fct.unl.pt</t>
  </si>
  <si>
    <t>Francisca Asare-Bediako et al.</t>
  </si>
  <si>
    <t>DIgSILENT PowerFactory</t>
  </si>
  <si>
    <t>Assessing the performance of hydro-solar hybrid (HSH) grid integration: A case study of Bui Generating Station, Ghana</t>
  </si>
  <si>
    <t>dispatch</t>
  </si>
  <si>
    <t>To assess the performance and identify technical challenges of a hydro-solar hybrid system at Ghana's Bui Generating Station.</t>
  </si>
  <si>
    <t>Simulated PV generation exceeded actual output due to temperature and dust effects, while voltage fluctuations and power losses emerged as key technical challenges.</t>
  </si>
  <si>
    <t>Regional Centre for Energy and Environmental Sustainability (RCEES), University of Energy and Natural Resources (UENR); Bui Power Authority</t>
  </si>
  <si>
    <t>https://doi.org/10.1016/j.solcom.2024.100071</t>
  </si>
  <si>
    <t>asarebediakofrancisca81@gmail.com</t>
  </si>
  <si>
    <t>Aran Eales et al.</t>
  </si>
  <si>
    <t>HOMERPro</t>
  </si>
  <si>
    <t>Assessing the Market for Solar Photovoltaic (PV) Microgrids in Malawi</t>
  </si>
  <si>
    <t>To assess the market potential for solar photovoltaic microgrids in Malawi.</t>
  </si>
  <si>
    <t>37% of Malawians are best served by solar microgrids, 42% by existing infrastructure, and 21% by solar-home systems.</t>
  </si>
  <si>
    <t>University of Strathclyde</t>
  </si>
  <si>
    <t>https://doi.org/10.20900/jsr20200008</t>
  </si>
  <si>
    <t>aran.eales@strath.ac.uk</t>
  </si>
  <si>
    <t>G Mwango et al.</t>
  </si>
  <si>
    <t>CLEWs-Kenya</t>
  </si>
  <si>
    <t>Assessing the impacts of climate change in Kenya using climate, land, energy, and water systems (CLEWs) modelling to provide policy insights</t>
  </si>
  <si>
    <t>To assess the impacts of projected climate change on long-term electricity generation, land, and water use in Kenya using a fully integrated CLEWs model.</t>
  </si>
  <si>
    <t>Capital investments increase under extreme climate change as geothermal replaces hydropower, while emission limits raise costs, reduce crop yields, and heighten agricultural water demand.</t>
  </si>
  <si>
    <t>integrated assessment, open-source, reproducible</t>
  </si>
  <si>
    <t>limited to energy and agriculture, default cost data, no transport sector, no off-grid, no electricity trade</t>
  </si>
  <si>
    <t>Taita Taveta University, Simon Fraser University</t>
  </si>
  <si>
    <t>https://doi.org/10.1016/j.sftr.2026.101714</t>
  </si>
  <si>
    <t>geoffreymwango23@gmail.com</t>
  </si>
  <si>
    <t>Emília Inês Come Zebra et al.</t>
  </si>
  <si>
    <t>Assessing the Greenhouse Gas Impact of a Renewable Energy Feed-In Tariff Policy in Mozambique: Towards NDC Ambition and Recommendations to Effectively Measure, Report, and Verify Its Implementation</t>
  </si>
  <si>
    <t>To assess the greenhouse gas (GHG) impacts of Mozambique's Renewable Energy Feed-in Tariff (REFIT) policy and determine its potential contribution to the country's Nationally Determined Contribution (NDC) targets.</t>
  </si>
  <si>
    <t>Full implementation of the Renewable Energy Feed-in Tariff (REFIT) policy could reduce emissions by 2.54 MtCO2eq by 2030, which represents 4.3% of the NDC target for the electricity sector.</t>
  </si>
  <si>
    <t>ability to model long-term scenarios, performs simulation and linear programming</t>
  </si>
  <si>
    <t>weak coordination between institutions, insufficient financial resources, lack of skilled capacities, insufficient data availability, lack of recurrent updates of grid emission factor</t>
  </si>
  <si>
    <t>Energy and Sustainability Research Institute Groningen, Eduardo Mondlane University, UNEP DTU Partnership</t>
  </si>
  <si>
    <t>NL, MZ, DK</t>
  </si>
  <si>
    <t>Ministry of Land and Environment (MTA), Ministry of Energy and Mineral Resources (MIREME), Ministry of Economy and Finance (MEF)</t>
  </si>
  <si>
    <t>https://doi.org/10.3390/su13105376</t>
  </si>
  <si>
    <t>e.i.come.zebra@rug.nl</t>
  </si>
  <si>
    <t>B. M. Atlam and A. M. Rapiea</t>
  </si>
  <si>
    <t xml:space="preserve"> system dynamics</t>
  </si>
  <si>
    <t>Assessing the Future of Energy Security in Egypt</t>
  </si>
  <si>
    <t>To model the future of energy security in Egypt under different policy scenarios using system dynamics.</t>
  </si>
  <si>
    <t>Increasing new fossil fuel discoveries is the single most effective measure for improving energy security, but a combined policy approach yields the best long-term outcome.</t>
  </si>
  <si>
    <t>Cairo University, National Planning Institute</t>
  </si>
  <si>
    <t>https://izlik.org/JA36FG69AS</t>
  </si>
  <si>
    <t>asmaa_melegy@hotmail.com</t>
  </si>
  <si>
    <t>Sidi Bakarr et al.</t>
  </si>
  <si>
    <t xml:space="preserve"> OSeMOSYS-LEAP</t>
  </si>
  <si>
    <t>Assessing the energy transition pathways: Achieving net zero goals in Sierra Leone by 2050</t>
  </si>
  <si>
    <t>To examine low-carbon electricity transition pathways for Sierra Leone to achieve net zero by 2050.</t>
  </si>
  <si>
    <t>Achieving net zero by 2050 depends on hydro, imports, and solar, and costs USD 482 million more than business as usual.</t>
  </si>
  <si>
    <t>internationally integrated approach to energy modelling, soft-linking</t>
  </si>
  <si>
    <t>limited to electricity sector, deterministic model, data scarcity</t>
  </si>
  <si>
    <t>University of Energy and Natural Resources (UENR), Regional Centre for Energy and Environmental Sustainability (RCEES)</t>
  </si>
  <si>
    <t>https://doi.org/10.1016/j.esr.2025.101965</t>
  </si>
  <si>
    <t>sbakarr@cemmatssl.com</t>
  </si>
  <si>
    <t>Yasmine Ayed et al.</t>
  </si>
  <si>
    <t>TIMES-MAGe</t>
  </si>
  <si>
    <t>Assessing the competitiveness and trade-offs of national hydrogen strategies in the Maghreb: TIMES scenario-based analysis</t>
  </si>
  <si>
    <t>To assess the techno-economic trade-offs between domestic hydrogen consumption and export-oriented production strategies in the Maghreb region using energy system modeling.</t>
  </si>
  <si>
    <t>Export-driven hydrogen production sharply increases costs, electricity prices, investment needs, and water use, while diverting renewable power from domestic decarbonization.</t>
  </si>
  <si>
    <t>comprehensive assessment of NHS-RES competitiveness, water-energy nexus, intra-regional electricity trade</t>
  </si>
  <si>
    <t>simplified infrastructure representation, exclusion of political and market dynamics, exogenous demand projections, focus only on power sector, limited temporal resolution</t>
  </si>
  <si>
    <t>NOVA University Lisbon, University of Natural Resources and Life Sciences, Vienna</t>
  </si>
  <si>
    <t>PT, AT</t>
  </si>
  <si>
    <t>https://doi.org/10.1016/j.ijhydene.2025.150193</t>
  </si>
  <si>
    <t>y.ayed@campus.fct.unl.pt</t>
  </si>
  <si>
    <t>FengSheng Chien et al.</t>
  </si>
  <si>
    <t>Assessing the capacity of renewable power production for green energy system: a way forward towards zero carbon electrification</t>
  </si>
  <si>
    <t>To assess the techno-economic potential of wind and solar energy for northern Ghana.</t>
  </si>
  <si>
    <t>Hybrid wind-solar generation produced 72,284 kWh annually, but both wind and solar systems were cost-prohibitive under current financial conditions.</t>
  </si>
  <si>
    <t>School of Finance and Accounting, Fuzhou University of International Studies and Trade; School of Government, University of Economics Ho Chi Minh City; Faculty of Business, City University of Macau; Faculty of International Tourism and Management, City University of Macau; School of Finance and Economics, Jiangsu University</t>
  </si>
  <si>
    <t>CN, VN</t>
  </si>
  <si>
    <t>https://doi.org/10.1007/s11356-021-15517-7</t>
  </si>
  <si>
    <t>m.mohsin3801@yahoo.com</t>
  </si>
  <si>
    <t>E. Manirambona et al.</t>
  </si>
  <si>
    <t>Assessing power sector expansion and related emissions using the low emissions analysis platform: The case of Burundi in East Africa</t>
  </si>
  <si>
    <t>To investigate power sector expansion scenarios and associated emissions for Burundi's Vision 2040.</t>
  </si>
  <si>
    <t>Under business-as-usual, electricity demand rises from 180.4 GWh to 867.6 GWh by 2040. Phasing out fossil fuels after 2030 without additional renewables would require significant electricity imports.</t>
  </si>
  <si>
    <t>descriptive national scenario analysis, new analytical insights, informs policy planning under data constraints</t>
  </si>
  <si>
    <t>financial modeling and cost-benefit analysis not included, data availability concern, lack of recent national reports, no statistical inference</t>
  </si>
  <si>
    <t>University of Burundi, Moi University</t>
  </si>
  <si>
    <t>BI, KE</t>
  </si>
  <si>
    <t>https://doi.org/10.1016/j.esr.2026.102155</t>
  </si>
  <si>
    <t>egimanm@gmail.com</t>
  </si>
  <si>
    <t>Wondimu Berhanu and Betelhem Abadi</t>
  </si>
  <si>
    <t>Assessing Industrial Expansion Pathways under Renewable Electricity Growth in Ethiopia Using OSeMOSYS</t>
  </si>
  <si>
    <t>To assess industrial expansion pathways under renewable electricity growth in Ethiopia using OSeMOSYS.</t>
  </si>
  <si>
    <t>Prioritizing electrification can reduce coal and diesel use by 8% from 2025 onward while industrial energy demand grows through 2050.</t>
  </si>
  <si>
    <t>transparent framework</t>
  </si>
  <si>
    <t>Jimma University</t>
  </si>
  <si>
    <t>https://doi.org/10.5281/zenodo.18490915</t>
  </si>
  <si>
    <t>Betelhemabadi16@gmail.com</t>
  </si>
  <si>
    <t>O K Goga et al.</t>
  </si>
  <si>
    <t>ETAP</t>
  </si>
  <si>
    <t>Assessing Grid Reliability for Optimal Integration of System-Integrated Modular Advanced Reactor Technology (SMART) for Kenya: A Case of the Nairobi Distribution Network</t>
  </si>
  <si>
    <t>To evaluate the reliability and performance impacts of SMART-SMR integration on the Nairobi distribution grid.</t>
  </si>
  <si>
    <t>Integrating a 100 MW SMART reactor reduces SAIDI by 2.8% and SAIFI by 5.1%, while maintaining voltage profiles within 98.21–98.91% of nominal.</t>
  </si>
  <si>
    <t>KEPCO International Nuclear Graduate School</t>
  </si>
  <si>
    <t>https://doi.org/10.3390/en17236160</t>
  </si>
  <si>
    <t>ckchang@kings.ac.kr</t>
  </si>
  <si>
    <t>Lucas R.F. Henneman et al.</t>
  </si>
  <si>
    <t>GAINS</t>
  </si>
  <si>
    <t>Assessing emissions levels and costs associated with climate and air pollution policies in South Africa</t>
  </si>
  <si>
    <t>To assess emissions and costs of energy and climate policy scenarios in South Africa using the GAINS integrated assessment model.</t>
  </si>
  <si>
    <t>Aggressive policy targeting the whole energy sector reduces CO2 emissions by 40% by 2050 with air pollution co-benefits, but rising electricity prices risk increasing household solid fuel use.</t>
  </si>
  <si>
    <t>Georgia Institute of Technology, International Institute for Applied Systems Analysis, Cape Peninsula University of Technology, Johannes Kepler University</t>
  </si>
  <si>
    <t>US, AT, ZA, AT</t>
  </si>
  <si>
    <t>http://dx.doi.org/10.1016/j.enpol.2015.11.026</t>
  </si>
  <si>
    <t>lhenneman@gmail.com</t>
  </si>
  <si>
    <t>T Mosetlhe et al.</t>
  </si>
  <si>
    <t>Appraising the efficacy of the hybrid grid-PV power supply for a household in South Africa</t>
  </si>
  <si>
    <t>To evaluate the cost and environmental benefits of a hybrid grid-PV power supply for a South African household.</t>
  </si>
  <si>
    <t>The hybrid system reduces annual operating costs and greenhouse gas emissions by 26%.</t>
  </si>
  <si>
    <t>University of South Africa, University of Ibadan</t>
  </si>
  <si>
    <t>ZA, NG</t>
  </si>
  <si>
    <t>https://doi.org/10.1016/j.ref.2021.02.001</t>
  </si>
  <si>
    <t>mosettc@unisa.ac.za</t>
  </si>
  <si>
    <t>E Manirambona et al.</t>
  </si>
  <si>
    <t>Appraising Kenyan energy demand policies for energy efficiency improvement and GHG emissions mitigation</t>
  </si>
  <si>
    <t>To model Kenya's total energy demand across all sectors and evaluate three energy policies for energy efficiency improvement and greenhouse gas mitigation.</t>
  </si>
  <si>
    <t>Efficient lighting and cooking stoves policies save up to 2300.9 GWh of electricity and 190.6 PJ of energy by 2040, while universal electrification raises residential electricity demand.</t>
  </si>
  <si>
    <t>low to medium data requirement tool, analyze complex energy systems with flexibility, allows calculations of associated GHG emissions and mitigation strategies</t>
  </si>
  <si>
    <t>constrained by its inability to determine investments required, limited by some data availability, does not perform cost-optimization</t>
  </si>
  <si>
    <t>Department of Applied Sciences, Ecole Normale Sup´erieure, Bujumbura; Facuty of Engineering Sciences, University of Burundi, Bujumbura; Department of Mechanical, Production and Energy Engineering, Moi University, Eldoret</t>
  </si>
  <si>
    <t>https://doi.org/10.1016/j.esr.2023.101291</t>
  </si>
  <si>
    <t>Berino F. Silinto et al.</t>
  </si>
  <si>
    <t>GISEle</t>
  </si>
  <si>
    <t>Applying soft-link and geospatial methods for optimal hybrid microgrids and electric network designs: A case study on rural Mozambique settings</t>
  </si>
  <si>
    <t>2025</t>
  </si>
  <si>
    <t>MZ</t>
  </si>
  <si>
    <t>1</t>
  </si>
  <si>
    <t>To apply and test an expanded geospatial optimisation framework for cost-effective hybrid microgrid and network design in rural Mozambique.</t>
  </si>
  <si>
    <t>The framework yields optimal hybrid microgrid configurations with LCOE of $0.112–0.247/kWh, and hydropower integration substantially reduces costs.</t>
  </si>
  <si>
    <t>2035</t>
  </si>
  <si>
    <t>University of Groningen, University Eduardo Mondlane, Polytechnic University of Milan, TNO</t>
  </si>
  <si>
    <t>NL, MZ, IT</t>
  </si>
  <si>
    <t>https://doi.org/10.1016/j.esd.2025.101790</t>
  </si>
  <si>
    <t>b.f.silinto@rug.nl</t>
  </si>
  <si>
    <t>S Twaha et al.</t>
  </si>
  <si>
    <t>Applying grid-connected photovoltaic system as alternative source of electricity to supplement hydro power instead of using diesel in Uganda</t>
  </si>
  <si>
    <t>2012</t>
  </si>
  <si>
    <t>UG</t>
  </si>
  <si>
    <t>To examine the possibility of using solar PV systems as an alternative to diesel power in Uganda.</t>
  </si>
  <si>
    <t>Grid-connected PV systems can achieve 54% renewable energy penetration, offering a viable alternative to diesel power that may reduce future energy costs.</t>
  </si>
  <si>
    <t>Universiti Teknologi Malaysia, Umm AL-Qura University</t>
  </si>
  <si>
    <t>MY, SA</t>
  </si>
  <si>
    <t>http://dx.doi.org/10.1016/j.energy.2011.11.051</t>
  </si>
  <si>
    <t>ssennogatwaha@yahoo.com</t>
  </si>
  <si>
    <t>E. Gedefaye et al.</t>
  </si>
  <si>
    <t>Application of System-Based Solar Photovoltaic Microgrid for Residential Real Estate</t>
  </si>
  <si>
    <t>2023</t>
  </si>
  <si>
    <t>To explore the techno-economic potential of a solar PV-battery-generator microgrid for residential real estate buildings in Ethiopia.</t>
  </si>
  <si>
    <t>The stand-alone PV-battery-generator microgrid yields a $0.298/kWh cost of energy, a 99.3% renewable fraction, and cuts CO2 emissions by 2000 kg/year.</t>
  </si>
  <si>
    <t>Bahir Dar University; University of the District of Columbia; Adama Science and Technology University</t>
  </si>
  <si>
    <t>ET, US</t>
  </si>
  <si>
    <t>https://doi.org/10.4028/p-zj5ao9</t>
  </si>
  <si>
    <t>edemisha@gmail.com</t>
  </si>
  <si>
    <t>Princewill C. Ene et al.</t>
  </si>
  <si>
    <t>Application of smart DC-Grid for efficient use of solar photovoltaic system in driving separately excited DC motor: Dynamic performance and techno-economic assessments</t>
  </si>
  <si>
    <t>2021</t>
  </si>
  <si>
    <t>To assess the techno-economic feasibility and dynamic performance of a smart solar PV DC-grid powered separately excited DC motor.</t>
  </si>
  <si>
    <t>The optimum 35.67 kW PV system with 120 batteries yields a levelized cost of energy of 0.11 $/kWh, 35% cheaper than the national grid.</t>
  </si>
  <si>
    <t>Enugu State University of Science and Technology, BEBEQUE, University of Nigeria Nsukka</t>
  </si>
  <si>
    <t>https://doi.org/10.1016/j.clet.2021.100136</t>
  </si>
  <si>
    <t>charleydynamic@gmail.com</t>
  </si>
  <si>
    <t>Itsabuma P. Solomon et al.</t>
  </si>
  <si>
    <t>Application of Hybrid Power Network to Ajoki Community</t>
  </si>
  <si>
    <t>To design and optimize a distributed hybrid renewable energy system that provides reliable, cost-effective electricity to Ajoki community while reducing emissions.</t>
  </si>
  <si>
    <t>The optimized hybrid solar-wind-diesel system reduces net present cost by 82% (to ₦288M) and cuts greenhouse emissions by 96.6%, saving 652,582 kg/yr compared to diesel-only.</t>
  </si>
  <si>
    <t>Rivers State University</t>
  </si>
  <si>
    <t>https://doi.org/10.5281/zenodo.7861717</t>
  </si>
  <si>
    <t>talk2philip_solomon@yahoo.com</t>
  </si>
  <si>
    <t>Douglas Ronoh et al.</t>
  </si>
  <si>
    <t>Application of GIS in sub-national energy planning in Kenya: Integrating primary data into a least-cost electrification model using OnSSET (case study of Narok County, Kenya)</t>
  </si>
  <si>
    <t>To demonstrate how GIS data can be integrated into least-cost electrification modelling using OnSSET to support sub-national energy planning in Narok County, Kenya.</t>
  </si>
  <si>
    <t>Grid intensification serves 89% of households, with stand-alone solar PV and mini-grids covering the rest, requiring $599.3 million to achieve universal electrification by 2026.</t>
  </si>
  <si>
    <t>2022</t>
  </si>
  <si>
    <t>2026</t>
  </si>
  <si>
    <t>World Resources Institute, Strathmore Energy Research Centre, Narok County government</t>
  </si>
  <si>
    <t>KE, US</t>
  </si>
  <si>
    <t>https://doi.org/10.46830/wripn.23.00040</t>
  </si>
  <si>
    <t>douglas.ronoh@wri.org</t>
  </si>
  <si>
    <t>M Macdonald Nko et al.</t>
  </si>
  <si>
    <t>Application Assessment of Pumped Storage and Lithium-Ion Batteries on Electricity Supply Grid</t>
  </si>
  <si>
    <t>2019</t>
  </si>
  <si>
    <t>To compare pumped storage and lithium-ion batteries for PV output stabilisation and grid supplementation, assessing economic and technical viability.</t>
  </si>
  <si>
    <t>Pumped storage is cheaper than batteries for small capacities (200 kWh), but batteries become competitive as size increases, with batteries preferred above 1 MWh.</t>
  </si>
  <si>
    <t>Tshwane University of Technology</t>
  </si>
  <si>
    <t>http://dx.doi.org/10.3390/en12152855</t>
  </si>
  <si>
    <t>macdonaldnko@gmail.com</t>
  </si>
  <si>
    <t>Nasser Yimen et al.</t>
  </si>
  <si>
    <t>Analyzing of a Photovoltaic/Wind/Biogas/Pumped-Hydro Off-Grid Hybrid System for Rural Electrification in Sub-Saharan Africa—Case Study of Djoundé in Northern Cameroon</t>
  </si>
  <si>
    <t>2018</t>
  </si>
  <si>
    <t>To perform a techno-economic analysis and optimization of a pumped-hydro storage based 100% renewable off-grid hybrid system for rural electrification in northern Cameroon.</t>
  </si>
  <si>
    <t>Optimal system consists of an 81.8 kW PV array and a 15 kW biogas generator, achieving a cost of energy of €0.256/kWh.</t>
  </si>
  <si>
    <t>National Advanced School of Engineering, University of Yaoundé I</t>
  </si>
  <si>
    <t>http://dx.doi.org/10.3390/en11102644</t>
  </si>
  <si>
    <t>nazerois@yahoo.fr</t>
  </si>
  <si>
    <t>Adugnaw L. Temesgen et al.</t>
  </si>
  <si>
    <t>Analyzing grid extension suitability: A case study of Ethiopia using OnSSET</t>
  </si>
  <si>
    <t>2024</t>
  </si>
  <si>
    <t>To examine how geospatial factors influence the suitability of grid extension in unelectrified areas of Ethiopia.</t>
  </si>
  <si>
    <t>Geospatial factors increase grid extension costs by 2.3%–29% across Ethiopia, and terrain slope is the most significant factor.</t>
  </si>
  <si>
    <t>2020</t>
  </si>
  <si>
    <t>2030</t>
  </si>
  <si>
    <t>Addis Ababa University, Chalmers University of Technology</t>
  </si>
  <si>
    <t>ET, SE</t>
  </si>
  <si>
    <t>https://doi.org/10.1016/j.esr.2023.101292</t>
  </si>
  <si>
    <t>erik.ahlgren@chalmers.se</t>
  </si>
  <si>
    <t>A. S. Ademola and A. AlKassem</t>
  </si>
  <si>
    <t>Analytical Design and Hybrid Techno-Economic Assessment of Grid-Connected PV System for Sustainable Development</t>
  </si>
  <si>
    <t>To conduct a techno-economic assessment of a 500 kWp grid-connected solar PV system for Ibadan, Nigeria.</t>
  </si>
  <si>
    <t>The system achieves an LCOE of $0.079/kWh, significantly lower than the grid-only cost of $0.724/kWh.</t>
  </si>
  <si>
    <t>urban_transitions</t>
  </si>
  <si>
    <t>Islamic University of Madinah</t>
  </si>
  <si>
    <t>https://doi.org/10.3390/pr13113412</t>
  </si>
  <si>
    <t>a.akassem@iu.edu.sa</t>
  </si>
  <si>
    <t>David Afungchui et al.</t>
  </si>
  <si>
    <t>Weibull distribution</t>
  </si>
  <si>
    <t>Analysis of wind regimes for energy estimation in Bamenda, of the North West Region of Cameroon, based on the Weibull distribution</t>
  </si>
  <si>
    <t>2014</t>
  </si>
  <si>
    <t>To analyze wind regimes and estimate wind energy potential in Bamenda, Cameroon, using the Weibull distribution.</t>
  </si>
  <si>
    <t>Bamenda has a low mean wind speed of 1.89 m/s, making it unsuitable for commercial wind turbines but viable for Savonius rotors in off-grid applications.</t>
  </si>
  <si>
    <t>1983</t>
  </si>
  <si>
    <t>1993</t>
  </si>
  <si>
    <t>University of Bamenda</t>
  </si>
  <si>
    <t>https://doi.org/10.54966/jreen.v17i1.430</t>
  </si>
  <si>
    <t>afungchui.david@ubuea.cm</t>
  </si>
  <si>
    <t>Ahmed M. Al-Orabi et al.</t>
  </si>
  <si>
    <t>Analysis of the economic and technological viability of producing green hydrogen with renewable energy sources in a variety of climates to reduce CO2 emissions: A case study in Egypt</t>
  </si>
  <si>
    <t>To assess the economic and technological viability of green hydrogen production using renewable energy in Egypt as a model for similar climates.</t>
  </si>
  <si>
    <t>A wind-only system in Ras Ghareb achieves the lowest costs: NPV $1.81M, COE $0.3085/kWh, LCOH $3.94/kg.</t>
  </si>
  <si>
    <t>Electrical Eng. Dept., Faculty of Engineering, Mansoura University, El-Mansoura 35516, Egypt</t>
  </si>
  <si>
    <t>https://doi.org/10.1016/j.apenergy.2023.120958</t>
  </si>
  <si>
    <t>eng_bishoy90@mans.edu.eg</t>
  </si>
  <si>
    <t>P.M. Murphy et al.</t>
  </si>
  <si>
    <t>Analysis of the cost of reliable electricity: A new method for analyzing grid connected solar, diesel and hybrid distributed electricity systems considering an unreliable electric grid, with examples in Uganda</t>
  </si>
  <si>
    <t>To develop a method for analyzing reliable electricity and identifying optimal distributed energy systems considering an unreliable grid.</t>
  </si>
  <si>
    <t>Diesel is the most economical choice, but solar/diesel hybrid systems become competitive with slight increases in diesel and decreases in PV prices.</t>
  </si>
  <si>
    <t>Notre Dame Initiative for Global Development, George Washington University, King Fahd University of Petroleum &amp; Minerals, Silva Murphy LLC</t>
  </si>
  <si>
    <t>US, SA</t>
  </si>
  <si>
    <t>http://dx.doi.org/10.1016/j.energy.2014.01.020</t>
  </si>
  <si>
    <t>pmurphy8@nd.edu</t>
  </si>
  <si>
    <t>Alemnew Endale</t>
  </si>
  <si>
    <t>System Advisor Model, Long-range Energy Alternatives Planning System</t>
  </si>
  <si>
    <t>Analysis of status, potential and economic significance of solar water heating system in Ethiopia</t>
  </si>
  <si>
    <t>To analyze the potential energy savings and economic significance of solar water heating systems in Ethiopia.</t>
  </si>
  <si>
    <t>5.474 million m² of flat plate collector area could save 47,730 tonnes kerosene, 45,001 tonnes diesel, 1480 GWh electricity, and 1,698,116 tonnes firewood in 2025.</t>
  </si>
  <si>
    <t>Dire Dawa University</t>
  </si>
  <si>
    <t>https://doi.org/10.1016/j.renene.2018.08.094</t>
  </si>
  <si>
    <t>alemnew.ebabu@ddu.edu.et</t>
  </si>
  <si>
    <t>O.V. Kosareva-Volodko et al.</t>
  </si>
  <si>
    <t>PVSystem, PVGIS, PVWatts</t>
  </si>
  <si>
    <t>Analysis of power consumption and strategy for integrating a solar photovoltaic system into the electrical grid to improve its efficiency as applied to the Republic of Niger</t>
  </si>
  <si>
    <t>To analyze power consumption and evaluate integration of 11 MW solar photovoltaic systems into the grid to enhance efficiency and rural electrification in Niger.</t>
  </si>
  <si>
    <t>Connecting 11 MW PV plants in all 8 regions increases annual generation by 130.9 GWh, cuts electricity imports from Nigeria by 5.99%, and raises the national electrification rate from 20% to 21.8%.</t>
  </si>
  <si>
    <t>University of Science and Technology MISIS, Abdou Moumouni University</t>
  </si>
  <si>
    <t>RU, NE</t>
  </si>
  <si>
    <t>https://doi.org/10.21285/1814-3520-2026-1-72-84</t>
  </si>
  <si>
    <t>kosareva-volodko@rambler.ru</t>
  </si>
  <si>
    <t>N.O. Ogano et al.</t>
  </si>
  <si>
    <t>Vensim</t>
  </si>
  <si>
    <t>ANALYSIS OF POLICY OPTIONS FOR PROJECTS IN THE ELECTRICITY SECTOR IN SUB- SAHARAN AFRICA: A SYSTEM DYNAMICS APPROACH</t>
  </si>
  <si>
    <t>2017</t>
  </si>
  <si>
    <t>To analyze policy options for electricity sector projects in sub-Saharan Africa using a system dynamics approach.</t>
  </si>
  <si>
    <t>The combined policy scenario reduces project completion time from 60 to 37 months and raises average quality of completed tasks to 0.95.</t>
  </si>
  <si>
    <t>Graduate School of Technology Management, University of Pretoria</t>
  </si>
  <si>
    <t>http://dx.doi.org/10.7166/28-1-1607</t>
  </si>
  <si>
    <t>leon.pretorius@up.ac.za</t>
  </si>
  <si>
    <t>Alex Maina et al.</t>
  </si>
  <si>
    <t>Analysis of Planning Strategies for Sustainable Electricity Generation in Kenya from 2015 to 2035</t>
  </si>
  <si>
    <t>To analyze planning strategies for sustainable electricity generation in Kenya from 2015 to 2035.</t>
  </si>
  <si>
    <t>The coal scenario is the cheapest but emits the most greenhouse gases, while the more renewable scenario has the lowest emissions but is the most expensive.</t>
  </si>
  <si>
    <t>2015</t>
  </si>
  <si>
    <t>scenario comparison, cost and emission analysis</t>
  </si>
  <si>
    <t>did not factor running costs of existing plants, fuel costs unavailable</t>
  </si>
  <si>
    <t>Mount Kenya University, Masinde Muliro University of Science and Technology</t>
  </si>
  <si>
    <t>10%, 8%, 12%</t>
  </si>
  <si>
    <t>https://doi.org/10.1002/gch2.202100108</t>
  </si>
  <si>
    <t>gadwek@mmust.ac.ke</t>
  </si>
  <si>
    <t>D Akinyele</t>
  </si>
  <si>
    <t>Analysis of photovoltaic mini‐grid systems for remote locations: A techno‐economic approach</t>
  </si>
  <si>
    <t>To analyze the techno-economic feasibility of photovoltaic mini-grid systems for remote households in three Nigerian locations.</t>
  </si>
  <si>
    <t>Photovoltaic mini-grids of 68, 76, and 61 kW meet the users’ demand of ~63,500 kWh/year with 99.2% availability in the respective locations.</t>
  </si>
  <si>
    <t>Ton Duc Thang University</t>
  </si>
  <si>
    <t>VN</t>
  </si>
  <si>
    <t>https://doi.org/10.1002/er.3886</t>
  </si>
  <si>
    <t>daniel.akinyele@tdt.edu.vn</t>
  </si>
  <si>
    <t>Issifa Hamidou Tinni et al.</t>
  </si>
  <si>
    <t>HOMER PRO</t>
  </si>
  <si>
    <t>Analysis of Niger's Renewable Energy Potential</t>
  </si>
  <si>
    <t>To analyze Niger's renewable energy potential and evaluate the feasibility of solar and wind power for electricity generation.</t>
  </si>
  <si>
    <t>Solar photovoltaic power in Niamey is more cost-effective and has higher potential than wind energy.</t>
  </si>
  <si>
    <t>Sakarya University, Turkey</t>
  </si>
  <si>
    <t>https://doi.org/10.36937/ben.2023.4822</t>
  </si>
  <si>
    <t>hamidao.issifa@ogr.sakarya.edu.tr</t>
  </si>
  <si>
    <t>Analysis of hybrid energy systems for application in southern Ghana</t>
  </si>
  <si>
    <t>To assess the economic feasibility of a hybrid solar-wind-diesel energy system for rural areas in southern Ghana.</t>
  </si>
  <si>
    <t>The optimal hybrid system yields electricity at $0.281/kWh, with wind and solar contributing 47% of generation.</t>
  </si>
  <si>
    <t>Norwegian University of Life Sciences, University of Ontario Institute of Technology, Sunrit Engineering and Consulting Services Inc.</t>
  </si>
  <si>
    <t>NO, CA</t>
  </si>
  <si>
    <t>http://dx.doi.org/10.1016/j.enconman.2014.08.029</t>
  </si>
  <si>
    <t>Ifeoma B. Asianuba and Onyeka T. Eze</t>
  </si>
  <si>
    <t>Analysis of Hybrid Energy System for Optimal Power Performance in 5G Base Stations</t>
  </si>
  <si>
    <t>To analyze hybrid renewable energy scenarios to determine the optimal and sustainable power solution for a 5G base station in Rivers State, Nigeria.</t>
  </si>
  <si>
    <t>The solar-wind, fuel cell, and diesel generator with battery system (scenario 2) achieves the lowest energy cost at NGN 541.2/kWh and reduces overall emissions by 80% compared to diesel-only.</t>
  </si>
  <si>
    <t>University of Port Harcourt</t>
  </si>
  <si>
    <t>https://doi.org/10.4028/p-h3fZSG</t>
  </si>
  <si>
    <t>ifeoma.asianuba@uniport.edu.ng</t>
  </si>
  <si>
    <t>Silvestre Baptista and Luís Tarelho</t>
  </si>
  <si>
    <t>Analysis of evolution scenarios of Santiago Island energy sector in Cabo Verde</t>
  </si>
  <si>
    <t>CV</t>
  </si>
  <si>
    <t>To analyze evolution scenarios of Santiago Island's energy system until 2040.</t>
  </si>
  <si>
    <t>Total energy demand under the efficient scenario reaches approximately 670 GWh in 2040, more than three times the 2017 level.</t>
  </si>
  <si>
    <t>2040</t>
  </si>
  <si>
    <t>scenario analysis, use of local data</t>
  </si>
  <si>
    <t>lack of information, need for official information bank</t>
  </si>
  <si>
    <t>University of Cabo Verde, University of Aveiro</t>
  </si>
  <si>
    <t>CV, PT</t>
  </si>
  <si>
    <t>https://doi.org/10.1016/j.egyr.2019.09.028</t>
  </si>
  <si>
    <t>silvestrebaptista@ua.pt</t>
  </si>
  <si>
    <t>Atanda Raji and Mohamed T. Kahn</t>
  </si>
  <si>
    <t>Analysis of distributed energy resources for domestic electricity users</t>
  </si>
  <si>
    <t>To analyze the technical feasibility of Wind-PV hybrid energy systems for domestic electricity users in two regions of South Africa using Homer.</t>
  </si>
  <si>
    <t>Wind-PV hybrid systems are technically feasible and economical, with wind-only systems more viable for coastal users and hybrid systems better for inland users.</t>
  </si>
  <si>
    <t>Cape Peninsula University of Technology</t>
  </si>
  <si>
    <t>http://dx.doi.org/10.17159/2413-3051/2012/v23i2a3163</t>
  </si>
  <si>
    <t>S.O. Sanni et al.</t>
  </si>
  <si>
    <t>Analysis of backup power supply for unreliable grid using hybrid solar PV/diesel/biogas system</t>
  </si>
  <si>
    <t>To analyze hybrid solar PV, diesel, and biogas backup systems for unreliable grid electricity at a Nigerian abattoir.</t>
  </si>
  <si>
    <t>The Grid/PV/Biogas configuration is the most cost-effective with a levelized cost of energy of $0.164/kWh and reduces emissions by 61% compared to the diesel-based system.</t>
  </si>
  <si>
    <t>Federal University Oye Ekiti, Lower Niger River Basin Development Authority, Kogi State Polytechnic</t>
  </si>
  <si>
    <t>https://doi.org/10.1016/j.energy.2021.120506</t>
  </si>
  <si>
    <t>shereefdeen.sanni@fuoye.edu.ng</t>
  </si>
  <si>
    <t>Olubayo M. Babatunde et al.</t>
  </si>
  <si>
    <t>Analysis of an optimal hybrid power system for an off-grid community in Nigeria</t>
  </si>
  <si>
    <t>To analyze the effects of varying annual real interest rates on the techno-economic feasibility of a hybrid renewable energy system for an off-grid community.</t>
  </si>
  <si>
    <t>At low annual real interest rates (0-6%), the optimal system is PV/wind/battery with no diesel, while higher rates (8-12%) necessitate a diesel generator.</t>
  </si>
  <si>
    <t>University of Lagos, Covenant University, Cooperative Information Network (COPINE), Centre for Atmospheric Research (CAR)</t>
  </si>
  <si>
    <t>http://dx.doi.org/10.1108/IJESM-01-2019-0009</t>
  </si>
  <si>
    <t>olubayobabatunde@gmail.com</t>
  </si>
  <si>
    <t>Judith F. Ngbara Touafio et al.</t>
  </si>
  <si>
    <t>WAsP</t>
  </si>
  <si>
    <t>Analysis of a wind turbine project in the city of Bouar (Central African Republic)</t>
  </si>
  <si>
    <t>CF</t>
  </si>
  <si>
    <t>To assess the techno-economic feasibility of a wind turbine project in Bouar, Central African Republic.</t>
  </si>
  <si>
    <t>Wind-generated electricity in Bouar would cost $0.081/kWh, making it economically viable compared to local grid prices.</t>
  </si>
  <si>
    <t>Department of Physics, Faculty of Sciences, University of Bangui, Central African Republic; Department of Energy Engineering, UIT, UN, PO Box 455 Ngaoundere, Cameroon; Laboratory of Carnot Energy, University of Bangui, Central African Republic</t>
  </si>
  <si>
    <t>CF, CM</t>
  </si>
  <si>
    <t>https://doi.org/10.1016/j.sciaf.2020.e00354</t>
  </si>
  <si>
    <t>ruben.mouangue@univ-ndere.cm</t>
  </si>
  <si>
    <t>Kelvin N. Ukoima et al.</t>
  </si>
  <si>
    <t>Analysis of a Solar Hybrid Electricity Generation System for a Rural Community in River State, Nigeria</t>
  </si>
  <si>
    <t>To conduct a technical and economic analysis of a solar–wind hybrid electricity generation system for a rural community in Nigeria.</t>
  </si>
  <si>
    <t>A 650 kW solar–wind hybrid system generates 902 MWh annually, with a 5.1-year payback and USD 3.41 million NPV at a 0.2 USD/kWh export rate.</t>
  </si>
  <si>
    <t>Michael Okpara University of Agriculture, Kyungpook National University</t>
  </si>
  <si>
    <t>NG, KR</t>
  </si>
  <si>
    <t>https://doi.org/10.3390/en16083431</t>
  </si>
  <si>
    <t>jshuh@knu.ac.kr</t>
  </si>
  <si>
    <t>R.M. Ayo-Imoru et al.</t>
  </si>
  <si>
    <t>Analysis of a Hybrid Nuclear Renewable Energy Resource in a Distributed Energy System for a Rural Area in Nigeria</t>
  </si>
  <si>
    <t>To analyze a hybrid nuclear-renewable energy system for a rural Nigerian community.</t>
  </si>
  <si>
    <t>The PV/nuclear/battery hybrid system ranked first as the optimal configuration, followed by PV/nuclear/wind/battery.</t>
  </si>
  <si>
    <t>University of Johannesburg</t>
  </si>
  <si>
    <t>https://doi.org/10.3390/en15207496</t>
  </si>
  <si>
    <t>ronilekins@gmail.com</t>
  </si>
  <si>
    <t>A Sarr et al.</t>
  </si>
  <si>
    <t>PVsyst</t>
  </si>
  <si>
    <t>Analysis and feasibility of 50 kWp self-consumption solar photovoltaic system for four Senegalese typical climatic zones using PVsyst software</t>
  </si>
  <si>
    <t>SN</t>
  </si>
  <si>
    <t>To analyze the feasibility and performance variability of a 50 kWp self-consumption solar PV system across four climatic zones in Senegal.</t>
  </si>
  <si>
    <t>Despite higher solar radiation in St Louis, Dakar achieves the highest electricity output (69.8 MWh/year) and performance ratio (0.796) due to lower temperature and aerosol effects.</t>
  </si>
  <si>
    <t>Cheikh Anta Diop University, Assane Seck University</t>
  </si>
  <si>
    <t>https://doi.org/10.5897/IJPS2020.4916</t>
  </si>
  <si>
    <t>adama15.sarr@ucad.edu.sn</t>
  </si>
  <si>
    <t>Mai ElSayed et al.</t>
  </si>
  <si>
    <t>LUT Energy System Transition Model</t>
  </si>
  <si>
    <t>Analysing the techno-economic impact of e-fuels and e-chemicals production for exports and carbon dioxide removal on the energy system of sunbelt countries – Case of Egypt</t>
  </si>
  <si>
    <t>To investigate the techno-economic impacts of providing carbon dioxide removal services and e-fuels/e-chemicals exports on the energy system of a sunbelt country transitioning to 100% renewable energy.</t>
  </si>
  <si>
    <t>Offering carbon dioxide removal and e-fuels/e-chemicals exports lowers domestic levelised costs of electricity (3-7%), heat (39-48%), and net annual system costs (7-15%).</t>
  </si>
  <si>
    <t>2050</t>
  </si>
  <si>
    <t>linear_programming</t>
  </si>
  <si>
    <t>First to explore impact on exporting country, high temporal resolution, full sector coupling</t>
  </si>
  <si>
    <t>Feasibility of CO2 storage not investigated, levelised costs based on regional averages, no sensitivity analysis</t>
  </si>
  <si>
    <t>LUT University</t>
  </si>
  <si>
    <t>7%</t>
  </si>
  <si>
    <t>https://doi.org/10.1016/j.apenergy.2023.121216</t>
  </si>
  <si>
    <t>mai.elsayed@lut.fi</t>
  </si>
  <si>
    <t>Rebeka Béres et al.</t>
  </si>
  <si>
    <t>Plexos</t>
  </si>
  <si>
    <t>Analysing the prospects of grid-connected green hydrogen production in predominantly fossil-based countries – A case study of South Africa</t>
  </si>
  <si>
    <t>To assess the impact of grid-connected green hydrogen production on South Africa's power system under various policy roadmaps.</t>
  </si>
  <si>
    <t>Grid-connected hydrogen production increases electricity costs by 20–25% in low-renewable scenarios with emission factors higher than grey hydrogen. EU-compliant production is infeasible under current policy roadmaps, requiring massive additional wind and solar capacity.</t>
  </si>
  <si>
    <t>high-resolution, hourly optimisation, comprehensive scenario analysis</t>
  </si>
  <si>
    <t>simplified copperplate grid, annual average emission factors, uncertain technoeconomic assumptions</t>
  </si>
  <si>
    <t>University of Groningen, Stellenbosch University, Delft University of Technology</t>
  </si>
  <si>
    <t>NL,ZA</t>
  </si>
  <si>
    <t>8%</t>
  </si>
  <si>
    <t>https://doi.org/10.1016/j.ijhydene.2024.08.170</t>
  </si>
  <si>
    <t>r.j.beres@rug.nl</t>
  </si>
  <si>
    <t>O Okolo et al.</t>
  </si>
  <si>
    <t>Analysing Nigeria’s Energy system in light of the UN’s Sustainable Development Goals - A CLEWs assessment</t>
  </si>
  <si>
    <t>To evaluate a key section of the integrated CLEWs nexus for Nigeria, focusing on interlinkages between energy, land, and climate.</t>
  </si>
  <si>
    <t>NREEEP policy scenarios reduce CO2 emissions by 30% but deforestation persists under all scenarios except when fuelwood and charcoal are eliminated.</t>
  </si>
  <si>
    <t>power_heat</t>
  </si>
  <si>
    <t>data limitations, assumption of uniform tree density, limited scope (water excluded)</t>
  </si>
  <si>
    <t>https://www.diva-portal.org/smash/get/diva2:1131269/FULLTEXT01.pdf</t>
  </si>
  <si>
    <t>Soufiyan Bahetta and Rachid Hasnaoui</t>
  </si>
  <si>
    <t>Analyses of Optimum Production Scenarios for Sustainable Power Production in Morocco</t>
  </si>
  <si>
    <t>To demonstrate the contribution of a carbon tax and an emission cap to renewable energy development in Morocco's electricity mix.</t>
  </si>
  <si>
    <t>A carbon tax greatly diversifies the electricity mix with significant emission reductions, while an emission cap also promotes renewables but to a lesser extent.</t>
  </si>
  <si>
    <t>open-source model, validated with MARKAL and TIMES-PLEXOS, flexible MILP framework</t>
  </si>
  <si>
    <t>model does not allow analysis of interactions with other sectors, need for high-quality database, lack of specialized software limitations</t>
  </si>
  <si>
    <t>Faculty of Economics and Management – Kénitra, Ibn Tofail University – Kénitra</t>
  </si>
  <si>
    <t>5%</t>
  </si>
  <si>
    <t>https://doi.org/10.55365/1923.x2021.19.18</t>
  </si>
  <si>
    <t>soufianebahetta@gmail.com</t>
  </si>
  <si>
    <t>Albert K. Awopone et al.</t>
  </si>
  <si>
    <t>LEAP/OSeMOSYS</t>
  </si>
  <si>
    <t>Analyses of optimum generation scenarios for sustainable power generation in Ghana</t>
  </si>
  <si>
    <t>To develop least-cost generation pathways for Ghana's power system considering available technologies and policy drivers.</t>
  </si>
  <si>
    <t>Suitable clean power policies and reduced transmission losses significantly cut CO2 emissions and increase renewable energy penetration.</t>
  </si>
  <si>
    <t>2010</t>
  </si>
  <si>
    <t>transparent, straight-forward, least-cost optimization, policy scenario analysis</t>
  </si>
  <si>
    <t>Brunel University London</t>
  </si>
  <si>
    <t>10%</t>
  </si>
  <si>
    <t>https://doi.org/10.3934/energy.2017.2.193</t>
  </si>
  <si>
    <t>azobaa@ieee.org</t>
  </si>
  <si>
    <t>MARKAL</t>
  </si>
  <si>
    <t>An optimal energy and greenhouse gas mitigation path for South Africa in the short to medium term</t>
  </si>
  <si>
    <t>2003</t>
  </si>
  <si>
    <t>To demonstrate that optimizing South Africa's energy system can reduce both costs and greenhouse gas emissions while maintaining heavy reliance on coal.</t>
  </si>
  <si>
    <t>The optimized scenario lowers system costs and emissions; up to 1400 million tons of CO2 can be mitigated at no extra cost compared to the baseline.</t>
  </si>
  <si>
    <t>2000</t>
  </si>
  <si>
    <t>comprehensive system modelling, accounts for demand-supply effects</t>
  </si>
  <si>
    <t>Energy Research Institute, Department of Mechanical Engineering, University of Cape Town</t>
  </si>
  <si>
    <t>11%</t>
  </si>
  <si>
    <t>https://doi.org/10.1016/B978-008044276-1/50141-0</t>
  </si>
  <si>
    <t>eri@eng.uct.ac.za</t>
  </si>
  <si>
    <t>S.O. Babalola et al.</t>
  </si>
  <si>
    <t>An integrated waste-to-energy approach: A resilient energy system design for sustainable communities</t>
  </si>
  <si>
    <t>To assess the techno-economic viability of a hybrid solar PV/biogas/diesel microgrid for rural electrification in Nigeria.</t>
  </si>
  <si>
    <t>The hybrid solar PV/biogas/diesel system achieves a net present cost of $436,943, an LCOE of $0.151/kWh, and 82% lower CO₂ emissions than a solar/diesel/battery system.</t>
  </si>
  <si>
    <t>University of Pretoria</t>
  </si>
  <si>
    <t>https://doi.org/10.1016/j.enconman.2022.115551</t>
  </si>
  <si>
    <t>samuel.iwarere@up.ac.za</t>
  </si>
  <si>
    <t>Bob van der Zwaan et al.</t>
  </si>
  <si>
    <t>An integrated assessment of pathways for low-carbon development in Africa</t>
  </si>
  <si>
    <t>AO,BF,BI,BJ,BW,CD,CF,CG,CI,CM,CV,DJ,DZ,EG,ER,ET,GA,GH,GM,GN,GQ,GW,KE,KM,LR,LS,LY,MA,MG,ML,MR,MU,MW,MZ,NA,NE,NG,RW,SC,SD,SL,SN,SO,SS,ST,SZ,TD,TG,TN,TZ,UG,ZA,ZM,ZW</t>
  </si>
  <si>
    <t>54</t>
  </si>
  <si>
    <t>SAPP, WAPP, EAPP, CAPP, COMELEC</t>
  </si>
  <si>
    <t>To investigate the prospects for large-scale low-emission energy technologies in Africa and to assess the feasibility of the Africa Renewable Energy Initiative's targets.</t>
  </si>
  <si>
    <t>Renewable energy leap-frogging can cost-optimally fulfill most of Africa's growing energy needs, but the AREI target of 300 GW additional capacity by 2030 is unrealistic; at most half is achievable under stringent climate policy.</t>
  </si>
  <si>
    <t>detailed geographical disaggregation for Africa, technology-rich cost-minimisation procedure, multiple scenarios</t>
  </si>
  <si>
    <t>does not take into account important factors like cultural preferences and institutional capacity, deployment of CCS may be economically rational but requires resolve that developed world has not mustered</t>
  </si>
  <si>
    <t>Energy Research Centre of the Netherlands (ECN), Johns Hopkins University, University of Amsterdam, Paul Scherrer Institute, McKinsey &amp; Company, Utrecht University</t>
  </si>
  <si>
    <t>NL,CH,IT</t>
  </si>
  <si>
    <t>https://doi.org/10.1016/j.enpol.2018.03.017</t>
  </si>
  <si>
    <t>vanderzwaan@ecn.nl</t>
  </si>
  <si>
    <t>Fahd Diab et al.</t>
  </si>
  <si>
    <t>An Environmentally-Friendly Tourist Village in Egypt Based on a Hybrid Renewable Energy System––Part One: What Is the Optimum City?</t>
  </si>
  <si>
    <t>To select the optimum Egyptian tourist city for an environmentally-friendly village based on economic cost and greenhouse gas emissions.</t>
  </si>
  <si>
    <t>Alexandria is the cheapest city for hybrid systems containing wind, while Aswan is cheapest for PV/diesel; the lowest GHG city varies with temperature and penalty scenarios.</t>
  </si>
  <si>
    <t>Harbin Engineering University, Assiut University</t>
  </si>
  <si>
    <t>CN, EG</t>
  </si>
  <si>
    <t>https://doi.org/10.3390/en8076926</t>
  </si>
  <si>
    <t>lanhai@hrbeu.edu.cn</t>
  </si>
  <si>
    <t>An environmentally friendly factory in Egypt based on hybrid photovoltaic/wind/diesel/battery system</t>
  </si>
  <si>
    <t>2016</t>
  </si>
  <si>
    <t>To evaluate the techno-economic feasibility of a hybrid PV/wind/diesel/battery system for an environmentally friendly factory in New Borg El Arab, Egypt.</t>
  </si>
  <si>
    <t>The optimal hybrid system (60 kW PV, 100 kW wind, 40 kW diesel, 600 batteries) achieves the lowest net present cost ($1,684,118) and cost of energy ($0.19/kWh), while reducing greenhouse gas emissions the most.</t>
  </si>
  <si>
    <t>http://dx.doi.org/10.1016/j.jclepro.2015.07.008</t>
  </si>
  <si>
    <t>R. Taviv et al.</t>
  </si>
  <si>
    <t>An Environmental Impact Tool to Assess National Energy Scenarios</t>
  </si>
  <si>
    <t>2009</t>
  </si>
  <si>
    <t>To develop an environmental assessment tool based on the LEAP system to quantify environmental impacts of energy scenarios in South Africa.</t>
  </si>
  <si>
    <t>South Africa's CO2 emissions per capita far exceed sustainability targets and are projected to worsen under all scenarios.</t>
  </si>
  <si>
    <t>2005</t>
  </si>
  <si>
    <t>comprehensive indicator analysis, stakeholder participation</t>
  </si>
  <si>
    <t>needs verification, national focus only</t>
  </si>
  <si>
    <t>CSIR, Pretoria; CSIR, Stellenbosch; University of Pretoria</t>
  </si>
  <si>
    <t>https://researchspace.csir.co.za/server/api/core/bitstreams/4b1afb57-5e5b-4ffe-8da1-d6529b9ee039/content</t>
  </si>
  <si>
    <t>rtaviv@csir.co.za</t>
  </si>
  <si>
    <t>Saffiya Osman et al.</t>
  </si>
  <si>
    <t>An Economically Viable PV Hybrid Micro-Grid Model for Remote Villages in Developing Countries</t>
  </si>
  <si>
    <t>To assess the feasibility and economic viability of retrofitting existing diesel mini-grids in Tanzania with hybrid PV-diesel systems to provide cheaper and cleaner electricity.</t>
  </si>
  <si>
    <t>Hybrid PV-diesel with battery storage reduces levelised cost of electricity by 16% to $0.29/kWh and lowers net present cost compared to diesel-only mini-grids.</t>
  </si>
  <si>
    <t>Loughborough University, Wuhan University of Technology</t>
  </si>
  <si>
    <t>GB, CN</t>
  </si>
  <si>
    <t>https://www.researchgate.net/profile/Richard-Blanchard/publication/327160401_An_Economically_Viable_PV_Hybrid_Micro-Grid_Model_for_Remote_Villages_in_Developing_Countries/links/5b7d713da6fdcc5f8b5c3a43/An-Economically-Viable-PV-Hybrid-Micro-Grid-Model-for-Remote-Villages-in-Developing-Countries.pdf</t>
  </si>
  <si>
    <t>r.e.blanchard@lboro.ac.uk</t>
  </si>
  <si>
    <t>L.M. Ayompe et al.</t>
  </si>
  <si>
    <t>Solar GIS</t>
  </si>
  <si>
    <t>An assessment of the energy generation potential of photovoltaic systems in Cameroon using satellite-derived solar radiation datasets</t>
  </si>
  <si>
    <t>To evaluate the energy generation potential and economic viability of photovoltaic systems in Cameroon using satellite-derived solar radiation datasets.</t>
  </si>
  <si>
    <t>PV systems in high-irradiation locations can achieve a simple payback period of 5.6 years and a levelised cost of electricity of 6.79 €c/kWh at low capital costs, while less favorable conditions result in 15.7 years and 28.82 €c/kWh.</t>
  </si>
  <si>
    <t>Dublin Institute of Technology</t>
  </si>
  <si>
    <t>IE</t>
  </si>
  <si>
    <t>http://dx.doi.org/10.1016/j.seta.2013.10.002</t>
  </si>
  <si>
    <t>lacour.ayompe@dit.ie</t>
  </si>
  <si>
    <t>F. Ajamah et al.</t>
  </si>
  <si>
    <t>EPANET</t>
  </si>
  <si>
    <t>An Assessment of Hydropower Potential for Electrical Energy Harvesting in Water Distribution Network in Buea-Cameroon</t>
  </si>
  <si>
    <t>To assess the hydro energy potential of the Buea-Cameroon water supply system and produce an energy-potential map to identify sites for energy recovery.</t>
  </si>
  <si>
    <t>The network has an annual energy recovery potential of 635 MWh, offsetting 34% of its energy footprint and reducing CO2 emissions by 127 tons.</t>
  </si>
  <si>
    <t>University of Buea, Higher Teachers' technical training college Kumba, University of Dschang, University of Claude Bernard Lyon I</t>
  </si>
  <si>
    <t>CM, FR</t>
  </si>
  <si>
    <t>http://doi.org/10.35940/ijitee.G9023.0510721</t>
  </si>
  <si>
    <t>Ravi Samikannu et al.</t>
  </si>
  <si>
    <t>An Assessment and Design of a Distributed Hybrid Energy System for Rural Electrification: The Case for Jamataka Village, Botswana</t>
  </si>
  <si>
    <t>BW</t>
  </si>
  <si>
    <t>To assess energy demands and design a hybrid PV-wind system for rural electrification in Jamataka, Botswana.</t>
  </si>
  <si>
    <t>The PV/wind/battery system is the most economically and technically beneficial configuration, achieving 100% renewable energy and zero carbon emissions.</t>
  </si>
  <si>
    <t>Botswana International University of Science and Technology, Rumbek University of Science and Technology</t>
  </si>
  <si>
    <t>BW, SS</t>
  </si>
  <si>
    <t>https://doi.org/10.1155/2022/4841241</t>
  </si>
  <si>
    <t>ravis@biust.ac.bw</t>
  </si>
  <si>
    <t>Olusola Bamisile et al.</t>
  </si>
  <si>
    <t>An approach for sustainable energy planning towards 100 % electrification of Nigeria by 2030</t>
  </si>
  <si>
    <t>To develop a sustainable plan to achieve 100% electricity access in Nigeria by 2030 using renewable and natural gas sources.</t>
  </si>
  <si>
    <t>Combining natural gas with solar PV or onshore wind provides the most feasible and sustainable solution to meet the 2030 demand.</t>
  </si>
  <si>
    <t>first to combine RE and non-RE, hourly transient analysis</t>
  </si>
  <si>
    <t>excluded biomass, nuclear, geothermal; only pumped hydro storage</t>
  </si>
  <si>
    <t>University of Electronic Science and Technology of China, Utrecht University, Aalborg University</t>
  </si>
  <si>
    <t>CN, NL, DK</t>
  </si>
  <si>
    <t>3%</t>
  </si>
  <si>
    <t>https://doi.org/10.1016/j.energy.2020.117172</t>
  </si>
  <si>
    <t>whu@uestc.edu.cn</t>
  </si>
  <si>
    <t>Ouafae Jbaihi et al.</t>
  </si>
  <si>
    <t>Greenius - SAM</t>
  </si>
  <si>
    <t>An AHP-GIS based site suitability analysis for integrating large-scale hybrid CSP+PV plants in Morocco: An approach to address the intermittency of solar energy</t>
  </si>
  <si>
    <t>To identify and classify suitable sites in Morocco for hybrid CSP+PV plants using AHP-GIS, considering wet and dry cooling options.</t>
  </si>
  <si>
    <t>11.2% and 32.2% of Morocco's area are excellent for hybrid CSP+PV plants with wet and dry cooling, respectively; a hotspot plant achieves LCOE of $0.08/kWh.</t>
  </si>
  <si>
    <t>Mohammadia School of Engineers, Mohammed V University; Green Energy Park (IRESEN, UM6P); Mohammed 1st University</t>
  </si>
  <si>
    <t>https://doi.org/10.1016/j.jclepro.2022.133250</t>
  </si>
  <si>
    <t>alami.univ.oujda@gmail.com</t>
  </si>
  <si>
    <t>Samira Louassa et al.</t>
  </si>
  <si>
    <t>AHP Optimization Method for Windy Site in Costal Annaba Region</t>
  </si>
  <si>
    <t>To identify suitable sites for wind farm installation in the coastal Annaba region using GIS and AHP multi-criteria analysis.</t>
  </si>
  <si>
    <t>20% of the land is highly suitable and 10% most suitable for wind farms, with optimal sites in the northwest and south of Annaba.</t>
  </si>
  <si>
    <t>Centre de Développement des Energies Renouvelables, CDER</t>
  </si>
  <si>
    <t>https://doi.org/10.54966/jreen.v1i1.1262</t>
  </si>
  <si>
    <t>s.louassa@cder.dz</t>
  </si>
  <si>
    <t>Hanaa M. Farghally et al.</t>
  </si>
  <si>
    <t>PVSYST</t>
  </si>
  <si>
    <t>Agricultural Grid Connected Photovoltaic System Design and Simulation in Egypt by using PVSYST Software</t>
  </si>
  <si>
    <t>To develop a standard procedure for designing an agricultural grid-connected PV system in Bahteem, Egypt, and simulate its performance using PVSYST.</t>
  </si>
  <si>
    <t>The simulated 400 kWp system yields 726.63 MWh/year with a performance ratio of 83.8%.</t>
  </si>
  <si>
    <t>Electronics Research Institute, Cairo</t>
  </si>
  <si>
    <t>https://doi.org/10.37394/23201.2022.21.33</t>
  </si>
  <si>
    <t>N Stevanato et al.</t>
  </si>
  <si>
    <t>Calliope_Hydro</t>
  </si>
  <si>
    <t>Advancing the representation of reservoir hydropower in energy systems modelling: The case of Zambesi River Basin</t>
  </si>
  <si>
    <t>BW,MZ,NA,ZA,ZM,ZW</t>
  </si>
  <si>
    <t>6</t>
  </si>
  <si>
    <t>To advance the representation of reservoir hydropower in energy systems modelling by including hydrological constraints such as water availability, evaporation losses, and cascade releases.</t>
  </si>
  <si>
    <t>The improved model reduces hydropower production estimates by up to 35% and better aligns with observed electricity data.</t>
  </si>
  <si>
    <t>improved hydropower representation, open-source, replicable, captures water variability</t>
  </si>
  <si>
    <t>spillage not fully represented, multi-stakeholder management not included, single market assumption</t>
  </si>
  <si>
    <t>Politecnico di Milano, Fondazione Eni Enrico Mattei</t>
  </si>
  <si>
    <t>https://doi.org/10.1371/journal.pone.0259876</t>
  </si>
  <si>
    <t>Yacine Benchenina et al.</t>
  </si>
  <si>
    <t>Advancing green hydrogen production in Algeria with opportunities and challenges for future directions</t>
  </si>
  <si>
    <t>To assess the feasibility of green hydrogen production in Algerian regions by comparing photovoltaic electricity productivity and hydrogen yields.</t>
  </si>
  <si>
    <t>Desert regions achieve the highest green hydrogen output (up to 679 tons/year), but northern areas are competitive and offer strategic export advantages due to proximity to European markets.</t>
  </si>
  <si>
    <t>University of M'Sila, University of Blida 1, University of Science and Technology Houari Boumediene, Taif University, Muni University</t>
  </si>
  <si>
    <t>DZ, SA, UG</t>
  </si>
  <si>
    <t>https://doi.org/10.1038/s41598-025-90336-1</t>
  </si>
  <si>
    <t>yacine.benchenina@univ-msila.dz</t>
  </si>
  <si>
    <t>Francesco Dalla Longa et al.</t>
  </si>
  <si>
    <t>Advancing Energy Access Modelling with Geographic Information System Data</t>
  </si>
  <si>
    <t>To enhance energy access representation in an integrated assessment model using GIS data.</t>
  </si>
  <si>
    <t>Off-grid renewables could electrify 70% of Ethiopia by 2050, eliminating the need for expensive grid extension.</t>
  </si>
  <si>
    <t>Enriches IAM with GIS data, captures off-grid dynamics, universal access projection</t>
  </si>
  <si>
    <t>Limited set of off-grid technologies, simplified grid expansion costs, uniform population distribution projection</t>
  </si>
  <si>
    <t>ECN part of TNO, Copernicus Institute Utrecht University, Paul Scherrer Institute, Johns Hopkins University, University of Amsterdam</t>
  </si>
  <si>
    <t>NL, CH, IT</t>
  </si>
  <si>
    <t>https://doi.org/10.1007/s10666-018-9627-1</t>
  </si>
  <si>
    <t>bob.vanderzwaan@tno.nl</t>
  </si>
  <si>
    <t>Tsion Berhanu</t>
  </si>
  <si>
    <t>Adopting Building Integrated Photovoltaics (BIPV) for Harnessing Green Economy in Ethiopia: A Study on the Design, Modeling and Economic Analysis of Grid-Tied BIPV</t>
  </si>
  <si>
    <t>To assess the potential of grid-tied BIPV in commercial and residential buildings of Ethiopia, using the Zemen Bank Headquarter Building as a case study.</t>
  </si>
  <si>
    <t>Optimal BIPV design generates 897,000 kWh/year, covering 69.54% of the building’s demand and saving US$26,910/year.</t>
  </si>
  <si>
    <t>Addis Ababa Institute of Technology, Energy Center</t>
  </si>
  <si>
    <t>DOI: 10.20372/NADRE/5087</t>
  </si>
  <si>
    <t>CG Lewis et al.</t>
  </si>
  <si>
    <t>Achieving universal energy access in remote locations using HOMER energy model: a techno-economic and environmental analysis of hybrid microgrid systems for rural electrification in northeast Nigeria</t>
  </si>
  <si>
    <t>To investigate the technical, economic, and environmental feasibility of community-scale hybrid microgrids for rural electrification in Northeast Nigeria.</t>
  </si>
  <si>
    <t>A solar PV/battery/generator hybrid microgrid provides 610 kWh/day with 99% renewable penetration at an LCOE of $0.093/kWh, proving economically viable and resilient to diesel price fluctuations.</t>
  </si>
  <si>
    <t>Clemson University, Kwame Nkrumah University of Science and Technology</t>
  </si>
  <si>
    <t>US, GH</t>
  </si>
  <si>
    <t>https://doi.org/10.3389/fenrg.2024.1454281</t>
  </si>
  <si>
    <t>mijeoma@clemson.edu</t>
  </si>
  <si>
    <t>Ekua Afrakoma Armoo et al.</t>
  </si>
  <si>
    <t>Achieving Techno-Economic Feasibility for Hybrid Renewable Energy Systems through the Production of Energy and Alternative Fuels</t>
  </si>
  <si>
    <t>To compare the financial feasibility of three scenarios—generating electricity and fuels, generating electricity alone, and generating fuels alone—from a hybrid waste-to-energy pilot plant in Ghana.</t>
  </si>
  <si>
    <t>The combined electricity-and-fuels scenario offers the highest investment attractiveness with a Net Present Value exceeding EUR 13 million and a 12-year payback period.</t>
  </si>
  <si>
    <t>University of Rostock, CSIR-Institute of Industrial Research, Kwame Nkrumah University of Science and Technology</t>
  </si>
  <si>
    <t>DE, GH</t>
  </si>
  <si>
    <t>https://doi.org/10.3390/en17030735</t>
  </si>
  <si>
    <t>ekua.armoo2@uni-rostock.de</t>
  </si>
  <si>
    <t>María Yetano Roche et al.</t>
  </si>
  <si>
    <t>Achieving Sustainable Development Goals in Nigeria's power sector: assessment of transition pathways</t>
  </si>
  <si>
    <t>To assess pathways for Nigeria to achieve electricity access, renewables, and decarbonization goals by 2030.</t>
  </si>
  <si>
    <t>In the most ambitious scenario, Nigeria meets electricity access goals and surpasses decarbonization targets, but only partly meets renewable energy goals.</t>
  </si>
  <si>
    <t>stakeholder validation, flexible tool, transparent interface</t>
  </si>
  <si>
    <t>severe data shortages, excluded cost modelling, neglected energy efficiency</t>
  </si>
  <si>
    <t>Wuppertal Institute for Climate, Environment and Energy; Climate Advisers Network; Beckaphyll Energy; Stockholm Environment Institute; University of Lagos</t>
  </si>
  <si>
    <t>DE, NG, US</t>
  </si>
  <si>
    <t>https://doi.org/10.1080/14693062.2019.1661818</t>
  </si>
  <si>
    <t>maria.yetano@wupperinst.org</t>
  </si>
  <si>
    <t>Katye E. Altieri et al.</t>
  </si>
  <si>
    <t>SATIM</t>
  </si>
  <si>
    <t>Achieving development and mitigation objectives through a decarbonization development pathway in South Africa</t>
  </si>
  <si>
    <t>To explore improving development metrics within a 14 GtCO2e cumulative energy sector carbon constraint for South Africa using linked economic and energy models.</t>
  </si>
  <si>
    <t>Under a 14 GtCO2e carbon budget, unemployment dropped from 25% to 12%, poverty from 49% to 18%, and energy GHG emissions fell 39% by 2050.</t>
  </si>
  <si>
    <t>2006</t>
  </si>
  <si>
    <t>linked economic-energy modelling, explores development and mitigation</t>
  </si>
  <si>
    <t>unemployment increase short-term, water scarcity not considered</t>
  </si>
  <si>
    <t>Energy Research Centre, University of Cape Town</t>
  </si>
  <si>
    <t>http://dx.doi.org/10.1080/14693062.2016.1150250</t>
  </si>
  <si>
    <t>katye.altieri@uct.ac.za</t>
  </si>
  <si>
    <t>M.R. Elkadeem et al.</t>
  </si>
  <si>
    <t>A two-stage multi-attribute analysis method for city-integrated hybrid mini-grid design</t>
  </si>
  <si>
    <t>To propose a two-stage multi-attribute analysis method to determine the most sustainable electrification strategy for a mid-rise building in El-Qsier, Egypt.</t>
  </si>
  <si>
    <t>Grid extension is non-viable; a 100% hybrid renewable mini-grid (solar, wind, battery) is the most sustainable design, achieving zero carbon emissions and a levelized cost of 0.2374 $/kWh.</t>
  </si>
  <si>
    <t>Huazhong University of Science and Technology, Budapest University of Technology and Economics, Tanta University</t>
  </si>
  <si>
    <t>CN, HU, EG</t>
  </si>
  <si>
    <t>https://doi.org/10.1016/j.scs.2020.102603</t>
  </si>
  <si>
    <t>Mohammad.elkadim@f-eng.tanta.edu.eg</t>
  </si>
  <si>
    <t>R Kassem et al.</t>
  </si>
  <si>
    <t>A Techno-Economic-Environmental Feasibility Study of Residential Solar Photovoltaic/Biomass Power Generation for Rural Electrification: A Real Case Study</t>
  </si>
  <si>
    <t>To examine the techno-economic and environmental feasibility of a hybrid PV/biomass system for rural electrification in Egypt.</t>
  </si>
  <si>
    <t>A PV/biomass hybrid system achieves a low cost of energy (0.184 USD/kWh) and 99.9% renewable fraction for rural residential loads.</t>
  </si>
  <si>
    <t>Sohag University, Aswan University, Suez University, King Saud University, Ecole Centrale de Lyon</t>
  </si>
  <si>
    <t>EG, SA,  FR</t>
  </si>
  <si>
    <t>https://doi.org/10.3390/su16052036</t>
  </si>
  <si>
    <t>metwally_m@aswu.edu.eg</t>
  </si>
  <si>
    <t>A. Zegueur et al.</t>
  </si>
  <si>
    <t>To assess the economic feasibility of a hybrid PV–wind–diesel–battery system for a rural telecommunication station in northeast Algeria.</t>
  </si>
  <si>
    <t>The hybrid PV–wind–diesel–battery system with 3.81 kW PV, three wind turbines, 14 batteries, and a 5 kW diesel generator had the lowest net present cost ($85,673) and reduced CO2 emissions by more than half.</t>
  </si>
  <si>
    <t>R J J Molu et al.</t>
  </si>
  <si>
    <t>A techno‑economic perspective on efficient hybrid renewable energy solutions in Douala, Cameroon’s grid‑connected systems</t>
  </si>
  <si>
    <t>To assess the techno-economic feasibility of a grid-connected PV/Diesel/Generator hybrid system for meeting residential energy needs in Douala, Cameroon.</t>
  </si>
  <si>
    <t>The hybrid system reduces electricity costs to $0.06–$0.08/kWh for all consumer groups, making grid-connected PV/Diesel/Generator the most economical configuration.</t>
  </si>
  <si>
    <t>University of Douala, Graphic Era University, Al-Ahliyya Amman University, Graphic Era Hill University, University de Haute Alsace, Edith Cowan University, Addis Ababa Science and Technology University, Hanjiang Normal University</t>
  </si>
  <si>
    <t>CM, IN, JO, FR, AU, ET, CN</t>
  </si>
  <si>
    <t>https://doi.org/10.1038/s41598-024-64427-4</t>
  </si>
  <si>
    <t>sdzonde@gmail.com</t>
  </si>
  <si>
    <t>Abraham Alem Kebede et al.</t>
  </si>
  <si>
    <t>A Techno-Economic Optimization and Performance Assessment of a 10 kWP Photovoltaic Grid-Connected System</t>
  </si>
  <si>
    <t>To evaluate and optimize the techno-economic performance of an existing 10 kWp photovoltaic grid-connected system in Ethiopia.</t>
  </si>
  <si>
    <t>Optimizing the system to a 5 kWp PV array reduces net present cost to 5770 €/kWh and cost of energy to 0.087 €/kWh, improving techno-economic viability over the existing 10 kWp system.</t>
  </si>
  <si>
    <t>Vrije Universiteit Brussels, Jimma University</t>
  </si>
  <si>
    <t>ET, BE</t>
  </si>
  <si>
    <t>http://dx.doi.org/10.3390/su12187648</t>
  </si>
  <si>
    <t>abraham.alem.kebede@vub.be; maitane.berecibar@vub.be</t>
  </si>
  <si>
    <t>Oluwaseye S. Adedoja et al.</t>
  </si>
  <si>
    <t>A techno-economic assessment of the viability of a photovoltaic-wind-battery storage-hydrogen energy system for electrifying primary healthcare centre in Sub-Saharan Africa</t>
  </si>
  <si>
    <t>2</t>
  </si>
  <si>
    <t>WAPP, SAPP</t>
  </si>
  <si>
    <t>To assess the techno-economic viability of hybrid photovoltaic-wind-battery-hydrogen systems for electrifying rural primary healthcare centres in Nigeria and South Africa.</t>
  </si>
  <si>
    <t>Optimal hybrid configurations achieve cost-effective levelized energy costs between $0.336 and $0.410/kWh, with solar PV providing over 90% of electricity generation.</t>
  </si>
  <si>
    <t>Tshwane University of Technology, Ecole Superieure d'Ingenieurs en Electrotechnique et Electronique</t>
  </si>
  <si>
    <t>ZA, FR</t>
  </si>
  <si>
    <t>https://doi.org/10.1016/j.ecmx.2024.100643</t>
  </si>
  <si>
    <t>princeturn205@yahoo.com</t>
  </si>
  <si>
    <t>A techno-economic and environmental assessment of a low-carbon power generation system in Cameroon</t>
  </si>
  <si>
    <t>To analyse the implications of stated and clean energy policies on the future electricity generation system of Cameroon.</t>
  </si>
  <si>
    <t>Under the Reference scenario, Cameroon's generation capacity must grow over 800% by 2045, costing $3377 million and emitting 82.6 MTCO2e, while achieving only 13.11% renewable energy. Higher renewable energy targets yield significant economic and emission savings.</t>
  </si>
  <si>
    <t>2045</t>
  </si>
  <si>
    <t>data limitations, ignores off-grid genset capacity, excludes transmission grid costs, excludes electricity exports</t>
  </si>
  <si>
    <t>Regional Center for Energy and Environmental Sustainability, University of Energy and Natural Resources, University of Piraeus</t>
  </si>
  <si>
    <t>https://doi.org/10.1016/j.enpol.2023.113644</t>
  </si>
  <si>
    <t>Monaem Elmnifi et al.</t>
  </si>
  <si>
    <t>A Technical and Economic Feasibility Study for on-Grid Solar PV in Libya</t>
  </si>
  <si>
    <t>LY</t>
  </si>
  <si>
    <t>To investigate the technical and economic feasibility of a grid-connected residential solar PV system for six Libyan cities.</t>
  </si>
  <si>
    <t>AlKufra is the most economically and environmentally promising location, with a system cost of $9,570, COE of $0.0314, and CO₂ emissions of 56,982 kg/year.</t>
  </si>
  <si>
    <t>Preparatory Faculty, Belgorod University, Russia; Department of Mechanical Engineering, Bright Star University, Libya; Department of Petroleum Systems Control Engineering, Tikrit University, Iraq; Department of Refrigeration and Air Conditioning Engineering, Al-Rafidain University College, Iraq; Mechanical Engineering Department, University of Kufa, Iraq; Mechanical Engineering Department, University of Technology-Iraq; Department of Chemical Engineering and Petroleum Industries, Al-Mustaqbal University College, Iraq</t>
  </si>
  <si>
    <t>RU, LY, IQ</t>
  </si>
  <si>
    <t>https://doi.org/10.18280/mmep.110109</t>
  </si>
  <si>
    <t>Monm.hamad@yahoo.co.uk</t>
  </si>
  <si>
    <t>Jean Jacques Bouendeu et al.</t>
  </si>
  <si>
    <t>A systematic techno-enviro-socio-economic design optimization and power quality of hybrid renewable microgrids</t>
  </si>
  <si>
    <t>To propose a systematic techno-enviro-socio-economic optimization framework for an autonomous hybrid renewable energy system in Dschang, Cameroon.</t>
  </si>
  <si>
    <t>A hybrid PV-wind-diesel-battery system achieves an energy cost of $0.1691/kWh with 96.4% renewable fraction.</t>
  </si>
  <si>
    <t>University of Dschang, Tanta University</t>
  </si>
  <si>
    <t>CM, EG</t>
  </si>
  <si>
    <t>https://doi.org/10.1016/j.renene.2023.119297</t>
  </si>
  <si>
    <t>tkfarmel@yahoo.fr</t>
  </si>
  <si>
    <t>A systematic decision-making approach for planning and assessment of hybrid renewable energy-based microgrid with techno-economic optimization: A case study on an urban community in Egypt</t>
  </si>
  <si>
    <t>To propose and validate a decision-making framework for optimal planning of a hybrid renewable energy microgrid in an urban Egyptian community.</t>
  </si>
  <si>
    <t>The PV/wind/fuel cell/battery/converter hybrid system achieves the lowest net present cost of $123,295 and levelized energy cost of $0.150/kWh, while cutting CO2 emissions by 80% compared to diesel-only.</t>
  </si>
  <si>
    <t>Huazhong University of Science and Technology, Tanta University, Kafrelsheikh University</t>
  </si>
  <si>
    <t>https://doi.org/10.1016/j.scs.2019.102013</t>
  </si>
  <si>
    <t>elkadeem@hust.edu.cn</t>
  </si>
  <si>
    <t>Kokou Amega et al.</t>
  </si>
  <si>
    <t>Stella</t>
  </si>
  <si>
    <t>A System Dynamics Modelling of a Long-term Residential Electricity Consumption in Lomé, Togo</t>
  </si>
  <si>
    <t>TG</t>
  </si>
  <si>
    <t>To model long-term residential electricity consumption in Lomé, Togo, using system dynamics.</t>
  </si>
  <si>
    <t>Lomé's population will reach 3 million by 2030 and 5 million by 2050, driving residential electricity consumption to about 860 GWh and 3 TWh, respectively.</t>
  </si>
  <si>
    <t>West African Science Service Centre on Climate Change and Adapted Land Use (WASCAL), University Abdou Moumouni, Niamey, Niger; Department of Electrical and Electronics Engineering, Higher Colleges of Technology, Ras Al Khaimah, UAE; Physics’ Department, University of Lomé, Lomé, Togo</t>
  </si>
  <si>
    <t>NE, AE, TG</t>
  </si>
  <si>
    <t>https://doi.org/10.11648/j.ijepe.20211006.17</t>
  </si>
  <si>
    <t>Derrick Mirindi et al.</t>
  </si>
  <si>
    <t>A system dynamics modelling assessment of water-energy-food resource demand futures at the city scale: Goma, Democratic Republic of Congo</t>
  </si>
  <si>
    <t>CD</t>
  </si>
  <si>
    <t>To simulate future household water, energy, and food demands in Goma under four development scenarios using a system dynamics model.</t>
  </si>
  <si>
    <t>The Great Transition scenario leads to the lowest resource demand and is the most sustainable pathway for Goma.</t>
  </si>
  <si>
    <t>IHE Delft Institute for Water Education, Netherlands; CMCC Foundation, Italy; University of KwaZulu-Natal, South Africa</t>
  </si>
  <si>
    <t>NL, IT, ZA</t>
  </si>
  <si>
    <t>https://doi.org/10.1016/j.wds.2024.100159</t>
  </si>
  <si>
    <t>dmi003@un-ihe.org</t>
  </si>
  <si>
    <t>Haimanote B. Alemayehu et al.</t>
  </si>
  <si>
    <t>system dynamics</t>
  </si>
  <si>
    <t>A system dynamics framework to formulate energy policies for sustainable development in Ethiopia</t>
  </si>
  <si>
    <t>To develop a system dynamics simulation framework to evaluate alternative energy policies for balancing sustainable development and electricity supply in Ethiopia.</t>
  </si>
  <si>
    <t>Industrial and service sector growth significantly increases electricity demand, while universal access and export policies exacerbate deficits, necessitating balanced policy planning.</t>
  </si>
  <si>
    <t>University of Gondar, Ethiopia; Sichuan University, China; United International College, China; Beijing Normal University, China</t>
  </si>
  <si>
    <t>ET, CN</t>
  </si>
  <si>
    <t>https://doi.org/10.1016/j.jup.2025.101953</t>
  </si>
  <si>
    <t>liushiyong@bnu.edu.cn</t>
  </si>
  <si>
    <t>Josephine K. Musango et al.</t>
  </si>
  <si>
    <t>BIOTSA</t>
  </si>
  <si>
    <t>A system dynamics approach to technology sustainability assessment: The case of biodiesel developments in South Africa</t>
  </si>
  <si>
    <t>To apply a systems approach to technology sustainability assessment framework to evaluate the sustainability impacts of proposed biodiesel development in South Africa's Eastern Cape Province.</t>
  </si>
  <si>
    <t>No single strategy improves sustainability indicators for biodiesel development; combined government support, by-product use, and high community perception are necessary.</t>
  </si>
  <si>
    <t>2100</t>
  </si>
  <si>
    <t>Gauteng City-Region Observatory, Stellenbosch University, National Biotechnology Development Agency, University of Pretoria</t>
  </si>
  <si>
    <t>http://dx.doi.org/10.1016/j.technovation.2012.06.003</t>
  </si>
  <si>
    <t>Josephine.musango@gcro.ac.za</t>
  </si>
  <si>
    <t>B Elboshy et al.</t>
  </si>
  <si>
    <t>GIS-AHP model</t>
  </si>
  <si>
    <t>A suitability mapping for the PV solar farms in Egypt based on GIS-AHP to optimize multi-criteria feasibility</t>
  </si>
  <si>
    <t>To identify the most suitable sites for photovoltaic farms in Egypt using GIS-based multi-criteria decision analysis.</t>
  </si>
  <si>
    <t>The most suitable locations are concentrated in Egypt's east southwestern region, with additional potential near the Nile Valley and southern Sinai.</t>
  </si>
  <si>
    <t>Tanta University, Taif University, University of Electronic Science and Technology of China</t>
  </si>
  <si>
    <t>EG, SA, CN</t>
  </si>
  <si>
    <t>https://doi.org/10.1016/j.asej.2021.10.013</t>
  </si>
  <si>
    <t>Niwagira Daniel and Juyoul Kim</t>
  </si>
  <si>
    <t>A Study on Integrating SMRs into Uganda’s Future Energy System</t>
  </si>
  <si>
    <t>To evaluate the potential role of SMRs in Uganda's future energy system.</t>
  </si>
  <si>
    <t>SMRs contribute 13% to total electricity generation in 2050, providing a competitive alternative to large reactors.</t>
  </si>
  <si>
    <t>Ability to consider technical, economic, environmental, regulatory, and policy constraints; Ability to find the optimal mix</t>
  </si>
  <si>
    <t>Uncertainty of future costs; Discount rate assumptions; Inability to deal with wider system costs; Lack of local data</t>
  </si>
  <si>
    <t>https://doi.org/10.3390/su141610033</t>
  </si>
  <si>
    <t>jykim@kings.ac.kr</t>
  </si>
  <si>
    <t>Katundu Imasiku</t>
  </si>
  <si>
    <t>A Solar Photovoltaic Performance and Financial Modeling Solution for Grid-Connected Homes in Zambia</t>
  </si>
  <si>
    <t>To model a solar photovoltaic performance and financial solution for grid-connected homes in Zambia.</t>
  </si>
  <si>
    <t>A 1 kW grid-connected solar PV system achieves 28.52% IRR and 69% performance ratio, demonstrating feasibility to alleviate energy poverty.</t>
  </si>
  <si>
    <t>Southern African Science Service Centre for Climate Change and Adaptive Land Management</t>
  </si>
  <si>
    <t>NA</t>
  </si>
  <si>
    <t>https://doi.org/10.1155/2021/8870109</t>
  </si>
  <si>
    <t>katunduimasiku@gmail.com</t>
  </si>
  <si>
    <t>J Aluru Otieno</t>
  </si>
  <si>
    <t>AMIRIS</t>
  </si>
  <si>
    <t>A simulation model of short-term electricity trading in the Eastern Africa electricity market</t>
  </si>
  <si>
    <t>KE, UG, TZ, ET, RW</t>
  </si>
  <si>
    <t>5</t>
  </si>
  <si>
    <t>To simulate a short-term electricity market for the Eastern Africa Power Pool and assess the impact of high renewable energy penetration on pricing and dispatch.</t>
  </si>
  <si>
    <t>A short-term market enables 99% renewable energy supply but causes negative average prices (-295 EUR/MWh) and low conventional plant utilization.</t>
  </si>
  <si>
    <t>Unicaf university Zambia, ETS Montréal</t>
  </si>
  <si>
    <t>ZM, CA</t>
  </si>
  <si>
    <t>https://doi.org/10.1080/17477778.2026.2658623</t>
  </si>
  <si>
    <t>jairo.montoya-torres@etsmtl.ca</t>
  </si>
  <si>
    <t>C Arndt et al.</t>
  </si>
  <si>
    <t>A sequential approach to integrated energy modeling in South Africa</t>
  </si>
  <si>
    <t>To analyze the implications of a carbon tax and regional hydropower import liberalization for South Africa's energy sector and economy.</t>
  </si>
  <si>
    <t>Substantial emissions reductions are achieved at essentially no cost to economic growth, but with a one percent reduction in employment.</t>
  </si>
  <si>
    <t>World Institute for Development Economics Research, United Nations University; Economic Policy, National Treasury of South Africa; Energy Research Center, University of Cape Town; International Food Policy Research Institute</t>
  </si>
  <si>
    <t>FI,ZA,US</t>
  </si>
  <si>
    <t>http://dx.doi.org/10.1016/j.apenergy.2015.06.053</t>
  </si>
  <si>
    <t>channing@wider.unu.edu</t>
  </si>
  <si>
    <t>Keifa Vamba Konneh et al.</t>
  </si>
  <si>
    <t>A scenario-based multi-attribute decision making approach for optimal design of a hybrid off-grid system</t>
  </si>
  <si>
    <t>SL</t>
  </si>
  <si>
    <t>To conduct a feasibility analysis and design an optimal hybrid off-grid power system for a rural community in Sierra Leone.</t>
  </si>
  <si>
    <t>SC#2, using no solar tracking and Sharp ND-250QCS PV modules, is the most cost-effective and environmentally friendly scenario with an NPC of $471,993 and CO2 emissions of 1.32 kg/yr.</t>
  </si>
  <si>
    <t>University of the Ryukyus, Japan; University of Tsukuba, Japan; Kandahar University, Afghanistan</t>
  </si>
  <si>
    <t>JP, AF</t>
  </si>
  <si>
    <t>https://doi.org/10.1016/j.energy.2022.125663</t>
  </si>
  <si>
    <t>k208677@eve.u-ryukyu.ac.jp</t>
  </si>
  <si>
    <t>Muhammad A. Khan et al.</t>
  </si>
  <si>
    <t>A Novel Off-Grid Optimal Hybrid Energy System for Rural Electrification of Tanzania Using a Closed Loop Cooled Solar System</t>
  </si>
  <si>
    <t>To design and optimize a closed-loop cooled solar-wind hybrid energy system for off-grid rural electrification in Tanzania.</t>
  </si>
  <si>
    <t>The closed-loop cooling system increases solar panel power output by 10.23%, and the optimized hybrid system achieves a levelized cost of energy of $0.26/kWh.</t>
  </si>
  <si>
    <t>Pusan National University</t>
  </si>
  <si>
    <t>https://doi.org/10.3390/en11040905</t>
  </si>
  <si>
    <t>heeje@pusan.ac.kr</t>
  </si>
  <si>
    <t>Cheibany Cheikh Ebeya et al.</t>
  </si>
  <si>
    <t>A novel approach for sizing and optimization of hybrid solar-PV, biogas-generator, and batteries system for rural electrification: case study</t>
  </si>
  <si>
    <t>MR</t>
  </si>
  <si>
    <t>To develop a novel sizing and optimization approach for a hybrid solar-PV, biogas-generator, and battery system for rural electrification.</t>
  </si>
  <si>
    <t>The optimal system configuration achieves a net present cost of $61,144 and a levelized cost of energy of $0.0473/kWh.</t>
  </si>
  <si>
    <t>2043</t>
  </si>
  <si>
    <t>University of Nouakchott Al Aasriya, Higher Normal School of Nouakchott, Yildiz Technical University, Ecole Superieure Polytechnique, University Cheikh Anta Diop of Dakar</t>
  </si>
  <si>
    <t>MR, TR, SN</t>
  </si>
  <si>
    <t>10.11591/ijpeds.v14.i2.pp1070-1084</t>
  </si>
  <si>
    <t>cheibanycheikh6@gmail.com</t>
  </si>
  <si>
    <t>Mostafa Ismail et al.</t>
  </si>
  <si>
    <t>A novel approach for optimal hybrid energy decarbonization using multi-criteria decision analysis: Abu Rudeis, Egypt as a case study</t>
  </si>
  <si>
    <t>To develop a novel multi-criteria decision analysis approach for optimal hybrid energy decarbonization of industrial applications.</t>
  </si>
  <si>
    <t>The optimal hybrid configuration for the Abu Rudeis complex is a wind farm of nine 2-MW wind turbines combined with the existing gas turbine generators.</t>
  </si>
  <si>
    <t>Cairo University</t>
  </si>
  <si>
    <t>https://doi.org/10.1016/j.enconman.2023.117199</t>
  </si>
  <si>
    <t>mostafa.ali96@eng-st.cu.edu.eg</t>
  </si>
  <si>
    <t>Egide Manirambona et al.</t>
  </si>
  <si>
    <t>To model Kenya's total energy demand through 2040 and analyze the effects of universal electrification, efficient lighting, and efficient cooking stove policies on energy savings and GHG emissions.</t>
  </si>
  <si>
    <t>Implementing efficient lighting and cooking stove policies would save significant energy and mitigate GHG emissions, with efficient stoves saving 190.6 PJ by 2040. The residential sector will remain the primary energy consumer, constituting nearly 80% of total demand by 2040.</t>
  </si>
  <si>
    <t>Desmond Amankwah et al.</t>
  </si>
  <si>
    <t>Analysis of Household Energy Eﬃciency in developing countries using the Long Energy Alternative Planning System (Case Study: Ghana)</t>
  </si>
  <si>
    <t>To model three scenarios for household energy consumption in Ghana through 2030, representing business-as-usual, low (10%), and high (30%) energy savings.</t>
  </si>
  <si>
    <t>A high energy saving scenario, with a 30% reduction in household energy intensity, could save 1,552 ktoe of energy and reduce GHG emissions by 1,077.2 ktCO2 equivalent by 2030 compared to the baseline.</t>
  </si>
  <si>
    <t>flexible, easy to use</t>
  </si>
  <si>
    <t>renewable energy not modelled</t>
  </si>
  <si>
    <t>Grenotek Energy and Environmental Services, UNEP- Institute of Environment and Sustainable Development, Tongji University</t>
  </si>
  <si>
    <t>GH, CN</t>
  </si>
  <si>
    <t>https://doi.org/10.26796/jenrm.v3i2.88</t>
  </si>
  <si>
    <t>jazzy5008@yahoo.com</t>
  </si>
  <si>
    <t>Cai Dongsheng et al.</t>
  </si>
  <si>
    <t>An EnergyPlan analysis of electricity decarbonization in the CEMAC region</t>
  </si>
  <si>
    <t>CM, TD, GQ, GA, CG, CF</t>
  </si>
  <si>
    <t>To assess the technical and economic feasibility of integrating renewable energy sources into the CEMAC electricity grid and to propose a synchronized regional grid system to meet RE targets and reduce carbon emissions.</t>
  </si>
  <si>
    <t>Achieving 100% electricity access in CEMAC by 2030 with natural gas would emit 3.75 Mt CO2; integrating renewables can reduce emissions by up to 48.7% and achieve 49% RE share, with hydro providing the largest contribution.</t>
  </si>
  <si>
    <t>cannot capture local dynamics without specialized modelling, economic and policy dynamics are simplified, uncertainties in scenario-based analyses, lacks dynamic modeling of interdependencies</t>
  </si>
  <si>
    <t>Chengdu University of Technology, Near East University, Cyprus International University, Kings College London, University of Dundee, University of Sharjah</t>
  </si>
  <si>
    <t>CN, CY, GB, AE</t>
  </si>
  <si>
    <t>https://doi.org/10.1016/j.esr.2024.101548</t>
  </si>
  <si>
    <t>humphreyadun@gmail.com</t>
  </si>
  <si>
    <t>Bruno Merven et al.</t>
  </si>
  <si>
    <t>An analysis of energy consumption for a selection of countries in the Southern African Development Community*</t>
  </si>
  <si>
    <t>AO,BW,MZ,ZA,TZ,ZM,ZW</t>
  </si>
  <si>
    <t>7</t>
  </si>
  <si>
    <t>SAPP, EAPP</t>
  </si>
  <si>
    <t>To project final energy demand to 2030 for seven Southern African Development Community (SADC) countries using a 'business as usual' scenario. The study also examines the region's current energy consumption, supply, and resources.</t>
  </si>
  <si>
    <t>Under a 'business as usual' scenario, a large increase in energy consumption is expected across the SADC region, particularly in the demand for biomass and electricity.</t>
  </si>
  <si>
    <t>Consumption data within the SADC region is generally poor and often inadequate for planning purposes, Analysing demand without taking into account supply constraints is over-simplistic and limiting, The industrial sector warrants further disaggregation, The residential sector could be further disaggregated</t>
  </si>
  <si>
    <t>https://scielo.org.za/scielo.php?script=sci_arttext&amp;pid=S1021-447X2010000100002</t>
  </si>
  <si>
    <t>tool_name</t>
  </si>
  <si>
    <t>Type</t>
  </si>
  <si>
    <t>capacity_expansion</t>
  </si>
  <si>
    <t>GIS</t>
  </si>
  <si>
    <t>geospatial_electrification</t>
  </si>
  <si>
    <t>Balmorel</t>
  </si>
  <si>
    <t>capacity_expansion,production_cost</t>
  </si>
  <si>
    <t>Calliope</t>
  </si>
  <si>
    <t>PyPSA</t>
  </si>
  <si>
    <t>GEGIS</t>
  </si>
  <si>
    <t>demand_forecast</t>
  </si>
  <si>
    <t>atlite</t>
  </si>
  <si>
    <t>capacity expansion, nexus</t>
  </si>
  <si>
    <t>Eviews</t>
  </si>
  <si>
    <t>Dispa-SET</t>
  </si>
  <si>
    <t>production_cost,unit_commitment</t>
  </si>
  <si>
    <t>LISFLOOD</t>
  </si>
  <si>
    <t>hydrological</t>
  </si>
  <si>
    <t>capacity_expansion, demand_forecast</t>
  </si>
  <si>
    <t>MAED</t>
  </si>
  <si>
    <t>demand_forecast, capacity_expansion</t>
  </si>
  <si>
    <t>NEMO</t>
  </si>
  <si>
    <t>SWITCH</t>
  </si>
  <si>
    <t>FlexTool</t>
  </si>
  <si>
    <t>production_cost</t>
  </si>
  <si>
    <t>DIME</t>
  </si>
  <si>
    <t>QGIS</t>
  </si>
  <si>
    <t>capacity_expansion, production_cost, demand_forecast, nexus</t>
  </si>
  <si>
    <t>AEZ</t>
  </si>
  <si>
    <t>WEAP</t>
  </si>
  <si>
    <t>GCM</t>
  </si>
  <si>
    <t>MAED-2</t>
  </si>
  <si>
    <t>pvlib</t>
  </si>
  <si>
    <t>geospatial_electrification, hybrid_optimization</t>
  </si>
  <si>
    <t>SIMPACTS</t>
  </si>
  <si>
    <t>NECAL2050</t>
  </si>
  <si>
    <t>demand_forecast, system_dynamics</t>
  </si>
  <si>
    <t>hybrid_optimization</t>
  </si>
  <si>
    <t>eSAGE</t>
  </si>
  <si>
    <t>system_dynamics</t>
  </si>
  <si>
    <t>Climate Equity Reference Calculator</t>
  </si>
  <si>
    <t>capacity_expansion, production_cost, reliability</t>
  </si>
  <si>
    <t>reliability</t>
  </si>
  <si>
    <t>PSS/E</t>
  </si>
  <si>
    <t>CEA</t>
  </si>
  <si>
    <t>SIMULINK</t>
  </si>
  <si>
    <t>capacity_expansion, hybrid_optimization</t>
  </si>
  <si>
    <t>hybrid_optimization, capacity_expansion</t>
  </si>
  <si>
    <t>system_dynamics, capacity_expansion</t>
  </si>
  <si>
    <t>Google Earth</t>
  </si>
  <si>
    <t>Homer</t>
  </si>
  <si>
    <t>GaBi</t>
  </si>
  <si>
    <t>Aspen Plus</t>
  </si>
  <si>
    <t xml:space="preserve">DIgSILENT </t>
  </si>
  <si>
    <t>GeoCLEWs</t>
  </si>
  <si>
    <t>Clewsy</t>
  </si>
  <si>
    <t>Powersim</t>
  </si>
  <si>
    <t>SWAT</t>
  </si>
  <si>
    <t>PVSyst</t>
  </si>
  <si>
    <t>PVSystem</t>
  </si>
  <si>
    <t>PVGIS</t>
  </si>
  <si>
    <t>PVWatts</t>
  </si>
  <si>
    <t>LUT-ESTM</t>
  </si>
  <si>
    <t>Greenius</t>
  </si>
  <si>
    <t>Microsoft Excel</t>
  </si>
  <si>
    <t>e-SAGE</t>
  </si>
  <si>
    <t>Simulink</t>
  </si>
  <si>
    <t>iso_code</t>
  </si>
  <si>
    <t>iso3</t>
  </si>
  <si>
    <t>country</t>
  </si>
  <si>
    <t>AO</t>
  </si>
  <si>
    <t>BJ</t>
  </si>
  <si>
    <t>BF</t>
  </si>
  <si>
    <t>BI</t>
  </si>
  <si>
    <t>TD</t>
  </si>
  <si>
    <t>KM</t>
  </si>
  <si>
    <t>CG</t>
  </si>
  <si>
    <t>DJ</t>
  </si>
  <si>
    <t>GQ</t>
  </si>
  <si>
    <t>ER</t>
  </si>
  <si>
    <t>GA</t>
  </si>
  <si>
    <t>GM</t>
  </si>
  <si>
    <t>GN</t>
  </si>
  <si>
    <t>GW</t>
  </si>
  <si>
    <t>CI</t>
  </si>
  <si>
    <t>LS</t>
  </si>
  <si>
    <t>LR</t>
  </si>
  <si>
    <t>MG</t>
  </si>
  <si>
    <t>ML</t>
  </si>
  <si>
    <t>RW</t>
  </si>
  <si>
    <t>ST</t>
  </si>
  <si>
    <t>SC</t>
  </si>
  <si>
    <t>SO</t>
  </si>
  <si>
    <t>SS</t>
  </si>
  <si>
    <t>SD</t>
  </si>
  <si>
    <t>SZ</t>
  </si>
  <si>
    <t>ZW</t>
  </si>
  <si>
    <t>pool_code</t>
  </si>
  <si>
    <t>country_name</t>
  </si>
  <si>
    <t>region</t>
  </si>
  <si>
    <t>language</t>
  </si>
  <si>
    <t>nb_models_applied</t>
  </si>
  <si>
    <t>data_availability</t>
  </si>
  <si>
    <t>electrification_rate</t>
  </si>
  <si>
    <t>has_ndc</t>
  </si>
  <si>
    <t>has_lts</t>
  </si>
  <si>
    <t>Algeria</t>
  </si>
  <si>
    <t>north</t>
  </si>
  <si>
    <t>AR</t>
  </si>
  <si>
    <t>moderate</t>
  </si>
  <si>
    <t>Angola</t>
  </si>
  <si>
    <t>southern</t>
  </si>
  <si>
    <t>Benin</t>
  </si>
  <si>
    <t>west</t>
  </si>
  <si>
    <t>Botswana</t>
  </si>
  <si>
    <t>EN</t>
  </si>
  <si>
    <t>Burkina Faso</t>
  </si>
  <si>
    <t>Burundi</t>
  </si>
  <si>
    <t>east</t>
  </si>
  <si>
    <t>Cape Verde</t>
  </si>
  <si>
    <t>Cameroon</t>
  </si>
  <si>
    <t>central</t>
  </si>
  <si>
    <t>Central African Republic</t>
  </si>
  <si>
    <t>Chad</t>
  </si>
  <si>
    <t>Comoros</t>
  </si>
  <si>
    <t>Democratic Republic of the Congo</t>
  </si>
  <si>
    <t>Republic of the Congo</t>
  </si>
  <si>
    <t>Djibouti</t>
  </si>
  <si>
    <t>Egypt</t>
  </si>
  <si>
    <t>good</t>
  </si>
  <si>
    <t>Equatorial Guinea</t>
  </si>
  <si>
    <t>ES</t>
  </si>
  <si>
    <t>Eritrea</t>
  </si>
  <si>
    <t>MIXED</t>
  </si>
  <si>
    <t>Eswatini</t>
  </si>
  <si>
    <t>Ethiopia</t>
  </si>
  <si>
    <t>Gabon</t>
  </si>
  <si>
    <t>Gambia</t>
  </si>
  <si>
    <t>Ghana</t>
  </si>
  <si>
    <t>Guinea</t>
  </si>
  <si>
    <t>Guinea-Bissau</t>
  </si>
  <si>
    <t>Ivory Coast</t>
  </si>
  <si>
    <t>Kenya</t>
  </si>
  <si>
    <t>Lesotho</t>
  </si>
  <si>
    <t>Liberia</t>
  </si>
  <si>
    <t>Libya</t>
  </si>
  <si>
    <t>Madagascar</t>
  </si>
  <si>
    <t>Malawi</t>
  </si>
  <si>
    <t>Mali</t>
  </si>
  <si>
    <t>Mauritania</t>
  </si>
  <si>
    <t>Mauritius</t>
  </si>
  <si>
    <t>Morocco</t>
  </si>
  <si>
    <t>Mozambique</t>
  </si>
  <si>
    <t>Namibia</t>
  </si>
  <si>
    <t>Niger</t>
  </si>
  <si>
    <t>Nigeria</t>
  </si>
  <si>
    <t>Rwanda</t>
  </si>
  <si>
    <t>Sao Tome and Principe</t>
  </si>
  <si>
    <t>Senegal</t>
  </si>
  <si>
    <t>Seychelles</t>
  </si>
  <si>
    <t>Sierra Leone</t>
  </si>
  <si>
    <t>Somalia</t>
  </si>
  <si>
    <t>South Africa</t>
  </si>
  <si>
    <t>South Sudan</t>
  </si>
  <si>
    <t>Sudan</t>
  </si>
  <si>
    <t>Tanzania</t>
  </si>
  <si>
    <t>Togo</t>
  </si>
  <si>
    <t>Tunisia</t>
  </si>
  <si>
    <t>Uganda</t>
  </si>
  <si>
    <t>Zambia</t>
  </si>
  <si>
    <t>Zimbabwe</t>
  </si>
  <si>
    <t>pool_name</t>
  </si>
  <si>
    <t>member_countries</t>
  </si>
  <si>
    <t>West African Power Pool</t>
  </si>
  <si>
    <t>BF, BJ, CI, CV, GH, GM, GN, GW, LR, ML, NE, NG, SL, SN, TG</t>
  </si>
  <si>
    <t>East African Power Pool</t>
  </si>
  <si>
    <t>BI, DJ, EG, ER, ET, KE, KM, MG, MU, RW, SC, SD, SO, SS, TZ, UG</t>
  </si>
  <si>
    <t>Central African Power Pool</t>
  </si>
  <si>
    <t>CF, CG, CM, GA, GQ, ST, TD</t>
  </si>
  <si>
    <t>Southern African Power Pool</t>
  </si>
  <si>
    <t>AO, BW, CD, LS, MW, MZ, NA, SZ, ZA, ZM, ZW</t>
  </si>
  <si>
    <t>Comité Maghrébin de l'Electricité</t>
  </si>
  <si>
    <t>DZ, LY, MA, MR, TN</t>
  </si>
  <si>
    <t>full_name</t>
  </si>
  <si>
    <t>type</t>
  </si>
  <si>
    <t>origin_country</t>
  </si>
  <si>
    <t>origin_institution</t>
  </si>
  <si>
    <t>license</t>
  </si>
  <si>
    <t>cost_usd</t>
  </si>
  <si>
    <t>free_for_developing</t>
  </si>
  <si>
    <t>learning_curve</t>
  </si>
  <si>
    <t>doc_quality</t>
  </si>
  <si>
    <t>training_available</t>
  </si>
  <si>
    <t>community</t>
  </si>
  <si>
    <t>programming_required</t>
  </si>
  <si>
    <t>helpdesk</t>
  </si>
  <si>
    <t>os</t>
  </si>
  <si>
    <t>nb_studies_in_inventory</t>
  </si>
  <si>
    <t>best_for</t>
  </si>
  <si>
    <t>clean_cooking_capable</t>
  </si>
  <si>
    <t>strengths</t>
  </si>
  <si>
    <t>typical_results</t>
  </si>
  <si>
    <t>often_linked</t>
  </si>
  <si>
    <t>Low Emissions Analysis Platform</t>
  </si>
  <si>
    <t>SE,US</t>
  </si>
  <si>
    <t>SEI</t>
  </si>
  <si>
    <t>freemium</t>
  </si>
  <si>
    <t>medium</t>
  </si>
  <si>
    <t>high</t>
  </si>
  <si>
    <t>windows</t>
  </si>
  <si>
    <t>national_planning</t>
  </si>
  <si>
    <t>Open Source Energy Modelling System</t>
  </si>
  <si>
    <t>KTH,SEI,UNDESA</t>
  </si>
  <si>
    <t>advanced</t>
  </si>
  <si>
    <t>all</t>
  </si>
  <si>
    <t>The Integrated MARKAL-EFOM System</t>
  </si>
  <si>
    <t>INT</t>
  </si>
  <si>
    <t>IEA-ETSAP</t>
  </si>
  <si>
    <t>MARKet ALlocation</t>
  </si>
  <si>
    <t>Model for Energy Supply Strategy Alternatives and their General Environmental Impact</t>
  </si>
  <si>
    <t>IIASA</t>
  </si>
  <si>
    <t>national_planning,regional_trade</t>
  </si>
  <si>
    <t>SPLAT</t>
  </si>
  <si>
    <t>System Planning Long-term Alternative for Transmission</t>
  </si>
  <si>
    <t>regional_trade</t>
  </si>
  <si>
    <t>Python for Power System Analysis</t>
  </si>
  <si>
    <t>FIAS,KIT,TU Berlin</t>
  </si>
  <si>
    <t>CH,GB</t>
  </si>
  <si>
    <t>Univ. of Cambridge,ETH Zurich</t>
  </si>
  <si>
    <t>Open Source Spatial Electrification Tool</t>
  </si>
  <si>
    <t>KTH</t>
  </si>
  <si>
    <t>electrification,geospatial_analysis</t>
  </si>
  <si>
    <t>Baltic Model of Regional Energy Liberalisation</t>
  </si>
  <si>
    <t>DK</t>
  </si>
  <si>
    <t>Danish Energy Agency,DTU</t>
  </si>
  <si>
    <t>Power_system_capacity_expansion,national_planning,sector_coupling,VRE_integration</t>
  </si>
  <si>
    <t>basic</t>
  </si>
  <si>
    <t>Highly flexible and modular open-source code; excellent spatial resolution capability; exceptionally strong at modeling cross-border power trade and regional power pools</t>
  </si>
  <si>
    <t>Dependency on expensive proprietary GAMS solvers for large-scale problems; limited scope outside the power/heat sectors</t>
  </si>
  <si>
    <t>Optimal_capacity_expansion,dispatch_profiles,marginal_electricity_prices,total_system_costs,CO2_emissions,inter-regional_transmission_ flows.</t>
  </si>
  <si>
    <t>OSeMOSYS,PLEXOS,GIS</t>
  </si>
  <si>
    <t>PLEXOS Integrated Energy Model</t>
  </si>
  <si>
    <t>AU</t>
  </si>
  <si>
    <t>Energy Exemplar</t>
  </si>
  <si>
    <t>dispatch_flexibility</t>
  </si>
  <si>
    <t>Hybrid Optimization of Multiple Energy Resources</t>
  </si>
  <si>
    <t>NREL</t>
  </si>
  <si>
    <t>electrification</t>
  </si>
  <si>
    <t>Ventana Systems</t>
  </si>
  <si>
    <t>Flextool</t>
  </si>
  <si>
    <t>VTT,IRENA</t>
  </si>
  <si>
    <t>Model for Analysis of Energy Demand</t>
  </si>
  <si>
    <t>IAEA</t>
  </si>
  <si>
    <t>demand_forecasting</t>
  </si>
  <si>
    <t>Aalborg University</t>
  </si>
  <si>
    <t>sector_coupling</t>
  </si>
  <si>
    <t>Quantum Geographic Information System</t>
  </si>
  <si>
    <t>OSGeo</t>
  </si>
  <si>
    <t>geospatial_analysis</t>
  </si>
  <si>
    <t>Esri</t>
  </si>
  <si>
    <t>CLEWs</t>
  </si>
  <si>
    <t>Climate, Land, Energy and Water strategies</t>
  </si>
  <si>
    <t>KTH,UNDESA</t>
  </si>
  <si>
    <t>nexus_modeling,water_planning</t>
  </si>
  <si>
    <t>WASP</t>
  </si>
  <si>
    <t>Wien Automatic System Planning</t>
  </si>
  <si>
    <t>IAEA,TVA</t>
  </si>
  <si>
    <t>Next Energy Modeling system for Optimization</t>
  </si>
  <si>
    <t>Water Evaluation and Planning</t>
  </si>
  <si>
    <t>water_planning</t>
  </si>
  <si>
    <t>Dispatch model for the European power System with the Shared Energy Technologies</t>
  </si>
  <si>
    <t>BE,NL</t>
  </si>
  <si>
    <t>EC Joint Research Centre</t>
  </si>
  <si>
    <t>Nigeria Energy Calculator 2050</t>
  </si>
  <si>
    <t>UK Govt,Energy Commission</t>
  </si>
  <si>
    <t>low</t>
  </si>
  <si>
    <t>Solar and Wind Integrated with Transmission and Conventional sources on a Hourly basis</t>
  </si>
  <si>
    <t>UC Berkeley,Univ. of Hawaii</t>
  </si>
  <si>
    <t>dispatch_flexibility,national_planning</t>
  </si>
  <si>
    <t>South Africa TIMES Model</t>
  </si>
  <si>
    <t>Univ. of Cape Town</t>
  </si>
  <si>
    <t>The Electricity Model Base for Africa</t>
  </si>
  <si>
    <t>Simplified Approach for Estimating Impacts of Electricity Generation</t>
  </si>
  <si>
    <t>environmental_impact</t>
  </si>
  <si>
    <t>CERC</t>
  </si>
  <si>
    <t>Cambridge Environmental Research Consultants</t>
  </si>
  <si>
    <t>CERC Ltd</t>
  </si>
  <si>
    <t>Country</t>
  </si>
  <si>
    <t>Alpha-2 code</t>
  </si>
  <si>
    <t>Alpha-3 code</t>
  </si>
  <si>
    <t>Numeric</t>
  </si>
  <si>
    <t>Afghanistan</t>
  </si>
  <si>
    <t>AF</t>
  </si>
  <si>
    <t>AFG</t>
  </si>
  <si>
    <t>Åland Islands</t>
  </si>
  <si>
    <t>AX</t>
  </si>
  <si>
    <t>ALA</t>
  </si>
  <si>
    <t>Albania</t>
  </si>
  <si>
    <t>AL</t>
  </si>
  <si>
    <t>ALB</t>
  </si>
  <si>
    <t>DZA</t>
  </si>
  <si>
    <t>American Samoa</t>
  </si>
  <si>
    <t>AS</t>
  </si>
  <si>
    <t>ASM</t>
  </si>
  <si>
    <t>Andorra</t>
  </si>
  <si>
    <t>AD</t>
  </si>
  <si>
    <t>AND</t>
  </si>
  <si>
    <t>AGO</t>
  </si>
  <si>
    <t>Anguilla</t>
  </si>
  <si>
    <t>AI</t>
  </si>
  <si>
    <t>AIA</t>
  </si>
  <si>
    <t>Antarctica</t>
  </si>
  <si>
    <t>AQ</t>
  </si>
  <si>
    <t>ATA</t>
  </si>
  <si>
    <t>Antigua and Barbuda</t>
  </si>
  <si>
    <t>AG</t>
  </si>
  <si>
    <t>ATG</t>
  </si>
  <si>
    <t>Argentina</t>
  </si>
  <si>
    <t>ARG</t>
  </si>
  <si>
    <t>Armenia</t>
  </si>
  <si>
    <t>AM</t>
  </si>
  <si>
    <t>ARM</t>
  </si>
  <si>
    <t>Aruba</t>
  </si>
  <si>
    <t>AW</t>
  </si>
  <si>
    <t>ABW</t>
  </si>
  <si>
    <t>Australia</t>
  </si>
  <si>
    <t>AUS</t>
  </si>
  <si>
    <t>Austria</t>
  </si>
  <si>
    <t>AT</t>
  </si>
  <si>
    <t>AUT</t>
  </si>
  <si>
    <t>Azerbaijan</t>
  </si>
  <si>
    <t>AZ</t>
  </si>
  <si>
    <t>AZE</t>
  </si>
  <si>
    <t>Bahamas (the)</t>
  </si>
  <si>
    <t>BS</t>
  </si>
  <si>
    <t>BHS</t>
  </si>
  <si>
    <t>Bahrain</t>
  </si>
  <si>
    <t>BH</t>
  </si>
  <si>
    <t>BHR</t>
  </si>
  <si>
    <t>Bangladesh</t>
  </si>
  <si>
    <t>BD</t>
  </si>
  <si>
    <t>BGD</t>
  </si>
  <si>
    <t>Barbados</t>
  </si>
  <si>
    <t>BB</t>
  </si>
  <si>
    <t>BRB</t>
  </si>
  <si>
    <t>Belarus</t>
  </si>
  <si>
    <t>BY</t>
  </si>
  <si>
    <t>BLR</t>
  </si>
  <si>
    <t>Belgium</t>
  </si>
  <si>
    <t>BE</t>
  </si>
  <si>
    <t>BEL</t>
  </si>
  <si>
    <t>Belize</t>
  </si>
  <si>
    <t>BZ</t>
  </si>
  <si>
    <t>BLZ</t>
  </si>
  <si>
    <t>BEN</t>
  </si>
  <si>
    <t>Bermuda</t>
  </si>
  <si>
    <t>BM</t>
  </si>
  <si>
    <t>BMU</t>
  </si>
  <si>
    <t>Bhutan</t>
  </si>
  <si>
    <t>BT</t>
  </si>
  <si>
    <t>BTN</t>
  </si>
  <si>
    <t>Bolivia (Plurinational State of)</t>
  </si>
  <si>
    <t>BO</t>
  </si>
  <si>
    <t>BOL</t>
  </si>
  <si>
    <t>Bonaire, Sint Eustatius and Saba</t>
  </si>
  <si>
    <t>BQ</t>
  </si>
  <si>
    <t>BES</t>
  </si>
  <si>
    <t>Bosnia and Herzegovina</t>
  </si>
  <si>
    <t>BA</t>
  </si>
  <si>
    <t>BIH</t>
  </si>
  <si>
    <t>BWA</t>
  </si>
  <si>
    <t>Bouvet Island</t>
  </si>
  <si>
    <t>BV</t>
  </si>
  <si>
    <t>BVT</t>
  </si>
  <si>
    <t>Brazil</t>
  </si>
  <si>
    <t>BR</t>
  </si>
  <si>
    <t>BRA</t>
  </si>
  <si>
    <t>British Indian Ocean Territory (the)</t>
  </si>
  <si>
    <t>IO</t>
  </si>
  <si>
    <t>IOT</t>
  </si>
  <si>
    <t>Brunei Darussalam</t>
  </si>
  <si>
    <t>BN</t>
  </si>
  <si>
    <t>BRN</t>
  </si>
  <si>
    <t>Bulgaria</t>
  </si>
  <si>
    <t>BG</t>
  </si>
  <si>
    <t>BGR</t>
  </si>
  <si>
    <t>BFA</t>
  </si>
  <si>
    <t>BDI</t>
  </si>
  <si>
    <t>Cabo Verde</t>
  </si>
  <si>
    <t>CPV</t>
  </si>
  <si>
    <t>Cambodia</t>
  </si>
  <si>
    <t>KH</t>
  </si>
  <si>
    <t>KHM</t>
  </si>
  <si>
    <t>CMR</t>
  </si>
  <si>
    <t>Canada</t>
  </si>
  <si>
    <t>CA</t>
  </si>
  <si>
    <t>CAN</t>
  </si>
  <si>
    <t>Cayman Islands (the)</t>
  </si>
  <si>
    <t>KY</t>
  </si>
  <si>
    <t>CYM</t>
  </si>
  <si>
    <t>Central African Republic (the)</t>
  </si>
  <si>
    <t>CAF</t>
  </si>
  <si>
    <t>TCD</t>
  </si>
  <si>
    <t>Chile</t>
  </si>
  <si>
    <t>CL</t>
  </si>
  <si>
    <t>CHL</t>
  </si>
  <si>
    <t>China</t>
  </si>
  <si>
    <t>CHN</t>
  </si>
  <si>
    <t>Christmas Island</t>
  </si>
  <si>
    <t>CX</t>
  </si>
  <si>
    <t>CXR</t>
  </si>
  <si>
    <t>Cocos (Keeling) Islands (the)</t>
  </si>
  <si>
    <t>CC</t>
  </si>
  <si>
    <t>CCK</t>
  </si>
  <si>
    <t>Colombia</t>
  </si>
  <si>
    <t>CO</t>
  </si>
  <si>
    <t>COL</t>
  </si>
  <si>
    <t>Comoros (the)</t>
  </si>
  <si>
    <t>COM</t>
  </si>
  <si>
    <t>Congo (the Democratic Republic of the)</t>
  </si>
  <si>
    <t>COD</t>
  </si>
  <si>
    <t>Congo (the)</t>
  </si>
  <si>
    <t>COG</t>
  </si>
  <si>
    <t>Cook Islands (the)</t>
  </si>
  <si>
    <t>CK</t>
  </si>
  <si>
    <t>COK</t>
  </si>
  <si>
    <t>Costa Rica</t>
  </si>
  <si>
    <t>CR</t>
  </si>
  <si>
    <t>CRI</t>
  </si>
  <si>
    <t>Côte d'Ivoire</t>
  </si>
  <si>
    <t>CIV</t>
  </si>
  <si>
    <t>Croatia</t>
  </si>
  <si>
    <t>HR</t>
  </si>
  <si>
    <t>HRV</t>
  </si>
  <si>
    <t>Cuba</t>
  </si>
  <si>
    <t>CU</t>
  </si>
  <si>
    <t>CUB</t>
  </si>
  <si>
    <t>Curaçao</t>
  </si>
  <si>
    <t>CW</t>
  </si>
  <si>
    <t>CUW</t>
  </si>
  <si>
    <t>Cyprus</t>
  </si>
  <si>
    <t>CY</t>
  </si>
  <si>
    <t>CYP</t>
  </si>
  <si>
    <t>Czechia</t>
  </si>
  <si>
    <t>CZ</t>
  </si>
  <si>
    <t>CZE</t>
  </si>
  <si>
    <t>Denmark</t>
  </si>
  <si>
    <t>DNK</t>
  </si>
  <si>
    <t>DJI</t>
  </si>
  <si>
    <t>Dominica</t>
  </si>
  <si>
    <t>DM</t>
  </si>
  <si>
    <t>DMA</t>
  </si>
  <si>
    <t>Dominican Republic (the)</t>
  </si>
  <si>
    <t>DO</t>
  </si>
  <si>
    <t>DOM</t>
  </si>
  <si>
    <t>Ecuador</t>
  </si>
  <si>
    <t>EC</t>
  </si>
  <si>
    <t>ECU</t>
  </si>
  <si>
    <t>EGY</t>
  </si>
  <si>
    <t>El Salvador</t>
  </si>
  <si>
    <t>SV</t>
  </si>
  <si>
    <t>SLV</t>
  </si>
  <si>
    <t>GNQ</t>
  </si>
  <si>
    <t>ERI</t>
  </si>
  <si>
    <t>Estonia</t>
  </si>
  <si>
    <t>EE</t>
  </si>
  <si>
    <t>EST</t>
  </si>
  <si>
    <t>SWZ</t>
  </si>
  <si>
    <t>ETH</t>
  </si>
  <si>
    <t>Falkland Islands (the) [Malvinas]</t>
  </si>
  <si>
    <t>FK</t>
  </si>
  <si>
    <t>FLK</t>
  </si>
  <si>
    <t>Faroe Islands (the)</t>
  </si>
  <si>
    <t>FO</t>
  </si>
  <si>
    <t>FRO</t>
  </si>
  <si>
    <t>Fiji</t>
  </si>
  <si>
    <t>FJ</t>
  </si>
  <si>
    <t>FJI</t>
  </si>
  <si>
    <t>Finland</t>
  </si>
  <si>
    <t>FIN</t>
  </si>
  <si>
    <t>France</t>
  </si>
  <si>
    <t>FRA</t>
  </si>
  <si>
    <t>French Guiana</t>
  </si>
  <si>
    <t>GF</t>
  </si>
  <si>
    <t>GUF</t>
  </si>
  <si>
    <t>French Polynesia</t>
  </si>
  <si>
    <t>PF</t>
  </si>
  <si>
    <t>PYF</t>
  </si>
  <si>
    <t>French Southern Territories (the)</t>
  </si>
  <si>
    <t>TF</t>
  </si>
  <si>
    <t>ATF</t>
  </si>
  <si>
    <t>GAB</t>
  </si>
  <si>
    <t>Gambia (the)</t>
  </si>
  <si>
    <t>GMB</t>
  </si>
  <si>
    <t>Georgia</t>
  </si>
  <si>
    <t>GE</t>
  </si>
  <si>
    <t>GEO</t>
  </si>
  <si>
    <t>Germany</t>
  </si>
  <si>
    <t>DEU</t>
  </si>
  <si>
    <t>GHA</t>
  </si>
  <si>
    <t>Gibraltar</t>
  </si>
  <si>
    <t>GI</t>
  </si>
  <si>
    <t>GIB</t>
  </si>
  <si>
    <t>Greece</t>
  </si>
  <si>
    <t>GR</t>
  </si>
  <si>
    <t>GRC</t>
  </si>
  <si>
    <t>Greenland</t>
  </si>
  <si>
    <t>GL</t>
  </si>
  <si>
    <t>GRL</t>
  </si>
  <si>
    <t>Grenada</t>
  </si>
  <si>
    <t>GD</t>
  </si>
  <si>
    <t>GRD</t>
  </si>
  <si>
    <t>Guadeloupe</t>
  </si>
  <si>
    <t>GP</t>
  </si>
  <si>
    <t>GLP</t>
  </si>
  <si>
    <t>Guam</t>
  </si>
  <si>
    <t>GU</t>
  </si>
  <si>
    <t>GUM</t>
  </si>
  <si>
    <t>Guatemala</t>
  </si>
  <si>
    <t>GT</t>
  </si>
  <si>
    <t>GTM</t>
  </si>
  <si>
    <t>Guernsey</t>
  </si>
  <si>
    <t>GG</t>
  </si>
  <si>
    <t>GGY</t>
  </si>
  <si>
    <t>GIN</t>
  </si>
  <si>
    <t>GNB</t>
  </si>
  <si>
    <t>Guyana</t>
  </si>
  <si>
    <t>GY</t>
  </si>
  <si>
    <t>GUY</t>
  </si>
  <si>
    <t>Haiti</t>
  </si>
  <si>
    <t>HT</t>
  </si>
  <si>
    <t>HTI</t>
  </si>
  <si>
    <t>Heard Island and McDonald Islands</t>
  </si>
  <si>
    <t>HM</t>
  </si>
  <si>
    <t>HMD</t>
  </si>
  <si>
    <t>Holy See (the)</t>
  </si>
  <si>
    <t>VA</t>
  </si>
  <si>
    <t>VAT</t>
  </si>
  <si>
    <t>Honduras</t>
  </si>
  <si>
    <t>HN</t>
  </si>
  <si>
    <t>HND</t>
  </si>
  <si>
    <t>Hong Kong</t>
  </si>
  <si>
    <t>HK</t>
  </si>
  <si>
    <t>HKG</t>
  </si>
  <si>
    <t>Hungary</t>
  </si>
  <si>
    <t>HU</t>
  </si>
  <si>
    <t>HUN</t>
  </si>
  <si>
    <t>Iceland</t>
  </si>
  <si>
    <t>IS</t>
  </si>
  <si>
    <t>ISL</t>
  </si>
  <si>
    <t>India</t>
  </si>
  <si>
    <t>IN</t>
  </si>
  <si>
    <t>IND</t>
  </si>
  <si>
    <t>Indonesia</t>
  </si>
  <si>
    <t>ID</t>
  </si>
  <si>
    <t>IDN</t>
  </si>
  <si>
    <t>Iran (Islamic Republic of)</t>
  </si>
  <si>
    <t>IR</t>
  </si>
  <si>
    <t>IRN</t>
  </si>
  <si>
    <t>Iraq</t>
  </si>
  <si>
    <t>IQ</t>
  </si>
  <si>
    <t>IRQ</t>
  </si>
  <si>
    <t>Ireland</t>
  </si>
  <si>
    <t>IRL</t>
  </si>
  <si>
    <t>Isle of Man</t>
  </si>
  <si>
    <t>IM</t>
  </si>
  <si>
    <t>IMN</t>
  </si>
  <si>
    <t>Israel</t>
  </si>
  <si>
    <t>IL</t>
  </si>
  <si>
    <t>ISR</t>
  </si>
  <si>
    <t>Italy</t>
  </si>
  <si>
    <t>ITA</t>
  </si>
  <si>
    <t>Jamaica</t>
  </si>
  <si>
    <t>JM</t>
  </si>
  <si>
    <t>JAM</t>
  </si>
  <si>
    <t>Japan</t>
  </si>
  <si>
    <t>JP</t>
  </si>
  <si>
    <t>JPN</t>
  </si>
  <si>
    <t>Jersey</t>
  </si>
  <si>
    <t>JE</t>
  </si>
  <si>
    <t>JEY</t>
  </si>
  <si>
    <t>Jordan</t>
  </si>
  <si>
    <t>JO</t>
  </si>
  <si>
    <t>JOR</t>
  </si>
  <si>
    <t>Kazakhstan</t>
  </si>
  <si>
    <t>KZ</t>
  </si>
  <si>
    <t>KAZ</t>
  </si>
  <si>
    <t>KEN</t>
  </si>
  <si>
    <t>Kiribati</t>
  </si>
  <si>
    <t>KI</t>
  </si>
  <si>
    <t>KIR</t>
  </si>
  <si>
    <t>Korea (the Democratic People's Republic of)</t>
  </si>
  <si>
    <t>KP</t>
  </si>
  <si>
    <t>PRK</t>
  </si>
  <si>
    <t>Korea (the Republic of)</t>
  </si>
  <si>
    <t>KOR</t>
  </si>
  <si>
    <t>Kuwait</t>
  </si>
  <si>
    <t>KW</t>
  </si>
  <si>
    <t>KWT</t>
  </si>
  <si>
    <t>Kyrgyzstan</t>
  </si>
  <si>
    <t>KG</t>
  </si>
  <si>
    <t>KGZ</t>
  </si>
  <si>
    <t>Lao People's Democratic Republic (the)</t>
  </si>
  <si>
    <t>LA</t>
  </si>
  <si>
    <t>LAO</t>
  </si>
  <si>
    <t>Latvia</t>
  </si>
  <si>
    <t>LV</t>
  </si>
  <si>
    <t>LVA</t>
  </si>
  <si>
    <t>Lebanon</t>
  </si>
  <si>
    <t>LB</t>
  </si>
  <si>
    <t>LBN</t>
  </si>
  <si>
    <t>LSO</t>
  </si>
  <si>
    <t>LBR</t>
  </si>
  <si>
    <t>LBY</t>
  </si>
  <si>
    <t>Liechtenstein</t>
  </si>
  <si>
    <t>LI</t>
  </si>
  <si>
    <t>LIE</t>
  </si>
  <si>
    <t>Lithuania</t>
  </si>
  <si>
    <t>LT</t>
  </si>
  <si>
    <t>LTU</t>
  </si>
  <si>
    <t>Luxembourg</t>
  </si>
  <si>
    <t>LU</t>
  </si>
  <si>
    <t>LUX</t>
  </si>
  <si>
    <t>Macao</t>
  </si>
  <si>
    <t>MO</t>
  </si>
  <si>
    <t>MAC</t>
  </si>
  <si>
    <t>MDG</t>
  </si>
  <si>
    <t>MWI</t>
  </si>
  <si>
    <t>Malaysia</t>
  </si>
  <si>
    <t>MY</t>
  </si>
  <si>
    <t>MYS</t>
  </si>
  <si>
    <t>Maldives</t>
  </si>
  <si>
    <t>MV</t>
  </si>
  <si>
    <t>MDV</t>
  </si>
  <si>
    <t>MLI</t>
  </si>
  <si>
    <t>Malta</t>
  </si>
  <si>
    <t>MT</t>
  </si>
  <si>
    <t>MLT</t>
  </si>
  <si>
    <t>Marshall Islands (the)</t>
  </si>
  <si>
    <t>MH</t>
  </si>
  <si>
    <t>MHL</t>
  </si>
  <si>
    <t>Martinique</t>
  </si>
  <si>
    <t>MQ</t>
  </si>
  <si>
    <t>MTQ</t>
  </si>
  <si>
    <t>MRT</t>
  </si>
  <si>
    <t>MUS</t>
  </si>
  <si>
    <t>Mayotte</t>
  </si>
  <si>
    <t>YT</t>
  </si>
  <si>
    <t>MYT</t>
  </si>
  <si>
    <t>Mexico</t>
  </si>
  <si>
    <t>MX</t>
  </si>
  <si>
    <t>MEX</t>
  </si>
  <si>
    <t>Micronesia (Federated States of)</t>
  </si>
  <si>
    <t>FM</t>
  </si>
  <si>
    <t>FSM</t>
  </si>
  <si>
    <t>Moldova (the Republic of)</t>
  </si>
  <si>
    <t>MD</t>
  </si>
  <si>
    <t>MDA</t>
  </si>
  <si>
    <t>Monaco</t>
  </si>
  <si>
    <t>MC</t>
  </si>
  <si>
    <t>MCO</t>
  </si>
  <si>
    <t>Mongolia</t>
  </si>
  <si>
    <t>MN</t>
  </si>
  <si>
    <t>MNG</t>
  </si>
  <si>
    <t>Montenegro</t>
  </si>
  <si>
    <t>ME</t>
  </si>
  <si>
    <t>MNE</t>
  </si>
  <si>
    <t>Montserrat</t>
  </si>
  <si>
    <t>MS</t>
  </si>
  <si>
    <t>MSR</t>
  </si>
  <si>
    <t>MAR</t>
  </si>
  <si>
    <t>MOZ</t>
  </si>
  <si>
    <t>Myanmar</t>
  </si>
  <si>
    <t>MM</t>
  </si>
  <si>
    <t>MMR</t>
  </si>
  <si>
    <t>NAM</t>
  </si>
  <si>
    <t>Nauru</t>
  </si>
  <si>
    <t>NR</t>
  </si>
  <si>
    <t>NRU</t>
  </si>
  <si>
    <t>Nepal</t>
  </si>
  <si>
    <t>NP</t>
  </si>
  <si>
    <t>NPL</t>
  </si>
  <si>
    <t>Netherlands (the)</t>
  </si>
  <si>
    <t>NLD</t>
  </si>
  <si>
    <t>New Caledonia</t>
  </si>
  <si>
    <t>NC</t>
  </si>
  <si>
    <t>NCL</t>
  </si>
  <si>
    <t>New Zealand</t>
  </si>
  <si>
    <t>NZ</t>
  </si>
  <si>
    <t>NZL</t>
  </si>
  <si>
    <t>Nicaragua</t>
  </si>
  <si>
    <t>NI</t>
  </si>
  <si>
    <t>NIC</t>
  </si>
  <si>
    <t>Niger (the)</t>
  </si>
  <si>
    <t>NER</t>
  </si>
  <si>
    <t>NGA</t>
  </si>
  <si>
    <t>Niue</t>
  </si>
  <si>
    <t>NU</t>
  </si>
  <si>
    <t>NIU</t>
  </si>
  <si>
    <t>Norfolk Island</t>
  </si>
  <si>
    <t>NF</t>
  </si>
  <si>
    <t>NFK</t>
  </si>
  <si>
    <t>Northern Mariana Islands (the)</t>
  </si>
  <si>
    <t>MP</t>
  </si>
  <si>
    <t>MNP</t>
  </si>
  <si>
    <t>Norway</t>
  </si>
  <si>
    <t>NOR</t>
  </si>
  <si>
    <t>Oman</t>
  </si>
  <si>
    <t>OM</t>
  </si>
  <si>
    <t>OMN</t>
  </si>
  <si>
    <t>Pakistan</t>
  </si>
  <si>
    <t>PK</t>
  </si>
  <si>
    <t>PAK</t>
  </si>
  <si>
    <t>Palau</t>
  </si>
  <si>
    <t>PW</t>
  </si>
  <si>
    <t>PLW</t>
  </si>
  <si>
    <t>Palestine, State of</t>
  </si>
  <si>
    <t>PS</t>
  </si>
  <si>
    <t>PSE</t>
  </si>
  <si>
    <t>Panama</t>
  </si>
  <si>
    <t>PA</t>
  </si>
  <si>
    <t>PAN</t>
  </si>
  <si>
    <t>Papua New Guinea</t>
  </si>
  <si>
    <t>PG</t>
  </si>
  <si>
    <t>PNG</t>
  </si>
  <si>
    <t>Paraguay</t>
  </si>
  <si>
    <t>PY</t>
  </si>
  <si>
    <t>PRY</t>
  </si>
  <si>
    <t>Peru</t>
  </si>
  <si>
    <t>PE</t>
  </si>
  <si>
    <t>PER</t>
  </si>
  <si>
    <t>Philippines (the)</t>
  </si>
  <si>
    <t>PH</t>
  </si>
  <si>
    <t>PHL</t>
  </si>
  <si>
    <t>Pitcairn</t>
  </si>
  <si>
    <t>PN</t>
  </si>
  <si>
    <t>PCN</t>
  </si>
  <si>
    <t>Poland</t>
  </si>
  <si>
    <t>PL</t>
  </si>
  <si>
    <t>POL</t>
  </si>
  <si>
    <t>Portugal</t>
  </si>
  <si>
    <t>PRT</t>
  </si>
  <si>
    <t>Puerto Rico</t>
  </si>
  <si>
    <t>PR</t>
  </si>
  <si>
    <t>PRI</t>
  </si>
  <si>
    <t>Qatar</t>
  </si>
  <si>
    <t>QA</t>
  </si>
  <si>
    <t>QAT</t>
  </si>
  <si>
    <t>Republic of North Macedonia</t>
  </si>
  <si>
    <t>MK</t>
  </si>
  <si>
    <t>MKD</t>
  </si>
  <si>
    <t>Réunion</t>
  </si>
  <si>
    <t>RE</t>
  </si>
  <si>
    <t>REU</t>
  </si>
  <si>
    <t>Romania</t>
  </si>
  <si>
    <t>RO</t>
  </si>
  <si>
    <t>ROU</t>
  </si>
  <si>
    <t>Russian Federation (the)</t>
  </si>
  <si>
    <t>RU</t>
  </si>
  <si>
    <t>RUS</t>
  </si>
  <si>
    <t>RWA</t>
  </si>
  <si>
    <t>Saint Barthélemy</t>
  </si>
  <si>
    <t>BL</t>
  </si>
  <si>
    <t>BLM</t>
  </si>
  <si>
    <t>Saint Helena, Ascension and Tristan da Cunha</t>
  </si>
  <si>
    <t>SH</t>
  </si>
  <si>
    <t>SHN</t>
  </si>
  <si>
    <t>Saint Kitts and Nevis</t>
  </si>
  <si>
    <t>KN</t>
  </si>
  <si>
    <t>KNA</t>
  </si>
  <si>
    <t>Saint Lucia</t>
  </si>
  <si>
    <t>LC</t>
  </si>
  <si>
    <t>LCA</t>
  </si>
  <si>
    <t>Saint Martin (French part)</t>
  </si>
  <si>
    <t>MF</t>
  </si>
  <si>
    <t>MAF</t>
  </si>
  <si>
    <t>Saint Pierre and Miquelon</t>
  </si>
  <si>
    <t>PM</t>
  </si>
  <si>
    <t>SPM</t>
  </si>
  <si>
    <t>Saint Vincent and the Grenadines</t>
  </si>
  <si>
    <t>VC</t>
  </si>
  <si>
    <t>VCT</t>
  </si>
  <si>
    <t>Samoa</t>
  </si>
  <si>
    <t>WS</t>
  </si>
  <si>
    <t>WSM</t>
  </si>
  <si>
    <t>San Marino</t>
  </si>
  <si>
    <t>SM</t>
  </si>
  <si>
    <t>SMR</t>
  </si>
  <si>
    <t>STP</t>
  </si>
  <si>
    <t>Saudi Arabia</t>
  </si>
  <si>
    <t>SAU</t>
  </si>
  <si>
    <t>SEN</t>
  </si>
  <si>
    <t>Serbia</t>
  </si>
  <si>
    <t>RS</t>
  </si>
  <si>
    <t>SRB</t>
  </si>
  <si>
    <t>SYC</t>
  </si>
  <si>
    <t>SLE</t>
  </si>
  <si>
    <t>Singapore</t>
  </si>
  <si>
    <t>SG</t>
  </si>
  <si>
    <t>SGP</t>
  </si>
  <si>
    <t>Sint Maarten (Dutch part)</t>
  </si>
  <si>
    <t>SX</t>
  </si>
  <si>
    <t>SXM</t>
  </si>
  <si>
    <t>Slovakia</t>
  </si>
  <si>
    <t>SK</t>
  </si>
  <si>
    <t>SVK</t>
  </si>
  <si>
    <t>Slovenia</t>
  </si>
  <si>
    <t>SI</t>
  </si>
  <si>
    <t>SVN</t>
  </si>
  <si>
    <t>Solomon Islands</t>
  </si>
  <si>
    <t>SB</t>
  </si>
  <si>
    <t>SLB</t>
  </si>
  <si>
    <t>SOM</t>
  </si>
  <si>
    <t>ZAF</t>
  </si>
  <si>
    <t>South Georgia and the South Sandwich Islands</t>
  </si>
  <si>
    <t>GS</t>
  </si>
  <si>
    <t>SGS</t>
  </si>
  <si>
    <t>SSD</t>
  </si>
  <si>
    <t>Spain</t>
  </si>
  <si>
    <t>ESP</t>
  </si>
  <si>
    <t>Sri Lanka</t>
  </si>
  <si>
    <t>LK</t>
  </si>
  <si>
    <t>LKA</t>
  </si>
  <si>
    <t>Sudan (the)</t>
  </si>
  <si>
    <t>SDN</t>
  </si>
  <si>
    <t>Suriname</t>
  </si>
  <si>
    <t>SR</t>
  </si>
  <si>
    <t>SUR</t>
  </si>
  <si>
    <t>Svalbard and Jan Mayen</t>
  </si>
  <si>
    <t>SJ</t>
  </si>
  <si>
    <t>SJM</t>
  </si>
  <si>
    <t>Sweden</t>
  </si>
  <si>
    <t>SWE</t>
  </si>
  <si>
    <t>Switzerland</t>
  </si>
  <si>
    <t>CH</t>
  </si>
  <si>
    <t>CHE</t>
  </si>
  <si>
    <t>Syrian Arab Republic</t>
  </si>
  <si>
    <t>SY</t>
  </si>
  <si>
    <t>SYR</t>
  </si>
  <si>
    <t>Taiwan (Province of China)</t>
  </si>
  <si>
    <t>TW</t>
  </si>
  <si>
    <t>TWN</t>
  </si>
  <si>
    <t>Tajikistan</t>
  </si>
  <si>
    <t>TJ</t>
  </si>
  <si>
    <t>TJK</t>
  </si>
  <si>
    <t>Tanzania, United Republic of</t>
  </si>
  <si>
    <t>TZA</t>
  </si>
  <si>
    <t>Thailand</t>
  </si>
  <si>
    <t>THA</t>
  </si>
  <si>
    <t>Timor-Leste</t>
  </si>
  <si>
    <t>TL</t>
  </si>
  <si>
    <t>TLS</t>
  </si>
  <si>
    <t>TGO</t>
  </si>
  <si>
    <t>Tokelau</t>
  </si>
  <si>
    <t>TK</t>
  </si>
  <si>
    <t>TKL</t>
  </si>
  <si>
    <t>Tonga</t>
  </si>
  <si>
    <t>TO</t>
  </si>
  <si>
    <t>TON</t>
  </si>
  <si>
    <t>Trinidad and Tobago</t>
  </si>
  <si>
    <t>TT</t>
  </si>
  <si>
    <t>TTO</t>
  </si>
  <si>
    <t>TUN</t>
  </si>
  <si>
    <t>Turkey</t>
  </si>
  <si>
    <t>TUR</t>
  </si>
  <si>
    <t>Turkmenistan</t>
  </si>
  <si>
    <t>TM</t>
  </si>
  <si>
    <t>TKM</t>
  </si>
  <si>
    <t>Turks and Caicos Islands (the)</t>
  </si>
  <si>
    <t>TC</t>
  </si>
  <si>
    <t>TCA</t>
  </si>
  <si>
    <t>Tuvalu</t>
  </si>
  <si>
    <t>TV</t>
  </si>
  <si>
    <t>TUV</t>
  </si>
  <si>
    <t>UGA</t>
  </si>
  <si>
    <t>Ukraine</t>
  </si>
  <si>
    <t>UA</t>
  </si>
  <si>
    <t>UKR</t>
  </si>
  <si>
    <t>United Arab Emirates (the)</t>
  </si>
  <si>
    <t>ARE</t>
  </si>
  <si>
    <t>United Kingdom of Great Britain and Northern Ireland (the)</t>
  </si>
  <si>
    <t>GBR</t>
  </si>
  <si>
    <t>United States Minor Outlying Islands (the)</t>
  </si>
  <si>
    <t>UM</t>
  </si>
  <si>
    <t>UMI</t>
  </si>
  <si>
    <t>United States of America (the)</t>
  </si>
  <si>
    <t>USA</t>
  </si>
  <si>
    <t>Uruguay</t>
  </si>
  <si>
    <t>UY</t>
  </si>
  <si>
    <t>URY</t>
  </si>
  <si>
    <t>Uzbekistan</t>
  </si>
  <si>
    <t>UZ</t>
  </si>
  <si>
    <t>UZB</t>
  </si>
  <si>
    <t>Vanuatu</t>
  </si>
  <si>
    <t>VU</t>
  </si>
  <si>
    <t>VUT</t>
  </si>
  <si>
    <t>Venezuela (Bolivarian Republic of)</t>
  </si>
  <si>
    <t>VE</t>
  </si>
  <si>
    <t>VEN</t>
  </si>
  <si>
    <t>Viet Nam</t>
  </si>
  <si>
    <t>VNM</t>
  </si>
  <si>
    <t>Virgin Islands (British)</t>
  </si>
  <si>
    <t>VG</t>
  </si>
  <si>
    <t>VGB</t>
  </si>
  <si>
    <t>Virgin Islands (U.S.)</t>
  </si>
  <si>
    <t>VI</t>
  </si>
  <si>
    <t>VIR</t>
  </si>
  <si>
    <t>Wallis and Futuna</t>
  </si>
  <si>
    <t>WF</t>
  </si>
  <si>
    <t>WLF</t>
  </si>
  <si>
    <t>Western Sahara</t>
  </si>
  <si>
    <t>EH</t>
  </si>
  <si>
    <t>ESH</t>
  </si>
  <si>
    <t>Yemen</t>
  </si>
  <si>
    <t>YE</t>
  </si>
  <si>
    <t>YEM</t>
  </si>
  <si>
    <t>ZMB</t>
  </si>
  <si>
    <t>ZWE</t>
  </si>
  <si>
    <t>Name</t>
  </si>
  <si>
    <t>Role</t>
  </si>
  <si>
    <t>Number of occurrence (including hybrids)</t>
  </si>
  <si>
    <t>Training Programs</t>
  </si>
  <si>
    <t>Communities of Practice</t>
  </si>
  <si>
    <t>Helpdesk</t>
  </si>
  <si>
    <t>Learning Curve</t>
  </si>
  <si>
    <t>Documentation Quality</t>
  </si>
  <si>
    <t>Origin</t>
  </si>
  <si>
    <t>Software Cost (USD)</t>
  </si>
  <si>
    <t>Operating System</t>
  </si>
  <si>
    <t>Programming Skills</t>
  </si>
  <si>
    <t>LEAP (Low Emissions Analysis Platform)</t>
  </si>
  <si>
    <t>Energy scenario accounting &amp; mitigation</t>
  </si>
  <si>
    <t>Yes (SEI courses, online tutorials)</t>
  </si>
  <si>
    <t>Yes</t>
  </si>
  <si>
    <t>Yes (SEI)</t>
  </si>
  <si>
    <t>Moderate</t>
  </si>
  <si>
    <t>High</t>
  </si>
  <si>
    <t>SEI (USA, Sweden)</t>
  </si>
  <si>
    <t>$0 (Developing nations/Students) to $3,000+</t>
  </si>
  <si>
    <t>Windows</t>
  </si>
  <si>
    <t>No (GUI-based)</t>
  </si>
  <si>
    <t>Energy system optimization</t>
  </si>
  <si>
    <t>Yes (EMP-A, ICTP, Open U)</t>
  </si>
  <si>
    <t>Yes (Community)</t>
  </si>
  <si>
    <t>Good</t>
  </si>
  <si>
    <t>KTH / SEI / UNDESA
(Sweden)</t>
  </si>
  <si>
    <t>$0 (Open Source)</t>
  </si>
  <si>
    <t>Windows, Linux, macOS</t>
  </si>
  <si>
    <t>Yes (Python, GAMS, MathProg)</t>
  </si>
  <si>
    <t>TIMES/MARKAL</t>
  </si>
  <si>
    <t>Techno-economic capacity expansion</t>
  </si>
  <si>
    <t>Yes (IEA-ETSAP workshops)</t>
  </si>
  <si>
    <t>Yes (ETSAP)</t>
  </si>
  <si>
    <t>IEA-ETSAP
(Australia, Austria, Belgium, Canada, China, Denmark, Finland, France, Germany, Greece, Ireland, Italy, Japan, Korea (Republic of), Netherlands, Norway, Spain, Sweden, Switzerland, United Kingdom, United States)</t>
  </si>
  <si>
    <t>$0 (Code), $2k–$10k+ (GUI/Solvers)</t>
  </si>
  <si>
    <t>Yes (GAMS / VEDA GUI helps)</t>
  </si>
  <si>
    <t>Integrated assessment &amp; optimization</t>
  </si>
  <si>
    <t>Yes (IAEA training)</t>
  </si>
  <si>
    <t>Yes (IAEA)</t>
  </si>
  <si>
    <t>IIASA (Austria) / IAEA (International)</t>
  </si>
  <si>
    <t>$0 (Open Source / Member States)</t>
  </si>
  <si>
    <t>Yes (Python for MESSAGEix, GAMS)</t>
  </si>
  <si>
    <t>African power pool capacity expansion</t>
  </si>
  <si>
    <t>Yes (IRENA workshops)</t>
  </si>
  <si>
    <t>Yes (IRENA)</t>
  </si>
  <si>
    <t>IRENA (International - UAE/Germany)</t>
  </si>
  <si>
    <t>$0</t>
  </si>
  <si>
    <t>No (Uses MESSAGE GUI)</t>
  </si>
  <si>
    <t>PypSA</t>
  </si>
  <si>
    <t>Power/energy system optimization</t>
  </si>
  <si>
    <t>Yes (Agora Energiewende, online)</t>
  </si>
  <si>
    <t>FIAS / KIT / TU Berlin (Germany)</t>
  </si>
  <si>
    <t>Yes (Python)</t>
  </si>
  <si>
    <t>Multi-scale energy system optimization</t>
  </si>
  <si>
    <t>Yes (Online tutorials)</t>
  </si>
  <si>
    <t>Moderate to High</t>
  </si>
  <si>
    <t>Univ. of Cambridge (UK) / ETH Zurich (Switzerland)</t>
  </si>
  <si>
    <t>Yes (Python, YAML)</t>
  </si>
  <si>
    <t>ONSSET (Open Source Spatial Electrification Tool)</t>
  </si>
  <si>
    <t>Geospatial electrification planning</t>
  </si>
  <si>
    <t>Yes (EMP-A, KTH tutorials)</t>
  </si>
  <si>
    <t>KTH (Sweden)</t>
  </si>
  <si>
    <t>Yes (Python, GIS basics)</t>
  </si>
  <si>
    <t>Power &amp; district heating optimization</t>
  </si>
  <si>
    <t>Yes (DTU courses)</t>
  </si>
  <si>
    <t>Ea Energy Analyses / DTU (Denmark)</t>
  </si>
  <si>
    <t>$0 (Code), requires GAMS license</t>
  </si>
  <si>
    <t>Yes (GAMS)</t>
  </si>
  <si>
    <t>Power market simulation &amp; dispatch</t>
  </si>
  <si>
    <t>Yes (Energy Exemplar training)</t>
  </si>
  <si>
    <t>Yes (Commercial)</t>
  </si>
  <si>
    <t>Energy Exemplar (Australia)</t>
  </si>
  <si>
    <t>$10,000 to $50,000+</t>
  </si>
  <si>
    <t>Homer pro</t>
  </si>
  <si>
    <t>Microgrid &amp; distributed generation</t>
  </si>
  <si>
    <t>Yes (UL Solutions training)</t>
  </si>
  <si>
    <t>NREL (USA)</t>
  </si>
  <si>
    <t>$500 to $2,000+</t>
  </si>
  <si>
    <t>System dynamics simulation</t>
  </si>
  <si>
    <t>Yes (Ventana Systems, online)</t>
  </si>
  <si>
    <t>Ventana Systems (USA)</t>
  </si>
  <si>
    <t>$0 (PLE version) to $2,000+</t>
  </si>
  <si>
    <t>Windows, macOS</t>
  </si>
  <si>
    <t>No (Visual/Equation-based)</t>
  </si>
  <si>
    <t>Power system flexibility assessment</t>
  </si>
  <si>
    <t>VTT (Finland) / IRENA (International)</t>
  </si>
  <si>
    <t>No (Excel-based)</t>
  </si>
  <si>
    <t>Energy demand forecasting</t>
  </si>
  <si>
    <t>IAEA (International - Austria) / IEJE (France)</t>
  </si>
  <si>
    <t>$0 (Member States)</t>
  </si>
  <si>
    <t>Sector-coupled energy simulation</t>
  </si>
  <si>
    <t>Yes (Aalborg Univ. workshops)</t>
  </si>
  <si>
    <t>Yes (Forum/Email)</t>
  </si>
  <si>
    <t>Aalborg University (Denmark)</t>
  </si>
  <si>
    <t>$0 (Freeware)</t>
  </si>
  <si>
    <t>Geographic Information Systems (GIS)</t>
  </si>
  <si>
    <t>Yes (Various online/offline)</t>
  </si>
  <si>
    <t>OSGeo (International) / Gary Sherman (USA)</t>
  </si>
  <si>
    <t>No (Python/PyQGIS optional)</t>
  </si>
  <si>
    <t>Yes (Esri Academy)</t>
  </si>
  <si>
    <t>Esri (USA)</t>
  </si>
  <si>
    <t>$100 (Personal) to $1,000+</t>
  </si>
  <si>
    <t>No (Python/ArcPy optional)</t>
  </si>
  <si>
    <t>Climate, Land, Energy, Water integration</t>
  </si>
  <si>
    <t>Yes (UNDESA, EMP-A)</t>
  </si>
  <si>
    <t>KTH (Sweden) / UNDESA</t>
  </si>
  <si>
    <t>Yes (Python, GAMS)</t>
  </si>
  <si>
    <t>Generation capacity expansion</t>
  </si>
  <si>
    <t>Good (Dated)</t>
  </si>
  <si>
    <t>IAEA (International - Austria) / TVA (USA)</t>
  </si>
  <si>
    <t>Energy optimization framework</t>
  </si>
  <si>
    <t>Yes (SEI tutorials)</t>
  </si>
  <si>
    <t>Yes (SEI/Community)</t>
  </si>
  <si>
    <t>SEI (Sweden / USA)</t>
  </si>
  <si>
    <t>Yes (Julia)</t>
  </si>
  <si>
    <t>Water resource evaluation &amp; planning</t>
  </si>
  <si>
    <t>Yes (SEI training)</t>
  </si>
  <si>
    <t>$0 (Developing nations) to $3,000+</t>
  </si>
  <si>
    <t>Power system operation &amp; flexibility</t>
  </si>
  <si>
    <t>Yes (JRC workshops)</t>
  </si>
  <si>
    <t>EC Joint Research Centre (EU - Belgium/Netherlands)</t>
  </si>
  <si>
    <t>2050 emissions/energy pathway calculator</t>
  </si>
  <si>
    <t>Yes (Mott MacDonald, ECN)</t>
  </si>
  <si>
    <t>No</t>
  </si>
  <si>
    <t>Low</t>
  </si>
  <si>
    <t>UK Govt (UK) / Energy Commission (Nigeria)</t>
  </si>
  <si>
    <t>$0 (Open Source / Web)</t>
  </si>
  <si>
    <t>Web / Any</t>
  </si>
  <si>
    <t>No (Web/Excel UI)</t>
  </si>
  <si>
    <t>Power system capacity expansion</t>
  </si>
  <si>
    <t>Yes (Online workshops)</t>
  </si>
  <si>
    <t>UC Berkeley / Univ. of Hawaii (USA)</t>
  </si>
  <si>
    <t>Yes (Python, Pyomo)</t>
  </si>
  <si>
    <t>South African national energy optimization</t>
  </si>
  <si>
    <t>Yes (Univ. of Cape Town)</t>
  </si>
  <si>
    <t>Univ. of Cape Town (South Africa)</t>
  </si>
  <si>
    <t>Relies on TIMES/GAMS costs</t>
  </si>
  <si>
    <t>Yes (GAMS, VEDA)</t>
  </si>
  <si>
    <t>Continental African energy modeling</t>
  </si>
  <si>
    <t>Yes (EMP-A)</t>
  </si>
  <si>
    <t>$0 (Based on OSeMOSYS)</t>
  </si>
  <si>
    <t>Environmental &amp; health impact estimating</t>
  </si>
  <si>
    <t>IAEA (International - Austria)</t>
  </si>
  <si>
    <t>Air dispersion &amp; environmental impact</t>
  </si>
  <si>
    <t>Yes (CERC Ltd)</t>
  </si>
  <si>
    <t>CERC Ltd (UK)</t>
  </si>
  <si>
    <t>Commercial ($$$)</t>
  </si>
  <si>
    <t>Authors</t>
  </si>
  <si>
    <t>Model/tool Name</t>
  </si>
  <si>
    <t>Region/Country</t>
  </si>
  <si>
    <t>Study Objective</t>
  </si>
  <si>
    <t>Time Horizon</t>
  </si>
  <si>
    <t>end</t>
  </si>
  <si>
    <t>Modeling Approach</t>
  </si>
  <si>
    <t xml:space="preserve">solar </t>
  </si>
  <si>
    <t xml:space="preserve">Nuclear </t>
  </si>
  <si>
    <t>Geothermal</t>
  </si>
  <si>
    <t>Fossil Fuels</t>
  </si>
  <si>
    <t>H2</t>
  </si>
  <si>
    <t>Other technologies</t>
  </si>
  <si>
    <t>Sector (Electricity/Full Energy System)</t>
  </si>
  <si>
    <t>Open vs. Proprietary +data strategy</t>
  </si>
  <si>
    <t>Frequency of Use</t>
  </si>
  <si>
    <t>Sustainable Development Goals (SDG) Coverage</t>
  </si>
  <si>
    <t>NDC/LT-LEDS Mention</t>
  </si>
  <si>
    <t>Inclusion of African Specificities</t>
  </si>
  <si>
    <t>Developer Origin &amp; Local Ownership</t>
  </si>
  <si>
    <t>Informal Economy Consideration</t>
  </si>
  <si>
    <t>Political Stability/Uncertainty Addressed</t>
  </si>
  <si>
    <t>Institutional Users</t>
  </si>
  <si>
    <t>Comments</t>
  </si>
  <si>
    <t>Link</t>
  </si>
  <si>
    <t>contact (mail)</t>
  </si>
  <si>
    <t>(Dalla Longa and van der Zwaan, 2021)</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</si>
  <si>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Sudan, Tanzania, Togo, Tunisia, Uganda, Zambia, Zimbabwe) 
48 countries</t>
  </si>
  <si>
    <t>Up to 2050</t>
  </si>
  <si>
    <t>Modeling combining GIS analysis (pixel-by-pixel comparison of Willingness To Pay (WTP) vs. costs) with a large-scale, long-term Integrated Assessment Model (IAM) (TIAM-ECN)
A technology-rich, bottom-up integrated assessment model with global geographical scope</t>
  </si>
  <si>
    <t>Off-grid renewable energy technologies</t>
  </si>
  <si>
    <t xml:space="preserve">Electricity access </t>
  </si>
  <si>
    <t xml:space="preserve">Proprietary
Used high-resolution GIS datasets
All data used to build WTP model are publicly available
The Python code that was used to generate WTP estimates, as well as instructions to  perform the GIS calculation for the base case and the resulting GIS layers  can be accessed at the following repository: https://github.com/francescodallalonga/electricity_access_AFR. </t>
  </si>
  <si>
    <t>Occasional</t>
  </si>
  <si>
    <t>SDG 7
SDG 13</t>
  </si>
  <si>
    <t>Explicitly addresses the immense access deficit in Sub-Saharan Africa (43% lacking access). The approach models the Willingness To Pay (WTP) as a key metric for electricity demand, tailored to macroeconomic trends in Africa.</t>
  </si>
  <si>
    <t>Abroad
Netherlands and Italy</t>
  </si>
  <si>
    <t>N/A</t>
  </si>
  <si>
    <t>Uncertainty is addressed by modeling the presence (and absence) of stringent global climate policies and the effect of targeted investment incentives to accelerate access</t>
  </si>
  <si>
    <t>The results project that off-grid renewable energy technologies are crucial for increasing electricity access in remote areas. The baseline projections show a "corridor of darkness" in central Africa remaining excluded from access until 2050</t>
  </si>
  <si>
    <t>https://www.sciencedirect.com/science/article/pii/S1364032120306870</t>
  </si>
  <si>
    <t>francesco.dallalonga@tno.nl
bob.vanderzwaan@tno.nl</t>
  </si>
  <si>
    <t>African Development Bank (AfDB) (2016); Wiese et al. (2018)</t>
  </si>
  <si>
    <t xml:space="preserve">Balmorel
</t>
  </si>
  <si>
    <t xml:space="preserve">To determine the optimal set of investments required to meet growing electricity demand and universal access targets across Africa, minimizing total system costs within defined constraints.
</t>
  </si>
  <si>
    <t>up to 2060</t>
  </si>
  <si>
    <t>Bottom-up. It is an optimization model that uses Linear Programming (LP) for its core formulation. Mixed-Integer Linear Programming (MILP) can be applied via addons to represent economies of scale and unit commitment. It is formulated in the GAMS (General Algebraic Modelling System) language. It is a deterministic model that assumes perfect foresight within the optimization period.</t>
  </si>
  <si>
    <t>CHP, short-term and long-term storage, electric vehicles</t>
  </si>
  <si>
    <t xml:space="preserve">Electricity and heat Sector </t>
  </si>
  <si>
    <t>Open Source. The AfDB application gathered data in Excel format, intended to be a useful database open for everyone.
The model code is Open Source, assigned the ISC license in 2017. It fulfills preconditions for transparency because its code is open source and data manipulations are in clear code. The model itself is written in GAMS, which requires a separate license. available at https://github.com/balmorelcommunity/Balmorel</t>
  </si>
  <si>
    <t>Routine 
long application history</t>
  </si>
  <si>
    <t>Model was tailored to the African power sector. Incorporates country-specific daily demand profiles and actual daily VRE resource profiles (e.g., Sudan, Ethiopia, Kenya wind/solar data for 50 sites). Includes modeling of access expansion options (on-grid, mini-grid, off-grid).</t>
  </si>
  <si>
    <t>Abroad
DTU Denmark / consultants for AfDB</t>
  </si>
  <si>
    <t>The model is inherently deterministic. Uncertainty (e.g., political decisions, fuel prices, or technology expansion delays) is addressed through the evaluation of multiple, alternative scenarios</t>
  </si>
  <si>
    <t>EA Energy Analyses, COWI, HOFOR, Danish Energy Association, Estonian TSO Elering, Mexican Energy Ministry, Ethiopian Government/MoWIE/EEP, and implicitly the AfDB (African Development Bank) for optimization work.</t>
  </si>
  <si>
    <t xml:space="preserve">Balmorel is known for its high temporal resolution (hourly modeling capability) crucial for analyzing VRE integration. The model determines the optimal development path by minimizing total system costs (capital, fuel, O&amp;M)
</t>
  </si>
  <si>
    <t>frwi@dtu.dk</t>
  </si>
  <si>
    <t>(Stevanato et al., 2025)</t>
  </si>
  <si>
    <t>Nigeria and South Africa
The model is tailored to the African continent</t>
  </si>
  <si>
    <t>Up to 2030</t>
  </si>
  <si>
    <t>Bottom-up, Optimization. Uses Linear Programming (LP) (Calliope framework). Runs primarily in Operation Mode for VRE integration analysis, with a two-step approach incorporating Planning Mode to identify cost-optimal storage capacity.</t>
  </si>
  <si>
    <t>PHES, BESS</t>
  </si>
  <si>
    <t>Electricity</t>
  </si>
  <si>
    <t>Open Source
https://github.com/SESAM-Polimi/Calliope-Africa</t>
  </si>
  <si>
    <t>Ad hoc</t>
  </si>
  <si>
    <t>Focuses on SDG7 (Affordable and Clean Energy), specifically Target 7.2 (increasing the share of renewables). Also notes potential beneficial indirect effects on Target 7.1 and 7.3</t>
  </si>
  <si>
    <t>Yes. It is an Africa-specific model designed to enable national-level and multi-regional analysis. It compares two countries (Nigeria, South Africa) with contrasting electricity systems and electrification rates (61% and 86% respectively as of 2022) to illustrate the diversity of African contexts.</t>
  </si>
  <si>
    <t>Abroad
Polytechnico di Milano - Italy</t>
  </si>
  <si>
    <t>The model is designed to support policymakers in seeking cost-effective, resilient pathways. It utilizes a scenario-based methodology for infrastructure prioritization and policy alignment.</t>
  </si>
  <si>
    <t>The model was developed at Politecnico di Milano. The model and inputs are available via the GitHub repository managed by Sustainable Energy Systems Analysis and Modelling-Politecnico di Milano.</t>
  </si>
  <si>
    <t>The study fills a thematic gap by focusing on the underexplored potential of PHES rather than Battery Energy Storage Systems (BESS) for VRE integration in the African context. 
The methodology is replicable and generalizable to other national contexts.</t>
  </si>
  <si>
    <t>https://www.sciencedirect.com/science/article/pii/S0973082625001103</t>
  </si>
  <si>
    <t>(Kirli et al., 2021)</t>
  </si>
  <si>
    <t>PyPSA 
(PyPSA meets Africa)</t>
  </si>
  <si>
    <t>Bottom-up
Optimization, linear power flow calculations, High spatial and temporal resolution (1-hour), geospatial modelling</t>
  </si>
  <si>
    <t>Transmission network, grid-scale batteries, supports sector-coupling</t>
  </si>
  <si>
    <t>Electricity Network</t>
  </si>
  <si>
    <t>Open Source. The model builds exclusively on freely available data. It uses a modular workflow based on ERA5 data for hourly climate estimates and OpenStreetMap data for infrastructure. The project prioritizes the creation of validated substation and high voltage line datasets which will be publicly available.</t>
  </si>
  <si>
    <t>Occasional
long-term maintained</t>
  </si>
  <si>
    <t>SDG 7</t>
  </si>
  <si>
    <t>Yes. It is an Africa-specific model developed to address the gap for a centralized, continent-level African model. It focuses on enabling the integration of RES due to rapid urbanization, economic development and population growth in the African continent.</t>
  </si>
  <si>
    <t>Abroad
UK, Germany, Norway + Open Energy Community</t>
  </si>
  <si>
    <t>More than 27 members are associated with European and African leading institutions. Supported by the University of Edinburgh and coordinates with initiatives like the Energy Modelling Platform Africa (EMP-A).</t>
  </si>
  <si>
    <t>The model provides the first African transmission grid model with high, adjustable spatial resolution, capable of optimal capacity expansion. It aims to enable intercontinental studies by facilitating coupling with models like PyPSA-Eur.</t>
  </si>
  <si>
    <t>https://arxiv.org/pdf/2110.10628</t>
  </si>
  <si>
    <t>m.mahmood-3@sms.ed.ac.uk
max.parzen@ed.ac.uk</t>
  </si>
  <si>
    <t>(Taliotis et al., 2016)</t>
  </si>
  <si>
    <t>TEMBA 
Based on OSeMOSYS</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</si>
  <si>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Malawi, Mali, Mauritania, Morocco, Mozambique, Namibia, Niger , Nigeria, Rwanda, Senegal, Sierra Leone, Somalia, South Africa, South Sudan, Sudan, Tanzania, Togo, Tunisia, Uganda, Zambia, Zimbabwe) 
48 countries</t>
  </si>
  <si>
    <t xml:space="preserve">To examine indicative scenarios of power plant investments based on the potential for electricity trade. The goal is to develop least cost system configurations and provide a systematic national and regional investment outlook.
</t>
  </si>
  <si>
    <t>2010-2040
Extended to 2065 to avoid  "edge-effect" considerations from affecting the reported results</t>
  </si>
  <si>
    <t>Dynamic, Bottom-up, Cost-optimization, Linear optimization, dynamic capacity expansion model</t>
  </si>
  <si>
    <t>Transmission links/interconnectors (between countries), Oil refining, Off-grid technologies</t>
  </si>
  <si>
    <t>Electricity supply sector</t>
  </si>
  <si>
    <t>Open Source
The OSeMOSYS code and TEMBA data file are available at www.osemosys.org</t>
  </si>
  <si>
    <t>Routine
Ongoing Status</t>
  </si>
  <si>
    <t>SDG7</t>
  </si>
  <si>
    <t>Yes. TEMBA is considered the world's first open-source African electricity supply model. It models countries based on their individual systems and resource pricing (coastal vs. inland). The research was developed in collaboration with the UNECA and presented at the Africa Pavilion at COP21</t>
  </si>
  <si>
    <t>Co-developped 
KTH Sweden / UNECA (Linus Mofor)</t>
  </si>
  <si>
    <t>The model uses a deterministic optimization approach, assuming perfect foresight. It addresses political issues by incorporating constraints reflecting governmental policies. Later TEMBA-based analysis addressed climate change risks (like drought impacts on hydropower).</t>
  </si>
  <si>
    <t>UNECA (United Nations Economic Commission for Africa), SIDA, World Bank, ABB, Vatenskapsrådet, and JRC. Developed by researchers at KTH Royal Institute of Technology.</t>
  </si>
  <si>
    <t>The original TEMBA model determined the optimal supply profile for an exogenously defined demand, and thus did not consider demand side management (DSM) or energy efficiency measures</t>
  </si>
  <si>
    <t>https://www.sciencedirect.com/science/article/pii/S0973082615300065</t>
  </si>
  <si>
    <t>(Pappis et al.,2022)</t>
  </si>
  <si>
    <t>OSeMOSYS -AFRICA</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</si>
  <si>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Malawi, Mali, Mauritania, Morocco, Mozambique, Namibia, Niger , Nigeria, Rwanda, Senegal, Sierra Leone, Somalia, South Africa, South Sudan, Sudan, Tanzania, Togo, Tunisia, Uganda, Zambia, Zimbabwe) 
48 countries</t>
  </si>
  <si>
    <t>2015-2065</t>
  </si>
  <si>
    <t>Bottom-up. It uses linear optimization techniques. It is a dynamic capacity expansion model. It assumes a perfect market with perfect competition and foresight.</t>
  </si>
  <si>
    <t>CCS, Water withdrawal and consumption</t>
  </si>
  <si>
    <t>Full Energy System</t>
  </si>
  <si>
    <t>Open-source (OSeMOSYS)</t>
  </si>
  <si>
    <t>Routine
designed for long-run integrated assessment and energy planning</t>
  </si>
  <si>
    <t>Yes, Includes analysis of the vulnerability of hydropower to climate change/water scarcity, which is a key African issue. It includes a detailed energy system, including Biomass consumption, which is important in the African context</t>
  </si>
  <si>
    <t>Abroad
Sweden, UK, Netherlands, Italy, USA</t>
  </si>
  <si>
    <t>Assessed the impacts of adopting different climate change mitigation strategies across the African energy system</t>
  </si>
  <si>
    <t>The research group is based at the KTH Royal Institute of Technology. The editors for the associated report were from the European Commission, Joint Research Centre (JRC).</t>
  </si>
  <si>
    <t>This is the first study to use OSeMOSYS to investigate the water usage (withdrawal and consumption) for several low-carbon energy strategies across Africa. It provides country-specific water factors applied to hydro-electricity projections, including the water loss due to evaporation in the biggest 158 hydropower reservoirs in Africa. The paper also suggests that the lack of high temporal resolution means pumped hydropower storage and battery storage are only implicitly modeled</t>
  </si>
  <si>
    <t>(IRENA, IAEA, 2023)</t>
  </si>
  <si>
    <t>SPLAT - MESSAGE</t>
  </si>
  <si>
    <t xml:space="preserve">Africa (Continental)
Specific versions cover regional power pools, such as SPLAT-W (West Africa), SPLAT-N (North Africa), and SPLAT-CMP.
We have also SPLAT-ACEC focused on African clean energy corridor (21 countries)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Sudan, Tanzania, Togo, Tunisia, Uganda, Zambia, Zimbabwe) </t>
  </si>
  <si>
    <t xml:space="preserve">	
To identify least-cost supply scenarios and calculate technically feasible and economically optimal investment paths for power generation and transmission lines. It supports planning toward an African Single Electricity Market (AfSEM). The objective function minimizes the net present value (discounted sum) of total system costs.</t>
  </si>
  <si>
    <t>up to 2040</t>
  </si>
  <si>
    <t>Bottom-up. It is an optimization model using linear and mixed-integer optimization techniques. It assumes perfect foresight (deterministic optimization). It uses time slicing (temporal aggregation) to manage the computational load. For instance, SPLAT-N uses five seasons, each having ten distinct daily time slices. Within each country, it uses the copper-plate assumption (perfect internal transmission).</t>
  </si>
  <si>
    <t>Cross-border transmission infrastructure , Battery storage plants and CSP thermal storage</t>
  </si>
  <si>
    <t>Electricity sector</t>
  </si>
  <si>
    <t>Proprietary Software/Closed Source Model. Built on the MESSAGE software, which is not open-source. The model is available free for academic use to IRENA members. SPLAT-CMP partners stored model files in an online Git repository for version control.</t>
  </si>
  <si>
    <t>Routine</t>
  </si>
  <si>
    <t xml:space="preserve">Yes. The model is used to assess alternative energy supply strategies and GHG emissions reductions necessary to comply with (Intended) Nationally Determined Contributions ((I)NDCs) </t>
  </si>
  <si>
    <t>Yes. The model is designed for the African Continental Power Systems Masterplan. It includes constraints specific to African challenges, such as a relatively high discount rate (10%) and operational limits reflecting low-inertia grids.</t>
  </si>
  <si>
    <t>Abroad
IRENA</t>
  </si>
  <si>
    <t>The model facilitates scenario analysis to explore outcomes based on different policy and market assumptions. It incorporates constraints reflecting governmental policies and national energy security concerns</t>
  </si>
  <si>
    <t>IRENA, IAEA, AUDA-NEPAD, and the African Power Pools (WAPP, EAPP, SAPP, CAPP)</t>
  </si>
  <si>
    <t xml:space="preserve">SPLAT models determine the optimal development path by minimizing total system costs (capital, fuel, O&amp;M). SPLAT-ACEC was noted for having a higher temporal and geospatial resolution than previous SPLAT models for Africa. It is intended to support decision makers in designing power systems and prioritizing investment options.
</t>
  </si>
  <si>
    <t>https://www.irena.org/Energy-Transition/Planning/SPLAT-Models-for-Africa</t>
  </si>
  <si>
    <t>(IRENA, 2024)</t>
  </si>
  <si>
    <t>Kenya and Zambia
Africa (Regional assessments)</t>
  </si>
  <si>
    <t>To identify and address flexibility issues in power system planning and support regional assessments in Africa</t>
  </si>
  <si>
    <t>Bottom-up (system level dispatch). It is an optimization tool using linear programming.. It operates in two main modes: Dispatch (capacities fixed, optimizing operation cost) and Investment (optimizing new capacity to solve flexibility issues). It assumes perfect foresight (deterministic optimization). It uses linearized startups and does not use integer decision variables.</t>
  </si>
  <si>
    <t xml:space="preserve">	
Energy storage,  power-to-heat</t>
  </si>
  <si>
    <t>Electricity (Power System Flexibility/Dispatch)</t>
  </si>
  <si>
    <t>Open Source</t>
  </si>
  <si>
    <t xml:space="preserve">Routine application. FlexTool is a key component of IRENA's energy planning support </t>
  </si>
  <si>
    <t>Addresses policy by constraining scenarios to include existing or proposed investments (e.g., LCPDP in Kenya). The model itself is deterministic, assuming perfect foresight during the dispatch period.</t>
  </si>
  <si>
    <t>IRENA, IAEA, and institutional users associated with EMP-Africa. Used by national energy planners in Member States</t>
  </si>
  <si>
    <t>FlexTool is an easy-to-use and user-friendly tool; It is available as IRENA FlexTool 3.0/Pro (Python based) and IRENA FlexTool 2.0/LITE (Excel based); It is currently the only publicly and freely available (open-source) tool of its kind for flexibility assessment</t>
  </si>
  <si>
    <t>https://www.irena.org/Energy-Transition/Planning/Flextool</t>
  </si>
  <si>
    <t>Flextool@irena.org</t>
  </si>
  <si>
    <t>(N.Ouedraogo, 2017)</t>
  </si>
  <si>
    <t>Africa(Continental)
(Algeria, Angola, Benin, Botswana, Burkina faso, Burundi, Cameroun, Cape Verde, Central african republic, Chad, Comoros, Republic of the Congo, DRC, Djibouti, Egypt, Equatorial Guinea, Eritrea, Eswatini, Ethiopia, Gabon, Gambia, Ghana, Guinea, Guinea Bissau, Ivory coast, Kenya, Lesotho, Liberia, Libya, Madagascar, Malawi, Mali, Mauritania, Mauritius,  Morocco, Mozambique, Namibia, Niger , Nigeria, Rwanda, Sao Tome and Principe, Senegal, Seychelles, Sierra Leone, South Africa, Sudan, Tanzania, Togo, Tunisia, Uganda, Zambia, Zimbabwe) 
52 African countries</t>
  </si>
  <si>
    <t>2010-2040</t>
  </si>
  <si>
    <t>Bottom-up. It employs a scenario methodology developed by Schwartz and applies simulation methodology. It projects future energy demand based on socio-economic variables such as GDP, income per capita, population, and urbanization</t>
  </si>
  <si>
    <t>LEAP License required
As flexible and transparent, the LEAP model requires a low initial data requirement (only the base year requires detailed statistical data), which is suitable given the lack of quality time series in the African countries' context.
Data was derived from socio-economic variables like GDP, income per capita, population, and urbanization</t>
  </si>
  <si>
    <t>ad-hoc</t>
  </si>
  <si>
    <t>Local
UNECA, UNU-WIDER
But uses LEAP tool developed at SEI</t>
  </si>
  <si>
    <t>Yes. The existence of a large informal sector in Africa is noted as a characteristic that complicates modeling. Top-down models are noted to fail in adequately capturing the informal sector</t>
  </si>
  <si>
    <t>UN Economic Commission for Africa (UNECA), UNU-WIDER (support during research). Results intended for national and regional governments and policy planners.</t>
  </si>
  <si>
    <t>The study was prepared within the UNU-WIDER project on ‘Africa’s energy futures</t>
  </si>
  <si>
    <t>https://www.sciencedirect.com/science/article/pii/S0301421517301684?ref=pdf_download&amp;fr=RR-2&amp;rr=99a605881f2f0166</t>
  </si>
  <si>
    <t>Nouedraogo@uneca.org
Ouedraogo.s.nadia@gmail.com</t>
  </si>
  <si>
    <t>(Pavičević et al., 2021)</t>
  </si>
  <si>
    <t>Africa power pools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South Sudan, Sudan, Tanzania, Togo, Tunisia, Uganda, Zambia, Zimbabwe) 
49 Countries (Continental)</t>
  </si>
  <si>
    <t xml:space="preserve">To examine current and future electricity situations together with the potential of power trading between countries, and to investigate the relationship between water and energy by analysing the role of hydropower.
</t>
  </si>
  <si>
    <t>2018-2025</t>
  </si>
  <si>
    <t>Unit Commitment and Power Dispatch model. It uses a rolling-horizon optimal dispatch approach. The base Dispa-SET model is formulated as a mixed integer problem (MIP).</t>
  </si>
  <si>
    <t>Yes
(focus)</t>
  </si>
  <si>
    <t>Storage capacities (HDAM, HPHS, SCSP)</t>
  </si>
  <si>
    <t xml:space="preserve">Electricity
</t>
  </si>
  <si>
    <t>Open-source (Dispa-SET is an open-source tool). The associated dataset, Dispa-SET Africa dataset, was also released with LISFLOOD model dataset</t>
  </si>
  <si>
    <t>SDG 6
SDG 7</t>
  </si>
  <si>
    <t>Yes. Models the integrated energy requirements for the five African Power Pools. Incorporates real-world constraints such as existing cross-border NTCs (Net Transfer Capacities). Identifies issues specific to African power systems like load shedding and inadequacy (especially in WAPP and CAPP).</t>
  </si>
  <si>
    <t>Abroad
JRC, KU Leuven, University of Liège
Belgium, Netherlands</t>
  </si>
  <si>
    <t>Uncertainty is assessed through "what-if scenarios" focusing on the availability of water for energy purposes during dry and wet seasons</t>
  </si>
  <si>
    <t>European Commission, Joint Research Centre (JRC) (developed the tool). Results are intended to inform power pool planning.</t>
  </si>
  <si>
    <t>The model focuses on optimal dispatch (operation) and explicitly lacks capacity expansion features, meaning it cannot propose installation of new capacity. It reveals that increasing interconnection capacities effectively reduces load shedding and lowers renewable energy curtailment. Some countries are simulated in isolation if they do not share cross-border lines with neighbors (e.g., Central African Republic, Eritrea, Somalia, and several in WAPP)</t>
  </si>
  <si>
    <t>https://www.sciencedirect.com/science/article/pii/S0360544221008720</t>
  </si>
  <si>
    <t>(Naïma Chabouni, Charlène Barnet, Edi Assoumou, Nadia Maïzi, and Sandrine Selosse, 2024)</t>
  </si>
  <si>
    <t>Algeria
The model covers the Northern interconnected grid (RIN) region, which accounts for more than 80% of the country’s population.</t>
  </si>
  <si>
    <t>To develop three alternative energy pathways for Algeria to explore contributions to SDG 7 (energy) and SDG 13 (climate). To assess technological configurations of the power and hydrogen sectors by 2070 and demonstrate their impact on CO2 emission reduction. To examine the long-term impact of integrating RE and hydrogen development targets on the future energy system and assess whether these strategies enhance the fulfillment of SDG 7.</t>
  </si>
  <si>
    <t>2020-2070
5 year increment runs</t>
  </si>
  <si>
    <t>Bottom-up energy systems optimization model. It uses linear optimization. The approach utilizes a Reference Energy System (RES) diagram to describe energy flows.</t>
  </si>
  <si>
    <t>Yes
(Solar PV and CSP)</t>
  </si>
  <si>
    <t>Yes
(Natural Gas, Shale Gas)</t>
  </si>
  <si>
    <t>Yes
(core focus)</t>
  </si>
  <si>
    <t>SMRCCS
(Steam Methane Reforming with Carbon Capture Use and Storage, for blue hydrogen). 
CCGT 
(Combined Cycle Gas Turbine)
 Mobile gas turbine, and Diesel generators.</t>
  </si>
  <si>
    <t>Data is calibrated to the 2016 energy balances of the Ministry of Energy in Algeria and other international reports (IRENA 2015, Enerdata 2020, BP 2022). The approach uses exogenous fixed demands for power and gas.</t>
  </si>
  <si>
    <t>Ad-hoc scenario study (Three long-term scenarios—BAU, ReN + H2, and ReN + H2 + CO2_bound—are proposed and analyzed).</t>
  </si>
  <si>
    <t>SDG 7 and SDG 13</t>
  </si>
  <si>
    <t>Yes. The study relates to Algeria’s 2015 NDC, which commits to reducing GHG emissions by 7–22% by 2030. A climate scenario includes a CO2 emission reduction constraint aligned with SDG 13.</t>
  </si>
  <si>
    <t>Yes. Addresses Algeria’s vulnerability due to heavy dependence on hydrocarbon exports (rentier state model). Investigates strategies (RE and H2 development) to address the widening gap between energy supply and consumption and reserve hydrocarbon resources for exports. Specifically models hydrogen export targets to the EU.</t>
  </si>
  <si>
    <t>Co-developed
USTHB Algeria &amp; Mines Paris - France</t>
  </si>
  <si>
    <t>Yes. The study addresses the vulnerability and structural fragility resulting from excessive dependence on hydrocarbons and uncertainty about future export levels. It notes the pressure on the government to seek income diversification.</t>
  </si>
  <si>
    <t>MINES Paris, PSL Research University, Centre for Applied Mathematics. Data sourced from the Ministry of Energy in Algeria (2016 balances) and the Electricity and Gas Regulatory Commission (CREG).</t>
  </si>
  <si>
    <t>This model is one of the few academic prospective bottom-up optimization models applied to Algeria. The results indicate that current targets for RE development may be insufficient to make a substantial impact on lowering GHG emissions (SDG 13 alignment). Decarbonization requires aggressive expansion, including an additional 54 GW of solar and wind capacity by 2070 compared to the policy scenario. The high reliance on natural gas hinders the RE transition.</t>
  </si>
  <si>
    <t>https://www.researchgate.net/publication/381359940_Align_Algeria's_Energy_Diversification_Strategies_with_Energy_and_Climate_Sustainable_Development_Goals</t>
  </si>
  <si>
    <t>charlene.barnet@minesparis.psl.eu
edi.assoumou@minesparis.psl.eu
nadia.maizi@minesparis.psl.eu
sandrine.selosse@minesparis.psl.eu</t>
  </si>
  <si>
    <t>(Messaoudi et al., 2023)</t>
  </si>
  <si>
    <t>GIS-based approach</t>
  </si>
  <si>
    <t>To conduct the country's first assessment of the geographical, technical, economic, and environmental potential for wind to hydrogen production in Algeria. To assist Algerian authorities in identifying suitable areas and promoting the utilization of hydrogen energy.</t>
  </si>
  <si>
    <t>current potential assessment</t>
  </si>
  <si>
    <t>Bottom-up approach using GIS-based spatial analysis. The analysis includes multi-criteria decision making and incorporates geographical restrictions, technical factors (wake and slope effects), and calculates economic/environmental fossil fuel reduction potential.</t>
  </si>
  <si>
    <t>Electrolysis process 
(needed for hydrogen production)</t>
  </si>
  <si>
    <t>Full energy system</t>
  </si>
  <si>
    <t>Uses a GIS approach based on meteorological data to determine wind resource availability and geographical constraints.</t>
  </si>
  <si>
    <t>Ad-hoc 
(Described as the first comprehensive assessment of its kind for Algeria)</t>
  </si>
  <si>
    <t>Yes. The study relates to the Algerian government's pledge in 2020 to integrate hydrogen into its energy exports by 2030.</t>
  </si>
  <si>
    <t>Yes. Highlights Algeria's large size and its untapped wind potential. Briefly discusses Algeria’s water resources, crucial for hydrogen production.</t>
  </si>
  <si>
    <t>Local
University of Kasdi Merbah Ouargla
Universite Sidi Mohamed Ben Abdellah
Algeria, Morocco</t>
  </si>
  <si>
    <t>Addresses policy direction (government pledge to develop green H2). Future research is suggested to investigate transportation methods, implying uncertainty in supply logistics.</t>
  </si>
  <si>
    <t>VPRS Laboratory, 
University of Kasdi Merbah Ouargla
Ecole Supérieure de Technologie de Fès, Université Sidi Mohamed Ben Abdellah. 
Aims to assist Algerian authorities.</t>
  </si>
  <si>
    <t>The potential for wind-to-hydrogen production in Algeria significantly exceeds the current fossil fuel energy consumption in the transport sector. The assessment considered several factors that were previously scarce in literature for the entire Algerian territory.</t>
  </si>
  <si>
    <t>https://www.sciencedirect.com/science/article/pii/S0360319923037709</t>
  </si>
  <si>
    <t xml:space="preserve">messaoudi.djilali30@gmail.com
messaoudi.djilali@univ-ouargla.dz </t>
  </si>
  <si>
    <t>(Akpahou et al., 2024)</t>
  </si>
  <si>
    <t xml:space="preserve">LEAP-MCDM </t>
  </si>
  <si>
    <t>2017-2050</t>
  </si>
  <si>
    <t>Bottom-up approach using LEAP for scenario-based simulation and accounting principles. The latter part uses Fuzzy AHP and TOPSIS for ranking and prioritizing solutions</t>
  </si>
  <si>
    <t>Full Energy System (Households, Transport, Industry, Services, Agriculture)</t>
  </si>
  <si>
    <t>The approach uses the LEAP platform. Data inputs for the MCDM ranking and prioritization relied on expert points of view/surveys. The LEAP approach allows for modeling contexts with limited statistical data.
Data will be made available on request</t>
  </si>
  <si>
    <t>Ad -hoc</t>
  </si>
  <si>
    <t>Yes. The study relates to Benin's objectives under the Paris Agreement. NDC  is mentioned. The government's National Adaptation Program of Action is mentioned also, which includes promoting renewable energy.</t>
  </si>
  <si>
    <t>The study is focused on Benin, where approximately 60% of the population lacks access to electricity, and electricity production is highly dependent on imports and traditional energy sources. The study’s approach is deemed applicable to other less developed and developing countries outside Benin. The model incorporates targets for 100% urbanization and 100% electrification by 2050.</t>
  </si>
  <si>
    <t>Local
Benin, Ghana
But uses Leap developed at SEI</t>
  </si>
  <si>
    <t>Yes. Political and regulatory barriers were identified as one of the top three barriers hindering RE deployment. The prioritized solution found through Fuzzy TOPSIS was an adequate policy and regulatory framework.</t>
  </si>
  <si>
    <t>Findings provide insights for policymakers, industry stakeholders, and international development agencies. Data sources included the Ministry of Energy (ME), SBEE, DGRE, and ABERME.</t>
  </si>
  <si>
    <t>Suffered from limited data availability, necessitating the use of data from neighboring developing countries and global trends. Did not include cost analysis.</t>
  </si>
  <si>
    <t>https://www.sciencedirect.com/science/article/pii/S2352484724004827?via%3Dihub</t>
  </si>
  <si>
    <t>(Moner-Girona et al., 2016)</t>
  </si>
  <si>
    <t>GIS tool</t>
  </si>
  <si>
    <t>To develop a new methodology through spatial analysis to provide a possible pathway for universal electricity access. To recommend the more extensive use of distributed renewable energy systems. To define a coordinated planning for electrification.</t>
  </si>
  <si>
    <t>Bottom-up approach using a GIS-based spatial analysis. The approach uses a cost minimization function to calculate the MINIMUM_Cost comparing different off-grid technology options.</t>
  </si>
  <si>
    <t>Grid extension</t>
  </si>
  <si>
    <t>Uses a Geographic Information Systems (GIS) tool. Utilizes energy-related geospatial information, considering the variation of electricity load for each location, current electrification status, and urban/rural rates. Uses PVGIS data.</t>
  </si>
  <si>
    <t>Occcasional</t>
  </si>
  <si>
    <t>Yes. The study aims to achieve the SE4All objectives by 2030. It discusses the national electrification policy, which is still dominated by grid extension and government subsidies for fossil fuel electricity production.</t>
  </si>
  <si>
    <t>Yes. Addresses the problem of low rural electrification rates (less than 5% of the rural population) and supply shortages at social structures like hospitals and schools. It highlights the large number of non-electrified communities (around 1500, or 2.5 million people) near existing distribution lines, indicating policy failure of the current strategy.</t>
  </si>
  <si>
    <t>Abroad
JRC
Italy</t>
  </si>
  <si>
    <t>N/A
Not explicitly addressed by name, but the focus on achieving universal access for the un-electrified rural population is a central element.</t>
  </si>
  <si>
    <t>Yes. The paper notes that the country's progress falls substantially short of SE4All objectives. It highlights the challenge that centralized grid extension has been halted due to high investment needs and risks. It suggests the need for a clear renewable energy financing strategy.</t>
  </si>
  <si>
    <t>Burkina Faso government and development partners. Authors are associated with the European Commission, Joint Research Centre (JRC).</t>
  </si>
  <si>
    <t>The analysis suggests that the current grid extension approach is inefficient and unsustainable. The results indicate a clear preference for distributed renewable energy systems (PV mini-grids and stand-alone systems) as the least-cost option for most un-electrified populations. This approach would connect more people to power more quickly and reduce fossil fuel use.</t>
  </si>
  <si>
    <t>https://iopscience.iop.org/article/10.1088/1748-9326/11/8/084010</t>
  </si>
  <si>
    <t>Sandor.Szabo@ec.europa.eu</t>
  </si>
  <si>
    <t>(Bissiri et al., 2020)</t>
  </si>
  <si>
    <t>Burkina Faso and Côte d’Ivoire</t>
  </si>
  <si>
    <t>To determine the optimal combination of grid-connected and off-grid systems to serve rural and urban demand by 2030. To define the most efficient pathways to serve an ever-rising demand. To contribute to filling the gap of planning studies used to inform policy decision-making in West Africa.</t>
  </si>
  <si>
    <t>Bottom-up approach utilizing a Geographical Information System (GIS) approach. It uses computational simulation and cost-based electrification modeling (OnSSET). The model calculates the most cost-effective option for residential demand using a high spatial resolution (1 km x 1 km cells).</t>
  </si>
  <si>
    <t>Electricity access</t>
  </si>
  <si>
    <t>Uses the open-source tool OnSSET. Utilizes high-resolution geospatial data captured within square grid cells corresponding to settlements at a 1 km x 1 km resolution.</t>
  </si>
  <si>
    <t>Ad-hoc scenario study intended to inform policy</t>
  </si>
  <si>
    <t>Yes. Addresses the lowest electrification rates and high disparities in Sub-Saharan Africa (SSA). It models country-specific electricity access levels using the Multi-Tier Framework, according to their respective socio-economic characteristics. It highlights opportunities for enhanced cross-border exchanges.</t>
  </si>
  <si>
    <t>Abroad
Portugal</t>
  </si>
  <si>
    <t>The slow progress and "highly cost-ineffective" nature of previous electrification efforts motivated the study. It also suggests that a Market Assistance Need Index (MANI) could help private sector actors identify risk factors and security constraints.</t>
  </si>
  <si>
    <t>The findings are relevant for the ECOWAS states and intended to inform policy decision-makers and investors. Authors are affiliated with the University of Coimbra and INESC Coimbra. The tool, OnSSET, was developed by the KTH Royal Institute of Technology.</t>
  </si>
  <si>
    <t>The study highlights the fundamental role of off-grid solar PV and wind technologies in bridging the electricity access gap. For the high demand scenario in Burkina Faso and Côte d’Ivoire, the optimal mix shows a high percentage of grid extension (up to 71%) combined with substantial stand-alone PV and mini-grid PV/hydro technologies.</t>
  </si>
  <si>
    <t>https://www.sciencedirect.com/science/article/pii/S0360544220305788?via%3Dihub</t>
  </si>
  <si>
    <t>pmoura@isr.uc.pt</t>
  </si>
  <si>
    <t>(Saad et al., 2023)</t>
  </si>
  <si>
    <t>OSeMOSYS
with enhanced accessibility facilitated through the Simple And Nearly Done (clicSAND) interface</t>
  </si>
  <si>
    <t>2015–2050</t>
  </si>
  <si>
    <t>A bottom-up, cost-optimisation model, deterministic, linear optimization</t>
  </si>
  <si>
    <t>storage</t>
  </si>
  <si>
    <t>Open-source (OSeMOSYS and clicSAND). The model uses the Botswana Starter Data Kit which was updated for the study</t>
  </si>
  <si>
    <t>SDG 7
SDG 8
SDG 13</t>
  </si>
  <si>
    <t>Yes. The study models pathways to meet Botswana's Nationally Determined Contribution (NDC) commitment to reduce overall emissions by 15% by 2030.</t>
  </si>
  <si>
    <t>The study identifies and addresses critical barriers specific to Botswana's energy transition, such as policy and legal framework gaps, governance shortcomings, and limited technical expertise. It highlights Botswana's heavy reliance on coal and imported fossil fuels.</t>
  </si>
  <si>
    <t>Abroad
UK</t>
  </si>
  <si>
    <t>The study assesses energy security, addressing vulnerability to volatile prices and supply instability from imported fossil fuels. Scenarios explicitly address phasing out imports (IMPPO scenario)</t>
  </si>
  <si>
    <t>Findings provide insights for policy makers in Botswana. The research was supported by the Climate Compatible Growth Programme (#CCG). The model provides recommendations for the regulatory authority (BERA).</t>
  </si>
  <si>
    <t>The study compares six scenarios (Least Cost, Business-As-Usual, Net Zero, Coal Phase Out, Fossil Fuel Phase Out, and Import Phase Out). It found that the FFPO scenario is cost-effective (saving $31 million and incurring $2 billion less investment than BAU), but the NZ and IMPPO pathways are preferable for achieving deep decarbonization and energy security, despite requiring higher capital investment</t>
  </si>
  <si>
    <t>https://www.researchgate.net/publication/377912997_Long-term_Energy_System_Modelling_for_a_Clean_Energy_Transition_and_Improved_Energy_Security_in_Botswana%27s_Energy_Sector_using_OSeMOSYS_Open-Source_Energy_Modelling_System</t>
  </si>
  <si>
    <t>(G. Dountio et al., 2016)</t>
  </si>
  <si>
    <t>To analyze the expansion of the electricity generation system and its emissions under different economic growth scenarios, and determine the optimal resources needed to meet future demand while respecting strict limits of Greenhouse Gas (GHG) emissions</t>
  </si>
  <si>
    <t>2015–2035
(2012 chosen as the base year)</t>
  </si>
  <si>
    <t>Bottom-up optimization modeling framework. The methodology involves coupling MAED for demand assessment and MESSAGE for supply optimization and impact assessment. MESSAGE uses Linear Programming</t>
  </si>
  <si>
    <t>cross-border electricity trade links</t>
  </si>
  <si>
    <t>Data sourced from the Ministry of Energy and Water resources and the National Institute for Statistics of Cameroon</t>
  </si>
  <si>
    <t>Addresses the existing national electricity crisis characterized by frequent brownouts and blackouts due to imbalance between demand and supply. Considers the country's "strategy towards emergence by 2035". Models seasonal variations for renewable availability</t>
  </si>
  <si>
    <t>Local
Cameroon
University of Yaounde
Ministry of Scientific Research and Innovation
But used MESSAGE and MAED tools developed by IAASA and IAEA</t>
  </si>
  <si>
    <t>Uncertainty is addressed by modeling three different economic growth scenarios (High, Intermediate, and Low) for electricity demand forecasting</t>
  </si>
  <si>
    <t>International Atomic Energy Agency (IAEA) (provided tools and training); Ministry of Energy and Water resources of Cameroon; National Institute for Statistics.</t>
  </si>
  <si>
    <t>The model is applied in the context of Cameroon, which has the largest electrical infrastructure in the Central Africa subregion (CAPP). Results show that GHG constraints can be met if appropriate investments are made. The industrial sector is projected to be the largest electricity consumer.</t>
  </si>
  <si>
    <t>https://www.sciencedirect.com/science/article/pii/S2211467X16300499?via%3Dihub</t>
  </si>
  <si>
    <t>(N. Ouedraogo, 2023)</t>
  </si>
  <si>
    <t>Up to 2035</t>
  </si>
  <si>
    <t>GIS based tool, Spatial Electrification Toolkit</t>
  </si>
  <si>
    <t>Yes
(Diesel)</t>
  </si>
  <si>
    <t>mini-grid systems</t>
  </si>
  <si>
    <t>Open source</t>
  </si>
  <si>
    <t>Acknowledges that Cameroon has the largest electrical infrastructure in Central Africa, yet suffers from inadequate access. It aims to provide countrywide GIS-based planning considering both on-grid and off-grid strategies for the first time in Cameroon.</t>
  </si>
  <si>
    <t>Local
UNECA
But used ONSSET Tool developed by the division of Energy Systems
Analysis from the Royal Institute of Technology in Sweden</t>
  </si>
  <si>
    <t>Uncertainty is addressed by modeling four scenarios (in addition to the reference/BAU scenario) accounting for variations in electricity consumption targets, electricity cost, and diesel price.</t>
  </si>
  <si>
    <t>United Nations Economic Commission for Africa (UNECA) (Author affiliation). The methodology involves interfaces and integrates stakeholder involvement and community participation.</t>
  </si>
  <si>
    <t>The model estimates the total cost of providing electricity to nearly 10 million Cameroonians by 2035 to be between USD 7.8 billion and USD 10.44 billion. Findings suggest prioritizing investments in grid densification, extension, and modernisation.</t>
  </si>
  <si>
    <t>https://www.sciencedirect.com/science/article/pii/S2211467X22002140</t>
  </si>
  <si>
    <t>(NGAGOUM NDALLOKA ZITA, 2021)</t>
  </si>
  <si>
    <t>Systems Dynamics (SD) model built using Vensim PLE software</t>
  </si>
  <si>
    <t>To build a systems dynamics model using Vensim software for the energy sector of Cameroon. To provide a time series information on the total electricity demand of Cameroon up to the year 2050. To understand how various system variables interact, affecting this energy demand. To inform policies and provide recommendations from the findings.</t>
  </si>
  <si>
    <t xml:space="preserve">Top down
Systems Dynamics approach (a simulation method). The model analyzes dynamic behavior and focuses on long-term energy forecast. Key input variables include changes in population, GDP, and percentage of the population with electricity access.
</t>
  </si>
  <si>
    <t>macro drivers like GDP</t>
  </si>
  <si>
    <t xml:space="preserve">Proprietary (Vensim)
Data inputs include population, GDP, and percentage of the population with access to electricity. The model uses data obtained from a review of documents, key plans, and policies.
</t>
  </si>
  <si>
    <t>Ad-hoc (Master Thesis Report)</t>
  </si>
  <si>
    <t>Yes. The study is contextualized within Cameroon's vision to transition towards an emergent economy by 2035. This is referenced in the national development plan (DSCE)</t>
  </si>
  <si>
    <t>Yes. Addresses the problem of energy shortages and the country’s high electricity demand driven by economic growth. Focuses on variables driving the dynamics of the Cameroonian energy sector</t>
  </si>
  <si>
    <t>Local
Pauwes
Master thesis rapport</t>
  </si>
  <si>
    <t>Aims to inform policies and discusses the current context where centralized grid extension has been halted due to high investment needs and risks</t>
  </si>
  <si>
    <t>Pan-African University and Lancaster University, UK (academic institutions). Results intended to support the national government and policy makers</t>
  </si>
  <si>
    <t xml:space="preserve">The model focuses on forecasting electricity demand in the Business As Usual (BAU) scenario. It contrasts with energy optimization studies of Cameroon that used models like MESSAGE and MAED. The Systems Dynamics approach is preferred because it can incorporate socio-technical systems and dynamic behavior.
</t>
  </si>
  <si>
    <t>https://repository.pauwes-cop.net/bitstream/handle/1/471/MEE09%20Thesis%20Report%20-NGAGOUM%20NDALLOKA%20ZITA.pdf</t>
  </si>
  <si>
    <t>Assoumou and McIsaac, 2022</t>
  </si>
  <si>
    <t>TIMES-CI-ELC 
(The Integrated MARKAL-EFOM System model for Côte d’Ivoire)</t>
  </si>
  <si>
    <t xml:space="preserve">Côte d’Ivoire </t>
  </si>
  <si>
    <t>To explore electricity technology investment paths compatible with both rapidly increasing electricity demand and the Paris Agreement. It aims to highlight public policy actions necessary to align the substantial long-term increase in electricity demand with a low-carbon economy,.</t>
  </si>
  <si>
    <t>2016–2050 
(with 5-year periods)</t>
  </si>
  <si>
    <t>Bottom-up
Optimization model that uses a dynamic linear optimization framework to minimize the total discounted costs of the system</t>
  </si>
  <si>
    <t>Battery storage systems, and Electricity trade (Imports/Exports with neighboring countries),</t>
  </si>
  <si>
    <t>Proprietary
supporting transparent analysis,. Data relied heavily on assumptions from the WAPP Master Plan and national regulatory/utility sources (institutional data)</t>
  </si>
  <si>
    <t>Yes, aligning the outcomes with the Paris Agreement and Côte d’Ivoire’s National Determined Contribution (NDC)</t>
  </si>
  <si>
    <t>Yes. Addresses key challenges including high dependency on imported fossil fuels and vulnerability to price volatility, as well as exploiting high domestic solar resource potential. It notes the relevance of covering the informal sector when discussing carbon tax implementation.</t>
  </si>
  <si>
    <t>Abroad (Authors affiliated with MINES ParisTech and Agence Française de Développement, France),</t>
  </si>
  <si>
    <t>Yes, mentioning that an upstream carbon tax could cover formal and informal markets, which is particularly relevant given Côte d’Ivoire's large informal sectors</t>
  </si>
  <si>
    <t>Yes, implicitly, through testing scenarios representing competing visions of future coal and solar costs,, and addressing supply risk associated with WAGP gas shortfalls.</t>
  </si>
  <si>
    <t>Agence Française de Développement (AFD). Insights derived informed discussions with CI-ENERGIES, Ministère de l’Energie de Côte d’Ivoire, and the ECO team of the AFD.</t>
  </si>
  <si>
    <t>The model results suggest that achieving a low-carbon energy mix requires either installing 24 GW of PV power by 2050 or achieving a socially accepted carbon tax ($82 in 2050). The projected per capita consumption in 2050 is 1.09 MWh, still less than a third of the world average in 2017.</t>
  </si>
  <si>
    <t>https://www.sciencedirect.com/science/article/pii/S0301421521005462?fr=RR-2&amp;ref=pdf_download&amp;rr=9af831623be92291</t>
  </si>
  <si>
    <t>edi.assoumou@mines-paristech.fr
florent.mcisaac@gmail.com</t>
  </si>
  <si>
    <t>(Dallmann et al., 2022)</t>
  </si>
  <si>
    <t xml:space="preserve">To investigate potential pathways of the domestic power system, focusing on the regional deployment of renewable energy and the associated impacts on the transmission network, to assess the cost-efficiency of government plans.
</t>
  </si>
  <si>
    <t>2017-2042</t>
  </si>
  <si>
    <t>Bottom-up optimization framework using OSeMOSYS. The model is based on Linear Programming.</t>
  </si>
  <si>
    <t>Open Source (uses the OSeMOSYS framework). Renewable potential data derived from the MapRE project.</t>
  </si>
  <si>
    <t>Yes. The government's long-term targets aim to increase the share of renewables in the power mix to 42% by 2035</t>
  </si>
  <si>
    <t>Yes, Model is tailored to the Egyptian power system, using site-specific hourly feed-in profiles for VRE across sub-regions and relying on three representative seasonal weeks to capture variability</t>
  </si>
  <si>
    <t>Abroad
TU Dresden (Germany).
Strictly external academic research. The authors analyze Egypt as a "case study" for grid modeling. While technically robust on grid topology, it lacks institutional grounding in Egypt.</t>
  </si>
  <si>
    <t>Uncertainty is addressed through the application of a scenario framework incorporating different drivers: demand growth, fuel price subsidies, and the restrictive nature of RES expansion ambition. The comparison of scenarios assesses political targets against cost-optimal paths.</t>
  </si>
  <si>
    <t xml:space="preserve">TU Dresden,
The model was deployed to analyze the development plans set forth by the Ministry of Electricity and Energy (MOEE), including those managed by the Egyptian Electricity Holding Company (EEHC). The analysis provides insights for policy makers.
</t>
  </si>
  <si>
    <t>The analysis examined 429 capacity expansion options in eight sub-regions. The study found that wind and PV are cost-competitive and capable of handling a large share of demand growt</t>
  </si>
  <si>
    <t>https://www.sciencedirect.com/science/article/pii/S2211467X22000451?ref=pdf_download&amp;fr=RR-2&amp;rr=99c4759a3f1d463a</t>
  </si>
  <si>
    <t>christoph.dallmann@tu-dresden.de 
matthew.schmidt@tu-dresden.de</t>
  </si>
  <si>
    <t>(Rady et al., 2018)</t>
  </si>
  <si>
    <t xml:space="preserve">Egypt </t>
  </si>
  <si>
    <t>To provide a quantitative assessment of future development scenarios for the power generation sector in Egypt, analyzing the economic and environmental implications of its projected evolution until 2040, and providing policymakers with information to better plan future investments.</t>
  </si>
  <si>
    <t xml:space="preserve">2018 to 2040
</t>
  </si>
  <si>
    <t xml:space="preserve">Bottom-up, dynamic, multi-year energy system model applying linear optimization techniques to determine the least-cost mix of power technologies (using the OSeMOSYS framework)
</t>
  </si>
  <si>
    <t xml:space="preserve">Combined Cycles (CC) </t>
  </si>
  <si>
    <t>Ad hoc
This model serves as an academic alternative ("shadow model") to verify or critique the government's official strategy. It is not part of the national planning infrastructure, which officially uses a different model (TIMES-Egypt)</t>
  </si>
  <si>
    <t>Yes. The Intended Nationally Determined Contributions (INDCs) target a renewable energy share of 22% by 2022</t>
  </si>
  <si>
    <t xml:space="preserve">The study aims to enrich the literature with a detailed analysis of Egypt’s power generation sector and provides a detailed representation of the Reference Energy System (RES), considering specific characteristics of energy demand of disaggregated sectors and infrastructure. It is positioned within the context of developing countries.
</t>
  </si>
  <si>
    <t>Co-developed (Diaspora/Academic)
American Univ. in Cairo &amp; Politecnico di Milano (Italy).</t>
  </si>
  <si>
    <t xml:space="preserve">Uncertainty is addressed via sensitivity analysis performed on relevant techno-economic scenario parameters, as well as through defining various scenarios of electricity demand growth (e.g., World Energy Outlook Scenario and BMI Scenario).
</t>
  </si>
  <si>
    <t>Provides crucial information to policymakers. The context mentions the sector is managed by the Egyptian Electricity Holding Company (EEHC), whose reports were used for data</t>
  </si>
  <si>
    <t xml:space="preserve">The study overcomes limitations of previous work by avoiding high aggregation levels in power generation and energy demand sectors. The findings suggest that wind technology may replace a part of natural gas share in the electricity mix. The electricity demand was exogenously assumed based on literature, and the authors advocated for future collaboration with local institutions to increase data quality and reliability.
</t>
  </si>
  <si>
    <t>https://www.researchgate.net/publication/327649190_Modeling_for_Power_Generation_Sector_in_Developing_Countries_Case_of_Egypt#fullTextFileContent</t>
  </si>
  <si>
    <t>yrady@aucegypt.edu
 matteovincenzo.rocco@polimi.it
amrserag@aucegypt.edu
 emanuela.colombo@polimi.it</t>
  </si>
  <si>
    <t>(Mondal et al., 2019)</t>
  </si>
  <si>
    <t>Egypt-Times</t>
  </si>
  <si>
    <t>2014-2050</t>
  </si>
  <si>
    <t>Bottom-up energy system optimization model (TIMES), minimizing the long-term discounted cost of the energy system</t>
  </si>
  <si>
    <t>Yes
(considered only in sensitivity analysis)</t>
  </si>
  <si>
    <t>Storage</t>
  </si>
  <si>
    <t>Electricity Sector</t>
  </si>
  <si>
    <t>Proprietary (TIMES/GAMS usage implied) with reliance on mixed sources (national reports, international studies, and input from a Computable General Equilibrium (CGE) model)</t>
  </si>
  <si>
    <t>ad hoc</t>
  </si>
  <si>
    <t>Moderate
addresses the country's specific challenges of heavy reliance on fossil fuels, increasing energy demand, and local policy goals (Vision 2030)
Focuses on rapid demand growth and subsidy reform</t>
  </si>
  <si>
    <t>Abroad
Led by IFPRI (USA/Global).</t>
  </si>
  <si>
    <t xml:space="preserve">Yes
addresses energy security and performs sensitivity analysis on input parameters including gas prices
</t>
  </si>
  <si>
    <t>IEA-ETSAP (promoter of TIMES), Egyptian Electricity Holding Company (EEHP), Ministry of Electricity and Renewable Energy (MEE), International Food Policy Research Institute (IFPRI) (for CGE data input)</t>
  </si>
  <si>
    <t>The model uses the TIMES framework complemented by a recursive-dynamic CGE model to project exogenous electricity demand. The main finding is the need for diversification away from natural gas to improve energy security.</t>
  </si>
  <si>
    <t>https://www.sciencedirect.com/science/article/pii/S0360544218321558?via%3Dihub</t>
  </si>
  <si>
    <t>(Gebremeskel et al., 2023)</t>
  </si>
  <si>
    <t xml:space="preserve"> identify potential pathways and provide a quantitative analysis of the future power generation sector in Ethiopia while considering the context of and applicability to developing nations</t>
  </si>
  <si>
    <t>2018-2050</t>
  </si>
  <si>
    <t>hybrid,  linear optimization</t>
  </si>
  <si>
    <t>Decentralized off-grid systems (mini-grids and stand-alone systems), waste incineration</t>
  </si>
  <si>
    <t>Full Energy System sectors</t>
  </si>
  <si>
    <t>Ad hoc
Developed primarily as an academic proof-of-concept for soft-linking open-source tools. While it demonstrates local capacity, the technical complexity of manually linking two models makes it unsuitable for routine government planning without a dedicated team.</t>
  </si>
  <si>
    <t>Yes. References Ethiopia's 2011 Climate Resilient Green Economy (CRGE) Strategy</t>
  </si>
  <si>
    <t>The methodology is built to address the unique features of developing countries. Specifically accounts for the urban-rural divide, low electrification, supply shortage, and traditional energy consumption. It uses local studies to derive lower hydropower investment costs specific to the context.</t>
  </si>
  <si>
    <t>Co-developed
Addis Ababa University &amp; Chalmers (Sweden).
This is a strong example of "capacity building." The lead author is Ethiopian (AAU), adapting the tools to ethiopian realities, but supported by Swedish technical supervision.</t>
  </si>
  <si>
    <t>Yes
This methodology explicitly aims to address the oversight of the informal economy in previous models. The informal sector feature is specifically included in the LEAP model used for demand projection.</t>
  </si>
  <si>
    <t>Addressed through designing and employing five policy scenarios (e.g., improved efficiency, grid extension, renewable target) to explore potential pathways and future evolution. Scenario comparison is critical for policy development.</t>
  </si>
  <si>
    <t>N/A
but provides insights for policymakers
draws input data from the Ethiopian Electric Power (EEP) Utility</t>
  </si>
  <si>
    <t>first detailed and complete model of the Ethiopian electricity system using the soft-linking approach</t>
  </si>
  <si>
    <t>https://www.sciencedirect.com/science/article/pii/S2211467X22002395?via%3Dihub</t>
  </si>
  <si>
    <t>(Mondal et al., 2017)</t>
  </si>
  <si>
    <t>MARKAL (MARKet ALlocation) -  Ethiopia</t>
  </si>
  <si>
    <t xml:space="preserve">To identify least-cost solutions for alternative technology selection over the next 30 years to meet projected electricity demand in Ethiopia, specifically aiming to improve energy security, promote access to modern energy, and mitigate Greenhouse Gas (GHG) emissions.
</t>
  </si>
  <si>
    <t>(2015–2045)
divided into 6 periods of 5 years each.</t>
  </si>
  <si>
    <t>Bottom-up energy system model using the MARKAL framework(linear programming)</t>
  </si>
  <si>
    <t>cc, st</t>
  </si>
  <si>
    <t>Electricity/Power Sector</t>
  </si>
  <si>
    <t>Proprietary (need of Gams)
Data collected from Ethiopian electric power sector reports and international studie</t>
  </si>
  <si>
    <t>Ad hoc
Developed by international researchers (IFPRI) to provide specific policy recommendations on exports and access. There is no evidence of sustained institutional transfer or routine updating by the Ministry, likely due to the technical and financial barriers of MARKAL/GAMS (proprietary software)</t>
  </si>
  <si>
    <t>Yes
Zero GHG emissions goal related to CRGE strategy</t>
  </si>
  <si>
    <t xml:space="preserve">The study is positioned within the context of developing countries, focusing on Ethiopia's power sector development. It addresses challenges related to achieving policy goals (e.g., universal access) in a setting where large-scale investment is required.
</t>
  </si>
  <si>
    <t>Abroad
Led by IFPRI (USA/Global).
The modeling expertise and initiative came from an international research institute.</t>
  </si>
  <si>
    <t xml:space="preserve">Uncertainty is explored through the use of scenarios (alternative energy development pathways). The analysis assumes that no constraint is imposed on the availability of financial resources, anticipating private sector involvement in future power sector development.
</t>
  </si>
  <si>
    <t>IFPRI
Ethiopian Electric Power Corporation (EEPCo) (policies provided input)</t>
  </si>
  <si>
    <t xml:space="preserve">This was reported as the first detailed MARKAL model assessment for Ethiopia. The results suggest that achieving policy goals requires higher investment costs in the near-term but results in long-term benefits such as sustainable energy system development and a low carbon society. A discount rate of 10% was assumed.
</t>
  </si>
  <si>
    <t>https://www.sciencedirect.com/science/article/pii/S1364032116306979</t>
  </si>
  <si>
    <t>(Marong et al., 2018)</t>
  </si>
  <si>
    <t>2015–2030</t>
  </si>
  <si>
    <t>Bottom-up, dynamic, long
range, mixed integer programming model</t>
  </si>
  <si>
    <t>Electricity supply</t>
  </si>
  <si>
    <t>SDG7 (Affordable and Clean Energy)</t>
  </si>
  <si>
    <t>Yes
In primary energy level, The projections in
the NPS are mainly dictated by the Nationally Determined Contributions (NDCs)</t>
  </si>
  <si>
    <t>Specifically models electricity imports, reflecting regional interdependencies common in Africa.</t>
  </si>
  <si>
    <t xml:space="preserve">Co-developed
Ministry of Petroleum and Energy (MoPE) of The Gambia
and PSU Thailand
MESSAGE tool developed by IIASA
</t>
  </si>
  <si>
    <t>Uncertainty is addressed by simulating scenarios "with and without hydroelectricity imports" to compare optimal expansion paths</t>
  </si>
  <si>
    <t>Ministry of Petroleum and Energy (MoPE) of The Gambia
Prince of Songkla University</t>
  </si>
  <si>
    <t>MESSAGE is widely used but can pose challenges in developing countries due to data/skill requirements.</t>
  </si>
  <si>
    <t>https://www.sciencedirect.com/science/article/pii/S2211467X18300105</t>
  </si>
  <si>
    <t>ismarong@gmail.com
sopin.j@psu.ac.th
kuaanan.t@psu.ac.th
uhugua@hotmail.com</t>
  </si>
  <si>
    <t>2013-2030</t>
  </si>
  <si>
    <t>Bottom-up, Simulation/Scenario-based</t>
  </si>
  <si>
    <t xml:space="preserve">Electricity/Power Sector </t>
  </si>
  <si>
    <t>Proprietary but transparent</t>
  </si>
  <si>
    <t>Yes 
INDC mentioned for generating compliance grade emission reduction units</t>
  </si>
  <si>
    <t>The study specifically addresses Ghana's goals for 100% electrification by 2030 and utilizes the Renewable Energy Master Plan (REMP). Modeling of off-grid systems for island communities addresses localized access challenges. Ghana's high access rate (85.33% in 2022) is noted</t>
  </si>
  <si>
    <t>Co-developed
Ghana and Germany
Leap tool developed at SEI</t>
  </si>
  <si>
    <t>No
But in Ghana Informal sector is a large part contributes around 40.6% to the GDP of Ghana and around 90% of the workforce is employed in the informal sector (Wikipedia)</t>
  </si>
  <si>
    <t>Policy effectiveness is a core theme, with the study demonstrating how appropriate renewable energy policy can drive solar energy development. Scenarios were modeled to assess different levels of solar penetration. Political will is identified as a factor hindering solar thermal growth.</t>
  </si>
  <si>
    <t xml:space="preserve"> DAAD and  Ghanaian Ministry of Educa- 
tion financement
University of Kassel
Kumasi Technical University
 University of Energy and Natural Resources, Sunyani
 University for Development Studies, Nyankpala Campus
 Leibniz Institute for Agricultural Engineering and Bioeconomy (ATB)
Humboldt University of Berlin</t>
  </si>
  <si>
    <t>The study found that solar off-grid systems in a "visionary scenario" could help Ghana reach its 100% electrification target by 2030, with approximately 784.13 thousand GW of solar energy contribution possible by 2030.</t>
  </si>
  <si>
    <t>https://www.sciencedirect.com/science/article/pii/S2468227622000710</t>
  </si>
  <si>
    <t>To analyze electricity demand projections and evaluate the future optimal development of Ghana's generation system to inform policy and promote renewable energy technologies</t>
  </si>
  <si>
    <t>2020-2048</t>
  </si>
  <si>
    <t>Bottom-up Optimization model based on Linear Programming (LP), capable of utilizing mixed-integer options</t>
  </si>
  <si>
    <t>Electricity generation system/power sector</t>
  </si>
  <si>
    <t>MESSAGE is an analytical tool. The study uses Ghana's long-term energy infrastructure plan and policy documents for input data</t>
  </si>
  <si>
    <t>Focuses specifically on optimizing the power system in Ghana, incorporating data aligned with national power purchase agreements (PPA)</t>
  </si>
  <si>
    <t>Local
But Message tool developed by IIASA</t>
  </si>
  <si>
    <t>The study's findings are intended to provide a platform for discussions with stakeholders and energy policy planners. The model accounts for the planning horizon being anchored around existing government PPA commitments</t>
  </si>
  <si>
    <t>Ghana Atomic Energy Commission, Energy Commission of Ghana, Volta River Authority, Environmental Protection Agency (provided data/input)</t>
  </si>
  <si>
    <t>https://www.tandfonline.com/doi/full/10.1080/23311916.2023.2209996</t>
  </si>
  <si>
    <t>Bottom-up. Optimization (least-cost minimization) using the OSeMOSYS platform integrated with the LEAP model. OSeMOSYS uses the GNU Linear Programming Kit (GLPK) to solve large linear programming problems.</t>
  </si>
  <si>
    <t xml:space="preserve">Electricity System </t>
  </si>
  <si>
    <t>SDG 13 (climate action)</t>
  </si>
  <si>
    <t>The model environment was "set-up for Ghanaian conditions", examining the existing power generation expansion plan and current generation mix.</t>
  </si>
  <si>
    <t xml:space="preserve">Co-developed
Ghana and UK
Tools developers are international
</t>
  </si>
  <si>
    <t>Uncertainty is addressed via Sensitivity Analyses to determine the effect of varied development in NRET investment cost and fuel prices. Policy options are evaluated through scenarios.</t>
  </si>
  <si>
    <t xml:space="preserve">Energy Commission Ghana (master plan benchmark
Department of Computer and Electronic Engineering, Brunel University London, Uxbridge </t>
  </si>
  <si>
    <t>The LEAP system version 2015.0.27.0 was adopted for this study. The optimization results suggest that RETs can contribute more than 70% of generation requirements by 2040.</t>
  </si>
  <si>
    <t>https://www.tandfonline.com/doi/full/10.1080/23311916.2017.1314065</t>
  </si>
  <si>
    <t>(Musonye et al., 2021)</t>
  </si>
  <si>
    <t>2020-2045</t>
  </si>
  <si>
    <t xml:space="preserve">Bottom-up, Optimization (minimizes costs). Primarily Linear Programming (LP), with options for Mixed Integer Programming </t>
  </si>
  <si>
    <t>Utilizes the proprietary IEA TIMES-VEDA energy modeling framework. Data collected from literature, field visits, and interviews, acknowledging a data-scarce environment.</t>
  </si>
  <si>
    <t xml:space="preserve">SDG 7
SDG 13 </t>
  </si>
  <si>
    <t>Yes 
(NDC mentioned for guiding GHG reduction targets),. NDC goal is 32% reduction by 2030</t>
  </si>
  <si>
    <t>Focuses on meeting Nationally Determined Contribution (NDC) GHG emission reduction targets (supporting SDG13). Also critical for achieving secure, affordable, and reliable universal energy access (SDG7).</t>
  </si>
  <si>
    <t>Co-developed
Kenya and Iceland
Used TIMES modelling platform</t>
  </si>
  <si>
    <t>The model can incorporate stochastic programming for uncertainty. Policy uncertainty is addressed through comparing deterministic scenarios (Business As Usual and Carbon Emission Cap) based on projected demand levels.</t>
  </si>
  <si>
    <t>Kenya Electricity Generating Company (KenGen), EPRA, Ministry of Energy and Petrolum</t>
  </si>
  <si>
    <t>This study is the first time the TIMES modeling framework has been applied to assess Kenya's power-generation expansion scenarios</t>
  </si>
  <si>
    <t>https://www.sciencedirect.com/science/article/pii/S0973082621000661</t>
  </si>
  <si>
    <t>(Wambui et al., 2022)</t>
  </si>
  <si>
    <t>LEAP-NEMO  
(Low Emissions Analysis Platform using Next Energy Modeling system for Optimization)</t>
  </si>
  <si>
    <t>is to investigate the impact of alternative electricity development pathways on system costs and greenhouse gas (GHG) emissions in Kenya, compared to the existing Least Cost Power Development Plan (LCPDP) 2017–2037.</t>
  </si>
  <si>
    <t>2019-2037</t>
  </si>
  <si>
    <t xml:space="preserve">scenario-based ; bottom-up model (LEAP) combined with an optimization framework (NEMO) ; </t>
  </si>
  <si>
    <t>ESS (Energy Storage Systems)</t>
  </si>
  <si>
    <t>electricity development pathways and the power system</t>
  </si>
  <si>
    <t>Transparent  (LEAP) and open source (NEMO)</t>
  </si>
  <si>
    <t>Yes (Paris Agreement commitment mentioned)</t>
  </si>
  <si>
    <t>Model was applied specifically to Kenya’s energy sector. Scenarios were compared against the Kenyan LCPDP (Long-term Energy Development Plan). Addresses system efficiency in households and reduction of transmission/distribution losses.</t>
  </si>
  <si>
    <t xml:space="preserve">Local
Kenyatta University
But uses LEAP software developed by SEI (Charles Heaps)
</t>
  </si>
  <si>
    <t>Political and economic uncertainty is addressed via the application of scenario analysis (e.g., LCPDP vs. high penetration of RERs with ESS). NEMO supports modeling of emission constraints and renewable energy targets.</t>
  </si>
  <si>
    <t>Kenya Power and Lighting Company  (KPLC), 
Ministry of Energy , 
Energy and Petroleum Regulatory Authority (EPRA)
 Kenyatta University Nairobi</t>
  </si>
  <si>
    <t>The study is notable for filling a gap by explicitly incorporating energy storage systems (ESSs) to address the intermittent nature of RERs, and for achieving substantial cost savings (up to $26.1 billion or 55%) and CO2 abatement (up to 6.3 Mt) under alternative pathways compared to the government’s reference plan</t>
  </si>
  <si>
    <t>https://www.sciencedirect.com/science/article/pii/S1364032122007535?fr=RR-2&amp;ref=pdf_download&amp;rr=999b681a5e3a0212</t>
  </si>
  <si>
    <t>(Irungu et al., 2018)</t>
  </si>
  <si>
    <t>To analyze three possible power development scenarios in relation to their Green House Gas (GHG) emissions and cost implications for Kenya's power sector development</t>
  </si>
  <si>
    <t>2012–2030</t>
  </si>
  <si>
    <t>Bottom-up</t>
  </si>
  <si>
    <t>Gas Turbine, MSD, imports, cogeneration</t>
  </si>
  <si>
    <t>Proprietary but Transparent</t>
  </si>
  <si>
    <t>Modeled the Kenyan power sector specifically, analyzing scenarios based on the Least Cost Power Development Plan (LCPDP). Considered policies for grid extension and mini-grids to reach 100% connectivity</t>
  </si>
  <si>
    <t xml:space="preserve">Local
Kenyatta University
But uses LEAP software developed by SEI </t>
  </si>
  <si>
    <t>The methodology (scenario planning) was chosen because it helps in designing plans to cope with uncertain future demand for power and captures uncertainties in the energy, economic, and environmental domains</t>
  </si>
  <si>
    <t>Ministry of Energy, Kenya Power
 Jomo Kenyatta University of Agriculture and 
Technology</t>
  </si>
  <si>
    <t>The simulation predicted peak demand would change from 1300 MW to 7500 MW by 2030. The reference scenario was found to be the most economically viable but had the highest carbon footprint</t>
  </si>
  <si>
    <t xml:space="preserve">dirungu@jkuat.ac.ke </t>
  </si>
  <si>
    <t>(Carvallo et al., 2017)</t>
  </si>
  <si>
    <t xml:space="preserve">SWITCH-Kenya 
(Solar and Wind energy Integrated with Transmission and Conventional sources)
</t>
  </si>
  <si>
    <t>2020-2035</t>
  </si>
  <si>
    <t>Optimization model; Mixed Integer Linear Program (MILP)</t>
  </si>
  <si>
    <t>No
(hydro expansion excluded)</t>
  </si>
  <si>
    <t>Chemical battery storage, transmission lines</t>
  </si>
  <si>
    <t>Open
based on extensive data collection, including NOAA meteorological data and official reports (LCPDP)</t>
  </si>
  <si>
    <t>SDG 8, 9, 13</t>
  </si>
  <si>
    <t>Yes (UNFCC Paris Agreement/GHG mitigation discussed)</t>
  </si>
  <si>
    <t>Specifically addresses Kenya's context, noting it is a fast-growing and relatively stable economy. Accounts for the country's high dependence on hydropower and high power costs. Uses 47 counties as spatial nodes. Acknowledges challenges in load forecasting due to affordability and reliability issues</t>
  </si>
  <si>
    <t>Abroad
(developed at UC Berkeley - USA)</t>
  </si>
  <si>
    <t>Notes Kenya is one of the most stables economies in Africa. Scenario-based analysis (including a BAU scenario) is employed because forward-looking models have little empirical evidence to be calibrated against. The model enforces perfect reliability at the generation-transmission level, not capturing unreliability issues experienced by users</t>
  </si>
  <si>
    <t>KenGen
PowerGen</t>
  </si>
  <si>
    <t>https://gspp.berkeley.edu/assets/uploads/research/pdf/Carvallo-Shaw-Avila-Kammen-EST-SWITCHKenya-2017.pdf</t>
  </si>
  <si>
    <t>(Kihara et al., 2024)</t>
  </si>
  <si>
    <t xml:space="preserve">	
OSeMOSYS soft linked to FlexTool</t>
  </si>
  <si>
    <t xml:space="preserve">To propose a novel framework to soft link OSeMOSYS and FlexTool to address the limitations of CEMs in representing Variable Renewable Energy (VRE) sources. To assess how Kenya can meet its growing demand whilst retaining its objective of a fully renewable system. To analyze the optimal generation mix and identify critical grid/flexibility issues.
	</t>
  </si>
  <si>
    <t>2022-2041
simulates growth pathways until 2050</t>
  </si>
  <si>
    <t>Bottom-up engineering approach
Linear Optimization (OSeMOSYS) combined with Linear Programming (FlexTool, for unit commitment and economic dispatch) in a soft linking framework. FlexTool assumes perfect foresight and uses a high time resolution (1 hour or less).</t>
  </si>
  <si>
    <t>Yes
Includes Natural Gas (LNG gas turbines) and Diesel/Oil-based thermal plants (existing capacity)</t>
  </si>
  <si>
    <t>Battery Energy Storage Systems (BESS)
Pumped Hydro Storage (PHS)</t>
  </si>
  <si>
    <t>Uses open-source models (OSeMOSYS, FlexTool). The approach promotes replicability and transparency for energy planners. Data was compiled starting from the available Starter Data Kit but comprehensively revised using detailed, disaggregated data, in line with the government’s LCPDP reports. The code is publicly available via a repository.</t>
  </si>
  <si>
    <t>Ad-hoc</t>
  </si>
  <si>
    <t>Yes. Kenya is committed to maintain its high share of renewable generation. The study relates to targets outlined in the Least Cost Power Development Plan (LCPDP).</t>
  </si>
  <si>
    <t>Yes. Addresses Kenya’s unique energy mix (highly dependent on hydro and geothermal). The approach is designed to inform planning practices in Kenya and other sub-Saharan countries or LMICs. It uses Kenya’s specific planning documents (MTP, LCPDP).</t>
  </si>
  <si>
    <t>Co-developed
Kenya and UK</t>
  </si>
  <si>
    <t>Yes. Uncertainty is implicitly addressed through scenario analysis based on different demand growth projections (REF and HD scenarios). It also focuses on the need to maintain reliable supply despite high VRE penetration.</t>
  </si>
  <si>
    <t>Ministry of Energy and Petroleum, Kenya Power and Lighting Company Plc. (KPLC), Energy and Petroleum Regulatory Authority (EPRA), UCL Energy Institute, Imperial College London, Transition Zero, UCL Institute for Sustainable Resources.</t>
  </si>
  <si>
    <t>The novelty lies in the soft-linking approach between OSeMOSYS and FlexTool, which allows the model to capture short-term flexibility constraints critical for systems with high VRE penetration, thereby ensuring the calculated capacity mix is truly operable and reliable. Results show Kenya can reach nearly 100% renewable electricity in all scenarios, heavily relying on geothermal and wind resources.
The study was conducted by or in partnership with personnel from the key institutional planning bodies in Kenya (Ministry of Energy, KPLC, EPRA). It provides a novel logical framework for planning that ensures operability (i.e., not just theoretical least-cost capacity but feasible operation).</t>
  </si>
  <si>
    <t>https://www.sciencedirect.com/science/article/pii/S2211467X24000191?via%3Dihub</t>
  </si>
  <si>
    <t>(Moksnes et al.,2017)</t>
  </si>
  <si>
    <t>2012-2030</t>
  </si>
  <si>
    <t>Soft-linking: Geospatial Tool (OnSSET) + Optimization (OSeMOSYS)</t>
  </si>
  <si>
    <t>Electrification pathways</t>
  </si>
  <si>
    <t>No (Focus on SDG 7 target)</t>
  </si>
  <si>
    <t>Tailored to examine Kenya’s low electrification rate (about 46% at the time of study). It uses a spatial electrification analysis (OnSSET) to determine the least-cost choice among grid extension, mini-grid, and stand-alone systems.</t>
  </si>
  <si>
    <t>Abroad 
(KTH Royal Institute of Technology, Sweden)</t>
  </si>
  <si>
    <t>Political or market uncertainty is addressed by creating and analyzing two electricity demand scenarios (low and high end-user consumption goals).</t>
  </si>
  <si>
    <t>KTH Royal Institute of Technology researchers
Master thesis result</t>
  </si>
  <si>
    <t>The use of soft-linking was necessary to capture both the spatial (OnSSET) and temporal (OSeMOSYS) dynamics of the system. In the low demand scenario, a high penetration of stand-alone systems was evident.</t>
  </si>
  <si>
    <t>https://iopscience.iop.org/article/10.1088/1748-9326/aa7e18</t>
  </si>
  <si>
    <t>(B.Brand and J.Zingerle, 2010)</t>
  </si>
  <si>
    <t>Maghreb region
(Morocco, Algeria, and Tunisia and adjacent European countries)</t>
  </si>
  <si>
    <t xml:space="preserve">	
To analyze the potential impacts of national Renewable Energy Sources (RES-E) goals on a regional electricity market formed by the three Maghreb countries and adjacent EU countries
. The goals are: 1) To determine how RES-E goals influence the electricity mix and the conventional power plant structure. 2) To quantify the financial advantages resulting from lower fuel costs or avoided investments in conventional power plants.</t>
  </si>
  <si>
    <t>until 2025</t>
  </si>
  <si>
    <t>Bottom-up approach employing a linear electricity market optimization model. It minimizes dispatch and investment costs and simulates a competitive, regional electricity market.</t>
  </si>
  <si>
    <t>Interconnexions
(existing interlink between Morocco and Spain, and ongoing construction of new interconnectors between Maghreb countries)</t>
  </si>
  <si>
    <t>Electricity markets</t>
  </si>
  <si>
    <t>Relies on publicly-announced national renewable development goals. Data includes conventional power plant data, investment costs, and fuel prices.</t>
  </si>
  <si>
    <t>Yes. Addresses the high natural potential for wind and solar energy in North Africa. It models the integrated regional electricity market and considers transmediterranean interconnections.</t>
  </si>
  <si>
    <t>Abroad 
(Institute of Energy Economics, University of Cologne, Germany)</t>
  </si>
  <si>
    <t>Yes. The study discusses the strong barriers faced by RES-E deployment plans, particularly noting expected resistance from political elites with vested interests in the national oil and gas industry, raising doubts about whether the announced goals will be achieved.</t>
  </si>
  <si>
    <t>Institute of Energy Economics at the University of Cologne (authors' affiliation).</t>
  </si>
  <si>
    <t>The study found that achieving RES-E goals until 2025 would replace approximately 20% of fossil fuel generation in the Maghreb. This required a stronger need for investments in flexible Open Cycle gas power plants and reduced the utilization of base-load plants. The financial savings realized in the conventional power system per Euro spent on RES-E varied significantly by country: Tunisia (€0.27), Morocco (€0.16), and Algeria (€0.15).</t>
  </si>
  <si>
    <t>https://www.sciencedirect.com/science/article/pii/S0301421510007603</t>
  </si>
  <si>
    <t>(V.Sessa et al., 2021)</t>
  </si>
  <si>
    <t>2016-2050</t>
  </si>
  <si>
    <t>use bottom up in simulation with LEAP
using linear programming logic for technology selection</t>
  </si>
  <si>
    <t>Battery storage and Grid extension</t>
  </si>
  <si>
    <t>Full Energy System
Including residential, industrial, commercial, and transport sectors
(Focus on rural access and household consumption)</t>
  </si>
  <si>
    <t>Proprietary
Utilizes QGIS and LEAP, which is freely available for developing countries
Data were sourced from national entities like EDM-SA and INSAT, supplemented by international satellite/meteorological datasets</t>
  </si>
  <si>
    <t>SDG 3
SDG 7
SDG 13</t>
  </si>
  <si>
    <t>Yes.
Specifically addresses: Low access rates in rural areas ; High reliance on traditional biomass (wood/charcoal) ; Affordability constraints of rural households ; Spatial dispersion of the population (Sahelian geography).</t>
  </si>
  <si>
    <t>Co-developed (Germany and Mali)</t>
  </si>
  <si>
    <t>Notes Kenya is one of the most stables economies in Africa. Scenario-based analysis (including a BAU scenario) is employed because forward-looking models have little empirical evidence to be calibrated against. The model enforces perfect reliability at th</t>
  </si>
  <si>
    <t>TH Köln
USTT-B (University of Bamako)</t>
  </si>
  <si>
    <t>https://www.mdpi.com/1996-1073/14/11/3338</t>
  </si>
  <si>
    <t>(Welsch et al., 2014)</t>
  </si>
  <si>
    <t>CLEWS -LEAP - AEZ - WEAP
CLEWS (Climate, Land, Energy, Water Systems)
AEZ (Agro-ecological Zones)
WEAP (Water Evaluation and Planning System)</t>
  </si>
  <si>
    <t>Mauritus Island</t>
  </si>
  <si>
    <t>To explicitly value various interdependencies and interactions between the Climate, Energy, Water and Land-use Systems (CLEWS) nexus, primarily from an energy sector perspective, using Mauritius as a case study</t>
  </si>
  <si>
    <t>to 2030</t>
  </si>
  <si>
    <t>Integrated CLEWS assessment, involving soft-linking multiple specialized models; The energy system component uses LEAP, a bottom-up tool, and the core model aims for least-cost optimization</t>
  </si>
  <si>
    <t>Groundwater pumping, desalination, energy crop generation</t>
  </si>
  <si>
    <t>Full Energy System perspective integrated with Land-use (agriculture) and Water systems</t>
  </si>
  <si>
    <t>Proprietary
The analysis draws on a model intended for demonstration and general application. The energy system uses the LEAP tool, while supplementary material related to the simulation is provided in an open repository. Mauritius has a robust data set on its resources</t>
  </si>
  <si>
    <t xml:space="preserve">SDG 7, 2, 6, 8, 12, 13, 15 </t>
  </si>
  <si>
    <t>Mauritius is the most densely populated country in Africa and is classified as a small island (SIDS), facing unique island issues like water stress and reliance on imports</t>
  </si>
  <si>
    <t>Co-developed (Authors affiliated with KTH, IIASA, SEI, UNFCCC, agricultural research unit in Mauritius)
Sweden, Austria , USA, Germany, Italy)</t>
  </si>
  <si>
    <t>Explicitly addressed through the consideration of climate change scenarios involving rainfall reductions/water stress; background context includes policy responses due to the EU decision to reduce guaranteed sugar import prices</t>
  </si>
  <si>
    <t>Government of Mauritius (announced high-level CLEWS panel)
United Nations</t>
  </si>
  <si>
    <t>The integrated CLEWS approach highlights important dynamics, such as increased electricity demand for water supply (desalination/pumping) and significant reduction in hydropower generation under climate change scenarios, which would be overlooked in a standalone energy model. The Government of Mauritius established a high-level CLEWS panel in response to the work</t>
  </si>
  <si>
    <t>https://www.sciencedirect.com/science/article/pii/S0306261913007277</t>
  </si>
  <si>
    <t>(Slimani et al., 2024)</t>
  </si>
  <si>
    <t>Morroco</t>
  </si>
  <si>
    <t>2020-2050</t>
  </si>
  <si>
    <t>Bottom-up, Dynamic, Linear Optimization/Least-cost optimization</t>
  </si>
  <si>
    <t>The enhanced model is tailored to the specific needs of decision-makers in developing countries and Morocco. It addresses the country's reliance on imported fossil fuels and incorporates fine temporal resolution to capture RE intermittency.</t>
  </si>
  <si>
    <t>Local 
Moroccan institutions
But uses OSeMOSYS</t>
  </si>
  <si>
    <t>N/A
But in Morocco, nearly 83% of businesses is informal (world Bank)</t>
  </si>
  <si>
    <t>Policy and technological uncertainty are explored through four alternative scenarios: Baseline (BAU), Ratified National Energy Strategy (RNES), New Moderate National Energy Strategy (NMNES), and New Ambitious National Energy Strategy (NANES).</t>
  </si>
  <si>
    <t>ONEE (“Office National de l’Électricité et de l’Eau potable”)</t>
  </si>
  <si>
    <t>The bottom-up engineering approach is deemed most fitting for Morocco, allowing flexibility and accommodation of disparities between traditional and modern energy sources. Other studies for Morocco lacked sufficient simulations or overlooked key factors like RE targets/EE.</t>
  </si>
  <si>
    <t>https://www.sciencedirect.com/science/article/pii/S0196890424007982?via%3Dihub</t>
  </si>
  <si>
    <t>(Ouchani et al., 2025)</t>
  </si>
  <si>
    <t>PVH2-MSTEA 
(PV-based H2 − Multi-Scenarios Techno-Economic Analysis)
Used GIS based spatialapproach</t>
  </si>
  <si>
    <t>To identify prospective areas for PV-based Green Hydrogen (GreenH2) production in Morocco. To pinpoint the most cost-effective sites using Levelized Cost of Electricity (LCOE) and Levelized Cost of Hydrogen (LCOH2) as key indicators. To explore diverse transportation alternatives for GreenH2 export by 2050.</t>
  </si>
  <si>
    <t>up to 2050</t>
  </si>
  <si>
    <t>Bottom-up analysis using a GIS-based spatial modeling approach. It involves integrated, multi-layered geospatial analysis of constraints, technical PV yield assessment, and multi-scenario LCOE and LCOH2 analysis. The spatial analysis uses a 1 km resolution grid. The analysis assumes linear optimization for cost minimization over scenarios.</t>
  </si>
  <si>
    <t>Yes
(GreenH2)</t>
  </si>
  <si>
    <t>PEM electrolyzers</t>
  </si>
  <si>
    <t>Electricity generation (for electrolysis) and Green Hydrogen production/export</t>
  </si>
  <si>
    <t>Uses GIS spatial data and geo-processing tools (ArcGIS Pro and pvlib Python software). The methodology emphasizes transparency in identifying prospective, cost-effective sites. Data includes national energy balances and cost projections for 2050.</t>
  </si>
  <si>
    <t>SDG 13</t>
  </si>
  <si>
    <t>Yes. The policy underlines Morocco’s commitment to reducing GHG emissions by 17% by 2030. Morocco has established a national roadmap for GreenH2 development.</t>
  </si>
  <si>
    <t>es. Highlights Morocco's abundant solar potential and its strategic position and proximity to the main European markets for hydrogen export (less than 15 nautical kilometers from Spain). Explicitly addresses water scarcity and the necessary use of desalination plants.</t>
  </si>
  <si>
    <t>Local (Green Energy Park, Morocco)</t>
  </si>
  <si>
    <t>Addresses favorable political opportunities in Morocco. Models economic viability based on market demand from Europe. Addresses cost uncertainty through multi-scenario analysis of infrastructure costs (transmission lines vs. pipelines).</t>
  </si>
  <si>
    <t>Modeling and Cartography Department, Green Energy Park (UM6P/IRESEN). Designed to support stakeholders and investors. Moroccan power company provided data breakdowns.</t>
  </si>
  <si>
    <t>Roughly 66% of Morocco's territory is eligible for PV-based GreenH2 projects. Excellent sites account for 7.26% of eligible areas. The analysis covers three scenarios (Sc.0 Baseline, Sc.1 Green Electricity Transmission, Sc.2 Hydrogen Transportation by Pipeline/Vessel). The scenario involving transmission of electricity to coastal sites for desalination (Sc.1) is generally more beneficial, yielding an attractive average LCOH2 of approximately $2.5/kg.</t>
  </si>
  <si>
    <t>https://www.sciencedirect.com/science/article/pii/S0196890424012378</t>
  </si>
  <si>
    <t>Wärtsilä, 2022</t>
  </si>
  <si>
    <t xml:space="preserve">To provide data-driven insights to help Mozambique’s policy makers identify and develop the optimal power mix. To assess the role of renewables in reducing total system cost. To forecast new solar PV and wind capacity and quantify the necessary flexibility and balancing requirements.
	</t>
  </si>
  <si>
    <t>2022-2032</t>
  </si>
  <si>
    <t>Energy Storage
Transmission lines</t>
  </si>
  <si>
    <t>Uses PLEXOS (a proprietary tool). Data derived from or in cooperation with Electricidade de Moçambique.</t>
  </si>
  <si>
    <t>Yes. Addresses Mozambique's huge, untapped natural resources (gas, hydro, wind, solar). Highlights the low electrification rate (38.6% in 2021). Models the power system divided into two isolated networks (Central-Northern and Southern systems) across 7 zones.</t>
  </si>
  <si>
    <t>Abroad (Wärtsilä)
Finland</t>
  </si>
  <si>
    <t>Yes. Addresses strategic planning uncertainties by comparing scenarios and emphasizing the need for system flexibility to handle variability in water availability for hydropower, a key resource.</t>
  </si>
  <si>
    <t>Wärtsilä (developer), Electricidade de Moçambique (EDM) (cooperation partner). Results intended for policy makers, system operators, and utilities.</t>
  </si>
  <si>
    <t>The analysis shows that maximizing low-cost renewable energy supported by flexible gas ICEs is the "soundest, cheapest and cleanest power strategy" for the country. The optimized mix combines significant wind/solar capacity with necessary gas and storage assets.</t>
  </si>
  <si>
    <t>(Adeyemi-Kayode et al., 2022)</t>
  </si>
  <si>
    <t>LEAP+MCDA</t>
  </si>
  <si>
    <t>is to assess the possibility of Nigeria developing and transitioning to the use of various energy sources, and to evaluate greenhouse gas (GHG) mitigation plans and future trends in energy sustainability through Multi-Criteria Decision Analysis (MCDA), considering technical, social, economic, and environmental dimensions</t>
  </si>
  <si>
    <t>2017-2040</t>
  </si>
  <si>
    <t>scenario-based modeling methodology, bottom-up, Multi-Criteria Decision Analysis (MCDA)</t>
  </si>
  <si>
    <t>electricity generation sources</t>
  </si>
  <si>
    <t>Proprietary (LEAP software by SEI)</t>
  </si>
  <si>
    <t>No (Focus on Vision 20: 2030 and energy sustainability)</t>
  </si>
  <si>
    <t>The study focuses specifically on Nigeria, which has significant setbacks in electricity generation despite large renewable energy resources. The objective is linked to Nigeria’s national goal (Vision 20: 2030) of becoming a leading industrialized country.</t>
  </si>
  <si>
    <t>Co-developed
Nigeria, Norway
Uses LEAP Tool</t>
  </si>
  <si>
    <t>Uncertainty is addressed through the evaluation of three policy scenarios: Business As Usual (BAU), Renewables, Natural Gas, and Biomass (RNB), and Renewables and Coal (REC). The RNB scenario was identified as the best scenario.</t>
  </si>
  <si>
    <t>Covenant University, Nigeria
Ostfold
University College, Norway</t>
  </si>
  <si>
    <t>The study used twelve sustainability indexes encompassing technical, social, economic, and environmental indicators to evaluate the scenarios. The RNB scenario offered the most sustainable energy plan for Nigeria</t>
  </si>
  <si>
    <t>https://www.mdpi.com/1996-1073/15/14/5083</t>
  </si>
  <si>
    <t>mercy.john@covenantuniversity.edu.ng
sanjay.misra@hiof.no</t>
  </si>
  <si>
    <t>(Emodi et al., 2017)</t>
  </si>
  <si>
    <t xml:space="preserve">To apply a scenario-based model to explore Nigeria's future energy demand, supply, and associated Greenhouse Gas (GHG) emissions from 2010 to 2040, providing policy recommendations for low-carbon development.
</t>
  </si>
  <si>
    <t xml:space="preserve">	
2010-2040</t>
  </si>
  <si>
    <t>Scenario-based analysis, employing a bottom-up approach (end-use accounting techniques on the demand side) using the LEAP simulation tool</t>
  </si>
  <si>
    <t xml:space="preserve">Open. Data sources included the National Bureau of Statistics (NBS), Energy Commission of Nigeria (ECN), National Control Center (NCC), Petroleum Products Pricing Regulatory Agency (PPPRA), World Bank, IEA, and various research articles.
</t>
  </si>
  <si>
    <t>SDG 1, 8, and 13</t>
  </si>
  <si>
    <t xml:space="preserve">The study was an attempt to fill a gap as the first study to apply a bottom-up approach to project the pathway for the complete energy system in Nigeria. It anchored the low-carbon developmental path on the nation's specific circumstances and capacities, reflecting a "common but differentiated approach" suitable for a developing country.
</t>
  </si>
  <si>
    <t>Co-developed
Nigeria, Australia, India
Uses LEAP Tool</t>
  </si>
  <si>
    <t xml:space="preserve">Uncertainty was addressed by analyzing four distinct future energy policy pathways/scenarios: the Reference scenario (REF), Low-Carbon Moderate (LCM), Low-Carbon Advanced (LCA), and Green Optimistic (GO) scenarios. The study also briefly projected the social cost of each policy scenario.
</t>
  </si>
  <si>
    <t>James Cook University, Australia
Michael Okpara University of Agriculture, Umudike, Nigeria
 IFHE University, India
 Abia State University, Uturu, Nigeria
 SeAH Steel, Republic of Korea</t>
  </si>
  <si>
    <t xml:space="preserve">The Green Optimistic (GO) scenario showed the most favorable development trajectory for Nigeria, resulting in the lowest energy demand and GHG emissions by 2040. The cost analysis showed high investment costs for the alternative scenarios (up to USD 41.1 billion for GO), but these costs were offset by energy savings and environmental externalities. This study specifically stated that it does not consider the ability of consumers to pay for energy services or explore the effect of energy pricing.
</t>
  </si>
  <si>
    <t>https://www.sciencedirect.com/science/article/pii/S1364032116306281</t>
  </si>
  <si>
    <t>(Kim et al., 2021)</t>
  </si>
  <si>
    <t>To suggest an alternate energy supply mix to meet future electrical demand and reduce CO2 emissions in Nigeria</t>
  </si>
  <si>
    <t>2015-2060</t>
  </si>
  <si>
    <t>Optimization model (MESSAGE) based on linear programming
The model simulates energy supply systems and evaluates environmental impacts and resulting damage costs using SIMPACTS  based on impact pathway analysis (IPA) method; Uses two case situations, one with CO2 constraints</t>
  </si>
  <si>
    <t>SIMPACTS (environmental impacts/damage costs), Electricity distribution</t>
  </si>
  <si>
    <t>Proprietary (MESSAGE, SIMPACTS codes). 
Data from EIA (energy information administration).</t>
  </si>
  <si>
    <t>sdg 13</t>
  </si>
  <si>
    <t>Yes
Paris Agreement’s target</t>
  </si>
  <si>
    <t>Modeled Nigeria's energy supply system explicitly; Acknowledged Nigeria's reliance on fossil fuels and intermittent supply disruptions; Used a Discount Rate of 15%; Noted the government's plan to generate 4800 MW from nuclear power between 2005 and 2028</t>
  </si>
  <si>
    <t>Abroad
Korea</t>
  </si>
  <si>
    <t>Explicitly modeled CO2 emission restrictions to comply with international climate targets (Paris Agreement); Considered the Nigerian government’s commitment to nuclear power development</t>
  </si>
  <si>
    <t>KEPCO International Nuclear
Graduate School (KINGS), the Republic of Korea
 Korea Foundation Of Nuclear Safety (KoFONS)</t>
  </si>
  <si>
    <t>The SIMPACTS code demonstrated that NPPs have the lowest damage costs and are the most environmentally friendly technology during normal operation; NPPs were found to be the best option when CO2 emissions restrictions were applied; The MESSAGE tool modeled the energy chain showing various energy resources and forms to final electricity</t>
  </si>
  <si>
    <t>https://www.mdpi.com/1996-1073/14/19/6258</t>
  </si>
  <si>
    <t>Dioha et al., 2019</t>
  </si>
  <si>
    <t>NECAL2050
(Nigerian Energy Calculator 2050)</t>
  </si>
  <si>
    <t>To examine and compare the energy balances and GHG mitigation potentials for four alternative low carbon scenarios which are possible by 2050 for Nigeria, and to explore low carbon futures that are practically achievable within the country</t>
  </si>
  <si>
    <t>Bottom-up approach. NECAL2050 uses an accounting framework algorithm to constantly match energy supply to demand</t>
  </si>
  <si>
    <t>Generators set (gasoline/diesel), Electricity imports, Land use modeling</t>
  </si>
  <si>
    <t xml:space="preserve">	
Full Energy System</t>
  </si>
  <si>
    <t>transparent and open source
(MS Excel/Web-based versions)</t>
  </si>
  <si>
    <t xml:space="preserve">The NECAL2050 model was developed locally in Nigeria. It was created through a Memorandum of Understanding between the UK-DECC and the Energy Commission of Nigeria (ECN) and was built using Nigeria-specific data and adapted to the country's economic and technological situation. Input involved consultations with over one hundred local experts. Technological options were chosen based on what was considered feasible in Nigeria.
</t>
  </si>
  <si>
    <t xml:space="preserve">Co-developed
Energy Commission of Nigeria-ECN and United Kingdom Department of Energy and Climate Change (UK-DECC) </t>
  </si>
  <si>
    <t>The scenarios align with Nigeria's existing policies/studies such as the National Renewable Energy &amp; Energy Efficiency Policy (NREEEP) and the Nigeria Nationally Determined Contribution (NDC). The realization of a low carbon Nigeria is noted as being challenging, requiring concerted efforts from the government and civil societies ("all-hands-on-deck")</t>
  </si>
  <si>
    <t>Energy Commission of Nigeria-ECN</t>
  </si>
  <si>
    <t>The NECAL2050 model predicts that fossil fuels will still dominate the Nigerian energy system in all alternative scenarios by 2050. The pathways explored show the level of effort required by each actor (government, civil society) towards low carbon development. The current version of NECAL2050 does not include levels of cost in the optimization. The scenarios explore energy demand and GHG emissions reductions compared to a Business-as-Usual (S1/REF) scenario</t>
  </si>
  <si>
    <t>https://www.sciencedirect.com/science/article/pii/S1755008418300565</t>
  </si>
  <si>
    <t>(Ugwoke et al., 2021)</t>
  </si>
  <si>
    <t>Nigeria (Onyen-okpon and Giere, rural communities)</t>
  </si>
  <si>
    <t>2015–2040</t>
  </si>
  <si>
    <t>Hybrid Integration approach (Bottom-up LEAP + building models), Scenario analysis</t>
  </si>
  <si>
    <t>DSM</t>
  </si>
  <si>
    <t>Full energy system (Residential, Productive services)</t>
  </si>
  <si>
    <t>This is the first study to perform Community-Scale Energy Planning (C-SEP) using the Hybrid Integration approach in Nigerian rural communities. It explicitly captures local characteristics and addresses the need for detailed energy system analysis at local scales for projects like the Nigeria electrification project.</t>
  </si>
  <si>
    <t>Abroad
Politecnico di Torino, Italy 
 Michigan Technological University, Houghton, USA
Aalto University, Espoo, Finland 
LEAP by SEI</t>
  </si>
  <si>
    <t>Policy uncertainty is addressed through a scenario-based analysis framework. Four scenarios were implemented: Reference (REF) and three Demand Side Management (DSM) composite scenarios.</t>
  </si>
  <si>
    <t>Politecnico di Torino,
 Michigan Technological University, Aalto University</t>
  </si>
  <si>
    <t>The hybrid variant LEAP model was developed using the demand estimated from bottom-up approaches as endogenous demand. The analysis showed that composite scenarios reduced energy use and achieved significant reductions in energy demand and GHGs emission.</t>
  </si>
  <si>
    <t>https://www.sciencedirect.com/science/article/pii/S2210670721000445</t>
  </si>
  <si>
    <t xml:space="preserve"> </t>
  </si>
  <si>
    <t>S.R. Isihak (2023)</t>
  </si>
  <si>
    <t>Nigeria
(Kaduna Electricity Distribution Company KEDCo)</t>
  </si>
  <si>
    <t>2018-2030</t>
  </si>
  <si>
    <t>Open Source Spatial Electrification Toolkit (GIS-based, Least-cost modeling)</t>
  </si>
  <si>
    <t>Electricity
Rural electrification planning</t>
  </si>
  <si>
    <t>The study specifically addresses Nigeria's goal to increase access to 90% by 2030, aligning with the Rural Electrification Strategy and Implementation Plan (RESIP). It uses the most granular level of settlements data to accurately reflect community peculiarities.</t>
  </si>
  <si>
    <t>Co-developed
De Montfort University, Uk 
Nigeria
a part of workdone during summer school in treste, Italy</t>
  </si>
  <si>
    <t>Policy success is tied to investment requirements. The required total investment of US$7.85 billion by 2030 is highlighted as a huge challenge, necessitating pro-poor public-private partnerships (5Ps).</t>
  </si>
  <si>
    <t>REA ?
NNPC Retail Ltd
De Montfort University</t>
  </si>
  <si>
    <t>The novelty lies in improving previous studies by using granular data and incorporating more spatial variables (like distribution lines, transformers, and road networks) using the robust OnSSET tool. The analysis covers an estimated 15.4 million people in 22,727 settlements by 2030.</t>
  </si>
  <si>
    <t>https://www.sciencedirect.com/science/article/pii/S2211467X22002152</t>
  </si>
  <si>
    <t>IRENA 
(Drafted by S.H. Sterl, P. Carvajal, P. Fulcheri, M.A.E. Elabbas, et al.) (2023)</t>
  </si>
  <si>
    <t xml:space="preserve">SPLAT-North Africa </t>
  </si>
  <si>
    <t>North Africa 
(Algeria, Egypt, Libya, Morocco, Mauritania, and Tunisia)</t>
  </si>
  <si>
    <t>To present various scenarios for power system expansion in North Africa through 2040 and investigate the potential of hydrogen production and interconnections to facilitate a transition away from reliance on fossil fuels</t>
  </si>
  <si>
    <t>2020 to 2040</t>
  </si>
  <si>
    <t>Bottom-up capacity expansion modeling
It uses an optimization approach to determine required investment and projected electricity production for least-cost energy systems. The model uses a temporal resolution defined by five seasons, each having ten distinct daily time slices. It uses the copper-plate assumption within each country (perfect transmission is assumed within a country’s borders)</t>
  </si>
  <si>
    <t>Yes
Hydropower capacity is assessed, but no new hydropower projects are considered as the potential is almost entirely exhausted in the region</t>
  </si>
  <si>
    <t>Yes
(Biomass power plants are considered as candidates according to national plans (e.g., Morocco’s biomass roadmap))</t>
  </si>
  <si>
    <t>Yes
(The Dhabaa nuclear power project in Egypt is considered committed, with construction beginning in 2025)</t>
  </si>
  <si>
    <t>Yes
(Natural Gas)</t>
  </si>
  <si>
    <t>Yes
(Hydrogen production for electricity export is modeled as a storage-based flexibility measure)</t>
  </si>
  <si>
    <t>Yes
(In existing capacities)</t>
  </si>
  <si>
    <t>Batteries (storage)</t>
  </si>
  <si>
    <t>Electricity
((power systems expansion/planning)</t>
  </si>
  <si>
    <t>Publicly available data was used. 
The SPLAT model is built on MESSAGE (from IIASA/IAEA)
Data Appendix is available. The model is intended for capacity-building events.</t>
  </si>
  <si>
    <t>Yes
North African countries are required to submit Nationally Determined Contributions (NDCs). The report examines targets set by countries in their NDCs (e.g., Algeria’s NDC sets a target of 27% electricity generation from renewables by 2030)</t>
  </si>
  <si>
    <t>Acknowledges the lack of a regional master plan for power system expansion in North Africa. Discusses the region's heavy dependence on fossil fuels and resulting vulnerability to price fluctuations and financial strain due to subsidization of fossil-fuel-based generation. Highlights the region's ample endowments of wind and solar energy. Models interconnections within and outside the region (Southern Europe, Western Asia) and hydrogen production for electricity export to the European market</t>
  </si>
  <si>
    <t>Abroad
IRENA Team</t>
  </si>
  <si>
    <t>Addressed by noting the vulnerability to price fluctuations due to fossil fuel dependence and the high relevance of flexibility options given high fossil fuel prices and Europe's desire to increase imports of natural gas from North Africa. Notes that Libya has yet to ratify the Paris Agreement.</t>
  </si>
  <si>
    <t>IRENA, involvement with the African Union Development Agency’s New Partnership for Africa’s Development (AUDA-NEPAD), and the model is intended for use by the countries of the region. Provides inputs to regional and continental infrastructure planning processes such as the Continental Transmission/Power Systems Masterplan.</t>
  </si>
  <si>
    <t>The study is part of IRENA’s series on planning and prospects for renewable energy. The model considers four scenarios: Planned, Transition, Transition + Batteries, and Transition + Batteries + H2. The results indicate that a renewables transition would lower the unit costs of power generation compared with continued reliance on fossil fuels.</t>
  </si>
  <si>
    <t>https://www.irena.org/-/media/Files/IRENA/Agency/Publication/2023/Jan/IRENA_Planning_Prospects_NAfrica_2023.pdf</t>
  </si>
  <si>
    <t>sebastian.sterl@vub.be
https://www.linkedin.com/in/sebastiansterl/?originalSubdomain=be
https://www.linkedin.com/in/pablo-carvajal-9a761784/?originalSubdomain=uk</t>
  </si>
  <si>
    <t>(Ayagapin et al., 2021)</t>
  </si>
  <si>
    <t>LCA - OSeMOSYS</t>
  </si>
  <si>
    <t>Reunion Island</t>
  </si>
  <si>
    <t>The primary aim was to investigate the effect of electricity mix decarbonization on the environmental impact of residential houses in an insular context.</t>
  </si>
  <si>
    <t>Prospective Life Cycle Assessment (cradle-to-grave) combined with a bottom-up optimization/linear optimization approach (via OSeMOSYS) for energy modeling.</t>
  </si>
  <si>
    <t>Yes
(Initial source)</t>
  </si>
  <si>
    <t xml:space="preserve">Building and electricity Sector </t>
  </si>
  <si>
    <t>Reunion Island is characterized as an isolated island. The island's building sector has a high import rate of raw materials. The study is listed among national studies developed with support from the Energy Modelling Platform-Africa (EMP-A) partners.</t>
  </si>
  <si>
    <t>Local</t>
  </si>
  <si>
    <t>The analysis incorporates the projected evolution of the local electricity mix over 30 years. The study highlights that the high environmental impact of the structural phase is caused by imports, implicitly addressing a supply-chain stability or dependency issue</t>
  </si>
  <si>
    <t>National Association for Research and Technology and Fibres Industries Bois
University of Reunion Island,
 University of Mauritius Reduit</t>
  </si>
  <si>
    <t>The environmental impact, measured by GWP, significantly decreased in the operational phase (due to decarbonized electricity), but the structural phase impact (materials/construction) showed minimal reduction, suggesting stakeholders need to reduce imports and increase the use of recovered materials.</t>
  </si>
  <si>
    <t>https://www.mdpi.com/1996-1073/14/11/3184</t>
  </si>
  <si>
    <t>praene@univ-reunion.fr
leslie.ayagapin@univ-reunion.fr</t>
  </si>
  <si>
    <t>(Niyonteze et al., 2020)</t>
  </si>
  <si>
    <t>HOMER 
(Hybrid Optimization Model for Electric Renewables) software</t>
  </si>
  <si>
    <t>To recommend a set of power sector key technologies development needs in Rwanda and examine and optimize renewable energy hybrid combinations suitable for off-grid areas based on cost-effectiveness and available resources</t>
  </si>
  <si>
    <t>N/A
But the simulation project lifetime was estimated at 25 years</t>
  </si>
  <si>
    <t>Micro-power optimization model utilizing simulation and optimization processes. HOMER simulates and ranks feasible systems according to increasing Net Present Cost (NPC) (least-cost optimization)</t>
  </si>
  <si>
    <t>Fuel cell, battery storage, pumped storage hydropower (PHS), converter</t>
  </si>
  <si>
    <t xml:space="preserve">Electricity </t>
  </si>
  <si>
    <t>Data inputs were obtained from the National Aeronautics and Space Administration (NASA) for solar and wind resources, and real-time field data for hydro resources. Data collection also involved literature review, government energy institutions, and mini-grid off-grid private companies in Rwanda</t>
  </si>
  <si>
    <t>The study is country-specific for Rwanda, focusing on addressing the challenge that 47% of the population lacks electricity access and the grid is often unstable. The research utilized local examples like the MeshPower Gitaraga solar mini-grid and examined available resources in Rwanda (hydro, geothermal, methane, peat, solar, wind, waste energy). The results are suggested to be applicable to neighboring countries in the East African Region (e.g., Burundi, Uganda, Tanzania, and DRC) due to comparable climate conditions</t>
  </si>
  <si>
    <t>Co-developed
China, Rwanda</t>
  </si>
  <si>
    <t>The objective of installation at a specific mini-grid site was to provide electricity for productive uses that engage artisanal customers (e.g., welders, tailors, hairdressers) to promote economic development at the grassroots. The simulated load profile used was typical for small off-grid villages without high load business customers</t>
  </si>
  <si>
    <t>The study acknowledges government policy and strategies, noting the role of the government in establishing Special Economic Zones and awarding contracts for mini-hydropower plants. Reliable and affordable electricity is deemed critical for economic growth and welfare, requiring careful planning due to financial implications</t>
  </si>
  <si>
    <t xml:space="preserve"> Fujian Provincial Department of Science and Technology
 African Centre of Excellence in Energy for Sustainable Development
SYSU Institute for Solar Energy, China
 Hebei University of Technology, Tianjin,, China
 Fujian University of Technology, China
Rwanda Meteorology Agency</t>
  </si>
  <si>
    <t>The model assesses systems for an average load demand of 158.1 kWh/day with a peak load of 18 kW. The optimal solution is the hydro/solar/battery hybrid, found to have the lowest NPC (Net Present Cost) and fewest greenhouse gas emissions. Hybrid combinations incorporating wind technologies were not recommended due to higher LCOE, capital cost, and NPC</t>
  </si>
  <si>
    <t>https://www.sciencedirect.com/science/article/pii/S2405844020301456</t>
  </si>
  <si>
    <t>(Bowen et al., 1999)</t>
  </si>
  <si>
    <t>Purdue-SUFG SAPP Trade Model</t>
  </si>
  <si>
    <t>Southern African Power Pool (SAPP),
covering 12 nations of the Southern African Development Community (SADC) region. 
Angola, Botswana, the DRC, Lesotho, Malawi, Mozambique, Namibia, South Africa, Swaziland, Tanzania, Zambia, and Zimbabwe. Note: The model focused on the nine interconnected nations in 1998.</t>
  </si>
  <si>
    <t>To determine the benefits from a centralized and competitive dispatch compared with existing bilateral electricity trade agreements in the Southern African Power Pool (SAPP). The objective function is total costs minimization (including fuel costs, starting/shutting down costs, operational costs, and cost of unserved energy).</t>
  </si>
  <si>
    <t>Short-term analysis</t>
  </si>
  <si>
    <t>Bottom-up approach using a Mixed Integer Linear Programming (MILP) formulation. It models optimal unit commitment and dispatch. Constraints included transmission limits, load balance, line losses, and piecewise linear functions for thermal costs and hydropower curves. The methodology was simplified to be suitable for a PC environment.</t>
  </si>
  <si>
    <t>International transmission lines and grid infrastructure. The model includes the representation of unit commitment constraints.</t>
  </si>
  <si>
    <t>Proprietary (Requires GAMS and CPLEX solvers to run)
. The model is described as transparent.</t>
  </si>
  <si>
    <t>Yes. Analyzes the benefits of integrating the Southern African Power Pool (SAPP). It highlights regional power mix dominance (coal in South Africa, hydro elsewhere), models international transmission constraints, and addresses policy issues like bilateral contracts and national self-sufficiency importance.</t>
  </si>
  <si>
    <t>Abroad
USA</t>
  </si>
  <si>
    <t>Yes. The study compares the existing fixed trade (bilateral contracts) scenario against a hypothetical free trade scenario. It addresses the political issue of trade tariffs and how the resulting financial gains should be shared among SADC nations.</t>
  </si>
  <si>
    <t>Southern African Power Pool (SAPP) management. SADC nations/utilities. Purdue University’s State Utility Forecasting Group (SUFG). The work was funded by USAID.</t>
  </si>
  <si>
    <t>The analysis was pioneering for Sub-Saharan Africa. It estimated that centralized competitive dispatch could save the SAPP region $70 million to $130 million per year by fully utilizing low-cost hydropower. This demonstrates the magnitude of gains possible from moving toward a centralized dispatch policy.</t>
  </si>
  <si>
    <t>https://www.sciencedirect.com/science/article/pii/S0957178799000193</t>
  </si>
  <si>
    <t>bhbowen@ecn.purdue.edu</t>
  </si>
  <si>
    <t>(Hughes et al., 2024)
(Energy Systems Research Group (ESRG), University of Cape Town (UCT), 2010)</t>
  </si>
  <si>
    <t>maximize welfare by minimizing the total discounted system cost required to meet projected future energy demands and specified constraints over a long-term planning horizon</t>
  </si>
  <si>
    <t>Bottom-up linear optimization model (TIMES framework) ;  least-cost optimization ; techno-economic</t>
  </si>
  <si>
    <t>Batteries/storage</t>
  </si>
  <si>
    <t xml:space="preserve">Full Energy System (economy-wide model), </t>
  </si>
  <si>
    <t>Uses a proprietary framework (TIMES/VEDA is typically proprietary) but the research supports the move towards open and transparent use of SATIM. Data collection involves integrating and reconciling data from multiple sources due to data limitatio</t>
  </si>
  <si>
    <t>Model developed specifically to address South Africa's severe energy challenges, including electricity supply constraints and the "triple development challenge" of high inequality, poverty, and unemployment. Explicitly informs the Just Energy Transition Investment Plan (JET IP)</t>
  </si>
  <si>
    <t>Yes
For areas with limited data, such as informal industries or rural energy use, SATIM employs proxy indicators and scaling factors based on better-documented sectors or comparable countries.</t>
  </si>
  <si>
    <t>Addresses uncertainty through scenario analysis (e.g., coal transitions, climate commitments). Has been used to generate probabilistic forecasts of GHG emissions using Monte-Carlo generated projections.</t>
  </si>
  <si>
    <t>Eskom, 
CSIR (Council for Scientific and Industrial Research), 
DMRE (Department of Minerals Resources and Energy), 
PCC (Presidential Climate Commission)
SANEDI
University of Cape Town</t>
  </si>
  <si>
    <t>Most mature African energy model with 20+ years development. Informed SA's Long-Term Mitigation Scenarios (2008) and subsequent policy. Integrates with eSAGE (CGE model) for economic impacts, includes water-energy nexus</t>
  </si>
  <si>
    <t>https://www.sciencedirect.com/science/article/pii/S2211467X24003031?ref=pdf_download&amp;fr=RR-2&amp;rr=999b5359f95b6fab</t>
  </si>
  <si>
    <t>(Van Zyl et al., 2018)</t>
  </si>
  <si>
    <t>To estimate emissions reduction pathways for South Africa using a 2°C aggregate warming target and the likely economy-wide net mitigation costs or savings associated with reaching these pathways by prioritizing known lower-cost mitigation measures</t>
  </si>
  <si>
    <t xml:space="preserve">Effort-sharing approach (via CERC) </t>
  </si>
  <si>
    <t xml:space="preserve">Electricity
power generation sector </t>
  </si>
  <si>
    <t>Relied on existing data generated by the DEA and CSIR. The CERC tool is part of the Climate Equity Reference Project</t>
  </si>
  <si>
    <t xml:space="preserve">Ad hoc </t>
  </si>
  <si>
    <t>Yes (NDC targets assessed)</t>
  </si>
  <si>
    <t>Yes. The study is centered on South Africa's NDC and its complex position as a developing country with high historical responsibility, requiring international assistance for highly ambitious mitigation</t>
  </si>
  <si>
    <t xml:space="preserve"> World Wide Fund for Nature 
WWF-South Africa </t>
  </si>
  <si>
    <t>The analysis selected a "middle of the road scenario" that balances capability and responsibility derived from cumulative emissions since 1950. The research aimed to inform discussions for the Talanoa Dialogue (Facilitative Dialogue) focused on enhancing ambition in NDCs. Achieving the ‘fair share’ pathway could yield cumulative net savings of $5.3 billion by 2030 (moderate scenario) or $46.8 billion by 2030 (full decarbonization)</t>
  </si>
  <si>
    <t>https://www.researchgate.net/publication/323220084_The_cost_of_achieving_South_Africa%27s_%27fair_share%27_of_global_climate_change_mitigation</t>
  </si>
  <si>
    <t>(Ntuli et al., 2024)</t>
  </si>
  <si>
    <t>South Africa
Analyzed per province</t>
  </si>
  <si>
    <t>To analyze the road transport structure and model future emissions under Business-As-Usual and Low Carbon Scenarios up to 2050 in South Africa</t>
  </si>
  <si>
    <t>Projections run up to 2050</t>
  </si>
  <si>
    <t>Yes
(Transport sector)</t>
  </si>
  <si>
    <t>Transport sector</t>
  </si>
  <si>
    <t>Proprietary (LEAP)
Inputs were set based on available energy information for the sector, utilizing vehicle registration data collected from the National Traffic Information System (NaTIS)</t>
  </si>
  <si>
    <t>Yes (Aims to decarbonize transport sector; references Auto Green Paper)</t>
  </si>
  <si>
    <t>The study is focused on South Africa, a developing country with a complex socio-economic landscape</t>
  </si>
  <si>
    <t>Local
South Africa
Help of an independant energy specialist is USA (Dioha)</t>
  </si>
  <si>
    <t>Analyzed transport sector structure, noting lack of implementation plans</t>
  </si>
  <si>
    <t>Durban University of Technology, South Africa
North-West University, Potchefstroom, 
South Africa</t>
  </si>
  <si>
    <t>The methodology compares Business-As-Usual and Low Carbon Scenarios. Future projections were calculated using the product of the rate of change of income and the vehicle elasticity to determine the rate of change of elasticity by which the vehicle population increases</t>
  </si>
  <si>
    <t>https://link-springer-com.minesparis-psl.idm.oclc.org/article/10.1186/s42269-024-01192-4</t>
  </si>
  <si>
    <t>(Patankar et al., 2019)</t>
  </si>
  <si>
    <t>TEMOA
(Tools for Energy Model Optimization and Analysis)</t>
  </si>
  <si>
    <t>To explore electricity planning strategies for the electric power system in South Sudan under future conflict uncertainty</t>
  </si>
  <si>
    <t>2017-2037</t>
  </si>
  <si>
    <t>Bottom-up, technology-rich Energy System Optimization Model (ESOM); employs Linear Optimization to minimize system-wide cost; utilizes Multi-stage Stochastic Optimization to account for conflict uncertainty</t>
  </si>
  <si>
    <t>Transmission lines</t>
  </si>
  <si>
    <t xml:space="preserve">SDG 7 </t>
  </si>
  <si>
    <t>Explicitly models the electricity system of South Sudan, a conflict-prone country, using specific data (e.g., generator locations mapped to ten states) and addressing the tropical climate by dividing the year into wet and dry seasons (and day/night slices)</t>
  </si>
  <si>
    <t>Abroad (NC State Univ, USA)</t>
  </si>
  <si>
    <t>Explicitly addressed using a stochastic optimization model that considers the possibility of armed conflict leading to electric power generator damage. Conflict uncertainty is resolved across multiple time stages</t>
  </si>
  <si>
    <t xml:space="preserve">NC State University
NC Central University
</t>
  </si>
  <si>
    <t>The analysis suggests Solar PV can play a critical role, not only for emission mitigation but also as a hedge against economic losses incurred by conflict. The framework is designed to be applicable to other conflict-prone countries</t>
  </si>
  <si>
    <t>https://www.sciencedirect;com/science/article/pii/S0973082618305878</t>
  </si>
  <si>
    <t>(Mentis et al., 2017)</t>
  </si>
  <si>
    <t xml:space="preserve">Sub-Saharan Africa (44 countries modeled on a country-by-country basis)
(Angola, Benin, Botswana, Burkina faso, Burundi, Cameroun, Central african republic, Chad, Republic of the Congo, DRC, Djibouti, Egypt, Equatorial Guinea, Eritrea, Eswatini, Ethiopia, Gabon, Gambia, Ghana, Guinea, Guinea Bissau, Ivory coast, Kenya, Lesotho, Liberia, Madagascar, Malawi, Mali, Mauritania, Mozambique, Namibia, Niger , Nigeria, Rwanda, Senegal, Sierra Leone, Somalia, South Africa, Sudan, Tanzania, Togo, Uganda, Zambia, Zimbabwe) </t>
  </si>
  <si>
    <t>Geospatial Electrification Tool, Bottom-up (GIS analysis)</t>
  </si>
  <si>
    <t>Grid connection</t>
  </si>
  <si>
    <t>Open Source tool (OnSSET) using open access data. The project is hosted by KTH Royal Institute of Technology and released under an MIT Code License.</t>
  </si>
  <si>
    <t>Routine
base of the GEP (Global Electrification Platform) used by the World Bank</t>
  </si>
  <si>
    <t>Provides least-cost strategies on a country-by-country basis for 44 Sub-Saharan African countries. Considers local relevant information for rural, peri-urban, and urban contexts. Factors in topological characteristics (e.g., higher elevation costs, proximity to roads) into cost calculation.</t>
  </si>
  <si>
    <t>Abroad
Sweden, USA, Austria , Italy, Switzerland</t>
  </si>
  <si>
    <t>The core optimization framework assumes no political constraints.</t>
  </si>
  <si>
    <t>KTH Royal Institute of Technology, Sweden
Swedish Science Council
United Nations
Joint Research Centre (JRC) of the European Commission
World Bank
ABB</t>
  </si>
  <si>
    <t>This represented the first application of OnSSET on Sub-Saharan Africa. The analysis considers varying electricity consumption levels, referred to as "tiers of access". The results indicate that at low electricity demand levels, standalone technologies show strong penetration, but higher electricity demand shifts the optimal solution toward mini-grids and grid extensions. Geospatial analysis shows that decentralized systems (mini-grid and stand-alone) could power approximately half (nearly 440 million people) of the electricity connections needed to achieve universal access by 2030.</t>
  </si>
  <si>
    <t>https://iopscience.iop.org/article/10.1088/1748-9326/aa7b29</t>
  </si>
  <si>
    <t>(Brazilian et al., 2012)</t>
  </si>
  <si>
    <t xml:space="preserve">Sub-Saharan Africa (SSA),  excluding RSA
(Angola, Benin, Botswana, Burkina faso, Burundi, Cameroun, Central african republic, Chad, Republic of the Congo, DRC, Djibouti, Egypt, Equatorial Guinea, Eritrea, Eswatini, Ethiopia, Gabon, Gambia, Ghana, Guinea, Guinea Bissau, Ivory coast, Kenya, Lesotho, Liberia, Madagascar, Malawi, Mali, Mauritania, Mozambique, Namibia, Niger , Nigeria, Rwanda, Senegal, Sierra Leone, Somalia, Sudan, Tanzania, Togo, Uganda, Zambia, Zimbabwe) </t>
  </si>
  <si>
    <t>To identify potential pathways and construct high-level, transparent, and economy-wide scenarios required for the power sector in Sub-Saharan Africa to reach universal access to modern energy services by 2030</t>
  </si>
  <si>
    <t>Bottom-up engineering approach ; Uses the OSeMOSYS framework, which is a dynamic, multi-year linear optimization tool</t>
  </si>
  <si>
    <t>Transparent and open source</t>
  </si>
  <si>
    <t>Ad hoc 
(base of a lot of osemosys model and not still used)</t>
  </si>
  <si>
    <t>Specifically focused on SSA countries with very low rates of access to electricity services; Aimed to address the challenge that conventional forecasting techniques are often not adapted to developing countries lacking access</t>
  </si>
  <si>
    <t>Co-developed
Ghana, Austria , USA, Sweden, Ethiopia, Zimbabwe, Ireland, France</t>
  </si>
  <si>
    <t>Yes
Notes that energy demand modeling in SSA is challenged by large informal sectors</t>
  </si>
  <si>
    <t>UNIDO (United Nations Industrial Development Organization,
 IAEA(nternational Atomic Energy Agency),
The Energy Center - Ghana
 World Bank, SAPP, UNEP, African Union Commission</t>
  </si>
  <si>
    <t>The study suggested that reaching full access would likely require more than a tenfold increase in installed generation capacity by 2030 (a roughly 13% average annual growth rate), compared to a historical rate of 1.7%. Issues of cost were generally outside the scope of the main paper</t>
  </si>
  <si>
    <t>https://www.sciencedirect.com/science/article/pii/S0957178711000774?via%3Dihub</t>
  </si>
  <si>
    <t>m.bazilian@unido.org</t>
  </si>
  <si>
    <t>(M.V. Rocco et al., 2021)</t>
  </si>
  <si>
    <t>OSeMOSYS
(with geospatial data)</t>
  </si>
  <si>
    <t>To enhance energy models using geo-spatial data for analyzing future electrification pathways and estimate their potential impact on Tanzania's economy and environment to support the achievement of national sustainable development goals</t>
  </si>
  <si>
    <t>2015-2040</t>
  </si>
  <si>
    <t>Bottom-up optimization model (OSeMOSYS) using linear optimization to compute the least-cost, technically feasible technology mix. Features a novel approach integrating GIS data for geospatial characterization of territory, demand definition (urban/rural), and decision support for on-grid/off-grid solutions.</t>
  </si>
  <si>
    <t>Grid connection, stand-alone solutions</t>
  </si>
  <si>
    <t>Open Source &amp; Open Access data</t>
  </si>
  <si>
    <t>Yes (Translates national policy intentions/targets (NP, E4A) into scenarios; mentions climate resilient pathway)</t>
  </si>
  <si>
    <r>
      <t>Assumptions are</t>
    </r>
    <r>
      <rPr>
        <b/>
        <sz val="14"/>
        <color rgb="FF000000"/>
        <rFont val="Aptos Narrow"/>
        <family val="2"/>
        <scheme val="minor"/>
      </rPr>
      <t xml:space="preserve"> country-specific</t>
    </r>
    <r>
      <rPr>
        <sz val="14"/>
        <color rgb="FF000000"/>
        <rFont val="Aptos Narrow"/>
        <family val="2"/>
        <scheme val="minor"/>
      </rPr>
      <t>. Integrates geospatial data to model alternative technological solutions (on-grid and off-grid) to cover load and provide new accesses at minimum cost. Focuses on rural electrification for non-urban areas.</t>
    </r>
  </si>
  <si>
    <t>Abroad
Italy and Netherlands</t>
  </si>
  <si>
    <t xml:space="preserve">Politecnico di Milano, Italy
 Utrecht University, Netherlands
</t>
  </si>
  <si>
    <t>The novelty lies in the spatial disaggregation: instead of treating Tanzania as a single point ("copper plate"), the country is divided into 26 regional nodes to better simulate transmission costs and local needs.</t>
  </si>
  <si>
    <t>https://www.sciencedirect.com/science/article/pii/S2211467X2030167X?via%3Dihub</t>
  </si>
  <si>
    <t>Tchandao, E. H. (2022)</t>
  </si>
  <si>
    <t xml:space="preserve">OSeMOSYS </t>
  </si>
  <si>
    <t>Up to 2050 (with focus on long-term goals beyond 2030).</t>
  </si>
  <si>
    <t>Bottom-up modeling approach using OSeMOSYS. The methodology is based on economic optimization of the total system costs.</t>
  </si>
  <si>
    <t>Electricity mix/power generation. Demand covers the residential (RES), industrial (IND), and commercial (COM) sectors.</t>
  </si>
  <si>
    <t>Incorporates country-specific constraints, including a current electricity mix heavily reliant on importation (44.29% in 2020) and national development plans for rural electrification using individual solar kits (CiZo) and mini-grids. Includes limits on existing hydroelectric potential (224 MW maximum capacity).</t>
  </si>
  <si>
    <t>Local
UNECA for training</t>
  </si>
  <si>
    <t>N/A
But 92.8% of the workforce is informal according to ILO (International Labour Organization)</t>
  </si>
  <si>
    <t>Examines three policy-related scenarios: Business As Usual (BAU), Net Zero by 2050, and Emission Penalty. This approach is used to explore future investments required for policy continuity or strategy shift.</t>
  </si>
  <si>
    <t>Centre d'Excellence Régional pour la Maîtrise de l'Electricité (CERME)
École Nationale Supérieure d'Ingénieurs (ENSI), Université de Lomé
Institut Universitaire de Technologie, Université Nazi BONI
Ministère des Mines et de l’Energie</t>
  </si>
  <si>
    <t>This study is noted as opening the debate on Togo's electricity mix beyond the usual 2030 horizon. Results suggest solar PV and importation are the optimal economic choices. Achieving universal access requires a tenfold investment effort in 2030. The Net Zero scenario highlights the necessity of undertaking a study on the flexibility of the electric system in the long term.</t>
  </si>
  <si>
    <t>https://ijred.cbiore.id/index.php/ijred/article/view/50104</t>
  </si>
  <si>
    <t>(Ayed et al., 2024)</t>
  </si>
  <si>
    <t>Tunisia 
(Thala City, Governorate Kasserine)</t>
  </si>
  <si>
    <t>To explore the techno-economic feasibility of, both off-grid and on-grid, hybrid renewable energy systems (HES) for remote rural electrification in Thala City, Tunisia. The objectives include maximizing the renewable energy fraction and minimizing the LCOE, NPC, and GHG emissions. The study also seeks to reduce electricity bills, mitigate GHG emissions, alleviate poverty, and foster job creation through productive activities.</t>
  </si>
  <si>
    <t>Bottom-up analysis using a computational simulation and optimization method (HOMER Pro). The model runs for several scenarios based on combinations of renewable energy technologies and storage types.</t>
  </si>
  <si>
    <t>No
(Note: Solar PV is considered a major potential resource in Tunisia generally).</t>
  </si>
  <si>
    <t>Yes
(Via connection to the grid)</t>
  </si>
  <si>
    <t>PHS
Lead Acid Battery storage
Converter and Grid-connection</t>
  </si>
  <si>
    <t>Uses proprietary software (HOMER Pro). Inputs rely on accurate data, including meteorological data, stochastic variables, and resource availability.</t>
  </si>
  <si>
    <t>SDG 1
SDG 7
SDG 8
SDG 13</t>
  </si>
  <si>
    <t>Yes
The planned biogas technology expansion (100 MW by 2030) is aligned with the Tunisian government’s energy transition strategy under the Paris Agreement commitment.</t>
  </si>
  <si>
    <t>Yes. Addresses Tunisia's specific energy constraints, such as the structural energy deficit since 2000. It specifically models the use of olive mill waste biomass, a significant regional resource, for energy production.</t>
  </si>
  <si>
    <t xml:space="preserve">Abroad
Portugal, Austria </t>
  </si>
  <si>
    <t>Addresses uncertainty through sensitivity analysis on factors like wind speed, biomass availability, and the Nominal Discount Rate (NDR). The results indicate that lower NDR values lead to better project economics, stressing the need for careful NDR selection.</t>
  </si>
  <si>
    <t>CENSE – Centre for Environmental and Sustainability Research, NOVA School of Science and Technology, NOVA University Lisbon; Institute of Chemical and Energy Engineering, University of Natural Resources and Life Sciences, Vienna. The results offer insights for decision-makers and investors.</t>
  </si>
  <si>
    <t>The optimal configuration found is Wind/Biomass (BG)/PHS/Grid/Converter, achieving a 76.2% renewable energy fraction. This scenario costs 501,540 USNPC∗∗and∗∗0.042US/kWh LCOE. This cost-optimal system reduces GHG emissions by 76% compared to a grid-alone system.</t>
  </si>
  <si>
    <t>https://www.tandfonline.com/doi/full/10.1080/15567249.2024.2308843#d1e156</t>
  </si>
  <si>
    <t>(Dhakouani et al., 2017)</t>
  </si>
  <si>
    <t>To present a long-term model of Tunisia's electricity system. To unveil potential benefits of increasing Renewable Energy Sources (RES) in electricity production. To help decision makers to draw feasible and optimal long-term pathways towards energy independence. The objective is to determine the cost optimal pathways to reach given energy targets. The study also aimed to accommodate unique characteristics of developing countries.</t>
  </si>
  <si>
    <t>2010 - 2030</t>
  </si>
  <si>
    <t>Bottom-up
dynamic and linear optimization model (OSeMOSYS). It uses a least-cost optimization method.</t>
  </si>
  <si>
    <t>Yes
(Natural Gas - NG fired Steam PPs, CCGTs, OCGTs)</t>
  </si>
  <si>
    <t>Pumped Storage Hydro (PSH)</t>
  </si>
  <si>
    <t>Electricity system</t>
  </si>
  <si>
    <t>Uses the OSeMOSYS open source modeling framework. The use of open data allowed a dialogue with stakeholders. Techno-economic characteristics were updated with real data from the Utility Company (STEG)</t>
  </si>
  <si>
    <t>Yes. The RE scenario reflects the national objective of 30% of RE in the electricity mix. OSeMOSYS models have been used to elaborate Intended Nationally Determined Contributions (INDCs). The scenarios were designed in concordance with the government's strategy.</t>
  </si>
  <si>
    <t>Yes. The paper investigates the peculiarities of Tunisia's electricity system, including the country’s dependence on conventional energy sources, protocols of electricity exchange with neighboring countries (Algeria and Libya), changes in the demand profile when Ramadhan occurs, and targets for job creation.</t>
  </si>
  <si>
    <t>Co-developed
Tunisia and Sweden</t>
  </si>
  <si>
    <t>Yes. The study was motivated by the continued oscillation and uncertainty of fossil fuels prices and the government's subsequent pressure to design a long-term strategy toward energy independence. It also notes that the instability of the North African network limits interconnection use.</t>
  </si>
  <si>
    <t>STEG (Société Tunisienne d’Electricité et de Gaz, the state-owned utility company) provided real data inputs. The work aims to support Tunisian decision makers. Authors are affiliated with Université de Tunis El Manar and KTH Royal Institute of Technology.</t>
  </si>
  <si>
    <t>The analysis compares two scenarios: a Business As Usual (BAU) scenario (natural integration of 5% RES by 2030) and a RE scenario (national objective of 30% RE in the electricity mix). Results show that targeting RES integration can allow higher energy independence without significantly increasing system costs.</t>
  </si>
  <si>
    <t>https://www.sciencedirect.com/science/article/pii/S0360544217316122</t>
  </si>
  <si>
    <t>(Gardumi et al., 2021)</t>
  </si>
  <si>
    <t xml:space="preserve">To analyze potential long-term impacts of the COVID-19 pandemic on the Tunisian electricity supply system using an energy-economy modeling framework.
</t>
  </si>
  <si>
    <t xml:space="preserve">	
2015-2040</t>
  </si>
  <si>
    <t>Hybrid (OSeMOSYS soft-linked with IO model). Bottom-up (technologically detailed) and Optimization (least cost evolution). Used in a deterministic fashion.</t>
  </si>
  <si>
    <t>Self-consumption (autoproduction), LNG imports</t>
  </si>
  <si>
    <t>Electricity supply system</t>
  </si>
  <si>
    <t>Open Source tools (OSeMOSYS and IO model). Data is openly available (though some is aggregated due to confidentiality).</t>
  </si>
  <si>
    <t>SDG 7, 8 and 13</t>
  </si>
  <si>
    <t>Yes (Alignment with INDC targets mentioned)</t>
  </si>
  <si>
    <t>Incorporates country-specific targets (Tunisian Solar Plan/PST) and constraints, with data collected in collaboration with local institutions (STEG and ANME). Analyzes changes in consumption patterns and demand projections specific to Tunisia due to the pandemic.</t>
  </si>
  <si>
    <t>Co-developed (KTH, Imperial College, ENIT, GIZ, Institut Tunisien de la Compétitivité)
Tunisia, Sweden, UK, Germany, Tunisia</t>
  </si>
  <si>
    <t>Addresses high uncertainty over economic recovery, impacts of the pandemic, and long-term shocks in natural gas prices (projected fall by 35% in 2020). Scenarios reflect potential changes in policy and investment priorities. Also considers the risk of economic impacts if a Carbon Border Adjustment Mechanism is introduced by the EU.</t>
  </si>
  <si>
    <t>Ecole Nationale d’Ingénieurs de Tunis
STEG (?), ANME (?), 
GIZ (Involved in development/data/scenario design)</t>
  </si>
  <si>
    <t>The study demonstrated that solar photovoltaic solutions remain highly competitive with gas-fired generation under different gas price projections. It splits the year into 108 time steps (7 seasons × 2 day types × 8 parts per day) to represent time variability.</t>
  </si>
  <si>
    <t>https://www.sciencedirect.com/science/article/pii/S2211467X21001437</t>
  </si>
  <si>
    <t>(Trotter et al., 2022)</t>
  </si>
  <si>
    <t xml:space="preserve">MOMILP 
Multi-objective, long-term energy planning optimisation model (specific model tailored for Uganda, generalizing the Generation Expansion Problem - GEP)
</t>
  </si>
  <si>
    <t xml:space="preserve">To determine the location, type, capacity, and timing of power system infrastructure additions in a national power system with low existing infrastructure, minimizing system costs while simultaneously minimizing sub-national energy access inequality.
</t>
  </si>
  <si>
    <t xml:space="preserve">2016-2040
modeled in 5-year time periods
</t>
  </si>
  <si>
    <t xml:space="preserve">Multi-objective optimisation model. It is a generalization of the Generation Expansion Problem (GEP). Uses Mixed Integer Linear Programming (MILP) with a solution algorithm based on the ϵ-constraint method.
</t>
  </si>
  <si>
    <t>Battery storage, PSH, inclusion of electrification inequality objective</t>
  </si>
  <si>
    <t>Electricity/Power System</t>
  </si>
  <si>
    <t xml:space="preserve">Data consisted of real-life data pooled from approximately 40 different sources. Input data and computational code are freely available from the authors upon request.
</t>
  </si>
  <si>
    <t>Yes (NDC carbon emissions constraint considered)</t>
  </si>
  <si>
    <t xml:space="preserve">The model is tailored towards national power systems with little existing power infrastructure, characteristic of many Sub-Saharan African countries (Uganda's access rate was below 25% in 2016). It explicitly models demand constraints in terms of electrification rates (allowing for suppressed demand) and integrates both on-grid and off-grid electrification. The geographical resolution is high, dividing Uganda into 112 administrative districts.
</t>
  </si>
  <si>
    <t>Abroad
UK
University of Oxford
University of Bath
Imperial College London</t>
  </si>
  <si>
    <t xml:space="preserve">Addresses uncertainty by modeling different scenarios and objectives (cost vs. equality). The resulting solutions are compared directly against the Ugandan government’s official policy targets (Vision 2040).
</t>
  </si>
  <si>
    <t>UMEME Ltd. Uganda (?), 
GIZ Uganda (Shared raw data) (?)</t>
  </si>
  <si>
    <t xml:space="preserve">This study was the first energy optimisation study of the Ugandan network. Results strongly challenge Uganda’s official plans, finding the government's planned nuclear expansion to be infeasible and sub-optimal. Achieving widespread electrification equality increases total discounted system costs by only 3%. Off-grid technologies are selected for the majority of household connections (two-thirds by 2040), emphasizing solar PV and battery combined systems.
</t>
  </si>
  <si>
    <t>https://www.sciencedirect.com/science/article/pii/S030626191930594X</t>
  </si>
  <si>
    <t>philipp.trotter@smithschool.ox.ac.uk</t>
  </si>
  <si>
    <t>O. Adeoye, C. Spataru (2019)</t>
  </si>
  <si>
    <t>PLEXOS Integrated Energy Modelling tool</t>
  </si>
  <si>
    <t>West Africa (14 ECOWAS countries)
Benin, Burkina Faso, Cote d' Ivoire, The Gambia, Ghana, Guinea, Guinea Bissau, Liberia, Mali, Niger , Nigeria, Sierra Leone, Senegal and Togo</t>
  </si>
  <si>
    <t>2016-2030</t>
  </si>
  <si>
    <t>Multi-region economic dispatch model, Optimization</t>
  </si>
  <si>
    <t>possibility of hydropower imports from Central Africa</t>
  </si>
  <si>
    <t>Electricity network/Power system</t>
  </si>
  <si>
    <t>Proprietary (PLEXOS)
Uses data provided by the WAPP Information and coordination Centre. Aims to contribute to understanding the role and benefits of solar PV in the WAPP.</t>
  </si>
  <si>
    <t>Focuses on the challenges of meeting rapidly growing electricity demand and low economic development in the West African region. Addresses the need to diversify away from hydro and gas regional projects. Explicitly models the intermittency (spatial and temporal) of solar energy in different locations.</t>
  </si>
  <si>
    <t>Abroad (UCL Energy Institute, UK)</t>
  </si>
  <si>
    <t>Examines two policy-related scenarios: a Baseline scenario (existing and planned infrastructure fully operational) and a Renewable scenario (increased solar PV integration based on technical potential).</t>
  </si>
  <si>
    <t>WAPP (West African Power Pool). Ghana Energy Commission, Senegal, Morocco (Users of PLEXOS in planning context)</t>
  </si>
  <si>
    <t>Developed a high spatial (33 regions) and temporal (1-hour) resolution model to capture intermittency. Found high Solar PV integration reduces supply-demand gap.
Previous regional models did not consider the spatial intermittency of RE sources.</t>
  </si>
  <si>
    <t>https://www.sciencedirect.com/science/article/pii/S1364032119308548</t>
  </si>
  <si>
    <t>(Ishaku et al., 2022)</t>
  </si>
  <si>
    <t>West African Nations, covering fourteen (14) ECOWAS members
Benin, Burkina Faso, Cote d' Ivoire, The Gambia, Ghana, Guinea, Guinea Bissau, Liberia, Mali, Niger , Nigeria, Sierra Leone, Senegal and Togo</t>
  </si>
  <si>
    <t>To present a sustainable and economically viable pathway to achieve 100% electricity access and 48% renewable energy sources (RES) share in the West African region by 2030, and to determine the necessary RE electricity generation capacities, economic costs, and supply strategies to balance the projected future electricity demand</t>
  </si>
  <si>
    <t>bottom-up approach</t>
  </si>
  <si>
    <t>Pumped Hydro Storage (PHS)</t>
  </si>
  <si>
    <t>electricity development pathways and the power generation sector</t>
  </si>
  <si>
    <t>Addresses 100% electricity access (aligns with SDG 7) and implements a Decarbonisation Strategy, which aligns with GHG emission reductions (implicitly SDG 13)</t>
  </si>
  <si>
    <t>Focuses entirely on WAPP targets, addressing the region's energy poverty problem, and accounts for national differences in RE potential and land mass for installation</t>
  </si>
  <si>
    <t>Abroad 
Turkey
Aalborg University for EnergyPLAN</t>
  </si>
  <si>
    <t>Cyprus International University (Turkey)
WAPP/ECOWAS (?)</t>
  </si>
  <si>
    <t xml:space="preserve">The study proposes a unified synchronous electricity grid network and finds the most feasible scenario integrates Natural gas (42,000 MW), Hydro (29,000 MW), Wind (13,000 MW), and PV (13,000 MW), resulting in a total investment cost of USD 250.37 billion. Nigeria accounts for 60% of the total regional electricity demand.
</t>
  </si>
  <si>
    <t>https://www.mdpi.com/2071-1050/14/23/15933</t>
  </si>
  <si>
    <t>(Abuzayed et al., 2025)</t>
  </si>
  <si>
    <t>PyPSA-Earth and OnSSET
Dual-Model Framework</t>
  </si>
  <si>
    <t>To model and evaluate resilient, low-carbon pathways for Zambia’s power system by 2030. To explore pathways to achieve universal electricity access by 2030. To assess the trade-offs between grid stability, climate targets, and equitable access. To reduce hydropower dependency and mitigate climate risks.</t>
  </si>
  <si>
    <t>up to 2030</t>
  </si>
  <si>
    <t>Bottom-up approach. PyPSA-Earth uses a linear optimal power flow problem to minimize annualized system costs. OnSSET analyzes spatial electrification strategies (off-grid/mini-grid solutions). The dual framework integrates centralized planning and decentralized off-grid solutions.</t>
  </si>
  <si>
    <t>Battery storage (essential flexible technology). Off-grid and hybrid solutions (mini-grids and standalone systems) are critical for cost-effective access. Transmission expansion is also modeled.</t>
  </si>
  <si>
    <t>Uses open-source modeling tools (PyPSA-Earth and OnSSET). The model data repository for Zambia is publicly available.</t>
  </si>
  <si>
    <t xml:space="preserve">Yes. The study relates to Zambia’s efforts, noting that the government's Renewable Energy Feed-in Tariff (REFiT) program aims to attract investment in PV and wind. The analysis also incorporates policy-driven scenarios using the Integrated Resource Plan (IRP).
	</t>
  </si>
  <si>
    <t>Yes. Addresses Zambia’s high vulnerability to climate-induced hydrological variability (droughts) due to its hydro-dominated system. Focuses on achieving universal electricity access by 2030 in a developing country context with low electrification rates. The framework is designed to have important implications for other developing countries facing similar challenges.</t>
  </si>
  <si>
    <t>Co-developed
UK, Zambia, Germany, Spain</t>
  </si>
  <si>
    <t>Yes. The study addresses system reliance and vulnerability to climate-induced hydrological variability. Scenarios are constructed varying water availability and coal expansion to test resilience under different conditions. It provides actionable policy recommendations for a resilient and inclusive energy transition.</t>
  </si>
  <si>
    <t>Provides policy recommendations for Zambian authorities. Authors are affiliated with international institutions including the University of Cambridge, University of Edinburgh, and The Copperbelt University. The study uses data aligned with the Ministry of Energy’s Integrated Resource Plan (IRP).</t>
  </si>
  <si>
    <t>The study’s novelty lies in its Dual-Model Framework (PyPSA-Earth/OnSSET) that simultaneously optimizes centralized power system expansion and decentralized rural electrification solutions. Key finding: diversification using solar, wind, and battery storage is essential to reduce the vulnerability caused by hydropower reliance, ensuring energy security and climate resilience.</t>
  </si>
  <si>
    <t>https://www.sciencedirect.com/science/article/pii/S0301421525002939</t>
  </si>
  <si>
    <t>Kumbuso Joshua Nyoni (2022)</t>
  </si>
  <si>
    <t>(2022 – 2063)</t>
  </si>
  <si>
    <t>Soft-linking: Optimization (OSeMOSYS) + Flexibility analysis (FlexTool)
Linear optimization</t>
  </si>
  <si>
    <t>Energy Storage</t>
  </si>
  <si>
    <t>Energy Transition/Electricity</t>
  </si>
  <si>
    <t>Uses Open-source modeling platforms (OSeMOSYS and FlexTool). Utilized the starter data kit (from the Climate Compatible Growth Programme) when specific Zambian cost data was unavailable. Hourly capacity factors determined using Renewables Ninja.</t>
  </si>
  <si>
    <t>Addresses the low electricity access rate (43%) and targets improved access. Incorporates data on Zambian indigenous resource potential (e.g., hydropower, solar, wind, coal). Detailed analysis conducted by dividing Zambia into five interconnected nodes. Uses country-specific assumptions where available, offsetting missing data using starter kits.</t>
  </si>
  <si>
    <t>Co-developed
Diaspora
University of Edinburgh UK</t>
  </si>
  <si>
    <t>Compares three scenarios: Business As Usual (BAU), the new Integrated Resource Plan (IRP) (which proposes capacity expansion projects), and Net Zero prospects. The model assesses if the proposed IRP and Net Zero scenarios are pragmatic and aids in emissions abatement. Flexibility issues identified under the IRP provide an opportunity to revisit assumptions.</t>
  </si>
  <si>
    <t>Focuses on determining the pragmatism and cost of electricity generation under long-term climate targets.
Requires evaluation of the pragmatic nature and cost viability of electricity generation under Net Zero.</t>
  </si>
  <si>
    <t>https://www.researchsquare.com/article/rs-2368899/v1</t>
  </si>
  <si>
    <t>Modèles/outils</t>
  </si>
  <si>
    <t>Nombre</t>
  </si>
  <si>
    <t>Pourcentage</t>
  </si>
  <si>
    <t>Hybrid</t>
  </si>
  <si>
    <t>Others</t>
  </si>
  <si>
    <t>LEAP - OSeMOSYS</t>
  </si>
  <si>
    <t>ONSSET - OSeMOSYS</t>
  </si>
  <si>
    <t>LEAP - MCDM</t>
  </si>
  <si>
    <t>MESSAGE/SPLAT</t>
  </si>
  <si>
    <t>Flextool - OSeMOSYS</t>
  </si>
  <si>
    <t>MESSAGE - MAED</t>
  </si>
  <si>
    <t>GIS based tool</t>
  </si>
  <si>
    <t>LEAP - NEMO</t>
  </si>
  <si>
    <t>LEAP - CLEWS</t>
  </si>
  <si>
    <t>MESSAGE - SIMPACTS</t>
  </si>
  <si>
    <t>TEMOA</t>
  </si>
  <si>
    <t>PYPSA - OnSSET</t>
  </si>
  <si>
    <t>NECAL 2050</t>
  </si>
  <si>
    <t>Year</t>
  </si>
  <si>
    <t>Number</t>
  </si>
  <si>
    <t>classification</t>
  </si>
  <si>
    <t>count</t>
  </si>
  <si>
    <t>Proprietary</t>
  </si>
  <si>
    <t>data availability</t>
  </si>
  <si>
    <t>Open/Public repositery</t>
  </si>
  <si>
    <t>Public secondary sources (reports, etc..)</t>
  </si>
  <si>
    <t>Institutional / Restricted</t>
  </si>
  <si>
    <t>Couverture</t>
  </si>
  <si>
    <t>Continental</t>
  </si>
  <si>
    <t>Regional</t>
  </si>
  <si>
    <t>Rural</t>
  </si>
  <si>
    <t>Région</t>
  </si>
  <si>
    <t>West africa</t>
  </si>
  <si>
    <t>Central Africa</t>
  </si>
  <si>
    <t>East Africa</t>
  </si>
  <si>
    <t>North Africa</t>
  </si>
  <si>
    <t>Island</t>
  </si>
  <si>
    <t>Pays</t>
  </si>
  <si>
    <t>Frequence</t>
  </si>
  <si>
    <t>DRC</t>
  </si>
  <si>
    <t xml:space="preserve">Niger </t>
  </si>
  <si>
    <t>Guinea Bissau</t>
  </si>
  <si>
    <t>Reunion</t>
  </si>
  <si>
    <t>time horizon</t>
  </si>
  <si>
    <t>Frequency</t>
  </si>
  <si>
    <t>Mayotte (France)</t>
  </si>
  <si>
    <t>Reunion (France)</t>
  </si>
  <si>
    <t>Swaziland</t>
  </si>
  <si>
    <t>Africa</t>
  </si>
  <si>
    <t>UK</t>
  </si>
  <si>
    <t>Netherlands</t>
  </si>
  <si>
    <t>Korea</t>
  </si>
  <si>
    <t>Co-developed</t>
  </si>
  <si>
    <t>Abroad</t>
  </si>
  <si>
    <t>Technologies</t>
  </si>
  <si>
    <t>Technology</t>
  </si>
  <si>
    <t>Percentage</t>
  </si>
  <si>
    <t>Approach</t>
  </si>
  <si>
    <t>Bottom up</t>
  </si>
  <si>
    <t>Top down</t>
  </si>
  <si>
    <t>Time horizon</t>
  </si>
  <si>
    <t>Sector</t>
  </si>
  <si>
    <t>Transport</t>
  </si>
  <si>
    <t>Informal economy</t>
  </si>
  <si>
    <t>Frequency of use</t>
  </si>
  <si>
    <t>Count</t>
  </si>
  <si>
    <t>sdg</t>
  </si>
  <si>
    <t>name</t>
  </si>
  <si>
    <t>No poverty</t>
  </si>
  <si>
    <t>zero hunger</t>
  </si>
  <si>
    <t>Good health</t>
  </si>
  <si>
    <t>Clean water</t>
  </si>
  <si>
    <t>Decent work and economic growth</t>
  </si>
  <si>
    <t>Industry, innovation</t>
  </si>
  <si>
    <t>ireduced inequalities</t>
  </si>
  <si>
    <t>Responsible consumption</t>
  </si>
  <si>
    <t>Climate action</t>
  </si>
  <si>
    <t>Life on land</t>
  </si>
  <si>
    <t>ndc</t>
  </si>
  <si>
    <t>Methodology Type</t>
  </si>
  <si>
    <t>Description &amp; Examples</t>
  </si>
  <si>
    <t>Optimization Models</t>
  </si>
  <si>
    <t>Pure Optimization. These models use Linear Programming (LP) or Mixed Integer Linear Programming (MILP) to find the least-cost solution.</t>
  </si>
  <si>
    <t>Hybrid / Integrated</t>
  </si>
  <si>
    <t>Combined Frameworks. Studies that link two or more tools (e.g., Optimization + GIS, or Optimization + Simulation).</t>
  </si>
  <si>
    <t>Simulation Models</t>
  </si>
  <si>
    <t>Scenario-based. Models that forecast demand or track the impact of specific decisions without solving for a cost-optimum.</t>
  </si>
  <si>
    <t>Geospatial / Network</t>
  </si>
  <si>
    <t>GIS-Focused. Tools where the primary methodology is spatial analysis for electrification planning.</t>
  </si>
  <si>
    <t>Total</t>
  </si>
  <si>
    <t>Modelisation</t>
  </si>
  <si>
    <t>Deterministic</t>
  </si>
  <si>
    <t>Leap</t>
  </si>
  <si>
    <t>OseMOSYS</t>
  </si>
  <si>
    <t>Afrique du sud</t>
  </si>
  <si>
    <t>Ethiopie</t>
  </si>
  <si>
    <t>Egypte</t>
  </si>
  <si>
    <t>Cameroun</t>
  </si>
  <si>
    <t>Bénin</t>
  </si>
  <si>
    <t>Ouganda</t>
  </si>
  <si>
    <t>Zambie</t>
  </si>
  <si>
    <t>Tunisie</t>
  </si>
  <si>
    <t>Maroc</t>
  </si>
  <si>
    <t>Gambie</t>
  </si>
  <si>
    <t>Iles Maurice</t>
  </si>
  <si>
    <t>Ile de la réunion</t>
  </si>
  <si>
    <t>Soudan du sud</t>
  </si>
  <si>
    <t>Tanzanie</t>
  </si>
  <si>
    <t>NAPP</t>
  </si>
  <si>
    <t>Burkina faso</t>
  </si>
  <si>
    <t>Lybia</t>
  </si>
  <si>
    <t>Congo</t>
  </si>
  <si>
    <t>Central african Republic</t>
  </si>
  <si>
    <t>Sao Tomé and Principe</t>
  </si>
  <si>
    <t>PROSPECTS+</t>
  </si>
  <si>
    <t>AIMMS</t>
  </si>
  <si>
    <t>Bioenergy Mass-Energy Balance Model</t>
  </si>
  <si>
    <t>NetLogo</t>
  </si>
  <si>
    <t>Business Case for Hybrid Waste to Energy System for Ghana</t>
  </si>
  <si>
    <t>To develop a business case for a hybrid waste-to-energy plant in Ghana by assessing its techno-economic feasibility.</t>
  </si>
  <si>
    <t>The hybrid plant is not economically sustainable at its current size, as its energy production cost is too high. A viable business case requires expanding the plant's capacity to at least 1.6 GWh per year, with an increased share of solar PV.</t>
  </si>
  <si>
    <t>Professorship of Material and Energy Valorisation of Biogenous Residues, Professorship of Waste and Resource Management, University of Rostock, Council for Scientiﬁc and Industrial Research – Institute of Industrial Research, Department of Agricultural and Biosystems Engineering, Kwame Nkrumah University of Science and Technology (KNUST)</t>
  </si>
  <si>
    <t>https://doi.org/10.1007/978-3-031-68330-5_5</t>
  </si>
  <si>
    <t>María Yetano Roche</t>
  </si>
  <si>
    <t>Built for net-zero: analysis of long-term greenhouse gas emission pathways for the Nigerian cement sector</t>
  </si>
  <si>
    <t>To identify and critically examine potential decarbonisation pathways for Nigeria's cement sector in order to meet the country's long-term climate goals.</t>
  </si>
  <si>
    <t>In the most ambitious scenario, emissions from the cement sector can plateau by the late 2030s, resulting in a 21% total increase by 2050 compared to 2015 levels.</t>
  </si>
  <si>
    <t>Wuppertal Institute for Climate, Environment and Energy</t>
  </si>
  <si>
    <t>https://doi.org/10.1016/j.jclepro.2022.135446</t>
  </si>
  <si>
    <t>Precious K. Maine et al.</t>
  </si>
  <si>
    <t>Blockchain application in energy trading for grid-connected prosumers</t>
  </si>
  <si>
    <t>To incorporate renewable energy and blockchain technology to optimise the Gautrain railway link's energy consumption and cost, enabling peer-to-peer energy trading among prosumers.</t>
  </si>
  <si>
    <t>A multi-objective optimisation model can balance the trade-off between minimising PV system cost and maximising power generation. The developed smart contract effectively enables peer-to-peer energy trading, balancing energy deficits and surpluses among different prosumers.</t>
  </si>
  <si>
    <t>https://doi.org/10.1016/j.prime.2024.100586</t>
  </si>
  <si>
    <t>kgomotso990.pk@gmail.com</t>
  </si>
  <si>
    <t>Hironobu Matsuo et al.</t>
  </si>
  <si>
    <t>GHI-based numerical model</t>
  </si>
  <si>
    <t>Bridging complexity and accessibility: A novel model for PV and BESS capacity estimation in rural microgrids near the equatorial region</t>
  </si>
  <si>
    <t>To develop a simplified numerical model with empirical equations for estimating the optimal capacities of PV and BESS in rural microgrids, providing an accessible alternative to complex simulation software.</t>
  </si>
  <si>
    <t>The derived regression equations accurately predict optimal PV and BESS capacities using only load profile and solar irradiance data, with a mean absolute percentage error below 2.5% compared to HOMER simulations.</t>
  </si>
  <si>
    <t>Graduate School of Integrated Science and Technology, National University Corporation Shizuoka University, Hamamatsu, Shizuoka 432-8561, Japan,Department of Research and Development, Kalinga Institute of Industrial Technology, Bhubaneswar, Odisha, India</t>
  </si>
  <si>
    <t>JP,IN</t>
  </si>
  <si>
    <t>https://doi.org/10.1016/j.prime.2025.101107</t>
  </si>
  <si>
    <t>matsuo.hironobu@shizuoka.ac.jp</t>
  </si>
  <si>
    <t>Bakhta Recioui et al.</t>
  </si>
  <si>
    <t>Biogas as alternative fuel for the road transportation sector in Algeria by 2050: a case study Ouargla</t>
  </si>
  <si>
    <t>To estimate the potential demand for biogas in the road transport sector of Ouargla, Algeria, through 2050 and to evaluate the environmental impacts of substituting conventional fuels.</t>
  </si>
  <si>
    <t>By 2050, integrating biogas vehicles to reach a 30% market share in Ouargla's road transport sector could reduce annual CO2 emissions by 285.78 thousand tons, a 43% saving compared to a conventional fuel scenario.</t>
  </si>
  <si>
    <t>Resource Valorization and Promotion Laboratory Saharan Islands (LVPRS), Faculty of Applied Sciences, Kasdi Merbah University, Ouargla, Faculty of Technology, Saad Dahlab De Blida 1 University, Blida, Faculty of Applied Sciences, Process Engineering Laboratory (PEL), Kasdi Merbah University Ouargla</t>
  </si>
  <si>
    <t>https://doi.org/10.54021/seesv5n2-261</t>
  </si>
  <si>
    <t>recbakhta@gmail.com</t>
  </si>
  <si>
    <t>Katie Chong et al.</t>
  </si>
  <si>
    <t>Bioenergy for Sustainable Local Energy Services and Energy Access in Africa Bioenergy Mass-Energy Balance Model Methodology document</t>
  </si>
  <si>
    <t>ET,GH,KE,MZ,NG,RW,ZA,TZ,UG,ZM</t>
  </si>
  <si>
    <t>10</t>
  </si>
  <si>
    <t>EAPP, WAPP, SAPP</t>
  </si>
  <si>
    <t>To describe a mass-energy balance model developed as a scoping tool for stakeholders. The model is designed to help assess the technical viability of bioenergy technology investments across seven specific industries in Sub-Saharan Africa.</t>
  </si>
  <si>
    <t>The model quantifies mass and energy flows for bioenergy pathways, such as combustion or anaerobic digestion, based on user-defined inputs like feedstock type and target capacity. It allows users to conduct 'virtual experiments' to estimate heat and power outputs, but with an anticipated uncertainty level of +/-30%.</t>
  </si>
  <si>
    <t>Aston University</t>
  </si>
  <si>
    <t>https://publications.aston.ac.uk/id/eprint/42963/</t>
  </si>
  <si>
    <t>bioenergy@aston.ac.uk</t>
  </si>
  <si>
    <t>Diemuodeke, E.O et al.</t>
  </si>
  <si>
    <t>Building Integrated Hybrid PV-Battery-Diesel Generator Energy System for Oil Producing Communities in Niger-Delta Region of Nigeria</t>
  </si>
  <si>
    <t>To model an optimal hybrid PV-battery-diesel generator energy system for households in the oil-producing communities of Nigeria's Niger Delta region.</t>
  </si>
  <si>
    <t>The optimal hybrid PV-battery-diesel system reduces the net present cost by 17% and cuts CO2 emissions by 28.2% per year compared to a standalone diesel generator.</t>
  </si>
  <si>
    <t>Department of Offshore, Process and Energy Engineering, School of Engineering, Cranfield University, Department of Mechanical Engineering, College of Engineering, University of Port Harcourt, Department of Physics, Faculty of Science, Federal University of Petroleum Resources, Department of Physics, College of Science, University of Port Harcourt</t>
  </si>
  <si>
    <t>o.e.diemuodeke@cranfield.ac.uk</t>
  </si>
  <si>
    <t>Rashmi Krishnan</t>
  </si>
  <si>
    <t>Biomass residues for power generation: A simulation study of their usage at Liberia’s plantations</t>
  </si>
  <si>
    <t>To simulate rural electrification in Liberia using biomass residues from rubber and oil palm plantations and to evaluate the economic feasibility of different operational strategies.</t>
  </si>
  <si>
    <t>Power generation from plantation residues is feasible, requiring less than 2% of a plantation’s producing area to support the system for 30 years. Sizing power plants to meet plantation demand first results in lower costs and higher profitability.</t>
  </si>
  <si>
    <t>University of Michigan</t>
  </si>
  <si>
    <t>https://backend.production.deepblue-documents.lib.umich.edu/server/api/core/bitstreams/e061c453-dcd7-4007-93d5-25beb09c478a/content</t>
  </si>
  <si>
    <t>T.C. Chineke et al.</t>
  </si>
  <si>
    <t>Boosting the Harvesting of Nigeria’s Abundant Renewable Energy Potentials and Legal Implications</t>
  </si>
  <si>
    <t>To showcase the solar electricity potential in selected Nigerian cities using PVGIS data and to advocate for a stronger legal and policy framework to support renewable energy adoption.</t>
  </si>
  <si>
    <t>Southern Nigeria possesses high solar electricity potential, ranging from 4.5 to 6.5 kWh/m2, but its harvesting is hindered by the lack of a coherent legal framework and effective implementation of policies.</t>
  </si>
  <si>
    <t>Imo State University, Michael Okpara University of Agriculture</t>
  </si>
  <si>
    <t>https://doi.org/10.20319/mijst.2022.8.119134</t>
  </si>
  <si>
    <t>chidiezie@gmail.com</t>
  </si>
  <si>
    <t>capacity_expansion, production_cost</t>
  </si>
  <si>
    <t>ECOS</t>
  </si>
  <si>
    <t>Neve Fields et al.</t>
  </si>
  <si>
    <t>CORE-D</t>
  </si>
  <si>
    <t>CORE-D: county resolution energy demand projections for multi-scale modelling and multi-level governance dialogues in Kenya</t>
  </si>
  <si>
    <t>To develop county-resolution energy demand models for all 47 Kenyan counties using a new downscaling methodology. This aims to overcome data availability barriers and support integrated energy planning between county and national levels.</t>
  </si>
  <si>
    <t>The study produced 47 open-source energy demand models and baseline projections for every county in Kenya. This provides a consistent, multi-scale framework to support integrated energy planning and facilitate dialogue between county and national governments.</t>
  </si>
  <si>
    <t>2070</t>
  </si>
  <si>
    <t>overcome historic energy planning barriers, consistent framework, facilitating stakeholder discussion, accessible and synergised demand analysis approach, standardised integration to national level models, bi-directional modelling dialogue, open-sourced, free, accessible, accessible to non-experts, easy uptake in resource strained planning units, seamless future updating, not data intensive, minimum single base-year data collection, capacity building and educational resource, flexible and easy methodology, high utility for vast case study application</t>
  </si>
  <si>
    <t>limited readiness for detailed county scale scenario analysis, no way to run multiple counties at once or disaggregate a national model to county resolutions within the MAED interface, time consuming for cases where the user is interested in national or regional scale projections with county resolutions, base year of 2019 is becoming outdated, lack of county data, poor and fragmented data for county targets and priorities, validation can't yet be undertaken from comparing MAED county demand results to existing CEPs</t>
  </si>
  <si>
    <t>Loughborough University, Energy and Petroleum Regulatory Authority, UCL Energy Institute, Strathmore Energy Research Centre (SERC), Imperial College London</t>
  </si>
  <si>
    <t>Least Cost Power Development Planning Team, Energy and Petroleum Regulatory Authority</t>
  </si>
  <si>
    <t>https://doi.org/10.1016/j.rset.2025.100131</t>
  </si>
  <si>
    <t>N.Fields@lboro.ac.uk</t>
  </si>
  <si>
    <t>Kotb M. Kotb et al.</t>
  </si>
  <si>
    <t>Coordinated power management and optimized techno-enviro-economic design of an autonomous hybrid renewable microgrid: A case study in Egypt</t>
  </si>
  <si>
    <t>To design an optimal autonomous hybrid renewable energy system for a community in Egypt by comparing five scenarios based on techno-enviro-economic criteria and assessing the power quality of the best option.</t>
  </si>
  <si>
    <t>The most cost-effective configuration is a hybrid system of solar PV, wind turbines, a diesel generator, and battery storage, achieving the lowest net present cost ($351,223) and cost of energy ($0.2262/kWh).</t>
  </si>
  <si>
    <t>Electrical Power and Machines Engineering Department, Faculty of Engineering, Tanta University, Department of Electric Power Engineering, Faculty of Electrical Engineering and Informatics, Budapest University of Technology and Economics, State Key Laboratory of Advanced Electromagnetic Engineering and Technology, School of Electrical and Electronic Engineering, Huazhong University of Science and Technology</t>
  </si>
  <si>
    <t>EG, HU, CN</t>
  </si>
  <si>
    <t>https://doi.org/10.1016/j.enconman.2020.113185</t>
  </si>
  <si>
    <t>kotb.mohamed@f-eng.tanta.edu.eg, Mohammad.elkadim@f-eng.tanta.edu.eg</t>
  </si>
  <si>
    <t>D. Timmons et al.</t>
  </si>
  <si>
    <t>Cost minimization for fully renewable electricity systems: A Mauritius case study</t>
  </si>
  <si>
    <t>To model the minimum-cost combination of technologies for a national electricity system based entirely on renewable sources, using Mauritius as a case study.</t>
  </si>
  <si>
    <t>The minimum-cost portfolio for a fully renewable electricity system in Mauritius includes a balanced mix of solar, wind, and biomass generation, combined with electricity storage.</t>
  </si>
  <si>
    <t>flexibility to adapt formulations to assess variability, transparency needed to inform Mauritian policy dialogue about renewable energy</t>
  </si>
  <si>
    <t>time-slice increments (day and night) are too long to capture peak demand, model data reflect only one composite year of weather conditions, daily covariances between the sources are missing, actual curtailment is likely underestimated</t>
  </si>
  <si>
    <t>Department of Economics, University of Massachusetts Boston; Department of Physics, Faculty of Science, The University of Mauritius, Reduit, Mauritius; Mechanical and Production Engineering Department, The University of Mauritius, Reduit, Mauritius; Department of Energy Technology, Royal Institute of Technology (KTH), Stockholm, Sweden; Electrical and Electronic Engineering Department, The University of Mauritius, Reduit, Mauritius; Chemical and Environmental Engineering, The University of Mauritius, Reduit, Mauritius</t>
  </si>
  <si>
    <t>US, MU, SE</t>
  </si>
  <si>
    <t>https://doi.org/10.1016/j.enpol.2019.110895</t>
  </si>
  <si>
    <t>david.timmons@umb.edu</t>
  </si>
  <si>
    <t>Wiomou Jo´evin Bonzi et al.</t>
  </si>
  <si>
    <t>Computational sizing of solar powered peanut oil extraction in Senegal using a synthetic load profile</t>
  </si>
  <si>
    <t>To design a custom hybrid photovoltaic power system for a small-scale peanut oil processing enterprise in Senegal by first creating a synthetic electrical load profile based on the company's operations.</t>
  </si>
  <si>
    <t>The most economical power solution is a hybrid system with 18.6 kWp of solar panels, 16 kWh of battery storage, and a grid connection, which reduces the net present cost by more than half compared to a grid-only scenario.</t>
  </si>
  <si>
    <t>University of Hohenheim, Gaston Berger University, CIRAD</t>
  </si>
  <si>
    <t>DE, SN, FR</t>
  </si>
  <si>
    <t>https://doi.org/10.1016/j.esd.2024.101391</t>
  </si>
  <si>
    <t>bonzi.wiomoujoevin@uni-hohenheim.de</t>
  </si>
  <si>
    <t>Sonia Ramos-Galdo et al.</t>
  </si>
  <si>
    <t>Comprehensive approach for electricity and clean cooking access through solar photovoltaic mini grids: The Kobe refugee camp case study</t>
  </si>
  <si>
    <t>To evaluate the techno-economic feasibility and benefits of using optimized photovoltaic mini-grids to power electric pressure cookers for clean cooking in a refugee camp.</t>
  </si>
  <si>
    <t>Integrating high-efficiency electric cooking appliances significantly increases the initial investment for a mini-grid but has a minimal impact on the levelized cost of energy (LCOE), while also being economically and environmentally beneficial compared to traditional firewood stoves.</t>
  </si>
  <si>
    <t>Innovation and Technology for Development Centre, Universidad Polit´ecnica de Madrid (itdUPM), Instituto de Energía Solar, Universidad Polit´ecnica de Madrid, Energy from Women, Department of Organizational Engineering, Business Administration and Statistics, Industrial Engineering School, Universidad Polit´ecnica de Madrid</t>
  </si>
  <si>
    <t>https://doi.org/10.1016/j.esd.2025.101691</t>
  </si>
  <si>
    <t>sonia.ramos.galdo@upm.es</t>
  </si>
  <si>
    <t>Jamiu O. Oladigbolu et al.</t>
  </si>
  <si>
    <t>Comparative study and sensitivity analysis of a standalone hybrid energy system for electriﬁcation of rural healthcare facility in Nigeria</t>
  </si>
  <si>
    <t>To assess the techno-economic viability of different hybrid energy systems for powering a rural health clinic in northern Nigeria and identify the optimal configuration.</t>
  </si>
  <si>
    <t>A hybrid system combining solar PV, a diesel generator, and battery storage is the optimal solution, providing the lowest Net Present Cost ($16,457) and Cost of Energy ($0.259/kWh).</t>
  </si>
  <si>
    <t>Department of Electrical and Computer Engineering, King Abdulaziz University, Jeddah 21589, Saudi Arabia; Renewable Energy Research Group, King Abdulaziz University, Jeddah 21589, Saudi Arabia; Department of Electrical and Electronics Engineering, Federal University of Technology, PMB 65, Minna, Nigeria; Institute for Intelligent Systems, Faculty of Engineering &amp; the Built Environment, University of Johannesburg, South Africa</t>
  </si>
  <si>
    <t>SA, NG, ZA</t>
  </si>
  <si>
    <t>https://doi.org/10.1016/j.aej.2021.04.042</t>
  </si>
  <si>
    <t>omotayooladigbolu@gmail.com</t>
  </si>
  <si>
    <t>C.J. Okeke et al.</t>
  </si>
  <si>
    <t>NREL-SAM</t>
  </si>
  <si>
    <t>Comparative assessment of concentrated solar power and photovoltaic for power generation and green hydrogen potential in West Africa: A case study on Nigeria</t>
  </si>
  <si>
    <t>To assess the potential for large-scale photovoltaic (PV) and concentrated solar power (CSP) generation across Nigeria and identify ideal locations to support green hydrogen production.</t>
  </si>
  <si>
    <t>Solar photovoltaic (PV) technology is superior to parabolic trough concentrated solar power (PT-CSP) in Nigeria, producing double the energy output at six times less cost per unit of electricity.</t>
  </si>
  <si>
    <t>Centre for Renewable Energy Systems Technology (CREST), Wolfson School of Mechanical, Electrical and Manufacturing Engineering, Loughborough University, School of Water, Energy, and Environment (SWEE), Cranfield University, Department of Geoinformatics &amp; Surveying, Faculty of Environmental Studies, University of Uyo</t>
  </si>
  <si>
    <t>UK, NG</t>
  </si>
  <si>
    <t>https://doi.org/10.1016/j.rser.2025.115548</t>
  </si>
  <si>
    <t>C.Okeke@lboro.ac.uk</t>
  </si>
  <si>
    <t>Ayodele Benjamin Esan et al.</t>
  </si>
  <si>
    <t>Conceptual model framework for demand response ancillary services deployed by inter-connected microgrids in West Africa – A Nigerian case study</t>
  </si>
  <si>
    <t>To propose a conceptual model for inter-linking rural microgrids in West Africa, enabling them to provide ancillary services to one another and improve electricity reliability.</t>
  </si>
  <si>
    <t>The optimal hybrid system for the case-study rural Nigerian community comprises a 350 kW solar PV array, a 150 kW diesel generator, 300 battery units, and a 100 kW converter.</t>
  </si>
  <si>
    <t>Landmark University, Covenant University</t>
  </si>
  <si>
    <t>https://doi.org/10.1016/j.ref.2020.06.002</t>
  </si>
  <si>
    <t>esan.ayodele@lmu.edu.ng</t>
  </si>
  <si>
    <t>K. Kusakana and H.J. Vermaak</t>
  </si>
  <si>
    <t>Cost and performance evaluation of hydrokinetic-diesel hybrid systems</t>
  </si>
  <si>
    <t>To investigate the potential of hydrokinetic-diesel hybrid systems for providing cost-effective electricity in rural South Africa by comparing them to other supply options.</t>
  </si>
  <si>
    <t>Hydrokinetic-diesel hybrid systems have lower net present costs and a lower cost of energy than standalone photovoltaic, hydrokinetic, or diesel generator options for rural power supply.</t>
  </si>
  <si>
    <t>Central University of Technology, Free State</t>
  </si>
  <si>
    <t>10.1016/j.egypro.2014.12.019</t>
  </si>
  <si>
    <t>kkusakana@cut.ac.za</t>
  </si>
  <si>
    <t>Shameem Hasan et al.</t>
  </si>
  <si>
    <t>Comparative techno-economic analyses and optimization of standalone and grid-tied renewable energy systems for South Asia and Sub-Saharan Africa</t>
  </si>
  <si>
    <t>GH, CM</t>
  </si>
  <si>
    <t>4</t>
  </si>
  <si>
    <t>WAPP, CAPP</t>
  </si>
  <si>
    <t>To evaluate and compare the economic, technical, and environmental performance of standalone and grid-tied hybrid renewable energy systems for four specific rural locations in South Asia and Sub-Saharan Africa.</t>
  </si>
  <si>
    <t>Grid-tied hybrid renewable energy systems are substantially more cost-effective than standalone systems in all locations, with a levelized cost of energy (LCOE) that is between 5 and 17 times lower.</t>
  </si>
  <si>
    <t>Department of Electrical and Electronic Engineering, Ahsanullah University of Science and Technology, Dhaka, Bangladesh</t>
  </si>
  <si>
    <t>https://doi.org/10.1016/j.rineng.2024.101964</t>
  </si>
  <si>
    <t>shameemhasan.eee@aust.edu</t>
  </si>
  <si>
    <t>Raymond Kimera et al.</t>
  </si>
  <si>
    <t>Considerations for a sustainable hybrid mini-grid system: A case for Wanale village, Uganda</t>
  </si>
  <si>
    <t>To design and optimize a hybrid mini-grid system for a remote village in Uganda, using software to model different configurations that can meet electricity demand reliably and affordably.</t>
  </si>
  <si>
    <t>A hybrid mini-grid combining hydro, solar PV, battery storage, and a diesel generator provides the most reliable and economic electricity supply, meeting the village's demand at the lowest cost of energy.</t>
  </si>
  <si>
    <t>Energy Research Centre, University of Cape Town, Department of Electrical Engineering, University of Cape Town, Centre for Renewable and Sustainable Energy Studies, University of Stellenbosch</t>
  </si>
  <si>
    <t>https://scielo.org.za/scielo.php?pid=S1021-447X2014000100005&amp;script=sci_abstract</t>
  </si>
  <si>
    <t>Soufiyan Bahetta et al.</t>
  </si>
  <si>
    <t>Comparative effectiveness of environmental regulation instruments: Case of the Moroccan electricity mix</t>
  </si>
  <si>
    <t>To assess the impact of a carbon tax and emission standards on the adoption of renewable energy technologies in the Moroccan electricity mix.</t>
  </si>
  <si>
    <t>A carbon tax provides a stronger incentive for adopting renewable energy technologies than emission standards, resulting in more significant reductions in fuel and operational costs for conventional power plants.</t>
  </si>
  <si>
    <t>long-term perspective of energy planning,evaluate the long-term impacts</t>
  </si>
  <si>
    <t>short-term impact is not considered,analytical framework relies on a linear approach,non-perfect market situation</t>
  </si>
  <si>
    <t>Ibn tofail University of Kénitra, Faculty of Economics and Management—Laboratory of Economics and Management of Organizations</t>
  </si>
  <si>
    <t>10.3934/energy.2021050</t>
  </si>
  <si>
    <t>soufiyan.bahetta@uit.ac.ma</t>
  </si>
  <si>
    <t>L. Kangaji et al.</t>
  </si>
  <si>
    <t>Cost Optimization Model for a Grid-Connected Offshore Wind and Tidal Power Generation System Using Homer: A Case Study in Buffels Bay South Africa</t>
  </si>
  <si>
    <t>To optimize the cost of a grid-connected offshore wind and tidal power generation system in Buffels Bay, South Africa. To assess the economic feasibility of this hybrid system in meeting the area's specific load requirements.</t>
  </si>
  <si>
    <t>A hybrid system is an economically viable and sustainable alternative, with stable tidal energy providing a predictable base load. Wind turbines supplement energy production when conditions are favorable, mitigating intermittency and improving overall system reliability.</t>
  </si>
  <si>
    <t>Peninsula University of Technology</t>
  </si>
  <si>
    <t>https://doi.org/10.54554/ijeeas.2025.8.01.003</t>
  </si>
  <si>
    <t>laskangaji@gmail.com</t>
  </si>
  <si>
    <t>Bankole Adebanji et al.</t>
  </si>
  <si>
    <t>Comparative study of off-grid and grid-connected hybrid power system: issues, future prospects and policy framework</t>
  </si>
  <si>
    <t>To compare the technical and economic performance of an off-grid versus a grid-connected small hydro-solar-diesel hybrid power system for a case study in Nigeria.</t>
  </si>
  <si>
    <t>The grid-connected hybrid power system is superior to the off-grid system in both technical and economic terms for the location studied. Grid-connected systems are proposed for urban areas, while off-grid systems are better for remote villages where grid extension is infeasible.</t>
  </si>
  <si>
    <t>Department of Electrical and Electronic Engineering, Ekiti State University, Ado Ekiti, Nigeria</t>
  </si>
  <si>
    <t>10.11591/ijeecs.v22.i2.pp752-759</t>
  </si>
  <si>
    <t>bankole.adebanji@eksu.edu.ng</t>
  </si>
  <si>
    <t>Hanane Ait Lahoussine Oualia et al.</t>
  </si>
  <si>
    <t>System Advisor Model (SAM)</t>
  </si>
  <si>
    <t>Comparative Study Between Direct Steam Generation and Molten Salt Solar Tower Plants in the Climatic Conditions of the Eastern Moroccan Region</t>
  </si>
  <si>
    <t>To assess and compare the thermal and economic performance of Molten Salt (MS) and Direct Steam Generation (DSG) solar tower power systems in the climatic conditions of eastern Morocco.</t>
  </si>
  <si>
    <t>The molten salt solar tower plant has higher annual energy production (86.3 GWh vs. 83.3 GWh) and a 12.5% lower Levelized Electricity Cost (LEC) than the Direct Steam Generation (DSG) plant.</t>
  </si>
  <si>
    <t>Laboratoire de Mécanique et d’Energétique, Faculté des Sciences, Université Mohammed 1, Oujda, Morocco, Univ. Artois, Univ. Lille, IMT-Lille Douai &amp; Yncréa-HEI, Laboratoire Génie Civil &amp; géo-Environnement (ULR 4515), Technoparc Futura, Béthune, France</t>
  </si>
  <si>
    <t>MA, FR</t>
  </si>
  <si>
    <t>https://doi.org/10.14710/ijred.9.2.287-294</t>
  </si>
  <si>
    <t>amezrhab@yahoo.fr</t>
  </si>
  <si>
    <t>Chidiebere Diyoke et al.</t>
  </si>
  <si>
    <t>Comparison of the Grid and Off-Grid Hybrid Power Systems for Application in University Buildings in Nigeria</t>
  </si>
  <si>
    <t>To compare the techno-economic and environmental performance of optimal on-grid and off-grid hybrid renewable power systems for university buildings across four climatic zones in Nigeria.</t>
  </si>
  <si>
    <t>Grid-connected PV/Converter systems are the cheapest power supply option, with energy costs ranging from $0.08-$0.11/kWh. Off-grid systems are more expensive ($0.22-$0.34/kWh) but offer lower emissions and greater autonomy.</t>
  </si>
  <si>
    <t>Enugu State University of Science and Technology</t>
  </si>
  <si>
    <t>https://doi.org/10.14710/ijred.2023.49814</t>
  </si>
  <si>
    <t>chidiebere.diyoke@esut.edu.ng</t>
  </si>
  <si>
    <t>M A Badr et al.</t>
  </si>
  <si>
    <t>Cost Analysis of Hybrid Wind Energy Generating System Considering CO2 Emissions</t>
  </si>
  <si>
    <t>To study the effect of a hybrid wind-diesel-battery system on the cost of electricity for a remote community, considering the economic benefit of reducing CO2 emissions.</t>
  </si>
  <si>
    <t>A hybrid wind-diesel-battery system is more cost-effective for supplying power to a remote community than a conventional diesel-only generator system.</t>
  </si>
  <si>
    <t>National Research Centre, Industrial Engineering Department, Faculty of Engineering, University of Fayoum</t>
  </si>
  <si>
    <t>https://doi.org/10.5281/zenodo.1124289</t>
  </si>
  <si>
    <t>dr_mabadr@yahoo.com</t>
  </si>
  <si>
    <t>E B Agyekum et al.</t>
  </si>
  <si>
    <t>Comparative evaluation of renewable energy scenario in Ghana</t>
  </si>
  <si>
    <t>To assess the potential for solar and wind energy across Ghana and determine the most financially viable location for a solar power plant by comparing three distinct regions.</t>
  </si>
  <si>
    <t>The northern sector of Ghana is the most financially viable location for a solar power project due to its high solar irradiation, resulting in the shortest payback period and highest rate of return.</t>
  </si>
  <si>
    <t>Ural Federal University named after the first President of Russia Boris Yeltsin</t>
  </si>
  <si>
    <t>https://doi.org/10.1088/1757-899X/643/1/012157</t>
  </si>
  <si>
    <t>agyekumephraim@yahoo.com</t>
  </si>
  <si>
    <t>Michael O. Dioha et al.</t>
  </si>
  <si>
    <t>Comparative Performance Analysis of Different Silicon-based Photovoltaic Technologies in Nigeria</t>
  </si>
  <si>
    <t>To model and compare the performance of three different silicon-based photovoltaic technologies for a 10 MW grid-connected solar plant across the six geopolitical zones of Nigeria.</t>
  </si>
  <si>
    <t>Amorphous silicon (a-Si) plants produce the highest energy yield, while monocrystalline silicon (mc-Si) plants have the maximum overall system efficiency and annual energy density, making them better for space-constrained projects.</t>
  </si>
  <si>
    <t>TERI School of Advanced Studies,Deakin University</t>
  </si>
  <si>
    <t>IN,AU</t>
  </si>
  <si>
    <t>https://doi.org/10.1109/PEEIC.2018.8665460</t>
  </si>
  <si>
    <t>Obi, Obinna Kingsley et al.</t>
  </si>
  <si>
    <t>Critical Contingency Analysis: Enhancing Stability in Nigeria's 330kv Grid</t>
  </si>
  <si>
    <t>To evaluate the security of the Nigerian 330kV transmission grid by identifying and ranking critical equipment outages that could affect system performance.</t>
  </si>
  <si>
    <t>The outage of the M2S transmission line poses the most significant threat to grid stability. Conversely, the failure of the SAPELE NIPP generator has a negligible impact on the system.</t>
  </si>
  <si>
    <t>Department of Electrical Engineering, Nnamdi Azikiwe University Awka, Nigeria</t>
  </si>
  <si>
    <t>10.35629/5252-0701123130</t>
  </si>
  <si>
    <t>https://doi.org/10.35629/5252-0701123130</t>
  </si>
  <si>
    <t>Alloubra Marie E. AFFAINIE GASSON</t>
  </si>
  <si>
    <t>CÔTE D’IVOIRE ELECTRIFICATION PLANNING USING GEOSPATIAL MODELLING (OnSSET)</t>
  </si>
  <si>
    <t>To model and compare two different strategies for achieving 100% electricity access in Côte d'Ivoire by 2030: a grid-dominant approach versus a least-cost, technology-neutral mix.</t>
  </si>
  <si>
    <t>The grid-dominant electrification strategy is the less expensive option, costing over $700 million less than the least-cost scenario that incorporates more off-grid technologies.</t>
  </si>
  <si>
    <t>CI-ENERGIE</t>
  </si>
  <si>
    <t>https://doi.org/10.5281/zenodo.18502902</t>
  </si>
  <si>
    <t>meaffainie@cinergies.ci</t>
  </si>
  <si>
    <t>Comparison of Least-Cost Pathways towards Universal Electricity Access in Somalia over Different Timelines.</t>
  </si>
  <si>
    <t>To study the effects of different timelines and levels of myopia on the least-cost technology mix and costs for achieving universal electricity access in Somalia.</t>
  </si>
  <si>
    <t>Longer-term planning favors a centralized grid network, whereas short-sighted myopic planning leads to higher long-term costs and a technology mix with a greater share of stand-alone PV systems.</t>
  </si>
  <si>
    <t>Division of Energy Systems, Department of Energy Technology, KTH Royal Institute of Technology, Project Implementation Unit, Ministry of Energy and Water Resources, KTH Climate Action Centre, KTH Royal Institute of Technology</t>
  </si>
  <si>
    <t>SE, SO</t>
  </si>
  <si>
    <t>https://doi.org/10.3390/en16186489</t>
  </si>
  <si>
    <t>asahl@kth.se</t>
  </si>
  <si>
    <t>Vedaste Ndayishimiye et al.</t>
  </si>
  <si>
    <t>Cost-optimal coordinated generation and transmission expansion planning in the context of overcapacity in power systems</t>
  </si>
  <si>
    <t>To assess power system overcapacity in Rwanda and propose a coordinated generation and transmission expansion planning model to better align infrastructure investment with demand.</t>
  </si>
  <si>
    <t>Delaying certain generation projects while strengthening the transmission network can reduce overcapacity by 79% within five years and lower operating costs by 11.7% compared to the current master plan.</t>
  </si>
  <si>
    <t>integrated planning, cost-effective, resilient, sustainable power sector, reduces overcapacity, improves efficiency, minimizes stranded assets</t>
  </si>
  <si>
    <t>Department of Electrical and Computer Engineering, Makerere University, Kampala, Uganda</t>
  </si>
  <si>
    <t>https://doi.org/10.1049/enc2.70022</t>
  </si>
  <si>
    <t>vedastendayishimiye@yahoo.com</t>
  </si>
  <si>
    <t>Gregory E. T. Gamula et al.</t>
  </si>
  <si>
    <t>Contribution of the Energy Sector towards Global Warming in Malawi</t>
  </si>
  <si>
    <t>2013</t>
  </si>
  <si>
    <t>To project Malawi's future energy demand and the resulting global warming effects from implementing its national biomass and electricity development strategies, both separately and combined.</t>
  </si>
  <si>
    <t>Implementing both the biomass and electricity investment plans is the best course of action, as this combination provides the highest energy supply to meet demand.</t>
  </si>
  <si>
    <t>2008</t>
  </si>
  <si>
    <t>School of Environmental Studies, China University of Geosciences, Wuhan, China; School of Economics and Management, China University of Geosciences, Wuhan, China</t>
  </si>
  <si>
    <t>http://dx.doi.org/10.4236/epe.2013.53028</t>
  </si>
  <si>
    <t>pengwy@cug.edu.cn</t>
  </si>
  <si>
    <t>Aki, A.O. et al.</t>
  </si>
  <si>
    <t>Cost Comparative Analysis of Solar/Utility and Diesel/Utility Hybrid Power System for a Typical Residential Building</t>
  </si>
  <si>
    <t>To compare the costs of a solar/utility hybrid power system with a diesel/utility hybrid power system for a typical residential home in Benin City, Nigeria.</t>
  </si>
  <si>
    <t>The solar/utility hybrid system is more efficient, feasible, and economical than the diesel/utility system, resulting in a 90% drop in the cost of energy (COE), net present cost (NPC), and operating cost.</t>
  </si>
  <si>
    <t>Delta State University of Science and Technology, University of Benin</t>
  </si>
  <si>
    <t>https://doi.org/10.38124/ijisrt/25apr2233</t>
  </si>
  <si>
    <t>Mahmoud Aref et al.</t>
  </si>
  <si>
    <t>Considering Dust Accumulation on PV for Sizing PV/Wind/Battery Energy System Based on Weather Data</t>
  </si>
  <si>
    <t>To determine the optimal size of a hybrid PV/Wind/Battery system for an isolated Egyptian city, considering the impact of dust accumulation under various PV panel cleaning schedules.</t>
  </si>
  <si>
    <t>The optimal configuration is a hybrid PV/Wind/Battery system with a weekly cleaning schedule for the solar panels, which achieves the lowest net present cost ($103M) and cost of energy ($0.319/kWh).</t>
  </si>
  <si>
    <t>Department of Electrical Engineering, faculty of engineering, Assiut University, Egypt</t>
  </si>
  <si>
    <t>https://doi.org/10.21608/jaet.2022.138428.1167</t>
  </si>
  <si>
    <t>Ayobami S. Oyewo et al.</t>
  </si>
  <si>
    <t>Contextualizing the scope, scale, and speed of energy pathways toward sustainable development in Africa</t>
  </si>
  <si>
    <t>To model and compare diverging fossil fuel-dominated and renewable energy-based pathways for Africa's energy system, assessing their costs and sustainability.</t>
  </si>
  <si>
    <t>A renewable energy pathway is more cost-effective and climate-compatible for Africa than fossil fuel-based alternatives. Solar PV and battery storage systems are the key technologies for achieving a carbon-neutral system.</t>
  </si>
  <si>
    <t>novel and sophisticated techno-economic energy modeling tool, high geo-spatial and full hourly resolution, cost-efficient and climate-compatible transition</t>
  </si>
  <si>
    <t>cost assumptions may be too optimistic, uniform CoC across Africa, policies and finance largely lacking, high computational time</t>
  </si>
  <si>
    <t>12% to 7%</t>
  </si>
  <si>
    <t>https://doi.org/10.1016/j.isci.2022.104965</t>
  </si>
  <si>
    <t>solomon.oyewo@lut.ﬁ</t>
  </si>
  <si>
    <t>Sampath Kumar Venkatachary et al.</t>
  </si>
  <si>
    <t>Cost Optimization of Micro grids Using Homer: A Case Study in Botswana</t>
  </si>
  <si>
    <t>To model the optimal design and operation of a microgrid for a university in Botswana by comparing three different scenarios involving solar PV, diesel generators, and the grid.</t>
  </si>
  <si>
    <t>A microgrid combining diesel, solar PV, and a grid connection has the lowest net present cost, making it the most economically favorable option. However, this configuration also has the largest carbon footprint.</t>
  </si>
  <si>
    <t>Amity University, BIUST</t>
  </si>
  <si>
    <t>IN, BW</t>
  </si>
  <si>
    <t>https://www.econjournals.com/index.php/ijeep/article/view/5258</t>
  </si>
  <si>
    <t>sampathkumaris123@gmail.com</t>
  </si>
  <si>
    <t>Michael O. Ukoba et al.</t>
  </si>
  <si>
    <t>Composite Multi-Criteria Decision Analysis for Optimization of Hybrid Renewable Energy Systems for Geopolitical Zones in Nigeria</t>
  </si>
  <si>
    <t>To evaluate various optimal hybrid renewable energy systems (solar, wind, biomass) for households across Nigeria's six geopolitical zones using a composite multi-criteria decision analysis.</t>
  </si>
  <si>
    <t>A hybrid system combining a biomass generator, solar PV, and battery storage (GPBES) is the best configuration for households in all geopolitical zones. This system's cost of energy (0.151–0.156 US$/kWh) is competitive with the national grid.</t>
  </si>
  <si>
    <t>Energy and Thermoﬂuid Research Group, Department of Mechanical Engineering, Faculty of Engineering, University of Port Harcourt; Department of Electrical and Computer Engineering, Shaqra University; Department of Mechanical Engineering, School of Engineering and Technology, Federal University of Technology Owerri; Mechanical Engineering and Design, School of Engineering and Applied Science, Aston University; Department of Electrical Engineering, Mirpur University of Science and Technology</t>
  </si>
  <si>
    <t>NG, SA, UK, PK</t>
  </si>
  <si>
    <t>http://dx.doi.org/10.3390/su12145732</t>
  </si>
  <si>
    <t>ogheneruona.diemuodeke@uniport.edu.ng</t>
  </si>
  <si>
    <t>Samuel Sarpong Asamoah et al.</t>
  </si>
  <si>
    <t>Comparative assessment of a stand-alone and a grid-connected hybrid system for a community water supply system: A case study of Nankese community in the eastern region of Ghana</t>
  </si>
  <si>
    <t>To conduct a comparative assessment of a grid-connected hybrid power system and a stand-alone hybrid system for a community water supply in Ghana.</t>
  </si>
  <si>
    <t>The grid-connected PV hybrid system was the most economically viable option, with a levelized cost of energy (LCOE) of $0.0824/kWh, which is significantly cheaper than both the grid-only and the stand-alone PV-genset systems.</t>
  </si>
  <si>
    <t>Department of Energy and Petroleum Engineering, University of Energy and Natural Resources, Sunyani, Ghana; Department of Mechanical and Manufacturing Engineering, University of Energy and Natural Resources, Sunyani, Ghana; Department of Energy Systems Engineering, Koforidua Technical University, Koforidua, Ghana; Regional Centre of Energy and Environmental Sustainability (RCEES), Ghana</t>
  </si>
  <si>
    <t>https://doi.org/10.1016/j.sciaf.2022.e01331</t>
  </si>
  <si>
    <t>felix.uba@uenr.edu.gh</t>
  </si>
  <si>
    <t>S Kibaara et al.</t>
  </si>
  <si>
    <t>Comparative Analysis of the Implementation of Solar PV Systems using the ECOS Model and HOMER Software: A Kenyan Scenario</t>
  </si>
  <si>
    <t>To compare solar PV system simulations for a Kenyan village using the new ECOS model and the established HOMER software, highlighting the ECOS model's novel inclusion of social, health, and environmental externalities.</t>
  </si>
  <si>
    <t>The Levelised Cost of Electricity (LCOE) from the ECOS model is 70% higher than that from HOMER, because ECOS monetizes and includes land, environmental, and social costs that HOMER does not consider.</t>
  </si>
  <si>
    <t>JKUAT, TUM</t>
  </si>
  <si>
    <t>https://doi.org/10.1109/ENERGYCon48941.2020.9236543</t>
  </si>
  <si>
    <t>samuelkariuki@tum.ac.ke</t>
  </si>
  <si>
    <t>Abraham Olatide Amole et al.</t>
  </si>
  <si>
    <t>Comparative analysis of control strategies for solar photovoltaic/diesel power system for stand-alone applications</t>
  </si>
  <si>
    <t>To compare the technical, economic, and environmental performance of different control strategies for a stand-alone solar photovoltaic and diesel generator hybrid power system.</t>
  </si>
  <si>
    <t>The load following (LF) control strategy is the optimal design, achieving the highest renewable energy penetration (80.7%), lowest fuel consumption, and least CO2 emissions.</t>
  </si>
  <si>
    <t>Department of Electrical, Electronics and Telecommunication Engineering, Bells University of Technology, Ota, Nigeria, Faculty of Engineering, Information and Systems, University of Tsukuba, 1 Chome-1-1 Tennodai, Ibaraki, 305-8577, Japan, Department of Electrical and Electronics Engineering, University of Johannesburg, Johannesburg, 2006, South Africa</t>
  </si>
  <si>
    <t>NG, JP, ZA</t>
  </si>
  <si>
    <t>https://doi.org/10.1016/j.renene.2023.119717</t>
  </si>
  <si>
    <t>aoamole@bellsuniversity.edu.ng</t>
  </si>
  <si>
    <t>Natei Ermias Benti et al.</t>
  </si>
  <si>
    <t>Combining green energy technologies to electrify rural community of Wollega, Western Ethiopia</t>
  </si>
  <si>
    <t>To evaluate the technical, economic, and environmental feasibility of using a hybrid energy system, combining solar PV, wind, diesel, and batteries, to electrify the rural Yana Doro community in Western Ethiopia.</t>
  </si>
  <si>
    <t>A standalone system combining solar photovoltaic (PV) panels with battery storage is the most cost-effective configuration, offering the lowest net present cost (NPC) and cost of electricity (COE).</t>
  </si>
  <si>
    <t>Computational Data Science Program, College of Natural and Computational Sciences, Addis Ababa University, Center for Environmental Science, College of Natural and Computational Sciences, Addis Ababa University, Department of Physics, College of Natural and Computational Sciences, Wolaita Sodo University</t>
  </si>
  <si>
    <t>https://doi.org/10.1016/j.sciaf.2022.e01467</t>
  </si>
  <si>
    <t>natei.ermias@aau.edu.et, yedilfana.setarge@aau.edu.et</t>
  </si>
  <si>
    <t>Abdelhamid Issa Hassane et al.</t>
  </si>
  <si>
    <t>Comparative Analysis of Hybrid Renewable Energy Systems for Off-Grid Applications in Chad</t>
  </si>
  <si>
    <t>To assess the technical, economic, and environmental feasibility of six different hybrid renewable energy systems for electrifying five isolated rural sites in Chad.</t>
  </si>
  <si>
    <t>The most cost-effective hybrid system varies by location, with a photovoltaic/battery system having the lowest Net Present Cost in one village and a photovoltaic/wind/battery system achieving the lowest Levelized Cost of Energy in another.</t>
  </si>
  <si>
    <t>Higher National Institute of Petroleum of Mao, Universiti Tun Hussein Onn Malaysia, University of N'Djamena, National Higher Polytechnic School of Douala, University Institute of Technology, University of Liège</t>
  </si>
  <si>
    <t>TD, MY, CM, BE</t>
  </si>
  <si>
    <t>https://doi.org/10.14710/ijred.2022.39012</t>
  </si>
  <si>
    <t>abdelhamidissa@gmail.com</t>
  </si>
  <si>
    <t>Natei Ermias Benti</t>
  </si>
  <si>
    <t>Combining Wind and Solar Energy to Meet Demands in Somali Region of Ethiopia (A Case of Dembel District)</t>
  </si>
  <si>
    <t>To assess the suitability of a stand-alone wind-solar hybrid power system for the off-grid Dembel district in Ethiopia and to model the most cost-effective configuration.</t>
  </si>
  <si>
    <t>The area has abundant solar potential but its wind resources are not promising for power generation. The most cost-effective system is a hybrid of solar PV, a diesel generator, and batteries, which can provide power with a 91% renewable fraction.</t>
  </si>
  <si>
    <t>College of Natural and Computational Sciences, Center for Environmental Science, Addis Ababa University</t>
  </si>
  <si>
    <t>https://doi.org/10.11648/j.ajme.20170304.13</t>
  </si>
  <si>
    <t>natei.ermias@aau.edu.et</t>
  </si>
  <si>
    <t>A. O. Amole et al.</t>
  </si>
  <si>
    <t>Comparative Analysis of Techno-Environmental Design of Wind and Solar Energy for Sustainable Telecommunications Systems in Different Regions of Nigeria</t>
  </si>
  <si>
    <t>To design and simulate solar, wind, and diesel energy systems to power telecommunication base stations (BTSs) in Nigeria's six geographical zones and determine the most suitable renewable option for each region.</t>
  </si>
  <si>
    <t>Solar PV is the most technically suitable and environmentally friendly power source for telecommunication base stations across all six studied locations in Nigeria, providing power with minimal unmet load and zero emissions.</t>
  </si>
  <si>
    <t>Department of Electrical, Electronics, and Telecommunication Engineering, College of Engineering, Bells University of Technology, Ota, Ogun State, Nigeria, Electrical Department, Federal Airports Authority of Nigeria, Murtala Muhammed International Airport Ikeja, Lagos, Nigeria</t>
  </si>
  <si>
    <t>W. Ajeba et al.</t>
  </si>
  <si>
    <t>Comparative Analysis of Off-grid Small Hydro-Solar PV-Diesel Hybrid System in South-west, Nigeria</t>
  </si>
  <si>
    <t>To perform a comparative techno-economic analysis of an off-grid small hydro, solar PV, and diesel generator hybrid system for three locations in South-west Nigeria.</t>
  </si>
  <si>
    <t>The optimal configuration for two locations (Molete and Ede) is a PV-battery-hydro system, while the third (Abeokuta) requires a PV-diesel-battery-hydro system. The study concludes that these hybrid systems are economically and technically viable options for the areas.</t>
  </si>
  <si>
    <t>Ekiti State University, Ado-Ekiti, Nigeria</t>
  </si>
  <si>
    <t>http://dx.doi.org/10.24018/ejers.2021.6.6.2590</t>
  </si>
  <si>
    <t>fredajeba yahoo.co.uk</t>
  </si>
  <si>
    <t>R Ouederni et al.</t>
  </si>
  <si>
    <t>homer pro</t>
  </si>
  <si>
    <t>Co-Optimized Design of Islanded Hybrid Microgrids Using Synergistic AI Techniques: A Case Study for Remote Electrification</t>
  </si>
  <si>
    <t>To determine the optimal design of a hybrid PV-wind-diesel-battery system for a remote Namibian village by comparing AI-based optimization algorithms (GWO and HHO) with HOMER Pro software.</t>
  </si>
  <si>
    <t>The Grey Wolf Optimization (GWO) algorithm yielded the most cost-effective system design, achieving a minimum energy cost of USD 0.268/kWh, which was lower than both the Harris Hawks Optimization and HOMER Pro results.</t>
  </si>
  <si>
    <t>Computer Laboratory for Electrical Systems,INSAT,University of Carthage,Africa Space Innovation Centre,French-South African Institute of Technology,Department of Electrical,Electronic and Computer Engineering,Cape Peninsula University of Technology</t>
  </si>
  <si>
    <t>TN,ZA</t>
  </si>
  <si>
    <t>https://doi.org/10.3390/en18133456</t>
  </si>
  <si>
    <t>ramia.ouederni@isimg.tn</t>
  </si>
  <si>
    <t>Cyprien Nsengimana et al.</t>
  </si>
  <si>
    <t>Comparative Analysis of Reliable, Feasible, and Low-Cost Photovoltaic Microgrid for a Residential Load in Rwanda</t>
  </si>
  <si>
    <t>To compare three different photovoltaic microgrid models—one grid-connected and two off-grid—to determine the most reliable, feasible, and low-cost option for a household in Rwanda.</t>
  </si>
  <si>
    <t>A grid-connected photovoltaic system with battery storage is the most affordable and reliable model, delivering electricity at a cost four times cheaper than the national tariff.</t>
  </si>
  <si>
    <t>State Key Laboratory of Reliability and Intelligence of Electrical Equipment, School of Electrical Engineering, Hebei University of Technology, Tianjin 300130, China</t>
  </si>
  <si>
    <t>https://doi.org/10.1155/2020/8855477</t>
  </si>
  <si>
    <t>cyprienn98@gmail.com</t>
  </si>
  <si>
    <t>Oumaima Ait Omar et al.</t>
  </si>
  <si>
    <t>Comparative Analysis of PV and Hybrid PV–Wind Supply for a Smart Building with Water-Purification Station in Morocco</t>
  </si>
  <si>
    <t>To evaluate the technical, economic, and environmental feasibility of powering a smart building and its water-purification station with either a stand-alone PV system or a hybrid PV-wind system.</t>
  </si>
  <si>
    <t>Adding a small wind turbine to the PV system doubles the renewable energy fraction from 8.5% to 17.9% and improves the project's economics. The hybrid configuration reduces the levelized cost of electricity, lowers the net present cost, and avoids nearly 48 tonnes of CO2 annually.</t>
  </si>
  <si>
    <t>Laboratory of Advanced Systems Engineering (ISA), National School of Applied Science, Ibn Tofail University, Kenitra 14000, Morocco,Higher National School of Chemistry-ENSC, Ibn Tofail University, Kenitra 14000, Morocco,Facultad de Informática y Electrónica, Escuela Superior Politécnica de Chimborazo, Panamericana Sur km 1 1/2, Riobamba EC060155, Ecuador</t>
  </si>
  <si>
    <t>MA,EC</t>
  </si>
  <si>
    <t>https://doi.org/10.3390/su17198604</t>
  </si>
  <si>
    <t>oumaima.aitomar@uit.ac.ma</t>
  </si>
  <si>
    <t>Ajeba S. Wilfred et al.</t>
  </si>
  <si>
    <t>Catalyzing Uninterrupted Energy Availability in Nigeria through Decentralized Off-Grid Hybrid Energy Exploitation</t>
  </si>
  <si>
    <t>To evaluate a decentralized, off-grid hybrid energy model as a feasible solution for providing continuous and sustainable power in Abeokuta, Nigeria.</t>
  </si>
  <si>
    <t>A hybrid system combining solar PV, a diesel generator, battery storage, and small hydro power is the optimal configuration, providing a 99.9% renewable fraction at a levelized cost of energy of $0.290/kWh.</t>
  </si>
  <si>
    <t>10.5120/ijca2022922114</t>
  </si>
  <si>
    <t>Ben Parkes et al.</t>
  </si>
  <si>
    <t>TIAM-UCL</t>
  </si>
  <si>
    <t>Climate change in Africa: costs of mitigating heat stress</t>
  </si>
  <si>
    <t>DZ,AO,BJ,BW,BF,BI,CM,CF,TD,CD,DJ,EG,GQ,ER,ET,GA,GM,GH,GN,GW,CI,KE,LS,LR,LY,MG,MW,ML,MR,MA,MZ,NA,NE,NG,CG,RW,SN,SL,SO,ZA,SD,SZ,TG,TN,UG,TZ,ZM,ZW</t>
  </si>
  <si>
    <t>48</t>
  </si>
  <si>
    <t>COMELEC, SAPP, WAPP, EAPP, CAPP</t>
  </si>
  <si>
    <t>To project the change in energy demand for space cooling and the associated costs of mitigating heat stress across Africa using a least-cost energy system optimisation model.</t>
  </si>
  <si>
    <t>The total increase in energy costs to prevent heat stress is $51bn by 2035 and $487bn by 2076.</t>
  </si>
  <si>
    <t>UHI effect not simulated,climate change effect applied to Africa region and cooling demand only,ensemble mean used instead of range</t>
  </si>
  <si>
    <t>Sorbonne Universités,University of Manchester,University College London,ESPACE-DEV, Univ Montpellier, IRD</t>
  </si>
  <si>
    <t>FR,GB</t>
  </si>
  <si>
    <t>https://doi.org/10.1007/s10584-019-02405-w</t>
  </si>
  <si>
    <t>ben.parkes@manchester.ac.uk</t>
  </si>
  <si>
    <t>91.7</t>
  </si>
  <si>
    <t>95.1</t>
  </si>
  <si>
    <t>39.2</t>
  </si>
  <si>
    <t>data_transparency_score</t>
  </si>
  <si>
    <t>limited</t>
  </si>
  <si>
    <t>electrification_year</t>
  </si>
  <si>
    <t>rise_governance_score</t>
  </si>
  <si>
    <t>energy_governance</t>
  </si>
  <si>
    <t>72.1</t>
  </si>
  <si>
    <t>strong</t>
  </si>
  <si>
    <t>67.0</t>
  </si>
  <si>
    <t>62.2</t>
  </si>
  <si>
    <t>70.7</t>
  </si>
  <si>
    <t>24.3</t>
  </si>
  <si>
    <t>weak</t>
  </si>
  <si>
    <t>53.5</t>
  </si>
  <si>
    <t>61.2</t>
  </si>
  <si>
    <t>31.4</t>
  </si>
  <si>
    <t>16.0</t>
  </si>
  <si>
    <t>86.8</t>
  </si>
  <si>
    <t>13.6</t>
  </si>
  <si>
    <t>76.0</t>
  </si>
  <si>
    <t>75.9</t>
  </si>
  <si>
    <t>53.7</t>
  </si>
  <si>
    <t>86.7</t>
  </si>
  <si>
    <t>48.1</t>
  </si>
  <si>
    <t>28.0</t>
  </si>
  <si>
    <t>60.7</t>
  </si>
  <si>
    <t>36.6</t>
  </si>
  <si>
    <t>89.5</t>
  </si>
  <si>
    <t>52.6</t>
  </si>
  <si>
    <t>72.5</t>
  </si>
  <si>
    <t>84.0</t>
  </si>
  <si>
    <t>78.0</t>
  </si>
  <si>
    <t>82.8</t>
  </si>
  <si>
    <t>44.9</t>
  </si>
  <si>
    <t>37.7</t>
  </si>
  <si>
    <t>14.2</t>
  </si>
  <si>
    <t>42.1</t>
  </si>
  <si>
    <t>64.7</t>
  </si>
  <si>
    <t>61.4</t>
  </si>
  <si>
    <t>85.3</t>
  </si>
  <si>
    <t>86.3</t>
  </si>
  <si>
    <t>68.0</t>
  </si>
  <si>
    <t>43.8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</si>
</sst>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quot;€&quot;#,##0"/>
    <numFmt numFmtId="166" formatCode="0.0%"/>
  </numFmts>
  <fonts count="30">
    <font>
      <sz val="11"/>
      <color theme="1"/>
      <name val="Aptos Narrow"/>
      <family val="2"/>
      <scheme val="minor"/>
    </font>
    <font>
      <u/>
      <sz val="11"/>
      <color theme="10"/>
      <name val="Aptos Narrow"/>
      <family val="2"/>
      <scheme val="minor"/>
    </font>
    <font>
      <sz val="14"/>
      <color theme="1"/>
      <name val="Aptos Narrow"/>
      <scheme val="minor"/>
    </font>
    <font>
      <sz val="14"/>
      <color rgb="FF000000"/>
      <name val="Aptos Narrow"/>
      <scheme val="minor"/>
    </font>
    <font>
      <sz val="11"/>
      <color theme="1"/>
      <name val="Aptos Narrow"/>
      <scheme val="minor"/>
    </font>
    <font>
      <b/>
      <sz val="11"/>
      <color theme="1"/>
      <name val="Aptos Narrow"/>
      <family val="2"/>
      <scheme val="minor"/>
    </font>
    <font>
      <sz val="14"/>
      <color theme="1"/>
      <name val="Aptos Narrow"/>
      <family val="2"/>
      <scheme val="minor"/>
    </font>
    <font>
      <u/>
      <sz val="14"/>
      <color theme="10"/>
      <name val="Aptos Narrow"/>
      <family val="2"/>
      <scheme val="minor"/>
    </font>
    <font>
      <sz val="14"/>
      <color rgb="FF000000"/>
      <name val="Aptos Narrow"/>
      <family val="2"/>
      <scheme val="minor"/>
    </font>
    <font>
      <b/>
      <sz val="14"/>
      <color rgb="FF000000"/>
      <name val="Aptos Narrow"/>
      <family val="2"/>
      <scheme val="minor"/>
    </font>
    <font>
      <b/>
      <sz val="12"/>
      <color theme="1"/>
      <name val="Aptos Narrow"/>
      <family val="2"/>
      <scheme val="minor"/>
    </font>
    <font>
      <sz val="11"/>
      <color theme="1"/>
      <name val="Aptos Narrow"/>
      <family val="2"/>
      <scheme val="minor"/>
    </font>
    <font>
      <b/>
      <sz val="18"/>
      <color rgb="FFFFFFFF"/>
      <name val="Aptos Narrow"/>
      <family val="2"/>
      <scheme val="minor"/>
    </font>
    <font>
      <sz val="18"/>
      <color theme="1"/>
      <name val="Aptos Narrow"/>
      <family val="2"/>
      <scheme val="minor"/>
    </font>
    <font>
      <sz val="8"/>
      <name val="Aptos Narrow"/>
      <family val="2"/>
      <scheme val="minor"/>
    </font>
    <font>
      <b/>
      <sz val="10"/>
      <color rgb="FFFFFFFF"/>
      <name val="Calibri"/>
      <family val="2"/>
    </font>
    <font>
      <b/>
      <sz val="11"/>
      <color rgb="FFFFFFFF"/>
      <name val="Aptos Narrow"/>
      <family val="2"/>
      <scheme val="minor"/>
    </font>
    <font>
      <b/>
      <sz val="12"/>
      <color rgb="FFFFFFFF"/>
      <name val="Arial"/>
      <family val="2"/>
    </font>
    <font>
      <sz val="12"/>
      <color theme="1"/>
      <name val="Aptos Narrow"/>
      <family val="2"/>
      <scheme val="minor"/>
    </font>
    <font>
      <sz val="12"/>
      <color rgb="FF000000"/>
      <name val="Aptos Narrow"/>
      <family val="2"/>
      <scheme val="minor"/>
    </font>
    <font>
      <b/>
      <sz val="11"/>
      <color rgb="FFFFFFFF"/>
      <name val="Aptos Narrow"/>
      <scheme val="minor"/>
    </font>
    <font>
      <b/>
      <sz val="11"/>
      <color theme="1"/>
      <name val="Aptos Narrow"/>
      <scheme val="minor"/>
    </font>
    <font>
      <b/>
      <sz val="11"/>
      <color rgb="FF000000"/>
      <name val="Aptos Narrow"/>
      <scheme val="minor"/>
    </font>
    <font>
      <sz val="11"/>
      <color rgb="FF000000"/>
      <name val="Aptos Narrow"/>
    </font>
    <font>
      <sz val="11"/>
      <color rgb="FF242424"/>
      <name val="Aptos Narrow"/>
      <family val="2"/>
      <charset val="1"/>
    </font>
    <font>
      <b/>
      <sz val="12"/>
      <color rgb="FF313F50"/>
      <name val="Inherit"/>
    </font>
    <font>
      <sz val="12"/>
      <color rgb="FF212529"/>
      <name val="Inherit"/>
    </font>
    <font>
      <sz val="11"/>
      <name val="Aptos Narrow"/>
      <family val="2"/>
      <scheme val="minor"/>
    </font>
    <font>
      <u/>
      <sz val="11"/>
      <name val="Aptos Narrow"/>
      <family val="2"/>
      <scheme val="minor"/>
    </font>
    <font>
      <b/>
      <sz val="11"/>
      <color theme="0"/>
      <name val="Calibri"/>
      <family val="2"/>
    </font>
  </fonts>
  <fills count="9">
    <fill>
      <patternFill patternType="none"/>
    </fill>
    <fill>
      <patternFill patternType="gray125"/>
    </fill>
    <fill>
      <patternFill patternType="solid">
        <fgColor rgb="FF4472C4"/>
        <bgColor indexed="64"/>
      </patternFill>
    </fill>
    <fill>
      <patternFill patternType="solid">
        <fgColor rgb="FF70AD47"/>
        <bgColor rgb="FF70AD47"/>
      </patternFill>
    </fill>
    <fill>
      <patternFill patternType="solid">
        <fgColor theme="3" tint="0.749992370372631"/>
        <bgColor indexed="64"/>
      </patternFill>
    </fill>
    <fill>
      <patternFill patternType="solid">
        <fgColor rgb="FF1F4E79"/>
        <bgColor indexed="64"/>
      </patternFill>
    </fill>
    <fill>
      <patternFill patternType="solid">
        <fgColor rgb="FFFFFFFF"/>
        <bgColor indexed="64"/>
      </patternFill>
    </fill>
    <fill>
      <patternFill patternType="solid">
        <fgColor rgb="FFECEDF1"/>
        <bgColor indexed="64"/>
      </patternFill>
    </fill>
    <fill>
      <patternFill patternType="solid">
        <fgColor theme="4"/>
        <bgColor indexed="64"/>
      </patternFill>
    </fill>
  </fills>
  <borders count="28">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diagonal/>
    </border>
    <border>
      <left/>
      <right style="thin">
        <color auto="1"/>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thin">
        <color rgb="FF000000"/>
      </left>
      <right/>
      <top style="thin">
        <color rgb="FF000000"/>
      </top>
      <bottom/>
      <diagonal/>
    </border>
    <border>
      <left style="medium">
        <color rgb="FFDEE2E6"/>
      </left>
      <right style="medium">
        <color rgb="FFDEE2E6"/>
      </right>
      <top style="medium">
        <color rgb="FFDEE2E6"/>
      </top>
      <bottom style="medium">
        <color rgb="FFDEE2E6"/>
      </bottom>
      <diagonal/>
    </border>
    <border>
      <left/>
      <right style="medium">
        <color rgb="FFDEE2E6"/>
      </right>
      <top style="medium">
        <color rgb="FFDEE2E6"/>
      </top>
      <bottom style="medium">
        <color rgb="FFDEE2E6"/>
      </bottom>
      <diagonal/>
    </border>
    <border>
      <left style="medium">
        <color rgb="FFDEE2E6"/>
      </left>
      <right/>
      <top style="medium">
        <color rgb="FFDEE2E6"/>
      </top>
      <bottom style="medium">
        <color rgb="FFDEE2E6"/>
      </bottom>
      <diagonal/>
    </border>
    <border>
      <left/>
      <right style="medium">
        <color rgb="FFD0D4D8"/>
      </right>
      <top/>
      <bottom style="medium">
        <color rgb="FFD0D4D8"/>
      </bottom>
      <diagonal/>
    </border>
    <border>
      <left style="medium">
        <color rgb="FFD0D4D8"/>
      </left>
      <right style="medium">
        <color rgb="FFD0D4D8"/>
      </right>
      <top/>
      <bottom style="medium">
        <color rgb="FFD0D4D8"/>
      </bottom>
      <diagonal/>
    </border>
    <border>
      <left style="medium">
        <color rgb="FFD0D4D8"/>
      </left>
      <right/>
      <top/>
      <bottom style="medium">
        <color rgb="FFD0D4D8"/>
      </bottom>
      <diagonal/>
    </border>
    <border>
      <left/>
      <right style="medium">
        <color rgb="FFDEE2E6"/>
      </right>
      <top style="medium">
        <color rgb="FFDEE2E6"/>
      </top>
      <bottom/>
      <diagonal/>
    </border>
    <border>
      <left style="medium">
        <color rgb="FFDEE2E6"/>
      </left>
      <right style="medium">
        <color rgb="FFDEE2E6"/>
      </right>
      <top style="medium">
        <color rgb="FFDEE2E6"/>
      </top>
      <bottom/>
      <diagonal/>
    </border>
    <border>
      <left style="medium">
        <color rgb="FFDEE2E6"/>
      </left>
      <right/>
      <top style="medium">
        <color rgb="FFDEE2E6"/>
      </top>
      <bottom/>
      <diagonal/>
    </border>
    <border>
      <left style="thin">
        <color auto="1"/>
      </left>
      <right/>
      <top style="thin">
        <color auto="1"/>
      </top>
      <bottom style="thin">
        <color auto="1"/>
      </bottom>
      <diagonal/>
    </border>
    <border>
      <left/>
      <right style="thin">
        <color rgb="FF000000"/>
      </right>
      <top style="thin">
        <color rgb="FF000000"/>
      </top>
      <bottom/>
      <diagonal/>
    </border>
  </borders>
  <cellStyleXfs count="3">
    <xf numFmtId="0" fontId="0" fillId="0" borderId="0"/>
    <xf numFmtId="9" fontId="11" fillId="0" borderId="0" applyFont="0" applyFill="0" applyBorder="0" applyAlignment="0" applyProtection="0"/>
    <xf numFmtId="0" fontId="1" fillId="0" borderId="0" applyNumberFormat="0" applyFill="0" applyBorder="0" applyAlignment="0" applyProtection="0"/>
  </cellStyleXfs>
  <cellXfs count="113">
    <xf numFmtId="0" fontId="0" fillId="0" borderId="0" xfId="0"/>
    <xf numFmtId="0" fontId="2" fillId="0" borderId="0" xfId="0" applyFont="1"/>
    <xf numFmtId="0" fontId="3" fillId="0" borderId="0" xfId="0" applyFont="1"/>
    <xf numFmtId="0" fontId="4" fillId="0" borderId="0" xfId="0" applyFont="1" applyAlignment="1">
      <alignment horizontal="center" vertical="center"/>
    </xf>
    <xf numFmtId="0" fontId="4" fillId="0" borderId="0" xfId="0" applyFont="1"/>
    <xf numFmtId="9" fontId="0" fillId="0" borderId="0" xfId="0" applyNumberFormat="1"/>
    <xf numFmtId="0" fontId="0" fillId="0" borderId="1" xfId="0" applyBorder="1"/>
    <xf numFmtId="0" fontId="5" fillId="0" borderId="1" xfId="0" applyFont="1" applyBorder="1"/>
    <xf numFmtId="0" fontId="6" fillId="0" borderId="1" xfId="0" applyFont="1" applyBorder="1" applyAlignment="1">
      <alignment horizontal="center" vertical="center" wrapText="1"/>
    </xf>
    <xf numFmtId="0" fontId="7" fillId="0" borderId="1" xfId="2" applyFont="1" applyBorder="1" applyAlignment="1">
      <alignment horizontal="center" vertical="center" wrapText="1"/>
    </xf>
    <xf numFmtId="0" fontId="7" fillId="0" borderId="4" xfId="2" applyFont="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Border="1" applyAlignment="1">
      <alignment horizontal="center" vertical="center"/>
    </xf>
    <xf numFmtId="0" fontId="6" fillId="0" borderId="1" xfId="0" applyFont="1" applyBorder="1" applyAlignment="1">
      <alignment horizontal="center" vertical="center"/>
    </xf>
    <xf numFmtId="0" fontId="7" fillId="0" borderId="5" xfId="2" applyFont="1" applyBorder="1" applyAlignment="1">
      <alignment horizontal="center" vertical="center" wrapText="1"/>
    </xf>
    <xf numFmtId="0" fontId="0" fillId="0" borderId="0" xfId="0" applyAlignment="1">
      <alignment vertical="center" wrapText="1"/>
    </xf>
    <xf numFmtId="0" fontId="10" fillId="0" borderId="6" xfId="0" applyFont="1" applyBorder="1" applyAlignment="1">
      <alignment horizontal="center" wrapText="1"/>
    </xf>
    <xf numFmtId="0" fontId="10" fillId="0" borderId="6" xfId="0" applyFont="1" applyBorder="1" applyAlignment="1">
      <alignment horizontal="center" vertical="center" wrapText="1"/>
    </xf>
    <xf numFmtId="0" fontId="0" fillId="0" borderId="0" xfId="0" applyAlignment="1">
      <alignment horizontal="center" vertical="center"/>
    </xf>
    <xf numFmtId="0" fontId="0" fillId="0" borderId="6" xfId="0" applyBorder="1" applyAlignment="1">
      <alignment horizontal="center" vertical="center"/>
    </xf>
    <xf numFmtId="0" fontId="10" fillId="0" borderId="0" xfId="0" applyFont="1" applyAlignment="1">
      <alignment wrapText="1"/>
    </xf>
    <xf numFmtId="0" fontId="0" fillId="0" borderId="6" xfId="0" applyBorder="1"/>
    <xf numFmtId="0" fontId="1" fillId="0" borderId="1" xfId="2" applyBorder="1" applyAlignment="1">
      <alignment horizontal="center" vertical="center" wrapText="1"/>
    </xf>
    <xf numFmtId="0" fontId="0" fillId="0" borderId="0" xfId="0" applyAlignment="1">
      <alignment wrapText="1"/>
    </xf>
    <xf numFmtId="0" fontId="7" fillId="0" borderId="1" xfId="2" applyFont="1" applyFill="1" applyBorder="1" applyAlignment="1">
      <alignment horizontal="center" vertical="center" wrapText="1"/>
    </xf>
    <xf numFmtId="0" fontId="6" fillId="4" borderId="1" xfId="0" applyFont="1" applyFill="1" applyBorder="1" applyAlignment="1">
      <alignment horizontal="center" vertical="center" wrapText="1"/>
    </xf>
    <xf numFmtId="0" fontId="8" fillId="4" borderId="1" xfId="0" applyFont="1" applyFill="1" applyBorder="1" applyAlignment="1">
      <alignment horizontal="center" vertical="center" wrapText="1"/>
    </xf>
    <xf numFmtId="0" fontId="7" fillId="4" borderId="1" xfId="2" applyFont="1" applyFill="1" applyBorder="1" applyAlignment="1">
      <alignment horizontal="center" vertical="center" wrapText="1"/>
    </xf>
    <xf numFmtId="0" fontId="2" fillId="4" borderId="0" xfId="0" applyFont="1" applyFill="1"/>
    <xf numFmtId="0" fontId="12" fillId="2" borderId="3" xfId="0" applyFont="1" applyFill="1" applyBorder="1" applyAlignment="1">
      <alignment horizontal="center" vertical="center" wrapText="1"/>
    </xf>
    <xf numFmtId="0" fontId="12" fillId="2" borderId="2" xfId="0" applyFont="1" applyFill="1" applyBorder="1" applyAlignment="1">
      <alignment horizontal="center" vertical="center" wrapText="1"/>
    </xf>
    <xf numFmtId="0" fontId="13" fillId="0" borderId="0" xfId="0" applyFont="1"/>
    <xf numFmtId="0" fontId="0" fillId="0" borderId="0" xfId="0" applyAlignment="1">
      <alignment vertical="center"/>
    </xf>
    <xf numFmtId="9" fontId="0" fillId="0" borderId="0" xfId="1" applyFont="1" applyBorder="1"/>
    <xf numFmtId="9" fontId="0" fillId="0" borderId="0" xfId="1" applyFont="1"/>
    <xf numFmtId="0" fontId="6" fillId="0" borderId="0" xfId="0" applyFont="1" applyAlignment="1">
      <alignment vertical="center" wrapText="1"/>
    </xf>
    <xf numFmtId="0" fontId="6" fillId="0" borderId="0" xfId="0" applyFont="1" applyAlignment="1">
      <alignment horizontal="center" vertical="center" wrapText="1"/>
    </xf>
    <xf numFmtId="0" fontId="16" fillId="5" borderId="0" xfId="0" applyFont="1" applyFill="1" applyAlignment="1">
      <alignment horizontal="center"/>
    </xf>
    <xf numFmtId="0" fontId="18" fillId="0" borderId="0" xfId="0" applyFont="1" applyAlignment="1">
      <alignment vertical="center" wrapText="1"/>
    </xf>
    <xf numFmtId="0" fontId="19" fillId="0" borderId="0" xfId="0" applyFont="1" applyAlignment="1">
      <alignment vertical="center" wrapText="1"/>
    </xf>
    <xf numFmtId="0" fontId="18" fillId="4" borderId="0" xfId="0" applyFont="1" applyFill="1" applyAlignment="1">
      <alignment vertical="center" wrapText="1"/>
    </xf>
    <xf numFmtId="0" fontId="21" fillId="0" borderId="6" xfId="0" applyFont="1" applyBorder="1" applyAlignment="1">
      <alignment horizontal="center" vertical="center" wrapText="1"/>
    </xf>
    <xf numFmtId="0" fontId="4" fillId="0" borderId="1" xfId="0" applyFont="1" applyBorder="1" applyAlignment="1">
      <alignment horizontal="center" vertical="center" wrapText="1"/>
    </xf>
    <xf numFmtId="0" fontId="4" fillId="0" borderId="6" xfId="0" applyFont="1" applyBorder="1" applyAlignment="1">
      <alignment horizontal="center" vertical="center" wrapText="1"/>
    </xf>
    <xf numFmtId="0" fontId="4" fillId="0" borderId="0" xfId="0" applyFont="1" applyAlignment="1">
      <alignment horizontal="center" vertical="center" wrapText="1"/>
    </xf>
    <xf numFmtId="0" fontId="22" fillId="0" borderId="6" xfId="0" applyFont="1" applyBorder="1" applyAlignment="1">
      <alignment horizontal="center" vertical="center" wrapText="1"/>
    </xf>
    <xf numFmtId="0" fontId="21" fillId="0" borderId="7" xfId="0" applyFont="1" applyBorder="1" applyAlignment="1">
      <alignment horizontal="center" vertical="center" wrapText="1"/>
    </xf>
    <xf numFmtId="0" fontId="22" fillId="0" borderId="7" xfId="0" applyFont="1" applyBorder="1" applyAlignment="1">
      <alignment horizontal="center" vertical="center" wrapText="1"/>
    </xf>
    <xf numFmtId="0" fontId="20" fillId="3" borderId="8" xfId="0" applyFont="1" applyFill="1" applyBorder="1" applyAlignment="1">
      <alignment horizontal="center" vertical="center" wrapText="1"/>
    </xf>
    <xf numFmtId="0" fontId="20" fillId="3" borderId="9" xfId="0" applyFont="1" applyFill="1" applyBorder="1" applyAlignment="1">
      <alignment horizontal="center" vertical="center" wrapText="1"/>
    </xf>
    <xf numFmtId="0" fontId="21" fillId="0" borderId="10" xfId="0" applyFont="1" applyBorder="1" applyAlignment="1">
      <alignment horizontal="center" vertical="center" wrapText="1"/>
    </xf>
    <xf numFmtId="0" fontId="4" fillId="0" borderId="11" xfId="0" applyFont="1" applyBorder="1" applyAlignment="1">
      <alignment horizontal="center" vertical="center" wrapText="1"/>
    </xf>
    <xf numFmtId="0" fontId="23" fillId="0" borderId="0" xfId="0" applyFont="1" applyAlignment="1">
      <alignment horizontal="center" vertical="center" wrapText="1"/>
    </xf>
    <xf numFmtId="0" fontId="21" fillId="0" borderId="0" xfId="0" applyFont="1" applyAlignment="1">
      <alignment horizontal="center" vertical="center" wrapText="1"/>
    </xf>
    <xf numFmtId="0" fontId="0" fillId="0" borderId="1" xfId="0" applyBorder="1" applyAlignment="1">
      <alignment horizontal="left" vertical="center" wrapText="1"/>
    </xf>
    <xf numFmtId="165" fontId="0" fillId="0" borderId="1" xfId="0" applyNumberFormat="1" applyBorder="1"/>
    <xf numFmtId="1" fontId="0" fillId="0" borderId="1" xfId="0" applyNumberFormat="1" applyBorder="1"/>
    <xf numFmtId="1" fontId="0" fillId="0" borderId="0" xfId="0" applyNumberFormat="1"/>
    <xf numFmtId="49" fontId="0" fillId="0" borderId="0" xfId="0" applyNumberFormat="1" applyAlignment="1">
      <alignment horizontal="center" vertical="center"/>
    </xf>
    <xf numFmtId="0" fontId="17" fillId="2" borderId="14" xfId="0" applyFont="1" applyFill="1" applyBorder="1" applyAlignment="1">
      <alignment horizontal="center" vertical="center" wrapText="1"/>
    </xf>
    <xf numFmtId="0" fontId="17" fillId="2" borderId="4" xfId="0" applyFont="1" applyFill="1" applyBorder="1" applyAlignment="1">
      <alignment horizontal="center" vertical="center" wrapText="1"/>
    </xf>
    <xf numFmtId="0" fontId="17" fillId="2" borderId="15" xfId="0" applyFont="1" applyFill="1" applyBorder="1" applyAlignment="1">
      <alignment horizontal="center" vertical="center" wrapText="1"/>
    </xf>
    <xf numFmtId="0" fontId="24" fillId="0" borderId="0" xfId="0" applyFont="1" applyAlignment="1">
      <alignment horizontal="center" vertical="center"/>
    </xf>
    <xf numFmtId="0" fontId="0" fillId="0" borderId="0" xfId="0" applyAlignment="1">
      <alignment horizontal="center"/>
    </xf>
    <xf numFmtId="0" fontId="26" fillId="6" borderId="18" xfId="0" applyFont="1" applyFill="1" applyBorder="1" applyAlignment="1">
      <alignment horizontal="center" vertical="center" wrapText="1"/>
    </xf>
    <xf numFmtId="0" fontId="26" fillId="6" borderId="17" xfId="0" applyFont="1" applyFill="1" applyBorder="1" applyAlignment="1">
      <alignment horizontal="center" vertical="center" wrapText="1"/>
    </xf>
    <xf numFmtId="0" fontId="26" fillId="6" borderId="19" xfId="0" applyFont="1" applyFill="1" applyBorder="1" applyAlignment="1">
      <alignment horizontal="center" vertical="center" wrapText="1"/>
    </xf>
    <xf numFmtId="0" fontId="26" fillId="6" borderId="23" xfId="0" applyFont="1" applyFill="1" applyBorder="1" applyAlignment="1">
      <alignment horizontal="center" vertical="center" wrapText="1"/>
    </xf>
    <xf numFmtId="0" fontId="26" fillId="6" borderId="24" xfId="0" applyFont="1" applyFill="1" applyBorder="1" applyAlignment="1">
      <alignment horizontal="center" vertical="center" wrapText="1"/>
    </xf>
    <xf numFmtId="0" fontId="26" fillId="6" borderId="25" xfId="0" applyFont="1" applyFill="1" applyBorder="1" applyAlignment="1">
      <alignment horizontal="center" vertical="center" wrapText="1"/>
    </xf>
    <xf numFmtId="0" fontId="25" fillId="7" borderId="20" xfId="0" applyFont="1" applyFill="1" applyBorder="1" applyAlignment="1">
      <alignment horizontal="center" vertical="center" wrapText="1"/>
    </xf>
    <xf numFmtId="0" fontId="25" fillId="7" borderId="21" xfId="0" applyFont="1" applyFill="1" applyBorder="1" applyAlignment="1">
      <alignment horizontal="center" vertical="center" wrapText="1"/>
    </xf>
    <xf numFmtId="0" fontId="25" fillId="7" borderId="22" xfId="0" applyFont="1" applyFill="1" applyBorder="1" applyAlignment="1">
      <alignment horizontal="center" vertical="center" wrapText="1"/>
    </xf>
    <xf numFmtId="164" fontId="0" fillId="0" borderId="0" xfId="0" applyNumberFormat="1" applyAlignment="1">
      <alignment horizontal="center"/>
    </xf>
    <xf numFmtId="1" fontId="0" fillId="0" borderId="0" xfId="0" applyNumberFormat="1" applyAlignment="1">
      <alignment horizontal="center" wrapText="1"/>
    </xf>
    <xf numFmtId="0" fontId="0" fillId="0" borderId="12" xfId="0" applyBorder="1"/>
    <xf numFmtId="0" fontId="16" fillId="0" borderId="12" xfId="0" applyFont="1" applyBorder="1" applyAlignment="1">
      <alignment horizontal="center"/>
    </xf>
    <xf numFmtId="0" fontId="16" fillId="0" borderId="1" xfId="0" applyFont="1" applyBorder="1" applyAlignment="1">
      <alignment horizontal="center"/>
    </xf>
    <xf numFmtId="0" fontId="16" fillId="0" borderId="0" xfId="0" applyFont="1" applyAlignment="1">
      <alignment horizontal="center"/>
    </xf>
    <xf numFmtId="0" fontId="16" fillId="0" borderId="1" xfId="0" applyFont="1" applyBorder="1" applyAlignment="1">
      <alignment horizontal="center" wrapText="1"/>
    </xf>
    <xf numFmtId="0" fontId="0" fillId="0" borderId="1" xfId="0" applyBorder="1" applyAlignment="1">
      <alignment wrapText="1"/>
    </xf>
    <xf numFmtId="0" fontId="27" fillId="0" borderId="12" xfId="0" applyFont="1" applyBorder="1" applyAlignment="1">
      <alignment horizontal="center" vertical="center" wrapText="1"/>
    </xf>
    <xf numFmtId="0" fontId="27" fillId="0" borderId="1" xfId="0" applyFont="1" applyBorder="1" applyAlignment="1">
      <alignment horizontal="center" vertical="center" wrapText="1"/>
    </xf>
    <xf numFmtId="0" fontId="28" fillId="0" borderId="1" xfId="2" applyFont="1" applyBorder="1" applyAlignment="1">
      <alignment horizontal="center" vertical="center" wrapText="1"/>
    </xf>
    <xf numFmtId="0" fontId="27" fillId="0" borderId="13" xfId="0" applyFont="1" applyBorder="1" applyAlignment="1">
      <alignment horizontal="center" vertical="center" wrapText="1"/>
    </xf>
    <xf numFmtId="9" fontId="27" fillId="0" borderId="1" xfId="0" applyNumberFormat="1" applyFont="1" applyBorder="1" applyAlignment="1">
      <alignment horizontal="center" vertical="center" wrapText="1"/>
    </xf>
    <xf numFmtId="0" fontId="27" fillId="0" borderId="16" xfId="0" applyFont="1" applyBorder="1" applyAlignment="1">
      <alignment horizontal="center" vertical="center" wrapText="1"/>
    </xf>
    <xf numFmtId="0" fontId="28" fillId="0" borderId="13" xfId="2" applyFont="1" applyBorder="1" applyAlignment="1">
      <alignment horizontal="center" vertical="center" wrapText="1"/>
    </xf>
    <xf numFmtId="0" fontId="27" fillId="0" borderId="6" xfId="0" applyFont="1" applyBorder="1" applyAlignment="1">
      <alignment horizontal="center" vertical="center" wrapText="1"/>
    </xf>
    <xf numFmtId="0" fontId="27" fillId="0" borderId="15" xfId="0" applyFont="1" applyBorder="1" applyAlignment="1">
      <alignment horizontal="center" vertical="center" wrapText="1"/>
    </xf>
    <xf numFmtId="166" fontId="27" fillId="0" borderId="1" xfId="0" applyNumberFormat="1" applyFont="1" applyBorder="1" applyAlignment="1">
      <alignment horizontal="center" vertical="center" wrapText="1"/>
    </xf>
    <xf numFmtId="0" fontId="27" fillId="0" borderId="0" xfId="0" applyFont="1" applyAlignment="1">
      <alignment horizontal="center" vertical="center" wrapText="1"/>
    </xf>
    <xf numFmtId="0" fontId="27" fillId="0" borderId="5" xfId="0" applyFont="1" applyBorder="1" applyAlignment="1">
      <alignment horizontal="center" vertical="center" wrapText="1"/>
    </xf>
    <xf numFmtId="0" fontId="28" fillId="0" borderId="5" xfId="2" applyFont="1" applyBorder="1" applyAlignment="1">
      <alignment horizontal="center" vertical="center" wrapText="1"/>
    </xf>
    <xf numFmtId="0" fontId="28" fillId="0" borderId="16" xfId="2" applyFont="1" applyBorder="1" applyAlignment="1">
      <alignment horizontal="center" vertical="center" wrapText="1"/>
    </xf>
    <xf numFmtId="0" fontId="27" fillId="0" borderId="11" xfId="0" applyFont="1" applyBorder="1" applyAlignment="1">
      <alignment horizontal="center" vertical="center" wrapText="1"/>
    </xf>
    <xf numFmtId="9" fontId="27" fillId="0" borderId="6" xfId="0" applyNumberFormat="1" applyFont="1" applyBorder="1" applyAlignment="1">
      <alignment horizontal="center" vertical="center" wrapText="1"/>
    </xf>
    <xf numFmtId="0" fontId="28" fillId="0" borderId="6" xfId="2" applyFont="1" applyBorder="1" applyAlignment="1">
      <alignment horizontal="center" vertical="center" wrapText="1"/>
    </xf>
    <xf numFmtId="0" fontId="28" fillId="0" borderId="26" xfId="2" applyFont="1" applyBorder="1" applyAlignment="1">
      <alignment horizontal="center" vertical="center" wrapText="1"/>
    </xf>
    <xf numFmtId="0" fontId="28" fillId="0" borderId="6" xfId="0" applyFont="1" applyBorder="1" applyAlignment="1">
      <alignment horizontal="center" vertical="center" wrapText="1"/>
    </xf>
    <xf numFmtId="0" fontId="27" fillId="0" borderId="26" xfId="0" applyFont="1" applyBorder="1" applyAlignment="1">
      <alignment horizontal="center" vertical="center" wrapText="1"/>
    </xf>
    <xf numFmtId="0" fontId="27" fillId="0" borderId="27" xfId="0" applyFont="1" applyBorder="1" applyAlignment="1">
      <alignment horizontal="center" vertical="center" wrapText="1"/>
    </xf>
    <xf numFmtId="0" fontId="1" fillId="0" borderId="5" xfId="2" applyBorder="1" applyAlignment="1">
      <alignment horizontal="center" vertical="center" wrapText="1"/>
    </xf>
    <xf numFmtId="0" fontId="1" fillId="0" borderId="16" xfId="2" applyBorder="1" applyAlignment="1">
      <alignment horizontal="center" vertical="center" wrapText="1"/>
    </xf>
    <xf numFmtId="0" fontId="1" fillId="0" borderId="13" xfId="2" applyBorder="1" applyAlignment="1">
      <alignment horizontal="center" vertical="center" wrapText="1"/>
    </xf>
    <xf numFmtId="10" fontId="27" fillId="0" borderId="1" xfId="0" applyNumberFormat="1" applyFont="1" applyBorder="1" applyAlignment="1">
      <alignment horizontal="center" vertical="center" wrapText="1"/>
    </xf>
    <xf numFmtId="0" fontId="27" fillId="0" borderId="1" xfId="2" applyFont="1" applyBorder="1" applyAlignment="1">
      <alignment horizontal="center" vertical="center" wrapText="1"/>
    </xf>
    <xf numFmtId="0" fontId="15" fillId="8" borderId="0" xfId="0" applyFont="1" applyFill="1" applyAlignment="1">
      <alignment horizontal="center"/>
    </xf>
    <xf numFmtId="0" fontId="0" fillId="8" borderId="0" xfId="0" applyFill="1"/>
    <xf numFmtId="0" fontId="29" fillId="8" borderId="0" xfId="0" applyFont="1" applyFill="1"/>
    <xf numFmtId="2" fontId="0" fillId="0" borderId="0" xfId="0" applyNumberFormat="1" applyAlignment="1">
      <alignment horizontal="center"/>
    </xf>
    <xf numFmtId="1" fontId="0" fillId="0" borderId="0" xfId="0" applyNumberFormat="1" applyAlignment="1">
      <alignment horizontal="center"/>
    </xf>
    <xf numFmtId="0" fontId="0" fillId="0" borderId="0" xfId="0" applyAlignment="1">
      <alignment horizontal="center" vertical="center"/>
    </xf>
  </cellXfs>
  <cellStyles count="3">
    <cellStyle name="Hyperlink" xfId="2" xr:uid="{00000000-000B-0000-0000-000008000000}"/>
    <cellStyle name="Normal" xfId="0" builtinId="0"/>
    <cellStyle name="Per cent" xfId="1" builtinId="5"/>
  </cellStyles>
  <dxfs count="145">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border outline="0">
        <left style="thin">
          <color auto="1"/>
        </left>
        <top style="thin">
          <color auto="1"/>
        </top>
        <bottom style="thin">
          <color auto="1"/>
        </bottom>
      </border>
    </dxf>
    <dxf>
      <font>
        <strike val="0"/>
        <outline val="0"/>
        <shadow val="0"/>
        <vertAlign val="baseline"/>
        <sz val="14"/>
        <name val="Aptos Narrow"/>
        <family val="2"/>
        <scheme val="minor"/>
      </font>
      <alignment horizontal="center" vertical="center" textRotation="0" wrapText="1" indent="0" justifyLastLine="0" shrinkToFit="0" readingOrder="0"/>
    </dxf>
    <dxf>
      <font>
        <b/>
        <i val="0"/>
        <strike val="0"/>
        <condense val="0"/>
        <extend val="0"/>
        <outline val="0"/>
        <shadow val="0"/>
        <u val="none"/>
        <vertAlign val="baseline"/>
        <sz val="18"/>
        <color rgb="FFFFFFFF"/>
        <name val="Aptos Narrow"/>
        <scheme val="minor"/>
      </font>
      <fill>
        <patternFill patternType="solid">
          <fgColor indexed="64"/>
          <bgColor rgb="FF4472C4"/>
        </patternFill>
      </fill>
      <alignment horizontal="center" vertical="center" textRotation="0" wrapText="1" indent="0" justifyLastLine="0" shrinkToFit="0" readingOrder="0"/>
      <border diagonalUp="0" diagonalDown="0">
        <left style="thin">
          <color auto="1"/>
        </left>
        <right style="thin">
          <color auto="1"/>
        </right>
        <top/>
        <bottom/>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ttom style="thin">
          <color indexed="64"/>
        </bottom>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rgb="FFFFFFFF"/>
        <name val="Aptos Narrow"/>
        <scheme val="minor"/>
      </font>
      <fill>
        <patternFill patternType="solid">
          <fgColor rgb="FF70AD47"/>
          <bgColor rgb="FF70AD47"/>
        </patternFill>
      </fill>
      <alignment horizontal="center" vertical="center" textRotation="0" wrapText="1" indent="0" justifyLastLine="0" shrinkToFit="0" readingOrder="0"/>
      <border diagonalUp="0" diagonalDown="0">
        <left style="thin">
          <color indexed="64"/>
        </left>
        <right style="thin">
          <color indexed="64"/>
        </right>
        <top/>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style="medium">
          <color rgb="FFDEE2E6"/>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style="medium">
          <color rgb="FFDEE2E6"/>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right style="medium">
          <color rgb="FFDEE2E6"/>
        </right>
        <top style="medium">
          <color rgb="FFDEE2E6"/>
        </top>
        <bottom style="medium">
          <color rgb="FFDEE2E6"/>
        </bottom>
      </border>
    </dxf>
    <dxf>
      <border outline="0">
        <top style="medium">
          <color rgb="FFDEE2E6"/>
        </top>
      </border>
    </dxf>
    <dxf>
      <border outline="0">
        <left style="medium">
          <color rgb="FFDEE2E6"/>
        </left>
        <right style="medium">
          <color rgb="FFDEE2E6"/>
        </right>
        <top style="medium">
          <color rgb="FFDEE2E6"/>
        </top>
        <bottom style="medium">
          <color rgb="FFDEE2E6"/>
        </bottom>
      </border>
    </dxf>
    <dxf>
      <alignment horizontal="center" vertical="center" textRotation="0" indent="0" justifyLastLine="0" shrinkToFit="0" readingOrder="0"/>
    </dxf>
    <dxf>
      <border outline="0">
        <bottom style="medium">
          <color rgb="FFD0D4D8"/>
        </bottom>
      </border>
    </dxf>
    <dxf>
      <font>
        <b/>
        <i val="0"/>
        <strike val="0"/>
        <condense val="0"/>
        <extend val="0"/>
        <outline val="0"/>
        <shadow val="0"/>
        <u val="none"/>
        <vertAlign val="baseline"/>
        <sz val="12"/>
        <color rgb="FF313F50"/>
        <name val="Inherit"/>
        <scheme val="none"/>
      </font>
      <fill>
        <patternFill patternType="solid">
          <fgColor indexed="64"/>
          <bgColor rgb="FFECEDF1"/>
        </patternFill>
      </fill>
      <alignment horizontal="center" vertical="center" textRotation="0" wrapText="1" indent="0" justifyLastLine="0" shrinkToFit="0" readingOrder="0"/>
      <border diagonalUp="0" diagonalDown="0" outline="0">
        <left style="medium">
          <color rgb="FFD0D4D8"/>
        </left>
        <right style="medium">
          <color rgb="FFD0D4D8"/>
        </right>
        <top/>
        <bottom/>
      </border>
    </dxf>
    <dxf>
      <numFmt numFmtId="1" formatCode="0"/>
    </dxf>
    <dxf>
      <numFmt numFmtId="1" formatCode="0"/>
    </dxf>
    <dxf>
      <numFmt numFmtId="1" formatCode="0"/>
    </dxf>
    <dxf>
      <border diagonalUp="0" diagonalDown="0">
        <left style="thin">
          <color rgb="FF000000"/>
        </left>
        <right style="thin">
          <color rgb="FF000000"/>
        </right>
        <top style="thin">
          <color rgb="FF000000"/>
        </top>
        <bottom style="thin">
          <color rgb="FF000000"/>
        </bottom>
        <vertical/>
        <horizontal/>
      </border>
    </dxf>
    <dxf>
      <numFmt numFmtId="1" formatCode="0"/>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numFmt numFmtId="1" formatCode="0"/>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numFmt numFmtId="165" formatCode="&quot;€&quot;#,##0"/>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alignment vertical="bottom"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border diagonalUp="0" diagonalDown="0">
        <left/>
        <right style="thin">
          <color rgb="FF000000"/>
        </right>
        <top style="thin">
          <color rgb="FF000000"/>
        </top>
        <bottom style="thin">
          <color rgb="FF000000"/>
        </bottom>
        <vertical/>
        <horizontal/>
      </border>
    </dxf>
    <dxf>
      <border outline="0">
        <left style="thin">
          <color rgb="FF000000"/>
        </left>
      </border>
    </dxf>
    <dxf>
      <font>
        <b/>
        <i val="0"/>
        <strike val="0"/>
        <condense val="0"/>
        <extend val="0"/>
        <outline val="0"/>
        <shadow val="0"/>
        <u val="none"/>
        <vertAlign val="baseline"/>
        <sz val="11"/>
        <color rgb="FFFFFFFF"/>
        <name val="Aptos Narrow"/>
        <family val="2"/>
        <scheme val="minor"/>
      </font>
      <fill>
        <patternFill patternType="solid">
          <fgColor indexed="64"/>
          <bgColor rgb="FF4472C4"/>
        </patternFill>
      </fill>
      <alignment horizontal="center" vertical="bottom" textRotation="0" wrapText="0" indent="0" justifyLastLine="0" shrinkToFit="0" readingOrder="0"/>
    </dxf>
    <dxf>
      <numFmt numFmtId="0" formatCode="General"/>
      <alignment horizontal="center" vertical="center"/>
    </dxf>
    <dxf>
      <numFmt numFmtId="0" formatCode="General"/>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0" formatCode="General"/>
      <alignment horizontal="center" vertical="center"/>
    </dxf>
    <dxf>
      <alignment horizontal="center" vertical="center"/>
    </dxf>
    <dxf>
      <alignment horizontal="center" vertical="cent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numFmt numFmtId="0" formatCode="Genera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numFmt numFmtId="0" formatCode="Genera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right style="thin">
          <color rgb="FF000000"/>
        </right>
        <top style="thin">
          <color rgb="FF000000"/>
        </top>
        <bottom style="thin">
          <color rgb="FF000000"/>
        </bottom>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dxf>
    <dxf>
      <border outline="0">
        <bottom style="thin">
          <color rgb="FF000000"/>
        </bottom>
      </border>
    </dxf>
    <dxf>
      <font>
        <b/>
        <i val="0"/>
        <strike val="0"/>
        <condense val="0"/>
        <extend val="0"/>
        <outline val="0"/>
        <shadow val="0"/>
        <u val="none"/>
        <vertAlign val="baseline"/>
        <sz val="12"/>
        <color rgb="FFFFFFFF"/>
        <name val="Arial"/>
        <family val="2"/>
        <scheme val="none"/>
      </font>
      <fill>
        <patternFill patternType="solid">
          <fgColor indexed="64"/>
          <bgColor rgb="FF4472C4"/>
        </patternFill>
      </fill>
      <alignment horizontal="center" vertical="center" textRotation="0" wrapText="1"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0.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1.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Tools/model</a:t>
            </a:r>
            <a:r>
              <a:rPr lang="en-US" baseline="0"/>
              <a:t>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distribution_tool!$B$1</c:f>
              <c:strCache>
                <c:ptCount val="1"/>
                <c:pt idx="0">
                  <c:v>Nombre</c:v>
                </c:pt>
              </c:strCache>
            </c:strRef>
          </c:tx>
          <c:dPt>
            <c:idx val="0"/>
            <c:bubble3D val="0"/>
            <c:spPr>
              <a:solidFill>
                <a:srgbClr val="637CEF"/>
              </a:solidFill>
              <a:ln w="19050">
                <a:solidFill>
                  <a:schemeClr val="lt1"/>
                </a:solidFill>
              </a:ln>
              <a:effectLst/>
            </c:spPr>
            <c:extLst>
              <c:ext xmlns:c16="http://schemas.microsoft.com/office/drawing/2014/chart" uri="{C3380CC4-5D6E-409C-BE32-E72D297353CC}">
                <c16:uniqueId val="{00000001-B877-4D85-9160-5A0E8C088130}"/>
              </c:ext>
            </c:extLst>
          </c:dPt>
          <c:dPt>
            <c:idx val="1"/>
            <c:bubble3D val="0"/>
            <c:spPr>
              <a:solidFill>
                <a:srgbClr val="E3008C"/>
              </a:solidFill>
              <a:ln w="19050">
                <a:solidFill>
                  <a:schemeClr val="lt1"/>
                </a:solidFill>
              </a:ln>
              <a:effectLst/>
            </c:spPr>
            <c:extLst>
              <c:ext xmlns:c16="http://schemas.microsoft.com/office/drawing/2014/chart" uri="{C3380CC4-5D6E-409C-BE32-E72D297353CC}">
                <c16:uniqueId val="{00000003-B877-4D85-9160-5A0E8C088130}"/>
              </c:ext>
            </c:extLst>
          </c:dPt>
          <c:dPt>
            <c:idx val="2"/>
            <c:bubble3D val="0"/>
            <c:spPr>
              <a:solidFill>
                <a:srgbClr val="2AA0A4"/>
              </a:solidFill>
              <a:ln w="19050">
                <a:solidFill>
                  <a:schemeClr val="lt1"/>
                </a:solidFill>
              </a:ln>
              <a:effectLst/>
            </c:spPr>
            <c:extLst>
              <c:ext xmlns:c16="http://schemas.microsoft.com/office/drawing/2014/chart" uri="{C3380CC4-5D6E-409C-BE32-E72D297353CC}">
                <c16:uniqueId val="{00000005-B877-4D85-9160-5A0E8C088130}"/>
              </c:ext>
            </c:extLst>
          </c:dPt>
          <c:dPt>
            <c:idx val="3"/>
            <c:bubble3D val="0"/>
            <c:spPr>
              <a:solidFill>
                <a:srgbClr val="9373C0"/>
              </a:solidFill>
              <a:ln w="19050">
                <a:solidFill>
                  <a:schemeClr val="lt1"/>
                </a:solidFill>
              </a:ln>
              <a:effectLst/>
            </c:spPr>
            <c:extLst>
              <c:ext xmlns:c16="http://schemas.microsoft.com/office/drawing/2014/chart" uri="{C3380CC4-5D6E-409C-BE32-E72D297353CC}">
                <c16:uniqueId val="{00000007-B877-4D85-9160-5A0E8C088130}"/>
              </c:ext>
            </c:extLst>
          </c:dPt>
          <c:dPt>
            <c:idx val="4"/>
            <c:bubble3D val="0"/>
            <c:spPr>
              <a:solidFill>
                <a:srgbClr val="13A10E"/>
              </a:solidFill>
              <a:ln w="19050">
                <a:solidFill>
                  <a:schemeClr val="lt1"/>
                </a:solidFill>
              </a:ln>
              <a:effectLst/>
            </c:spPr>
            <c:extLst>
              <c:ext xmlns:c16="http://schemas.microsoft.com/office/drawing/2014/chart" uri="{C3380CC4-5D6E-409C-BE32-E72D297353CC}">
                <c16:uniqueId val="{00000009-B877-4D85-9160-5A0E8C088130}"/>
              </c:ext>
            </c:extLst>
          </c:dPt>
          <c:dPt>
            <c:idx val="5"/>
            <c:bubble3D val="0"/>
            <c:spPr>
              <a:solidFill>
                <a:srgbClr val="3A96DD"/>
              </a:solidFill>
              <a:ln w="19050">
                <a:solidFill>
                  <a:schemeClr val="lt1"/>
                </a:solidFill>
              </a:ln>
              <a:effectLst/>
            </c:spPr>
            <c:extLst>
              <c:ext xmlns:c16="http://schemas.microsoft.com/office/drawing/2014/chart" uri="{C3380CC4-5D6E-409C-BE32-E72D297353CC}">
                <c16:uniqueId val="{0000000B-B877-4D85-9160-5A0E8C088130}"/>
              </c:ext>
            </c:extLst>
          </c:dPt>
          <c:dPt>
            <c:idx val="6"/>
            <c:bubble3D val="0"/>
            <c:spPr>
              <a:solidFill>
                <a:srgbClr val="CA5010"/>
              </a:solidFill>
              <a:ln w="19050">
                <a:solidFill>
                  <a:schemeClr val="lt1"/>
                </a:solidFill>
              </a:ln>
              <a:effectLst/>
            </c:spPr>
            <c:extLst>
              <c:ext xmlns:c16="http://schemas.microsoft.com/office/drawing/2014/chart" uri="{C3380CC4-5D6E-409C-BE32-E72D297353CC}">
                <c16:uniqueId val="{0000000D-B877-4D85-9160-5A0E8C088130}"/>
              </c:ext>
            </c:extLst>
          </c:dPt>
          <c:dPt>
            <c:idx val="7"/>
            <c:bubble3D val="0"/>
            <c:spPr>
              <a:solidFill>
                <a:srgbClr val="57811B"/>
              </a:solidFill>
              <a:ln w="19050">
                <a:solidFill>
                  <a:schemeClr val="lt1"/>
                </a:solidFill>
              </a:ln>
              <a:effectLst/>
            </c:spPr>
            <c:extLst>
              <c:ext xmlns:c16="http://schemas.microsoft.com/office/drawing/2014/chart" uri="{C3380CC4-5D6E-409C-BE32-E72D297353CC}">
                <c16:uniqueId val="{0000000F-B877-4D85-9160-5A0E8C088130}"/>
              </c:ext>
            </c:extLst>
          </c:dPt>
          <c:dPt>
            <c:idx val="8"/>
            <c:bubble3D val="0"/>
            <c:spPr>
              <a:solidFill>
                <a:srgbClr val="B146C2"/>
              </a:solidFill>
              <a:ln w="19050">
                <a:solidFill>
                  <a:schemeClr val="lt1"/>
                </a:solidFill>
              </a:ln>
              <a:effectLst/>
            </c:spPr>
            <c:extLst>
              <c:ext xmlns:c16="http://schemas.microsoft.com/office/drawing/2014/chart" uri="{C3380CC4-5D6E-409C-BE32-E72D297353CC}">
                <c16:uniqueId val="{00000011-B877-4D85-9160-5A0E8C088130}"/>
              </c:ext>
            </c:extLst>
          </c:dPt>
          <c:dPt>
            <c:idx val="9"/>
            <c:bubble3D val="0"/>
            <c:spPr>
              <a:solidFill>
                <a:srgbClr val="AE8C00"/>
              </a:solidFill>
              <a:ln w="19050">
                <a:solidFill>
                  <a:schemeClr val="lt1"/>
                </a:solidFill>
              </a:ln>
              <a:effectLst/>
            </c:spPr>
            <c:extLst>
              <c:ext xmlns:c16="http://schemas.microsoft.com/office/drawing/2014/chart" uri="{C3380CC4-5D6E-409C-BE32-E72D297353CC}">
                <c16:uniqueId val="{00000013-627D-42DB-A2AF-99F5B670433E}"/>
              </c:ext>
            </c:extLst>
          </c:dPt>
          <c:dPt>
            <c:idx val="10"/>
            <c:bubble3D val="0"/>
            <c:spPr>
              <a:solidFill>
                <a:srgbClr val="AE8C00"/>
              </a:solidFill>
              <a:ln w="19050">
                <a:solidFill>
                  <a:schemeClr val="lt1"/>
                </a:solidFill>
              </a:ln>
              <a:effectLst/>
            </c:spPr>
            <c:extLst>
              <c:ext xmlns:c16="http://schemas.microsoft.com/office/drawing/2014/chart" uri="{C3380CC4-5D6E-409C-BE32-E72D297353CC}">
                <c16:uniqueId val="{00000015-627D-42DB-A2AF-99F5B670433E}"/>
              </c:ext>
            </c:extLst>
          </c:dPt>
          <c:dPt>
            <c:idx val="11"/>
            <c:bubble3D val="0"/>
            <c:spPr>
              <a:solidFill>
                <a:srgbClr val="637CEF"/>
              </a:solidFill>
              <a:ln w="19050">
                <a:solidFill>
                  <a:schemeClr val="lt1"/>
                </a:solidFill>
              </a:ln>
              <a:effectLst/>
            </c:spPr>
            <c:extLst>
              <c:ext xmlns:c16="http://schemas.microsoft.com/office/drawing/2014/chart" uri="{C3380CC4-5D6E-409C-BE32-E72D297353CC}">
                <c16:uniqueId val="{00000017-627D-42DB-A2AF-99F5B670433E}"/>
              </c:ext>
            </c:extLst>
          </c:dPt>
          <c:dPt>
            <c:idx val="12"/>
            <c:bubble3D val="0"/>
            <c:spPr>
              <a:solidFill>
                <a:srgbClr val="EE5FB7"/>
              </a:solidFill>
              <a:ln w="19050">
                <a:solidFill>
                  <a:schemeClr val="lt1"/>
                </a:solidFill>
              </a:ln>
              <a:effectLst/>
            </c:spPr>
            <c:extLst>
              <c:ext xmlns:c16="http://schemas.microsoft.com/office/drawing/2014/chart" uri="{C3380CC4-5D6E-409C-BE32-E72D297353CC}">
                <c16:uniqueId val="{00000019-627D-42DB-A2AF-99F5B670433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distribution_tool!$A$2:$A$14</c:f>
              <c:strCache>
                <c:ptCount val="13"/>
                <c:pt idx="0">
                  <c:v>OSeMOSYS</c:v>
                </c:pt>
                <c:pt idx="1">
                  <c:v>LEAP</c:v>
                </c:pt>
                <c:pt idx="2">
                  <c:v>TIMES/MARKAL</c:v>
                </c:pt>
                <c:pt idx="3">
                  <c:v>MESSAGE/SPLAT</c:v>
                </c:pt>
                <c:pt idx="4">
                  <c:v>ONSSET</c:v>
                </c:pt>
                <c:pt idx="5">
                  <c:v>GIS based tool</c:v>
                </c:pt>
                <c:pt idx="6">
                  <c:v>HOMER</c:v>
                </c:pt>
                <c:pt idx="7">
                  <c:v>PLEXOS</c:v>
                </c:pt>
                <c:pt idx="8">
                  <c:v>CERC</c:v>
                </c:pt>
                <c:pt idx="9">
                  <c:v>Flextool</c:v>
                </c:pt>
                <c:pt idx="10">
                  <c:v>PyPSA</c:v>
                </c:pt>
                <c:pt idx="11">
                  <c:v>Hybrid</c:v>
                </c:pt>
                <c:pt idx="12">
                  <c:v>Others</c:v>
                </c:pt>
              </c:strCache>
            </c:strRef>
          </c:cat>
          <c:val>
            <c:numRef>
              <c:f>distribution_tool!$B$2:$B$14</c:f>
              <c:numCache>
                <c:formatCode>General</c:formatCode>
                <c:ptCount val="13"/>
                <c:pt idx="0">
                  <c:v>12</c:v>
                </c:pt>
                <c:pt idx="1">
                  <c:v>8</c:v>
                </c:pt>
                <c:pt idx="2">
                  <c:v>6</c:v>
                </c:pt>
                <c:pt idx="3">
                  <c:v>5</c:v>
                </c:pt>
                <c:pt idx="4">
                  <c:v>4</c:v>
                </c:pt>
                <c:pt idx="5">
                  <c:v>4</c:v>
                </c:pt>
                <c:pt idx="6">
                  <c:v>2</c:v>
                </c:pt>
                <c:pt idx="7">
                  <c:v>2</c:v>
                </c:pt>
                <c:pt idx="8">
                  <c:v>1</c:v>
                </c:pt>
                <c:pt idx="9">
                  <c:v>1</c:v>
                </c:pt>
                <c:pt idx="10">
                  <c:v>1</c:v>
                </c:pt>
                <c:pt idx="11">
                  <c:v>11</c:v>
                </c:pt>
                <c:pt idx="12">
                  <c:v>9</c:v>
                </c:pt>
              </c:numCache>
            </c:numRef>
          </c:val>
          <c:extLst>
            <c:ext xmlns:c16="http://schemas.microsoft.com/office/drawing/2014/chart" uri="{C3380CC4-5D6E-409C-BE32-E72D297353CC}">
              <c16:uniqueId val="{00000003-7238-41BD-BA64-36A9B0F1424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Time period of publications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distribution_tool!$B$32</c:f>
              <c:strCache>
                <c:ptCount val="1"/>
                <c:pt idx="0">
                  <c:v>Number</c:v>
                </c:pt>
              </c:strCache>
            </c:strRef>
          </c:tx>
          <c:spPr>
            <a:solidFill>
              <a:schemeClr val="accent1"/>
            </a:solidFill>
            <a:ln>
              <a:noFill/>
            </a:ln>
            <a:effectLst/>
            <a:sp3d/>
          </c:spPr>
          <c:invertIfNegative val="0"/>
          <c:cat>
            <c:numRef>
              <c:f>distribution_tool!$A$33:$A$48</c:f>
              <c:numCache>
                <c:formatCode>General</c:formatCode>
                <c:ptCount val="1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numCache>
            </c:numRef>
          </c:cat>
          <c:val>
            <c:numRef>
              <c:f>distribution_tool!$B$33:$B$48</c:f>
              <c:numCache>
                <c:formatCode>General</c:formatCode>
                <c:ptCount val="16"/>
                <c:pt idx="0">
                  <c:v>2</c:v>
                </c:pt>
                <c:pt idx="1">
                  <c:v>0</c:v>
                </c:pt>
                <c:pt idx="2">
                  <c:v>1</c:v>
                </c:pt>
                <c:pt idx="3">
                  <c:v>0</c:v>
                </c:pt>
                <c:pt idx="4">
                  <c:v>1</c:v>
                </c:pt>
                <c:pt idx="5">
                  <c:v>0</c:v>
                </c:pt>
                <c:pt idx="6">
                  <c:v>4</c:v>
                </c:pt>
                <c:pt idx="7">
                  <c:v>8</c:v>
                </c:pt>
                <c:pt idx="8">
                  <c:v>5</c:v>
                </c:pt>
                <c:pt idx="9">
                  <c:v>4</c:v>
                </c:pt>
                <c:pt idx="10">
                  <c:v>2</c:v>
                </c:pt>
                <c:pt idx="11">
                  <c:v>11</c:v>
                </c:pt>
                <c:pt idx="12">
                  <c:v>11</c:v>
                </c:pt>
                <c:pt idx="13">
                  <c:v>8</c:v>
                </c:pt>
                <c:pt idx="14">
                  <c:v>8</c:v>
                </c:pt>
                <c:pt idx="15">
                  <c:v>3</c:v>
                </c:pt>
              </c:numCache>
            </c:numRef>
          </c:val>
          <c:extLst>
            <c:ext xmlns:c16="http://schemas.microsoft.com/office/drawing/2014/chart" uri="{C3380CC4-5D6E-409C-BE32-E72D297353CC}">
              <c16:uniqueId val="{00000000-B762-4333-8095-C8AACE2D882F}"/>
            </c:ext>
          </c:extLst>
        </c:ser>
        <c:dLbls>
          <c:showLegendKey val="0"/>
          <c:showVal val="0"/>
          <c:showCatName val="0"/>
          <c:showSerName val="0"/>
          <c:showPercent val="0"/>
          <c:showBubbleSize val="0"/>
        </c:dLbls>
        <c:gapWidth val="150"/>
        <c:shape val="box"/>
        <c:axId val="1029127520"/>
        <c:axId val="1029127040"/>
        <c:axId val="0"/>
      </c:bar3DChart>
      <c:catAx>
        <c:axId val="10291275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127040"/>
        <c:crosses val="autoZero"/>
        <c:auto val="1"/>
        <c:lblAlgn val="ctr"/>
        <c:lblOffset val="100"/>
        <c:tickLblSkip val="1"/>
        <c:tickMarkSkip val="4"/>
        <c:noMultiLvlLbl val="0"/>
      </c:catAx>
      <c:valAx>
        <c:axId val="10291270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Number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127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distribution_tool!$B$53</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24C-4198-924F-6F6CEE62493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24C-4198-924F-6F6CEE62493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24C-4198-924F-6F6CEE624938}"/>
              </c:ext>
            </c:extLst>
          </c:dPt>
          <c:cat>
            <c:strRef>
              <c:f>distribution_tool!$A$54:$A$56</c:f>
              <c:strCache>
                <c:ptCount val="3"/>
                <c:pt idx="0">
                  <c:v>Proprietary</c:v>
                </c:pt>
                <c:pt idx="1">
                  <c:v>Open source</c:v>
                </c:pt>
                <c:pt idx="2">
                  <c:v>Hybrid</c:v>
                </c:pt>
              </c:strCache>
            </c:strRef>
          </c:cat>
          <c:val>
            <c:numRef>
              <c:f>distribution_tool!$B$54:$B$56</c:f>
              <c:numCache>
                <c:formatCode>General</c:formatCode>
                <c:ptCount val="3"/>
                <c:pt idx="0">
                  <c:v>32</c:v>
                </c:pt>
                <c:pt idx="1">
                  <c:v>30</c:v>
                </c:pt>
                <c:pt idx="2">
                  <c:v>5</c:v>
                </c:pt>
              </c:numCache>
            </c:numRef>
          </c:val>
          <c:extLst>
            <c:ext xmlns:c16="http://schemas.microsoft.com/office/drawing/2014/chart" uri="{C3380CC4-5D6E-409C-BE32-E72D297353CC}">
              <c16:uniqueId val="{00000000-273E-4877-84D4-A98F91A66364}"/>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Data availability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tx>
            <c:strRef>
              <c:f>distribution_tool!$B$61</c:f>
              <c:strCache>
                <c:ptCount val="1"/>
                <c:pt idx="0">
                  <c:v>count</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54B-459D-8554-9F232490EBD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54B-459D-8554-9F232490EBD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54B-459D-8554-9F232490EBDA}"/>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distribution_tool!$A$62:$A$64</c:f>
              <c:strCache>
                <c:ptCount val="3"/>
                <c:pt idx="0">
                  <c:v>Open/Public repositery</c:v>
                </c:pt>
                <c:pt idx="1">
                  <c:v>Public secondary sources (reports, etc..)</c:v>
                </c:pt>
                <c:pt idx="2">
                  <c:v>Institutional / Restricted</c:v>
                </c:pt>
              </c:strCache>
            </c:strRef>
          </c:cat>
          <c:val>
            <c:numRef>
              <c:f>distribution_tool!$B$62:$B$64</c:f>
              <c:numCache>
                <c:formatCode>General</c:formatCode>
                <c:ptCount val="3"/>
                <c:pt idx="0">
                  <c:v>28</c:v>
                </c:pt>
                <c:pt idx="1">
                  <c:v>20</c:v>
                </c:pt>
                <c:pt idx="2">
                  <c:v>19</c:v>
                </c:pt>
              </c:numCache>
            </c:numRef>
          </c:val>
          <c:extLst>
            <c:ext xmlns:c16="http://schemas.microsoft.com/office/drawing/2014/chart" uri="{C3380CC4-5D6E-409C-BE32-E72D297353CC}">
              <c16:uniqueId val="{00000000-1E9F-4579-87FC-C6A262419CAE}"/>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Geographical distribution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countries_study!$B$1</c:f>
              <c:strCache>
                <c:ptCount val="1"/>
                <c:pt idx="0">
                  <c:v>Pourcentage</c:v>
                </c:pt>
              </c:strCache>
            </c:strRef>
          </c:tx>
          <c:explosion val="2"/>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970-48F7-8B77-6331D64429F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970-48F7-8B77-6331D64429F8}"/>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970-48F7-8B77-6331D64429F8}"/>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1970-48F7-8B77-6331D64429F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countries_study!$A$2:$A$5</c:f>
              <c:strCache>
                <c:ptCount val="4"/>
                <c:pt idx="0">
                  <c:v>Continental</c:v>
                </c:pt>
                <c:pt idx="1">
                  <c:v>Regional</c:v>
                </c:pt>
                <c:pt idx="2">
                  <c:v>Country</c:v>
                </c:pt>
                <c:pt idx="3">
                  <c:v>Rural</c:v>
                </c:pt>
              </c:strCache>
            </c:strRef>
          </c:cat>
          <c:val>
            <c:numRef>
              <c:f>countries_study!$B$2:$B$5</c:f>
              <c:numCache>
                <c:formatCode>General</c:formatCode>
                <c:ptCount val="4"/>
                <c:pt idx="0">
                  <c:v>9</c:v>
                </c:pt>
                <c:pt idx="1">
                  <c:v>9</c:v>
                </c:pt>
                <c:pt idx="2">
                  <c:v>45</c:v>
                </c:pt>
                <c:pt idx="3">
                  <c:v>3</c:v>
                </c:pt>
              </c:numCache>
            </c:numRef>
          </c:val>
          <c:extLst>
            <c:ext xmlns:c16="http://schemas.microsoft.com/office/drawing/2014/chart" uri="{C3380CC4-5D6E-409C-BE32-E72D297353CC}">
              <c16:uniqueId val="{00000000-B1D1-4618-85AA-FD7784B7AB38}"/>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Distribution per region</a:t>
            </a:r>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countries_study!$B$9</c:f>
              <c:strCache>
                <c:ptCount val="1"/>
                <c:pt idx="0">
                  <c:v>Pourcentage</c:v>
                </c:pt>
              </c:strCache>
            </c:strRef>
          </c:tx>
          <c:explosion val="2"/>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C067-455F-A266-DFD782322FB1}"/>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C067-455F-A266-DFD782322FB1}"/>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C067-455F-A266-DFD782322FB1}"/>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C067-455F-A266-DFD782322FB1}"/>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C067-455F-A266-DFD782322FB1}"/>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1-C067-455F-A266-DFD782322FB1}"/>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C067-455F-A266-DFD782322FB1}"/>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C067-455F-A266-DFD782322FB1}"/>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7-C067-455F-A266-DFD782322FB1}"/>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9-C067-455F-A266-DFD782322FB1}"/>
                </c:ext>
              </c:extLst>
            </c:dLbl>
            <c:spPr>
              <a:noFill/>
              <a:ln>
                <a:noFill/>
              </a:ln>
              <a:effectLst/>
            </c:sp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countries_study!$A$10:$A$14</c:f>
              <c:strCache>
                <c:ptCount val="5"/>
                <c:pt idx="0">
                  <c:v>West africa</c:v>
                </c:pt>
                <c:pt idx="1">
                  <c:v>South Africa</c:v>
                </c:pt>
                <c:pt idx="2">
                  <c:v>Central Africa</c:v>
                </c:pt>
                <c:pt idx="3">
                  <c:v>East Africa</c:v>
                </c:pt>
                <c:pt idx="4">
                  <c:v>North Africa</c:v>
                </c:pt>
              </c:strCache>
            </c:strRef>
          </c:cat>
          <c:val>
            <c:numRef>
              <c:f>countries_study!$B$10:$B$14</c:f>
              <c:numCache>
                <c:formatCode>General</c:formatCode>
                <c:ptCount val="5"/>
                <c:pt idx="0">
                  <c:v>14</c:v>
                </c:pt>
                <c:pt idx="1">
                  <c:v>6</c:v>
                </c:pt>
                <c:pt idx="2">
                  <c:v>3</c:v>
                </c:pt>
                <c:pt idx="3">
                  <c:v>13</c:v>
                </c:pt>
                <c:pt idx="4">
                  <c:v>10</c:v>
                </c:pt>
              </c:numCache>
            </c:numRef>
          </c:val>
          <c:extLst>
            <c:ext xmlns:c16="http://schemas.microsoft.com/office/drawing/2014/chart" uri="{C3380CC4-5D6E-409C-BE32-E72D297353CC}">
              <c16:uniqueId val="{00000000-05A1-4669-BCAF-1CEE0EF9828C}"/>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models</a:t>
            </a:r>
            <a:r>
              <a:rPr lang="fr-FR" baseline="0"/>
              <a:t> developers origin</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tx>
            <c:strRef>
              <c:f>countries_study!$B$202</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D65-4907-9624-E672B99F536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D65-4907-9624-E672B99F536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5D65-4907-9624-E672B99F536A}"/>
              </c:ext>
            </c:extLst>
          </c:dPt>
          <c:dLbls>
            <c:dLbl>
              <c:idx val="0"/>
              <c:layout>
                <c:manualLayout>
                  <c:x val="5.9134733158355206E-2"/>
                  <c:y val="2.093467483231262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D65-4907-9624-E672B99F536A}"/>
                </c:ext>
              </c:extLst>
            </c:dLbl>
            <c:dLbl>
              <c:idx val="1"/>
              <c:layout>
                <c:manualLayout>
                  <c:x val="0.10826859142607174"/>
                  <c:y val="-7.64439340915718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D65-4907-9624-E672B99F536A}"/>
                </c:ext>
              </c:extLst>
            </c:dLbl>
            <c:dLbl>
              <c:idx val="2"/>
              <c:layout>
                <c:manualLayout>
                  <c:x val="-2.866065179352581E-2"/>
                  <c:y val="-8.909339457567799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5D65-4907-9624-E672B99F536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countries_study!$A$203:$A$205</c:f>
              <c:strCache>
                <c:ptCount val="3"/>
                <c:pt idx="0">
                  <c:v>Local</c:v>
                </c:pt>
                <c:pt idx="1">
                  <c:v>Co-developed</c:v>
                </c:pt>
                <c:pt idx="2">
                  <c:v>Abroad</c:v>
                </c:pt>
              </c:strCache>
            </c:strRef>
          </c:cat>
          <c:val>
            <c:numRef>
              <c:f>countries_study!$B$203:$B$205</c:f>
              <c:numCache>
                <c:formatCode>General</c:formatCode>
                <c:ptCount val="3"/>
                <c:pt idx="0">
                  <c:v>17</c:v>
                </c:pt>
                <c:pt idx="1">
                  <c:v>20</c:v>
                </c:pt>
                <c:pt idx="2">
                  <c:v>30</c:v>
                </c:pt>
              </c:numCache>
            </c:numRef>
          </c:val>
          <c:extLst>
            <c:ext xmlns:c16="http://schemas.microsoft.com/office/drawing/2014/chart" uri="{C3380CC4-5D6E-409C-BE32-E72D297353CC}">
              <c16:uniqueId val="{00000000-5D65-4907-9624-E672B99F536A}"/>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Technology included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analysis!$B$2</c:f>
              <c:strCache>
                <c:ptCount val="1"/>
                <c:pt idx="0">
                  <c:v>Nombre</c:v>
                </c:pt>
              </c:strCache>
            </c:strRef>
          </c:tx>
          <c:spPr>
            <a:solidFill>
              <a:schemeClr val="accent1"/>
            </a:solidFill>
            <a:ln>
              <a:noFill/>
            </a:ln>
            <a:effectLst/>
            <a:sp3d/>
          </c:spPr>
          <c:invertIfNegative val="0"/>
          <c:cat>
            <c:strRef>
              <c:f>analysis!$A$3:$A$12</c:f>
              <c:strCache>
                <c:ptCount val="9"/>
                <c:pt idx="0">
                  <c:v>hydro</c:v>
                </c:pt>
                <c:pt idx="1">
                  <c:v>solar </c:v>
                </c:pt>
                <c:pt idx="2">
                  <c:v>wind</c:v>
                </c:pt>
                <c:pt idx="3">
                  <c:v>biomass</c:v>
                </c:pt>
                <c:pt idx="4">
                  <c:v>Nuclear </c:v>
                </c:pt>
                <c:pt idx="5">
                  <c:v>Geothermal</c:v>
                </c:pt>
                <c:pt idx="6">
                  <c:v>Fossil Fuels</c:v>
                </c:pt>
                <c:pt idx="7">
                  <c:v>H2</c:v>
                </c:pt>
                <c:pt idx="8">
                  <c:v>coal</c:v>
                </c:pt>
              </c:strCache>
            </c:strRef>
          </c:cat>
          <c:val>
            <c:numRef>
              <c:f>analysis!$B$3:$B$12</c:f>
              <c:numCache>
                <c:formatCode>General</c:formatCode>
                <c:ptCount val="10"/>
                <c:pt idx="0">
                  <c:v>61</c:v>
                </c:pt>
                <c:pt idx="1">
                  <c:v>61</c:v>
                </c:pt>
                <c:pt idx="2">
                  <c:v>59</c:v>
                </c:pt>
                <c:pt idx="3">
                  <c:v>38</c:v>
                </c:pt>
                <c:pt idx="4">
                  <c:v>24</c:v>
                </c:pt>
                <c:pt idx="5">
                  <c:v>23</c:v>
                </c:pt>
                <c:pt idx="6">
                  <c:v>61</c:v>
                </c:pt>
                <c:pt idx="7">
                  <c:v>10</c:v>
                </c:pt>
                <c:pt idx="8">
                  <c:v>38</c:v>
                </c:pt>
              </c:numCache>
            </c:numRef>
          </c:val>
          <c:extLst>
            <c:ext xmlns:c16="http://schemas.microsoft.com/office/drawing/2014/chart" uri="{C3380CC4-5D6E-409C-BE32-E72D297353CC}">
              <c16:uniqueId val="{00000000-7427-4FCD-A9CB-C5E58B40388F}"/>
            </c:ext>
          </c:extLst>
        </c:ser>
        <c:dLbls>
          <c:showLegendKey val="0"/>
          <c:showVal val="0"/>
          <c:showCatName val="0"/>
          <c:showSerName val="0"/>
          <c:showPercent val="0"/>
          <c:showBubbleSize val="0"/>
        </c:dLbls>
        <c:gapWidth val="150"/>
        <c:shape val="box"/>
        <c:axId val="1118973472"/>
        <c:axId val="1118982592"/>
        <c:axId val="0"/>
      </c:bar3DChart>
      <c:catAx>
        <c:axId val="1118973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982592"/>
        <c:crosses val="autoZero"/>
        <c:auto val="1"/>
        <c:lblAlgn val="ctr"/>
        <c:lblOffset val="100"/>
        <c:noMultiLvlLbl val="0"/>
      </c:catAx>
      <c:valAx>
        <c:axId val="11189825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973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analysis!$A$14</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17C-4D87-A4AB-0A958BE540D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4714-42EB-AB09-0C7257F770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4714-42EB-AB09-0C7257F770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17C-4D87-A4AB-0A958BE540D7}"/>
              </c:ext>
            </c:extLst>
          </c:dPt>
          <c:dLbls>
            <c:dLbl>
              <c:idx val="1"/>
              <c:layout>
                <c:manualLayout>
                  <c:x val="-0.17722272167034198"/>
                  <c:y val="9.679639327380727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714-42EB-AB09-0C7257F77099}"/>
                </c:ext>
              </c:extLst>
            </c:dLbl>
            <c:dLbl>
              <c:idx val="2"/>
              <c:layout>
                <c:manualLayout>
                  <c:x val="0.2310443757581617"/>
                  <c:y val="6.283489683406799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714-42EB-AB09-0C7257F7709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analysis!$B$13:$E$13</c:f>
              <c:strCache>
                <c:ptCount val="3"/>
                <c:pt idx="0">
                  <c:v>Bottom up</c:v>
                </c:pt>
                <c:pt idx="1">
                  <c:v>Top down</c:v>
                </c:pt>
                <c:pt idx="2">
                  <c:v>Hybrid</c:v>
                </c:pt>
              </c:strCache>
            </c:strRef>
          </c:cat>
          <c:val>
            <c:numRef>
              <c:f>analysis!$B$14:$E$14</c:f>
              <c:numCache>
                <c:formatCode>General</c:formatCode>
                <c:ptCount val="4"/>
                <c:pt idx="0">
                  <c:v>63</c:v>
                </c:pt>
                <c:pt idx="1">
                  <c:v>2</c:v>
                </c:pt>
                <c:pt idx="2">
                  <c:v>2</c:v>
                </c:pt>
              </c:numCache>
            </c:numRef>
          </c:val>
          <c:extLst>
            <c:ext xmlns:c16="http://schemas.microsoft.com/office/drawing/2014/chart" uri="{C3380CC4-5D6E-409C-BE32-E72D297353CC}">
              <c16:uniqueId val="{00000000-4714-42EB-AB09-0C7257F77099}"/>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baseline="0"/>
              <a:t>Frequency of Simulation End Years</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analysis!$A$28</c:f>
              <c:strCache>
                <c:ptCount val="1"/>
                <c:pt idx="0">
                  <c:v>2025</c:v>
                </c:pt>
              </c:strCache>
            </c:strRef>
          </c:tx>
          <c:spPr>
            <a:solidFill>
              <a:schemeClr val="accent1"/>
            </a:solidFill>
            <a:ln>
              <a:noFill/>
            </a:ln>
            <a:effectLst/>
          </c:spPr>
          <c:invertIfNegative val="0"/>
          <c:cat>
            <c:strRef>
              <c:f>analysis!$B$27</c:f>
              <c:strCache>
                <c:ptCount val="1"/>
                <c:pt idx="0">
                  <c:v>Number</c:v>
                </c:pt>
              </c:strCache>
            </c:strRef>
          </c:cat>
          <c:val>
            <c:numRef>
              <c:f>analysis!$B$28</c:f>
              <c:numCache>
                <c:formatCode>General</c:formatCode>
                <c:ptCount val="1"/>
                <c:pt idx="0">
                  <c:v>2</c:v>
                </c:pt>
              </c:numCache>
            </c:numRef>
          </c:val>
          <c:extLst>
            <c:ext xmlns:c16="http://schemas.microsoft.com/office/drawing/2014/chart" uri="{C3380CC4-5D6E-409C-BE32-E72D297353CC}">
              <c16:uniqueId val="{00000000-2910-4854-B150-1DAA96DF7205}"/>
            </c:ext>
          </c:extLst>
        </c:ser>
        <c:ser>
          <c:idx val="1"/>
          <c:order val="1"/>
          <c:tx>
            <c:strRef>
              <c:f>analysis!$A$29</c:f>
              <c:strCache>
                <c:ptCount val="1"/>
                <c:pt idx="0">
                  <c:v>2030</c:v>
                </c:pt>
              </c:strCache>
            </c:strRef>
          </c:tx>
          <c:spPr>
            <a:solidFill>
              <a:schemeClr val="accent2"/>
            </a:solidFill>
            <a:ln>
              <a:noFill/>
            </a:ln>
            <a:effectLst/>
          </c:spPr>
          <c:invertIfNegative val="0"/>
          <c:cat>
            <c:strRef>
              <c:f>analysis!$B$27</c:f>
              <c:strCache>
                <c:ptCount val="1"/>
                <c:pt idx="0">
                  <c:v>Number</c:v>
                </c:pt>
              </c:strCache>
            </c:strRef>
          </c:cat>
          <c:val>
            <c:numRef>
              <c:f>analysis!$B$29</c:f>
              <c:numCache>
                <c:formatCode>General</c:formatCode>
                <c:ptCount val="1"/>
                <c:pt idx="0">
                  <c:v>16</c:v>
                </c:pt>
              </c:numCache>
            </c:numRef>
          </c:val>
          <c:extLst>
            <c:ext xmlns:c16="http://schemas.microsoft.com/office/drawing/2014/chart" uri="{C3380CC4-5D6E-409C-BE32-E72D297353CC}">
              <c16:uniqueId val="{00000001-2910-4854-B150-1DAA96DF7205}"/>
            </c:ext>
          </c:extLst>
        </c:ser>
        <c:ser>
          <c:idx val="2"/>
          <c:order val="2"/>
          <c:tx>
            <c:strRef>
              <c:f>analysis!$A$30</c:f>
              <c:strCache>
                <c:ptCount val="1"/>
                <c:pt idx="0">
                  <c:v>2032</c:v>
                </c:pt>
              </c:strCache>
            </c:strRef>
          </c:tx>
          <c:spPr>
            <a:solidFill>
              <a:schemeClr val="accent3"/>
            </a:solidFill>
            <a:ln>
              <a:noFill/>
            </a:ln>
            <a:effectLst/>
          </c:spPr>
          <c:invertIfNegative val="0"/>
          <c:cat>
            <c:strRef>
              <c:f>analysis!$B$27</c:f>
              <c:strCache>
                <c:ptCount val="1"/>
                <c:pt idx="0">
                  <c:v>Number</c:v>
                </c:pt>
              </c:strCache>
            </c:strRef>
          </c:cat>
          <c:val>
            <c:numRef>
              <c:f>analysis!$B$30</c:f>
              <c:numCache>
                <c:formatCode>General</c:formatCode>
                <c:ptCount val="1"/>
                <c:pt idx="0">
                  <c:v>1</c:v>
                </c:pt>
              </c:numCache>
            </c:numRef>
          </c:val>
          <c:extLst>
            <c:ext xmlns:c16="http://schemas.microsoft.com/office/drawing/2014/chart" uri="{C3380CC4-5D6E-409C-BE32-E72D297353CC}">
              <c16:uniqueId val="{00000002-2910-4854-B150-1DAA96DF7205}"/>
            </c:ext>
          </c:extLst>
        </c:ser>
        <c:ser>
          <c:idx val="3"/>
          <c:order val="3"/>
          <c:tx>
            <c:strRef>
              <c:f>analysis!$A$31</c:f>
              <c:strCache>
                <c:ptCount val="1"/>
                <c:pt idx="0">
                  <c:v>2035</c:v>
                </c:pt>
              </c:strCache>
            </c:strRef>
          </c:tx>
          <c:spPr>
            <a:solidFill>
              <a:schemeClr val="accent4"/>
            </a:solidFill>
            <a:ln>
              <a:noFill/>
            </a:ln>
            <a:effectLst/>
          </c:spPr>
          <c:invertIfNegative val="0"/>
          <c:cat>
            <c:strRef>
              <c:f>analysis!$B$27</c:f>
              <c:strCache>
                <c:ptCount val="1"/>
                <c:pt idx="0">
                  <c:v>Number</c:v>
                </c:pt>
              </c:strCache>
            </c:strRef>
          </c:cat>
          <c:val>
            <c:numRef>
              <c:f>analysis!$B$31</c:f>
              <c:numCache>
                <c:formatCode>General</c:formatCode>
                <c:ptCount val="1"/>
                <c:pt idx="0">
                  <c:v>3</c:v>
                </c:pt>
              </c:numCache>
            </c:numRef>
          </c:val>
          <c:extLst>
            <c:ext xmlns:c16="http://schemas.microsoft.com/office/drawing/2014/chart" uri="{C3380CC4-5D6E-409C-BE32-E72D297353CC}">
              <c16:uniqueId val="{00000003-2910-4854-B150-1DAA96DF7205}"/>
            </c:ext>
          </c:extLst>
        </c:ser>
        <c:ser>
          <c:idx val="4"/>
          <c:order val="4"/>
          <c:tx>
            <c:strRef>
              <c:f>analysis!$A$32</c:f>
              <c:strCache>
                <c:ptCount val="1"/>
                <c:pt idx="0">
                  <c:v>2037</c:v>
                </c:pt>
              </c:strCache>
            </c:strRef>
          </c:tx>
          <c:spPr>
            <a:solidFill>
              <a:schemeClr val="accent5"/>
            </a:solidFill>
            <a:ln>
              <a:noFill/>
            </a:ln>
            <a:effectLst/>
          </c:spPr>
          <c:invertIfNegative val="0"/>
          <c:cat>
            <c:strRef>
              <c:f>analysis!$B$27</c:f>
              <c:strCache>
                <c:ptCount val="1"/>
                <c:pt idx="0">
                  <c:v>Number</c:v>
                </c:pt>
              </c:strCache>
            </c:strRef>
          </c:cat>
          <c:val>
            <c:numRef>
              <c:f>analysis!$B$32</c:f>
              <c:numCache>
                <c:formatCode>General</c:formatCode>
                <c:ptCount val="1"/>
                <c:pt idx="0">
                  <c:v>2</c:v>
                </c:pt>
              </c:numCache>
            </c:numRef>
          </c:val>
          <c:extLst>
            <c:ext xmlns:c16="http://schemas.microsoft.com/office/drawing/2014/chart" uri="{C3380CC4-5D6E-409C-BE32-E72D297353CC}">
              <c16:uniqueId val="{00000004-2910-4854-B150-1DAA96DF7205}"/>
            </c:ext>
          </c:extLst>
        </c:ser>
        <c:ser>
          <c:idx val="5"/>
          <c:order val="5"/>
          <c:tx>
            <c:strRef>
              <c:f>analysis!$A$33</c:f>
              <c:strCache>
                <c:ptCount val="1"/>
                <c:pt idx="0">
                  <c:v>2040</c:v>
                </c:pt>
              </c:strCache>
            </c:strRef>
          </c:tx>
          <c:spPr>
            <a:solidFill>
              <a:schemeClr val="accent6"/>
            </a:solidFill>
            <a:ln>
              <a:noFill/>
            </a:ln>
            <a:effectLst/>
          </c:spPr>
          <c:invertIfNegative val="0"/>
          <c:cat>
            <c:strRef>
              <c:f>analysis!$B$27</c:f>
              <c:strCache>
                <c:ptCount val="1"/>
                <c:pt idx="0">
                  <c:v>Number</c:v>
                </c:pt>
              </c:strCache>
            </c:strRef>
          </c:cat>
          <c:val>
            <c:numRef>
              <c:f>analysis!$B$33</c:f>
              <c:numCache>
                <c:formatCode>General</c:formatCode>
                <c:ptCount val="1"/>
                <c:pt idx="0">
                  <c:v>13</c:v>
                </c:pt>
              </c:numCache>
            </c:numRef>
          </c:val>
          <c:extLst>
            <c:ext xmlns:c16="http://schemas.microsoft.com/office/drawing/2014/chart" uri="{C3380CC4-5D6E-409C-BE32-E72D297353CC}">
              <c16:uniqueId val="{00000005-2910-4854-B150-1DAA96DF7205}"/>
            </c:ext>
          </c:extLst>
        </c:ser>
        <c:ser>
          <c:idx val="6"/>
          <c:order val="6"/>
          <c:tx>
            <c:strRef>
              <c:f>analysis!$A$34</c:f>
              <c:strCache>
                <c:ptCount val="1"/>
                <c:pt idx="0">
                  <c:v>2041</c:v>
                </c:pt>
              </c:strCache>
            </c:strRef>
          </c:tx>
          <c:spPr>
            <a:solidFill>
              <a:schemeClr val="accent1">
                <a:lumMod val="60000"/>
              </a:schemeClr>
            </a:solidFill>
            <a:ln>
              <a:noFill/>
            </a:ln>
            <a:effectLst/>
          </c:spPr>
          <c:invertIfNegative val="0"/>
          <c:cat>
            <c:strRef>
              <c:f>analysis!$B$27</c:f>
              <c:strCache>
                <c:ptCount val="1"/>
                <c:pt idx="0">
                  <c:v>Number</c:v>
                </c:pt>
              </c:strCache>
            </c:strRef>
          </c:cat>
          <c:val>
            <c:numRef>
              <c:f>analysis!$B$34</c:f>
              <c:numCache>
                <c:formatCode>General</c:formatCode>
                <c:ptCount val="1"/>
                <c:pt idx="0">
                  <c:v>1</c:v>
                </c:pt>
              </c:numCache>
            </c:numRef>
          </c:val>
          <c:extLst>
            <c:ext xmlns:c16="http://schemas.microsoft.com/office/drawing/2014/chart" uri="{C3380CC4-5D6E-409C-BE32-E72D297353CC}">
              <c16:uniqueId val="{00000006-2910-4854-B150-1DAA96DF7205}"/>
            </c:ext>
          </c:extLst>
        </c:ser>
        <c:ser>
          <c:idx val="7"/>
          <c:order val="7"/>
          <c:tx>
            <c:strRef>
              <c:f>analysis!$A$35</c:f>
              <c:strCache>
                <c:ptCount val="1"/>
                <c:pt idx="0">
                  <c:v>2042</c:v>
                </c:pt>
              </c:strCache>
            </c:strRef>
          </c:tx>
          <c:spPr>
            <a:solidFill>
              <a:schemeClr val="accent2">
                <a:lumMod val="60000"/>
              </a:schemeClr>
            </a:solidFill>
            <a:ln>
              <a:noFill/>
            </a:ln>
            <a:effectLst/>
          </c:spPr>
          <c:invertIfNegative val="0"/>
          <c:cat>
            <c:strRef>
              <c:f>analysis!$B$27</c:f>
              <c:strCache>
                <c:ptCount val="1"/>
                <c:pt idx="0">
                  <c:v>Number</c:v>
                </c:pt>
              </c:strCache>
            </c:strRef>
          </c:cat>
          <c:val>
            <c:numRef>
              <c:f>analysis!$B$35</c:f>
              <c:numCache>
                <c:formatCode>General</c:formatCode>
                <c:ptCount val="1"/>
                <c:pt idx="0">
                  <c:v>1</c:v>
                </c:pt>
              </c:numCache>
            </c:numRef>
          </c:val>
          <c:extLst>
            <c:ext xmlns:c16="http://schemas.microsoft.com/office/drawing/2014/chart" uri="{C3380CC4-5D6E-409C-BE32-E72D297353CC}">
              <c16:uniqueId val="{00000007-2910-4854-B150-1DAA96DF7205}"/>
            </c:ext>
          </c:extLst>
        </c:ser>
        <c:ser>
          <c:idx val="8"/>
          <c:order val="8"/>
          <c:tx>
            <c:strRef>
              <c:f>analysis!$A$36</c:f>
              <c:strCache>
                <c:ptCount val="1"/>
                <c:pt idx="0">
                  <c:v>2045</c:v>
                </c:pt>
              </c:strCache>
            </c:strRef>
          </c:tx>
          <c:spPr>
            <a:solidFill>
              <a:schemeClr val="accent3">
                <a:lumMod val="60000"/>
              </a:schemeClr>
            </a:solidFill>
            <a:ln>
              <a:noFill/>
            </a:ln>
            <a:effectLst/>
          </c:spPr>
          <c:invertIfNegative val="0"/>
          <c:cat>
            <c:strRef>
              <c:f>analysis!$B$27</c:f>
              <c:strCache>
                <c:ptCount val="1"/>
                <c:pt idx="0">
                  <c:v>Number</c:v>
                </c:pt>
              </c:strCache>
            </c:strRef>
          </c:cat>
          <c:val>
            <c:numRef>
              <c:f>analysis!$B$36</c:f>
              <c:numCache>
                <c:formatCode>General</c:formatCode>
                <c:ptCount val="1"/>
                <c:pt idx="0">
                  <c:v>2</c:v>
                </c:pt>
              </c:numCache>
            </c:numRef>
          </c:val>
          <c:extLst>
            <c:ext xmlns:c16="http://schemas.microsoft.com/office/drawing/2014/chart" uri="{C3380CC4-5D6E-409C-BE32-E72D297353CC}">
              <c16:uniqueId val="{00000008-2910-4854-B150-1DAA96DF7205}"/>
            </c:ext>
          </c:extLst>
        </c:ser>
        <c:ser>
          <c:idx val="9"/>
          <c:order val="9"/>
          <c:tx>
            <c:strRef>
              <c:f>analysis!$A$37</c:f>
              <c:strCache>
                <c:ptCount val="1"/>
                <c:pt idx="0">
                  <c:v>2048</c:v>
                </c:pt>
              </c:strCache>
            </c:strRef>
          </c:tx>
          <c:spPr>
            <a:solidFill>
              <a:schemeClr val="accent4">
                <a:lumMod val="60000"/>
              </a:schemeClr>
            </a:solidFill>
            <a:ln>
              <a:noFill/>
            </a:ln>
            <a:effectLst/>
          </c:spPr>
          <c:invertIfNegative val="0"/>
          <c:cat>
            <c:strRef>
              <c:f>analysis!$B$27</c:f>
              <c:strCache>
                <c:ptCount val="1"/>
                <c:pt idx="0">
                  <c:v>Number</c:v>
                </c:pt>
              </c:strCache>
            </c:strRef>
          </c:cat>
          <c:val>
            <c:numRef>
              <c:f>analysis!$B$37</c:f>
              <c:numCache>
                <c:formatCode>General</c:formatCode>
                <c:ptCount val="1"/>
                <c:pt idx="0">
                  <c:v>1</c:v>
                </c:pt>
              </c:numCache>
            </c:numRef>
          </c:val>
          <c:extLst>
            <c:ext xmlns:c16="http://schemas.microsoft.com/office/drawing/2014/chart" uri="{C3380CC4-5D6E-409C-BE32-E72D297353CC}">
              <c16:uniqueId val="{00000009-2910-4854-B150-1DAA96DF7205}"/>
            </c:ext>
          </c:extLst>
        </c:ser>
        <c:ser>
          <c:idx val="10"/>
          <c:order val="10"/>
          <c:tx>
            <c:strRef>
              <c:f>analysis!$A$38</c:f>
              <c:strCache>
                <c:ptCount val="1"/>
                <c:pt idx="0">
                  <c:v>2050</c:v>
                </c:pt>
              </c:strCache>
            </c:strRef>
          </c:tx>
          <c:spPr>
            <a:solidFill>
              <a:schemeClr val="accent5">
                <a:lumMod val="60000"/>
              </a:schemeClr>
            </a:solidFill>
            <a:ln>
              <a:noFill/>
            </a:ln>
            <a:effectLst/>
          </c:spPr>
          <c:invertIfNegative val="0"/>
          <c:cat>
            <c:strRef>
              <c:f>analysis!$B$27</c:f>
              <c:strCache>
                <c:ptCount val="1"/>
                <c:pt idx="0">
                  <c:v>Number</c:v>
                </c:pt>
              </c:strCache>
            </c:strRef>
          </c:cat>
          <c:val>
            <c:numRef>
              <c:f>analysis!$B$38</c:f>
              <c:numCache>
                <c:formatCode>General</c:formatCode>
                <c:ptCount val="1"/>
                <c:pt idx="0">
                  <c:v>15</c:v>
                </c:pt>
              </c:numCache>
            </c:numRef>
          </c:val>
          <c:extLst>
            <c:ext xmlns:c16="http://schemas.microsoft.com/office/drawing/2014/chart" uri="{C3380CC4-5D6E-409C-BE32-E72D297353CC}">
              <c16:uniqueId val="{0000000A-2910-4854-B150-1DAA96DF7205}"/>
            </c:ext>
          </c:extLst>
        </c:ser>
        <c:ser>
          <c:idx val="11"/>
          <c:order val="11"/>
          <c:tx>
            <c:strRef>
              <c:f>analysis!$A$39</c:f>
              <c:strCache>
                <c:ptCount val="1"/>
                <c:pt idx="0">
                  <c:v>2060</c:v>
                </c:pt>
              </c:strCache>
            </c:strRef>
          </c:tx>
          <c:spPr>
            <a:solidFill>
              <a:schemeClr val="accent6">
                <a:lumMod val="60000"/>
              </a:schemeClr>
            </a:solidFill>
            <a:ln>
              <a:noFill/>
            </a:ln>
            <a:effectLst/>
          </c:spPr>
          <c:invertIfNegative val="0"/>
          <c:cat>
            <c:strRef>
              <c:f>analysis!$B$27</c:f>
              <c:strCache>
                <c:ptCount val="1"/>
                <c:pt idx="0">
                  <c:v>Number</c:v>
                </c:pt>
              </c:strCache>
            </c:strRef>
          </c:cat>
          <c:val>
            <c:numRef>
              <c:f>analysis!$B$39</c:f>
              <c:numCache>
                <c:formatCode>General</c:formatCode>
                <c:ptCount val="1"/>
                <c:pt idx="0">
                  <c:v>2</c:v>
                </c:pt>
              </c:numCache>
            </c:numRef>
          </c:val>
          <c:extLst>
            <c:ext xmlns:c16="http://schemas.microsoft.com/office/drawing/2014/chart" uri="{C3380CC4-5D6E-409C-BE32-E72D297353CC}">
              <c16:uniqueId val="{0000000B-2910-4854-B150-1DAA96DF7205}"/>
            </c:ext>
          </c:extLst>
        </c:ser>
        <c:ser>
          <c:idx val="12"/>
          <c:order val="12"/>
          <c:tx>
            <c:strRef>
              <c:f>analysis!$A$40</c:f>
              <c:strCache>
                <c:ptCount val="1"/>
                <c:pt idx="0">
                  <c:v>2063</c:v>
                </c:pt>
              </c:strCache>
            </c:strRef>
          </c:tx>
          <c:spPr>
            <a:solidFill>
              <a:schemeClr val="accent1">
                <a:lumMod val="80000"/>
                <a:lumOff val="20000"/>
              </a:schemeClr>
            </a:solidFill>
            <a:ln>
              <a:noFill/>
            </a:ln>
            <a:effectLst/>
          </c:spPr>
          <c:invertIfNegative val="0"/>
          <c:cat>
            <c:strRef>
              <c:f>analysis!$B$27</c:f>
              <c:strCache>
                <c:ptCount val="1"/>
                <c:pt idx="0">
                  <c:v>Number</c:v>
                </c:pt>
              </c:strCache>
            </c:strRef>
          </c:cat>
          <c:val>
            <c:numRef>
              <c:f>analysis!$B$40</c:f>
              <c:numCache>
                <c:formatCode>General</c:formatCode>
                <c:ptCount val="1"/>
                <c:pt idx="0">
                  <c:v>1</c:v>
                </c:pt>
              </c:numCache>
            </c:numRef>
          </c:val>
          <c:extLst>
            <c:ext xmlns:c16="http://schemas.microsoft.com/office/drawing/2014/chart" uri="{C3380CC4-5D6E-409C-BE32-E72D297353CC}">
              <c16:uniqueId val="{0000000C-2910-4854-B150-1DAA96DF7205}"/>
            </c:ext>
          </c:extLst>
        </c:ser>
        <c:ser>
          <c:idx val="13"/>
          <c:order val="13"/>
          <c:tx>
            <c:strRef>
              <c:f>analysis!$A$41</c:f>
              <c:strCache>
                <c:ptCount val="1"/>
                <c:pt idx="0">
                  <c:v>2065</c:v>
                </c:pt>
              </c:strCache>
            </c:strRef>
          </c:tx>
          <c:spPr>
            <a:solidFill>
              <a:schemeClr val="accent2">
                <a:lumMod val="80000"/>
                <a:lumOff val="20000"/>
              </a:schemeClr>
            </a:solidFill>
            <a:ln>
              <a:noFill/>
            </a:ln>
            <a:effectLst/>
          </c:spPr>
          <c:invertIfNegative val="0"/>
          <c:cat>
            <c:strRef>
              <c:f>analysis!$B$27</c:f>
              <c:strCache>
                <c:ptCount val="1"/>
                <c:pt idx="0">
                  <c:v>Number</c:v>
                </c:pt>
              </c:strCache>
            </c:strRef>
          </c:cat>
          <c:val>
            <c:numRef>
              <c:f>analysis!$B$41</c:f>
              <c:numCache>
                <c:formatCode>General</c:formatCode>
                <c:ptCount val="1"/>
                <c:pt idx="0">
                  <c:v>1</c:v>
                </c:pt>
              </c:numCache>
            </c:numRef>
          </c:val>
          <c:extLst>
            <c:ext xmlns:c16="http://schemas.microsoft.com/office/drawing/2014/chart" uri="{C3380CC4-5D6E-409C-BE32-E72D297353CC}">
              <c16:uniqueId val="{0000000D-2910-4854-B150-1DAA96DF7205}"/>
            </c:ext>
          </c:extLst>
        </c:ser>
        <c:ser>
          <c:idx val="14"/>
          <c:order val="14"/>
          <c:tx>
            <c:strRef>
              <c:f>analysis!$A$42</c:f>
              <c:strCache>
                <c:ptCount val="1"/>
                <c:pt idx="0">
                  <c:v>2070</c:v>
                </c:pt>
              </c:strCache>
            </c:strRef>
          </c:tx>
          <c:spPr>
            <a:solidFill>
              <a:schemeClr val="accent3">
                <a:lumMod val="80000"/>
                <a:lumOff val="20000"/>
              </a:schemeClr>
            </a:solidFill>
            <a:ln>
              <a:noFill/>
            </a:ln>
            <a:effectLst/>
          </c:spPr>
          <c:invertIfNegative val="0"/>
          <c:cat>
            <c:strRef>
              <c:f>analysis!$B$27</c:f>
              <c:strCache>
                <c:ptCount val="1"/>
                <c:pt idx="0">
                  <c:v>Number</c:v>
                </c:pt>
              </c:strCache>
            </c:strRef>
          </c:cat>
          <c:val>
            <c:numRef>
              <c:f>analysis!$B$42</c:f>
              <c:numCache>
                <c:formatCode>General</c:formatCode>
                <c:ptCount val="1"/>
                <c:pt idx="0">
                  <c:v>1</c:v>
                </c:pt>
              </c:numCache>
            </c:numRef>
          </c:val>
          <c:extLst>
            <c:ext xmlns:c16="http://schemas.microsoft.com/office/drawing/2014/chart" uri="{C3380CC4-5D6E-409C-BE32-E72D297353CC}">
              <c16:uniqueId val="{0000000E-2910-4854-B150-1DAA96DF7205}"/>
            </c:ext>
          </c:extLst>
        </c:ser>
        <c:dLbls>
          <c:showLegendKey val="0"/>
          <c:showVal val="0"/>
          <c:showCatName val="0"/>
          <c:showSerName val="0"/>
          <c:showPercent val="0"/>
          <c:showBubbleSize val="0"/>
        </c:dLbls>
        <c:gapWidth val="219"/>
        <c:overlap val="-27"/>
        <c:axId val="380177600"/>
        <c:axId val="380192480"/>
      </c:barChart>
      <c:catAx>
        <c:axId val="380177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192480"/>
        <c:crosses val="autoZero"/>
        <c:auto val="1"/>
        <c:lblAlgn val="ctr"/>
        <c:lblOffset val="100"/>
        <c:noMultiLvlLbl val="0"/>
      </c:catAx>
      <c:valAx>
        <c:axId val="380192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177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analysis!$B$45</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3238-43A4-942D-6C9A1434DB3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3238-43A4-942D-6C9A1434DB3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1-3238-43A4-942D-6C9A1434DB33}"/>
              </c:ext>
            </c:extLst>
          </c:dPt>
          <c:dLbls>
            <c:dLbl>
              <c:idx val="0"/>
              <c:layout>
                <c:manualLayout>
                  <c:x val="6.5346439004611206E-2"/>
                  <c:y val="-0.142921133022923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238-43A4-942D-6C9A1434DB33}"/>
                </c:ext>
              </c:extLst>
            </c:dLbl>
            <c:dLbl>
              <c:idx val="1"/>
              <c:layout>
                <c:manualLayout>
                  <c:x val="4.9412952463368208E-3"/>
                  <c:y val="4.791454522841574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3238-43A4-942D-6C9A1434DB33}"/>
                </c:ext>
              </c:extLst>
            </c:dLbl>
            <c:dLbl>
              <c:idx val="2"/>
              <c:layout>
                <c:manualLayout>
                  <c:x val="0.11079272167184383"/>
                  <c:y val="2.784897821169557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238-43A4-942D-6C9A1434DB3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analysis!$A$46:$A$48</c:f>
              <c:strCache>
                <c:ptCount val="3"/>
                <c:pt idx="0">
                  <c:v>Electricity</c:v>
                </c:pt>
                <c:pt idx="1">
                  <c:v>Full energy system</c:v>
                </c:pt>
                <c:pt idx="2">
                  <c:v>Transport</c:v>
                </c:pt>
              </c:strCache>
            </c:strRef>
          </c:cat>
          <c:val>
            <c:numRef>
              <c:f>analysis!$B$46:$B$48</c:f>
              <c:numCache>
                <c:formatCode>General</c:formatCode>
                <c:ptCount val="3"/>
                <c:pt idx="0">
                  <c:v>53</c:v>
                </c:pt>
                <c:pt idx="1">
                  <c:v>12</c:v>
                </c:pt>
                <c:pt idx="2">
                  <c:v>1</c:v>
                </c:pt>
              </c:numCache>
            </c:numRef>
          </c:val>
          <c:extLst>
            <c:ext xmlns:c16="http://schemas.microsoft.com/office/drawing/2014/chart" uri="{C3380CC4-5D6E-409C-BE32-E72D297353CC}">
              <c16:uniqueId val="{00000000-3238-43A4-942D-6C9A1434DB33}"/>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Sdg coverage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analysis!$B$101</c:f>
              <c:strCache>
                <c:ptCount val="1"/>
                <c:pt idx="0">
                  <c:v>count</c:v>
                </c:pt>
              </c:strCache>
            </c:strRef>
          </c:tx>
          <c:spPr>
            <a:solidFill>
              <a:schemeClr val="accent1"/>
            </a:solidFill>
            <a:ln>
              <a:noFill/>
            </a:ln>
            <a:effectLst/>
            <a:sp3d/>
          </c:spPr>
          <c:invertIfNegative val="0"/>
          <c:cat>
            <c:numRef>
              <c:f>analysis!$A$102:$A$112</c:f>
              <c:numCache>
                <c:formatCode>General</c:formatCode>
                <c:ptCount val="11"/>
                <c:pt idx="0">
                  <c:v>1</c:v>
                </c:pt>
                <c:pt idx="1">
                  <c:v>2</c:v>
                </c:pt>
                <c:pt idx="2">
                  <c:v>3</c:v>
                </c:pt>
                <c:pt idx="3">
                  <c:v>6</c:v>
                </c:pt>
                <c:pt idx="4">
                  <c:v>7</c:v>
                </c:pt>
                <c:pt idx="5">
                  <c:v>8</c:v>
                </c:pt>
                <c:pt idx="6">
                  <c:v>9</c:v>
                </c:pt>
                <c:pt idx="7">
                  <c:v>10</c:v>
                </c:pt>
                <c:pt idx="8">
                  <c:v>12</c:v>
                </c:pt>
                <c:pt idx="9">
                  <c:v>13</c:v>
                </c:pt>
                <c:pt idx="10">
                  <c:v>15</c:v>
                </c:pt>
              </c:numCache>
            </c:numRef>
          </c:cat>
          <c:val>
            <c:numRef>
              <c:f>analysis!$B$102:$B$112</c:f>
              <c:numCache>
                <c:formatCode>General</c:formatCode>
                <c:ptCount val="11"/>
                <c:pt idx="0">
                  <c:v>2</c:v>
                </c:pt>
                <c:pt idx="1">
                  <c:v>2</c:v>
                </c:pt>
                <c:pt idx="2">
                  <c:v>1</c:v>
                </c:pt>
                <c:pt idx="3">
                  <c:v>2</c:v>
                </c:pt>
                <c:pt idx="4">
                  <c:v>54</c:v>
                </c:pt>
                <c:pt idx="5">
                  <c:v>6</c:v>
                </c:pt>
                <c:pt idx="6">
                  <c:v>1</c:v>
                </c:pt>
                <c:pt idx="7">
                  <c:v>1</c:v>
                </c:pt>
                <c:pt idx="8">
                  <c:v>1</c:v>
                </c:pt>
                <c:pt idx="9">
                  <c:v>41</c:v>
                </c:pt>
                <c:pt idx="10">
                  <c:v>1</c:v>
                </c:pt>
              </c:numCache>
            </c:numRef>
          </c:val>
          <c:extLst>
            <c:ext xmlns:c16="http://schemas.microsoft.com/office/drawing/2014/chart" uri="{C3380CC4-5D6E-409C-BE32-E72D297353CC}">
              <c16:uniqueId val="{00000000-3AD5-4213-932A-8FF190820CC2}"/>
            </c:ext>
          </c:extLst>
        </c:ser>
        <c:dLbls>
          <c:showLegendKey val="0"/>
          <c:showVal val="0"/>
          <c:showCatName val="0"/>
          <c:showSerName val="0"/>
          <c:showPercent val="0"/>
          <c:showBubbleSize val="0"/>
        </c:dLbls>
        <c:gapWidth val="150"/>
        <c:shape val="box"/>
        <c:axId val="237010463"/>
        <c:axId val="237009503"/>
        <c:axId val="0"/>
      </c:bar3DChart>
      <c:catAx>
        <c:axId val="23701046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Sdg</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09503"/>
        <c:crosses val="autoZero"/>
        <c:auto val="1"/>
        <c:lblAlgn val="ctr"/>
        <c:lblOffset val="100"/>
        <c:noMultiLvlLbl val="0"/>
      </c:catAx>
      <c:valAx>
        <c:axId val="23700950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1046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ndc's mention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analysis!$B$114</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074-4180-B642-5764327EB9B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074-4180-B642-5764327EB9B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074-4180-B642-5764327EB9B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analysis!$A$115:$A$117</c:f>
              <c:strCache>
                <c:ptCount val="3"/>
                <c:pt idx="0">
                  <c:v>Yes</c:v>
                </c:pt>
                <c:pt idx="1">
                  <c:v>No</c:v>
                </c:pt>
                <c:pt idx="2">
                  <c:v>N/A</c:v>
                </c:pt>
              </c:strCache>
            </c:strRef>
          </c:cat>
          <c:val>
            <c:numRef>
              <c:f>analysis!$B$115:$B$117</c:f>
              <c:numCache>
                <c:formatCode>General</c:formatCode>
                <c:ptCount val="3"/>
                <c:pt idx="0">
                  <c:v>32</c:v>
                </c:pt>
                <c:pt idx="1">
                  <c:v>23</c:v>
                </c:pt>
                <c:pt idx="2">
                  <c:v>12</c:v>
                </c:pt>
              </c:numCache>
            </c:numRef>
          </c:val>
          <c:extLst>
            <c:ext xmlns:c16="http://schemas.microsoft.com/office/drawing/2014/chart" uri="{C3380CC4-5D6E-409C-BE32-E72D297353CC}">
              <c16:uniqueId val="{00000000-7807-4F9A-98BE-1AAD883D8238}"/>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Frequency of use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analysis!$B$86</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8E7-4709-A271-C82EA562F7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8E7-4709-A271-C82EA562F7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8E7-4709-A271-C82EA562F7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8E7-4709-A271-C82EA562F7A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analysis!$A$87:$A$90</c:f>
              <c:strCache>
                <c:ptCount val="4"/>
                <c:pt idx="0">
                  <c:v>Ad hoc</c:v>
                </c:pt>
                <c:pt idx="1">
                  <c:v>Routine</c:v>
                </c:pt>
                <c:pt idx="2">
                  <c:v>Occasional</c:v>
                </c:pt>
                <c:pt idx="3">
                  <c:v>N/A</c:v>
                </c:pt>
              </c:strCache>
            </c:strRef>
          </c:cat>
          <c:val>
            <c:numRef>
              <c:f>analysis!$B$87:$B$90</c:f>
              <c:numCache>
                <c:formatCode>General</c:formatCode>
                <c:ptCount val="4"/>
                <c:pt idx="0">
                  <c:v>47</c:v>
                </c:pt>
                <c:pt idx="1">
                  <c:v>10</c:v>
                </c:pt>
                <c:pt idx="2">
                  <c:v>7</c:v>
                </c:pt>
                <c:pt idx="3">
                  <c:v>3</c:v>
                </c:pt>
              </c:numCache>
            </c:numRef>
          </c:val>
          <c:extLst>
            <c:ext xmlns:c16="http://schemas.microsoft.com/office/drawing/2014/chart" uri="{C3380CC4-5D6E-409C-BE32-E72D297353CC}">
              <c16:uniqueId val="{00000000-0E0A-4237-B2BA-4549DFAC7D81}"/>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Informal economy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analysis!$B$66</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524-4857-A8B7-5B81BAD38E1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524-4857-A8B7-5B81BAD38E1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analysis!$A$67:$A$69</c15:sqref>
                  </c15:fullRef>
                </c:ext>
              </c:extLst>
              <c:f>analysis!$A$67:$A$68</c:f>
              <c:strCache>
                <c:ptCount val="2"/>
                <c:pt idx="0">
                  <c:v>Yes</c:v>
                </c:pt>
                <c:pt idx="1">
                  <c:v>No</c:v>
                </c:pt>
              </c:strCache>
            </c:strRef>
          </c:cat>
          <c:val>
            <c:numRef>
              <c:extLst>
                <c:ext xmlns:c15="http://schemas.microsoft.com/office/drawing/2012/chart" uri="{02D57815-91ED-43cb-92C2-25804820EDAC}">
                  <c15:fullRef>
                    <c15:sqref>analysis!$B$67:$B$69</c15:sqref>
                  </c15:fullRef>
                </c:ext>
              </c:extLst>
              <c:f>analysis!$B$67:$B$68</c:f>
              <c:numCache>
                <c:formatCode>General</c:formatCode>
                <c:ptCount val="2"/>
                <c:pt idx="0">
                  <c:v>8</c:v>
                </c:pt>
                <c:pt idx="1">
                  <c:v>59</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0-C821-447C-B16E-4B469D18496B}"/>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analysis!$B$153</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B26-430F-BABD-6A3627F73FD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B26-430F-BABD-6A3627F73FD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analysis!$A$154:$A$155</c:f>
              <c:strCache>
                <c:ptCount val="2"/>
                <c:pt idx="0">
                  <c:v>stochastic</c:v>
                </c:pt>
                <c:pt idx="1">
                  <c:v>Deterministic</c:v>
                </c:pt>
              </c:strCache>
            </c:strRef>
          </c:cat>
          <c:val>
            <c:numRef>
              <c:f>analysis!$B$154:$B$155</c:f>
              <c:numCache>
                <c:formatCode>General</c:formatCode>
                <c:ptCount val="2"/>
                <c:pt idx="0">
                  <c:v>2</c:v>
                </c:pt>
                <c:pt idx="1">
                  <c:v>65</c:v>
                </c:pt>
              </c:numCache>
            </c:numRef>
          </c:val>
          <c:extLst>
            <c:ext xmlns:c16="http://schemas.microsoft.com/office/drawing/2014/chart" uri="{C3380CC4-5D6E-409C-BE32-E72D297353CC}">
              <c16:uniqueId val="{00000000-10BD-44DC-8C0F-C554E1E77737}"/>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_xlchart.v5.11</cx:f>
        <cx:nf>_xlchart.v5.10</cx:nf>
      </cx:strDim>
      <cx:numDim type="colorVal">
        <cx:f>_xlchart.v5.13</cx:f>
        <cx:nf>_xlchart.v5.12</cx:nf>
      </cx:numDim>
    </cx:data>
  </cx:chartData>
  <cx:chart>
    <cx:title pos="t" align="ctr" overlay="0">
      <cx:txPr>
        <a:bodyPr spcFirstLastPara="1" vertOverflow="ellipsis" horzOverflow="overflow" wrap="square" lIns="0" tIns="0" rIns="0" bIns="0" anchor="ctr" anchorCtr="1"/>
        <a:lstStyle/>
        <a:p>
          <a:pPr algn="ctr" rtl="0">
            <a:defRPr/>
          </a:pPr>
          <a:endParaRPr lang="fr-FR" sz="1400" b="0" i="0" u="none" strike="noStrike" baseline="0">
            <a:solidFill>
              <a:sysClr val="windowText" lastClr="000000">
                <a:lumMod val="65000"/>
                <a:lumOff val="35000"/>
              </a:sysClr>
            </a:solidFill>
            <a:latin typeface="Aptos Narrow" panose="02110004020202020204"/>
          </a:endParaRPr>
        </a:p>
      </cx:txPr>
    </cx:title>
    <cx:plotArea>
      <cx:plotAreaRegion>
        <cx:plotSurface>
          <cx:spPr>
            <a:ln>
              <a:solidFill>
                <a:schemeClr val="accent1">
                  <a:alpha val="89000"/>
                </a:schemeClr>
              </a:solidFill>
            </a:ln>
          </cx:spPr>
        </cx:plotSurface>
        <cx:series layoutId="regionMap" uniqueId="{519BFB02-726F-4DDD-9451-75063FF7035B}">
          <cx:tx>
            <cx:txData>
              <cx:f>_xlchart.v5.12</cx:f>
              <cx:v>Frequence</cx:v>
            </cx:txData>
          </cx:tx>
          <cx:dataLabels pos="ctr">
            <cx:visibility seriesName="0" categoryName="1" value="1"/>
            <cx:separator>, </cx:separator>
          </cx:dataLabels>
          <cx:dataId val="0"/>
          <cx:layoutPr>
            <cx:regionLabelLayout val="none"/>
            <cx:geography cultureLanguage="fr-FR" cultureRegion="FR" attribution="Avec Bing">
              <cx:geoCache provider="{E9337A44-BEBE-4D9F-B70C-5C5E7DAFC167}">
                <cx:binary>7H3rdts4Euar+OT30k2AuJBzpuecBiU7tuNcbKdz+cOj2A4J3kCC4PXX/p1H2Efo//sGeZN9ki1Z
ki0xSuzMaMbePVb3SXcIQYKqCoWqry74+2X3t8v0eqb3uizNq79ddr+/iIwp/vbbb9VldJ3Nqv1M
XmpVqa9m/1Jlv6mvX+Xl9W9XetbKPPwN24j8dhnNtLnuXvzj7/Bp4bV6pS5nRqr8XX2t+7Prqk5N
9ZOxrUN7l6rOzXx6CJ/0+4vXMvz2l5azF3vXuZGmv+iL699fbLzpxd5v44/67mv3UliZqa9grrfP
bNt2KOPwn/mLvthLVR4uh/m+By+O3NUwWX3161kG0x+yoJvlzK6u9HVV7S3/uz5zY/nrA7JS/uL3
+2q+1teHNz/ut036/uPvowfwc0dP1lgwps19Q2MOvJrtnX37q86BHStK/PtMsDDaR47tOQ6fcwNe
aIMLlO5TzChfMcF2Vt+94MIDF7WdERuTR7zYGBuz42z6+Oz49k8TSVXI6xVB/n1mIHsfI8SY5+EN
JjjuPqMw4jL3lkeLXbhgwoOWsp0Fa1NHDFgbGZN/evEUyB/2hdkh8THbpzbGzMb2XPHAa4MH2Nt3
OUG2h5dbAVi0yYN71/MjDiwnfkf/5fPvqP8EdNEfX7Us6+u9q3rvvL5aUeLf3wEWdkHtMwfbfHML
YLpvuxwR7I2OgYevZDv5x/NHXBgPj5nx+Y/H3woXs3yY5btURBbsBUw4gq2wUDg2UH3tbHboPne5
Syhb7hV3JQILhfSQFW1nx93MESPuBsYsuPj8+CyAg7mov6SLPfHtr0xdarBzljvEB6NGrQi0iz2y
77mIOPDPQk95QP015mBn38WgyByOluOr714w599b63a2PeQzRwx9yJQxq/3J47P6XNVXsx1aYIjs
U5fAa2T/woFDPMSZx92tbLx/HdtZtZo3Ysfq8Zjk50+A5KezWoPTsxLjXWwhsLQ49UCBbbd6+T7l
4Jq4eLvB9YAFbSf+7cQR9W+fj8l/+v7xJR48rWu9O+Ijvs/B68Mjeff2Hey4xFkeODeOyLqBde8q
tlN8OW1E7+XTMbVfTx+f2hfg4VW7PMwdOA+I4xGbg++2dk6AfgEiO3x1xNt8xePlIX7/QraT/PYX
jIh++3xM9ovXj0928e2vXO5QrXtgQXkO4QQvBZptEB/v47nWBzP37gxfl/b7l7Od9qt5I9KvHo8p
L44fn/LnKpuluxR4d99hfP7PirZ0g/TEA1fCIYh6PzpY713Pdtrf/pAR8W+fj6l//ubxqX+2Zrle
ggTqGbh2lzOZ7/C45fs26HbqLc9ae+RNIA98PhdhB4000L+2tu3M+dlnjfj1s7eOWegfPD4Lv/1T
9ybS3/7aIcsQ3fcooLMYbx4azgKWZbeo7XcwyEPWsp1F679jxJL1oTELpmePz4Lzmdq7UNm3v6xr
Y73VMr+UxQ65Adaq4zrMvkVhRygtuOseYLjw7/bT5JeXt51BP/iYEa9+8K4x284vHp9t/rf/bQDE
+j//838dNUrqHXIMtonrcYfbqzMIVNua7WUBrM44+B+3OnGEq//KyrYz6/tPGPHp+zeMWeQfPT6L
Xskv/Q75Aiivix1C2BqMu8YX5O7DOQSWA1laxRANWTfL7l3Ndl4sp40YsHw6pvqrT49P9fPrHqKP
aXpdrX7/DpxuAlEMTgDPWDrV9ibEC6EmQgl4JO7oTHnYYrZTfn3uiPzrQ2MenPuPzwMfwpwagpC7
4wAwAGEKkSSIMN28NoFD5OwjCqCHzUZ22ENWsp38dzNHxL8bGJPeP30KpC+u9/681lc71DxgUdkg
2gw7o6MA8Nr5MUBgaMmWFccXfrg/KyxYi1k93bYTf0T91czvqL8a+I76fz4+9T9cV+Za53vnM8hr
uDfh4D8XcF/3AyDQtWsY397nmBEHr4K64wQIEBhGkAdbcgkhjM6iX13edhnZ/ikjedn+pu9k5/Dx
ZWcSyy+qNvJnm+XX0lQQ2odoC+xQdIcFr1kMBAO6Rh2b/cD0fsiCtnPmbuaIG3cDYw5MngCcM61a
CH3lO+SANQ/NM0xc8G82rGgH7QPVEeAGowPrIWvYTvS7mSOi3w2MiX7+BOKPN/EDI+tdmmv4OUZy
kzp3IyjjrLpxctZnmX2ZfWl3aC9Y4IsQSolH3U2ph8AgJ8wlEAJeabmFofCQNWyX+ruZI6m/GxhL
/ecPj6/sp2U9MwqSEtO9wxoQy3tthc30vZ8lJyIwlUGvjINUkKFF0TwyCMro5jU6k+fLABxu79tf
t0v7qUhsZ8f2TxmxZvubxmw6fPf4bHpTh7P8aqfMoY7jUAqI2C0X1o5kB4IrkEVHPQoI5vw12icP
WM92vtxOHLHi9vmY+u+fgEW0lBNLyKqa1SuNsc2J+BfsIvAlKYI9sEZ9C+xWAPuRDcH11bct9NPD
V7Kd/OP5Iy6Mh8fMOHwCGgsIIb/sMonaAu8Rw16AVJG7bJ81bkCwHUIvCNng1t+8RtjKYkH/go66
nTjiwu3zMflf//H4mmguItezveet8AS2wqvrSplop3lx84oCBxJ02aZGgpxS2CGQ12uvcK9NvfSA
lWxXSLcTR3vg9vl4D7w6f/w94Eezq9Xv38EpACAFgmC646KFftkkPYR2bUQZmkdCbl4wvI6nX0Dp
yk9Xs53wy2kjsi+fjol+MXl8oh/Ovuy0asPen+cuMI+ulL7HNw5hAC0YvAOIvh07unc92+m+nDai
+/LpmO6HT0Dhn856ZXZZJWAhwHuwYxPOyAbFCQXwHNLW2SrrFhiyLukPWMl2mt9OHFH99vmY7p8u
Hl/ep1oavVN/7DkfYVnJdyMl98ER89DibCWA/76Wf46aPojq955mv+hhPZ+t2wpax9CbuH5O3FwW
/H5XfvofLUg9v6mE2HkNGN93wU4nDoL05JvXZpoAwJ+MQe7MdwniD17O9nN2NH102o5Gx2fu+RMw
7IUyEHrJd6j25+ACYi7iLhR63bzAfF8DFzCUrngYyiLpCGF7yFK2c+Fu5ogBdwNj2osn4MyCeJho
Xgq5y8qg543wXRuDBx3DC5Rnd9YPgP4c6ukwSPqG+FvzAUglpy6UEi1eqy8FFAy6BiwRydXDbXbY
9l1wO3G0CW6fj/fA4ROooDiX11rP9l5dq13mjkPpO5wDDgGNv3htul3WPDwPb4AsihHa/NDlbOfA
5uwRGzYHx7w4f/X4/tfnWbZbmHlepYhcD5IjR6cxVMpR13NdOvJ3b1bwL+DKq3kjkq8ej4n9+Qlk
i51f59fhLP3ZNv9Fw5/sE05tyAkDmV47by3gAoGyIqi63o5knkMR07e/7lnLDwT+buqI9GsfOqb+
+VNQOzflQzu0ep7LhxYtgx521s4VzU+3+S+KvgOiD0D9vBHHFotzHlycp2YTRlfbbXnU3ruO7WJ/
uJw3kvnV47HAHz4BdXMY7dTIdyEtFc5P11klsI0PWKiWg3G+6ooy74uyDmzeu5wfEH7xK8Z0Xzz9
juwvH/9I/SO9aYC1Q1mHuNRcxPG84c/itaHt8U0DLMgYXmyE7/zdhyxoO+3vZo7Ifzcw5sDkCSS5
iVonMp/tHcyqHYYNAdC3OSRwgpO7QX5rHkJxbYAhYEOsC/xDl7Gd9puzR/TfHBzzQBw8/i54SDL6
L2r857z41NzIyn2g/hmgO7tMowIJ9xhhzEGbku/Y+zYj5K5gF1Cf9Q1w/zq2i/5q3kjoV4/H4n72
FHCdRV3n9R5Qfu+5rnNbjeuYbU+hrvOmvcfeSmq34S6/qKOeW5astxQdR2AWxVy7THB4rlR74Jmw
wkUW+vnfl/Q5xPAM9Cxb547l/BZ+3RW1n5HlBxk+YBbX+dUuK4oAZYDaO0ASVsA9OLVrQBvEGD0H
EwrVsqtDZAEzPGAl222f24kj4+f2+fgYFUdPwNhXmYLWySsS7EK7QGo+JIZDPuBWeIeQfQAioMfn
Cu0fgcr+/QvaTv7biSPy3z4fk//kCQA9y5aXO4Q2n/t63nVEf5DmObt+7rcNgcyn0G/7dHY1C2fV
5UzvUh9Bu2Ho9cGgr/PGAUDYPiGIEcglX6BvIxf4YYvZrovW547U0frQWCOdHj7+gXCqhjleDn1t
d8kD6PwIjbcdzJcJP0DrtbPYIfseYHDQTGfUZPhhi/kBD9Z+yJgHa0Pf8eAJoKAXapfNhF1o5DyH
oKEV4eIFmTxrxEeQvg9p5GxZSPcdBn3fYrZTfzFrRPfFwzHFL56A1EMy7fVOb76A7tnQunnzaos1
oluwIRh16bxl3m1gYB2Ae8CCthP+duKI9rfPx+R/dfb4Sue2omxXXtdzzdyvpJKfKq0uL3cYcIGu
DVBY7WIEtVpbwl4WVCw6824Pq9F5acu69J/OYEGrR9t8ku2yv5w2kvzl07Hcn/7x+HIPLel0D11n
ZpX52a/9NSTzuS/dz2T/FxIfFs2Md+ibPbdpfkiy/x9wlUK6Q6rf5A9yTjlzl53HN61PqJ+mDNLe
CF5V2q324gIQun8927XRat5IHa0ej/XRH0+gU/BaHtiuTuJ5PttzotsDof73z1001i+3++/WutxE
FHfZuOH59rvbuwlvNOR9yQ87rq2Yh7meb13ZuChyHO06u7650uhyT33dM9H1c//D5fVOt50gx4e0
/wSwitNZCheDrmyUbd7Rr/kLFjSFhdoKaITFttpHYLVC33HkEXd1GdXquxf20f3r2W4freaN7KPV
4zHpTz88vr92r1/6a5R/dpMflhW3aH0I99/t0CuYtz6EVtQOnxcVbSJzGGAJuFttBZdCNcwmNgE3
VZn7LuP7kcjfzf1O7O+GvhP9JwDRLRMjHtz27td2wnMvvnuilr8AW0zO/JXE7uBwgBT155sI1yzX
/65Pcn5TdDy/ofRyh7rv+QrWzZvTH+SdQOHEbkNEz7Uhv+YeTueXJe9Osz1fBv0LZ8pNEpV6ThNT
K3f6v3sM+GCAamiBvDgI8r2V37673fB8f9t/tI/OrQezw6yaZw/m186Pk+t8lw3T0Dx9zIOYEviH
a/6jAy3dHeRA1dWym8UotH3vKrZ7jstpI6dx+XTsL55MHx8qmZpIqmKXHjtk0mMETb/BOR9TnEGT
auSublmB8N66w/7tn4ul/HTrbaf62tQR5ddGxtSfXjw+9W+K23foMQBE+Fyzf3v4v5s762MsHXDL
HYKyiO3P++lCk/W7rrprWsaCJHvokQBXRq4qx79DqX6+mu3yvvgNI1FfPBxL+elOWuD8+Gan25sb
JjMzm+ZGmv6G7Auj9eejK39uNHWpFbaCIguFcXT1+wvE6c3+XVwkMf+IDW0CUcJvf62lCt5OuYYk
HpgNZW2cw8XD85s655g6qP8WLrv6/QWGAUhAgMtsOKS6Qltf4FiutIlgElzfDf3XHA95cDEb3CAG
abDV3PP//QVUS8AFk9B9x+MecrkNs1a/7q1K+1Dlt6RY/n0vr7O3Suam+v0F9Nh4sVcs3jdfKHfm
173CFXxQ9g7t+zmft7sqLmdnMg/h7eh/8LTCJK4DkTaxLLrD3u7iVDhY2d7RkNq9+7rgYS5F18gk
Oq0NN2bimFRXR3HYuYmvC5Yzv8NMX/D53eKTImnD9o2naBQKi8oSSxHWpe0eFwblsScIxjhVMCOx
nQmqiiESZWZb8iDBXMcveU9i6hd2rNgpyavW9uEnW0poaddUZMbqkVAMKOU3Xcxj0VlI5QLKnUkn
qlQlRtRV4pwSGlmfB0syKsq6tVNBKe9PSeWFn5NYOrHvZLhv/JxlBXxeRoJWkDaRqUjckBcviWWi
TJCkzQY/DnAsfaeNPT3pWWdKEcW8NcLIqHQOnIYpNmW2LJRvlQnrX5KcpB89nuDXJCIKTU2Yhm/0
YLxZhFz6UYXGvSoC7Gm/6mktRaSrJhF9XSP2McDwlR9CVBoqYtJ22WmPUy87bpskbUSucMAnNbWJ
e0TSvFfnzhAzMxmKocXThA9e5fOCu8PUbqIgEjGt3T+Vqhx0TlVUD6c01vUrjwVuBzy00iKHpvn1
cJyWQVm9qarATo9wXLtGFAwnJ4CId0aoqu0+5mHg1gel50ZtJZouD/5UUdyQg9azouxlFUTaESEr
Y2dayqr8ovtcITGULr+MWB5Evo178mebUfPJlsaiU5Qm5rB2y6L0oyJ3L6tAKT2JW9lWh3pIaOvb
KFNE5C7NbOG6oT6JKbVagVjd0wMdM977CZFVKuyeNVzAFnC43yFY1iGtWNcIXdbVS6Ms6ypqLNmK
rpXyBAVVdGYZWX2F7PP3RoZFIqIK2dhPjVsUIo1deV63KpdAoKQ8SFPUOb41aG0JNmDnA1ZdgkRC
7KwXvKf0rCZNjEUT13boyygdCtGkzLNEgNsKC9Nl3ccuhzCb35V1fomNJbXvOgZlYmB0eFemjMLa
EJLZAXaUm4s0b4bEdzxbX0c4Cy6DNsvfcOjG/kXaQ5weVKHqWlHzMm8mrAloAn/K9rMLO78Udm1j
fRjYQV0I2XuOEnWXDzNi0eJN49A6FGWpu0EkjXLNxNYB9YQblWoQEZaxOsZGO5WQNlbSD2nltMIO
2t4WWA5o+JgmYXCZtYjwwyJTOD+hbh0WILpZUZ3nISbRhAeelKIxOHmLYorPgr5IXiFrMMEk0ol9
VZYNHg5CybpMVE3sfoxpyN4ZZryPivM0F02BuDxSqWPUUdSm2ZsyVXYishQHBLYcjwvfM254jave
DgXVpWvDYDtgvyrdPhPUUW3oB12Xvm+jMPJAlUVD/T5Wafipjuf88dJYEtEbuPptwvoWVF8nU4xE
yjqVishxS1BSKCxPPTfO3tsYvm0a8Lj/c+hbJ3rTZJVmIIesTs50R3QwcWyLJZPAHcKXBEdle8gw
o2YaatalUxq3uvfrUpFw4lhpBhuqZNoWuSSpFF6QhZVIau5hYXm1U0xIjrJsUjRxZB+Ajo5qEapk
/us8aamJRVRTwu9t5GkFGc9EKLj2MxFocItg4monYAc9t5pPls3Vp4yUuBZtaxWNsEocthPTSWcQ
ae32MfwZmk4wXrE3aZW3XyrX6JOiC4dUhB7NjUj6oismFdxmeAYC26FpH2SpJ0JConYq+5KlEwmd
Qu1JARsuF44zmNYPSO3kfs/cuJ1yXhTRmyCyoyOd1MkgBszDM1lmjRFdMNQHOS5BJ5cEWOD2qZWJ
LCyr7DQYWK5OTJbGmSj7OKynBM6gWiQDjbMDN8iMN2VBln+WbglCUcuwy31TevysCqxgELRgEZuk
Bs47EOtOfpLSlrWvq9x2J3CliryAq4JNJYbAUcdBhlE1TUKXxn5IisAI0Ka2LeDMqLXoS0xdYazM
hLBJU6ucpKGSlVAxzv6UVRTkE25sikQJf/S+3dnFn1gqz/J1nYDwNdLOIz/NM/opMlES+qkK5ESz
eIimJSqiQsA1d+Sq86RdCjjr408uDZidH5G2om37Z8Ay2NCCRRpdtSbLX9fDIBOB0cCPaJVkzWEg
cfI17nD6mnaMvseWHD6lNdaXkQW60O+VYleoqq1A9Mq2/+xU7PXCqbT6SkIaHXYDVycpGobPEuH6
1AtQqUQUKMcTRRlrNSnLVCa+LBU6682APjAah5HIuEo80cLsj0HptEoQDw9nibSGr4llmmPEQQ34
WhJz2KbxUPtRw703BGeyFzEUnFDRaFxGwi4j1QgTNeiI1hxkpm4TBqoRNo0UQd02DmyUhl0koWUn
fqID3og0IKY8IHFY1BPS6TYTDU3s0ygto8uqsxJXdGXhEJ+mae++C50BpX4lmeO8rowpQt8K3bZP
RBfnmYfgjG+kM0s820QwcTCoPmlxmHVvhyGjXSEwa2v3VeihJnnFQquJ4WTphiC/YKk0yaR1YwIy
kPAueFknlrZb4YWZjY56i6b2O92XLvI50Wk2gWsEvHySMKc4dVXppie5iZgWfIjRJXfDtr1CfR+W
r1QapNYENHAGmin1ajnp2yRw5jP7wU/7yPkSplbc+o7dZ1UAqogEZlLWMggmQ2fs4Kiq+zr6wAZj
kWllVXl8YfomV5M0iO34ZSDbkEnBQMsjP6M9EMYzuAe2D1UTfK4JqZyp3eYeealq5XIlGi9tiAuK
K/XK/EBT2tjXZQJqTFgAhtiHPYutdpg0HiWmFdTNiPvKkybovxqvs5PXFSgIfWCczNWnMgmVPg3s
JPaOIi9BA51mYFt07WSwczs9iNqi5idhEjuhT4ZQha9wQ9Lwi9KW9iaR6WxgU0wz40sSwEJxVAft
yy6oidOJrAsdclV3pk6Pw6Tpk7fQxNUefA3mtHWYV6Wxj4Oib0rf7kF2X6alVbKD0h6S1AcxVY7v
DEyiPyt7wPIwLDmYwiDItHvvNnHuipzSVpYixmXJP3ktQh+7wOrwYebWwVe7dh12mCcx60FLJD0W
WWDbscADCPPENFltDtyy4eZlnuqkPwKaJ7Xf242sfKbj0ryJQfGkJ1GM62sLzOhTtwv4Z573Nj9A
bp/IA6SrCh86buP10xYapGN/4CgYfEVZSCfDwKULRGvU68KtLGfa18gufMVoGL6y4IelPrcc1AsX
TO1O6IKXX0AnyPqANpULoo5sSfzQaRv3jeE1bHPkpo6aEjA7SrDW6tCB8x2X9ZQB8PK1dOwELHhP
5mB/J0PpTFmNSyxUHiXBBK6H6VKwQRqTHoKBQLQoaQf7LfAoaL0Czs33xJMe/K9DygtFwJo+qHtu
qK/bllR+FqCOTQsu47NC99HXHLM48dOG1ZnwOtKfmCLISlGBSW0mKuckFEpXtRJVyVpPaC9j7jGK
QiCx5nb0wUIFL/yahYntG0fHmZ/TOgFTpUzs6K1T67A+yqmSHZi3fa1OSJuWseijoFf+0Fpx/tJr
VcH9JI8HIpq6TvLTstMsEip1S3ySeKpPgXjaiqZNzRvpxwq11sSygQuCRyyhU6IGN/IT+LB0Ytdl
FPiG6KQScdHntR+2Vc8nbRy1vbArr71srCEFK7qK1HVYyNSblkFexl+KtCC9npShBc5FX8limAwM
VWrwS8Ubt/ad0DCdCNWYuivFQHmBmgNwOzyaTjgNMQ1E3jlWMO17x2A/SXLO37ig84PjITexfs11
1sUfOG27OvBz7cSo8DUY/+QCTM/YAQNBF5kZIOngt9uoyIZveqmKXsswMgtX9fav/ziVl1pV6qv5
+xwHuHs+rxK4+9ub4jo/h6tGrs3prBi/c2MifP4SUJi77Rt/+Q5BWHnRI4xgMyY2GnwYgACNpF0E
jj5xOVQdwzZyofAYSPMDQOGPL/31LXB046Rvm79AFzB80hJNgM7h0EUBLEWoq+U2tQEyWKEJNnR0
hxdwCPr2IpsCnrFEE6DqkAAqYSO4h5w5LuO/hCYgyJTaABMcQMDBW6Iep9DPHwDCTTChC2kA5qb5
3OddwaYEXKES3Fwd2mB2dgnAJD5RLC+OoioIhHZ6feyUCAxhP8kK7Z5VCQ3TQDi6SQv9GQRFq0C0
MtF8olNu9+GktCPCoVDsVwXv/zWRQh6w98ci9Gq2B9d3b7QxuIGl5rMWgkMpXGkEOZ5wAEJyG0EE
MPKFIMEIRnwOq0NLVgfuPAImLwXJggiTy+FqAA86pWBqe/M7mJeSZGG4mNn1oGoYhMAlLhhUvwJM
OXPc6Q6XcjEsad4LGXmQdoc5NGbZFCXsDobFVaAnOU8i6zVvk1b5bpdX1qTpADQ7cHoLhYJkWRz4
pPHAqQhwb7UnSBM4DMDpHsqpE3jxcGg1Ciy5YMi96gh12Gr9pjRxesyRVbSioJFNhFu2CPwxz035
pIKbvwvwLSP8Ntfcyid15OUpOIV9VAmUcX0Vkthz/KysnTOTxIWeEF1QMDNTr2IT2QLyQMLWqf3G
KT5WNVOXoSX5F5JrdfXrsvv/qdJ0fibga9GWO6CWw5SFdJN5ySN2IOCG4NJYG/p8rqQb7okFJkJd
F2EAokLPYdCFKzVJ4II10IHePM8TgyYDkVsKtwN3jt+AtAC9wsUXcPvdr8g23BWwIdyA1kChK6DC
HkSpoOcirHFTuOO072zDukiECVL8uMk0fYsLWloEPNZQH+vYgMPrprkCbwiA0sjmkyYZrE+V1roS
OiZYfywjTbSfeyzEkc8bcPpOJE/jT07rNdFx1DmRnPBOSzaxU+0mUxQVzD0yZZzKY12rIBRRFiNy
GA88+MRpEbwFIyLJfJwkqJhYtC8bcNlRdmWKPPmcZAnifpWANj+MwWM8B2i37CdS27YHVlFSABzl
Ftz4KSBt75zSMW+DMI0sMbdNu0Ob6lCBmk9oBMBgWyST2BT6BHsmpMdxP/BUpKGt6WGZ0wK9r2Tc
FkdlbIHDmPZeWsLPz8PwSCvjBZOG6DA86DI7TI4du/TsNznpLX2YUV6GB0mQR50YQuyCYc117sUC
WTprMDis0BD5TazM4GSidW3J/Coo+7YQLGZxK1pjdDUt2GBHBegdHsVTqgDhbgXPAWCelOB5FAK8
qyQcznmswuqiScCbHY4k4N2V+wXbsuvqk7yzjF2/a3gVpYFfNlYUe68BhmZVe4atLB9KPwOzrs6O
uqaj1TAIWZOsHM4GFmOwWBv4UQVg0VWuG79pHNl6Pti2IRJ2rj1+kKisAiscqYSLjJVOcVIANGJO
ZJ0mn5FVqrgWHY9K923bRygVQxf1tbA9nTfnYQr7ZUpiDrYy7TDKz1RZOsmpU5kqOeRp04Jnmcba
mrDcHaIJKmtshKu9AFCvcFB04kjM8dFgXGWYHyQtWMWqLT35sqe4PqryuqsmtQm8QcS5ks1EAxDY
TkmoO37A+pCAVIWN7RzjPrLVqepbyaadlPmFl2cVApwlMW/DpoGZyAGZE0PCyaSyUl4dmnBw30ZV
1aFJ1RIHAygbNq+AQ/EbSZO8eOkBeg34rCO7jxzwBEAOldvO5ZYFjTxgENzojppKBdiXrEYxQMtV
2U7buOnxYUcNDYEy0onA8XZpPmmp7vBnbJkymbgyr8AHdpq6PPE63IBz4GaYhQIFYaHfIU/zMw8V
rXzZNXYFYYchCIIecA5bo/eWju3sEEeypQcSZL04SFJL1Udg7UT4KAD/Oq1FXAHAdUp7XrWxkDIg
7KONIN4T+g4Dp3AaG+JGH5sEXMg3fcrAsTKxSclnM4R2IQVNqWUdSONZXPqmS1TwZuia1jmlsPmb
11GZhYGvckPVJYrzofPLMGJv7bLJPd+JhmBaNwmJfMwy/RolZfnaKlFLfNQg9105lHX6Mu2KxhJE
VdZJ5PGh8VvlWAA0J3VB/LKTSPkUoJh3OKQpmtpW1NOJGyadBdBWkoVTPgTuOYCP9KXXeboWNZLt
MO1TGr0LOyc5hG/NIIrjDSgSNYmaXJAyq4xgALJHB3ZWyyNOAEkVSeKyHMIFtaoPwe4tvtAw7r2p
DACREoPtgadoxZZ37NbICSc5yMg71gf8LIplxKagTSUTDaoiDeZo0lARcpqQaUaVyQRXbghwcdPP
KuihnkzdLAsHMEIr1B2UJIC9AA2r0+tQepkWidW7X7oBlWSi7NL+zIxlo0mJAgjQRNTr/NZByXEQ
2K70SwRoiWh66uTC9BAO8CEY4eKp8gIMqFbStAOgTZF9PIB7BYJjO9lXMD7SE200ed/kgG8d2UMW
ROpD4pXtOaNzPdIjr7mGbAhOj6VToUSEcVBcyKgnrwtkl92UNWDlQfgK1cOkQ3H/mnUuHAa4tjMF
4s8q9zACRQeof8P0u0FnADu5EXiQYJ/rSh7ASRYNrxLQeW/zhIMX6ww5bKgQN00+IamHPjHLdKAn
SN2/07QILfArw4AAnFrg2n3TW7CTS5GmQVgKuLg0dCHyUXlG+YVnd7QD8MwBFuisYsXUTjMCJ50L
LvyHAgKMYLUZUF6CY6vLBTJupETc67Br/LL1MrDJIh0Z0VuMvZMxYE7OAWFpEsGZSQdXpFVsf9BW
aplj1sdSCYYNdv3WczPuezlBV9jWVj6lPKry4yLtYoAk4WbtYpLmukynxHAv9SOILl7lgAnpQ6y9
moukK8wcHE5kYA6cLtXMz6w8OCmSIS9FC2iQnOQJRCFLDFhIL6oCYPspQE2BI0qpnfp965H6PADX
nEHQMi3fwhaA3wp3gPRGeNpqjjIZwM/2HKQ+DBhkQ4RdpEDXVFmdTGMcevUJq4cE5wJCrDT5mkeS
u0cgG8UgMkSdRBRd2swX2euEgl0b5bmPOEv/L3vnsRw5zC3pJ2IEDUCzpSujkm35DUJSt2gAEKAB
QeLpb9ad+GfuZhazn726q4oF4JyT+SXqNeHzDg/PtKZ59lrq6TtYcmT87me/x9MNFa7jKzmjvU+q
xU08LeAIjqorpXC9X+t2acIKctEmi7nXnl/OPY7pQrqgj3Nhk97Lfc2mpVLtAknc+WJ/4Hh48HCU
18ETZkvACrpmLa+4x8UX/m5/TdYle9p7z2GNiG1/tv6a3NlZwN3J7Di+08CGDrLFlkRnmJ2pyt1k
s19v7l1Tcm6Gu8y33Z9sJ8tDmDENra7J3Fu2MPKJt7p+9N7k/lt8XPNk6vSjgKb+HK3aNXkTbdzU
kqA8wkzIpuW6xBTPh7CDMStblcX5lnY2ytsMNkx+HQ/QysBo2gqaNWrOxSZJW1m5uQuDXboUwSCb
IyoqHBEXr7yOu7GRhzYmy3nAR4FNy/n05NHNmqKLfHXJeDipqk2pep1TO92tDQvn3DjdP6W9nv/a
eaZPnDNJSmh6QVPtac/GPGYjer+l9dhBEJotxTrY4eCktfAHIkoNvhEdxHm3UTnUfiTUC4VVffam
ZprKcLb67+JaGsFh2KZ3dGgmREPZRj84YDeUYtjoPB83vkCSStl03yYafkbm1nG7AsJC5kHGPOhq
rbHHZWCdLGww88se6RANZ6r9n3hsuQcjxE5Q5WjmNfB6dsiicoyHZ+c30XCzyaZP8l6m6HmGQS1R
buIpng9Zm+4e/PE1/vADPqt8j6AeXFpsULiO2dTjsPfMBDtiCYiunM+DocTtM01azski4XSRef0w
4Bve+ygY8d/KFjp36mLOCx8NzAyry0hTrpgkl8Ikzvs7mbTz4b1L2CwUw7EAebBDX5fD3JA8Xvb0
5fr6tpo31sLBExFE5UIkA1uSXDP8bBIqBubC3DZem+GMg8BxVI3dZM21i+83FrVhuYRbpMERbHzK
WyW9W5OoKcCgutHuEGcOvbmGSTWXMAD9I/x2N5dqlmmlxMTSWkrPPllG5uawUzSLHk5sgieWL6GL
RDH0hv5T+Ej+H7vNptRi3IZXRQIH/44R0mWHVfaYIyAmOf8pCP0geZ5m6LFlrPh8YUqsXiHhljx6
S5BJfDw7vWWjGER06LK0mevdeRNO5C5RHizk2Opuux1tqIXK7cDQAO4cW37JUbMdrTk81cfJZel9
Mw1YI11rticWz1qhodLBlg8BbuvLfbSRQemFSkJjJD40Yhz/Et3CSORaEjlnpm5Wvb+mjej0zcC9
oK1kazGbxzKeYS0p3XwBhNmxPHah0JqkTBzCDaZSyYfA9KWWU7Pk/38GX/b/1osotJ//u8r0n2Du
/5nA8bPv/xnBI/x4M8T3GPfIJRACEx8z7v8SmDCCQ2eE9oQf4ADNRq/D+X8EpustaGmI6TwlIX70
Cnrm/57BPVzLEoQZzVJ4B5RGSRD8vwzhYXD9+aD/ITHROKYE6BX0KkhMPn7MDO/jf6JPkvV970K3
wVBIk75gmRrdZUaPUjPO1Gs7+Nbm+AwWBzOZ6utMcGoxozx0mYnLIQ3lzRxO4jleurTe4P6dx8B3
5dDo4DJnwXgdfW3RuHmbcwLJ6dxsQp20XvYyzvpisOPNFNsbGsvwX5jtH3KdCowNT4sbYIqBdFBq
TcvYhqBcNv1KFn/HO4GmH47kLPDq2gTFYu19NG203PUwnryrUNWIxeQe11lt9/XGn7jM48D79cLs
zSheN87AFmzhUQbgZzYQPejfvWrzYn3W1hqcS52qXDY1+Tqn2MkTex7HL7gF6Hw6ejRhv9UNifH6
Y/CnkbwGaHK3EI/UzpfPWywOjR7KdnNHzcYjhpQym/ajCmJeGJ9n1Ypqlo9tez+A6JnY7Mo2JIXp
QHx5/IV51TwDvgJscB+I7q2F8ztGaKVFVylOyibWnyxGoyQXuC99FP7z57n98BuMBP5Cd4yhgVeC
63LALkR06poEliHLii1Lq8Q28rhLHuUdWrOnYWpviIIpgWYbFk7qVZ6Z22IYic4n4/9EC5iWhf6F
cnJufe9Ry2fatyWV9crhli8KXZG1XxO15kAj0jylwXQ38hmw29uAxn/PoHPM8P3BdcIJtOpkl+Ad
KwqMRLpe1Y+nIRwu2mJSjNYwPAgTP7hh/zclWV9G83DK1m09UrV9N3Y/cjBJsOD42ZoWrqaTf7vO
/DSE3rsYawlzXi79EdZT57FC7vaXYm0VcKhPkrI6knCW0IlFtSKmP25ClF5C+2rqtx1EEDSxXA9T
f9/7DRqhZhVnMbtLCG/tMFjb1TZiT1MMAmkALNNHY85Yx4++nu9m25mciPGHmeBnUKQ0+36KuDn3
CcgQjLddPgXBhNNcy0I3/YPh/N/c0cdgcr+hZSZPAKNUKuj+kSmqs3DLfbdnBdWAFYa5e0nJ8sL7
+a7R/h/i4S9kiklt2YMyDEdRpltUJaw9KTeeAZx9z6g6mDab+AtK0TdZ1/c1i1Dztz64nyya82x6
zlRURmkHaUjQPGhDcH7L32ZZijDxsOnjPx0K3MPYdD3QlkH1YKuCY9+EP7yNwnPrTWk5bJCWtNJx
2XviPHL6FdqomtB4TPD83H7K0M6u3YNrbmjTFck8l0OX5ntwZKAnpiz4G+/0HLLmoM3ZrLVDJUQH
0JQGeU1sfpS1DvCHlKdhOkQJSrKbSjWxet+mzyDCmrFpACkJe8GKtdwi/zKIt2j+ozYYJjK4tjFA
t/DeseULPn5ZcsC4AUbwDSPW31YI4G9qTa58VwzuZSwInJo8MyrRn3axQYbtOSgPggpzIUQyPvUY
4oSiBm3hHrX7U+rv3n5eJyc0HtPe0R8KLjDrahibskcP7XUpOWVs89tPvx9iK4t0T/jwCC2MgGsL
tBw/kBqQwbGFod+ds2kE+ZfPidTJke3hDnhqiRi/cWLnmJYAZ4Sl7xPAbhAFYCXHSxN9w49M7/2s
7aYy8Lz1cWkN8QrE/fVp69UACszJlRZLv4FKTZc+bQ/tSKI3wcUGWXD39XSYxyj+afzGB7gCkzeq
5n5dcTr3bkRHGk/NmBXQcUhcoQ8aIS02Ub+W87p7slqMJ/raod7Qcg7NBnhGNyzLhyXyp5yg735w
IU0qNk8YtwVpPuQMwGUX2PApBezYNk0ek3W4ZSBrBXY53Rf+LhwVX7ML7oZe3JO0927VPETPigGO
0IoBPCTx/gftKLn2qsuHmtKh3Bh7jTLZF/Ah/maE6OOCCeg+WFZsnYWjCddFmm3HIZzOnmyz8+jq
HSMJJKObhdpb0q2AHppCxrrAjFmYdT6ufV8BqMCDVw8WhOCaZQce4Xv3gsKDEV/hpN2PjTsHdlgK
1tRD4snbNdv6kuvlueu6q9XOPuaoqzCdJRcArR1I3X+OiGOSgvG0cXuUXXK00IWu0FW59d0yYU6q
Td/lY0RUITy7VMBD2NlrRckme4jMSj/BzkQ5+mkwyjReaodddIob8xq3qpjW1RWkO89Ol5aPAGrW
64Q5tk9xx25T3dRuFX8Y3NRcg9V+bvZWXrYdzGeIpjputkehPAnYVtzICe1sRzZWxJSt+WrZAd/m
ARIUGIZ9/seE+E15H8C9DLpju+4abAQXx6gBFzAnSTUJuuWb3iu9Ye85K6qUtfLByr0OVvk7Ge9C
muWAtrjkk3+Xth8R2ecavNmNnPXDMtAiioAPRCbfu/5gmvtBxGu1ptlr620Xrd1TDLwsR38BzXWS
KDrxWiyaH4R2x8SffqEuPCSRFPdAcmW5EXeYgymtgs27rNTA9l/6YuLZTjF/qe45I9sXs/eMQ0+h
kNMOVgZ1i/Y9c5cplqUBgbqiXUIpTde/ii6vpAcprRMc/uAF28qT4VLDh6gTqA+V3seXJdnOrl3d
HfPkMfan5gKoqaZd+ADptc2HTAJV3OSDpJwfVtI/O/x24LpUEpDK6uwpYTYod9/kTOsz2/oP6QCI
R2nhqQHlZTTZKVj6m1SRvUrwBMCPPM10wHl8iBOcy5sPWjlVQHV1nN14vP1NIlcJ4n2LSR1ThYWk
g8puotRqL5ZslAAfsACukv+Bd/urDsd6V03Z+MGxSeRHw6ZbrdrjyLBB/ARK1PCvX5vCSlkJaHZo
YyDuK/4W0eUYU+xFNtxzMWMbQgmrU7oNpwj2SDSq4z5vtW2z74UnJekeZnZpO6ytccw98Go2xWGc
Pc+bvrjNR3/zshJWMT8+LPZtjOYjQGjxarSPKnifQQQ9SCC0I/OOYegBk4fIK+cCitObP36t0vvJ
eIvSf1EMNFcn1U3Iw4KAJ6PbAlIsw/Uf3osMJKswnIfgmlL5qiHLBSAj/2BPplBNUeVUs94q6h8a
Ef/G4L/9BS3NmFmcvl0LmjbciqGdnrp2hlk0UyhMVL95YzoVlAVVukOuoIow9NBD2Uw4CtM9R8fH
8tm7k32Ej/wZNxVo9Ll7lB2t+pU2+dy5tlCdax6sVm807e5M7/OSLuSApZbkTRv6RcfMzbqgZPjq
ayOwSJb0DsCZdxo7PYEhm44cV8G4ogEv0QJiht6HWEMtIcO/2w7ippo+tchU2YzQWzK7ViY5NDMK
+erfkcUbigRpnCOAKPbSW3aEAaKH7d3J+FEE81Z6inxk4/cK78qE7XFV+wKENnlMdGdLSMs4GeY1
9wlA/YWbue5jwP0t3JeO7gXpsX6AkCFccIeb0g8Qs2bgtv6InkhOL2oYRJLjB93cj05VNuD02tdL
tK19acbN1ekS2jIIPX4LtFeUoybPEyyzPND0Qcl9+3Dh7H47xDU6A8Y7iNrbHmuomsxDttgXt4PN
7LNz4saToNCZ+nAqpoAX+9iV/d5cIpHUq47rabAlHZeKErEUnky8R7fHkDBlu76K1j3LEB2Wt9+M
i52rgU2mUK0oWBe8eSy+mRJ2jOR6gsBditQTwEqzS7q1l77LoLX1d96Qvhm5/ei5v2uHx8zQb9Z1
1+LyPsICaiGIMGOqPkV5smyKn2kweEeA9RDpiDh5zXSMF3UT9O427OGewQ7B57iaP2aoVur/ARZz
L+1YbwB5HbmihRhcoVKP01GnAdoQzHdF00PUoMmDBkPYElJm+/KzShUfMT20xbzoYoyb4zz3BXRe
sAUaD2+mscqble/HIN1eIt9gmJMpyf2FP2cosq3khylkp8iaFzSCZwM1rWYz6QHo7+fOCvQEb2Nq
ssJvaXg/zOSHdt7Z4vxig/zOhqStjGAHt3fVQh9RVp4p/tFEjK14dDUpQEEgf7PmdmXmrDfzxiOv
iDtz53TQF3QKfoEl/ms2vzZN/2oyczGtP0CJ6d7JvN2SfcXezo47vpaYHRexo+P4ZEndTZgJCNpb
1ceor361AJ4vegx3lRDD26hM9trvZrnABD8SmcBnEqYmgX/vOlTkLhn3XPeYCQEavsU6+hwECUrw
wndi8b5G11XTIF/acduLXmZF0AV/zZIV0NmS87zej+FesGQ6jtPoFz6AbKvJQ5q005+RDHU/CQvP
Gt2pTqDxjmltXTLmMFB/G4fsi2GhwhEBMXoBwwlHFCdWZtZq3MIvn3GTyz36y65YLvxcoIibPHp8
uzKvvIwg9gNMX/MoxfARJau8CbYZXSL5IsmAcyRLMeHT/U/qQOhO6hnjfUCkB2t+g7ZQLwYis4CT
OPOkJqp5skbXlIVPtm+qNUwqavtKmQhWw3RM7fYnZvpdo3EXcHDNjBlpEMWY3mSC1NMiXpi6DLN8
BGQwPjGalN26HicCtH51uW6/jROHzr4Zw5LbaRxpvsBc/oRzNlUkYJvKvXZ8auLVYFJ4QACh/Wna
zl9xbIv2XxMhLdSTHjqkr4bghBXlqWrpDb5gNCTQLG10aleWVXuXhs9zEOoHP3D+hXOsPcSJSCEA
lr7JQZiCktQ/iQRY7LRjeGbO3Y4SLS6ofvjvVKka/XyLiRoLuAuboIwTxICcMzNqhV/bzP9mpN1h
zfhNcOIyyIqRjttxTDpxmIAse2E7vMDi9zDQNeG32MT4NgNjOrRw/eusSbrDcLUEwC3NJ8KNesAI
GzyyyLNHxmJ6ZOMKq19J5LnaNo1eonZABMlr/ZHnXrOHT9SxnuL1FcYcD0LTM0MpO+shyaBAD4QD
+g5xzIuVoavndEfRiLm6oLTw8ZD0TpT2KnPMfDG3rW6D+yFm9iyHFLEf3/L97xWmK0CLbyecQOrU
zO2Oq8Ib7+wW0LXTQgoF8AKCQRfWu5+Zym+TDT6gkyfKw+191snW5EB/UQDwNp/ibbO/DP1U2WU0
OQzRyo5+Zzfoz3L/y2mGoRcZpmpXg9DFPDRpViBbMx0UPpm6cED+VQAz6bC0zVYkU5MePKyHr8bM
8SGjO//GQX5GKg05Brf6x9RPlw3hCrL9IzTV78u60gwkSRw9W4jmxWYGcoki5CNyxQg7rqnqjv5I
wlJiVJ/7CXEgKNm8cIPG/DvK5xT1UOZt17Pa4OHfQoAfCr+5mg2B8SEiJSsN86u+qHGUxNEfiDAM
GQFH7+DyJd9bKPtnX3I8rzgK+0Pma6/Woc+eV9uqG9Xr6CJh8JQy8G+413GgskheVJFH8N9YXy2P
CdH+J1IS5qNFrhNn6rK4x6QbMZCkVorvBuhzkm+zAq6P7vaYjEvMYR5Fx5FsGGIl7ehfQO3rnndI
SbQFYws/jbSbboD98jP1VH/p0R69L9zup95E9MbrugahAJbFXqHCkJ0jvGru0mUktVATRbuuxugN
85PKtYciw/zkBHiiWpg70Sx+DCjWACiRp82or5BNh3FiZ8tB7bQBfOY4DRJkF/mcytPCFhje+2yg
ACj43mkhkAe40R3HMcJWVP8cEFHvinbIDjDA1hKD/PocezYsJyRbuzzBXD+U8ZJQzB4DqzP43wXB
OH0ARZVEZR8n7EnZoT34eCo73VfkQxdz4AypyNJwc7U4LNwrD69TT6kOSoAxYs7TxH6li3pb1yx4
8PyNoA8YbkRkb7WXDHnIxVLyLOsfEV1Jbj2SPCkia5kOj/s2r4cFYSRzBNiyNofJmuR2S5ZRAiKd
zZ9m0J8wA6471bYLnNZ+JkUU7jrJPT11NyP4VlEtHEeqSOH56o18U7bsCB9CfL1t6JBt+S5kfEGH
HFTD7kFtlVE4cFjoy3gOtBpzoxZ2iKdsQ5RPD/qvCB00T5fEDb7Rzd8KM0yP1kerHYaYpdCMmPWj
1XIfcmeEw+nHTJp74Taysgt8UrhxmF68eQQZkOD/PbNm6qvOS8TFJWQ9whI+LcA187HxzS2MmLSK
gjV8joi7th4uXU+WBAKaYsL28wKhAuWV6/l2g4tUm4DQS4hQ6oQjJMjqCB4OZr7ABRBVluUEUabq
JMbAwfjV2hj/MIE3+wYa1IHDwTTcA8LIl1FVWbzWXhsdzGgvMBOBOy0S072J/O0nQZIPlAr6EAzM
nDrM18DhexTxE8ar8R9FoKp26YzQhVubqRAdbW832W43AAYgl4Rhi+SGBgcFN1890JRqND+ymR4F
cNXPBjNYlo9mRB7B20CysL65iQKc2D2f1ntkz16JGV+4miEsLs0jwJalGLwwLkenCri5+MIM2P7k
SoKpAAGkJPqzhAc3MfsBl1NdRASlTSTiHOKsxWjTfUaB1x6tmD5i2T8E2/K8suAXx0hh8SjRlmIO
9+7WKdFoLBTUGmJBMM/vkMDwJzt7X1ggqliktgj7HmtJpaWv4sIj8PXRslEB9IRZJi9j8hEq8gdK
UnBg00iQYowe7JbAl7Xqyr2BzFPeEXzR6zyKtmwcWR6hMz10wwYmaKt6/zlyQXJRlH8DJbgJxAS9
16NkvJjBGx89D2L6TL2ucju+yHxBc7JiJ6Weh4wa9Lp2t3UbsvATiYg2RzGIC+vW5KWb4gppk4Ib
/3mHPg+rPL3fZnQONJM/goR3PlG6QIdtSpOqgtB+rzX11Q/FWtE4lcvIiHufr3PVjgzuaVTaxP4R
MMsPyATpp9X4aRWS7TLy8G1w0c+8xF9L/zKzpPCZqjq3RgeRvCkBB8JsDJoTwoNFw/VeBvTLZTEe
Ype8WD+73Tdpcw8CwIT0N1REh+ReADEF/ItebKmgjdFGPaxQ+dZZHzetK3zUmuJEYHBf5OLXmJtf
tz1BXZdkLdjYnzM7yLzrEWntCXlCMhds+zA9W2PuWWYAefYQvBysUx/zArKmPuKT4l87rxO0yORp
9cf+yNGnXaA3HIEfdbc8QJOXpoiXgyt5QLgdCGM2/YsQmz06pYYHCMRPG7r+PF4xKzNLgQPR8w78
rBy7JKsWP8CUbI/wdMi7USumAv0K5qHGXDSWSyr/WRCWB9FqxPlt2/v3XT94L1GYDicL1E8eotj7
gHJwYwZo1UFqX9PQIG60bUd/nR/HXf3VxnSFYxYtmpK/c9ND3vJ/tyF4S0dYrSqagWcTBOa6Bq72
lLa8hqLyYjuo5n4zPoJa42fIz+7W69hYSwtfmQipiyROTDnO0UXt22csxClrAjw5qGGAa9Qz1Hgv
nyWiXHG3HJDBJUjSzzCPYGac6C4LReYxyUNGQReaOCoz2L8OnJMfMb/0gxFPDiTcGgITCgSFlrO9
75QDFFuzCzcuvPXAwoDtSu3jZgKvWIBvYR7d4XorUmEy2PPNIPynIpei5rqLHsUj011abU34nIRj
mgd9H34a2tqjD+zzLgK7eqXL9/4eWbk+X/FTmeAg+FRsy990munJeXz+s7uVf6CQbzdKtd/OY90H
MnDpHZvZcTBYLo0XYzwZr/ZI3wCwGs+YitjIGdg3IGaBEU0egUypunTeL4gGe3UUhcC01IWZ4QCe
BFBG9rWNEOwge3iQpGCMZdF+u9Agt5v9F+JcHgV/R6K/VrCHcM0CPzqoODjRWCFwL0TVtobehjH2
qUYqeCb8b9i39bDjU6PNyxPLahHxl3Fa4pNAdIgEEKoDHlXW8/AlheipMcex6KXzvC03SAlBj15+
+3l8dzxrL1nSl3uTBLmcUFTQYeRR4/pD2AX5QvrzMPqnOaBQtXFEt5hwu8Ctn2Cnp2oFfZOzIX1x
NvpZk+7G6/tz0CfHXvBDBtYC8BMklfnYIjVKORsvndeMd9YHkcSzBmZOiKM68xnCjJPb8xY/TFL4
XYZDrceHhHal9GU07hTOqUDXaugxyC4DofJItOBnzjzwLZrQItb8GXnpNy/afuFi4eO6+zgccEcE
uXYI7XsGgckYgYsY5IRW3/p/ur572SYvKoDYnMjoTvvGbtgQgN+MDz1MrByu301H7BmFcYYGHPT+
1desF4rceE8wiiRwN3qOrE3nZ0j1hg3Ch/RtdgtWjrVpnm40OMMOefYAdaxGzwUCkB8M7na5Jozc
cnySWsXaK7SMAcciIOxHr6r/mO3vOMPsANKZt4Hr0aV09N/SxJ8TQuRTgqiojAIYWAMEXxJlL4pG
8kw1NmzY3EWre1Zd96X86cPfYCtIpisz74Vt7sYVGbdljPfciZbUfZMio40JMwu8PIwMLlJAe4a2
oQkqhZelc/C4jgiGSzyHvrM1AycPiaoYff9maYg8atz5gH4ZUgNXPgYIIPVk8Csa1DYegay5YyZ5
DyZP+UXrg+zB2H8nNxmUggZwurrtDEqcHFqkWF8SDn3ZgkctPZ7M9ySOfgzcjnX2DleLE2A3L+KQ
teXYAj3CZSaftFePfX+xfKtkr/3SCYIBRqjnEU/h4niAAzyInwOO97f3KHnOn0oegGHEg8a6Q7b2
N/Z/+nWy3wv8w5omHC/+4MdekgNczu5whws4y6bgSXTfa+hAVstXHoItJJlDx73+8dBrHJ2vcOCY
rwnrC2n/zL5GEGR73MmBuw/iRz9sjg7IEv7sAE0VpkZL4JCjtAORhiL45MddAUCDA7TrX0YkcXMQ
cL+xq4cZnxhkruLl0Dbv4dTXVqRwFsPm0UmYjdsWnMfGPSGn/Uj8Fr4zLJJG/jYxWMoOpHLsO3ug
gHqPKDX3Iw55YGWHKKVIMSM/mm0NECZ201h5E4EILhIXG2Ci8tgP0SnTqNXcn8UPCkpTrBnR9eDN
B9VBXZ+v14hk4Qh9Bjaej0sC7rG1eGmUe8IsVMQxTDmmHCnB1KpSCdyqEib2GQow5C6jj6yFGRz8
ReN/lK13O2jM9n0i/jazvY3F9EYyhq0XZcXaPsARKlasZB7gQMYtK2Wzj5cBTaF8E9acAgYjBdc1
YX433asMRB05JNg64I9PKdc/NhJPV9I79WP/hAsJID52N9k1GBE07zyBg68D/SsVcITdaw4LSkiB
hO7VKtsh+tNmz0PcAyHb4NvwWN2GBrxUMJMbvzGmFBFYhrWtssHun7Evp7fOLevBehD/EohCJXrG
47J7Hxvh1dCOkOioLcGB2OLK1c0JPxP5V/TsbhnWIttbVMftucUtFqlv/6hAVVO4/ELrhJ/pM2ws
tr8gDN99mnV42DGs2gkCtV4rvnoYh9LxJl2Wm1Cbh8F9NMhk61SCHQjyQCSPkO0OUUsOhnXVlYwJ
sRZZNB22AOKdSnacznNaR8KecKtDe4j2uZRrd7es6X+xd2a7kStZlv2V+gErcKbx1Z0+SKEhNIRC
0gsREZJI42g0Gsc/6u/oH+vleTOrMgvVDfRrozOBBG7eGFzudLNz9tl7nV0zTfyDtHeYbA9d1+2w
K9wzHrjSpXtcOv8PUB5OP2Nv28m5MZzxSS+Q0x4mb6DOxNLR5uO93xIw8V8aACk5g78keGrj7tqu
znVRXEqBYM4IZRCAKJxUttyIUryKvmGu7E7fhnjG/bOeXH+hUhpuyi47csumchrJm3neXkxnRzYU
kTx7Sp7sWvxZcatZDGpOd4nlk0fnjKvz+HlAy8e5X5/GIDwGmis9qR69of9ZrP3eVvmhKCW8g6JP
uSCLLz/nlM19cEpRdUWPj406Omwblqbc5lcmWm8HV/HN8uZdX+U/HTFdVy7SSvNAuTkfS6bE4J7E
ril/hbhf80A822YAH5QfdMZod6NvgKszGJexgfdtNMEV6RiIQ8JHxQVmMvAyG880uBOdAlevOrcg
VvyFQN2wncDtXDclzqot2mV18yusg59TvN6judXpgrYftd8m05/bhMsr7IsHYAUZjk9nXQ7EPdHp
S71+ehmtU7YGX0vR7uuNNyrUj05SPW3hddLadK29J9VOdzNDEw52Q0elhwNMDXsoqwpbRHdi1FjQ
nQv6aMmTvXI/Htq+uvPrfvsxUJ5yQBYIrsgpQR5ch2t7kGNNH+pufwYKJ2Wqp6TenuQwn9UomZM3
yW25yf6md8byDkvSdt9Ny7fF2yh1sr9Cfn/Ff793f4N2/TOky73EZv/6vy8uvL8Z1TzXv+ikfuKR
Hv4vRjWdTFtWtTwaWReH92uVRf0paMfqo41N/bNfZoRU1a7xzTLpiQqwWK13mGtGvYd/8vf9d6+E
VOi/vBLyoqF/yRGDmbvAyS6Wun+ihSlFod0A8gLjFQ6/kjrjk3bRBElvNW312DfwlpDt5XM9dsOT
tP58ZHA52BT+QPX5txfz98D231/Nf0mI/5d//H80MB6QPPzf2y5J9v5tSQ8bmf/t43/+j6b7Y37Z
y37mf/v4jzU1/2nJvPxZf4UiWS6CWTGKEUPcv7KP/3Bkut6/Xzb+wqDzY5bQsvvuPxyZIdRBiemS
9jHGd+lKnr1/JH4vDEj4GUQZpST27Yf/d+FxbJ7/8nRJF1OoH/C3X/5DvPgSwPznp2uS7URLkPBV
XZc5S5N8xbqImWvV3VfnDLTSw6qBRHU82T0O8NnNUsd43puOBCN1N5qZceIbLO2OmDIUCmaCxRXR
gnbYNcRFTJo1AHROBC3i70Gu+l/ROOZPRSWEc/DB18SMEZeR4JqpCzxrGZNRejVm6uSaynivZNSD
a3ALNJqtcyRXfjQrbBslVLiJQVJOOHDxfqLfAEQzlBc/hhiGyaHzHSJSUZYT2PSnZRPHFahYcQXh
BnV3LBqP+VG0RX+KIlveLk5++a2rIozzS9vVH5mJK3ucaApvR6ckRGGrqCYessXmuvNLTlyzRhvj
Pzl3K4rk4NAsGObSylftnzAIt/E8MSYnswacyAUvYevnAcVL7ETAebafB9FCfmF4my4Mc06O9Sxu
CSylR7PY2OyS0M5PjMJQHCw6Y881O/fYDhKjDzAjeoeL7+KicS2tLlq0O6/7pA/X9dRh0aj3nl00
xp45mV/n1osruDslkDa5qfpdBh3V9+QZ/h7yh8HX6lTbPXy+irl2halyqcUWnC20EAJRUgD8qtS0
XPWa2ctZZI7ajsna5y1hkwu8LgiCbtmV1oTeUZEb5B2BavfkLC3TB+po51mXVfiuYigDtEtWvoQT
YszJ68pLDT4Mfyri7XbnoG5/20xdfvomn14mf6HFLQ1e/J1kcPxQdEHwEY9T75LWQ3bdLUlAgMiE
CIvpqP21PDCQMfg+x1FSO0ywbB8KC2sPS1gbiOyqmdEwmVmoWdnbaqgRbYImj5O06Xo0rymTzjFq
HO2fpiYU771d1jsHTX3LTi5dYnuOjKYMrDNbXhs/J6eiJmd17K0kb870etxwcgY1dz0T/Bz9YIpn
ZWpa5GWQD9kQ94SMgqo1zg11tm1xSPY4Re+MxdRwmJzgoscl/apeGCggCNSQluaryGNAgGEqwyn0
vnoBP2cSYHrCncvD+G0rk2S6cQrFQCIzSUdmyOvFyCvuyS4lZJrjfY+U110zUJ+GfTkBpqC2EfGQ
RlldObeiJUn66rfk+J82v1XhPiMCGFKGyG1OR3IXzo+prvFuTK1XZO81Y7HmZewjb75Dp4z0txHI
SvhK+jQBszQvANR2eux18nvLSyI1xDUIFC4JJ9Cj0yCy78EOZf3JYWo232k9xhNhLvBkKckgImBY
WIXgJBgl/k4wLXTrAf0cj/XFQb6jWTH3NKPqcvnHF79aZv3wDb/alh/GpnfxfUKg+t0EjS6wfmxt
9EaCofB2ZTnXLzMaNNPGxCygMkVo9ptpVnmzRogZZWxDZ9/MtWuv3Hawn8FUNfJ2jismBXkDigEq
VreI+0Q4EroOx4w9mqzwx19rEWxPWamIZHPulioFJqXVrdtDuzxEE8nKR6eNqhkmmQwe4rmT1bFI
MqKSC4ROPveCQ4l95bQoGb7AG5VFM2N0b7NHL5v4Nqu6bOed8vlId7hGOlxZofCe0EzK5ikslXpU
lUE5qghgnvFYyhbzxZRPpDstA9Wj47nhwyWN9mdTcnwNqkL/AfDnjMeZYNRvmGwXfJKdTYMMRHJz
ees9MlVE4YamPPtVRAUPqMJAQ4wUryS3dSwO+Hvr4SFpFeLRSKlOuTi2FtTOqnizxOhg98gzl8FX
0PbrPc/AEJyIX2M/q8iZ3BY48VWKGr7Fe5iGMYki2vd7K8OESB92rGT98vTFv0EuTi57lWeL3E+y
bnBGd0rq0zQ59XWly75FNGTYeVe1tvoReWQKDwu9M/0Ftq3vdRXB1mprnIv7PhEgIhnAq1fbT/5b
Ha8e/y5y9VtAND08zCtz0V0X1UP/CANF34QbAeC96zbRwgfotVS261Ykac3X+cXtk3E9uFMBtnL0
1PzWIkE/CUKdQ1r4pbveujqv7pRusq8OHzb8TJmj0eR2mE+9y4N3jnygBLtMFjniizs2z1keo+Cr
ZVwuydByS3Zr7C4x6t4ERIMBc4eJbUzsLi4vLxWPG1iXorRqpbPEKsahk/AohaHntfsi0zWtYebX
9WFq5PpQNPX61g8c1IeiKukO8Nb7PFyBcPJr6WPJoLUZdA9haQmHPRJk/IPZJLMtbwW2tPOFDxKW
J9c/d2JIuJ4XzrNd5o9zQ8+0Wv5XdM5Nox1ED+gdhJ7J9w3RnsiUic7VvOg+VdpBlmvgPQGqmYZI
pwvcmdMCbCdObanls9eh8e3GeU0e68CxYHNLVf6uuZlbdKKS46zJNvwFnptl+5Vk5A8ihr7c4W0Y
7nkmnPeyD/GBS61Wumzejd9UNKE4zrFd3up2bn4D/Y0LbmQPjNXq98nlMfbFczEEBfponzBLrGYi
xJQH5E6BPWHZQ463+zhpHK7NQl6VkeH1VHXQhzeOYSRI1HokRBo7UUPZIGccgg5o0t2AwkPWRLki
fJJ8ZzCmtW6xYXrQpkiHpR+aG6icOTbIxhWfVT5E3ZFBCSOR3Ap9hTg9o9iAy4z25OwTfPZldz8u
VYjPuxogm5VJZ+69vL7kSLmu1cFbyvF7Fme9PS3ahzO6WIqrHVaTNjlgPmmcfZVzNhnbZQBcoCQQ
OxFug71iah0FC9Lnl2eKkea+7UY85qrX1CnVshTZMa+K+oZ8r0QLqgCypXPEG33acpB9d5sS69tk
sJydQozBX76JfR6GQcnlEPaXMduwkHu8PHvbTWR8/REuSvysMi/HGZzriHHNnPzW7WXMxRm5fjZO
nI3MFjQqKhbLBruR8G9MNuLss2tgsGAljTpPy7D98g1Wb9KtIrB40HzBMyqxxFPSAo0c3ZjPZ/WG
+K5GmCUViq1AkXmZyXAWxpTf/KWnqetVn1074QRtrTeTfWgpZz/ItCCkbGponuh++/cENDJRhoXw
CTFaLLULCIn3Hi4zFjtl2h9jQcQERpf+DnI3s3uJXfSZyEl13ZP/+UX5mvH5ubP5w61sHkg4LGY/
dS70xdLo8kWFyv3yzLo9XSJT51k0Ha+4F9775IjmcRQubly3q4MVglqt/gSD7ajLhjz53ddT/nON
6/AXhLmET38c2t8awG69H6s1ubF+RH2VgS++QHCNfGt4UhjfM6LGO1jWJYkfSJj71tYbLk7HA5yQ
bFrezPGK1XZlCtUjIAuCBk4T699R3+P5Wysd+ztrRv2ci2VG21sWwgkQrL+bILhQUj0zkijYtuRp
bevwEtYgv4H4UqGoy2r+yZmGMESAy5BI4eCGI7n5MQWTP0zdoQzq0GDs5mnxqkmCtIa2V2FBNpAW
B4k15WjYZfSpvcG8B6LEyhLNGPgPM/Ddkmbaip8Zo8k/+D2dZ8IHUu8LCyx4pyjyf6xMsNFatnLs
sFhE2xl7AH73vO4S4BD5gFaY2SVaD2FogSFX+mIchjqAp1mHG5MBb15RD5VrqvbQisomZzhvgFo3
kM3wWGLqaWS/iqEUZlyNYLMGeNyojwVOp4wUsysCfc1vyV56RdgFi2SxCqQwINSMdnDgH3Lbr8Ht
UmNPPJsED+auF/VMeRlN0c/IDSB7+OGE+isnKvb9ZBvtQdtuudynpuw+l2WKkkM2U++mnjQBJeua
cLOIyC9/WZ6SBlTgwuWDvd15XwR8vt1U6CHidGjgbcgsthJwOH/pAaOT/8rnrL+7lQrfjBQEJsbR
zHdCJPVrZj10ZnDZVh4uTI2XAvCsPMabKLZv9JZdk9KBBdu+rbL5c3PKLOAluQ4GTxCS+ZGvy3jO
Ouyoh8yrZ0YXMGuIzucOmW1Dq9eRSApoIMkDr+2+qd0L1xnUc3EMFvz+6ZT1NJaD1ww8Rrb2NP6p
xmBpDi02owggH5iNkbPmOIR1SWABxC0fTUGk+DKlaPRpIAKEdgoR4ViWwboQNbSYScacxNlOBgIO
I5aT0dyJ0A79CS5Vcxsv5eRdJixwOvpFIHY1IUdZauEuLvDfF1cdsWlRb8aTWwPFjbKWaVYdqeip
9svaS32R05LG86byc+d3XFNLFlm9m7toKk/NVmGqWboOfsLkN1F7ZWUt233eMunAuL1yoTskWqjF
N+biacjN4gNsXtr2RDEzPINR7gjNRY6EQE82iSOjcklX1Vpzyk55GN5hePMJXuEZelyIi9jTYEbm
cis05uR2XBkY790cliEXbpJ8QLHRkCLiSz/sOhhcjppugylESFqYaZ3bq3Md2OkHE89RnHSE0sb8
YfC8a69wkvyHk/TWOWCImsnar3VNAVsAUcf+4+Kd5vsC43cbVkkqbzFBtU+gnXCr9irpTn3No3U0
0LkFb64sKTv9muc38IsCfA2uTkhmrovBZwoz1AEzTpPLXIFE0KkhmZldF/6ACXVo6kqDKo3L4spj
whefcy7m7i7Dd1KeN5nr5hZQuFIMthyV8/0mF3lgZ8pqr7TDComLNg9owvaXf2uXpS2O0sVLTj5K
DKB2EPQvnNuk9z4yH2bzUeODa+7yPNhw3Im87u+WwuemdOuGOWwZzk1x1lNUuAdeYNUdEZ6Nf9jC
hkbfjqE1h2oYMmx5NIhfpcP87BRfrveU0VziXxe8tA07ahfK+5Fevb6DWGOhk2y9brg2QUdeJeEa
jDjv10UdxLZ6BMrmCYTFBI9KPwwToKW0qsFUHLUsY0LjDG27U+BkGdaBpKUY3CmvN/I4+eMwX81L
F8/3q16dCZsx4KVvoGeW+iHpGCI/Z3GPCdKqbJrfiBfwPF5myhvOjI1m8ybx6xBg+FyRz5hWjvhV
T6bEU7eWNWNxHYZHP4G++zzqSbmQJ+RIDGjDiLQee1pcTOgG5eTAAwVaHMZI4pHZg0p+U9keDxK2
06071EuQS0zEkS7TvolscfbKgDCKV1vN0KLe0PyHQgGrjiKQVr8r3YlXGTdNf627YZPY/WW3pCtv
MZBsQvD2xvjDarlR1SoYOuT+egDjM+tT5Dd0mRKuK2qUnlp3DxAwyam2FWioefb5MBCyy+Iw2IEZ
RNQztL1SVcM8gwt+5EkLjYkeSWUV5eMIGwuLdbjp5gTLpXePQHLHZT+5AGpTZvM5NzfDz/HkJ4t/
I+QyrinbPWBo6CiH7zV5vnkso7r8Nbd5iDls0LiG19FQ+pphEw2TOTSHNNL1cAf4J/7uLHmDcRFo
0ru0rjlteP7kyeMbBUnKbGCrW15xd+haYq95QT5lP0MIe8JJl0lAgOUSpCxWwOUfbVI/Rw4zRyQA
1zo4x5J2PZQIghjRq7iVe9W5Egiu2urvyAOAwMN6ia6Q3vD6r5jg8/06lM2bXBbCV2JO7J3ayFgc
BY3uqwI9/MKsf9W4S3lq9xnhyndXBdXv1V03setL2dFniZWUElj36RpSI6HPyuN95rREQ+Q6vxgh
luJi7oAkTbDMa5LkHaoNuB+GyVQrLsUWV0kZDT3T+G744MsvmITGhjQBEzJ3/WkU/cHVmuTLyzgy
PePNJyOwp4In+L2HPjQyjirh5Za3fJlapkHrtNj5rtYjWLGTgq5LIdU5dM4+7sUij9JINKpecE1G
9G2nbHQXc7Y8JfMd6laZPzfZQmnx3bhRB3xbQCoSeHuboAJ/lTTaHp1oDNFqRZgP+olkOOz5EEEp
OoRZWc1/Rgl+DvZYEHa5YX8A46tTmKmeNhLImNM+u10T9gfpL8yH+4h9EGku0Yv0sVuNQzx2wPC3
1ruh8HQgjkGEpxISeQEJbDJKjNwASR2d69jP6nTqMT5c0wtO2yGoaOCwnYyo4gxa3FCaU2njzf01
AaObHiHVNYQbiiwM+LCjPH5sK2ZWnwORLCpUU490ld9mFYfdCWHAoYVp+jzk5qFBLjguKj3L8U+R
FNN862hDZ2f82Jlc6FOYPQt0uib3YIjMnodXATv02v/OSrNm79aLqvEZEIxFvFRORpeA2TRCGGM9
yGBL7KEtHO5XCupieA7hpZX7Db5s8eEpMTPd5vBeoqdYJxTfSdMpmCuBTZSHhskqi/ucR6N75ELK
QhYNmFLrlGvSAoGu+2ug3OsPU7hLeZqk31mG12N855iLwEtIDPVSBNuZ1r/HVOmJMdzzwTVXDNyj
/noUbG1JbXHJJ8xLUX86a9Z/6k65LxYrC8izub/4r/uA8lD1UaE5XJdSn3IQmwXe8nYTuPfxXKdG
2Pgm1ta417VOyDLMWmYD6JlAhViWW7mcpK/cYJfnmjrZpQ/nFBN6fRoElvvdPPSzvfZx2uLA4/2m
hu0rvIl9z/aFFPpp5dGWuYMHvwU1CXnI6V+BuxUfoqzxtdu1Ek8aMBA0KhLM3mFFYdr2pMtUcNUu
XfF98viT9sBw7S0yUQ5asJ+BHcydVQcEzSX83nod/hzkf8nUNvezZVcVc/3BCpDlZdgI0KWqloQW
8Jgs0BxmzCV8tTP15aKC8iPEhSDtb6D+71EwBy9lepFDgOnk9KeHW8CqD88n3y3hLbmHcp3Na9f6
JN9kPXmP5WwX+Hp2df/QpuVHwJHVY9UuxbyfJdBG4Kv9D9mVcLLHLYyn1FpvoHfwLrMVd5pLjKpa
5kdGeziFeZrpxhcYO8ue9QnxO5zoUBPq98znFI+sqOmdqXrA9Wrzg9xiHrPJ2fS54vl/zNpYDgeg
XtNjQIPSpTR5xaelRHxEDuHdmayZn2yyjoiBwmQVb8kQfoclpVteHHFn3Kh8k/dUD6U6whEesUW2
ihAQjL35ZxNeaK6TDrbbBPN+c+H3U2ASW6YS3aaSrnEukP7ShuuvOqiqRu6oSiN/CZXMcI4c3Xx1
MDU+Jz9XaYZIlK49B8WNyEKub2UaAAYFQjRXmVpbpumNrDDuVdma9jAizW4W6/ycMXoprpJasIgj
a9QiU8/twfgHIp5vl+Ti5bdELD7po1TIu9vJG4xKsyA354RpSWLfI5iuxXLlqUD2+xqswlfYXnw6
pW0Z14Q6RF8J/JI6uZwvJJJSO9jo+GiDMlVB1AcHgUriHgynX3FtxryjRLYISGxzqGkwnQpPZM/Z
6MDoFO5zntcT0YBSOfaCXCAcSs6FrSNa5FT6zMLa6qLQMA6KJFCtnTYC4YOmN3rKZt95kRcK5LHZ
/OLBN07PU1Ru5cWM1KqPisMdOWSW5OdIVdGOI2MEzrXRuv+TLP3yw+WbBGo9c4c7PTZev4+jTjzU
W86GmTLuIFrmg2XqNbIb5tkQahoRbH2M7b4RNPN9whDkjpJQPuilG4OU9S78zswOSQ/3CebReQMb
5BDb6fHj9UsOYAGTx3nLglnjvkUZZnERGYKdjdam2lu2/DRX9H7eE50bvsucEhn/YwnEzsl0E/Nk
MZfDlVPCHimjdov2fu8b7HNbh7+xn5pq57C85SMOtqZ6jOxgk9RzLgIwMgyDICm78dHqLRHforj1
70C2L1j6A1u+Rg3rJGb6L3sKdGDUzcDru+llmcT4ArPtJWDsRJKn8HxcgVOrvwLdER5z4KbhlhWO
WcisucUj+2u6X5EfEkRbnX546ZMux/AFuenP/x/P/4VF8pz/M7/9y/xjGv80YvX4z1n8337j34fx
8t8dBzYxEWPHdeLAYy/bX3gkFv0F0QW/nXhIvRgs/sFG8pjSQ1b1AMpiG2PewHj8H6P4IAJ4TNQv
Bl18gWXzx/2DL/8vRgr21v93No/Q+de1cGEUoJEiaUjG8AmPzOUn/udRPKu1yFdApNmpyG08PNJ0
wKFXD/hjIU2Mb94S4NmcRDvEANlgffU86zBndxl7o/Sd725RcBM1lC6p0WYhYBGA6GXvGrHgO1zh
o3yYGR/nyS7cbJ49VkFgppu2dGpEX0cn5kyQujxVYZDn196sXVvv3BYQd6oiWsEnGL0e+bC1bX1o
egKtI70oUMOv2nVjNOm6IUkIRSIT+UM7DtuCpMOQ/N0hg6exPPNT5ydm0DIMOeuydbn3E39Bxdna
IJsODJ0q+2OOdcSw0gtoDxa5bvU92lBtTlXLF+/J8USIOUvR+PxmzUr8EOZt5DyEYxTI66jryYD7
9J0t5zwEwmODWa4715OZ5DOKSxcSviYGV6XJBMHsd5PT552tTGbciZ7NugYZX03J7dRZg/QybXG8
3sLyB0iS2ibG6gGldsNC62K3x/zNj9etbyH81+16RizWn74skr7e2YkZz6+66Mhcop/MpDuCDW6f
pthuB49buHerB+0WpXkvwlgNdypizL7zIz2Lq0b7pfyS40CgysVHOXyuVex2ENYxTDAGHkDMCi+t
GT/WeQqWtvUZpzLLLJYUqbLbgObwkXwtDqvOUtVurjhm+Af52JhEXra2WFcnwCzmwJcRMAeyRPyA
E4tVCmJ2kCd5I1SNpM6vJ8B1X48T7cTEBGd7FdTTyt8vCw1ndsW6AXd4DxZ3yF4JAS/9C7nzrvtO
IgM3VNKftkE9+1TH36rZr15yFKarHEsCs5T4NWBu/AFROVvw602vDrpKil+j+NuD+1BUGHaDaMlT
oq+AWinnhdk1eU4SaGHZ2Pcy72L/p58H2ciYsqoBx3hotthQ1AwjUzm4/iWcrVGmWAbacLnA4pvn
eulaJO2g7I7ltG0PmbD6yIcq4GAUDqJfLEIeYxistDFAalHcXFbo7BNVRm946N0SqUSZBJUxmZVz
V0EUdL7PIsmA/eYyogmkQFDEEl0drOONWpVyTopg2fY74sq02SFkWuPdsY8HbgRSJBmbmIU8bxX4
gUMfCDZndXZt/FMHpfjINyx745d6p1KPIAxt4PXguXL+e5vUhYmuHZc6Z+84TCcehd4qYkWsvvJo
i5yu4otrqy4Qr2pah+n3Sh87f8hgSOSVEzUiPAtdz+q2x/DjfRnHQVxy0Ruy62juyfhjDBzH3bYQ
GLL3Bgu3PW9iaB4DPwD5a9cez2Jh+spnGEocPxgH42BmjINlH8TcvvtxFd0btti+SPHJo6sUoJa2
O53xnYGOqoLdlvCmAttApiA3Uskz0e4wPhLPFexvAVq5T2LbJYdcdiH+aGoHhDtRAshlZSVS+FD5
37IN+OTZuh2dXJ6xD4frNYf0C/+reWUP0IyF2CTVN+Gb6Xu3NqJO/bKMRiq4gOxj7Yft6+g122fW
BdE3N1IYHUY1f3SenA55N0ePTSFfN8TlR9K6AYgzfmis60XGHNGD4t1UCCGZs03efuk5P3khAuxu
7HRXca/c09YRCFIMzUFnimF4W5IFvV41Qv3J6Vl+tsGU31v+TCTOQQGi8NfHsJX1ScMSPvXZuN60
Xt0852UzP1AEAsTK4gHfekTSIFNtcOzFpt8oZLofZTxLNqNZ1/tCvKNpNew9hQmBD91sKp4PmHep
NP0NXm/YTvmXY/34Na49uuVlZFaGFyw6GNuwsAEsaAw9QoYvQQTq+bTRmgKxh9sLt9arbliyFBc4
ibL+vgCDfYjm7MK9d0wGWHTwl8/RTD8sLT5EYeTEV4IB/TMnAGE9Fz+OOTSNqK4Y6wcfdEnJnRou
fuewZXVf66234EGy97koNvem7ux8mOgf8TB5c3kf92X8wNsMeqhJqvdBj+gHbsfSzIupLWfU5AQm
zdsc4WVhJeu+7V1Xn7UXmZ8zl31OlsbD1RlPQfBYC+xC1o2L19aJp9t8AjzhZG7wHBWDeWPH2Ii/
OIqO5P/Uow7gdvT14pynWFyvkrFD4etnp1oItgTJnN2vg6jOplxdxL5mhtptCPnaiMPW1/asPFgh
O4dQ4XlcW+fan53wB26e30Gv22t3yW9YZBdCfJsB/LgaoZo9xMFtHIz31SrrZ43dOF1d0IWj2QqK
bCbRk8pubOdF+3C05mHEC/otQQ9tUrCwzZvCeHTteZF4xErD+KHtunvgC0XqVSJ/S9REZrmJgTI4
ofiqNwpkrGTlWNN2dMHD4nR9daVXLF4MqSIIAsuUHwW2uJt6G7/gtd3T5l21fZ+9Za73ncUhA26d
XhxKZYKfvVDt3lf6Lq7trSHBelUWGoVedI3zlVUT7eGFCWgGZw/Vu3hBCGSNZz6kS9sAMssnyoVh
uMawgQ3NgezA2eNc5imG1inZ5uyZEEV45Ob78PyMsRqzwotVeiR/VHbf9NweWyB72M0HbMxX2jNV
vevxHYAethfOx/KNIkeeOVCTG+R2cYI/Hr5QBonove/wz3ww6HOTnVO3/WNVsxuCEU2/pYkS6NYZ
FLuf4Bt9/5oB+vIcSrCx6SSyESEnzg3+DBlSrJ2bnKLkEWTDHL8B8Z5+FxLgVzqsxXpWcB7S2dIa
Ce1+6RwD5pFDrvmsuPLv5Bj9hIoFe8kUHM8MgIF6OOgE2ZD339CT1TmzCYY+fHms2WMvwtsylh6O
Qae/rVnQtw8jJLqYYDEOw6XCk7FKNsxO4qK7+uGJF3+JgRR1fuwoNV8WdFFxVevLqT26OV5nwPEs
U4vNuv5ZCnHZCIZoZe+DAA8X8PT+D1glwOqKzZubO9fvU1YSCLXwsNIsmhI+Y1iYx3KIB4QRyMHQ
pO6xcrHokxVObJMBtZ0KiGbrzkDwuMks8liHyZM9B9sNK45YMtHotr1ZM5Be6MXtqfMmQq5kdNyj
cEEFZVhKMYM1iMzMvTlPd3hTiQls3ngYJn++8TMQSFBzdYD6U80fMOvbpxZ1601WYfUKNT1guVxh
H5ckZJduThj/iLdP/iQtaM8T2zCOBPw/tiZ2zixqrNO8dOStBjx920XzcGQLcP3RzB5RbMx656Ka
IzpigOAeA857MzlQLKNyTId8UI/THDAlKoR7ZNts88ML5XYdeqH7E97zj1o5GOF76Zy6cpsICPak
eev4s+NpOLEacNhjH0a1L2Kkmmp6pEwYuExV0KCnJSSLBvZQeATKr1g0kt+yv4JHVi7QlDcnuyWO
/alq8GLwP+mGwyDoHw2fpn894DRPB7Tqn4HfCHa8OfVp6uriNwCq6Fyski8cMm31A8BXfQoGtmN2
8xi8s70Xc2vZsBCaToQldGIR8Qn/KeUpy/SK++DCmKvdEoICM+OwwktQhXsUd9YzxuMyzfuw9L5Q
6careqO+2A2LgzE4JueAVTNm6VBYsacOF049Hjw9R1eA3yka0MypGYQXXGExIZ3fNtKFc5qbTFxL
ucFzxSk2nlDMvB9NWVQJDyfxWwK/lx20mRe8Cs+EXyGDxt8eg5r/xd6ZLNeta9n2VzJuO3mCIECQ
jMjs7HqrsCWrsOwOQ7Jl1nXNr89B+eQ7kuwnXTdfxIvbOte2IJIgCKw155jnEQ3qjTOrGpUlrZSZ
tEeQdrGJNa9t8vJeWm52giqQUgy4gHE9gTDaUkosN5VRV/1lljphiAJmDtjSNRepNagPfTbWe7FQ
WDPCaD856LA/tFigWyAg+JWQFCyxC2REIhzrKhDaXR6daDDR9SpFT0ATv3ZyZzPCgknOK6IK110J
V0zgQSAM3OgXFDUhLxtlgRf1Qe2cKdtxzPOCuZ1u8smCm+lMguK2SdvrAx2ufPgAVD+5HufB9DcG
kXvl6Whj2gwrV36qDHM64DXD+EldyvE3sAuam6E0OXoM8ShovqjJXneUNqjZhokYP+MsPK/xWuKG
gi8PoSk1w8MU5nLLFsa+kH5v7KtA6W/EkoC7TJOiu3BZho9qSuKzMZuDBwfWdnMEBgmWJymKejso
GwBNAtyKYNyowJniAe+mNJbW86ldAOFfySYCNuN0yRcjdtkEprq+RqrIqwhSn22KY5s/lIsQTft+
fDRY5T4HnR09UC1COtvG/R3ReDkdUdYnoWu6/hL056puQ+NjN4P7GxA+YAqzivTWlzSh6Zv5E3y6
KfygEpAwYezARwOx5rJ5kOaHSCbOB69Qw71gS7mdKq2+oSGPCtx1trlI15CtpiyKxxpgz5mrdH6d
owL7AlGR7TRKUhgmY9mWn0qiGnZVDgURcTEpF+jAtohe9dFs6bAjbZj976psqw24uOHKRZJ5Oecd
qPxpaoZqj26HcrHdin2io28oz4JbAqgJp4X6cd5SiSDeHd4xVVXZfBIqnw99RFufw70Tn1WR6560
iNX3pTGp1WDm9klFv2Pa2Kb6HArhww/rp6vJN+JHTazXmtzr7rQqmIodCr1vBExTFreb8IPOxuST
YFHkw7NwzzxOS5foPVMm2NjcF17pXUaEZ++s0aPNKjB3a7M7S3UWnNBUIfjb5fLXsNeqK1dlNGPa
it57WXPgHrroLMwAKHFuS6YPNrPYsOwDchgMgw2J8yhFM1t+tX0/O8WtUJ7RTBHbShZXDRVNXJP0
8AApx5HesX6jNK/iKdoPKUxUEXRIPbsIiZEe6vRWzc0g4UrzgYYJVWycjDMh63cmLqnPNp9zFA96
rUnWYQPfBQkhLn4w8y8G7V0GgS5KPrSU6VcyDzlcUz1hUx0gGB/xIh4Q7xMr0QJP9TZOPfb3VV3A
EBib4Qamcmav1YhscRtUwr2lJwMDIY9H70jjv/ROpxl90MNc4DU5PHlNSelI5FGppBrBPOms2bNV
/p42vbPxzWa46BGcDKu+cn+Ybtx/aaLUbE4p0Hfxx0KQy0EJYMTyBX8sRXuWPDR2PY7XcY8UF3Rr
hFsOXdtnz5/0oRlVc0Xhw99X0Qg+B+uxaUNXrBI4EXUwHYaxppFvguWh0outJdtYwQS9griH/MSw
VZHTpvGGs7zLTbT7i+KXNHoJbtiHgx0Vlf1dB2a195OCqOI0ZDe+dthNrQfHNzaJkZqPerF4wjmx
8J852bBuyA1OdhxP5wEwMHt4/HND32J+s6YzCjuIZ3CgZ9ij4V0TSUqHdDUhS1/1ZlndoCmBs5i3
SCcigiZWThZl37pW2CdN2OMbcaAU+x20z24wvplNFnLuRdVFwX28Ckk5P2ODKjfUp5z1mFnmBwOx
6qVI53xvDVIS6pQ7552hxisH7f8HrpSDmJElXzRLfbPBWoDepcmoWisiPj5MLtmmWQ1DgO9qDEfX
9QJUH9N0XkEMcbBss6qs6RZEOxvbwydd+OAumpzkUuJo6H1z5EovNKilBt0QTflz4QAiWycC6hqb
gVE6J90czuanOvX6xSTQTukp1Q7yHJLIIs0a9TFySDYQBrinsimCC8OHB1tvmVlDBiEmCZV+BLnZ
5Q9dkMUkD9h11aab1q1RntUa0sstqeHaJaw5CWMi1vxkBMNid25tMgu1b+ytrA87DwAoPe59GjuJ
jZw3m9WREPikxa4wcJBpPazLp6HVT/PWJTZXP4at7ZyRGO3+GOI29r6OtEtswO0ti9MWd7Cuz3o/
cy44Oaj4JvHAYq2wTkTNURVu7O5CEtncczT2o39p+9IvdimnhuE4DyyVu7klG2kTBRlAKc7K1Ya+
bgylhi8zCvw8i3vSXTjZQh6OVeBtMFCA1/Qdhz/vJVUoFNZxmR5i0RvdlrFh2SGAE9ug69tTBQgJ
vnfGZ+ZTNTj9vIsSK/PxQ1Stfd4TDT9DrEomdQCaIMMD9aHMOU3R/SLqGGcqkshdZnzNhmszON0G
w6WNaqhgT6Vw6o8B+rP2AlJSBufcTcJpH7uOaewSkIPZoW0sw7iIo9LLUOpKnOx6aqziAIBW+2cp
xh02yRyjzBtq6Zpll4ALgsHrWA2rxOGUeOHNI+PO7Uyh9j8bB0GWOTr+KkJMdIYLA7QolD4vFOVJ
Y9KSWk+hF8wbesbFGQHK47wGWDm5O21xtlobgzD1KrAzfdGgyYScoSkxIwLehBWvJ6eT9DAraEED
mTKrtKXlkzQzxBRC0PGxeOw7skw/RA3Nzh4dwg1lDDjcZu0cO6qHR5hk4lRPc330Oz/Z+Ban+KS3
jW1IbLturWjtdt1dgL6Q7BGrOqf+6lzbhGd/7FO2F3TEnH5YYYQdPqJx/175483oZi1juXf1hKob
cf5JVDYn1tLa6zVkM9tDpMquK0UyCQ27otFHrJoVIzKlohWm4WdUM+gp4QmACDBopdNp3SGBzLZV
GADLHhvj4PQ1R2HFFixvPTK4hn2DnXDbulBykZnCYsjMaSW8tttSGBcXdlPhmrYCmW2jvgz9o930
FSojC0O+a7OAT0qRlgJx8r6RobuzR1bZJEGsAosu7KV5PtdzfAhT5xSfUHCIZZFtFQiKXWVhnXft
+0jj5IG9ZQOTcX2x7wkEPOpBNcdwKq3rNtHlj8nV4SI+GWBblVl6kc4u364KiqxbFt256LrqizLp
45qNlR7Z46NEKBnu66BMzk12LmHtxuoUt+D4w81p+ec2qsyVjpJ+7xOu8xDG/Vk/j+lt2rfB5x4q
24bThvNN+rHzYIIu7pYbe+c07Dt6JFxX5GMhShhF/0EI3Gk1LSLUxCVCfNlTaoJ5tnZhl+5MjDk7
syTKvYAcs28FCr5VjfxlPVle8MnoNCp3DTM/yfUxwswiKSiuyIejdUqAoUgMluoqgsiGtHDljf4P
Ref+KOCmPiC+i9cZxfHKyr5PpdTUmFVJhrj9GWQOuCEHKmc4sFsn/c4/7Z26vHAygNDoDtZ52lPy
4MUDk5nAmHInd6PhnrUbx+ku2YM9ZLy0i0OMr88YX6S0b4ilAtch5jC/m4ukzrdgP1uklWV1lbQR
hgYASumnuZguSSqjpT+CGpuNoTxiyjcg2OQwFnzC1aY0EutcJldxmEEHqTyCjHxe2X0SNuU9cYyf
5lZ+mtrpZkqSg86huKq2uEPHXpzGmT6gAQsOVcK8iiXGGDESC9VNwKTR/WipIFuEpdr7kExO+7Eu
4A6644mwKfcM7GuPyFo495ThuEJCKfbenAcfoqHdBZUrHiucA1eN41pLCdgF3V/p7ujI+lsEsJO3
juQGp3IqYmyLQwHRFFukl+5MYsJoAXh7jo0EHSYBAuElOMRq9B1rKAlG5XCiYEsiwSMPUnYwPgCu
K4fuQNwcWq84wQJvbOywxHIzZnJBYQsAlq3Vy4+4SQjNCGVrZ5ygVH7CyS0nro33Bf4TCKVTCQPz
g9RM23KOxoMnUSiDRf9cmjHf1NoXN2YqUIMbE7povLQnDnrp1YT2ZFXZ+U0d6LugZmYmcMbgTqDp
1Y74jKVVrXlYy4ktJgAlSieqYVHjRjAF9GeRojzRaBqTTHNEI01kz14AtEqU22d4243vsAZBj1m4
IMrBIYQ9LG7KhEc6drS7EKSz96vSxjpBegzas6mCz3MCEbfCUYCcRdLJS+KKqCGdfenpH25rYxo3
AW6jdRnTbFtUe/albHA8tdGykMugXD4EU/Cdgyh7DQswzYidJGQdLJnHRVCeDNR+MUXlZx3woFtR
l2LtILHCvTLyUrpVfnBEhAdZOsa4NVF8Hbqg23OaQfaOnl9taBBOwzbHNNxlujuhOMgaHnbrMce0
NsWxfcozzB+RZvoUGPIFzhyFN6rrmrMBiNF1WLDZWBnpmHNpMWaepTj8w0D1D4GhK26sCWFspxKX
ogmtI+JJUPTMpuy4XmEM6rwumbLEKNpfR2rI5MWUBdmNKmza7eg4CE3DfGZjiMZB0zwEjjk+hJYB
WKZDehNvkchGEnCjgZUW05ku9oNjyRNo2u1nn0rqaYFtEZ90WF7S3caDRO4xW3RKaXCUMDSRSWvc
U8BgE20Q+CgKcW5JYLbwVSf4KDmTtoq+uxMhGBSlLkXuXbZGAlmKnaJeo6lB1AKMZiMUqNohwdqA
5bbtV/WAWZgSM9kQpfstiltUOLQj/C2+yypgt1QnJUIKYkvWVlmC8pzIKcRYB7OCThq72sz62NN7
pQAED7GPOqpCo0T5UWgSeKe6HHbTbLEGIYOHWjdN0y40U/OQKyyAZP2kj92cE3cyplTezek0aoTx
kfVa76eJTzObVQNkpm9eayWxyE1Df/4MAfCblv0CXniOiLAtRxGVrR2lTCWU8ypRmHDPwZD5hBvC
6g+c0HYkNgoavJPzM+3q/wqjWDz4/wzkCleSlWRh0Ddx6ivLWSLgnxEgQM0NieMDDsE/oqqTTEfW
eDrZszA3b1/RArV4NhCXQcyyI5QthWk7Wr+CXviw4eMyQ9Ek6aY6W0Bx6A3prvhf+oK9I5lCZTOz
TfPCa+xndr9/e3ix3LFX40MokJYkO1M7Ui834tmFDpXr+YX2om2UGwoLMGVYYjYihAsqdGS+cw3H
K+/QT8T9udml4gJFG5UGPHf+hoa6EZ4FXml65wLzir3+c23NdcGxMPuvBZfxDa9WHQVh+6T5+Oe/
/r1k8P1j8eE+e2xe/6gXPxnwxt9gjs19e//iPzD4s5G+7B7r6dNjQ+v1f5Uny9/8d//wb5XM9VQ+
/ve/vhVd3i4/jaJD/lxAY8s3A8lWUf0f1/cYfH/5N3+LbtRfpkN+mEn4mGUjYEHV8ncmmfwLyY3W
wDFcnviTHOdv3Q2yG0Q1JrATRy6x9tY/BAxL/MXP4Q+lS1q951jOH6luXsJVWCdtx7Yoh4LUQOEj
nCU1/NmMU2yKLQpbVDY8JNsPPn+HVjFMvPqHX8pwQU+ExAyDgeIgitjLDtTIxwYNI2qidWP0SQDS
p7btT38+2z6Wj/lVWz8+tuf35f8DM8WSb2q0ru/z+T6PIM48Ps3ehbPz9E9+ThRl/qVYeFCGPj1W
bTPtfk4Uy/uLGWALb1kDn0Ra/wi0TDRYKLdImESGw/4YUs8/Ci3BXNECqZDN5IJHzTT63/fk4uey
85Nt83uF1utVGDGCtliUPGEiVcKT9XKq9JzPg5bMIXK6/Bi6K0evQ1TlY/DOKvjyswLVxaEDoGng
OKaCAeMsU/bZlJw8PVXIWxFnw03ApUtewTdcksVnPgzDOwv+r9fksOBb2tGWVo7tvfqEJRawiKpA
3G+iDscngFSGtkZ69va6vnyfni3rT1fkmJZNtKAtYRgtwrdnVxQ21P0Qf3FFk2FdckbNqShZUfgR
QSpxUm5jZu9c1y/3ECGfx4RZFH2KGtirERNLNW5VI8WOVUNYMSLUcXHhK8ydRBwf3r689wZ7dRMr
c5qHSQLDoTw7jXuAnfImCaDhbRC4Vru3B/vliXmWRbffsxEJujbz5NW9bE0z72xCcmVZGZcUDyi0
DHb9zii/uSSWZLSQpFGjanOXP3/2xKgOUhQJKXy45RSfJpEE+po487phMf35Xf23NzeCCwKIys7X
wVWiF/Xli6GiVALwGZJV2JbiaHMxa17o4Z2X6ne3TQlUHWxwWGGcVy9vmnU2G+KJDKBScW7tXKr7
BC6fvP1w5PKoX8x0LsbWHnAP0E7Lp+3lxViGQ3PYRF6QBKFbbuqGZEYYoCURzvvM7jv2oXPbN+dl
b1f3QW3EE/RbdCn7kfMtAb1zVtfXCMWgY+dopvMdaCTsU0TjpOdTLlw8lS2mn1VPBzNYYz/V9l7r
ZOyQaxRUk3z0RgY7cxH8GOiAcBDE55au7T727inckAMy5xJtU25j9/dis6oA2SMD2uR4pL4ECuzE
O3vX5Ypf3xEmqskDFqyd+tUHltWAYAVjiWuYEhe50YTh2XOK9LKoW/TYCGgo53ViR8OXOjMwbO/j
28/kN08eHw+8ZlMqe5lgLx9J2/Tw9wf4BSMVUsTviLJNSVbS26P85oVh48yWhZdTCuv1EhfQtO4d
E8gSJ+VpbfWWfSpbk/S2KtHf3h7ql9WUJc200cpzWZbH4eXlBXGCaiPgmXiIKOl8d8Ye025uS4hU
8BOiK/x39JffHvI391CZvJ0SxbCQ7JleDmngsgezwpCCbdCqU2O/i6hAvfOZeD2KhSZbcbxh0yWJ
ozVfjUJNvY6kwGxSl4YAIAqcfgHdDgSy/tnlWAhjAd2YywfJWqbFy8upUdgVoRHDDhc6PBEzUitH
NePVn4/yc8Pgsru11fIcn62hBfWCMIRYuSL5jxzsDpOpdNGi/fEolmtyDFWMwrHt1cKWDUK1uYUe
Z8LGD8NaL5vT1Lh4e5Tl1j9/iy1Qc8vnxsZ3x07MfnXHYi/qiOWk8Os1c3kZUWzfGJ01fRfZd6tr
IKaF1vbtEZG/vx6T7wKGCj51y7B6OQM8v3/YSQN7WNyVQ1Zjl2xMRFwoD3OaKYRWRPmRqCb9WfW9
72+QH2bWmpWmhfJgW8iOs7IDk2imVkrKpaQ+3uMtcTcVAQgGXc2qo0Ku5OBu4cG2kBi6bHqgqDA4
axRENW6kok5+zNWQwmlGYmlt3EKB3dUSJ+vKk21Tb7BsB+mJjUK4RGVHk2ol5AwRaowt46NFyw+X
DUkRlIGkHK5sb1Rfg4YHtOum0CLTkyC7DICZHA5IJxBo0pukfZlT9Km36VCh+hblMNMbseiQ+MOA
aZXEDMLG0Y4NuP75aJp09UQ1UPZNw7uULtu8FdB60eG6FUiEtBI14ifkIVRRQoEqbrIGqEuAxURy
gsBhIOUp5zv2NR2XqOCiJz4e1fxoV2s9h+EOHXBtnruzch5UORnVjQfujX5FO6hAgsYE2Yo8RuTA
OFBakuVwYnoTRNiKsAHnsxWGFBpHf2TNdWZMoghLhV3uw7waiOpKx+EaB3uTrVUG02+t+2lANdoM
udtsLCShxsYv6Q1sCq8fFws+GUFrr8zlN8kkIEnX7fVDG5JGfouU0L93in4mZ8Xg1cYb7U7IorTx
fUwEqIUO0/Z138XEDpbanK8VW5Jo3aKTAv+vxXAVYL0IINiiF17qW9lM8dKrjJsKcyCkCyMSd61u
wq/GVKI9LD2r/AL+Dv/6qmmdJtjEA2qcnbIAgayr3GloMlvZQJ0POSddrpiiZrhGYlTJk6Sf+nin
OqOnrUbT+Suc5RafGE7WcBenHA0WajwhjYZOkTNDAZfGzmgCStZZM2N5M+IhtvYqrHpr5ZmG89Uo
BGFVuUYshmk5YJ57iZSfEOFEGqmArtrvCgH6dNpkUHCOLh2Kntp4SkkW43Gb7pIqmS+47yL+bPGR
M7/VqZ+2NxPymObQVaSYUMMzcloBcA3usOv7mrpuGV9lxhTJI15rbmzupVV/zCYfVE+c9YG5swla
kusKpGS4ipuodH6AGsmg7jS05781DtLED31hxiQHID+LTgDftchPAEQCgwp1Xy4mj4y+d153M0Z+
AAjzweaNL79XZkk1mu1irTcTlsSZMFcRlZcQKsN8CxEFkMugJ/xuoHvtDt43mhI8zAqGB+hl1Wyq
KatuALYrkl/p++an3ti7ZHlCfwm2tsTwt0L6yR4YPEuUnWvOUc05uLAky4HvkWoNf5t8ZxwWDXUK
A9diRKW4XHt9Ok7bqLBVTs+tSpITD31RvAk46jXrAAjD16kPrGNG6bK7YMkJm53V1wLOOy0kG6yl
G/t2/aVxKCG3j3XUcZARK8uO7cKBZuYFbnII6xyp5y2cHBGsx2GMPvZ9uqjh6ZuByVw5Ig4CDy4x
Wg20HhYO4pZMlwzfGQ6W9N7ntrorp6y7cVuWlneNisV0VwGmDsxtxJHcju7SORyyMUB+W8g03xVD
il16UKAVYFMpo15j4KAtqQy50Gntmp2qF9YOkC1hmMNCo7Ktg4Gjrsbwl+ru+zDXJLPKvuqa03bR
FyxJ09LcT+iJ/XMVsE/dlmR+2usS4hrN9zmrkKP0sakOyEvgA5g9uYTGWPDJtiV10W3cBmh6yV5w
8nVVuIRdW4P0LjDYkj9btYLfPmbXQpMefeJVO9ru8MnUAceYCtjVuCeNgSJPZyliqKcSycxal6V5
ibBk9k/KfMCyw1QLLoAlZAR28BKwm/ajK34Gnf8BT/xMdmzUJKdF6rI2iwli/MqVegDxGbtEvs8N
jbkdrTr3ijtlwUmHlHRXELfgrwV4uce2qpxolQ+WzUkVDy5sOig/0YksXP/BcJ2p25ScJORKku1N
TkBvlA+G1dE5aJE0XmNIabvdGPWENOA7xmoEE7A/NwY/t/ZtEwX0J2nVLi9LRuvLYVW5bZ3WLDdm
XFvXwEk4Q5aQ6yjpVwFHiSbDpkImzazvSz6dBOmYFh3N0LCKr1mBx2KF9LI6ehXynJXVcBLCMtOx
WjtCzLcG0kO5s9qQLkik2+GUlwNfe0yszLmKHeygdWcujUYLIwVxAFWgV0XpkkM21lnDRYJZvyEc
xrbXWT7UcLpHRP6PCAD7GjVUbxfHOuudlAm0ACfnJ/hkCxWsowMA4WidCdgi267ucrzKT7BKxT/r
NqKpnPIoGjEQRfOEtfR0B+Kyxytjr+MKPP9VNyo73MosoI/i1JhHiExd8JjNEyozesJmFk8IzfIJ
p+k+oTXRDYHZLJ6Qm94TfnN+QnFOT1jO/AnR6bLwRNvRWtCdRAqA8bR/Mj2RIQD4zJ5gn84T+LN7
goCCHgMFivAFOGj5kxQqn7Ch3k+GqPcEFLWDqqwf/LDQNSIYv2v39GnJxsBFtRDyWZijw0x7310N
SYm10GBtEQfPq8KbOgmgoIeGhhtLVAupPimcKertkDdJBQwmoLd6gGu9Ip4ISntFwxBlb1TbzUmc
lnyNnNbyhnXYwWPER4L/e92yd5LXEc0vmj7AX3nBU87+9GwU0sTW6JHEZZbdWcd4MHH/2wb+JJIc
hmHvFpI1NKo4DW5hZPIN45C8oNoj8m5PbAIq6FePbMqm0LCf8tEGmqHU/z7UEewKmIb0jlfjzHcL
/TWSqHU8OsWPiWXWXbtRGNw4wqiZk6wU/qkrnVrvePdhPdBYKzx6eY2H70NbwbqiUFSBNsiAUIlJ
xzehKQbakbKxkTWmSRZty6lb7m9aGbdZNvOOuGmK/QSMojHv+DbMS5aWAcmibqszGRgkWHjh1Mtt
ASerW/e2nG4h1hkfm6py9cbyav3D5aGBnKrmlNxHYhNMaLSWH5E1RNFg/IHwyP7iG4hHr8dwHBd/
CvtPIhNdRPOQmmoks2z9PgNhtr/BGirzs6TsWOVJdKJjpokCnE7kkHdkDgMk26NZhx+KMi9f5OTC
xSSQhrSwu7LxbpC3h9BRiHfHyTxG5l3cOeQZO3xK2X/ivMh2Rt45VBz8Ql6pLJP1MaD/2a2aWmTE
uNXg43ZOlkqig/sZx2fb0CZYFUbHm24XoX2d6rh4UMRLx0iDad7v6WqP5rpI5haUvW1oZ2t57uhe
Ojl1nZ0Oekh9dh7zDRTJmG5lFyUENaRWdUIPPexW4LHENeGzoDCJG83v+3aJ7zSA8j19iGsCs+AT
IVlGtMghs4YQBELZzSO2CJX83lW1g2UiSkkCQ6+x0MLgs9zR5hzJTUtnGvMRwUwTrdaa4DmhZxj2
gqxYrAJ8Z53tAlW47CSTfGP13WSu3TwU8SZtBO73njlJdqJu1G3ZmQEoTB2npz1nG1Q4DdAoZD79
yOmliKbLt49SS8Pm5emNgyE1NiRUGsq27b46I5o2m1OBQW6FrmTKThQvR7hGp+ujh0Qqr3dR2JI1
PpW+mjcOTBD4Jsk8XcyiBfRBmEOR7KBY59MmzNPZ3rtjButCaXJfLlLTFvkn1Tc9nBdObAQhB0Zs
HYM+tr4An8r77TyyGl5y1CbHmbS9qF1JWrxftOmGzrWYHXm0W/h+G7yawa2y4vEWGp/vfVxkJ+Ye
Dl+g94bvG96SLIOtMquHrv/y9j369RbZlqvthchOWQVx3svDJj6XElwWQCC0UeLGQNx/8L2YKBY7
i80bqIrd9dsDvi4YUSe0SBOj2I/AlzbUq+pAP8WOibY9Zztmpt9mgzwHDh3sk4u5Fe/UCH4zlqJm
RIdEOQyoXlfDtezbVCE2tmtTbSGuuDtcFsGRfID8nWP7r4d2Gxf7UgS1BeVWunMvDu1e7uNizwJQ
iG5550XJdD65Uf3Ovft1EG1a6qlPtHR9nOXPn1VW4srDFNqPbEzCLv6RxVZ4AbB4OL79hH43Cu1F
GlK8MzT5Xz0hxH8cbTjkQBRO+wNyb5hPSCf3b48ifn04y8+npALzn8am82oY5O6JZzfQppaHVGwb
CshgI0i8LbDx1LaBMtFsqgsCvGfrJhkNo7+KOcrN0MtECwFxQud7xpep0kQ6isk5hiJAfe2jHPM2
b/+uv7sjYNZdaoC01IR8dd+lVxqKwzT33Wk/yZJc98YonHe6Kb8dxEKEQB2VSvrrKqDovd5q4aSu
4AW2xISTHO9uprJ0p3cq07/ceEk9mllKk42Gm/e6vgTxsa/qNqjAXSLNBdTULlxb11jPCgv8n76C
FOjspdW2tCBM63VDCvIchSsbfCoFpHo7p+g9gQ7e1oS7vfOQfinVsX4pWuSIRYBIUPB++XJYqoa4
g2kbjXLQrdSE+pWvWfyRJPAArTMx723nmX/62i+LpmXCFF3SLmjzvxw0WNRLjUvzIMpKf6MiktUt
EvB+jvL/00f+xfx79iouIo6/m+SLSuS//3X6mE/3z/vmT3//7765+MszWZ4oZduS189jQvwfgQWN
QpesEElfgrnOR+1vgYX9l8nkYKlm301bgvbIP11z9ZejaJHx/6PsVg7FiT/pmr/S9KDfIGNp6SBK
yxPwTZZf7/li7YdGNGW5eMAfisvlbuQsDqBXIs0b7rwxLe1PHrRb42hQnXv0pgnoJbE7o3HmF4ZP
9IByZ/YmLKHdRAAbFPnpnU//y3Xg5y+4fPppQALjRsn18he0AqcoCaT7PoaaiC1p+Lgo7SwlgkuM
Xem8s96/Xt6eVATstfn0o+Uit/7laIiWQQB2nDqiQAQb1czpbTkm5Ttbvt+NIk2XjYy79KNeN2zC
cEpkaIG5IB+Nu5bFzTFlvXunLbT8rs+7Asu10Fij5+k4GhbOq32FC8MxcKwK8bbI4l1fDuYHj434
Idd2cJqEhkdkevkIg/q9He3LR7ZIJBhYEosEgAspkLtc/rMNAB7XvhnYxtL0CNI9VMfhWOO434mJ
esGzF+3i59U8D4JalstfrlHZOPH44rHEvZq+cz6WnMhIFLFFTD2hpcIcztX9YMw/TJmJP/wm0SRV
vNuLqhDknZCvZgfgckyyJgfJZAo+t6oyt66iD6CBW719Wcuv/eKyUBUyBPtBDwUI9/LlHYzNJKlV
BbjAF4Io9TjKtrka2Bxq9KCUbamG1v70p61YF0WXydeBdo5iPWA9ev7YfNUvgnMqQMlQO9l2Hsru
h+ioYb1zF3+Z/cs4moEWKePSlX05Tr+IQzSeqNWMrfwOZw/NhqiMH96+heKXqcEwQqMr4n90FJ8i
xJ7NQjuOJ6u1II8rCnCrsMTqEXs9yRZBcg1g8jwNqF7EVIlJca0AnzJdDonuwZkV55NHy07UBSLw
+Z1e3e+uXriK8wW9TVc5r+ZQH0GYBsVBMWK286Ow4VMmPajEt6/+l1eQi1/Ucyzqgu3g07L/7OIJ
w83cXnGPs6Em5tQUxUjpqAEQsyazO3lPRvC7e41EkNcelZJJI/rlIyUDkmzgGO4hkFOIK8r9Knr3
FEPKSQCp9J01+veDaZPTIJoxrvDlYJTZhUMOT0itO8sPhCm1lxB21II9lxb88ap6byr9+jpavIW0
9PlQIvd9vReFaRAj2uB17L2h+hCDmmmEe+LBPVonZCCa895o7yKPEGSok7NfzhuZTGs2sDAJW+zy
KuC3nfL4lsSN+o/fJqRAEqkR4jwUdgsC7flbC7QEwZoLQABdPUyGYYBijV/hndPWr/PpSQPKFpl9
CQK7Vw9Y+FGIFgnzadWYejodyzAYN32c+sMe8GHsvXNRYvmqv1wAGU9jKEaOxhr4egGUg29WuY0p
qDTxW570vQZ+U8xh8kPhvR3oLgTBXWwH9FKNugncbSVd47MZxsrdkE5fvKMl//WlfRJBLRsuk3PJ
68Nm2+WBm9VcfoatvDkM/dyNh3GSgfXOhb830KvvWRF31PhCBsqrOD0AlAi3QtTvrQ6/7AxQ9PJx
RpTAoQA85as5Y7UD5/eeu5uT+iQ2dS451La+1LcDWSTRAcfdMB2BLNIZ9quC4t2frk6M79HDNQH3
sTi9+rwVJJxOEZ1gvIoGqBzWwx0hX+3Go3lyeHso+XR2ezGVlq8AzwylKWPyHy9fELMhMZ5MBwjJ
wdBUh1T0wElVjf+SxREK0aaLXO/aUmNGJGfROD2l8Umg0+DE6H0XvnBvoszPUSdRne1b+pNgJMkX
KAxYdQ/s76v8Wx0GYH/R35PXSipBCMON/VZQQk0FpfeFA3MnToy0gRZRmgnRqQ0g3+QSk1YKJqZO
J/NTSBm3OM8RFiA7oA3p53uzLpHOrkiUSQwq3WABN35hzh/CElbIuiOe3sUl19egSK0OInE/6rbf
IKGS+wyvKb0okre+B0bgtcRtGYE+lYWHVcQVGdFAzdAmyb7xSuwXbZYXemXJSfZrMyr8etOaY5vt
a8+tqxPec/srGyKZnSV1Wlv7TDtRt5I0P5xppWQ/pJpCmYNrJ+wzjhRUeIPIGvzzuimdIL0MjR68
16lZBIg0vsRlDrNmNaRh0tM0DrPeU4fJE6MRwiqrF+vcYvbDJ1b47T2xYu0FNsXo0nFLkruaJiv6
TVybJnzbSJUT1HsxXyVeUgV7c+G7UiLPk699m2Xfa2AMPfnvhCYA8nFg9/aD710ks+N/ibJY8PXH
ZExGIW9bRMJBqd2jSGsQWe5YR3oTkagUbdTg9eGJJmDkS29osz4l3cIV4RpLnSQFhn1gfWcOalGj
B6nxpZGEJVMv5bbR0+492+AGhzhD/CHAOLHCGq8uSHrJnRP4fQFdxZxtFvl4Y6w3sUvU7TylBejx
vKXOIoUM7qskayaSWH1aPEViiP9h70yy61ay7jwVr+zjGTUCTV/gVixEUqRISh0sUiRRV4FA2fI0
PA/PwDPxSPyBfG+lyCdL6/3tzOxlUgTvBRBx4py9v02aAXFpzWkyNPOtjRO23wGsKIcQ6J99iNuU
4GNCcEsLTVg9Qi2TeWkQUEdXCLGFcNGAZEk/fV7n1GWgMYC6yETrX5W+h1FmyaFXKrZXYB2hHE1I
qNDBQPOcA5nVyOxFTidxM2a+iDsuXDBF2pfeKMF3GOSoQ9pvrrS6GDS0Nbi8u47xUkg9ZHg3lbVM
+uexzCQBlBZgpz2Kz6XwyUuLh+p2mjrGqUas9OtcTK7cCrPSMBVOhevFJ0QjaJU4rQa309JjxlaV
HjnRVO6h1OQaPQARvtxPmdAvPfhXjyOz1+S8nlJfEtZcpAg/tUJ8SsiSGPlEGqqEGJEM6gkGs0XQ
xYiC0ECuKZDEuibPzlxA1MRGOflbhDgMSCaytvQwMzMDMLtjk/mF+sViBlRpbhTmQ1M5gW8qEtuS
dmHU7lbVBIyGAS+/0rDhimV1xleHaAMnskks8BQ2TPHxZQplgrnsxHKWaUQdwSbynSQcUNtKbIh+
d8FZDsxe4+H2CjL0TwbzNYMHotPj4swtKzyiRGJjWSVKjNDsrrJgNTMNg/8bEW9kBu6Uoq4qSZZ4
MHxsrcVs2ON2SobimMaWaYZAcrM8NHSt+crMb/S/5ku7dHd2lBVwys0o/94WBGV8HWA9m3s3tiv/
tJa1Y50I6TXelu52KXfS7ThAy6K0wEypwtgRS8leQ9ZBi2TI1bPviaBnuyfxQT+YnDqqbZOtOdSt
lwPd41siNbqDCNbuqAKAWyU0VlzGmWU5BxxKwM6IrIO537hp+6kDKnhf+HSaa+VGa3Annv0AP7Nn
IUczyvvc1xfo4CURdYSDVawS1hojsu3HYSDIOoqmnClUXSqoLLnzOe6rwg0KlzktIiv0GsgIstoK
hjlOiE4smNFcK9fAsR5gMW/tvWkmVdPwKxKJThbYpNz2r2KPcdV9aIuHBCR+04NAG1nVIRT9q1ak
/VM6It+UJN6rrKR805hAj1sVJw4Q8G7XU8v3l4gwzKMGOPnbGGdIVaaIaVvI8B4JC4EOq5zlVdpS
velc5JvqBQftqoHhILIqYnzckHn7Vhv+p+/3L6r+H6qNv/X9rtNnKR/+29lzXT3/2P57/Wdv7T/N
0P+AUAzcxV77a2sR/Vf/TzMs0ofpNfscZVyklOts4c8GoP8HlhmfDpTgVPXGPP6TawzVGG0sgddr
u5pyBnXsPzDNvC/rOS/4ggaNg4ubNiB/34faSM6qIp1PHHuAdw9zaSNBzFWvHg1O5r85QbyvbF8v
ZdDjXGdqFJccVt6XYR0qn7ZtpyPAGWAKwgd35Sjxm8Ly5xd5dcysqnb9w+cxG7NVTJuPQAiWEAXH
uNUyVPU/3OSf9Jx+8qWRDc3giWWHgdDHw8DUW2Jpy/HIl6ueXAfPa21a49XEmfQ3HbyPHwcNtEdf
iyrdWDufH1PO3UofEw4zx4xzaQ0Wp4Bz28CHC3/9gX5+Gdw4JgYtHfHT+1uj3NGnTEOmRUjrTZ/Q
D8HFon5TiK+/5N9lOJ+DpjUFP0+1s/pxP1r5MnCX0zzCSynHed+PCiux1RFyFbKS6sfZatrfuD3+
/qnokq9uHLpJdNPWFv6PB2OUT1L2nnVAqlEGqmLgrzGr2v76q/vZp+LV9ujro4PG9fP+IoBv0QeW
Fngusq5Mp402FIIjmjvsRTisf3enfn051/7Q+ihgDQ2LZhy00nd2emY6gWpKdcH8yt6xjrS/6VOb
67H+w00DarX2dfgK6ep+aL4vbuf2KOUPxTxW30hgTh8bEpTRL+crHy+ntIg2pO/ml5MLoAGdt/Td
FVQhv+gx+anhDINfbuKq8L42JVqdkJK+1Q7oNMZyg5DG/dKVbdmh/ksQsta5PjzkRepoV3IiFPVQ
dF1r/OaOfXx7meGy2HH2xC7IofBjJ0P5yIaA1YNL7Jy954/yvDQF5w/QpL8xTPz9ZjGVxsRAXYiD
jx78+2cjIgFCL+buUFHNbsnb42Ai5+EZATaqNrU00z9cl9ZPtg5JzHUGvA503l+vaMlnaWJ5qFJy
o4EkzXvSeMcDtKD85tdP/d9fLa7ke2u3jwm889GIPmVd5sZ9S1bUgumsqrWwqEBZ/OOLrCs4+HZ2
DPaDDy2nHoTLnEX1wZo8bW97Wr1Jx9LY/foiP3kamDG7wlwHFnR3PvRbTCvVjN4rDwO6pIBIMsER
jmyarHXa0//ClbgA1iAmdzRf3t8dKFACBV19yMgFOcsMpe3qumpwEiTWP+rjrystt4VhL//lQWfB
fX+ldtbNydDKw2xy2IzRc0OjTfrfbOc/++JIeFwdowjDDOfDx0mdvNU7Lz+gSocRh3Bqn2DAPqZI
uP9Rw/zPj0NpgvrC9Gzx8eOMJUOyaC4Omp/O+3q00lDa4Nt+fXfed3jfLkIxZjF0MXndP86R8BzU
YCiyA5i+B6cp5vPG65tzDg3u5wqk2ZPRTM23/8Il4ShRQKy4MWG+v00JMBRCSLMDZ6wkyOKk2ulo
Gg+unKvDPKsGiwIpsr/5nJRa/Nr3Szq1qOWyNzIvcxCevb8sOCJFF6bYdy6xkNvBHfXvJGbBpO94
2cjhyXEtZGpWeBf6Rn21dJk9Mq5AezVbdQdvkYryEyi48YL8v4WmhFvLE5ej+r0uBDM4wRKkr25R
WPJwp6LdQHtGkGHdoc3LpZ/KoG0c4V0RzGJ/cnJP9pfZUJNAZhRV3n2GwS5Q27W6jkxxAdlMNrjJ
QQvE7JA8OJlR6SRM2Noq9OMtC9zWjC5MaWQvqeO33QncQ9CeEGbrGzC3ZDcO5mpgJrDyoC+KYFtr
SvRz3ewh2HYtX0bAIXo8scwFuaQBxi1G5EPeBUm3U0qAQic+1UYWfXWtOcICagwmeVZ59NLaDjHp
U67m+6K3aV4CoyHyyW2z+JmGYxVGHULCVcCJ8SSOoR6GKbT+M1EruoCmFw00tKupx6lRTm178JEs
D5umRWlM7LnXcUO8XBicZLHfAjTGfRPmEBidoLC9OQsQm6dmUAvaxVDtFvsegLHBj3RD+ZJAEf+0
JiwWQWSp6Lpt54gwdRJ1dpC2CCbRqsl4suMhxt7ZucNXPTYavEmcvM+7Qtn0SmE4P2GmwY4RlR1g
vT4paWHoWdGeEpGl58FMWq9Dd7hS7iGe+7rCB6QIb0ZHg1d9Kar5c2+7/Vd/zNUjp/6lC2s7BiPH
uHa4yYj7+Iyob0w2apzAgB7aCa8KTQbmLJhfUkecDR5wxsPclfnVYte1db4kZD+5CYycvRRTYQQL
puW9bNobl25TdBAze15DzgdoVmd08V0NXb9Poomebsu79plZWUzAo6qsEyXy/HYG6/yNcCvjXExT
fEfVP+Xw1LK8IxeydOYNKnWY/q7SSGVdWu++nMkjAjEaq5TkBMVJpvGkVu5MpOQ6D6TqHmdi4Ydw
SowiJcPATR/6JHOeOlLfjYAMinkJiCFqSshbOa84sZNkSBkkb77EDeIy0LyF6YWZKpMHCH61cRwa
Av6+NBrsxM3iuKtUXGHOgP8ls2uCR63VJORDMc9JCaiDniWl28SMiBG4Eo87r2av5RwhAFmJbTlz
Noqrdgr7yJhgM9tS21MPwRPrh0S7tUjZM8Ko91a32dQSBxZLNSMahSr5LRn8lBdJ7+d9wprWbROG
uwXS6lQ3rgge0PQwEa68czE51Ad3qmUUznMhbou2RJVWJdCYd7699MnWHXL/du71CWtem6LjrEkD
AN8BrU5BAijKL43Hv9pATe8IAwFBNIHdS8rv+TSn10W6OOSjjbzonxpaTkXouaX9UswglWHRV4AF
MBgSS21FTluHUA757G4pgG8OFgmjG2aw0XdyHMhon6GCDjAp66LYAauBwownEe+p58ITDe3anL7D
LlbTrkmhQAZyNueUsPIYRWCbOMV4Ow2N7QDHLAf6YAHAuyw6i5DJ9BsaRqa7kYCDknPX7NTbDvyf
tsu/KFz/+19Njb81Xf5HFdfFw4/tFn78rdliArPhlIJqh0OLWGlMf/VaQI24dGEQWVGR8zMrhuSv
ECn7D7ofNGjY+NkYDXbFf4utDDKpcLlSsFGIrv+X9U+6Le77omk9WnMZqgz+Rh3R10exVZ3oimGc
t/MyWsR7WSw+7VussGucKO4k/ZKNx7meuzQj3m5a1HHSmB7gS/RnxjiuR5xbIsqHdiZFa9N3+XRP
wAQbMZDcbyq1zTo0x2S8k5nX2gHRl+Mnm+RjcUr6Jp5Z2x9cTLfYdb8PQCPlxtcyf/VeVlUWtBqT
/Q2ZGOT+Ev3sX2cOx7jNqpicAkFjaNgOgv7OPhpF7N/pZCt4RK329g3AQ13ubLJWXuJcj8swZ0Ob
t0bRY1/VuyK9neesrbepxga98VB63HhOhZPX1xynDnnxCvLZop4RyCD1KQsnJxd2wAGnhgvYtGDN
0spQt/ZI5vdJA9as3HadlwL0iGtSyTfeNI7xucZoau/p1UDk7ziLZu35aihntiVxTdXLD4/cT1pA
7w9A3EhKJyzPcGZoZ1ivuWM/9hbGplnM2QUxqVfeRa574x1tZL/5TbH28XHxkeOJVeFgW3T7aJ28
L9X8olL9YBoXI2xnKyTqoyVIvu675DDES5r+ps527bVZ8e/SkGwzKmyLp5ILOgBuVtXhj5+qWuPK
o7R/BPJDfEILZey+gtn8kPp+Vx+WVKsTRA+V2W6haZtVYK5APBIrFjluGV+CuouJGt0sKhm/ZlLY
SZhw03BKYxoiYv0+Jou92jeFEV9OeY+7RcWKEAWh5kicWrOhxo3bkeNO9HbEsxdPGKGZMlrFDOZq
mk4shk5rPVKsw1xU7Oe+kWjq0sLzdids5OB4EZU1hvihBd7K2DaCQmvRWffL6DBUHVND3ESjBdK1
kEQobJnQWEBFRSNDu09hp8F2lySLS2ucT7wUhyt5H6VFfnNW9096mXj3M88WDhkpIPxWsz0kB5Ks
3EOPdbI5ULZoYu84hfOsROKcjE4zEjeQY9fYZID/Bl9t225apjk0W04UA0lS5kzRjPvbuZDejCtW
LmSXbshPKB/zdlk4wbWKgNYOg+UQ2lYzeXsfYPclmdwdUFs3JUPewpSwTvTy/JEpWlzt6MakgpRb
LweI7hgYyWB5g9yPCNp5MJJ4xkeUl1QkxGGlNikBOKB2xZxX5udlQVIYiCLxRr6Ouv+Ei7ZzzlxV
DoQ/Mj496ZyIkDpS2XP/VJqFMIPFt/u7BIxQDhjQI4S0FvydJ3aDHT9wePvPljEpAKsTQ3kjCwfr
GkNp29wtRW7dLVToZFDLnprezISrtglhklCw7TJZP5XIMY51Lfm06jWrFrHodN3EEQ7xJF7TbPVe
6cSRv6bcTq+Jt+OQkX7bipY2E5knsXdiVbkHXrwoK+oLa9KO6MnJ0MWGmjb7rF2zdb0qIWc3G9fM
3f41f5eoNeM2j4f2eYzn/DmxRQ88+jW1V6sXEnw565RHaa65vrnomtdanpwr2rpngtiecbOsScDd
4nwyM7OqTppUZsZOWBn2/nay9aCbmcPRT56+jJpoTkp9hAA7qfF58sz+LuVbNEOPoTm1kYtFBJiQ
BagYt1O/EoZtu9tCX5SXriB5KBiBGpDrVs0ZQSu9GNaZHYnyyljs7xQg4q7QtNg5Fa9Jx6Y0chEA
3SH7YYllom0cTkPOyr3nbhRmKrwQKQB1DviD8XrWu7LfNZbAA2PnMxloaUzucKT3ZGAXYk7znRo9
cSTmp30pWGAYD3NINDD5OvLLIrTJ2FaWKW+MJJ+enX60zM1oud3RoVcR78lxlA45BWXxjBsuB4U/
o9Ygj0BLmi11fW1jCHejK9JOrOyQLQ2BVX5JFElQzwUGsNhNlQwHsxaPwuyLc22eJ+MUn754mWj8
XIx63DwnC+H2W60lTSzUZVFovFsyTQhyKqpldeDlX+ikynOvWaaXvmTR20xaGd1T26Gi5fFIRchB
iWWKDB3z2re75vPc4CiGSm3jpDMJeJjDGSP9RQxPGuw9/ndvVyhPA444N/H3dTx7ZyU5I0zCs9Wa
D2IWYLqpMNF1DhHP3yLK9NBZy2DsahS8n2Gr6jjjvZTUpXGYev7c2dbbkAzc9kvE9phvtNyO4OyT
XrNB7UPNSTCdPgcAcsWZMvEp99+rqYLUrrUtpW3E48rPjCR6nFGh1ld6N8GCx5GKCtJ/C+eOY45c
e4uCmtjuyFwU9rFeIRtYdNzLJ21vMJAoNDy1jFlAhKAgGTxvYyMgOCUnj4BVQlogns7NSLgUy8AQ
ispMLxbPGUkFqrX4fMrS2Ns2vuN+y2Od9HBtLqrn1I0tBzdhMn+RrRa5HMm1ygwSumYHVXVdRQhj
zuma8CFTyD0ZZs0nfx56L3S7as3lIQLJ2DMowWqOT8RtTsj+WsowSnIijMYoZebfJ0K/HTtlPMuo
FU9O6fCtKsr1C3R22v2EN46HPNLSlyyerYUWR9H2J2NO0z3wutbmTCW6Mg1M0Ts9yOikf6lM07BD
4nX7eicI7ZVYOwgW3hSRObXbAm0IZP0UHt1mWKKl2xBHOYGULlz0PUPkQo0YfJ/VP52X6iZpYu27
zHz7q78odbG4iXdXS6l/r6IoajHxd/BaPWAmM+8pBsnVwziqwJD64JBRoDPxEnzvINoB1N5lnqbR
JvFjh0PjMGCatvQs0ok9WqPiU9u2HiECYz52zHmkhJuBn7Sari4ilt8qIOaZGstGWaefOmXt3Ma6
Sq8Vz7sMotnJryRg/JzELT0C3OsXYwjufEEJmk4avGxIpV8bMsIIJdYAFoeIK8hEs8umPHFwya74
nYRIOTbB/HLMOvC+00xcWIB5VF0aC7VkyHin+M7kviGTjjLppR366j4HSfAkcp10QDeLxT0Tcm6+
UWHADZMImjEtltp9wjLbrXTpZrYRIIDi2Rb55N4ssnAfVNzHX0vFSwfnQOXxRs+7VkHFyDBGm/GS
4Hcm7MzaoA+jlhmGargvQWvcA+pcnJ1PXhHyNdJy2qkgP3NsoKakaVxTHgx6/cK8wzPYxDrz08Rb
9q0GDvPd8UZyqQEPQSbxYLhAJiktgofLIveGs0Z4hWRPHxN52Qk/ux84BEANT4FzlwaqIKRIMEqO
Hsx6DPkt3amdF/V5sfXpPdGKj3Kv2iZE/JGs5LRFvzGbdDHOHCIJvL2nCk0RO9c1zd1MqIAdTFqq
DZ8nAPgDUShjde1oVmR+GrVuag9SWxRPZEVTSHLaqAmBnnBG28oYUF5Ix3isohYf6QZn/uyAfqG8
pDBz27ly+n1OEtLcQm7AwQIYudHj5Q5QXV6ctE4DhIQdXcQ5Osd4dMZdjzqHW1/mBCA+pgjoGMjE
hQW0o44i5wxauot0pipND9oIJU5UXmruPDZEE1BGmGTogtzCEF3k5IMDJuDGWIFbpKZ2OZPDkJ8B
I9IiUBx6tyRPZEoV2q6s4B1c5jJx3CfYq3weKAxpahPuyMp41MVA/BVW4ynX+2AZK6IMMDzX5KlH
pmzCup34FA6cLY4yeTrM3r7z+jb90vkLjQGgzCLrbxdy0esvKd0zc1d0uR7d9BndLqIprYVcG0oR
Ux7Igsha6GqYjc2rNLHAVm3ovEv3c7pw+IhBdk/U3uhQPHZRQu3Y6qZ8yYEzskLWHSAYTGMteTcw
j6B2ozkh4jG2u3MtqZPqrGrlMJ7DJWBcuWk0kcOmSMhcFMfIlq1+0dPLzAEzOEyxmwZX+7XZNcI9
R5xWmEi45uGWCF3WNCOPVpn1XFLeiHEpgfRltnU3JtP80hkIdQMdHjvgkpQ8AuZe1ohQGk3k1pn8
4bR151RsujwaKU8syW4ISUi70aitpw05x4u7TcEoGxvXUWZ8lrleB2Ke4wWuc59shZJmNqIfMZr3
yWI2bSi73jYObWIXRI7UC6ARFFO+eWKMbaIH2CdkvfUsvnyerwhncgMKiEOrPS94D8qp7i9IQkFh
qyLSc7aYU5opJPLTbk4yGBNQ2f0mfqkxM5ibhJwD0kWqTn7WnTJdaEs6pbm1I53SfjYKdTkJi78M
ov5QxjZbtxfxQbQh5ZgwAi8PEKyXVoiTpfg8Gk7/nZah9bRw7o3vNb1N74tGxleo0QCsxfUKjaPD
JqdgGabxydQHM7sk+5QF2zETGtU84j0pYEndb0vXYPeueLSfJY8EIZvalB6EXKAN5VLARGj0GYGd
JwgKOg6J13+ZmHXcOuyCWHSWFoc9eYKut6nTbrwSdU3LjZwR3dyDBi2QmHLahdZDzNSFkdGTDnU/
jm90CUZ+oVxyke75SgunrLGKXZtoCa9QEi+Pi0d+4KYBXdpu6i6ijzDoU2ofQeWI723kxVf4Haco
zMjEnaHj5eTFF76lsyllJVkluWVM6m3e95+m2b9QiPzQw/hb2+z8oZfp9+cf+2av/+Ktc+ZafzBr
xaxNs8uia7u6CN5cio77B+KS1auCHRf/qEt37K/OGdomGk1oH3zcZZ4Pru/fnTNT/2MVRLAi4jpl
5un/I53SRz8ArblVCwMXEADhKoD60ApZMkSmee5NAcc4lNStN31h0iITyJhTGSyKAFi0AshnWwVI
QdVL9jAS5PnStsl8/OF7+0nv54N4fv1TDIfh6moYRkJvrl2bH6w1lT93UH9Szqp13B0wZgBloO47
eE0BiLq0E3WVizj6zvlu+c2E//3sDi0YXiZPeEhamFAyOPwwu3OJ2B45GtDS1pJbwbkO3en0TGT7
Tsat9ZuLfehxrRejC8SNQwBik9Tz4WLNLF34L2BSC83mVJP0D1YDl+TXX+bPL4IwbuWPs+N8uEgy
VOwxjtaEJjpVIgA5J0CcsK5/fZX16fihsWViuEYSYdKn46MAQPjw9DQd43001gqBbn3laKxmkH9v
fG95jo0FkWtzFEN5WUh/++vrvqIbPlx4pT/Sw1sHvXSY3z8rwPKlFiu3Dwunhs9CeVDNu3wU7R01
mq12nKxgqiDYfLCiZTlnl/dvEjsiCagd6qgMKRaykEoO5bLVjuLLPGs+W2DpT3epNTTLxjY1ilWt
NChEy9YcbKrlRQUCHtWNooS8SSS2JYAcIGsBa+bRsa3m5dM8OZ55NPuFCY9pkiy1qTmJemBQYuEf
/W6lhFnSpq2B51G7xT9xK/nK4oMlezZSAP6esUXFymHKajryk2b27N/pWf72bHCjV2O0j8qOSfXr
mvDDi1Y7Ta1R5vdhWXX5uaZH/Vam/u/SG/72TmEu8p3VEMP7vI7G398ilU5daShDhaNOXKMPS5Iz
LpH3UFT13bDQ5vz1M/FeacA7DKN8FULi+mXBJenz/fVcrWw4bkoVGh7eRK0nHGZ0W86OTaYDc6kd
nB7t73SRP/mQqBUtVm+HGQRKivcX9f0E9ogbkUaU95fQLPKDSjoU/qDYqjktfvMRf3LjVm8zbjRs
EGwd61/zw41beDiQLwsGpUnG+VjSBeqBEv1mffpgXeebXIWz3DvWYNBFmHzeXwa5CQJPFq4QfHD1
7VVBElaiyUnzAod7I4bmTKM8IeskNvMymFuv3FWpTdTtqti9cefBuUg7pklvH/8/Nca/1oXz/z+Z
2ycP1bvB3Prjb/WF8Qezc4ZeOk8DEp5X4vtbfaFZf/BM4lbF8cwNBY7B1OHPAoOpHU5OgBz8x0Wp
98NkbqUgrO41vOb8Noxd/6i8eNu0/71QOwzkDPS8/DZ4SPhKPxIynLwZisR/wNolOBuRpUtBWrtm
kBkoxOhEmdpZ2ZGHAb9zaiLo3/pA3e+voWnzXBPJlVjOGKrWy8ifbXTrK8ntWXaQSYnvx8CgrtHj
d6t6088tI24VAdS8jMrWGU46bfEp4MusnwzwemlWnXbZRAr4jPCJwh59/3AaDSZ6gsZlD4MUUrOV
QFqtiSvNMv2IN8YfTqzYwRTA/6JugPwZV9BdLRV2Sn82YSbGZxqYOCMAqphk+GlUe5dnVq9v0Al5
6tRMahYFEpk754H23ax/wvlhNgfhD/hXXbppTTgZVl8HmWkMLygbvXbrMzrXj+CqOuvQR3wxyDsR
rSNqKNz8KHs72dd+Ugyh50t733jDABt4WQ+hVHOyO2RdUsHyLKDVwSjoU3CFEN7OJt7qbkM31Hmu
aOicOsDrQOPhW3YDy89arDv64nyhBUfzbOGAeVJTC/r0vAa/Jo+xnUCz9Un7bXHT8gGVLEobAXwX
p6pGgqATz+VncumhvaQQ1LTNnNj5Fyszsmc7LjGFa3WTnje6KK88r+kb7L06aTep7iTyDJCp1u7i
ao6e+xYpa4B8RvuiRSohxq8QOqy2UZc8N2bhOfukZiIU6H4k9xqWEWNXRX7Ubl1lq0c74/AYNHXm
XRM2PdF9Sk0yUyPorW7gg1Ncx1Mcgw7DDFtkY5VChUjnCX600W89qtIyQf9xXxRtCS3/Oi91+a3x
tFU9YyldQ0Mz41rRponGiZ4Qs1DS5Serj2bPDk/VeCSha5xDq3LsHnlUBRTZkYsWTCk6JTppWXY6
5tj4SOxM0uSYNzYDNnfo+VMzbCh0A5I10b3t64HsPwWDMQDrRls0Fn1yuSx+9mgNKWmezOG8Z4bH
NimTjqke6XZW99Jy+26rUciW7LxJlONDasdTAozqx9KrM2urMLJc6anIvECbnfS5dxtC2QT14jY3
EJQEJoHmSIwHIRmMybh80pSXzBh1PHMNV8NURed59L54kQ1KriCEPQmiXKiaeGpl3BWOV3xC9bfU
G2XYsN1kXK04Wfpp143snGFDUlrd7K0+OnUHp3u0xhqiHeHB0b2exaMbCkVmJTzpJo2DUUnrRdc7
FFBC54y9yRebyRpZ9QRr5OTKJ/tRT+VT6g85f50vh2nTYS/DP5gr5QVD1MXNxnD7+EXquNSCmCM/
gbYwx/hD9K49oxG26PvYor10HNM8It8YRiq3JPaHGaIw55Z9LQd5vdR1r0hX60yxiwab9marXIWw
KV/pxLmfPhVZhTNR2vlY76RqSFsAN0Ec7xr6zJCBdHaMYdVLhGJsCDSmgk+Rx8zqOmUo+OKBoHtJ
WtSfmyTXkAxSdkfIocAT31PUevcMdwhDxJ8GQCmVg7Mdda/4ZjNDvUQrSFN8wZf3kiaZme6ixfQf
wNRWycYrK4zGPp6VczeO4mers5vpc9SYfC8ujySsQIvEvrLVl2XbxxNRhxq35WgyXoU5KpuZgsbx
tW+LhoC8gbwy38alLe6B2oL6Xwbp0hmkkc08LnJJqfMYpgVKAVHcF/40lYeqpK/5WTFBmb8SLpi3
J0R/eUdWjdXVW3uDCxqxtsAkEudMgLwpik8IfXRvpxWReMk7xYerGKLNtJoW69zIaa/uRZ76j4Y5
imoXuwmTH1+O8sJofDxx0s8IkUiaHDX8wLCbxzFhTau42CZFkgo1gIjYS7FEsRUQrAwYMXYQZwY5
ZgqGWCglpkMn8RqH3eS5N05NjDDi8ja+SAeUGoE1RfJzpRWEni2ydZZt1gLjDpaisK+arMJoB5CC
BmqiForOzOlIsk+F7iECAd3I+zKaZRlklVQ3ZK7mDIYx9zFr7Yz4U+FEYMG57/VZ74ou5VEq2yc2
A4C1qQHOlm8ro7PjxBghgBJU0AcdA1bftnFZ1DYK04na1LNMXA60dcQbbaVGtynQfHn3ptBaVknP
1tT5XOZjcox5PscjCAv8j3DACa7LW88tMDq29m0baWaz7bPRzE9Hex7uPHOC5JkMeiF2ORKsYlPo
TfYdkjmquk1k8roRPzx1xu0EgMckJbJOwWAyX1yuGuYmOshRNm8Ap4O6WzJEmPvSr5cRJRmaHIjp
EHxx5+rxcIaikmXZsuLkWwbzjsEYpelVrMb5ZRJ5CYg5gYhH8Cyiwm8xeXkHPP1p/6kyCFK4n/iz
rJuCE1zOUwFcI6yQ3pCQHAvrmZakg1PVcfepO2VXLooF6Juj03ch79pZeVehKGqYTRr9TefNLCoW
j0R6JllzmxDiN13xSIkIn6rBUDMq0KADRBkXaOdWNBWbnjLLPwrEv8CRqyi5q3GTPnY08vUi0b55
Yq4upWKojwS1kNdR0jbamQbgn3vAaPK+jUkjrwOQ2bjVQgPR6/iSmcv81bcIBy/jsq72I2zasxjB
ib72LQHFgvmO/qQo/qfq/pdh/LLsDv7P/1bP/+3p//7P/3Uc6lS+b/Gt//RPJ6L5h42fkGYdpfSb
d/CvHp8m/nB1A7kcFn5sgJCpOLH9VYPrK2/MpAKn84aaXOcX/mlFRDjHOHnlkGFNg3EGDukv1d6f
bbRf5XdB9OK89q4GX/uFOFd0qnnUes6H81zGvCfCxBL0ZRSrmwmRyaqyXWqXR1t5xAaTr4Be5SsO
4ir91qekRn/uYnIu5FGPW5gG4ejHKhNPU6shZNolTePUTyhk/b4/n9aHdYlkFgf+6zOcVpO8bl+f
bKqy6nIwB/EYd0PxqK+vAfBT3ojh9e3ooWFg9359a6JCxizv68vkv75X/Mm8Y93r+0bKKO8eupVx
WkmlPZEGdC5pzBi9gyOnhMHjU0Rc6VYij836fi+xThg6zmGb2QAgxPxifl0O6telwXxdJsi9Ng74
BMtvzts6wp7FopKs60tSGeaVVSwsOgtl1ze71dYKcV2VxOsC5eKrR6Sf5yRL4GR3neFsXDKnDTHF
IA6autRZrua3ta+LczPwlOiNW7NP0+YsRTrHYkl9vnJIaq+E8/u6rNooG+76NLPz05mE+Warswyh
812X4xrApcUh6HWZjlFAHZfX5RuLKEs5mBaW9fJ1ibdel/uGkUET0G5kG3DqnkIVeijbAx1Ytgrr
ddtwX7cQowGrs8let5a51EUVDpbRUpvEfbrrraI5g8bNlsSZIP7kv25UVmEVPoADi0PR61ZmIdvJ
g0bp9fKJ2Pn5xrMnGm3RNOn2d/YMwBpWQn7TxkemFp8mEPPZ9YnuJfFGZhxRPLNNun3Wd6vW2K7A
N3mK4AoA+wa/WCe69oKbPpZb3GxlFEAnJme7RaJUMEqtDHebGX31VYqCzpKHPgVje2fiO+oAjd5W
VaSgFhtRdBxjHxVFrHmxvenHXgCpMrln+OqVne9Ng4cicBKoHmQLa+JpLHweusKH7IxcMulnXDK9
x2QnUZF3ahOIHe9s8u0vo3hcHppp7P4fe+eRHbmVbuup3HX7qAVz4LoBRAR90pvsYCXJTHhzcAAc
ADO643gTex8ovSolSy+1dNvVUakkkchAwPxm72+raCH5ncSAdhsFtfm2AVo7MX8NDHu+RUzgf1Pd
DLsi8FJAUlNpJ+lBj+aHE2Rzx0/sYb8VkATAZgJyeMzlQIBzAFjcjUTK75DdpJ4Lo25uAMITyxi2
qvxesBqUcVvr/DVlG3S36IAIBD318wkVOo6lXoXkASDxdY4qJ0v4hLPTQU/vGz4ZfqcHIyvqR/5L
/7qjos72/jQOdyUxMhc15RTmLYsiCiVZQ4OkJIqvaBaCMWJXhNNL4VCDod/psd+NuqK906DBfljS
bm8bh5s76pVg18xeT3q7pdTDUwpjfI1cRWrzobLKiu9jkRUxBz16mLEY1Bs8EfNLpVIoyYskZCSa
qtW7gqWT6kMvS9M8VTWdGxKIfoiS3k++1YSAG/u+wBG4k4B2zm1IDkAEZkXECsmmmu8CwgmRx2mx
nHl+s7yYKFZeMcMpUArWKK5WMUz9rsGL3LN2BRu0m1AKPaxW0aHoc5sqOE1R71+UaBheq7CZnN08
+r6MTbOtbzioKKKqb/DVkePqf7HZzT3ZCWTvXWoN8lx1vvfaLpKGZpT83G4os+VRjSHZ8TLp7mRY
ZpLqzW8e0skcbumynPO53TwDhk2r2/o52DWfeug5r3XAGjRdGhRzDYLQQ62U+1IVg1+c0kQzbd0Q
7DdIEmHM22m9MNlAvEfahzTlJVFuhOU0ZmVcSccvEcGF9XhXO/msY8Kw+7sRaUiwy9yhPudzt32c
G9lKqHWTh+iBQssooqCQfX3p+nX5MvZB8yiNureiWk3ajEPtmXo/pZXUezCC+QXFe11GXsmzKEo9
wjUgYpu4VBFPpq8GWRuog1Tm+zEkl/6t7Gty4nwA7JrSvqi+z3XmzjsY1clVbUqepWu+oGEeR31N
ojZ0zbHlT71DE4KGdM6y7M3252IiAmAaiFDqlmaMPAAh3W5NR8+GPo/JYe80SXC0VdIPYBXRU8PZ
tssfNiOhF6fAGk6shFrLKE1NlAAtquV7ljq+B3kmHf0dGBz7EqOynBDrtQsWL0qBh6FMnFuuFNob
M8kcAsZb3e9ts8nQ6lbOfT2bIEQS0arHKl/K09JXsJPscqanLEqZvNZa2qg7kIi+6MpFAmGhFMcs
5HZcVnPujY9kns0TrDufhnNY/EzwVZfB28Do54jSYVs1J3QWcVqW3Xxg+e62EU0ALqyi60Ox/b1L
Ll3gd2mkip6pW6Owa7UsQrJjYeT2tRuAAYkTwjv4Woga/kKEHr45tcV7IRGoHQguhqlRj5VOGIcO
j3Q072aqd8RDd8yDOt6Gs0uETTTwFN3gBMgZ4yRwGEd4A8C2YA2owhuFzJX0jSZbdwNYcH+nBiD9
WzC89+yrvj+rxsQlB2CTFDZWlRQnHZFBLFJE0sp9gLxZHmpTQ+kpvWGdjwEwEes4gAVXlyO9XoLr
qnMe4CQY31WzFvcaCAlKhRCNwm6w51pTZtgWt79IwEBaA8Hy51hbyP0SuBuyI4pg476uJ26Geald
TlVTVU6suwxN9cgC5SuhR/a0Q4fpfkvKlUy6euAXxO1S2q9pR5hbxEgdswzn3L5JhLR+QMcpbq0h
97/3XTMPcY3G6EfWajS5BR0xjrVqnc87a+x/+J0zvgXmGpQ73XnF9TSzyeXtZAGmWdeCQPmxHiYV
Z0qtF6myy7dArEaKJ0e5e2tERRYlhPWGhzDVyxixRimuBkYZzK/w00JSSoLqTaDs0fvR9ga9t2d8
dztITN03pfSM0toZwjeao/JikJXzyLvPL865/hOND3YdLpELD92xwjVQn4djIEZiM5v5BhrF+h6i
X7mfOvZdcQ4B5otjA/BC8dErNHC9kgX9txLfO0aZmHqcbP5iiU7NscvTL+DS7tIaJVqDPDYDeLrs
Rq8w79C9u+3ZmNHtH1tjGM5zE9tnDFeo/1L1SMZ3OdcQUqUyta6KhnsUvRbU+bFGZ0heO1Bx0iUD
YENLpqEJZkxPX2wGD+c9q9IHlKb0+IbfFEfE+xp7CFcMxejkd9fkh5BRz2OPcSL/X5+r0R5fNgSC
5KmZ6nObysKn1mpC3t8aZVNk5bw0jyl7zCcgDdwaYzgaF8VsG5jWGHN/w91fmGd9g9EXVZTzzR/6
/jZt5gR00ICLjCJGBXfSXRhtZK2tegYaRuZxX6GYQ8/fiYP2cX2c813rB6sX4Y9waXpy63LcCnsS
MMrxKMQ4pVGT+NNXtxi7Cj+BQcpGlwz2GaRD/ZIuS894kwSNe8nT5s4dYH4gLxUooJ0t3KkiaOOk
Msw9utvNh+UZ3qk52NV3p0uL+7EkpeOkdAbjacbw85RIOzz31NT1EbAiA+7WoJgDminWWOYBqz5L
R0G2XTum9bk1Fz71JCl134vOo0LoGGWHcRn0brLztxSxQyry/ph55cIotVFZegjR+5BU0PrjbY2z
s9zBilovAt1vCMU1gSeVFRMeuHBczWlXeQlafLAI/YGA64EUFNV27q4j7eC6t0c73Vlg6HzUmmhN
d6T8zFj/ppTkoZpcovE/uyyS2bdsa7jZv9hlRYC9sdL8FLW+/cTv6yzvH8ByuNhYPsF1cLbU0t/W
WQFNdoA/xmMlSWIF1NB/ddIO7jT0fEDzWY2KDyDJ75007rQN6UMnDb+TVhtI0N/ppH/qo32HMoTm
mY0oKNaQfdongUpbKitxuiqezLE58RK1nktHT/vCWJfDH87Jn0hhfl4r/78jcaANbYQo5dMue7CI
0EqaCvpDwKwwky7qcubN5YGUhFcP3dxfoYN/HhH8dkBkL0QebpIA3/zEP1l5kmciLOIsK/NjPxCx
EBUD4sMl0LQ6Ku/ZREw2Yt25D43HX3/Y7bT9azzx+7HpLxhAhyCZPychJxrIbOblFKLIzGPViX45
CksNjGHbMq3+4tT+2dHYfHIBkRPATvKTcmTOkqHBKAwLD938k5EAEMP8EdAo6m6U0194v/7svAaM
dT9YL/B5Po1e4Lhkuq3auAeReBT2asRD6T+LsnBPE9p+bHiFc13a/OXX5/RnMcTHORV8mQBZYMsw
QfqkS5g8Fq9l0MYTMIJo5QXnloMXFZ7zlvQVDepG6Pv1Ef/kk1L1sodmSos2a1sp/1GbYCM57QPS
XCzcQitIPj88oZDtLonPVqh0SuvCYr8Q26ke/4Ih+9lfx6ej4gbz5cD2R9xBkfXzsRGitGIu7cME
ExicwtyvJGHSbDKF5XHyrn07uczA6ocn7BZcebCGzDvNktGEZEC9GmmKAmYJmMBvSWqvzJi6yPlu
Dev04Bbs/KKOdQtV7FKiWK3IjCZ4hJlOVDJxeMWJ4kFZbG1xbYRePx9nW1n1g8CB1TKs0htwQOE4
37uBRM3tzclENzs2yxehi+k2G9phjjfCA21a4Zo7qKVusq/SrjsjeS534hIasMUW08eQVonVXfYz
3nZ4yKVPppWRt52KJmm17XmQ5uVaHGbwY1jnB6TbeezXYYkfjfd5MRF1JLzNp1Xj/ZxpjQiKB/KI
Yp5Apveh6udnnGQ5M3FiX27dVSjvZgo796CRMxOWx8tXxJle7aiSTShjx0Hjuh+TbS+YLfnUnwAD
H7iTqcAfmUeVBQscf/2Kg5vkJdA3hEtp1KwvLXGG7SFLjIqMUWKWvqYe+wMWZ1xgMdxX60F3lmiO
oVJMZkrDa6pDEVTS2St7crmizXS4cpeZOEM4EuIUifPwPUONtuwH5P3vTovWZycTVax7W1jemecW
U3JStGISj06WkhDAurVsTvEiIexdUf8tLwURVO1Oo16xnulmFDX2ALa2hqWRAgntNTjPdl/Mqske
wYYyz0fi5ZLCOw9d2t3Q2prGOX195c54elRRo7SdRCmfjTLV/oG0vSwj9tPG8r8jREyW+orCX8gv
pT1hGgYSJ4pDNtS5y24kQJwNW9yD6SWa0QzjxYSsgEaaJfLmZlvEZcY4jcxJJwjJboUbY/iC4q2o
0wsLKZTxDP91WJqdyagJe0xWe2js42Cx3OXFTvMKYoaPy/BCS0fp41BMk3xH3yOZ823S/HTd9d4w
YTsNer6XK4tdZPpmjmSu3olgTpwDfIIcOUe3OZxjt85m/byaNrjbLjR7amG3F8kL91ff78oRL0O8
UNYSYzW0/o+xErhhCkC5YbRYq+Z2DIMxZczng9WhQpzuax/kHNWiQ8Hu5OkA1NgTyzOwBH2/zLPL
urGrEx1hKsuIigcUSpit1s8YF+XtKHhTR9aqMotBxdQpaAplcln5vffipCo51iu1Y2SOLa3CYhTk
es11KK7MDrjIrmrRcuzE2jOkq5GrZBdpMLfcfcVi3WU0Dw8AYJc3w5qtb2FfVsBcUv1GuTuPoCAS
rIZtYVbXKb7H1x6x4Hu5JN03bScuFOCqH4fDHEhKzWoEH4L7wjNuPJmxcm7BAr2lsI5QDyaNuGvG
rJPIBELO51oU+pG9Gs+dwFYNcwlVlj8cO3PZKYrApWmoWOClrtGqSEzmUn+VueOiVfBdMCHN6cRQ
9cUa9cpvJFzqfZmZmtCnFGu2L9skh+cg4OAhNXBf1hA6dUS8Y7apTooECQLrtEe2aEBPPXyY0JpV
ljSxzrsaJycK9x3MZUPGE4MLMMXEIhKrmq4MXgyRrCYzARqNXWCXfHFhbVtwJggoONNhM/DlWFZ+
b7jNGjBvwCoY9fnkPnekvJq4svzUgz1uJFzsMvRvB+zqDcY1mXC9C6b3aipUuDdLK68PomiJ/wGo
bgx7wuEx+DIgrNvzpFhkfUk/CndWG9mY7HorXS4TQj8XjDZ+eqs+3MQ1H+uUoUiXfcmZf+g96qSs
LYHP10j9c7tZluuuRxJ+yqyw68/merRX5tWzr89wAlveUdk69A4zd1sSt/S9RO4ZtiN2tqzyS4fJ
UHIfamwfB4H6BVN/0TjTXZ2LapMkeSB+evx6XHcIkglKKejwsBd6BP/lGR6hva6MgLGyMkWWfofr
nYYPKfve9AIGTqkPa8ZY4+j7rTueD0XFJMLu5ip7t4Sa+oteBgsIjhxT96klZRfGs7NoeV3Svotz
nrl+zo1ILCnv6TGsT8rSUN1bSEDshcFzzdgn1IOM3UMDkOH5IrpaXPK51vVZjcFMV4e+YOF1Itx8
uC3J5bS/TL6bqn2QY2M5Uqn0Ey2hbS5nGVEKuBqAT42kA2tHpq8eRChrz4MA/+dOjYurTyc9OW08
TrgC4y7X+V3LHMQ56Xj00flN9gMbCvUDc0Z2q3Wenw8+I17mgIbxriRAeSuomZItVos2q5gzQcz5
4m13nshVtZv61Edu7nGoQ+m625wxSPtz2D81Qh2rbpn3riXZkBPqLnUckpYZqJUL/20KZCejGYPR
0QK47u7n2h1eFLHpj7nHmisydB+8qaVhy0NKrnzVGa/yfRkq5OSCCByiSs1goG0nHujRq5ZkUrBa
EnjTxJnOz+jVaT8tzyjPnWIMtu9br9VpR7CM+rKs1XrG2z/v2EGD5p1jr+jHi3Bs1XqpC5L87mAx
BY8Koz9I384P1j1j1UCRy64nzDVr4bHTc3Pd3k0uusLTVeBBiNN8hpQkS8snGMAXU33ZNkwJGVMz
AX7K+3TFoke3XfJGbkfWKV0S9JGeQ/89tQL3Wa4DkK/BM65SbTV8k+B8r5xGVM/kjXrLiUtMdBut
vdN4e8xhrXMY0lYPu9lDNbdb4R1Ck8YdmkctL6Y1ckD/MmM0Lbc7ETzlK/DtmJzgGy7baTWCeYoU
mKoiwtiTIoTxl0uiXFe+2IniZ+e4LNoZ5DKgJV6G9ZebiZl3etli5kq89V2stbpAe1Tbl7JhGYmp
MPONwya5Bt5NGm7/pDGlGweF+MJ7nYMNs+AbS1KdJJIv54ghcw0JUsPeeKaCci7PZiPgwUmBIdmT
lotKD8YgUIqrZJHuueyV197jwwvGi76cp+zczGceMzvhJZ2zr8eU5VeRbVPylM2KioaWMU++szVx
kLEFlv2ZbTKxswTjFmHkYIKsqAz8Ru21qohR16QOnQmgmghwwqx7ZUa4+BGQooWCNFwu103Vte/J
V3WpdAhdOFh6WbK4HkoewwUSNQsmwOgsRtwNyei9ay/fopXLViC+830nTX4UTjv1R9ubuSfNPMuL
pzp0OiyHIacveGPkVFT7ikvs0XP99hXSSsHHsReWKrbp4+JESG1+A0y0rGf4Q/08LrLM/jERkXM1
aGt+UbKpb/H6hY6+zWvMZrFthHUY4UOmfxr04B5moEfH1Q8848RH7XjV4OT86nlO8wT0cNvUCQcA
2JhPvLUDAhm+ouAg4TYRVQb4wcTbPBPa9cNb2+omNKyuPIQYgV8k0AhBFKtG5uexyKkvVrtYvmT9
RAHI8xes17KUaRkzU+d2V6Li+WpNktzzcSmH49TjZGPaLAX8r1bZ39a8WJ8qMIkNWjs/fw/gjYm9
1cBWI17a1ZeZlMrniDKAZxVKvO/ScHd89eYJ6ImCRNwqWa/zugHwlajePCFFh2FAzigXZD9sqNdM
uxKYVRPOBKKjxY0M+vsUAEFZfRtZK10LbbsYlckumaRx5F2enToKqkJsW7QolFyycHZW3rPianKN
+pSK0d8DxSGze/CkYrEv7Poanxm2TfAPznM71PqpW2TzJKqkvKIis5oDhShBe33Rvyz+GBYHdtAl
BtmhuvdCuZL6I7S7RMXcVwXvJExPu1wb6VceV063D50pe9YJWoOdHfb+GUwbrOLKTrwni5XwjdLr
ej+kMEx3vo9POgrTGQrEMi425unGzQ4Q1QgyzIrMue8SLMS7jp1Fc15kzLJjT6JPjFQejmjYkUqI
Y8KL/KbqkAtHQvBmrG3U8NGI9jNkoVb1eSQone7xP9EGhBTUV2ZIntuB5HKaOBaawwXWGJTCKimg
jnz00v+R3Pz35gL5/wvdb//P/3TjawUlFt3N+F9g+tL2j8a67ad/HxSirGFcZTHT+6eC/bdB4aZt
hwZqhXie7G2oxGztd8mN8w8GWwhtEMUL7BOOhb/i90GhQTIgahwYPSRgM3LDB/c3BoVcckwc/jXT
gmNkbvmCNomwQJJ57nyaSNioknkndwfPW+bYSUm9vwQR7zgXs8QXejH1BniJANlhtdfoTuezGTP4
c7bBcuBlbIAmNgTAmlY2HgV0hQ3ilK4gsXdwmDwqomJZwqik87tjIeWG7KU2FFSplvzR/gBEQd9j
Yt/CrapjZ2NINR84qYUNN4I2Ex3kiJr2cnBahI2r6VBVjR8cKv+DSSXmAXF04a+pjmdutkeZ+2F9
SiVmLU80jnI5s5bBAA1itJTnMrfECdqJiq2TO3t51BVI8Hb22idfxZCvXbxFSCBw7tCTsrTqW9TP
W8L5bqZzrOkX3PwyRI7c7Dybuhohwca6mEajRLVs+19Nxo8mKnyXfg0EUvjIkzV/lnAElwNlznBV
Bk2X7Mg/sMgrGBiYLH7fah5drXeqZz2wcsrb6jprrYC0ww6gScTWws73qzDaZU/FMpi7vM3Zmbtr
0N0T2db3fKR8EbHnSFJqxFCudxSZnhk1jZscVo1oda97Pkxs0ft47FnyMTia3dgf88YZvqp8qupd
6DX+tZd4/VUzenYeS7WCZ5jHPuwYrQIxioTZ8cLIvapgE8Tmp0UYsuxUPhCG21caFbKPee+CRmEd
j+Y6bSE1Vt7YsUUhMUcOmybr0OMcqI+29CwmH4HHdnHup8G7XWta+hMMBZMiKdfwu1M1FpJIavQU
2T4NrRGtd1NZ5r4m+46ZRjc1Fr21KvvI6w0XIfVkz93R9ej29246rMbRcHMTAQTpEMMFr3tAjZnn
YfJmR2sSMoMkVZ6pEuSHrHyjeA0A50A15M8h49EIAZiiuAFALS3Qoydp4cgiRsOVBlEjkY3vyYJg
AF07jjleLAXOcx7djuTRPVdLt5ddP/eQunW7HPypKK3d1E0QqNhn4eO8b1tyGQ4p7/SKl6ChirO+
1MZTXktgg1mO3ovBRpHmmwjL8m/zEYTIg1vZQIugVC36pcYl3UXYK4b8vjIyXVyWTaLOZu1P9Xme
D/Z0lc6ogr702LP1qdQQFw7dSq/O9Vo6yfNgUwn94M9ttMcQa74VKy4g96AgqDCQa+22u3H11LD/
NBe02hkk0nwPxN1FS5OBwDy1iqBDRw4AZY1pUBHFuH3tB19wd6xQLogJdc6cFf1abCSuaR2zcHF/
AH8bdCxK0tr3Jh1MhXqlUA7evrpqD3IC8Lmnmamzk5mZJl4Vp8raKMCw31+myWQ2UZWMXX2FVosn
V4JYxX5vkTKzzMYiOFyHVu6a0ThTex1cBk0p/v4FIYQ0K3AmmarM4ZRdrJftu2b7twByyvwELh+N
t11pVZzg4FDtlW3x5DmZeVhkp6yXK7hgWBJchEUwgc76bJqCY7N22ooK5cLb80cL4CVM9BomjpOR
q9UqgeutaitkTqIAaA3JQ8wuUu0leBQh9T00/4ofanwVnCVzM0kImm3xUtp+/wNmq/tjKWeiixq1
tE+m3o5eK4d/gMsD4dBswvPiFqt7EQUiIdpXguLsmKbT/3MNDSXfhJDhXrI5rw7CmAc8HoM17cK1
86+yaTXfOwQX8qReShhoOikY8LXaz79btvSvyoXzCmJmbJ9wQvQ/BpwwyYkSov+xzIaLztfC+lnK
tkAdYSnBzZpVoNgsBRPMbVX7nrRQr6LK7bhJm8bEXTAmHWmdzuoitu5WZMJwBSaWxR7AIu5fFJJ4
YYoqRpbYMfFwxiDAp2pqsYMLzzijZwQ9HtYmmR81swXJEDEv74m6z8qjdhl+nk59PrcRLwxcxUBO
nGec5aVjnKQ2gE6fNnfTA9XbdJxamEH5AISX/fbHAD0z6+mh3qbquRbII71wXG6nj7F78jGCT7dp
fJa57qn3MaJPP8b1rIGSS/ZOzns/ApOikQddzuRmYMwPXILCKxGIfnZIiajHPkoz66NMy1TQXqHu
o3hztzqu/Sjppt/Ku49STzQ1Vd9HAThSGt/0H2Xh8FEi+h/lYsOAzI+tGaXkufwoKavZtO/lR6FJ
LBBF57rVnziLKEVJMVKoaj9KVNOo13uk3OomqGbvaVPTZFByqGvJ9KPETbZqt/wofGU/p19tnuV8
3x+lcaelR8ThR8mMz6y6hw9SXngm1JMDWUz9y7DV2fqj5Ha26ltudXi3VeRNZdgwL7YyPdkq9vGj
ePcQNPK6kYzp91MCc21vb7U+UjTKfuejBegDZBEx6/vstC+Kli5BLIZJzyAm5pi4OsG48ZC1l3Tf
rbVrobMpbA/dpOO/M6dszcOsvQkxYqPuu8Il64kCCO6Pl3X0KkWggy8UAUN/YqpssumOsVDtugDQ
Ct4BC7eWZZPyNs6bL6Oec6widtK+lmPgsKzw5oAXM6uGMgrBhZG6W7cJSQkwW2jmrdx6wlLTv1XN
Ry3fi/zaE8xNjinDe2LJ2ny+9VkfvQLTyR+qPMy3/UQucXvPeTftGQnazpF4u/aqrRzOLPomFXcY
WxUQZrf/GuRm+LqObnVvg8U8h1vjPMIBG8tYzFX7jt+bYRExakxKu3Z28Nrxi+XBC6uWJpBUlidQ
YoVER5FuX7JnWSdtb/ZGNDLGrWN7e3Fgh5zUW+5Dp47suQ3zyGw6EKIV1D5xIgJBhzl4JIvj0Bvm
OyNHOQybp8bVj9Z2ut4M6rSVFDTfXXdMl7NqmbIXEEBjvTMINgAsRCVFIbgsQR4zokHrOJpB9gbU
ukVS0hvietCzCcwEUgpjMHY35WF1Zkyb1iSKIcK8oIo9cBxcXSsvo7O2M4xmN+uOma3FonZvyY6I
tKQKi+u2G2x9qCS3bIS8nGsAxkkHc4WU3ZccE+P5WJDswmQemFXUr0sBbRozAzpNHGrzoaynOWFE
k0r/4PaVXcYO7PhLI21awo5Fq29F2PjVfinL5Jq5bKb2YQOWche0jGKoQnJI27xrIcAYqfOjN7O5
Rp1ZzDUXZsEfZ04Nul1h6C8NZcEEO2dYLkOk0gLBESo3pu8O9JYlk04dyWll/aS6nJlJVi/MALpe
N9/yapT1qRgdzdCbLZTeSWgeX7tkFo9kkY1GDLWJMX3BGR3jjWKzD7OmreKauBkNRVaFiI6teflO
jK6+wqY6JsRj5ctt61bqDXl1gyKxnadnv1W8PgBJ1ECDQrDnW9FMnZqjGQcTShhhGwMOra8Jg87R
fjG/t4ICe6KiZhAxqsKtzk7J8NuTbZUxbs+lsAkYC/ubtK4B7ehawmAnf8dkoeZI7yZlXvjCyGai
6DK97N1kdBrGDC/WB8vM2odVpVrESe8WGesJZbroHPvuvcz9sdpTRPESChnRVqQXpoGzK5aRWJoc
mCJGHr9iG4WqCMuklXswjFzGPSnDS+KKTXNi5uqb5dUcOmD3pJnJjHotq9Ydo2sK+iRNxRvmHSin
ROBOz4NUxMQthdW96aFP+p1m1pju+sFu133PC85ivTcyZVQyCIgWnDt0y0m/8EQLXNN4asWQeLfK
VdlrH9bT1wUn0jXk1HK9IXyhRtS3au3tsqTlG2URN1Kuu0Nzs4SMg1nUNZ0VZWYPpZxJanLR5y3g
AXv0zDO0flPJoGFGVDU6az/GgWunN45HgvNOA2MuIkvr4g0Ypfk9sxeIa3DSsdWzxpkvBgMtJRcm
nKYd2Gt9OZDkUB3Qoam7AuDTG+xemhJmkfrRYyPxRMK8fLWn2TAY0gieUWNvSzZcQ3mngLivUdjw
qkD/O5VPxdrQEBkFl05EEHV4Q+CcfbXgRHmpS29W24jOco/2EEwvPrHGwOMQIGP4N1KU+pOkcJFy
xQeKNDF7ZffdTXDpRjjdkGjdYrfRzL7VKs9fDbCSr0qFw3O6MchAG1pgXkffLS4sHKfkBJZ9c0vS
TfeV9qaaoibQ4xdWh+o5LHB0sYsPuTWex4kVIK8B2jcEuTU7RUPU5UM5h96DSVDKq0lcYAefI3ef
VztIMRCnmJ4RAwRsxFORjbfsmdkxN5Q7l4uu6x+rnuenGeLvqz8zPN3T0avvxMRKfeDCqs98IgYZ
GlcTo2MymPtslypBpqFW5vRcybD9iuDI9VmvDRa59lY2BofAqpFugkFjMMjmIUn3WHe9h8F2en0V
Ei3QRUVXhcEZis1cxUD73B/amLN0D/jZekcv0lXR6qSiuMngAvuwcCZ3e4DV0yFDuuqSMujxDxpg
0bSedmVdQZlbagqGoX0S7ki13llJSNaC6aRvqpxYuwiVlV8oim37ahwSznEy5qazT0pwPndC003t
8PeQ01h5Q88VYi+kLds8trHuAkqjivS6BNpV61vjOS9Vb5/IFcYGOjm8cIGkUNxj5GiTy3CFG8kG
YRDBLQHaavuPSIV4me2hoJYy1GgAuUuHiuk+C5I22TvghO2n3J3z67QLFtvl5JVD/Vti0H8Gav+N
M+VXE7XLdv1Wv24DtT/O0T5+6LdBmjD/wcQL4QwzaMdHSfNPxZ1DwB4Z0UjuoPywmdsgVL8P0rbw
PcEsDXI2LCOWlzjU/jlJs71/BB54EtBUjggsIf4WQeJnuRa/Bg4Wz8MARxwImY0T/5OsyPQLF7Tu
9gAyrc2107oX9RgUN9JT5OP84dT8perut2MRiQSdidXrlhv487HKCdqDqjo2BuGEPzvpg8lCXOtQ
JrXJdO4EwE//4pCfiC7bxwtQoUHpACLDN7Cpqv5AdMFmXBeFDXnB8PQQT+xd9g1godO//cF4l4Gn
QcCISsr6pAarqH9lQvwq6cFhk536ruVFnhm4hKmi2+Jl5DZ0k78+5p98cUFowpEBIiN8LoefP1nG
E5AHI6zrZMRzlooFz1aVwasF0Dv+3eT67TQCCYF2haDPCT7rJYvEkZZdUoJNqulYOYbuO1WiPJHG
1J2NeR/+VY76z2q3wHIINkBft9HT0J3xvz9/Oi5Ik/KmJY1as8NTyyu6wu58HN1HVbjhRd1455lU
+1+f0s8Xy3bQYLOF+rCOSKP6dC9gOJtbzMozZASLFr72ZlJN2uovLpZ/P8qWy8CKHkQuN/7Gmvnj
JTnJroZJWc07jDLTVe7D7GBF9frrj/L56nAwj7CdY5SNONK2P+ft4bEP1q5nENG5Vv9AlM2CCtJr
T5U11id/+1BIWrmhQyLV/v3zKJEWWcHqiUKc+OWoooh0KSQW/ewwk17/4jv6WXi5XRjwkHhebW9+
PKybq/ePZ0/nraxbTCYUVwGCs3BJnjJw9E898UWXkGszmAsFaLJff8af9cK/HzXEYxygjfbQQP98
VEhoiDkCLDGV5Q03eYJzpAjC5sLpEN8vS0N9/usD/slFQi65ja3YtEwe8du//8NziyRoGZg18rMc
0PM+zB1CgvxlPv5vjuICOOL5yPzl0wM5d5ms5TU0NjwjzJMKK2UX4SR//+SF6IFxAgcuzi3b/vmz
JNXqZyv82h31lDy2pWtcJWw7zuzclz8IwZbXv/5U//7sIHnCxi7Oq5W5QvDp3C1oAOq2k+sOfRIc
oHBiERTKXTuMz2Q5khcOw2zorb9I7fyTOy5kUOa4gqUZL4JPbxpEtXbdNzNtFG4xGiO3xUnohSeJ
sY4Pv/6A/3ZxbM8ocjxY7yNfNz8LuqXXGSNQIQLZA0ddanItcVABev+bRwFrxe7PgZC5iX7DT6dx
NRhBC6t2wObmiJoMLI5oFgbr7u8ehqeUCcUKXrfJt7Gd1z9c6dCGc+JoAQcumCU//Dy8odG7/s2j
hBQeG4Bze0Ejwv90A4d2gPBRcJGHsjBi+/+ydx5Ljitpln6VsVkP2qAd2JIEVQQZOkNsYJEZGdDC
HYBDPP18uN02U5U1dttqP9vbghkk4OI/53xH4yDqKFDf/f2n/MszsBLqQu6X60ro8O39898y01qn
AyjqG+BgBrLIstwTkpvwhXf5/u8/6l+egb8+Ci4C+EkfFfSPyhNzQsHCioTW4gH+2MzVYLqnma4n
O/r7D1oX1H9QWkELkhQBHLqutXAN/8QMKh0MTU/H3GZo/dhiTZ97cczcqqPeR8wjrm17LvAsSoGp
zsAmDi+edMX0b/+9tJ7yZlmehVvQ+bOTlPfVQVMizZtPekrO+D1D82A7Vdv8N3/vv/6Gvo26zerB
QZXP+eM9NkjyJcoLsbBNTb3HMkKgmWL2Y4Km+fz3X+2//oZQUX24EUjlq7v+j+XXxyJLuHciQq+X
9k4Ybn1sCmYo//anwM/gkiH4FNb69Q/+hxdsrnH74qYFksOElHA/iLJ6oHvv7z8l/Cud848PSsAd
Bv4uf5HJZgLy9p8/x8vyfNGUta+VkP0UwRSruogeaPklgj5W7wbtUG6xEZLz6a7P2tgnxKdiNzkk
XZHWT77CC75n4iZZPg2DHK6yVxK/HWP8vs2KavkSHjMIPDJzoX7HcdkwpY7drtrMWWeqJ5zMWuxh
dFFkD71iqvHEJFahzuYUw4DfdKmDRfTchVr0TLQsPXtihQgUbnhlkU7m4ITXLcweVk+L3o9w3n1n
x34m9YM3xfguc/7HbkRXyWA9QJPCD2O1+YAfE3ZjuJX5GiSeHei+zF+7FlB1Y1JFoWE4Sv669i52
Q0O8pwoqx8VkeAgGFYcFQALtM6Q356Yn1JGFVn2/hF4znyZaVooHY+393VsdRLRbzttztbZqDGuw
F69/eNA1fA6StJYds6cWxPWifrIz77HpJhxradfjc0C3MtyHokKJorc6lg+5tVjhxsU5QH9Ci/1n
U3QcrjYD4FxvP3idXb/ZuE3Nc9OjQr3Yvpnifm4nlZWfmLxWFTKoHYeoN5LhxjK9odr1dSD7o3K1
qDjdNngglD8mH6DtA1jwamLQXE1W9gKXzVhOQdga9s7FEZZula2a7F7Mqf8SpHY5H5slKLGnKuF8
L52ezF1JG0aYbErRKH41PSu167KK9htI5OlDMhQU71Qiraydz1wU7a7i//tDCsg8Y+/yR7Q78H4L
urPP5NYfqhJPQ2r64bkmVHEPKsDxn2c36GZEUxf/wToAG8MqUjrBvo4LsEz6YYcYnRo/A/ygrsMg
CWXwqnK3UjdjZnhO1Bq5hpVWzctJOTPsC/JsGGGhlnExc1mrme7bzJWd/QQXTz21vRyyn7PyWgjx
CI0BKF/PaXunOxZ+aGDq7+LGtGmnrGQidJRIhHGxs2Vi6q/QaXAJuIEsmasBlaa/KCz6cAGYMTvW
lWqSOj13bZJOEQwxC7U0RwUp4I94hzgU2X1AzP/b6PwOC1aDzfYmGUOBx54DdtXcS1AuvcuVz3H0
ryWPc37VQUG+O4XT4uufJMJtUrdDWPZE/SX1PkbhVf6mbnJ08jBXTNOUueA6IMprTCels1JslzST
ycNUOgKDax/q8DL1mG4PKcSlL/DUvaaQl3f4F4IxoXtSLvVND21mvi0n8ix7omQ6OFFFg6ECwCDw
SqoyNMZGB+rJhJW3fAzo53b30A1sO0qpjrFRblIyq0uq8mYDyTCYNxZ9sW1U5L6LyuxgjT2keYwt
gZWUHWwaWr4GYw5RY/wm9u+mYrR+zGVj6gPWd+lGbmfw2HeCQF8UgNxtjr2dOQnyLZmHrdu1Mobd
oJMCV6Eofi/YMDkAp6DJVn0N+r83jIg1XuHK7pRy4wmPmaEqB5AgGP77Af+h/woPb8geR+oc2pMf
lMFysJtxSHiEYE/v0S/CV6zD2cVsQwM/QJk3v01r6JILqYaZV7N3iQ8VMbWd0Zi4QfkkVcCg3zAb
ClfDfBg/XZq9BPUVTfrcjDnEmVqJMN8WvP7XYqqpSBqsIJuPyFYO4/QOQOmGblAVHseC6i8E/lTj
wOFtfGsE40e+s7J66AZFi2cxAb4o5kI+sfALMk0gdJKDY2tWDRL/KzKiapHAC8mI3yYBog4J+km3
X5DK27s5ts2U3w8xDX+w8qpt5hhBELUe3MIt4rcK9q7VAhFpplzFbwz8oQUwR0+tWxpTDHW1xjA7
YSkX7rGxvDzfAljM6nfqU9I8qoclfPdLNs6tTSeE/y3lnJprUqLub9AJlUYWSEd7J4egMm59OuQV
GmNZ+mcwgLi2k9Ecwi2b+GxSw1nLIXLtoZ/3ptbWQpVLT3lr2zmGtUEyR0NPzKZfzilvC14iI4e4
GQwMwM9SJwqut996FYVRnZOfpGmSokjKMrdf+l4Bi5+Em4Rnk60c88RYcf2FDMNhqPRBue5JBNp+
VNit+MmyJs2L34hkPySeK7e8LLTKrtpasU1F44oPnZc6pEGlMovzPCQJuZ/Uaph3YCCbNi29CgNP
C6r/rqWajho00mVLBD0geZtji1EaRLnC3MaWZtqPHcOBbziO0CYS2mLm7WK1HApbknq/GwO9KHKz
uUSOs4n4A551xuOkOwUUYU5JKMFj8JJ9zx7wkc1qfMpx/+NMMnxexbJUxl1rxILW4TbHAlDCqQe4
nuswP5e4n9RuXgVO1i6KxvYi1ZI4v5zI0DFqzL9BRlAeSRMrPSfdUM0/g1Z2epu7zhhEhZIDa7tP
IJ6GCCbpu7C1ugGGCDWqR7NqB5c0iua+Srip3g6EHRHWTR3GrMjafw0gP9YnfMPGgPcfJwvEhXGl
MxJye2DqN5NE7Nq11sk22mDf4Nm+6Ul4BFvf79wfYtG1TXTG4mLaJaWZ7xw9zOa2wn8Plr9tevQJ
Igj8e1KyQB7JxWwDpYrCIgqHQgwMVKnheh/BNG1MvP5vNlsfr3y9kCjTUmEuxLfsfKWCAO7GGB3G
Wp2GRw4VCWbQBgkYCKxaVhgVnYB1uc1QUj5RaBuqL5CBngGfkvRpSluekdPzdIv9ZCwjv85FJBLd
iavTUZC9Z7YwBRyQSrllSJJA7Bs827SjVgryiRRpxfI+ofMruZvTsg23fRJUvUNjJ5VON7LOFyci
LUuBmEBnSi9FUU6EQOWYT0/2UmmPTj4QnFews4s+wJ7PJzzaa7qtSmffuon7IixuWs4S/XOdh3bF
m5aRpTv7zkBwZ2OkiEqQLz18MAucFrI5p4Zumz65tZ05836pkaPCWtEjRbILFRupv9GCKRC0LQNG
4QfHFgpK1dIRlAPiSyDRNarhmLEhdgftJ753pIcY30xbVjHgHS6H7WaoBzwAflNriOzcBN+kMSfD
WZVB2vNhymIq3Ij5IYAeHO6yIQSVAVOWCLqKfSBYC1lT6hIyh8YeDl2rSEQxEV+/5CuI+GW8c9+R
kj0Mbl8+mEYDYMZX3vLa4KIHdpzIQe6IBrqPqhr12esKh94vVqjbJHYAKCW0JPRbB/wCO1QDBCYa
+zjUb0NiO28zd1seNzscrL1JnltsaG4s+r3O5n51pWHpIG3ao3Um/hezfp9WtmkmTjGbjrxP6YCg
YIh/OXS0jq1xhcUbVxMDpb+mxfDD5g1OIxi/FdtWZ2X5W4zojeQITAkAicMhceNg7kTjw53+qdjU
6X2UBkRabROlwLQZj68yB8PCMmyP+NOs1n8mjVqWEfEcsjN2SSAbC1uVmcBHEqWj2Q6UPs6VhT++
xCT87BEbI2+gDa/fc+zDQwo6w9w4ZTklWwfM65uNkwcEk6cnGjqDEigBHlg42cim1kYOEyLciKlu
51bUi+8IzVYwuFOp6Q210ciTuV09vjLvFIbiQfBfHNGDoprTX02hGJkuWKnhOPne+F3Ts/fqZ7l/
dOOYsxRxO25L3AVIG0Ie6m7x2/KueopINftNj6hY5QxB8UQKvIw+16HP0ejFzVK7UxWB3yr9aCq9
9B5rUtW+hJmS/nZKRcejhIFM7CQu7n1FmMHYg7Ar/D3oMCRJUXvjsHYg2j3GNsmuV8z58jDUOQIx
Hiv3Vhg6Sc6YL4wX6SfCfGkDm9iQUoW+W6Tr3E+EPB1avF3jMcvDlO5zU/v0jg3DLa24Lv2p3loV
QIa++eniUb+Hek1IezaLksuw7UtsbUMK87ey6tJZt4M4PtjukE+n3Oei8cDMY/ydyLr+LlvtebvK
6Ng9yejaahdaU/05QWdfgyiuQmyvYz1bEO1WAi0dT3O9QD9vVc0yzePT5N2NYLUJ3415qdRDYRrJ
wj8xLQb8rzBlixenrmraWVaDFkGT0FF2f5cCp+WtNFqzI/7PAWjF4pmx+FGpaXkZCcL2UVnWnt4P
1At1O1I13lvS5frZ5SqotgG3ULijSw2yT2I377fk1INgP6Pg3kDrpsRNLAvXEN7WjIfOHOC/TaSt
+/S3kkbnohcHy+cku+GL8phU0zXFrsNzuvKkWkMOHTeeBGYzS0Z94/kxiJeKjhFAbiRiScAr0DHR
UtlYGTLH/KFzVm8W29KsDqEoh2Ne104RSUx519rFDMXv0OLqEJzUv0ATNeGBIojirfXAPBEbwsPz
F2p769tL+AYJ1mjv7cLHm7khbee1P/He6+m5rBDJPvhuZ9yyxojxKiUMTJR7GvyXFHRWQarTsP0N
XTlE3WMHwR9/AYWyN5UYvGcX/zoMAI6CeH8004TwAftJmt/U0ARJoojCcCNbd+aBgaz8Zc2ey9rm
5xxW4B1iMXItgmERwyYO5E3vJu1WyZabgu4m7+iRAsRxy3mz2xA/Xp4XzC2k50Nkd7iI1lswe/6F
/lyr2MqsZ6vIcOb9GDNl4i5RpvQinjjODoxPYecEA0Z40NDM0DaMh9t+JwF5lgcJpK7Y+KWuf1Wh
hkMI+N4EvQaq09oOveiofaVcLJrTEKIxB9AK3OHQDJ8GDXvZLcZ4q2cMQk7ggPwZxxuOGhgwSHEC
QyK3B6G3q8KInAPlLWqR0+PSExc6LLUuJLdnw8gOjP0c/tQhwGOwJsSPAlyvZhbB4HnjGaYlr7AV
Q47dQemLW11ZyVu9egp2md+uPY7AJZ+NBqMmayiH3U03EenaVmWubrIKGzOmeiP/wZFv5gCasodS
P+/x8stREINWGERhk/YWLpwiCAdI4oOrfgkITx0ta6FmzgNWtDxA6e1prQtKlsOGqARFckkVrh2l
uQkiYsjKD4zveQiV3P2r53MpXwwZLHdxnky/VSUX3nJMj/15bLX+4rlMnMih1if7XigOlgeTs7Fx
jsmZWpuhp5ecRJuySprIhr4+gNJh55S0gjh7br2m+VFV7gILCa64jJTZLz8nmbHuDFVq3UOkG5tT
YSzq3XF9xaFJZypQ+IbBKsW0uwaTXT2l8+Dyfslhzg9jy5FkIBiPOWNHcbKN/XrhpvqLwUFefZi5
ry04XvBaDpCfGVNtJCCF/hmjowQ70I62b7yVwGvSJ0RFgTEvppaM9zT16Jh8BCPqhXTwTgguEBGy
9hLE/vg9TgWlxXM9QTxl8ea2LOhx3GbCBwO7BPFvT+rqm8Pt8N7qMLVfddwO5Xc+cfrew0XBXGj5
jW2d5q7Nm6cUQJk8UKncp89+j1jNFEDmr9RkP9YU/CouEb2VQqJVN6DrOOzmeBspm0l3cevZR77n
D8psbmWt7urG/ea+W+zSVnyB8p7e8zDooipIwoNPCLxbj5xwnA8kj8GJW6Pt/krIW6c3/6vlVYqL
GnsuhksLyGqXGdQt1k4XAbPHqum3LjNDSgD6d8YSHlcZEEH8u7vRu/tfAQhypbj+cUGvk4kyuxz6
eq/y4S4cHOuJmxkIO1i1HE9hf3b3bdjg+uagVbz8/Sz1zxF0IESAImLBXFnLQ8w/5sL0HHg8mT6J
Fb5tSOYEXunuCHedCWXy7z/qzxE0F0N0FzQk5H2f2vY/h7YTMWiiAPHGMrLikrAN7tx+nv5NyZtP
QRIxkbyRRTDH/KGLdD52NRLi2PRcoc5cgupbjC3Of/Mpf9ks/mkCDRuH8JnF4Ryh0V4R0v846e6S
Xrl23xmwiuHa71XBrrOhSKBee9+L+Zphm7qOwuROUSTSeAnY8L5JdHL0+ftv9f/1A1omWCCaJ13M
BH/8Q7QXu5Zh8ANyUB62Y7+S10w6IWsY9v85d///zqv/aWNs+pssI6NGkjaf/2P/2f1ThvGv/7P/
9F4BDkdR5LEWqBXAuVc97r/Ke7z/8Cwe+zWqyPotkFP/j/nKIqqI3LnW/vzlelmLA/8rxRj+B+Iu
xizTDPD7oIeJfyfFiK1kfb3+7xP7lx0MhVXgqnHWAsM/Zf6SaLw1SC5TQKy2Vq/lcnUIe//uDUEg
oOSo7i5AW0Ed+ocKkDGW85ykUXqEhGRu7QpQ5UZykGLahL0yj3cregPIgjGgTNBovcTpzCCpiJQ9
u3uGRdkR7GUF/RYzN6KMuesBBW1r90WxP0KqYOpipxnijZDHoQt97Ij5U2osB+beuqXkJb7Lmgng
IAgOwkYbNcfJhUH7igltx7uAwz3nUCyyrCfYkAfVYwvlXt3O8QOV7a9xrXc5tksKh/ZVGo9734qT
1xC6zNYS9e1swdLGMG3uxsW33yqG7QcSERQsSDfbLR3FurEvmcyZ3Uulc+9uxPl5Kh0T6IZffVel
CPFOjt29CXXl2zOyDzugfNheLMBnTZGfmNGyl/Chd3k4uDeYYYsHEq3W2oNE0ifsYFMKHCzEfSbr
7KF/LJHled4jDTvGVibeA5SMHTj3j1CX1teUlwLnM8b3EaZVaz7MZKGSnexwKsOTbkmmNe5yAbTj
XLC/1sQZk9zfJxWtG8wpvShNnaGIvF5wRgjbKnlvgg5SojPZ3T1Qc/FaypjejiFb5nscwtXV4a3A
sF1h7fES4Zw6L4Av0i1TfcmUAO1OZmuDYrZwxIWzfpqRMg/YgXA0bzqQBdmBGxs4EKoxAn87dJoJ
n1OPFBQNZCR2I0erNzsHQISpOIlxlErzrq2czt32urStZ2km5hVZ5oGRvhtB+ckkfcVctjHk+BTS
rPUmAziK2yZbFJgeB5O9KqfqPNmwSXXIrwECr41I4XFCU+3VtU3Qo9Kpp2sZMBk2ZDWfl0T8EGNt
F+fMBlPVEH7VlBth5IiJo9b2R1WmO6JX5rafluw1ixFKloZMV06bPRCdg1yoo4htgcgUL3fMOtLz
vNhRwv+Kkzy0Jlylaqiv8ejeEpe6zQsqBDMEvn5+EzK/JEsVJUF2Uw92sMNnFSU4iIcKdBJsnI1T
G8d0piM8xwwcrJKG8hSebIjPorhztDiUld4GBeSqqnum+Rnrus1B1rQhNenpina/7f1T7zzqBuio
OrR6Zmz0i2plUopo6aX5Znp59zgUw12sqZx2OaVijd+DbyUIYN+UBCnMOb4kBHim5q+xrVpJm1Ff
VzoKl+CYZXl8LJmqLaCNxsQIbwJwJid+qr0up5uStAgOMvugC48bxwTBbPSdU56l3Vm73nLvpXxu
mhcT4hlt96j77ROvza2V33MJpiroIyuCl5RQI9LigdTLVg7hyakW9rz6NPf5nQ2YtS0EV+PlxnXh
mmXfLquKmCxiicCVX0bF/WMlElS5PLiNIInIuDhOxYvgGI0GUXmsc91HTK78Ns1BUU9F9t2U5X2Z
A5xachFsB1O+tXL8gj0XR6DBxMl2hxs6cXbDVF5r2X0C0TpYxrQce8f6OdfFlFzKJQYunHXDgfb2
uHzgYkf+0WjcjMqsZjuG8iDMmdKowG6vPadMOBFZcsJ1ppx93lJ2BdktvekYQBokk3KVvFBl5NCs
Eu4TYlSMDnaGOUdzVz5RFf47g2Nez3xVxImLB3i3lCMXURvrJap9gsm5GIxHd467L1IMjya8Y4Z2
cWZvEtu45qlu8JKXZLM2GhP+xYvnYme3hjqOOMah8A8lvPTW+oEpCsYN4LQ3g7Ejwz4VR0a9hI80
YjGLLKzls4BRf3GdbJ/ETHcEvo5Itah/5HoIInnuxbfNpxRm45Z+8DdISEhhJVOXMdTDptQm8Ys8
O6dOG56DJCCpYeftbWwzVUnLEPA1DIi2erbK8b6Uepf2LaO6pS9vZVznd3Hds/anL2LmzUC5fMXJ
t3eLTxrltl6aPFFNa29EY/4OMv+Y+DHwkuaos+IAxZldxfGnG9J1bWQUXOst+xIUwy/SbN027txm
W1BPwen9lzQUueRkYPOxsiOTRAP8INNov0DDwMcUTwWJlYXqh0DkUxQnItsaKUYagL7BpnT8iqXQ
HrfAt5xNtbS/Ysss9iRoz5MJ+U6PZXDwmvorVMC1CmXuBcCwynMpN9VwjJGs0BGvc5XdScI1ZOnh
w+gaAhgkpFgyzAUBVLs/rOnHsrx3JDokqOyUb5vMAUYGB02xeQ31eFsqdjVY91E/TEfPeM+M+uAU
DBGZr7yKoDjkxjuuguMgxwsmo+cEJNKmXjmCPCV4ViZm3uIwmPWDKvXebabTkvi8DgQLXaHvk769
c5LhJmuZHNPd91NAASZC1F3sxTwNnTqNtbsG1y/QVl5imb5BKj9rPZwLHuIGIZvKkhtSmRQpkTlw
EvODCMcV4eZETzlS/GURw2s2G2fbcJ5pu7c2QhlXEda/F/2E4zXdW1RVQQUFv6xn99uPvcjJUabt
T5fwX5CjnJkJTJnJe8K5/jZ330SbjrSUX6CQM2ypWYnNnFShdWxj5W/sILvPGb3YQ3qPVQ/tOGWc
6M0mr7nNqKhjzBukl9S5GZ04j6ryF5reKWm9yO5ayrwZtIDK4ysf9+H0kVGvSeqVu+SErj/b1iWM
9UFWhnEKzO5UAgvHK0RnA8pZXkJre02n5MaZX+cx5W6a7KcJsJjNWD83x/ZsEjvcZIl+1DI86mV6
0FQIb5ewBu8YfvHSQhd3DjFdDBum5/MJ7YZ+3dH4YtYCMizc84VteTS2M6nuhik5bPdDreYo1wTh
KNAy1KdKsZtgb1tYNhBUyGT36hqbA+nA/tFGC1u1utqQp1kDBQf4Ayh9Z0nGG42JApsXl6CDyb6U
1XvR/Wbqc4UD/WZb836Q89EtvL3XLqjopA7LutmZ5WHs8xO2hIBIlVnRFqXCg2Iq+kSmjWK3YQch
k6WKibFr387I2BvTSh4GMbw0o2PsqvF9qWjJ9cvm6OhK3EydkfOHhvO5r774KU8F0dG4qXbTUF14
tTZTl+904Z79jkEehXRXJU1ibqN48DXNMmIY88gZvEsrJCUnmUCasx8TIoP8Et2j5KChe32PzAJu
z9p56XhSC6JvaALrGUGNkXH3GX6PTvc0Oba3a3q0hSygQ5KurmHnIvQfl859w1RaP2tqUSLH68Kb
0ODxW2dDDKgM75mE45vVPIfLdO1b56lpgK1rez8YiHqBvMHOdyt6qkM6mxMnNbAMhM/9DHE+kQ9g
oB6DTB9x8HyMZnDfD9XeCG/t0dhhoj3YAMUHvvvS7W4pp3gG3Kr3i9l/rQv6vnKxX4hGH5j5VFvV
v8jaht3JsIqzKdNZKi5Ndu0wjSMVuNT3Vjuh+72YX11yhlzgS3pmveFAqB/kwCaQ2ZHJfBqZIrOi
maD3hjHVDlhyZIT2r0T9hBKVHTiq07fGmIGQ0vCjdqp3aw4+bOwaZ5oKCQDbLAEW64Wdvzp1HWWh
f+IOz+9WsGewLpD/DLeWZ7NzZAVYMWpGeiaRg6alrsFzwosk6gzAUhfFzrjvCh+Y5KVy4qubXOPs
o244kLh3ZYEcVxsnr5PvnUZdLV0i1GReW/PDgXNcmDl3npRo4BIVJrxYJu9gJVYiu9o3VUC5Kdxn
1phP6TsHwu8ROc4H1zOexbic6gw1y8+QITz4DsMusUMenrHdVq2N/daIDxnpyTR3mZh7qPGNiA89
DWfSjR+FJJYZzGTvarFf3EcnqJzIk8QLx4KqQ0GkK4EikHnWKTcDDQfslgvePkamyKAmbmFr/pCa
BtUZ6+UUQmaV0PPLn6EFidL67IR7P7vip5X8Kk1/OvipRJ7Kz4P16jT2p0cAlbbm50wVKACLYNdG
n8sNxILJRdNsgIJ8pLEVvweJZCOtg1wiitsAwBQXycxmqiqVelKTiH+kZMPX/5bMl27CKYaRjzME
bROnfkjYMNd2IRs4KFAejzAAOQ3HLX5ijXobWZ8hVkKOSWiM24DFjboku4fa87OagJRNmXyyJrGH
L7Kcw7F7pa/ocWR6/8qc9ytf99IYTCJoF9saD2QdH7y5NyO7za6wDb46ieM2q6gkqBlfI2+RKPyS
7rideYTCKbjYvn0tSXF3JYWfYYc5jT6ZAzs/DSrGbcJWep+HXPdsyyguEC3yK5UJ4XHuPJvTKR3r
WaTLHKF2Q8JZXbnpGntdh85pwMPwhOLX7UMMV289EsQHrm+y9/WCrO7a3S0Awnnbt8byQau63I5a
o4kFVnDRixEeQ7oWmNsT8uzAXY3+HtCocevYOOB2jjGgNRqCZpCdVS3ut27JO2wEfUHXtQf3LkER
LFakTsAL1UgfRbQbEkkXDjmnnQV4vIm6zG6t24Zz7igPdWEMTQirF7PUDvU88X5UZF1QpDycKAej
nY1LDCDnwJOGC6VeyDZnOeeOhSP4fTtiZ9zMLLlbIJ/ZNcyckcu30Z96heyq8RjUm6JMrXNgKwyD
fZnQtqOWIusRrFxrx5dlIZtpHEWRZvzBiIODxSuOw5CuysLmKurC+jkuTqARlJOYIpdy6XJk6rCe
cBomNDrsUow7+7HgsDFaLN4cUvujn2etexWypclnwqR0WvBooScmc3KclVA34VCGz03FTgBt0Kg5
kjVLtcWZwBNdVC7IkHpqxDVmhEj2GzUeegLV8QOnX1CWaX0ZEiCKm4Ew7QMjJDy1UAGNMb8LLMPz
mTd2QNQ8N8uKHT31BjdI+svxvFjZqZJc1/ANxPMPicvB2fsu75KiFYxjJz1n1FO03U2ymGxgQsRC
AoULhWH9CtiWzVNPbJ+YBvhahprHfClM6Ww8iwTRxdBOnVh0X/JFnWKG3+VtDmlg4rRrLeBw88XS
3K/FJNS1nHs5nshj+NNTDnHB+s0FLhW/sxpHiR672j2nsGyntypbxtu+d5ejafnVwBlsGrcYrrIj
MVTfepTuoGJKTwb8F2g1rEzZJOdDDRE1Pnh9gKFpBLjK57KasJ61dXDJ/SAgnNPbVMpp4NjjpuE/
cSQIkwpwlevzW/hL3l18uuwSYIeIKHTMFt5P8CcuxRrQgIYVNuPVe3OZ45PynBSDpZy0d6iSmLPe
TNOVRd+FKe7aKfBaMCiW8eh3pfMb3MPwE2aZ/TBbU/e76TmhlGHhMeBv08NUz925NXXz3iIA4MYq
PHs5jeZswqwLY6yKVTnbEZCFuj/U9iIfwTK2Z53HyUMex3G6C+QCR9IH7bP3s8k+1cTNt55Ms7es
RGAGvjg/DLiUI9ccxUxQsGeMRdUS9wcqVH73fhyePF2EOEK94FFmQXOx+8F7MKlJ4O5Wj9ZZde2g
Ir/ywtd+zL0HWY/2eu3OoR2UXke/EjySmcHGnM9nv6ra9dcfcwYimRfec3/ycH3lORkwGl/kagbb
eHEh3P0kzIBKkbT/NhXRzM0Yw7TJHDzZNYmAuzpTxl4WkFgqN+G+YN1mJiYWbI2cISqrrU7+AjKV
58N08o1HLvwJOFD4RpiqPedWkzzFPdH/rTuuRIZBM23zOIxfq8wO37phZveuMNOA4I6n5JPqn/Sg
K+7GeddZvwpR0mHda6v6QSWrx5gxMeAdtGlzXRxL/baS+o7niKarvs2/8UNYPKjjopsDSgBbDN+z
v/eD7GqWOFmimvWFQ3vSDo+5rKwRm0nivjsN9VSY6cjd3vY0271a00oLTUS3mVsHZu5QWVzfFtSF
lsfrL93Uox9vV/fp+MLMdZw39mjqoxUqygobl0Oye+f48Fes0qFB3HRisXGGodwPU9cdGcM5J29K
vHtlBTGXNac5OctHqh5HleRbGpzMWyafsxDTk9BOdpa8hWfHX5x9Rgs5xFjwPZgeLHhHxcIRZ7Li
+WxTAnefoIU9jU7NBcFduo1dZ93zZKZcfBlBd/tk8KZLOSQu19b2cSnc+YoCRi987wQ3Hm13R77v
/gG5Em01UHU0Ts9OwYTAZsRwLEOcY0g5xjZJPYwFipEkv4U53RSOxfwFg82+dHIa/1DtyfJgAkUL
YaLaX5HoL2bJdurlB16rcgd1503O3pMyOQk3B2MKb6Yq+YJme+hoqjM42oiuBCA/H4cQ6demwCtb
4siMl+EW+S2GN5dbWxQ9m4cTJE6wci8siqQvRFPjs6tmj8tP4Xz5FY05OTb1am/CLvuxQi5Hx4q0
fR/LPnsjnHMzB1L9nOisvlRQib5hpWAYn11T3+ANKN7KZp5/l5gg3i23d88x+NZgSlWk6pjoNBMZ
oY46Ddrw1JcQ0TgTUs904Pms0pOmluitpOroy+m99K4oFueXu/jktaQwskgUbvmCCGW9AxIiW7ty
BbZj3hmfiZIkJQTOaUzGwzOGfbD6gRHqu9lOloeRFANjd/N/s3cmO44rW5b9l5rzgZ3RyKlE9S7J
ew+PCeFNOPvOSBqbr8+lyIvEywKqgJzn9OKGh1zB5tjZe6/de58ZjdhHO2WM5X/aDWI09+bket+N
Vci7hAnJ2lAvrD8UqNxNNvbt1amKcu+3wtyliyE5c8llVxk3inj1ME3sh+gOn2fsVUVPJaHGovFr
VqW1G2H5rgP6WdZlfY15BSLgpoSdgzhe0bodHEzA9R0PU8qu4xUvcvBEGDApQ0j7bbK0Zz2WHbtn
3D+xjk83ms3ax4W2cQvLopiRHe8yBN7ruEybqQJEbRvJdw/NYkWX26mfICHAauz3eLJxeS7CDWGp
3smAjT09vU/4gDjM9p3ed3QRMitgbmUhKglR4wWLXjzbzXbgi7K7+uY7gEfnbbx6Xu5lV7/jEfiT
6SnMIBPFNsi8wq2q48Aqfm3rqQ5zKz7qvnw1CmPjRC0tUvPAYgldc0ucAIrzsIv9Kjo0pAM4k3ov
lseFr3Qkr5in2LRQ3bdlp7WZB5wGBs72NQtedcX5+6THuKG6aSEC18no0/arE2IEDOl+2Zm18d42
bDBrgEwuNMdt0Gi1NlCH+sGRG19/ZzC0Kw5a+4aSufXc64co9tqVW/G9gEiUm8HXbxQyKO5jcWFp
k70yfua7Wmi94fG+i1KcoRNBHH7M/Og7WXgrkIgB2G1h1NQbF4fwvna0OEAAtQ4By949BVj6fbYL
6HOeYlnhxMZ9IX4Jv95hAD/GrHZh0HO4cbz5wcoD/INxdhpmJ973y0RozScgtzIVJfJTmcch5i/m
X9e+OgozypRinM65l2rsA4WocPaka3/88pdRsPAwtxyvm4NluzBI2BviKbEe6U3b9Ka8ud/0tDGs
doMa83v265ktW8PENPRvLi3gZotrOhpttDRXjPeGr7g8mMPWPVitNSYu7kBrOnRTvwdkPqyzJFUP
43hzqhTTBUmh51nnUapZDsVdqfLmKYjMcxB01mEwyufOmu/sePqeJjwXTXvyF3mXNdkrGQlWfWP/
xAQP0qoui4fGktN3zOIOPKK6dNo3fmdpLq8eVjh2FIrcGe+qDbyT4uSXt7o0m18GK9Dy4Nn5Zz/I
dhVxpyWoi2EQuBjYO8w1ZAAupUpeXJb4ZlaX7O9tJvvhIPHlQUV9QCLcl77cJ0lGWbA/8XYaGb8c
kPSd2nTGcK1Ev2mm7FevF/kwt9Taqbl6yLpWfMBM8h9FAEIcpYnLljaL4kRdL2MFjSHPEycBzNsa
ZvZyY0ESoyNXyMINlWWne0hyo3SONku8tTbHS0f19mtAKec1MrqtsPv00cLFvJl7f1oPDRYLklpA
GQP/o22RFdctNZDncbTY6nQ6Opg1hl5iP31hAhdqrX1lxStCpTaLwHE3OjGVnoPzjBPLCKd4Useh
KvvPKZslw2jecFFUj/RfQASj28zyHo3O+rSdeEexyg6G9Zp/0aPTa7jJT6BmDn0MAL8f7cMckZfJ
3YNdMZ8Dq2nmkQJbfRqNsmcQJ2RMDVK+6RbWiU1TsFrnwR4UQH0wa305mr6Xgt8my9pvypQeG5Wf
aie9Fgm29gxXOyt+b8dpad57iZlstV28ziwfdWI7L0MZHAcWeVV+6+Ap/64FuRGmxO5eIdV2b1Np
bHLKG0I/6TC4jbO9tZJFnKRq38nnnfDBIBagcC9rsJ3DVk4tiJwZvcg0x1+yk29dWT9xnMVLVWJ9
7MRIlsA/jNTa5S4b4wkn/pDFd444jklzylgg3Y+DSZ3xLK5Z+g2QMqNrs2Mv0856C+tnPXEgfE+1
PX0qNYmrTsf+O43Hwdt0mTOF0wTcb11ih47WmP4RqGuDJekKDkDwUP7tF6alOniNOYIYJxRy40rC
qnqvYyE+zNvOreBTepjJbvcTqYcbAq60VLeh2awNoS7QBoExv2eEqQqiKhqwp7BHts5Rp6/QpiGr
Nol5tjwvX2iUQpByC3P5kjQCsoPzyj8Mo0RPYWysewySPMD+Vi3HAAyRyaI/5kyRIHMQ1YjjzmYw
o+ray96dYZzHM8iomeUmVaAGAuJkrYu6n//TzfO/ZhDMIPBN/t9g6+vAweD7498ZPH//xH/6QBwc
HSapYRMIDMxMH/j0Pz4QO/iXAM7iYAZ2XWR+wr7/IHjcf4HdMeGBOJLmeVPewDj/uEAM61+uj4+J
rDqxRrxu2Dr+BzBrDFD/zQXiW7fYO14vweeAqQ0T6L/7lsaCOxZr0yPJV7RTlfZkUsx5wIhIas04
z7F6ahmm2WTCGUPnxTJ3FrUTYF4v6uTdwGw8rYg4st9UsPnSHWfsQqyRqHmRGazTic5k1sjFWcYL
xtob4RTxehl/QZYV82H0bw9DP7ZvfaB4MZ513/P+tEFi+iQ7k/Jj9sqbIw4bbnvXuiZdOjsnMftx
vKmKOnoIlsWTVoGPpeqsLZ05FWpK7tnK3cFtaWz6sWAOz0/jHCfFKRYdspf2StoiBFlYsUYEKsnO
DFn6RM7IUzsTwwpt1CzKstuevE5uaMSJqHDat8na1GysVmlplb9GiMsOs2RlDkjoeF/XiR1lPybF
ZL9a+nVJsZUV2DSbMBcSf1yxh+sG7MX2UmCAMImHtVviJFNAezW+MmjSMoafzCKmopumMfc33qne
RV6Wf2VyUlTzNkvMCSKidHOrR9P57UAYeml4564TP67VFpcCGeY6tqGjjm6T7QrT5fto/a4JTllq
8S4mB2Kl74Md5V8iyjAzkEhYurd0HMfg3TaN5j2bijwPObbYdjgnmpPQbLnjZupL8Val/fLBhMR1
gnQ5E60rIZutTRfiGuvuAvfkKLKQCafPQklcDHt16eR3SlLWzflUIYG2smU959ttTQByCbrr6AZC
haB80Gxy+rwpakbIuyO8bbthS8Y43zvO5FL9CTw6WlUJPvuV13VYQWXsRxQ6SPjct8QC/XRcXdYA
ZzKvxdqgNjQKMWfCEcQJuGDBaDkBkiMTnRmC8mErkFP/FNDb4BB8y+Yu+WORrDJWVKJwsnMsC3ja
SOyKw8J4q9YL/iKrunH0L4qQRrGi8CdQIYi+PjnfnLmfVlNZ9xORtnJXTEb67Xe8s1caPBNrXBYD
z2kp7UesedHIrjqnk5o0aModcIvlRQ4u6aSgX++dNoqg+IlLlvoGZ3xvGQ5xGnN1MHJNOWT3QXg+
MyoDzNkoch8v6jACS+D8dcu08rpZ+8wv1wIAPDaShajv2eh5HKyTetC/FGCuM5R5q4E73ozxtmL9
JDayNHS/rqSLvjymc3q0S3/6nr3bGrYdemG/IltnFj79JikYeFgSHZa5m3dOk/WfUZ/IZ/B2NFgs
HUMmGXPSc4ZX9MGm9o0up8bHGFLOIca0txs7phNpCNIM8CjTLe3X9GDmNNFSsafGHc7b5XkcSVGx
DLGDH7OJ80sAoW4+47hvu1A5tvdE+nV8N3XC243pephxnCXJ62jmMgoTW5aYO9x2M3RtrbBBZH2x
vnXt3NUUubSPqIGkzuBRemIDpaB5FwLo8aprtfNO01WGUwCECNbyCa0yzz1J8V9kevejZ3PdCdJu
YYEYQVg6EDlejMiNLgzc2KNBcBZHouV+s1tmLt8tzjag0wxeMCusJilv7oJ+/mlq3sndnRjkQFJF
OuxwsI6SrH80E5m2wC/y8SMaivoqUXeqMAZpg4ttQf8KfTS6M2olh80p6XjkQWefr1TpMDehTFCe
LYLKcdciUh1LU+FnJj86hdNfuUnWPbhm4hkblbrzQCAoogklu7H9QmPsymxvmS4/h9CT0r8nwIc0
NzGv86gn4zZ+Bn7m9luvT6avluf8LxBG8tOsSuvRqxKM0kDDi01AYWN3X4uGNuB156h4Xxs1jjsP
Wu+XAM+N0CmXfDz6/Qj2c467G0G0QGKAEaupUy5asbDb0hHhdM77MFFJ3LLoUtrzNlk+LL97WXJL
SJziC4xmxMPQ9pYO0C3QqAFTk2PEW7ujUiuMwLoSQRD4stYQNvvTMuQc/bvaHF+boIeGYQr0R+f2
FcCWVjCQ2OKygfo7H/zvqPR/xP/XNvvvFSBff6peffyo9Osjrf78+/B0+xn/eGjlv4jv2YA9LMuD
bBfgIP+nCMTFDQsaGXaOxRMY9+p/DU90hPwduOit8RiQaOr4r+HJ/pdtM2/zFnGBW1Hk4f1PZifb
/QsN/DcLrc0HcGxoapDiPEY77/8anoYuk22vCtTXsoRH2o8MF8a+ZxGywYIN3FmZv73O4fmKAvDb
BUTFy8zrrw21jm+W1NNVxTeKNvWOFbYoK3jN3fTT4TkVhQuKXOhpCjsl401I82BawbEwxR/psGMX
1NGFf3/iRJt1CJTpc87Jb8xdn6iVkj74+QkO6WF2CfCbnGVfY9H0d61w8kd3VOLOs+acnV5NtYNB
mG+9EA+61s3ivZDWml8nnfGQGbpvF2Os4hBmY50Tmdw3vXbOo5c469Tiz5rYTjdBVFTnourIJxfE
09Iyv6Llf2dZLy+yKCkxKxz7wLbW3JNH+0YxobSBo/C17ksJIBvbkTEN0PVFXO0GwBlMHCnU8L7p
fqgL+tTlrdiIP2nw1rywWBXPBK++QbjMJ90EBR2OfORx5C+fbpD91khRq1lm7CHEfsqYL5CSjfyq
/GVx1n9/jaSSHl1zfE9/P6U/j/nVtFt5ocT9m0zPp8wpt40bB32rG7qwnoS3r5jjw9joxY+bmVil
BldB9bDH/jqw09uLG4yVp0tysEGJh73kJ0xS/PCvCszZUvwSpkEChLeLZe2K2SXeZ/I1Z2Vi8iDV
45ZKLHmh6VWCdODzzhE+OgwwORMSDXrAMTJ5wZ3Mb2Lw8YVszNOAtJOvZ6/AvqCSwmQZXEwkUfkD
K6uVyLhRYn+XAz9zpMHCYQ4yoGP8/cdrUbFXmKTz3e3LzRIf7ZPju0MUH3htJovPtir4G53xu1TZ
JwxqGzu0qA+3r5UWFLkPXH7liixL6LTlJ1nqimgtf6lsYu/H92f1I9yYQsWaf5Biphsic7AaTpF3
cQWxiNlQ7m+75smd+PqS92zEcCtSykd3BIba7pW2hnuriGrCYW1tH6SfGvFqGNviSbW93GTJKK9G
2uYn5sJ0x6yB6unDjXglw0p6FJv5VfSIpdAQ/LsSqOUm9oKaMgdnrLc4QYzQ4La9tKU5bMxmik4e
bn5KQQLsKfag3tMc9dFzp/QQ0LSzFsLBWyj7CQdWJ+NvQptiX8lqikJh19FeDr7z7bAWSlb9XMO3
IcdVb0pg2qFTL925jxnG/drv/4At5MyiAwb+eAoInSqjAKrmMwxzwfu1RAMIJosY8uKInXRz76E1
R+etGfzxEaZFvVGxjbwNjC35iDU3AucgdfILYVE/OI+PcyyzC1f98KYSw9pUGHk1kTW8kTVG6kvn
Wc1RLqO5pQwCKE1XEzOMqW659QrZF2Nuo8eglgmXVh/cs13JQYTnArZoa59z6CSXmGw4RxHboZeE
iVGlWKJnHhsQdZSuIQEHep+w0mFLWMX+LnUW9OUx8y69NzhXs4rGJ7OGEtT6g7lehIyPRYOjle30
5J1H2lY+AYul25kg8WEo669Bet2jxaMSr6KexLGgHAk2fHDxgHOEFTn/tdV2z9RrOONmzCu1cVAE
2LA0LZ+wUltHc0s4YE1DG2v3wbCRcFnIjUdtuK810Of7ZLCsC17y9AVbrjraleHiRW9okM1tE5s5
ICJrVbZ9fiw5NVNtFvvOwWqsl8700regkOINVBn1LYIUZj8mzzLFd+8Zvc8FR4HqYpXzHn2bwP5Y
Jf3RrbroVaAzrNO8n/cRfdE0OyTDXpU+DdNRKQC3OHmPKNMwOVuZcfaUjB5JSwfsihvdrpWJ7VB4
owXMgX7EbTMslCw2flp8N030R/U4aBJmbSexZDh7S/oEHCDYk5AF+UA/MxmC3MiirTlREmgnynvr
MpxbFm7uNfjofK/IbW+6wVQXvv+BGFUHqoV6givzZ7WFFdm+xCPEQ2+yxBHq1E0HnAw8rL0f0pAw
vU/gdk7JEsGa6oZgw47YXImpRQLJgQokNliPQVFXbdY2eCUSAh8LJ+iVUHRHpXbbh+Zi/MqXaHFW
k6oNbpWpzo8L5TbnBcU3tDmGHcCZUCSbMq4q+C5YOy3N2ZKQykYM1BC5LLLRYPUX1pmzAhFH/Jbf
1zfEqaA/JQy6Qh9MQirYOQtc134t6lNRYpVSw6zO1LXwz0HpAPn3RjvWKZkCdZrhXtAlqjDr2SiZ
j4nZJHuGknFdmvjG5iDC40f6/E1pE9vaiIIAiMFnBmie8aqkB1U35QsH8+WVBJF/muH4324J5yIT
UAirxp3tY0+hoMCe5/VI/KMhHtK0o25zMcQBnFV1F831sncEfCbbjooQHbkKB3aYm1vw5ELcmoV0
0rW7kg+Cdc7n2WrW3BBsg6AiSTKNrXP0GK+vtgj6DbvYWwcCbyred2RWEmjlRhw/FsMwX2IxBifO
//n3MGKqq+EOI21Vz1EJeFxbOJcbxy7/xNZcnb2SjotuRlSKMrfeqmGpqXPonsp4ToNV7UWEcACO
/OFIUAYr/7Y5XvPAR6COSvvkE/F4wBlEOJsrVR49/kLMRbq9Bk1uflOdIU+d6yevtjeRne/ckzlr
Qs9UxlTbQKTlQ0Eb5x3HCd53NUN/GyGZK5HWj45p4+hQFnVkqJPRta/bh4kV2c5ukIk9t31IJQbE
FkVgWFE1gP95Rhsw6FwxpipMdaWfaH6/tfsa4y5KymuTiNd8ltM97nkdKsIqtIvEek2AmpMSnbCL
U565VwlatFzE7KWPrM06lNqmvLIVv+8cXgApkWa4BqFXLp9MsKibU5ps60D8DiKLy7T3QXwp0+Cm
pYHBKuiIa2Tx5KQSpo+CCl+LyTyWsyHIukpjbQZ99xqNiTzxpKk2FrIzYgQ5AwKu+nNBVbzB0WgI
ifxUXReB6ERHk3vtKoNaaXcKHtMmCHYd1CeOUsnyw3n2qHAaPFmii66tnRoXgcNm47Z2jLzmzGHZ
8p7zRh8HY0sTm0hbtbch8Ww0vIJNMjrzNps9Z9uMg/vlpH61KRI5t5vZmQRqb/fi8XI7l9nUcgCe
LePg2gOdcFQA2CN3jS3Wfum14Q16++JPpfeFnwbbKIPvGldHsiE01uDkGCCT4Dbapr6ctk494b3W
RGWAY5U4eCc4SKJHuuCWPjqiPycLkSQ9gKzoPFMcs6wqd3VdngvapjAfev0OdHh1MQyeE3Qdey9O
X75lyh43C41Pm166xgGdnxY1QTw3xe+wwb/srrOCWBcQGTZPxvgw0fgErwYiHC+HaW3FkqBGyyOO
4hnk1cqYcWeW6NBzj3u8UtxoiU5PuiV207rjsPet3t81yDM7w23N7znJvV3WBfhiOweQQSAiSn6H
5STQxu4nhoIqb9uvGDPOGnzU744o+cp15+xhYV7ZOcHk3tUzIDmO9JcGcwBgaFIiE5vfrKvMp9m0
rvR9JavKjtt1Pcz+jhcD4CxAVnqjA6P7AsXmvhe83b6I+gWHqtFcXbW5WIeKDoMbvmVueI7nhnOm
29dAExfCt2+0ofEU+LU6SLdw7rlj0VIXV5z9RrHQY8OX/jIJzd4JwCwXMkh9BOdYTKyGjfYDzyf9
tWxl9yx+6/uh4wBv1To7l8W4nHy/ZOGo8AVQKd1BUBu01T5i5KweSqKB78DYkIuBFkWoc52uN7xV
ZI4rtZrvddwaj9gXFyoLayf6FHUe7ZkJu1eBl4PsQ7fMByPt3Bd6QMQVK3G/jTIy3MKTuPDxn/UT
jhTfvx8DdrfSMAvAJFXf4ren0oYdUzRlq67Sw2EpZfNJ3EN+86JYDiLV2g57L07uPW0vu77mykss
f9jBIpKvI4a1jUiSsV5hE7PObAXLQxVRxpOSaMeTqjuTxhiU83OSi7NlQO3yZAfwq2wTnPvIEJg2
7VsHXlA8AtYL6UNMMQ64ZGea8iPPmjgsu06f/Alom8S6v568AFuDxvI9x+LX1KUov4b1UnoORX5S
fyv+0yYuTWbGeuYhzXv6bohydzMZnE7IrnTovv4Hxqhl0yqNlkz5250bm8WdjvuPHHWMf2lsrJNm
Go8NhvWIi/Zb97CP4lI/yqXZ+TlrND7r64zJZW2P+TEevHGjkSAJWLTGNiiBW+DBO0+kjM6uvYyf
uafyS5EQ6rCCxnoYY9oAAztLw4GV5mqZ03gzkdncM/48yGr+PVs4JpxUx2e4gCpcsmHcUN3hHYnn
x8eq7REzHdcO6RK8I1JHGQ6H0lDFbr1rjGS5NGrI97PU1mtEDoJF9OytIQxUK9TkO53P3zw7yQOw
EduX+N1qBbTPDMptYQSvkSqf82l+KntRbmHN5essnZ8rNljkW4ls6/FlouaHhsTMfW/GZDnVZSbv
nTmqXoypjVa2dF6XQb9H5VLdD4KYBliqaI0Aupybhk6ndvhOG0F5aGl9TiXFnNMQ6HDwcUqbyiMf
Dj1omxH9egHjVN5l/G6Hmnl32y7ZEyuGg0yoBHfzER8SaU2dTcuVDYKDY1p9zinZstsslZKyURNv
ySCiPpnJ9piVORXqIv9t5FW27i3xFI3GD+2CIUiNa21O7/VYQ3OYxvtSsGajzG++iyLPOHq9T/0m
8NPCoZWPEDG/fgWOZ7CMN0tDUmECvBupiSDOmEseN222CbrcPjtZo1ET3PqYx0yTvdmIo5HjM2jc
ptj5cUazI7GezHShe2QTbq6EnFzjxc1hsYsUvXRAUdb1Fz7cmRr0wSSTKcDpBbzkwj6Ypmcjlj6O
Ch38JsLdhdoXMb7sGMORzWk/cL5M3lxHUlorWM1bUJBnoJTiGrSIOBmz8Jo10M/cy+Ewzk676o2M
/p96sbdRFHAdD1Qae8Hv2tVPiwJxhXnrDAXlRDr0h/7IL7xK26rFbSWFBlNSntOePoK6ik5pzXuT
Tc4lCaIdUdnQcLITGFqebGZZbiixrLdpP7/SIncyguylS5vx7OK2fmyizMf+Xf94ANMGZX8L6Khx
4KPDWJzk4K9ehqEZw2S40eYhLm56y3przYB4FWJ5b7d7XYlTk/Oa8wcgqYSIj3RNrrC6M76PhvcE
yAnYJfQ4Rst3ZPSGzXjuwlscf41mdbMS+ivNsTD20M4NSP4wu+pd5MprbZBCsP2EXEZGWKfoUdF9
G1M24G4cIt3ywwV+w/HPDe8AcxeV02sTixLVwR12RlAdsaY0LABwuVnxriwMnCCpG/LafkUIuQMr
Mh1tc/jDfg6KbTO/U/0Iw4E41LNtRG+lYywPTWa+AynjcTV2vyyjfaiF9Ye0y1sbBJ+Iij8kliHU
cHJx2FY7wU9cWAefPDUcMJscZYneMLnJ4zL0H0ndjifqrrnaGmfYekV3gO+vftG3BtTGsvJrbzoO
s6IZ3REFzzbCoFoHGztdU5RwYlPyIJ0qYly88ZpV0JXzjtrzkMJkpI9BY1Yydroh8UygS9XuEZoI
pzos7W28fFcLEh0fp1vBejllUfvOl/kETHBfl/Wl8mG10oy6HZyC1+pwSGPlUU5psBHIVbEvlqTd
kr3yrtVwa2BCDoIY9BTcaGNWq7cmGd/VYprNtk4Daumbx5zZHIzxmp0nx6ZC3tN3vquD8uhrD6kZ
vCmnCoAZRKMCTx2nJH0tlgaMJzVmJaq7lzm8RBBf/HLcsWyKXoguFVR0iZuBCoyjls2eOf7BWIwz
98OOn/KIjfsKOq3bALC6uFF2gFZGEMMvsGF2j5rscRrVJ2EySOMkC+tseUFTnemDo4Ce2LsTIhU8
lLy3yL/Mr/aUHM0iusIEo57MMXdwEzSo2+CQxDmY1XTY044bPztVQJGeN7x7EV76kROHrhCevNpK
wB441m6CaLxqOsnVS/C+2dWNGZEFLeSHAum1yvMMPCGiVrc2oGk+do1+YUloYUg1rGMCpnHd0+C2
y6uuLTZEWrvXxaiUQ9NzzQIjqG4sPR8SEXAnyYG/X841hRKHgbAr7LwBbnHVAu9li0x0kdXQBsi7
dfRg9v4pIMcfIomGVSbd9Nnfwuw9oY+jC5PgzKRafc84Rd9gICsc3Et67CWbYXYEE+Znhcj9JFWS
fEVwdN5Zsbn7gvD6Pa6W7kV1GUA3tSBg9mhPI2u6YyHz+RjjVB6C7u9Hql+ZTCjbojmVTCDHPepS
5xAk9Z/FMooTt63YalnxBc/xvI18b7r3B9KCPCfIUxjIRStQrRzlEgsFnBLljSXVcs2XJjrPNrkb
mx7B+6TlpOw2VvArHwZvnVI7Hax00r5KnVTPHZrrRwwxdjf5NX7RgreSA+LhaKrReNAp1FS+1oEQ
lkW4d4XY2b1D245CD90oX6lb5JzkV7ENXI5h5tCPu0JJfcdpnYVDh+LWcsNVQcvWoSHZtkorEGM0
ukZP0m6CMBhbi2Dk1O4pxiUon0ixb7PSffDn5c8cZ9GZXyk6ZHWnt8QSmTRMhGhspuRIK+TWI2+U
7lQVPthQORAmk8qxfsEe02cOHRWkM6p9Z5cVwWjYrEmcOH+kWnh+Suo6PkjZFt/D0MtHzNUoecLu
QjkYZ5RwJyR+BteBwfjYVPaDpygwqLDOh54Vc3O3bDQUH+gjSv35qUFX3zZ9Cf8cN/OOMWaAdyTG
k1f7hNAAke3d9uaO6n0GV2l1JxUbxUvbdpyHLZ7YTeUld0ldmHcD77+7DtRD6AaY9uJ8PmQBKNF6
EN0BpXY45Er5axqfjGtiZr9HQuc0OaRPy40KXjbtFVtefNeYDUKGXz1Dd7Uf4bdijfLJwayGvkQ2
LTgwbE1T9CAbsKkIojiHogxSwtILrgWA3jzmerzpZWuF0EDpWy2TSh/4sfXXkuvhFNUQbFHUjc0Q
3/5hVZXhQFUD/Z0Z3wNX5iaOPIv20YaiPnd8ikun3wyZ2fI2pwszo+X9UMkyC9MgqzdxB6diiNE4
IciMOE2GijZSHR/TrLA+JoszYm+rbBPfnip27zVn3GvwrVwW1ZYPL6Hiy9hG1dDvMCKqo+/wuokn
Ia4Uh2JFnOfHHsLkqo7N6VDPlWZahkwF9+Chn4W/FbPCCkdH4rHt+jrMcAhssnTkFFrPjOS35WrG
tm2NgJ2sF+ypj1y5Pbgsy155XgsmPUMzQbCRIWgya4tb7Ynuaf3U1+TgF8QbuqLG6i0HAr3xPHyq
dFyClphHbM4S5KgiDB5qx2537FqQTTxDXDBhaBBuWftg5IZ3Jpcdbfk857rLbx5QzzlnhD/vbD//
7aox2fazWxyGSLfkHyQLFM5cENhzno6BSzYxte+1RRehzitq+Joex4UY8z2csGIr4uF98JpuPeZE
MiKCtvtbEHKXztOnVtAa6rlQJHPtJT71ADEvvc71d5x14M9KoCTHWY/VDhCpOtamas9IUXjvcnvL
jmujddtvbXewmLerJbSLyiJa1/tbIzbEpoKqsIY3ae4mthAnlpbmxkrcdJuJ/I8mYHjq6Qc4OFMz
bqj8tD7NqfI3ZJGmMInBpFTCUmvlsZ/F4ODjBWqno26qfO2NNLn2PBu2E6nTlTJanut0Gp7ZwcgX
7bgFLeGNHY5J121uyMh1zK5dNQWkwVJ1z/mYAfnpofZWXssdmPnqOENqhWaKDfmQieIDsRG2YGGO
Z83/vXZMnOqZIe19l5viGdY//q4CMlbtibukdBntF0GFdJyTltYxbqwIT1boSgOrfaYBaAaKKiXe
T96DjVGFiExDXGbd9HP6pPOi29UlELVCBuku8Ur0+qVuqgeZE/NzHAcDvEY1s7pg2RtL0H+Z/dBc
sBKMf4wBJdMiBBjAl0AUi1AMz3OztLtuKjiGsVO5X1KCWJaUBptfULgZ5qCDVy/OL2u5rVe7onwl
sViyd3WLV4+TT1iY7J/5mMH9nKJyTfRdHkvYUOESaP2iW/2dpiXG6I5Zhr2+h+FAG9OlSbNlbS7d
N7Gcm4rLDxm8ipaYQZoplBnt/lq4xe/NWUY87iz1i2hbcO8YLlmIyBRDtIp4yjCaO7n51o6xHU6t
p99LbJ+YZqnDEuvBpRijwYodrMATyH2c+D8TQxH71pRP7pfVFHZW0x+JT06vmeq7ENt2/Rs0pvHW
4MfbV37cHwfP1+8UUJcP1t9QROy63sVp/B88HHAlDLT49xLjxFkG2r3KxjKPVj7gVoN2ChM3gDOd
StYcChXyrGIqLTWh71fEuZ9AofiqmVydTBA43YlvIO4plFsBLkQbGifr2xX8dRkVaTzq4uyz9YPx
AXLPSNptZv1luOautWcUZcfsoNqawT0GogjDVJIyTaZq+KEahAh/OWsvbKeA8UraYDyLyqhwwLHR
SLh0bIKfoQBrEq0bi4O1mv8mQTVf0ZTMWWiWHX86q+J9nvTghnGiAxZyowNe+vo37hPn4JjK/dXa
CsoKxJewW/6DvTNZjhxJk/SrtOR5EAKDGTaRqTm4w3cnnWQEl+AFwi2wb4YdTz+fZ1Z3V6Z0tUzN
ueMWEgynL3CY2a+qn8p64ujD66X8o3peRK9fSqpHaGnOr8+tylvM4d6EQjwyEL5ZrIJj8mwv2OUG
nb8PBO4CNKFwpaiYWNf58GlTfB34Rc7Tz4aqPiCz18dqNEwA4320j9xCXrip+nelzXMx3RAkkKV1
9T7btew+e6doagNfc9ydLBuWxTpKTO9JSK6+CtG6X0m5uN3u+q6UvNa7sOXehYuZf08GyWS3y8mt
qNFDk5PvDV3fIMixoQG1ycwWSyUk9T2zPjLZsqnjYJk8sQGUzqUu83eMbkIuQSOnka57FGVyo+XM
LAf73k9kdm0/JBi9phudlxBIk1D9muGb+GvU6rg5Z10HBivMY35pKOZR3/pTnX7ReltMW8hFdX7J
ySUHo0en6Smdk4XaFE6S8YOVu9alDk3ZevQQCCBKbHJJgpckGFlNlqs/nvuCWrYLCJMn2neX8Lse
06EPDC96SBPPclk3AUxU8CMMViRr1p+WgD72kPINogGgLxZ9S+suJkerbfWLWZDmuU6+86eFUw+r
absYz1hhR/cZ/k5abDN8CVC9aGo55ZXFbmMuaocL0ce+zXKV+i8jyWR9g0zziHeUG8pohPVbEYEE
ulWDsL3dVHn90UsqOmHqLjTFUzJVhlgDGDWbg+WLaA5GSEFrm4/lcam47a5Ev+D0oyIY2FNrvw0w
Mm8N2KxyXyQRob7FxsFP7i3K3VUygEZPkqa896LIXKM1iRAJNuJGune5ok4RNp1AcD6NAs9D9gyu
M70tZQP7tjFOi+mEqxEzu97GPeciJEiK3uOoSnZzXnh3DLe5R9gzXTo9ARX0ZvYZ3lGpesqfxxZm
zk4B/S/IzcdpuhmRP/J+x+iDbg5Rdc3ZahrNsJIgZoNDj8iURrkTCtjXkCYy8HAtkPclu5SwNeuH
m5inAT88UmV4ZlYClNiOHecrhHnH+H6sOMjlzH5JZbh+/k78R83ryrKaz9h2HXmxsirCv2bF9S97
icTFaOiGXtEAkD74NE9TiQA7GSUMd+EDYbXJPKUFNcsn1NMargIetkutVKQ2/Uie7ljyrDlugS0D
4NOxcU1DqpSVX8X3arDcIFZc7isJyM5bF5E08k1rcWOmPlr7RBzdxcXeE40U1hSNDyUZsgWutnVZ
G1dwy4TU8YvS+ZRyDfRq1x6TgO/f2g/DOTBCUZD9nLutb5jOhYlIuzOqrjyLqk+3HWYcqi7i3RLX
3Q92yZI3rUu/OJ6U7Wpqwx7s30wkDjAze4v8iT3azcLcQMuMsXHizAclJh0Ytuevq8UBEt1M5T3v
JiiGdgYUNcM3C+d7oCEkuHJG6GxBurXRyw/0SLa/FZgmVuIzBc/7eI7VNnWMV+JHNtq6uO8YYHzS
dYdMxa0TW2uxE2OLcYHGdIfpNSSuVgbD6ITn2pHfCw2EJlHeQYErCTKbExLNqMwliABf+UjxwtQj
rkCaQexnaxzETbcGvROQeifz2sa0WTfbpe79n7OLHz4Xpk8ql9M1n5/8sdgssoXj/aCqvsGrwkS9
ijwmo9zG0Kc27jR0GzMqvWePyEa5bgQnQsoixToFq1sTK9q0RPLJ2RfcEcuEKRD2w/I2SXTyXCOB
ME6q2/xcN2Xzwx7s4iaeo8cCNCEIlfrJZ0I7hmvfHgEcqoz3FyTbbBe3Xuh6ecw80qmZEIWUWaNX
16us9aP1gkN6oyox3TE0GI4LdvQ7tj94+DvogFGIQ17kJ8A293ZRBHVq36mlpsgnPxgmDJOGWoR1
axp3DMf0eqzYXxQwzMNQch/IXFzyWCqrddITTiKT/VDmqLmtN247CaACwfRMOOEKwBKX3mSe65dO
vc0UzvASEjGiV/ZOJN/dltNUfjev8Oi6niy82LMFQLo110yCT/1kZjsgY8VKmRz8V07H1rFpIweB
YGFHzhHIDKI5tvgMo/Su8Rl5xrrbRWad3he5c4oaEWPRnw+RyDcG08ED2d5npYqArGq0ZwzIRCus
8/zopx4TPtFXT2il45uVVAzRupr8nJc8G1CmTzDLX6VnxQ9Tbv2kwg1WZQuLwb82lMyj2e4cHW3A
S29piCTE5dlEASpWpyt0TYzTxoSSvG+JOO1q8Bpfvht+iixmIlUWc9AUCIM0UT1lCMiHEfjiLa5E
hnBLnJ9zyBpXwbEOCJUfcgO3Md0INH3bKIzA2ZZP7kwJg2DcFU5TiXNhY+/OGb9ohjyAhBPCqPH0
ErJQ9VNcnZWRM+mI3jhHvYRtR5W8wIZiq/HRhv3AsBxMwkJ/waqF73tRCYJzp+Y3b+LQLLFNr2Wq
viQ1KHirqxJKxYJw7RHp5GOlY7zFWDJMVC0sXvrmFliKkWPRvCzYaRK2Cu+pP65dT31HNvrMDc2m
Ypo8hoxpF7jzcnMtNz7Us/toKHdiwcdGiAcHKcKk577KLHenJCrGbO+ZfhhraMmvFFDFOwKnHB9+
ZaV11qX/4fVYVYCaLZhnqJssolL/SHtEJQHAzRfGRmjabEyincI4zoVzZ/l86i14lMNcSet2jsP7
whre0/Q7GLtLZrA5otsgYMx2MgGEKdJ7ROqMOyuqST122Kx7Wby7OgfkGd20lE+/1EP1jF97MydE
aZoRub0x3aDVYfgxpP02GfL5h7Yt9Mj5QXseYy3PPQqtbzE8V3QJ0YED9YWD8DVC9svsUhq1XMY2
yvc3Iwhpsq7GNgnH45xLm82W9HdS2ezQneqSTna6xZ0yH0VBdYeXRCGJOO9lUvVLqkVHsjZThFap
GVuZajrDWeA5Dv7WGXHJtK5F7rKz7BubQ0nRTyNRtuTi2PkjiL4DQKIkMGA0QGODZaEGzlrDuw9A
YeUXMXkAI721IVQwB9KPVRcfO50FYVa/STZ/WWO0q64tP1pb7IaIgsc8mgb0npKwZkfsxEoJIjQ7
GdW4CLt736xOrSgvbjLuF49akzTfy6S7TavaObVmS/QWiwk7n6HsOdDlQVQmR1Vg1KvI6JAyx/Cn
GWGUVfUYex1GehVCrxuLTTUbW8Bbx67PyGhbt1nVnDjiCNJ+ZQpV0BmAnHHV5+BvaR7EF5NO72LC
5F8xzgYbVdmvMsM5NMTAv0I8DRTQeDnpy8rleA0TD73O2lKuAdg8cscHH5rRYRgFs3HRYXcUDYCo
ZnAJIjeWOjt9J27BDhIy5QoI15Ed9iOJgg7iWRKMeu4KCAtJtiDoNDThnWD1cknECi+MOVMi6CXl
QcThRWOyuYygqwIbg4if8cTyEV2rZolZBvsht7Mnj+3+OsaruyeasjJKxVLOcc7h7nkNZOlGrbFU
8Ry1lRvXdAWmxjJkhhr3B/TL4aI08QOCbsYdCAqQF+WIspfVa7e3m3NZeN45T5t2HWfjPdU5uwUp
nLNEpgMz69WOEY537AE77cZ2OnVS3ybCfmJpO5klDYqkOpNVQsQJE6tw9lnVcRGMqrjv5CjvmqGw
17z9v/NQzyn0fgrv9hxOkCaZDFFOtosbTf18/c5wGq0h7QSpLG+tFs8IElsfOnc8G51mChTdmIs8
VF3+xEqEX20KZFE91vmIw7cfmdpU7LNXcxh6nwq2Aa1NV9rMBquM/TVCvbxJ/TI9o076NxFy6DFO
GoAlA3vCIBxs9elI9nFJU/yiYGlc4zwpSCcl7Nzd1rsX7I7X4xVdiS/XD1h0YIkjmZ0Lryr+P3Kc
l/qr/N7pr6/u5q3+39dcw0dVAy3ghPx//vzX9o+/R19V8Na9/ekvG+bX3Xzff+n54avtc/4rD/T3
n/x//cd/IybAo/yY66+//fZR9RhMeDTqh8p/jAxYEk72P09o/qiiP2O6rz/+R8RAfLt2vUPcplve
E4x5/yOeaZjfBMRtkpb88UxkLBt7/98TmkJ8E/IawSQ46RIMuMYm/57QdL7B/5QOGQQKjAkmiH8t
ZOCQ9fxHTLflky/g8V1KY0yfx/sLz70GN2RTKOYmmXJ25ZgbZ/hbar5hkXLatXZ9vbzVbjXfUhTj
w6pt4UKvx8SPbwFAFr/c2MKrLHMnvIuKKXxKLWm+xmNWP1YJg2JMgz3YYtNmlMKZzLTKjeMP3RvH
cihPBvIt/iIrhunliytSNLOH/lJ3BgGa1o+hJ8SeW3IOV6q6k7mCGWA12qw3s9HIn2zH1fyBeK/F
s+jTMEYOoNBhF4H6nW4cL8NUveC8DsZUOM0joMCKXamBCflR4iJhgEKmcqvmbGyCIa8yqiRd2tA5
y1S1kHiJ69kHOYgqc3CoVK1xnfmV2E5OKdKHVtWErWBCxwShDOWc4XkWN8QtMr1NXcpXKGqbPWh+
xKbeDXwNzdZzOlbLCJrrpSIwyy3HTRIGxSqNozX9c5o4UzfBGSYXp8nV6b4l2GlLF4BZ12ALCJYe
mupqblDDzzN6aLhWcFR+5MLOkrXPlsXfLuQPW6yHVTG0n1VICxWtKU79aFMBc4s4l/T2to0TCBqL
tKL+3pVSfPpREkJUUmP5S3VldEJunlpkNUKZDTeDfM2uCj97zTigWAEA/aTHCWeY49ot6NmBho6V
WeTC21IG2HdIgan+7mWWb+/syB/mQDe4TomoZiETEMtf4oMf2osJvDRtzh1oGiw6Qw1ouzEzI1/b
kNd/9SGdIHS2dlwFeiYcvCZYMFAkg0jDVKtZmk+sZWy5Rp8GjBV7SOjgLpE2kmYmVjJCEK3/mObX
Pr5qToyVl1JdCuktGh1yF0340lKwRHFYnqo31/ZOiT+V9Y5vJLSBMuyz781Q8cJY2fGaMGHB7ZUB
fbz1bcN8Ro5rq1MGCSKGA9SCqbbk6D5SzDZm3EpdCARh58YzaAkqhZwG8BeodmteyPGFE9B3T0f5
htGrc7skTfK1JB5BjbZMqnuLkIbcVLjL3nPy/qcojn3QMDDbChYFu2s3c5OXLxMGoHfcDGpZV3Hh
flm0wbaHefHT98iHWMB4pkjWCY544O6ZZHG0YsMgJ1o7s165Qz+xt68VVN4sdqLDkEWJlbPTSFP6
XpMY47GNrMrCWRoXq7RVH/j4xOYgld14SBcLHBKeK5K0ZgwxC+8q24s6mSUe3c40Vgi4fKpN5+Sv
pLmzn0aH+XwN5AYxmtmIfs9nSZu4oio2IOviUjziFm649yprKDC+TyVHLChaIF9FylPtDMv5zqaf
ea2z1N27ZhNG94UaUrFd/FDv/GmI7TWvwbV33mhqC4O0CWkpJDIaraauMx47JFKQybjOvnKGL82W
QuNIn5eFQTEcUTBbHBKn4n7pjfhG5TWTW2rX0q8pVtljjMaLdZnrXq+6uigeorn18aHUs7NbUmuA
NaLN/K3v4+aVK2YyN2aWedUeRQPZXKJ/HN22ANYjp8h5tPwUX/pSkUXAcFBiu6APzDgBNWE9T/AO
slUbHFA+dOjBGsqJeiRtTMl1nZeAkRnLdGwEXZjF3FDJZZY+1gqsj1MMIDV3MuQEiQLxP8HCbj58
/u03jxTfP1/gd2/vf94QXH/87wu8+majLVByYduuK1nG/z1D6H1zTcsiWG45Pi3z0v/P5d36BmHB
ZGDAMq5Qi0gX/n11N+Q333aU67uee22Wkd6/xF/ggf5xcZemclwHbz+0e9eyebQ/0xfUteuixToU
64b9dFWx904Y002tJW//4Q25+yOU+G9lX9yxbHft337782/yTJYJk3dB2OxkCPn7Vw7Ex9tDgv/n
b7+J/9XV7hwWM1h5QYGt25SA/QdKCWqA65v//jf9pdbnj99ErNvhpVFA4/9lw+IlMbELW3I3a8KA
Ogc6GKZ5Cv77X/JfvBxasvjMPJeZt/IhdPzjy4lsT5O89ld24jb7yK+iC9AtfN4WUvYfX6o/9qL/
1Tvn/XkLxntHCtURlmeD3qDQxf1LJ1Io65hC24wkEUokgwpuU4DJC3hgzZR7bODtlNRZtLTOJo8G
2Z98RZR61SQLJX09uiaw7WHqLA5WEcxbxDSQApJwDb0bWVct3/2escUm5IZLRSzlh9ZtFLfZJRul
pXc4wqKPRoQ4/G27xz1nVMhI2L3nYh2NUylujWbkH7FpO7+SciHb18LNGHC+D/avZEmYCPIQ5Djm
ouEXi8RATTMmjLC0MyE40KCLSpjVue8d6RV1YJFbUo/ELEvnse+IqBGkWqAV+YI+vJUGmvUBSt3l
hmpdB4pT5qM4ZwxRf06tObxcS0/TtQ8DFy9EPqTdykNY7FadK4sja0Azgh022y8AQgVVgDig34cw
nJ6nsbjWqCT2TVPRFgYPLu4fGPpwjs0iqFq8cBVf8bmJ/eIVhOTXFBga723fuI+hKrLHsLO1XnGK
xFBo9SKi3cEv0v7FS1NaM1Eoiu6l8Mb+snBsGqCNZfUr2/sSPnnEOMtCaDtf3YhsEJTLwbJr/e6F
2Hv2XrZJ8s63pn/D6A4QLoVEKtdhZYHDNaXVvmFkgUK5XIOsVDiyJOQRkeDAY/A/8sDN+JNgsoAV
6s0c5UjleT8jWcpbS7b+vdYRUPTBkh1Pohmy58ny5mbFzOAClyG+gh667HuJO7NZl8Bin8QwAagQ
/dy8J77fPU9IVU9NZoQMnClb+cCh235vPQc3EpLoeKOzcaK8GbcWFLElms6ePzlRIMCztTjAJ/PL
HMf0Y6DGOl1bhCBwOQ86urcQr/qgVyWeSG17Ay7EMhVHJHH6CfwuMdBPchZ8ypJqsZ78LqyCscCQ
11EYAodr0TIMej1bLnDEqBwAxy/Fcj8tY3QHJ2B4zUY3fo/0FLkPyDrRS+8kKGw0SjIh1w3zwvVM
zpdtJygDJsKdVS2boclwHA4d/c6gdkX9wT4SuseYuP0LQFAgApY7yg9mAeW4bpwYUhjG+4ZApnsN
VZqpkd2SdRhgPGG5rlb5tBQPpfTiM/Z1gIPX+Hi1kl5LuWDqZfMrKhI7zrwRfPknaWc5m4ycb1nO
b8w3giKZT8Qv08aYaaNO444caRxp++pRp8PymHHb9wNtOvFnr5iv4C6NUcplg7EBixYDldwF5s+T
gZVN7kPfm1RFWicSuPggu0xk9YYeTK5/s3YYLdYLwukKucP+2bZG8uG1TnE3I+VVqIg1143fRnS1
JalJzaPtS4wCJA8QSxfYaS9LMVYcAPj+fUxcQA/wY14qH67hOut6gGhimr88NmDAUhv4kuswLqsc
nn5IbXVUMToDbnWVnau0N4ImnNST5pb5qkPDA0bZS45q3HB0cfCdsHxLCmTCVetIkPlmNNOUHVUt
c0ZiyAyR4vgafg+ZPCjswhI3D9FKXqYyxgv/r+AUeB3sCzOdoICZ1xEdleHy10IQ72XyJwYoPofg
BjN6SGa5ZAPYbpJ8zu8tgoH5xgLG+RDxArLtkJnL2qudIXBo0M0ChZ0N9KSjqJ+LPAZ2W4kVr16X
s5d5u4GE+ITZnSPDykkGOOKOGH8KELwEd4qE52RT2w5GpO4sbmYcTe/sUBhqb5lQ1/ykNr1A0eRL
XsPWxRFxjKlgUiH5ACtmSjjhzEZkBGn4y6XSeZDUIvSelpuBIqpx1cJQ9ldibmC0DsU1obXAUVBc
rfSIWtBSgjz2sEJDv5CoatHYk1jp/fhnXkfJfIRSHH0lYrbVJrLT4U4R1hwCOnlra+2Z3fS9d1Re
8RIUBahFCp9qT96ZtJ5EKOREIpHZKTcc2g+yN9heY5ORdSDzmptva3Ri75eR5aOUltQ81CBNnvFI
RTnwSJdsNIUzXxS0oh7DDEIDos56L705pqTAtYhLqqWTWHKs5pApzsMIYfj9IFwDlpWhOs2goX8A
IPTfKTHVr8KbsCsro40AUuouurELr73tpFnLHQM31PsKUP61wyVOkqDQefJoEIp/J9c2PSgxXosn
FD3Tu6rtkjtIbpSUkqqk4TIbxXMUD/O06hDUAd8ODbJ0kw6433rHbd6vZeybnDw3hh8rrN6ZvYz3
lYZ1qAot7lgW3FvKdAmrG5O1tQzX/Rh5/HklOFghUzldr/eZN3qXGe4v13mkWWSa1IYqNLpl+wO7
bPzgF/Y0b7Ul3c9MhcyCRZ0j8rsae9lGuty/VkrU+mgk6O64slyTUcRosvpoqwNSiGWNMSUX33vD
u9GtfUeQ8hjQoPeulYCFLiKdBPA87csE3qfaxOAC9nYp+EYSS2q+R4PrviX4L911uAzjTa0weK4M
cMPA6bq0OLD2tjuUTTqGUV+WZ65N8VZRzGKsKLJgAUlpdGZeLgg4bsC/QInxIAH9pEYyAkZO4IYy
ST2gSFI4MV3o7lYFyTMSrJhmZyTEGiLmTzxsfE3dpcrvZ8iHv2JT1rc9CwXXEd8+6IVDlLxa3fX7
kSrZO4EwI41n2JEljTQieXXSlpkXc2tjrwgBbBNZhIBstBwVx1oPeCDdNKwOI7V9JJZb+mLN0iU8
DYehc1dUJ/c1WmpvQYHCktnyg1aMMk+B93mmBJ2TtCEhfXA7MwXvadexKm+GbvHJhEfkIu/xkVAE
JBqVD0gRDYf6A61t6t5yUXUYo7V8dpJ7FJWgdpQTEA7t5p1z/SrHwE4RkqcpdJmWfMAIOeAHW48m
hsZTOcjROYB2QLIe3YrJVzcmw10aWVa16z2QI6dpvoaMphEW/trD6o+Q4Lr6R52w76ROWxAPoPC6
u+tGTD8br/A0tFYGgxtClC2gaRu7IaiCq4FWUVH8Xhqj5QSzZ5nH1GjABY9xxrBCZX0sLzLlG8dC
Ylj3Vmt10ZYsAmfudiJjdtcRi6eOt7l6+M3F8s4aA+ZA+MRJcb9E5GtvY7eG3TtP7VWgmIST3xaN
M73ptILwbLMuknMg9hAHaQpeVlsqZAcZd9B5VCchKMZUnmOvca/PuSdP3XBhDdSAREs3HMmGt5/9
MmAysKF/UnpGtqxYCyp/r7YD3Y5rfBMDPLvWYX46ddyDzWo2D2OOyoitxyW9Y8R23dyTlmghNgwy
9UkYhdLfZrY57POhiD0qbo16yIIcpyKTGOHId3cU7TV1rQnBwRa20Jq0DV3yknQ5BSy+AdUd81nG
F4PGc9gtCb1OWCgn8rGEjRBtkjCElpz31qD2tCB0IdUvkV/2dOdQChdU7CmcNxGz/V8xNGmwcvs4
Cpz3toZ+Rg2Q67EcDFHmq5vGU1hERJjXL4IuYhpUGLmZxIGrqX6jn81v7jL6N9y72lLMiLBbsQaz
r3Oyr98Pav/DOvrNuo7q//lM4vWteE94s/4QMK4zjN//wx9TCSkZPtDj6Slccb5pyf8gG1nWN5QD
ifOBAYTrXeWDfxcdDO8bsCGfc/z1B2zBzPM/5xLC+2a6V0iSaVErymTiX5IdhP37CfqPMcL1udqO
x8BE2ZJFGRVECvcvJ+yOcBhjc8J/Ogs7P4gL5KijT635KrfahC0ghXL4nxD+nOgXDpDpuenCwqfZ
JxERjUHJ6I6fbNHmbgdWLWqOfmGaoEe7IfG+7JIgurPSRVTE2M+LzFwbkNWqp8QPvWvOKfKpDEtT
R7xa/pTlhASR4bYiFXgcvYToJmXLMjr4Ron1NAyXuLyJSCHqQDXYnzZFP76ousRVSIX6jBM6yuni
xlqXFTMLZyo0I2RG+ddBs2/qk5UXML1rBAt2mhAKSHmFBaojHTgGrS8YM5zI2/QMz6FDxy5ypLOw
4ReyiV7J7xFKZMhEHG+If3AnH06xbbbfJ421TNXJ9NIwyT7O5Ah5Ym3/XbdLzZe9+qnqawNhX37m
bk6v3iwIh/Hmgo5RXQBcsnlzryhz1zaXQ4jfc580o97ZU5XemGYP94YoY27188qlcWEtrtvfLJ7U
HuG1P7VtBq3AlD/nLqHJmT3pqSxa945NWEj1EdFN4ldBaDb9vgRSRN+7fIbJO5yk7QxH/OvlL+rH
umPYsNcCt2auax9eYdOCdKggc63ixu1e2I8RayI4wDITEntag/CntgC2ZqU6AhhOxr4BwbIhcmJ4
qcweJxaIGdtjywe10rVZ6XuD8hL/50hDYXvyM7zytKGUqYW5RfeuDx6TF68VTv1OAjO/juyHSzok
jELS6KRMxxr3OgOTSDlRdVc2ZhhtPKevQyoOM3o8qh7xH4hXZq2ET8EkzQSNxYi3ppAJzvaPzMEc
BRmPo4dHNGUyaPQmPkMLREGLQqibDQsMlsE0UvwPVSoadDw9eP5DwjibigfD72/a1BiCiQzJ/QK6
3V3Pg9dIysm1xVHKxko86NBTe1l3SXgkNkFYu6XyCLxiC+7pDC3/HdSyCZZGom0cbRz87BMlwX14
wZhLkLu30TyNwKEjz6r3RH4pRfBKzjqakhs8el+L3dmHjPHlE6ID+7J6FjiAORv3c7n3pQN6yC9F
cSo8UKWWqV2Ef9iDTZCPCT1rETYSRCd61z5aT6KsADyCgU6XFsY6F5863tgFk3JOQITlO3P8g0fC
37pz4trrAEpZKPeg985qiB4k9ZVkM/OdSrsv2XL0GKitQfZq5LPBw1UvLfGE6lS3WeoGBj2HRwMD
ePkeNdDIsUYrQqcu7iMnmLLSbk45/kmNgzw3iArAiWJcAaQUCg7YMKOq6CHS4wCDadX3Y7lW5RBT
Dmur1zm9uiKq2f1I4EdlQ1ufuUEJNnxLy2caew01gjUGKPJsAHyf1VQcmf40JRU/vfk+zKV02DQO
GoWqA1Txyb2gdld6YaMAflHDXU5zxFuKdacEmsNgYRkxmPy1x8RPIPlPYbsEBF5i/T7kQ8hpTpZk
KochTK3Ap44Kuosy7SpgxQj9PdGMON1oIhooQexOI5/ARFcKcc+Xd9rYc1HduI7b7zjrgWSP8uXn
rPSMac8ZDYBSYE2Z9n2qlJlcT+3Hum2UeUAjJZA6jMsj9NOLUel2lci6hRQtlu3c518lA+IT4wNj
C9bSPXlpR9ikiNVRNYmBTSqxuXHi2V21ttOYB6EYPm1p+VFyywjb3rp+/8V+3w9ElsyvTVc+t8bA
Jrxw52PeVPi+WjqhBRuyeal43ZkNY1TanyOA1BvA7N5qIaAIN39Uz4hD3arEuH10EoouxmJgUjpU
U4Q3TA3ZmcnzEmB6ackZml9+UsUP3G/Ds+8tkG4pT6bvbaZLU3sm5CyncA52wdCjq53lNe2iamuY
7vLKaD7JaeoK03OKk/6gbCe799gnHhk3XIRtES4ukDxdL/SOjhdW5wKR9zhOfbeFfGM94MPqXxoH
3jZ3Wu+QZGS0vKEOH9mMMavlNtismliNBzG34yVhidGbehQocKVlv2WD7f+Uc8ne0krGu+vp836m
a5fRMfYdmhH3U56U+8xsjHNtkHKq42uB8OjwJiIFQ3cYXeeMq/SUJCDa3LH9UaImwxlr/FZt1GL/
ItD7YGNfvoL3hp1Ow3M8E/4PB96LqtqDJ3urRb8WTntnFD3NZayXRQP7w6J8hUnfPWnEU+RBg3Hb
CRFvHk8WFC9qaIkpxbLbp7oHMDoztiyv0CQzoZPNgqba87FttZof0FNhemaQmRQU/9h0sQQv7Yb3
Xz2RhOOhxq7mPKv8XZy4IBhCz8TlK661H3l4dAgVrSNlRO9K9P1xWRacnzNGt5gkxY2gfNMlBbQu
fKbFuT1/UOsx3nsU5ukk/qHbWa1Kw7rYNR1cRGF+9ADgqRk1HNxSUbzsQtn/qobqPqvBzRBUXHXy
tdWaUUl8bCtMsjFFpunkwSyIn6NmDIbevCRaHF14EqvO8bYySaIbbJfMJnX6ELvN2U/HY8zIemPq
SKwkZlFrtPexU63t1qDTxKYbz3Ezwvn+fJiymoR40pbzjsnmY0q/EUDGudjarnnnjB6vZdr6JFoC
eyZ2wnP76Uh88ulElACsHdU/uEPiTeLEGfclZT7EWej/yPzGRnFIZlp0m+jJa0ockFK187IV9XV0
Uw6pQmqilkvSD5B08QHblUGfTh7T0qlbJ3+z5HKpGXjhCgXfSLAJI/3Q4nPoF76G+AfiD+KS+aHB
g292NwIBmyltjww6yDxfxwQIt4kvBDfrzLzSv4pnRiEzJxb4LLNeClwAjVuAt+QbVG/FXMiDB/qG
Jb0vLi1GCjwEBOCOV8PlT11a5tbWs5/D+MISjI3KuDdK7i6rVoyL4GSYFs4O5Of0NsyzV1w7BA02
kksqGJqnc0kukR44SWu1NbjPQ+Q0IJ+7AdB2MrTRnWl13WVpLWffRQnhmd8nuU004+kasXM4TMmH
lCpirCCovW5Fi7RY7vx0Vrd13MClziTZxgkjAucvBnw9H7pFnpUOO2e+UjHV9dBuXuqoM2+AaskV
QzkdjGron1D08nvcXfeamogLdLSFNBfXLiZoczdY9Uw5kq1vZrt/wE7+s2H2eO+xBV8rjCpsAaez
6hs8ICR6bdrounILR+97dA1ed50AN5jqJ6yxOsAGdbbMJd6BIyg2tMObAV160YVdi7mSbnk7tuZI
qR/c6KqixiehKQNU7lfkGG+5K+Jj7A7RBiYxlXbGoSVb/GbT1xhgMsFpai7dYaoauFUWC+dqnMby
Bx8rWTRGTmcj8j8mHIPboamzfdXaz7XR6luOQPIw9nYFW6/8LkwuVHd2ZyqLa7pAVMXdFag4xfKr
RSX0osdLfPZs1hNMHVCi82mQd7rJl++jvWRHGUsZzJZ3kzP9BMszYZuQrCV2Ms8/iikun0VYQ/5x
XBrBkA6Cof6/7J3ZctxG/qVfZWLu4UBmYr2tvVjFpbhIFG8QJCVi37cE3qifo19sPkjubkvjvyc8
131lhyW5RBSAzDy/c74T+zvqOOAIksbbAkD7OvbqEnNKfs6XGhSsyS+qEx4JSjPH2m5UW5Hr8J0U
MeQNbzafqS6DtV2y98NX/RzjVViH4A7v58W0jm/yuYv7r8REj5kHT8NvkumLSYQ7AWVyYEhkvZVp
W17ZBq1gXS+abdEE4VvVue5bqez+llSa9eSnDZElETBWq8LABj/GIxY6ZffQm3N2wtoBQNsagIvY
Exwp28iHfUo34d7oXNY02Rp7B7TpyyTj/hakULEKHROaUBnX1AlZ2SNqHOeqrNQP5kBJX9xLkLWW
oNKTBj3pSeMLcnaBx7iOsMMS5kp1n9wOFRGIVlr5beZN5pc4z+XOdLKGFF3xeVAa6IFiYIgnel/C
IcNfFNIZnDnNsbf8fl25korKAAcrBOj5CsdHuZ9bEe/rIQbmbvbS5Y3kN8FJB2LYV6CuL37fEeih
/ZvCsSUDD23qLqVFib6sPkYkNdIn0mjDOg4dGzIGcfYqba8m017a1IJLNCHfllEnNjqBi8j0yT5p
NvKbks43Mv71kaEJ8eakeo4bU1y6pnwEFlSftAqvw9yhc8Aha+1x1jyozsMnZih7WzXMBQwV+q8A
YHnevP6LZ+noLhehc6qAhD2IVkVni6VjnTJz3TigNbZlMD0FpX9Fjcp4IAGtyJD57PENtP8ErtnG
KYiIaLLGzJZtRP8JJ90jpQSRhV4kaGDqi8naCYsD38RC8zVh0LFlaxvfMUeJ7jmmc7oMXL+9cWgt
T0hGrftEgdS2vSg81SXVvkVgmFcx2fsVRxiCAlST874zKt4g1nwXD9NwMogMnXtR3w+KQsJuxBPv
hTYygJHbN2mdhddeAioh5JDF+kiWIrDqEs0WxmQ90f/iUStHELxrd0la2ffFsv+JRwqpLVm9E03k
CSVYH6c+RbRk19Qq4PE8jiNrqqxqc6ea9hNAOMxsUcg5tBsrzt5VeZgyK2YhirW/trX1rQ6L58SM
5NMcNf2qqC1qNQWJbb4vMEDd94Ny/Nxy6H/mdj4GZYgNYs6iHYgFZ28MQ8XgbHbyI50J2TZHKGgI
602h5jgYUMeFaEgLsMm80I40PsBAqysrZQpI9RTsFVq9wsHz9oEdXFvSvJcyCdeJacQ3feRhtRyQ
q0v/WPnetZroatc1NIQxTblShX/BbEcJcT8E27mOX9FJqNmitGLvgN04UaF5oMNrXiX1TNIrexly
C9553bXt7WD6VILFkslz5N5ObGNPgc9AbS1mLxuzd1IS4SGyu/6adm3nIBELXgKgr8StDKJO+bw3
Jv9U9U31YDgJnOVlde6U3gJdTB9oLz1njludGS+ku9By88faTR8RjtpPkDzHW9CYxmbqB/WV88Gr
Vxk3pSjeC3xQr6Num3M2pQwjVEInXBlWzDYwba8MA8O5krN35VbV1qDr9HNkNvF+8du8JsKBNjYS
5sWAes6w5ZNc9nF/yZkGozpQzWGkkPHAIfxFYb4CR9o9g+f9yi0S8Fio8rZqpbHXwWieYa/S/q0g
IyrYe1CArA/6XsdHB1Fn5ScD/UpEclflFDIcxc64wjSvD52h3oc8qzVGypa0XG3am0IM+ZMe0o73
dtTcETLtjhzZCGvXOMWZvS7NKOAJLRFSX42KsjX8qVz7dgYgP7cXV7lpbGyrJroGgm9V4aZ9qgek
EQOGHhnkcb7AKcmuqlRyAjY/Zk1Hvc+IYweb3nEJXxntQzXNX5NAUjA0eUxMC7O5LoyctdKrab8q
8e42hq1XWIFIx5t1s/Hg5J7k7Jt74B03ApwBzsfPbI/YlFt5e1PBH6U1sLHOGbjZdVlkE4UaXeC+
MNqDo0mcRE+s5YtNadNCzz13iSZFGPjuGTBlxkSVkU9kf8qigJ4C+sxXVU5q2+8hX9oMYPZpW+jX
rBP6hvaF7GBTfUeQaX7uqRzZqal3z/Gc5Hy0tL4ZUMHXZm5YFzD9mqcH8wAmjvwa4ZtsPcffK8zi
8iEuzHLXSrNDUljOdYp8+Lr3OBOSam729JfCc2VOuYHA524tz73UuCg2jO4k41MvP0zBXB9r0CYQ
bHwBuFh+oEB5HCGSh5buJFIQ9lLUJpdYZ6EvQ9qIDermhxwSfxnHOIdcut1BCpgwdUN7Ve43d45M
6N6YpMnoL4YIi4HgamT/dON7TIlXU5vgIYTxxjYSoXFjoWiuTTJma54fe93qor/QAFdS7OYXyHWN
jzyaARbQHrujYPRBwqvJ3QytptSWhA0LdLk2jGne0k+1gEZBVvgOtZdNZLyw4hlbWY3myaPs+BjK
Ue3yxL6divwI9Dw5iVBXEKIiAGQBTh7sDi5n+85LNhMu4y1T8PiQaJQli7T2HrSM3oAlEluCqu02
t9unMtSfphBlEXlRvoQZhlHQUBLU9SYnDPmpI0263FvtUYq43yOC3+q5MTepY30zWWXXXQkJb2wo
/KgMF4NqNmnYFWN9JYMuPgdUxhKgT9y7NEtQXsNh34Z6POJeoS64m1AQrehVYxxSV5zZu+AkJxqL
VkPdRuU+dfJ0OMvO0Q91VMCLAuDRz3dBiBK/ypMA7Jg7yBAWK6ac6bYFTX2OlcmVdQJFAW1KJCVA
N/OH6FMNb3+V0rNLvMNn5vSsKYHnBG1qpVeVk3vP49yWwBYQcT9nYqwe44H7bVUTwdVHRsc8O2D+
mTwmvuZM6EXC1JQNqnZgscyMkHOlNy49ZXnFK681M04pEKIfKrOlndfokOsurjOOxlXSlNJg0VN4
0LGiYCm7dNB8UaBq1c8bgY+jusZYJuVVLWqfY6PPfPhUTbYatrBB0hIKuRDzlZE4ctiMISSTK2vk
WVrNQDT0OXeY9a9mI5C3XeJOH3RsUJYzDmZdbHS7FNjHSMt3KP/+wYUJeXCKkGgwaeFhctim5ddB
7z5lYokHZAhw5JKb+yK0r2pLvAVANikxFN12yFOmg9qF9ijmT9wI4xP6Le2YeMGAyDCm+Cyg4KzS
BKkjN3y9a/UswTilub2iz7m6xmLO6GtdxnOxbMs9KNHk8ZNPOqib7iLbvuB+oDT+4FNcKEFlD8V9
jIAENmegfvShaMbqhJ9mXqctsmWLCfxz2uPmXuVj1V+P1cxYIhLEPwk7QvWHrCZnY8vSCatqGD5n
Zf6Y127w2nipdd/Hhn1fialYy2g6aygbKxzlxZfOSthbdPYDjXUcC3hJRryUZL6v+6q4y7uoOqY+
bhkqXtTwaW4D9whQw97VSdw8SwpePlRQ1HsG+YACVeUUa5u8IH3jE93CBBvUEIojAoBNEznFU37T
GwSZeWN4zAzKVlx7uqloMtGj+KrpoOcVMlf29Jo7Uy4POclCuWUrXtsH1dOPsuemp50Tmzrl6xTJ
6fYYR7TYwfis6kadtEzseEtOJqjXFmxfDhCSwQ9HZKdExC0syV93BWEJCwwvhFWhh7bcpSVoI6BN
hHseU8tusL6s0phVddpOKZnBadPV0zxj44zyomVbRARuPHs1nTc07QKJ4rvZLVP2NRW883busSBE
oNrb5CqcTMqPI+Wu3KlsDsBZeuzuiXcsGClxZMdpMY8TUGQviK0V0Qx2nXYx7p3CsXcqRMa2edut
5JguzTHetT8Q2WTesRo5rnwJm+YWs7pFXZjO93KEigl3xjmYpTZuG7svNyQ3F5uQRzCGt7sAjo8J
4kjpmNeuqhaMdUGx0gvxCfcZQr97roUVbwVtCi9R7UVA+gxcBXWEKgvECpU3n+k97X3v4NU6vGLW
nve7seqaiu8Hmi2UVVb7CvCcscm4ZdZpY6kcXqspse0Vplg6te9dz3+ZKRN5YDBwzoU4jlNU9Ttb
R+PH3DR6Lxq25WYA24cteLEdpBOss7bDAJLH9Hmxfla3g82juyIGZ62wZ0w7dyBRt3HJ7qPhI/l8
nlvfrlZAi8gMsL394tTtt7ZEY86azjlXqoIc1LJxZpcSIhjK8rrTc/c2VN5thwNjk/Rxt2OH7h8T
U2voFREGjTCXF9C7NzjmjX3TTXucaDd12h6ayvFPwgn6hvUoqW99D16rxXRgTa83E/3Uh8+YhZgQ
y6Fl7AMkaGWwRD8abnDDtINFkcP0pXa5K01EwHtlJddOHe+G2b6KGec1xL1wmkXFl9ooMRRM7qsN
GWBjWUyZIj8J7wVT+wMqQHTJXChdhGrk3tES9TbiL+3TUztJP32rZkrO/eG1qMJlvUChVA4uMtSA
oAvBCpr6nfdt/nloKMngrg92jjndYnCy6XXqvHxtoBBsGpWiIilTjIe+auwH5fjkTc0gh8g+CnVQ
iYYZMqfyEVX22+hAArBNxl88d2cb7trBDccZ/8bckbT1b4Cth3chKB+1ipe9Qmb3zXGIcu9Ya2ZN
VEM1m6zuqFQd8gknojJuetIlG8gm+Ukb9bglYMFDXGjPeMi8sn4YhvSeDryaE6w17Dxmm/CKU7ij
FS6HEP4KBpS8PBY9mJNEmeROPSwX45hfYxvhEEgeJJNWi/cTD43owxt3uaiNaNwtB7iFswNOPGY3
V+XGc+NIdcCKxvYtKT/hRGnXqYfxOBHjK9ExjH1YbhlJRYm3cniFkMMviHp1FQ05ofNeuDZDGleZ
j4XHWqDS4dqxI85aIp+P5D52/IDI0U7yXSq7KcwU7biYtsBpjRfXKhYevk6vwAznG7gpOSncNIoe
ByzH7Skdh6G5mVq2ScDj2sA55aj9wUtD97INJwc22wmnxrQayJGx7ioCL+MY6r2h1ckc8V2s/Ird
LhQU58oJchk/MfiIknVKewCJVqho3YYTYVS/YZp2Tk3gBA5Kq2yrq/86NX6ER4SFUeJ/dmqc47fp
J6PG99//w6ghbVKgDg+/sLBqYBUkJPKjgsr/jf9oLv2c0uGX5GLG+D0dirtDOA6ZURODlBKS8MLv
8RHh/0Ygwsf5YeO4WH717zRQ/dzd6UpFZFU5BFQoFyXE6ixJjD9kOlryAm3UzBi/BvQYv2t1v/UK
I75zBbWdbgMm8w/X5c+iEPwP/+MJwVViCmnavufwI4A2W3Ixf/xAu4X05QwRQ0mdJZtGWMaGw/bb
gGa5++tPgj/y82dhfDbJ5igTK7zl+OrX0IVpeVnigXpazRWV89iiKkzM5kNFj4oi+aBqaGXryJXg
l7a4RUwwGBsPzbahGTNvnHlAM46jLo3FmpACEyCnA13uYvH4qloA/HBW5pD9a2m6iByYDV12vevA
GMN405Z2+tB3nm3Q2acVe8veydTZ13FWH8mZYf2NBCQYCAa5ABgtmgL0VImWvmc06fCNSBMp/FDE
rU2tYiKYROQpPhpq3b2JkWzu5dZN4PZ5e1c6Tiy3HXUs6XUC9eq9B1x/agDmua80IZTWtTeH7l1o
x8E1vIv4PdMZqUhQf4DkwHRWZGsQ+WbL4dQSth0Kg5/SFZglZnBdMpJQWHVdmCGrqOu4lhuHMiKV
rxhElh6LBTMgvHAqG8lHGE60LFUO3JPl9n4Pw0FkXwoj6rCbjkaeIIQyLMZwbTpER6AITbk4QWLX
1cQus/SAlltMlKHChtJp7WljJoE1K161XmHpPbtmWPOwZYn+Jhs2weX4XEfJWF/bIcj0R28s8cqC
YLBt0KxJbQ7mJ3fUaTutK6l0ix4f48Pzt95ojzPYIjQYAxVYQ8LtCN+TGFE7zmKjr7aAyJrZAkRu
RJV723W1k7eX2GDTnm0q2zZ7+E5jkHuUoVvWVDHyAO8037ldLYp0E8MDcPPbuXd78z5oizr/HJJr
ZXY5VZEMMeHTkPgKO66sfZ48Uh2MowoJ7w8ubE/8n5hG29RruwJl2q+JTts++D0Om/W9q/o2v8tj
wwJkYdM7juY95BumI81nRk7cRDVu2XxXNbJko5eYIAdV3PtYbGJoKKjHABQ2YAGT/IA0MXlrLdwg
3I1u3rzPCVjsbYckNexns1Lhp77Jy4ZjUyNNxPhp6PrwlnkEreODDMg4GFzrknLqBJ0ZZD8ybl/6
LpyuYiTCyPDV8/cBlSoHNba4EE2aTZj30k90CzSo5dtUCRescOJefR2FPQJAb2G6IzchKiHh6To7
xdMQYQqqzGkJI1lzpB+IqbbtIajr5bdSrknvLU+FvMGsbSbkQaMRAcDy7ABYk5Om5gHIN7vlOCSg
9M0sMytFTcL+eWopzR0ZQ4iGKBDucULAsT7GXWWZV5URD0HFfkea4XzV1FAK+i2cJfxqtHj6oPN3
ge4MJ9+VtraddZcOjE4IbLjhhtNuBX65NaeCsGy1YJOjqTrIqYUwNDkVhIYAV0S4imRkI0SSRl38
/nVLgymD4jXoFbs4eIJc/y7siK2Svh19c6uMLgVO6Fd+e6j6fHxMBemma1Rb7e3tmuDSQ6gtbt+t
kWVW8qksA42FvtOVjpji4oVJvgBINMBtICMOHUH6gvyIqWeDwVyb2AaJHcl0w3RAHMPhwal6JjVs
RjReeVm9B4sYfaUUlMNvNNs5B27aZslZ+1F4gxSaAfdnrPIQC+TXHdwo6Gm1V9QnSpBh/Y/zaNP/
kfc2gWkWBHpw0Hf0A3flSMFUZEfWE4RhPeqVABIU0x6gfV7WX6QLFJ2ddsUQFc+Kj+/wPogQqjeF
AV6wfIGqO0n5RRhFyKl9NSY8zS1M6iouGnrThSlLZ1t2uC7Gr2FNy1PtwR4JgrJ9G2o7QIhfo60b
1shZN2rz+um/+6Mf+yPmyH9YnReQx++u1ZvXHOzGwz//UfzzH+Fr9pOZdfkzP/ZIBjQM7haTZCnZ
e3Y2Dmv5j02SIdwlfuuxlrOGO6ayIW/8i6Hh/ObgcUV/dUy2FGxm/rNNWgK4WAh9H0crlTB/b5u0
xDP/s2uxOWBZjr2YYy3LZVYg+Cv8cddC22yspzy4IPsDxG5U9qR8hFe6bvpYrS1SFG+ldoP9H67R
n+yVfo7B/vhURwklCBj7LIe/hEZdL5zQ0P3LACYVwT6PH2rk0tP/x4f4tLq7VMvj4v/lR0OhrkmT
epc0tKxnOlIg9YY1Ub+//pSft2I/fhR3MR3DbreJw/7yo/QeolpveZe8J4Ow8mRoXSwvHth2Mdgh
Q/Hy1x+37CJ//b5cYXJL+dJVUv4SIE451sEgdS+cJ+sTKutDyLJybnsCZn/9QX/2Ff3hg9QvFmen
8CW5QveCSAkL1AUGYjb4CP/6Q/7s7nOVRX+ba1lgXH75ipywJS8QOZc8wC/Kb2Lx1DRAXIGGMnYI
ykzyLYp/Nn/9qYtN/P++iC5ecJ5IOnnMXz42S+Z4ijLv0uaYokdryVfVnWVtgshWu5l+oYe+8VFK
3Mz9bBMh3LEnDN8Ym7sBxcv4nnTC2d9t/PpqjBB0N1mBAfz/8QX86bVBK1acJgQH8F9vrKbpaz9x
L2Vftzskj5nmK6ot17npxR84kPy7Slnm4a8vzZ986x4ueW6txWRv/3plpj6KrGiUFw3t6Uo2I9SW
Ioj+/oPpmZBZfIfUOLgAjo1/fOc0RjNETM4ufj6kaxmQF4FA7G3/+iexBa/IX75l13L5CF69AAk4
av78MUiBSUPZ1VnP0MEAgdvjM5TCrLxqyPiUm9iDI7XKROL2m0GC4NmKYmYTZdVK9IfJNOsPao2D
cIOoMZA7dC0o3WPBV7Jv5tYlYUjBwdmpF54ayRFKguPZd+7TcULQkL4K7mYqwQwkzI58t0/w8cl1
8uqpsRarBDu/5iMa2g7HQejhrrYN1RKV4kzCbN+o1Gc9NEOx0sC3HrvK5MvPLXE0fQc8fmgCHMRR
GLfYJTAVb9uuLsSKJ1afQ2NUl0p7bA2LMk5fbZEQlsK0m6D/uY7Y47xWT8FoFbB4DF/dN6oGiNgW
FYhBNKb8khg8gnRpVAqsydgQVG85UbxQicpwNsMCSUNlXYHVxu2OJgeeht/CBLD7ZkUFiJIULtt7
2Ev90SSJRRlB5yYbmxg9qDG6Ex+4jv5RaohMNJsRiljziIUnDEJlfiynqHs0VSoJwzK3Ohami3G3
aiXbx9aOmCYGKXaZfVEKgmAhE8MPL1TocgSZZLiN0enKMz0eCgsvr7Bp1QFq/Z5tMr41ephSzJYW
2EMKfdyrAPi3t2OEKF+KwIk1iXgKmEhJGIr4hRcB1YT95tMiaNcAosL6psz5hHWSutljQRsRLjz0
0ycWlXDP/x2lmxTt+MUzxv7seezwN7VKm7t5aO1TbfrhK6WHKIVJEhVi76CbPXMILpJdnNqDs+bg
3Z9jrx3SrRyqhmM0Afdgb5phWm1y1x+xdvpjtUkwwnNccBzD2LmgHsTGdkLixILJ2krRwUb6fR6r
t5yRCdOb6ftxAw8g4p5mo00WdtFcE5fKZFTS8N0eNMV7NGEzdwTxOL2bY92DK2XouVU6lZ9BITv5
Bt2NhjYXCy7MnnpUDO5KEdyUaS+zazJ8VI7kBBtG8Kbe+NDFaXeuVak+SCA4011qk9+QYTrelAme
lhUdKBOUqSLHNE/1MaG8vBdZvio4oHd7woKM0/wRbwV4/5luAgyxFseGrmniFToso4W54/RZCybV
q5oaEqy6w8gQh/PawAQ/BI0AqTZyP0avwL1aD7jQjdbkuWlrG7uK5cSeh7Brgk3G66rfYy2sJ8kQ
44W5c/zgcmJMmV84VJZJsLuvYz1lT9g87EtKacSbr3Oar2IAoYsXpkyPpeZuPsJu1DegfAE4x4VV
Lt285M35Wau3WI58QbNn528mKYwv/A3az8Xgds7aKWb3aiA/BKZSlP6Lny2h8Glo4E1Ufofdxpr7
6UtQdHO0lVxbkEKhj9eXKb55naVm8xJb8yjWnKSSbxNfQwL+uxgehUzKdwf4wRev8JjdlKMMX6pW
WJ+0In2zomeiuIViPqBC+6kxMkMroXGRe7MpP+Qbv6MFVhqwDd34S2BE0bWEsFyslRHYzsodmYxS
uDI3427Ma9C2sA+qYkMVmP2E9j080g7EPajN/pMmA0I6t0UYpCuWVqFVh3GJwd9sjZ+EdoJLPVGp
gEOBMPIKEHwa73PfRxIuxoHuURU77YoKIHQTWl4YbqRLcfJ6qEMBAsOOxcfY9DbRQ17LejM1hAM3
LGAxKQYpx7uuCrMLCsrEpMw2xNlhq16tbFR/c9vbEguVNvzQJ2oPeYPLNGSXlPveW2nCsXhHOsu+
a0dCrlQ3h/OTCDHZXA3JmB6ZkrjeNQPgvnrJe7jEEaMjMvc7vzAEb6C6JD/uwkC08/jsNc3SOcXr
uOhW1Wjn4MZ7txnVg503XrMuzVbedI2Fa3xCsMk3BgY8eWX44A6uaQ1L6HLu0FJWdiUrf+3y78F2
eSpwtvhexQ0BNG5Z7EKyOpWEeIXjO8621I7Lk6AO9aMoeyiXmU7mPbO2KlyGlWW7yqy6Wo8DnO8D
hYvmyWAyrFeEJZwvQD6ms0VEiggQpGrojcoxvg6p0X4isuFDZKOmsduWiRm/9JjD7mAgDN+MiCYw
9t/YuulN5KuvaEEaqR0Jo2RjlEDHtgZBzEslo6jYKjwusNlpEDUf66lOkKGmNowPtafDbjvbMSG4
SpUkjoyoIZYeVTlFMB3t1yEdKon6akO7ANrtNpiUSLbYyZrELdWn8xiY+qCyKjW2jte4N1kLUOPQ
IaCS+1Q1/EvTr414C8EtA3WaW/X3znu9kZ2ffw5MfNfE9JO+wzzG7bOhJZiFsrCWO8tyarxpNUx6
LCYqCmgI0AOMrKJwXumQSAkKyBFKv5W2lFH74dhDWXe6YIHE1UBotJWjn+iuxUmtnLQytrBkI9Az
VDBxK9Kagc8Kr/+70nBmOzjxTJKC5nuwkIVox9YjCxitBVGyYjeDWEnjB01QFrEe7DmMiVBB43EZ
CQ3Y99Z+Xw4CU56UUC5iirhgIXLXb92U+RHJGJsoWJRnVJomRsQyT9i9ra9N9IoOHW70hn3QlqxU
iFdTcogDEKlnMysHprUsBSi+dproY96W6rPLzuzooDTQDmg4sP7ZKoyrjo6qYG2nLhV6RNbbYF0Y
QeM/5spi/bmdoaQTys8b+zLnwn2R9TiQPvDrif3J3AFJFkD4WIQUncqk6FKsXYTz+clmCHcVdvcJ
3JuDwXlN8jvBn6PQsMmFDLQot8FgITbBh83XrEZ9sq57nFyrhikWhGM1Mqt3SQOPDBgD8aGXfNBB
BoD7Vxr+0V4ioeo7GHHwMDiyR1Tr4YQ2QKYm+YNjqN47NBMh82VG7PKHWh8Y3FVjM556CqYg9Rmv
z36+b3wRMlFnEcGL3jX9kt+OgKJUJqaCddvEXvw+eLAIY4JRgay2o/Bb+jtoYAW94tcKspOcu0qn
u54ZTHo7Jem5JAd2BaKGqhA8c00PqAXEzprKE4UVPgmrby0XGrnJjpA7cRvYsMcNTW2htOxMrFU/
iXNfOQmQcHYqxAhF35NHzSsYxjPph2yNQO7cJoL1dZUHc/aUzn4CrwVljfeyFBbOeYN9NnBb41ET
3W1OuTMM3bFK/HTYzDRkPpMxcbPj933+fzPU/1uqv8xQP7yW/+uxzP/5D+NbZ9w1cfEeV99+UqGW
P/9DhXJ/sxCLFporQzlXgDr7lwjl8CvMyZi7CSzKsMI4Jf1Lg0KCsjilcaRAuJIcC/+tQcF/NYWA
t/p9XgfKzOY2+TvTOrHoFv/RNThu0jqJEkXrnvCkhSj082Ets6Qmh9LjurfW/thR21DMLZAHSx3M
LKZkPpBGzP4v4TGnNIsynJzDJfbGSIHNMoZlhuTmT6YOa3Azbsi9G07zy1QPtOXQp/yIjgAe4a/P
mNZyUv3pb20J4Ql2sPwTou33Od0fhoyptdRduV+IWxCfDQYh7iJs/HS6pm1yCRWvqsgbiovFCyVa
54QXCAM49YcnpbpWmbKuVCv1J8NskttMOy55rtoTJ52yZrPXGcYvQ14Vj9woprXNgd1uOzN2zryN
BERQbMrvTWCP30w8dfcjTQA7GEPDW2IN8TV+UXc7RAP6WkPn2nkq5S4b2FSxhjdGgb07xTPjhXP7
YcMvWldxaUPpNmhEqlqj/Fs6D6oYggL3Heuu49seZ/Kfv90OFTRzl+vkdhtl+jdRv7SRNOD98aEA
hRFo2P99LfwuSC+j7P95YP8S52+vb+PPb4Llj/wbrmCCL0B14Tr/GLL/LkczzQekY5m+7SOZWsQ/
//0mMIT9Gzo0bwneEBIwrvsfOdoAymBx/5sILbwFeIH8rbE9iPSfninbcV0YDWBysGI55vI6+Ple
YZqCY2YYOSXQhoYQU/ZBVzyEVYF56VrPc2LsoyZOxHUSoMzVQpUnxxfNI2euZZGHx6KQOXaki8t1
HlBZc2QA3pziqseqzrLZU24p7ifX+2z79snlAdy3DJ/2tWdTDRCQ9PA8MMq50cynIgqHA37HFcYz
+50tP0Hkqn10S3SDnhYkE4V03QRmZFy8BHoXe/kaDn9lTcW7Mil/m9jVHhqnZw8YzQXk2Tk54GgZ
HirLC/vtqErvxCDT2csAD1MBNG+NI5Ty19Ckv80UOLMpG7BE98bZ5qScnMASG7MBIBbG8zRgKa+g
z1vBcOJD73p4sv5E01vj3YBQ58gPUevk0pDJ9Ammbk1fjQziD6WXwR0Nj/QJ07Ig9lZJCIvBVttd
NWbqnGMsTq/1MBKUp/FzrU3roaiFgV0uHfedHUrcq56/RfbMaAM1D9T4CaQFu3d3cHqKXTOSnx+/
B5xkHO+Q4N5h5Y7s9qfqFq2/B7mc4L3C2INeAJTC9Jiwpm3wBOV8WpPGX0bhJWdMo4xw4EXtHUV1
1ZH8gT4KM2pvBQfFlW6H8mQYDCf7JV4IBDc8JkbXb+oiFI+DF7D7q4aie29Gotxj3ArQPAMgLSdS
L8RWjD1Bw/wQcf2OHhEqvsC4M7eYDhRu/a6oNp2Fo8inl2Bjuva5J2GzwmM1M+oLGix6ERtIcxyn
A6QMmhu6pLIa3EnY7+1qmB/HGJnM60pSVolrX3L2Rge3go+kVY+Dm/zVyeNIvDI7m87nrOcaOlK3
xGEz9x28bgmeMc8PKSOS9Uy/y9FiFvyYDK7eYYesCVwNCcbAtKQEVzYnnybNI149fJP81DceCscq
Tuj0oTyN08xWC8ou+khY55HIxclJfNFuKMvCVpBNttgHTVa+TuM47Ccw0RhxZ2yscsZqpWo0Ssal
+ONGiL3rzA/CM+nB+SijeiEqg2IqkZrYEMY45awB/60xqPdoMN7wMe4pk8cynrSj8cnPREGTmq/3
AbP015JR5ZNhRdYDN87MneKmm9ZO9cUSpb3TbUmzrNu17+gExhXD7+G+SSE72zT/0CHs7u2C+XJp
Ug0MAw879jxEZzo32UkHucI9P4stKkKzs0PT2GoyFt3KNNsoX6UKcaiGyrH3/cI6ucl0QeMDMlkU
8aWw9R6OJBTzyN/jETi0Bn1BunGuKtSYs4/w3o118eDOsiJNGN24tvNAi8Erpl+kx5okDrz0TYOo
xgUbCBf6xvVchvfWYL3NdgjQLbEaGhamDKeISh+E4UMuUrG4AXT17GrL+cSWLdkpxKuDbKzD4Oav
bILMHVKouNEZh9XEmN8V7YBvqBW3S7a5LMs9XAt6wAG2eOw2onl+yimuCtqUAdX0ivrzPA0QQVGU
WuIxO68jdOSWzbZ12i2DNHKhzQcKaXgqTfuZIfe7S88ZkbEx2BLcx6Ze39IhHL3EtuusaIVzSeLq
6FvgVPd+BPONdN0p08bnMoZs3ZrluqCBu3XiEwAIzoPGM7saMCuWMW3juP48IOE42I8rBYq8rOgh
dusrVbnGjvqp/8PemSzHjaRd9l3+PcocjnkbAcTIeRBJbWCkSGKe4Zievg+krL8lZWemVa/LyiwX
lSmRERjc/X73nnvSVFnvTIla41pwBweIj0a905IoDZoZ9Hfn0BHS1ea93YNhy1NE+41DBfPD1FjW
Z21SFaw50b1hhsQZ7fnsQjrdcagq8cl7V2gTGgmzad0MwT2ZnRFPBUoUEQJvwkrtwgJ7N6nj2BlN
QomkHV/iTyJuonn5abYreSpMeeVFhDdrDdDLUNOn2ebWhUNuadMv+TcyDR/Jou0tTRLRM2Oc+Q1N
taC5JpMyMseKv0V9elqa6IFt4sEWuMljcwoSN7w0KjJK8cia0rfORxiSqshL+zYex4ci99b+rmpD
TEM+K43nSSXpdTE43WGK4QPQa3A7SiMQ3niT67b3mUUx/mfqQndx72WbqtWu0oTVM7VpcnP4CyDv
F9PWNqq9kyDQRUtPmsVkr22iBiGelgIAvHMmW0/TbLw8isKhqT7FSYPaAUQT7PJ9zCCUcPbyVXX6
EISMWj7cvMvvPI2LZrT82a2scIp0ad/vdcTOb24LWJFiHwqU86x9X7ph8Ss+6d6T2trUrLmOHw1j
DNTdaXrvVjk2N/iy9GIbm7037qRDhKiaF+z+4ZAQJWsI9r2B5U3u64Z/QhYtcRjRtzJgFp4JujWO
favisAo05WHRZjxAzo3kWbyI8iRzFAmva4aggDmbmDIDa5Gg7Syh5kMOS4CmEP3iYltXKV3SErbK
XiubZUuQPtuBpnfIzU/TayMKO6GKBHFRtC1jE9DGFMDbAGGmU9fTQOQPSTdMD4XNMnhKKurTAlkg
DaUYtsgX3kxpAi0gWwJyLwhzo17sKPFVQRImh4iSlURVr5aKg4YAKRQAn5Vl69TZi2hAJMXDCkLM
zKcJ3erIF3MjOmvrgKv1KgFqwmqCEUBziLU4NDPfo/+Q9zYrwLZmioEiqJ9FPr/Vw4xO6lH+PIlb
amXgWtT2ja4nIzolKyu9ayMohYbP2EB5CrPi0xUzRd3MnTa2Ti0ol1DA5Vu8yafobPLREV5R1M0V
/EyTDPlHNkMBUSr6Pkv50Jbrs2kbGm+VirLhUXtD6U+v7aprEYONZ0ZEvDnXejZplbRhGGOxmSv7
MWnmS3Sy/oA8QvDCiaItwDrQSKKgYyjnLqX2zduMdMgBpJ6HIwmutc1RDDiugEX7mRmNl5kWxWfd
peuYYHW2h5XAv+3KFxC1zDyc0YYaF1ZJAqikDy8qJiFXZpvnPlbI9MtIcu88DF5/PzjWVyduml1T
utoFnrJPUCm7BpkwENySWjEOR7Zh9ldqMZ3AAwJOPy+Ns/sq9nZ6W+07IpJ6DyXVnp6yOWx2+ZhF
QRs1aNdzf/Y0+9kioRgAjU0fioIHvq2oXqZADJIh+NLNaDXJG4jahFauZqbh2CHU0ICpem3gKvR4
Wdnc4C1nYatXLzdJWBgzQ4KkvLFWw5hGrQVfQLUivbKI60Fb8Yr6kvgNmT2U3yFgesNumq7073gw
GimX9lz1KzbMmPUJhlhC0wNpMeIG0MWMrKKhbJxgX+xo7njGADKrQIs1JvAgA7Xi0v2OKxvwDNO4
vlLM6HAGaEYCuWt3HH6T/EaLZkP/2hl0cyO8GhhH2wTkz5c47VK6N3uIVFd6LTgj84KdnQ+Q4rTj
brFK0V/g5c7Y7wlMjO9VHznoAiCgU48so1dOT2IltU10tiOuTkmr0S9LaeWKqpZ5cjIIwIIp/m4s
x8bOllBb/eaMQrGe1z2mK3/SLEM/LN/t6cTHl+SxXl3rta2mbabxPiOT1sTJIVxd7nR8mKc2ZFCs
vpvgu++G+PK7Od5effIJsA488/l3Az2dTZjp29VX3yV155PoS4KOJKI6zzM4gJNKch1uiAG5kpoM
i0gjbG8+MRw5lv0Kj+pm4Ue8us6cNYTGZgXxgxBWNl7oC55M9shFKK8sex44mUjm80eDPMUDICKL
SrKCYtPZ1oG514udqsAA+kE3/DJ3JdY+mLX8ZSb4mZt0SKP4SAp/pXdMa9AHWHX3tZw126Kv2QVg
QURWJ5Kvklo+j1GnEVttKUYPxhL8go8ahVa+GbuUWE80tZN2R30ukWxgO253VyaQSZ50hwkeh7w5
ETuRE2bd84wJhka2Gul7A9TY58xYacfe1BIYgV8ObaMxMq7Kki1AH9mXDqBi44SsG+cBTIA+96UG
6GyT8+Zo3w1ahVl9Ym10WJgm6yIzoL9yzvOiLzTM6K+9y+uXarSwfUSFmQufpaEYD2Eb3okeochf
8CJPl2A3ugN1s4v+7hq0vexJ8ImB3lBd58iyaWY1n5chra60nkVwzyNmj6eKhDF+RVdL92bcusMX
resFQ9+Uoscb0YzAwig85HgMaZQtQV8TTSIhs2ZodSsgJv9cFa5NSXBWHMEqWdt+XXPaLik4zeKN
bocpg54AthOQ63To1gqzSUp1dBdD3Dh02NxI0RLpGz2ua1uHYGR6IZuXdRp74zGIeAnj+JFzE/en
rgSsgxiLyFby8G2V7hXP40DZH65d6Mii13K2WC09fy4JJWZx8yRevdw2cT/jEdl0tdPDQmAv/sSJ
r9f8tpmc7lQTqhZ+vMzkQ6bSxjDdNTuwAlTb2dD+K4Z/be+dBs8tmRTZQ/YAzuS1z6R9mVReu6PL
E8CXa14tko6RnAtQRuqSDDJ83Di97ehKJ+dbp7SQqwlayKjn122UfjJ56nwywZm3w8qMfg5dN2ga
CtiHgUnqBjVDvWqmqX7oY/8Vsf8H59LfqVVXSfTR/ixaf//vf0hViE5ozzYFJHjdXLxoaMY/nJOC
CAnq0JoVQSol/yAQZv9QraXxL+xSaN3kTlCov3vK/h0w0VG0MVp6EgUIYJzn/ieStWOtquXP6q/O
mEe42CdxaloG8tevSlXSNvCbmyqgCFoO54LeA5IAlEEQvGta610adCtsOxUK50CCgQlgBVRPnOjG
C7X96o7EY0zPVnbDiWLIT6FNrOQ9dlkvb0aXmJlI44VWgbQuF98cm/ApryGrb5gKlt+sqY/fqDNz
Lz3eSCtFEQT51u4a46REW0VvowRndUHN2XJyZV/tpbDDXV6Gg3OeRSnyHf3GgqCcV7QcfwJPZKl3
BDZfA1Pq26FjDNz1jy1vZ/D+1AmQNU3Z6QYLgd9ia0VlvHzORCacC3uYsSxlhBcObmo7aYC/x4mC
yV6NRH6aQ8vcI7fZ7YZT2SA+yib32EUrLx9MFyNI5XLyBXDnmYdidnoIzmk4hV8BA8wUEFizQeax
UgZRlUGlK7QboJe9WYbWMBDJrfBdqUo9NaTBGLZDSWw2M5aPnRqGgWJA2x0Q+6IRv1Qzm5Ev1Bjf
ZKqjL9Jgo31RVaBn/EnSk72pFZRhvwcfWtNf0VFvnNbyrm7JG/RRZJ5DW4TJtp/z51nXCNZCiUmv
+nmNUBow9b5VA01j234q43uvq2lMpf0D2FNLnLxgJP21oI8TXHROpYmvV0kRwhZu2yO9Tg0zScKS
0xYIj10ifYbmVYbqBRPfw0nnm6l60cex77aDu1xjwRiDbO6nfVJJY9eymaTo2ay/MVjpcHE1YGYh
vJTPMwn3w8LzVfrF5CxfFhaEd3JKgB1KMgQVJ02h5TvDjFbUXRpmgavH8r4w1ID+yOlmCQ9oBnxX
9hj2mW8YVlQ95Lgmat9C9FdfowYb0wX1qKN7Ua52YVrP2EcYlFXizsI1k67Nexvad7rlql7iDJ57
jxkDsITNhYX7rOfrcwHbgT1R9QCyLT2bTev5FjIkEeJLdL9PxT6VKCCLLtthdmZ5coxofl2nx0zU
E0uRvPB6Zo8KRgBrIzzw8i212oe5bVuQPJHwVY0BazM57rexrRvfmCjf9dCI6TwdrAMTF3fXIvpE
suYsFOfDIY2mZQvW/0ufC5ihobEH2trtFsA0qGV1vheNuphqoI6cpXY9nxnsTr2XnfMlpLCmKpND
5zraRkpUsWwmksmcZwqyRbzDs3heZvsNmvcZrDRsNDvaYXByP5bcfNco5Ujd8AZ6hSSLL1jfgShQ
kYAxBYpAQBG4ZI9Nbfmcxjl8Uuc9EoihNi18mF3GyLcnUBJW3exdpV8vzZRu41DrtmTWo80Cau2N
aLyCSODt7SK64MDLTTNa8qmsoqe+ik6eF301G+d+xI2ARSD/SlF66DcmTauDpq5qxuQvdVzcSukC
Ih6MQ6qn7TZX7QnwZ82OQ7smz39Iw/wpjrQUoXkpfUql1iSKCB8zvbDvuppav3p80Yr+elwyUAP9
GXlvxaAoUIdV8chbvdm6qq8+bU4Cu2qsOPahO1VcxWk+jbV9l44LtazDALk/QrjhiIRqniv2agwU
wY0XONaSEr4V7J4Ey9ywbGnZ5bxU5wmNhmiLpVT1Ic37rwYYfrxm9jtEuOyyWUgMl4BLKGYh/DUY
eOpC27tgF803ApsLLHznXomSdkMGC3dtpz/lI3hGeIRrm2x223sgIFOMFkZlHXE9ccoNX2LbfCs9
eoYYigs/N6enfmJXVExkBCOgyYGNDnZZJuTDsz4MLFuknPbxQHC48FXbtKBvO5NvgfFh4rX0c8v0
pBwtg8WCU8DOhjOY4HtHdTe1lvIKqZPYV85C6Y17V+hWc7KHvN2Pzvicw1e7bytjYqc3Nf4oSK4l
vZQHnWO0pEQHIZK0S+QkNLAL4ScGZYcTpD5ZVEGXaekLRW/71ozeilGZD8NoXlOYg7ALCHpDdipI
G907FHAF/Lgf6oM1to9kMN8Lu7rMsuRcrm5StsBfisp46bBR0p0baldTP6OYJqvfQKtv6TtCIJLT
I0CRaSdM/STG5bJaX/RjvncUoUSd/NuSYcBht7hu4MN9Ypr7TOnVAfvJrq9QrEx0rcry/Bx6F2WU
2s2ghvdKFKcZT6ehN8duEdpxKM1b3m/FFfVGuNNcThSIMJA/rfodmfDRAvosu/mEkBfMDR32U1Vd
AJJEINbnfLeU2m3O9h4jVsuzPmlHCuhPNRbft3gYAzbS07aoRhotJe4kM8/pB12ab1U13xTExrdR
3X9zIjbGLo3CZ7NdSx9HaGF9J3eZiO4W5Rm+A+ynGDyYeQuxvdy8rVLrZI/OJSHCdAF+FLpFeWBp
ByKxCWXO664UVt98ip7kdg/rCat7lFfC3KSD4ApArTYpw1rSHNlEaGtec+pNlhSHY6oX94v+BR7i
vAsJ4COdoy5yTxEj7Jvpm2NghAYu2hMvK9fEOIMyIyLBV/ve4uK/3eAZYif/QG6Oo2ZfNCT0Pb1g
yFz2ykro+KGqiiZDobHiVJ9SVyBLqYXQUrkEisYaW2zDLh30bRJHI3XS/LIdOyfZjfKc6GMEqFY0
/eQEISFTUDz03Xu53BtUNFgpCNMKm/G+6/uJmWHUwXluzUE+cvFkNRDngu8m5ti7meZmuu26RLyR
RZQcc1kroKyyMJDFax0rq6yDo8U2jKJiMHZQjZbIesrGMidCFmWTTrGRyT10m0ueQ43kqzGK/mim
FbofT7cDb8gG5ZTWviZMLDXP4UzVrO9Spy2IqubadQLlq9OPys0EATbO/b0fp73L1KckyIr5iQIj
ZZrNdJGmI65rI0zA595JTlXU5ljFtMmQr5p0j4fSipi+UOKxl4QyOZWR1QZmnsMHmy8LKVQjKWjM
wdT5eVE7Ll8vXiRK6cj0OXrgQr2mwycrVvASY3veC7Rlx/kVzrO2u+lCzLbsCNld387FKpEZXVPs
p54OnS1Oiy55KfX2a89CkGCT7CrnftIBCx+xfdTVW2JyowZsoW5aTaWsJwsMoHbHcS66jDvNqHxw
UYwIWHaWcQWVpDFsX/hGA3xhXgV51CPQtwCOP5gRz8nNmLlT/9xXxVQcw0FMoR83bMu208SXDqEC
9oFWUWP1AJjPtHdDp40pHWdGPrtB0raus+sZ0MDKG6jgzcYCcT51hnRiuiS7u7CwIgf11gY+aTc1
CZ9k8BpqOgYwK5RrzwyOyykXDCu9tO9ORq7Zh9DLG2cfhyIVPN4m8Rm2zHCvEWVcf+GIDAcm9ChS
Az2C3byFDenX9Iz21M3Z0sMg2pQ4+nGKM66KqdKdo9LZoWVm+VGnmsT8Eo89hePl2FaZD1Ss84LJ
ieF+Un3iZhtELEjkVZLzfl36ftuuBjwKupINoxrKZt0sPxVMTHYKminG9Xp5kvT4vag8VezVjIrJ
aELPoiX3Y5aiyIZatBJxCwSaeOqPXoqazOlAu5gYWh1tOzMvskFRLW9O41HrnOauynnbwdtU9O11
o9/zdZ/sZXEuiEnKg5Nb8Um4vLb4lFoAmt+l1AeeNSJylx3shnE2wW6Go7mioyjMCcAkdvXQ5WDB
OgHO1a1q81Ib6vwVFJM6EeNMASE64kJTUftZznT5bRz2+B80sNmfbU2sYoNLRXtzlULakzzlVzS+
kfkoJPFf+uDhVjBy2umVq9j3JHIXY9XfZUYn3mYLq82m4DVCzhb0O0VcVx6lYeu68lZjd9nQ8B1u
iTu7NzQ2ZW+cWUHRtBrdbFWWHqapik2cfWYEe1ng0onnN62yxiNcp/lgtV5KsRSB+62mpjRIIl6M
WpTZx4jo4A4HEyg+WT6z7JCGmifsADOk2e9u7QJK/5daACFG1zp7qsNek4uUYrR65f4ofBCeWi18
cNmGJ3paWh8auuPHHKG27mybh6npPzpacXakK6rbcWxuSLsUFxFRYs5khgNMhLU8o0h2qxcOSEYI
bNKXY2M+0sa85khiIDUm3MvC3pmRw2iX6tcApJN+0iPsz2mTJN8KQAz7EOjJZVHqGbKRnvpZ2uX3
TUTYGHoQ83RzqJ/4JGxRZ08Ne0oIZ06SqX10Qn25wsRaYx5mwIKbcNobkmQ/n6TPdv/1Df3wDVkE
yP7aNrR9rbUvH23/sxaz/ok/UqyYfGw6RXENOQQqXYBL/9ZiNHxDq6ZC2pwgh5RrTu0PKYZ8Kxkv
HIdEX6kHYJn5XwOhbv4LeY8EnkMCVBLQ/I+aYn/z4QH8tlwHDxm/APbGH5rPz4ky4LOAxE1unUlo
tDwwHImAlnv2C5wibPrZYnyt5xnXSt4aa68rIZ7EywxjR4SgeK309BSHChVa08BW0hHfsdLnIr+2
6958NWl1PiuXURKeu5H3a7hI1iKAbe5z6Onadapo5PSzuSqe4NKoC41FaKK4kLmphEfU6lA8VVOx
x0ureR8r03pbH5lX3N/0T9T6GJgCyJZlL5Cv82E+ol2NBPvB3fx0SW9+SFM/99xKHJs/KVZ8Twhm
9LQaJsZOWzeNNf73k1+xmtOc15zxaTmWfDRESRgGlue4B3lEGzs9MHDJ9CI+cOJnohfb6ps1ex7L
venQG6BF0XSvYb0SLJFy+CJs3l8bBOV29YtfVnlV5wyKAFMws25xneAhToKSvo2L/4/PQZ7BhBOD
VRSR8NfPYUAldwi5fDZ1HN8VYfgRG9m8z+uU06DN9tKLqve2nsytU0bGPhpimy452Ij93DHyd2oa
7foI6F4eDqfQ6k1AUOKCNIc8ulHcnrNyMG+MMk6PETLND5TQX1bm/h4+5RoAzCG14fLYmD9iiz9d
g9aAYcgE87MswuKiFK55gT7RQ4oc5IWesQH6++9qjZ7/ds3x8+l42XgwLIm57tfvahlzjijS+VBG
/qxlFlXgWGLgg/eHHqbpGeCS2Cgw69uxhnpLvcOPN+pffl7jV5PsetNh5sPKZ7vEMU3p/naxirSb
2n6qcEJgaANhbxEEUF3avBM+l59LHjbrLn842sAAk6DhWPKGsQJW9AJB4nXUm5h5fFu4F/kkr62S
U8qG7pTm6xpWCZZspgzNFEw5NrSuJefBlXYZVLqjwY7XgsEWmbWLjD7uN1Fr3C2epqlDkbfRU1mW
0R21sHjgFE3F/xByXRP6v37vAFa+s4xwH3owU3772KaBXkG5/DeDHGcDDNCeTwA+xud2agBgLiKp
dpWRCMr8JiCLJm2h67sg7K5yN7fvWaHjGFQ+ibVNRm7pSvUlBK92rtUTc+j+CilhwS5lube221lf
pngasdMt7TaOqZfkNQRgrI7bS92q8MNAxXdIy/7w3v/lpf3TrezpkjvY4SHkoPEneAAPB4t9a73V
jUOHUJgvQZ4xawSzjcMGuM0/2K2N/9fP40fqvMD09XZe77SfHp0mZQvH8BGDhzc9E82llyljf1/m
Pew3xcbk1cg85zBoyzmmII7hc9jdyaFE0pMD7yPpRMNFxcasICdV2ocOmk20JkK1Pdsa56gJwrFb
nKm9IqBB3ecyS7g4bjM8SGBKBA37aHzQJ2yBjt2fdZT9s6g4Bm/wGKIqacZg0KXUnjyQNJ88/fq1
ZQ8ghNLWs//hy/jz7aUTmrcpcIKyZQOK+PW7KMzEJM25fIN9O1AJBjx25hsjmd7CNN3Mm47V5R9+
5K/zDh7ktVEczJXFK8wWJLh//ZGUiDo9La/fBKe/IzHNxUdgiBBqQ++fXlp/emfwzPCS5DIDuuDh
+e3TsVSDwmu7bziBoVJUjKvrvstpmQ236ULacmvD8DtkBArGzRq3+Zq0aXY5mzYmk79/f8p1Tfy/
U571U3+/4TA3C34h1/7tV8m8grSS9N4qcxIvGEjgxpOga29k2lK3OZEbG7bxNDuPKVhtg3LQSHtm
6j0+S0bQ2N/G5hq3Jz3BulALd+lUflgYiFaicjLQoAO77zA0dUuKBqf+GXuuAZTHiGlRkdi++JEF
ENS//1Drdu23D4VKwlNLfgNjPvfur5dSJIvbcFR9zbO1ksYmfPC+IqEYX0nveph74EYlWBtozzaF
BjVPz8fEkX/TIa5xVotgajatTqaJo9N4tVRTH+jJqvVZpQ7fnBDE52wPvBWktlBXEKNkm3R1XWXR
bD4vE0DXpoKjy7uYvFyqH7KwSW6zuK80aKXuAGG1cvkCBEYNfdOGVQlaiABsXmuQbmsN0GJGYpam
XOuMqqDWhrACRCXndohTVmpTcqSb6a1OWr5jxDVY5T98g/LPdygTOseB3eLqpsO98es3iEegG7tI
vrYyFi+mauHP6jG44A318nhIYCS2Dpr3VJztyp6OTjyRjEdmO6UFk2Z/BbusdWF4m4v8yZG9dYfJ
sLvrsj6OtzV+yH4zRbY6g0VW0Ubru+r2+z3w35nz/6xL8V+fdDYQe5Ly53PO+t//kY74F3tK4Do8
FcyXedy5qv8eOZNYZBbNgYWEhGmtw+P/PedA5CEkBTDDZj3kDMK69cfI2SZTYUFIBNPnCp0X8H80
cjZ+Y1pwxnFWTo8EkOgK4ZKZ+vWuk3MWDlhD8HPH1pTsqb5xaW/QSdRj4ZylvUNiH+nZQVm2OWcz
UnKDgWLTj1Fb8AhlYzd9MwsdAT0eO4DpRt1Wio6IENcNYl/C7aileCqoG4Mp3CyNJEzsujApqKSf
NEhorv7QQwO7inEeQ9dHg2WakbuNPLfYo+PNqFRWXmajCbqfH1xjoRv5Kw9LHGIgtMacgAaE9rE6
V+xMpg2PTqSO8LJlfJM2GgGluk+ZMA92ROYX1RU2aueI+EkSVoAO6NG2fOrGkQeddyYTQdLPdCFq
NXFaHWqCP+n88hu2U/N5Wvky69YrzZhuJsln4yTpnUopjAr4K8xuixaqrG2kT2m8awyzeTBLHV9o
Q9nvYxjjttowFEQTa3LLZBPRtd299Mxa284RGubGJCsVksWuRlqiW0JMGE9oKp+EKMtNsywMUBKz
0z8NSSYzGFwVGb7FS6DZx1phVsFEJp7OJKIk7jW6C33PuhW6IJZDK1U7zDHNm5dJZ9qUkLg5amUc
4La04dRf+gYbwX5Suqi3OZ2CZmABL7kCM526yLBgr33NZCOEt8UtcQTnczgHrKid3EuXXdPO0Ezd
2XkTfQZpo8bLJJVIqqKU+dlq06a/Jhae0gEsWwy0jNnz+eg1wAoOCrxZvzOWca3ODgVqk+XSGr5J
VezMvq449uxLV4Wfa15W7ie+0Wciyr11m0DV/VrBYWE24dEu5TJYapzpkTqMjIb01DEo6oN3ErHz
X5WdjIAwQZyB9+KmN4fixoJEVQZx5aX0BEtKXpy10HGjmK/gYu9oKKtmyJCptHRrPy1Gc2PqOqdR
2duQAVIq8MYNFHj0sMbNqsIH8m1fuINV577ohgg7FfyHdkMVJaMUj5m0Q6d7RJbXUI4RXlvK6r91
XZTfiygUBGIAe/N3D/GjlY7qnqqCCt+QmyGdwXIkSIS3z31Ph858SgFjLFvZOmvFYT3Hb0JX2hW0
wFCQyo5QJ8nK0EHjDUzt0cSN54yqR0x2DeaCS62ejEOvJ+EnrWLx2Rzy6L1sZnnXs4y8UsIcMr+F
BPDWaxzuk7xuX6QamlOXtOYje4jyRRhz10BGZvDLYxNHM0w/ZodBi/fxJOxOmyP0B0YCIKSj2fV7
grrcmDyQ43ai2fDFqezv9Ydrf2DCmlf7biQImjBeg4ekjQW2ckek8CoY2PBHGegtUFnshmEsjmEQ
mMCM6r0T5XAfDctw/NTS85ukLQ1Y+zD7Y7/W7fitIjD5bLhJ/zjybrmPlZdQikFRKI807vsP+/u1
7vWmu4qKUd5weanb7fT+WMR1+wZWsC98OZntm5aSM8JmkI4694YBMxNKp+aRDHesD4ykfenHbcUT
HtcTJJdsSPSvvVH1Z5RxOBxxZnbYzF1ylPzCkUPBtW6BxhgdpR4S0Rfh1gYNGl6UUxujADfLgBUA
22G75Z2FId3U+n6+dnHEFpzTeC/kgWJPgqtsgKySUD5qGnstpaasA0aoSLV2tEaOcde+sRElXaGt
s16GF2nW7pYoKi49pZn2BU0P8abFp2Nibin19C5pvErfWTP8l71dxZo6Gs3C6xFzL3Xo6dxI4mwq
r7IpMLtyaHzCRpgdMLRhAY90+7HQ6wpL9UC/TPNI8WghfJs971FLkni6bLrBi/c1WaJ4X4Rzq1NO
JvWZrbkrX4ymFXUgc15vBwK+1Y2HU4NecRd6zLbqNXzTWZyra4zj9J+AQSD2EI6aTd89HTbrYWno
X7FnUM+yWI3BqIHIOwbjpIxFgGmnfiSKJb5GYRp+kbkd3nCr87CEUi8+R2fG7usgzm+XaXD0CxkP
1tV/N0k/5OA1d/k3myTV0qyc/LxLWv/AH7skwTaJLQ0xzZWtBcDt37sk6a0F3S6WPUxxDj3bnCv+
EIM1Nkn8f/xrDh7CwcbNv/tjl6SZpNAh9XHHCJP/IVP9J848111Poj+d2VCq11MbWtN6dgNy/Ns2
ierNRBNG/WW2THGLW5gOGo16Mi0R9Aq4h5h+rFNMQGsz8jprRhz+e8pytoacdgpfvG3dD8b9ZDC9
cDOfhd7DcoHNwOMP4B5xtbt+oXAIR0JbnKriDPzqolJgh3Ch6k9GdDLknU4tYG8fJDYOA+aHr9SA
IqW/14Pu98u5kYfSMQj6vWlNewacnh3L1sx9RweMC0ql3zEcYtzeB46LWsmU17DdD8bcCLTjxlUd
+WlqiVIaS1Nt23oQuKJryjY9nnF1BI2KpEnlQno1ue2dtdwlBn6C2uaNSkMlmZoTwfiT6cJT4ZVo
DQ3tzxmHL4ZcoIc7A8MW+7c2JXyXQP1omwOpyn0rEU66fB9b4rx6hsLh6+AMdIICv91qnsZcKXrH
fuyXfXo5mpcVpWhlezRgObU845vcy1nbDXXqBn7/TgUp8Ru9jMg5jQhGGCJAWo2cIhU0YyFnyDaf
5D9BV3/S90BtKzYOLNfeewyga7Gb79GSu8HUr1gQBFO4Pt534QroUpfsDB7xVRFd1BmkThDodxwM
Nx55N8ukvlnFHzGuaVPHUIE3ZZM5TBBHQhs4qejXPlAjVW/0uWYmKx0gKAkrRZJGJ624kOZrNlnP
zD07mGvay1K8kfQCPnM5etVxGDMjMKhlBPMv30K1lPtcJOoMZaG7Ugshv9L6onSa2W2EapuLTCFA
YxXbOLLEQ0Mg1onCLzqbcD2xZBBbT3ay7KtuvCoUm+KNiT+aSsIbDxbUPoHnX+kJX/4xjyjRyiPr
PJmTnrBjxSM0mME8jKu1jG3xFHAqOK+9YFGqPlbu/nap2tOEXCqq+mhwk7LQfuoptC232JtesQ1V
stPp4SbRrLOuWdNENIzuhdC9ZHh6Ik9D0jT0nTBbgUz0UmiO2pLKTLeeiPb6MG+1mfWmdA+gogOu
MoMCSiLhaePt38RK80dKlZbsVrGtp0oCCtNS0BE477XaDaSZXFPrCJ5mgBqs30rT2Ar33kzGjWhH
Isi4BLXu0jWNo6DWunWpFY2aBlPoKRnMbWr4uZbs1sZuRsdOEIsvYTxtpDkd5zAPKjP0brAllkcO
cFtwLNt51s61qxPN9Lal+jrBx7LLW2XVRxlDRC1FAIC7vjYQozdlPB8mMd6pydrrS3VtUq9hiXZj
4CaFlsV03hV3Y/UUJtpJJ6qX5pZvwqdmO9PtxHSV9ph14JKhfZ27dAqc8VNbnhLxLNmu5HXY3I4F
s33qGOl6JOimsc84IhJkXQRJojDVrle3OvOOtQ9P9qfJHO8V/pqlu614+JOh7X07LS/Q8w/JWmTl
XCPiUIYbMkymLG7Bjzhnbz1ES4ygA7Y4kq9JHbQxjztDVw6GG5hJN1X2QjzoM6QRMDfjjRoepjB5
Di2eBhdT36S/lc64degYBs/ko/Nv5umtr4ttiZmUiuxkwwRk28Qda/ZjMTIR5zGvEbXnhp3l8hFq
nyVT5SG3trV1N9hy36e3aRryirgarMQ7L4b+zBLPrV1uBz1602fKP3IqtmxawRtHBJaG/9TqIdqd
YpKIU0O2t53jk2uON22bbUEA8Fqj0JOcAjPxOD1And1R5kYmgSTRLg55AdLsR4J805POaPDuLU+e
++ppVJuPfMNxuat0EXDfeaAXh32DdsUvb+rmVmuycOsUw6fTLicaYfA33MOSpvZUKKCwplE//B/2
zmNJbmTN0q/SdteDMgh3CLOeXoSO1FpwA0tmJuHQDi2evj8EWd1F3q7qqd0sbu1YKSJDwPGLc74D
zmyjovpVY1ZGDXlIrZAo+Lxwj1lZccZHUTBf+FYtNlDXrmoZt1etRMChqjj7ylb+hg1sgaisuvHy
4MuiegXxdGtaYmFGma8N95q6SMcvsM6StVEE1kWUNqxRon3gLLM9QelMitR1nstbu0Y8I6WYeGLx
OSPTqzrMpy8B7imzso5h3lwOs7vRsnZ3uo37q7LUPWrkITlL7W5X4bw8VMLqtuyL0tUcNXdVrqz1
RFAJJhHYPhUj0GCdND0wEa3GZxdV0z4KsvrRKZAZYc1Zm5TNaHcC+5kQ1vRQj3DdehdVoyzt9KUu
ABMIzEuhNMdNVCDHXvKB+6YJ9/DXSK8MLBKO+4Oo/PdcW9E5SbnRkemLXidDEGMyJww76z20CdJf
8lBnzIg+J1EZS3h9bcsHvvefFbVmrDD4REH8xCRvLS1u/oE33ErctU2iLqvRegyNcAslNSKiCWnD
yreegonXrhZ3TexG+7Seb/rZH47ZbG9Y6T5TtSKXqexR78b2PIr0N4GVB4O1WXy1Ku2dRcinwK64
sJWWOClIihb/Tksz4npS1qMtwzOkNOeTUIcxmJ/Zo27CGThhm/obnoHY2dA8J+keA0+T0OeTx1Dw
BpOWAPMg3hKFka6dJT3PJRd4F6mOACn1bBbDS4nAVyMSjVLclmXRH1WO2EPXO2BszwTuQNWo1Qb8
ABG10D7gb1YEU16P9FOA4RdT4nJ7oWVnuokNdgBzZxh4KJFjJy0vZmy0h9mMVv3cnbej63/LfRSq
mS6ajVm2xZMODX83TSEuUNk4W/rfBkxVFkzcV9vYafcY/dpbAA/ALkWDmtTzwpkZgJLxxmzD7gH6
htqKJI6+uKJSZGUWdY1jVQlsAo0riUajasDx5eAqnTi0dUyKkMShsHY7bd8UoaAgipPmshhSGK4k
JJFon8ag50fVPYUagc3RbYW+DaVDaC4AMW7+U+/Eh7SJ2zVyv30646JcIUIjFRDwq8roVEIUY6FB
Vq1HFjOzrW4IMvabaX6WVlxHq1wZ3jlXdXOdQjh+FRNWwID02QvmcCOkCmRKXwpTld4m8xeuZODX
O7cyupeSD8O279oWJxRzpQjHhGaYUXN/PfP7NrsQHThg2sP2yJmId72nrU8BIuWr1va4i7ISz410
Pm+dKLpFF65wnk3FJeZOwI/iHe5a6g3nkvLiqSvS6diKQe8miPurUrnOhUNO6L3RqPFV8Ndfuajx
NkMSOhu4X97Wbxr3tpwnDCjNWN7yp4THOBnvPHbqG9IUOaWS+gndOyFWAe5SUIeCMQ6Mh/dusON9
ZnlHHcqM6Txad27G5q4Bab9JRpItFdmMSJiWpKWy+FrEZvGkPNS2cmhRjjOqWnWTz+MV8wRzstGo
xBy1JbdKPdJbDxcx2veACOtsybowMrzTDkp8R/rVGZO5emPI9DHK6mdsHOEelAUQchdEYQIHQSbW
F0/P5RmmnnhbF3J6MOa0fMvZUz0xzAu3EDKHQ2NSKWeWajZhN4U7e/LdR68I1M4YSvsQuCFe9GpA
mL14bI+Tb6hdkEa3QWKRQcJ07FLUVXdeOn1yJzL3PS7Ds7pon4c+3sX+7Vw1ryp6qMp52BLPl16m
pOGhSkPnPlveAejTMYxCdd0iI9yKoX+AGBCtKuahXKOBuhCjeGD8gDvbrC6NELABhO14GS6iBIvj
z2qgaSgw2eLL9S7sCpUr7DmYQKfa8OAh+jpqotAuYpzUoNveybLUVOjuCxLdJ5TDcl2P7a5P5A2Z
sQ2qcnGRpN+yReA4ZfFdmDTtDfalfBUmcbFBy0xwdDQ/A0J4Bq1BaZtEyXm7hCBCM6UfCe4yP8JV
Hp1PwVyw/hpu8V1BR21vWqdpztqmoztA1Mdq2d4HVfM49eK1XPoWmyYl8tIzLPg1nmNj7bpDetm7
I21IUNAwBSxKIZjzQXGDM6Y/2T2HKUVxDRKGjJoJgW4nd7VhP0XxWF/m+P6PbUuu2Q3x0Hoz87n9
BKiIZ0SF4bE2cEMT9AzyM5yKeIfdtjpyk5UYUUKQBFz0zWWadd1VGsfJnmkpHpMcHSBXRh5s4pG0
yKhGob9BI+kx4AM6QnwzKvWK4d82bwFGbBRhHxdoN8EBQQStP/phZBCX6dIEBBwPG4SfuL/ailfb
UWd6Mprmol1CfeZCwNYph/qgjTrsdjo1ZXzuNszZ54N09PxiYFDbVka/dyfrMzHJOe0qb5MqsmIZ
wL3SFCNen8e3qMz69UAy/XfNwL/WTv9YhC1/PlHZv+Vf488/DlSW7/8hr7Oc3wjLgoMvHPhZrm/x
pd9DItzffIs9pWmf2FpiGcP8rq9zfkM07UOQRNL1I3/rd6uj8xuhDixrPQ/RD3iUv0fn+6clOBZL
krkFIx+CFKTr/7Iv1s1IXniW3dpjDAHJmBL/S7FgOp3c41NXSVTC+lrgpA4evB6d6XpsquDBrOXw
MetsIj3a9AGdnCCgDQKXZ2fC4b4x8MEcs4UX2oexbRKlaxJPDELoriQoKl+beOjVWVUbnnFReaRX
Hgas449da1Zf6hOQdD7BSeUJVBqfoKXRCWBao81pV4XZ37onuOlYVf6XgJBLtNcn8mnsaQf05omI
mpzoqNT3kFLdEzXV7lnurlIViq17QqpCLgevOnV9TN90wq7qGV/zjl9JPaQrxHSrGp7tygfF8N4A
xkHSaqewOucT0jUq8PRtEqdjPz353GJxUlPpuicObHNiwkLTgA8rT6xY48SNbXu2JFsjHfsHbbbi
qsXKI1ZVNSP0YN4kgvUs8Giwo6ph0pI4SF6ohb8lOTpCTVvkLMBrnRaObQq5adwMOXTb4QS6tU7Q
WxdTeb/WdRJb21nbGZ5IB6LyCqy4d4UkmVLKDjWDENKgzPEwnZC606AwsETUTuPByEhJxpi52CXE
bH9IduAMWoTmjI/ihdQLkANYQO8x01pPejCarUR0wAgrN72l2YJdsPFHY35oJ8TV1hPextghMCgF
IdXPMGsOtEb2vMKHmlgrpu/ZRTYk3Hy8MAde05mezrdZXo13fWxGZ0Q9WnjizAgMW66woWzxqtiK
+C9LAStY+NfflQD/OtD+YbtoCf/8RGNF+tbGxU9D4tOP/JgS279ZCE3tgDEwg12xaEy+n2mOyWmH
iMv3UAQSm+IE/3WkLWpiz/LRpeCrRpbCz/73lNj2SL7hOKO3tVwT2qb9d6bEqDV+mRJzcDKkXliI
lrXISH9hjjpR79h6DA0OJ2LFtH4Qo0GjWPSFMe1rOdOooTveBlHBjrEDlK6bIj4fkip9yTAafRnZ
pL7Do2YSWgV2svH8tLKPpY6v+85wAdPEgJeJgFgPiXr2AQLpPv6KiNnZyUQQ146VgEkarCEI8q18
4LHkvizwSE31riPPddMVwTlr2Recfzesjt31BCp4I0Z7JCEgf4BKgvF4rMVTbiBeVmYCEztq29zc
hsbUd3sn81v1kOR2+FHHFly5WLRZeT+qIrPXynLR3og08+/LPFNcloTTI5+OpnU+mNUVnpN8DQql
vQF9BnEIxX1u7/1wAMM19rKKnmycQt2DBXwiW7P+nuJtOyir/xAVI+SV0UD/pfSLTrh4ZJerni2Y
TCkzlrJ5ageL8HoLV6EbGjzXDPficycwtm7dxHP3cWr3dHI6MgsW16NNmai76FYJOeAUYqu0cv3S
W9XaGcINskA/RxgURg8YbKruyiEyfr9YiwwqKJ883HIYn2wOqm3JzPVyyKw9j81wr5xpz6H9RRPi
rcE0moONcPOCj852SAG9TDoBcVHWAerALiTgtwmhkrMHHKilk3gTdeog4kngFwG/PqCEPGf7vuWQ
XZEtcN7W6UPlVbT3YX2PxUfv4n6ebz0rxZBuxM+zDGDqK5Xs6zgI4KMgZS9YOQjmGdWk2LZx5wny
R2XmNszHNldlxIA4aKeNUQin+pHI87dOs2v9Wdy39edne/mm/3350fdST8s71f7Hv//0r8v4vS6b
8lv763f99EPNf5y+HH2WS3zWT//Ygqppp9vus57uPnHJfH+AH9/5//rFH4FcD5MmkOsdeHW7/LYo
Ln9S+VjLMurPT7PLt66O27fi5xrt9EM/ijQsC47jcJ5RUvmIQBf56e9FmvebyYgJZGkgTqsvjpof
Rdrp0BKo7NiYBablLPrB34s08RvCMf63jXqUr3NCnl5fnv7N920Wr9yfinGXndYfdl74MtAZoeeR
SJHQIdkcnH8Ux9puG5R9F3+JcY2uKD+WieZofgeV/OmD/KobPD0IHgvfEaYJR59i9I8PIvLci2As
f8EGoQ7F1C6KQAMuowYh+YdX/8fT+6NX4X98OjA+XMfm9uH4i/7u/e0uLqLm//7D+j8RrHRmQ8Er
1tqURQwevbt2KvC7/d2HYU9I489gjJsNCtefH2ZG/5C4lXxxqj73t4WZdw9k0PTh//K6La/Lz28O
D7OATIQlJcLlX98coO5QZZ2XWbGMSmToPEd+EiJGsS3qXaPdhZ6nD2kx5Zd//fz+pweWDsG0yNP4
ePzKKEn5AHa1MF+cPGGFaNFerswmLrFMVx1+8dwmaIEt4WTE1fVfPzI38X96yig5cDr4XDFcLj+/
smVcouC15pfKhnH4OOZiCBEsNLPclZ1twM90ECuBKgi9DDGK3Xrb0tc0F3/9V/zzBxZlurTZNvOh
BZT9y1/hTrEmGQBKYqIo5QEtVppBT5rm1t9+IAodEF+m6y55w+KXdxhpicKJ4Lzg4qx2YQdir0/R
nyDfjL530H96DToLbfnnl9bl+OF/UxEgSmTZ/fNLS+yCwR1aXc2TE2XrScQKRl84cp3gi8zv43pA
sFcriIVre+rDMy+IaARMN/fjVTMtNqOEez+5TtyvR2KiwoT87JB1FzJW540tDSPNyGrrYj0XFSN4
F/tkue25RuZVD5XCX9nEFMi1YUaZe+4QCeXhPO8D1HJzTj8yhI317ts+KEtaK0XyAdQzcjGsFI0V
AmlEeUXFRG5vwABpzkNIOJe+nEk/mme26rkEz7cbqk6/EXrliMvGCMLi1g8M9UxMxuytM2c0y4Od
RAGCpSRB25NaTn+tK7erGOwM/sh6OEBLaCDevSezBDeqbYtWbzUc2pYCZ06DtZnl5YclvURuMU1m
/RHML8iQfjCDlatr0FVZmhveQcdRw6xSK3M9Gy6DMug+Gi7AXMJihAsDsKALp3Hby3HqHzy8XM75
XLi467Hh91+UUagPQJRIvsM6tlPis/DLhG9W7ZvR1851w7u5Z2R/1S9FH8bl2nfV2iK4lxd2bxqJ
qs6qFiKxeS/8ROEbpzh2DILh3MZN4FKMRRMA3fWwpcMSIiulHhZ+dca63aPCbFvLIJlX14zwhB6K
xrgyZmnUrKR0GSfOrT0TyZUfzEHmzV1i1hbVW5ZkRujeD2UA028f1JR369bp0jY+z606rXDKiqS3
6X1TqbQkG8YxIiJ/ViB85taHURpV1BNrYzZDi9gNL+bNXxsWjnrGr2gNoN+zbIi86jnse6cTq1h4
SPMYiJWRCI+9xoXIvtGWsn3ICJhJiZg18/rbXDtdtUps062CdT+2EMoueicquulG2nECMSB1tFMn
ezchBwkje24SPvxIFnhSVhuJYc8hAKPSrBmw70YsKPM40hXixmZM110LuvNKQUMygTnC+9k3gEG+
DRPyvZV0aqbdaBz0sbRy/9mp+wiehHCzzyQr7eibHomCvGqmDK1TXYVEK9tRb1wTNhOHaDVtQz1R
wduAqgEU2XuvxsBxE5ayv+W2IKPrUUfGvLKqghDbEmPzvq/BrhObIihq1Qr6YvmsbEt3ezW75AdT
OSv3wFqy7uG3kJG8IsrJSs6tQlUvbroozDGHsxYiddoymP4HDE+NYfT010il9NBu5IzzZvRdi28V
I5ANhJnozV+GMOnrXRsUofE4DSgMH6y5D8PruCWla+dPjilfkimVzgPcI1N9BDkZ0u9NXDk9xoZ8
sqxmJbvcLp+rEvsjAgwu9+AyMZElu6uwTYL2ElZmvkTumO0Q+qsKtEpCqEi86E1JlPOGh8kpYRWt
MBnNHWeNZcsLo4lm3ksFwA3pm3uDSIN0Job3HSSpJbSpkVANCZgyOXV6aZPrZBm9MLfsfVxsMSyC
LoYMDtGa8XaGP0CNNx0xdYjtT4lRLdSCcSNkuOhFl1ApSIlQmFk5KH9dND0yB+jELvQ6ZnbNCpSn
AqlgoySeTolVxJNzh42BEaR7ewm1Yhs1PjWnpKuxkFwusVGGJi/Rsm8g4cj3QEcQlAVfg8gsY2Y6
LKIcTlVwStXqAV65bP9DeIF20eHSC2WtLqOSOK5mGsDS1EtIF+kr5HUFJfJpQDrktLN9idgV+UQQ
XwPN4Gi3plg+FYw/AGt1NdFXSyiYucSDdVBLHsZTZhj0iuRTiZkkMcTPzRecZualrpjYMFdaUsc6
Rm9qOzBYei15+2p2eQkBRyxuDBS4S3SZDMDXbAqBlYXlTOsSKTc0z2xY1eu0RJ8pe9AD94+i+tqe
stHcBdGvT4lpChvvVXHKUUsNYXY7/xSylix5a3JJXusrMtisJY2N6PLRXZOTg4e1X/LarCW5TY2W
eOxMY3jnhCLYreziwN9wm0Mik3i1na71kgM3TObcMeUGAD6eguJmsty6FcY8dk8abQmfwIz4rtXU
dubdbIti5EGW6DlNrWiSILZE0vmneDqeNPKm/BRbl50i7EAakrsE94olft4tMXfFKfIOUshwZc7N
cD5Ti043iNPsb92Sk9cAxb7PTuF5LMx9NF7fQ/VO+XoJbuMNXgWklEUwAzRyDEahG9+vGWjN3CWD
VZn447tzCvATpzC/ccn1AzlPUFgbKGfAVINEd2W7SwxgvSQCQjr2ljwvcgLrQeKKpXHnfaGzyt/I
ySJUsDwFDDpTIfuVXXlFs2W7SxJhdEol5LuXhMJTWmGa48BRqSQZKj/lGVZGmL5wyZByCNCX6Rsx
SoB766wFw+bZCD2cJh7n3anU+1ut6582pD+1rX/Z4P5/2Lrai6Pkz1vX+7L7eCv+7aP7t/vu448b
htPP/ZjGAVOkFGdLgDZT0iTSb31vXgEm4tniP2p0l6kb+R2/966WjX3FJdmY1hItjFx81j96V34o
QKYdkH5j+UvN+7cM/EsV/t/tkec4gU1JKxaTzOLt/LVKj5SvRq/OXlm+mg8S4vAWqEp2VtJhoooJ
Ub3FfSX+l54Mzek/PSxm+GXWKEwaetddmoc/9JgyoLqcsv6prBm7bbvUj8Z9OcnwhQMTsFti9ugS
pybPboPeIxQ7V533YGOd/uq4MyPCtHQk6jEzzg4GygJrr7tW2k+QDz3UVGzdPsBDxWcUe425cxLB
r0isinITpeIY7XTXkR7Q+I7Lgd71L2FLA4dibqrlJXo0x92Capmuo4iXYW0nrmwWfR2aFWjpcJ14
t9NLWj/PX8c+BfqahYwF3rs0tJbGyqWmzL61sdmEr5CynJSqiR0LQQlou0eEIFU6j3W5Je7Ai48z
b3GTHf0RWMyLChjLY+MNQsqCelS1TDbat7vgnVtMOGxKUg+KWzsuza8D8WevpYp1sR8R4Ms7Py6d
SzH4Q/TEl0Z4jaMfzMYORDissaEDDY3oMpH3CBHHJwMkP0C1qZnRWqgeUDzwtJo7K74BD6M3y9Eu
2ueqHu80FEp/xzrU3yJKNhuoOt2iRkI2gpt3Zv8N7FnG+240tAUYMTfwtIzINTp7XByVBakl2DxK
95r16JDvrLnW1mGMDIUnoOSesiLbLAi2uVeExFxIO+3MddOQEXuL+J05KkCYryRKckoGA75TyIy4
/YZ8dr/otCRbLUkio19FsivVyoPN3q5V0MHMsaiH8RcYY4YYLZ9Rq6Qwx5gk6jx9UcLtX1uvzcmB
nCycF2YQpgUCWkuACzc6onVBRZGp0ZI5ralV58I8N0ES7lxYwI9x3bvweP2J6arL68b8uGwxoVLH
AvQKMwUUD7FJdRj5HccgEtH5LCYeW3nJZzcM+Wfe0VCtgkyFEfd8qT4bk9X6huhUXENRUaAJ5VpE
Kartgy6dqFrrnM01cj42zWtZ5xEZcmE+XMCBJMppImEOPqLvjhZpFmH8AdIFX0vlhPVLN1OlrJxm
0B9RE6Fscs1Yn0Ezrh6FtgGm97NnC/jvUi75MMPgHYcC1Q3szKBdjwtU0gsrPi8zsxMEcpM2Ixzn
YS42oovkHQaT5oPM0PhuiEIbJ+aY11f0qeWTMHsG5CTVDRdGnXA1+Wla35XSQviVpUN75sXs4fd9
q9Md8boNgHs9ensLKhUPnI/zRZCnM2PmmWhL1AkMk9e+13hkd8w8HgExzgA/y8EhuMrtmGl5OsFm
ov8b8HFSJTYEN5Kl2+1mcykCsazWD34d69skjUpQ6YQNITjL+9dRIgcqkQQ+OwGbt9VoJ90NEsr4
HlFzcQXiYI5INx2Cbz1B5SgLxtFzIO1kDtuKoapeBLI3mKOZ611Z9E0PE8TlisOgDRahyfSUwk54
E1g6MH+ErYXhryRQA4UcK43VBPYfLU5uE6AYAJ7eamNMDVDf1Norf2wEwBCbFmMD+JxImsDqlU3S
g0zNXdr5CIU3bkbzvs7wrxFZVplISr8JLpZ7oGRe/Rk7E0VRRId4GaA/aNfQp22YRTIvSpiIBWJD
UPe2vao7Pu5re/Zrilh7KR4MJVBbzNMUWyhRZC27XUpLbV5GtZbyI4f4K88a5L9NvIErCVY+m+dw
nKDkjwuy064DzUeV4aWIo50/U8WsfYmjbdz1XWM88SZjS5vr3hfr1HWUu9WE8NBVsD7EoYRbKfUO
XjlB5toZBJQQv2gMje9+dTsKyb3r5rGX7hiipAOiH03lHe8hpxqS4OQZoPlliRKx2DT10GIEK3ur
OShKIxqKziFlhu6rmgqbX+04rX2VCp9SnnGCOwV7nedgWXk1DDJCN46twp1rlyZxyIGXTofQgK5R
A+srXXG23KLQFqZE/nmHKukWuqifB5xxqkro7S88BCbD5dQETpatzAQV10OUW8J3UGfWFlIz1RXe
XqMj9Ir1lNk5vUmfKvsVo08+bus6cZZmoKrDZ4Igmm+TrMKngdkqumkDui/IPW0fC5N0USxNZpdC
KR3kHrqa4F4nlfnCaRd+owxWF21i5t8S4ueOSdtW7SYyDFFsG6I1gLCVWPNXow47UldSkWDWgtmK
J6go71zYd88aasqZYar2rctb0lEML62+CkbSOUuUkSfMInsiL3zWqOGjZAC+55bcx1dGL81hVdXa
fOTwqNV6snFOcmKh1uLDS4r3ZKjmWHtWMmy5CSGv7HsEeCt8KM55YSlwf9no+LDgvMJ7q8aQxbT0
tODaHxllkVtRzu/EjcaICPF2cnmnufnh+Kp+6ArTJZWLGx3y2Sz17iJAQQxiJ7vN1raj+eOZe5vv
tSNYTAU6i+4DZkZfx5nP9GpyB55oN+mRgCk0PDU3XZfgrJ3OFE4KFxEfpw0N4a0cfP+JGW/bbs0K
6O9GxyRNbykWpno/lk4OIhVsn9pkCeaNbUZr+wrtiyOrTCbsbFkjcChkhFaEjA2U92gwlOt3QU4X
vQ2M1GpRsrc0Fn3pZdku8svklbRZKYENRvYHmWFg1ZK5U28R2TxMhUSBRGCkfyBUGHFUsgmCpLTB
B8z8uMBIeSWIME03pk1K0tr201GsRsNJe4KuWSEtMgLzPFBjgH69jqlBOJD7DoVXrN1LNqgZdyHw
PzA+DI4vSpzZpV4zlseuXVO7x6QXxnM6OAV2Psyj8WZmzGbj2BFWtRVjXlYH2D9EyNkB5I+VW09Z
y5TcVpqECxdhhT9M1bSfYw6m3YTL7ZahlEcwd4N59dgMsJ+3+Mm9bj/NspsZlkXxzssLzz2Lzbg6
4Ck3+k1vh4G5ioFNcS75nLg14vt4rZIQIyHfzCCzNSxrRWAs3BAXQQsvsfRCCZIpCJp1QwP4PAw6
5vC145xo7dxqPrrW8Czsz3NPstCgJja4MFFwNuWjuCGy1b/FXGocrNlkLBOMkvMjWrK3kWLLq8ZR
xRdiy4dL0bqc3QlohSs+muMXXLTK3okR9dmKxbGB6rT3rs3RNduVnKL4U7fzeDMwS2x3I2aBZ545
IFaS8PoHg+CXjmGzJ3FONIq5rzv54q30yoJbVOB8MgPVXJ0itJI1co6c007ljMCKxPjiJ379PtVo
BNeKuGrsMUUdvYxUCzdhOKhLrOvpM+9Wd9R4BLAB+xWuFnQD+lvBCDkhzSG2HxiHYuwQ2ehVmzEj
jxkTjTfvw6ohCbCTRkBTD2XidWAtiVe3Q4677wcMn1z/BqTgKCwBBDMcQYhUVkxSNqbRevdZUrYR
WS1uWMBbHyM+oemYPfuUKpKBMUfMSkWgP8BaAKwhTMTgSopNJ4FuaI9JuI5Yzdsr5EcRKRayYsIV
l6N7MXTRfCczlah1aOF2Jts0gNEYEKZzE/uN8U3akXE29xSMBGRY3kvBB/6myRJxG7Stf+wZkDS8
+KlgeKMiN+OjgC7wWCFqR64ZRo5PRsjMgJQ4UnWFsib4LPLIgUqOnp6wd8M1dmYhOBQkJTh2XmMS
BarVHGcAPVuKl2Rcbj1+C72dln/xCcERAa+bcjisWkKiYvBfFlxRfpQqtGrLsFrAgPWdRRQFc5Mw
Klirt3L5dsb78ZrAxardd4DCborKyJlURvQ2wNnK+rpxQQSutRs7u2Rm87fyCllce4MVvOS6xeBD
2AoI+Ijc2GPZwqreJYA6y12VW8Zn4YURTqI46vILuOYNIWQ8HlJ7gr8HNLuucu99M3QYHlIm4kVK
8vnaZUVCklQcU+TNdRVhKcO9LS9it0bEECaVfxzwxt9k5N/Au3YizARNykRzndrIw3nHZPBhhVn8
knMRPBL4wkqE5gYzrgZrwtDRCPOvke+Nr3Hf8HL7Vul89Wd7Yq8ibFAlXN/ml0IF1K3axpvDCSAe
a9sKwzVehBK3AX/QOi1L/p40iZOvqUAbv7Lhid5ZZYqWpUm0/5BVludthjrz9gIvBkLoeTD4WGiz
pwSxuqraNPZcuwdPFjUMW5LrAuSlJn0P8rH5IqJGzreB0w1gSzlWmUgZ4PTWsd05B9uApsXZWvXx
anAUrHyuRO+xHCq3WVfjckzFRcndUAkWRGcc9ry+QTBhHuRmTAyhmYPI6XJ/ukVNnmVbrqi032JF
sniRB+0pklwMxt6UiMm0g8aXxesid1gOJIMCl41EqNw7p3nV6Fmjt44oXfzVbPZg0iFGjC9QVBDX
/Wu89N0KvOAU/3y69PCu3n6aKi3f/n2oxOiIjpgUDnbagYl5lwHL96ESglZgbxh9LQcnrrn8yO96
CL4iTdSuAYJSy0Wj+l8zJVKqBftTkJGILFC8IpD9Rf/wl3oI62fynWcvfxbiLn7pQpNiUvXzeKec
3U5UlnvWGWmF79y3aFPRb6tAH/0Q25KfQpnihPcJjnpwglLdxiHWiJnFE5unEG2NGkk5fyCwXYqD
6zba3cXIQ9PzuStG85yhUXVnezP5RG6UBMEuERUKe/oOg06YAJ5Y75q6sOtHZXV0sJERWzYOyj6J
AavrSLKQa+nJUgJPu7g8l0k9cGCTa29SwzpzbWy412J1iiM2k2vQjdynUMTCU0LHStS0rvdFbsJA
GQWLqthx1H4w7GKFB8ZddaKYNm5agUXKEdYTXmkU5pWQnhUOK/4q84I9cvoCNSQgYTRrLfeFNB0K
tlbPG2Ns2fWaVWHfuGw3tsFUcyRD/pfzps6WlFa6b58geK9u6M1maRnPDr9ik3L0O3dDl8/1Fe62
0nipa/KyHJgk0V2SF41fr/lDSa9fGOBVdgE/LZfc8qLcuS4gKag705g6ltMJx4H+GGOZfFaVYeIo
8ftUjBuADyK6j1TQyju2mKJ4pa8rp92E82WtnXH4sJj2OfOGfOmvqvKmb202iQVl1Tnk04P+d6/F
RGZtE2ruya4T5gDNG0mfkRdzcg1RZFzUa7Z9TS8ZGoeZ2Eq1SVDwTo+oe4fPxLZS2PShq5j6RO3g
YVXF6/VQxQEuDgOsjokd5GCKniBR8iIOA2yGlWxpxTmeG/IdQ1s59xNyY8DRnifycQdbLSpgqWsk
MVBgsJgGl0GlAgIBi4EITwqJAukZU49szMm3InXSFPhHggHABkuDqIQgybqLLoUYMProgKMWt6vJ
YT23G2Zamtc3yiXeJCkybzuK0vbP4dkpa+MIZ5xgXTpes4Vl4xrnXezm2X4MXf8GdIvbnVF3JurM
DXUVArlpu37TqK4F3O2jyD14bISLY1MO8skdqmiNdJjwP/ImGKlAr8P/oL1+SxmuL6Y8V1dGjgu2
lQJOF+VdftU53MUJt5iNyxC7VL3rM2e6n0hOrLelnOoD2JH+NlJ6uiZhRm7sdBqNK7+putuhLCwP
ublN85DDanmyDANamIJvslIFl8S2mXJjL/pOC3QIdXZvl+SvrBTuk6OubHE72p5+i4qIQRofLfJ6
PWMmtyeDh8lAZJ7lOisiY6JfKx19lE6BD8qPU4WhyAkKRtMN6PULILDts8ve8AGavLjyU17purer
sMGeZStmcI9th4Vn/FBLFTjjnm8FI8UFKohAYBrWXJdkVr5zKgiCHkMY1rQDY+KwXIugfI8dn08U
iifCffCdd++YVQv9Xp1Q+LZ14uKrhpKA/JkFm99+Z+izVl6I+uFYz/D1UzzP0PZ1TT5zgpg/DTHF
bpq8wzhlUn/jymJA5dNdbougHSD8AzgnVfg89LuKDADfZVIFu+x7UAABJQjGR2cQOx0MRZCtFxQ5
JqclcCBELPaf7J1ZctxImq330u8ogzsccOCxY2ZwFimK1AuMlJKY5xk7uEvpddTG7odQ3r4UkyVZ
1nNZt3VnVmUKjCAA/4dzvuOKS2to7GF4yJZBJRU54nIhV3ZJcPQ+Qo4gMcGWiskiohQUlo3OQeoU
AR1MucqlM4TPCih6/uC1Xe48EZFSJPeuJLZiR+FY1JegCKP6kiH7HEGHRjPJ6HPo8u6mDqFhrWI2
/ygnYbtvckwDjM9r23nusNwHvKQrfci8SO3p1ySrZjP7GvLLBUwyGquBb38Tkqx0tPrUuGPZOJKb
k2a0h1lM3ufIe2HCnct0iT/oEoJJfXQTx/0U5hVTOlwF2zqyaipx1+2MvdeZ+UGPQ/NkWdjXs1rS
2hjW3G36AY9a1JFnhjqLrdmYeelDONn6OqCQwe5eIEeVRWNuSLjWtPhaneV0ZNedwxhrYLF5gPLj
7KcycM8Q4zHQq6bR/tpP2KbagZI+68hiMhkFH+qwLy48XucGC895uk9qNBkYMe12iwjB2vh9lrKg
lbCbZN6AHgTu5O3UIqmA0SU+kwzwaTbbGUts1h3Lznx1lCHu6Wc0uiIXkzi+TOvMC8v8IZ1iJzsn
btAmjEG/tCKp6q8hQdfWsYsZqnz3YeEWlyUNkNgmseYXjpaseYCIGsaUuRy2TxHALwaLeV7ksLLs
TJECT7xL8B08VPzMzkoaj2SmJsEFNujc3flxbPgbHhBCcsiwowkNpO7XXgC7ea3YT96Oeir3Uc2s
ExeFk18hKSIwh3R3Ua0IIsunXaR82kpBi36ZRigoNiLhXVpl4PJjSeBIVbcCPJ+Hi67ysukGw7aa
t6ihTW8DzApTi0PUqZNs8UdaOyMrspUhmNDMXl/tU6t0vzIiMDfVAK5rZfJ03mZNpS/8OHE+tfWs
SV5IvGChCeTjS0qaxEVEDvEzLrDZXBNRzqDRGKYSZs6UwClhQbfufCZhvWPyuz/kIccM4xew9t+a
0A7DKz8JBr2bUGm4e/qb6ZyZhrzImJzqVRwA3p+om8nzUsG0bzC2LCGybddlN/+pof+soX9VQv93
Gvzzf+qflcXsX38U0UJQRJ9WoMBFF88Dy9E/ZcXuCbqOcJgamgHqSTv8Zxlt6X+AhkY0zBqW7eWp
9P5zNSvcf3hYyBQlL4sBk8Xd3ymjkcL+vCUlQ9kBYQxAWrKhRXNIwf52S4osnPS3JDoWg1EFyX1t
Nkpd9ubIQJCHYEKVFG3cEsBVtjIt4tdiDP/ItXAI8XENWl9vMFrrSnqT+URyJSzmjgy3Egek7huL
MJQiaAmS2HrI6FlVmDH/Wf0ch50wbzVyY8atZJdHg/wKio8o6qew5lhLGA/i/ULoxw2uPuuIHCwM
uVE33lnNMqwBFoDhf5wHu9+6s6fHFUP5CtOppP6NiTYPGeOZ892UMC3fWF4Y8CJomUkI5hkcBUg8
ZwZEffidyQnEvoLxeUimS0honHAiHjladrKO5ia2jY0YZyM6aDenYKvYi7SXU24YqbFWKrer+Em1
IzZzOmUmMActOyd+oACrTGavrJbFHQGBo7tvEmUFl1WXDfepV3rNAYhY4t1USLzAp7Q5cbv81h1z
N7S8uA6ZWyJ3gyKb7GROGtEqDQWrM5mX7Jgq1FXZpmNFTd1DtX4gq4z0bTfNMNiWBRKPvZiUS2mh
LQJWlNU4zpq633CIhXdHp+t3mBeaWqwosyAAbDOcOcF8rAyiUspV3JbKPMKwHc+QXy3FDilAL0ki
wmFdZbrJtlXEMgIpZSsJxa12vHEC/CkT4826OQZSxcxsVcAb7o5Fng5uspr/jqAhgzQI7SXUu0gs
Rc7N1edVdmV6xGSv2rKWwy4zPJaYilihkjkZKaSACPxeUy70GXEZmTQIHxoM1y0PGXDMbI1viYDu
xCEEb+sVcZ+sIwyK/YYM22o4BrPTXFU2QzawHaMi+Zg/ZzwMYAPdW5F587RN01T0Gz/oq2rd9K60
yXjMbMEUdso/O87k3AY2M/Ay8QjtCTFQfnZmwN6giHR5MxsAMklBK9oLw68JWAwtFypExJkICkAh
FAUy43SbGYGORzRPkj+0bh+qMzMsg1cdAnLZT0JDkmCMp0zOCZmwuGQeV2zMsEmdg+NOfLehz/Zz
w4rbuHZII7FXQ0wS4JqVp5eTHJaGjwyvB7lto6w2txojareuVRGxvkCk5e/Y1TbfktkOBLHeBpTl
IMyMG1HabY5ROyBGO82pIXZgKwmdbkXpfCXNBrVo5QQeIEMHCOEqMOiQoQ/4FT1PbPM700HUscbL
YJqDKwgUP1eojXo1Y/N6brjmYz9mxmvixq1DrK0IAD4QsTasQnbAhAphZK9XNRlhwa4K8viTV2Rd
t0EjXFgXBTPJp7SutADYOON4N8coCrZW2XnPxqgZ/SZ5aFU7o+aNyUa8qPfkeJH/rvsufbCLhG1Z
kqORXPO0zuc5CZrP7J9kANqBRFJuqZrvN8CGH86qPybRXJnbhFIhIGZyVk7FKo6U9f3cgdJcmR5h
0M8gDDPvaDRzhoGpMAvB/1M8a8OWiRz7tq7HDHntl0OT3roTAtce+pSfEyMMDY90tdpNO/956AcM
U0yhW6NjRGwBk//OjnB0ebBmIucJh0TSsPEcw5vta0LDWJng/q9N64BmQiZfmjR0ibxif6Uo8tum
vhsNpCXb0Mdse67nrki+hknsgjkrx7Kt7pLQ0kRq9zFcAzY2fZUFZzyfvL2XfoBSZjt6Emzm2Ihp
Go4ZF0kLgnuaiKhf3fD+3vq5ItKZJtYvH5CQOmrvsj7yriKRwxHpwRyDjIrCspges4FW6tb1Uwbm
ovUSSDvA+FV5NkrR6i86kq08LK/ezN92LrETjP967QbfMbvNkJaGeUJXOmU9VjuDnsrahXVe5kRa
qkSvCfetyavE8eqsTGLUyrM2z13SgiL51A8SgnTf2zNzSdGpWxRG3XCDv008h7MBaQVZXBJtu37E
kW8lxEQ/igxazW4a/E6uBzkQ0RjiBws3YQfS9sotjWnYdw465nvP7Wp3q5DPLaE2MCwd2Yl7og/o
/mN3atz12I2417gCnCxWFwhiEkkDTMWl/YvUHxnwpLGRBRslSuwiVSkHpHo5gY48kEVJSLICUlSS
kZDtiWAbPveFHdawXFUVnSXQNzEdDz0PGCv5yN/KLhwJDZdJr5N1XWvEg4AgKuvMTwtPcSOx2WWJ
4ZfiifYYVlfcG7axDyqennUapVW9b6bApItpEx9NfJf7aKGX+AEwxJlf7DryayXNNvwSojOL9BP5
nLHNFiGqd6YaxmA/pBwd62WLsxSn+APPiBIS96CYhdqIykABJViVKiQ4pWvtLSudXzO6TUT2fi3o
yHKobESLyWDDyiIMrrteIMiOdObHR2+oyksSnKfPRjoWyS7le0yupt4lT9HXDPOwPkShaLZhqPiu
iYdPveOc1SBuIDnle1Tj9cQbMA1LNpSLV+guTyQqNLLHzPo6hwljYgtXIb8Ws+/vYodtNa9/hTrY
jZHCREY6WBtI4c20zbuSzWVcB/omjXs3XpWZZye7ij3R/UQsjUWfEeV3fVw7X8NK1ExTbETI65Yw
bhRQc87vSI+l8LeBwhq1VDcOmGVqwE+ANYk0ZyOf8X5z6/GF6DT6HcTB1i2ZBEtPVeZusRVUVc62
l41uzqmrxvray2YOctQrvVDHyqvG6JkIXhaX25ahqAsziTZt+DzGbDf2CYLWb3MB12JNqmhwj2p8
EudoNqL8qu3LqvtWjNDKWNzxK0X/4aTrdIl92KSdg1SUkWuLX5xCBg4U260DDlKbzX9Wt4ClYisn
oQLBQXrrqymBhmUz+dq5fUHlh2fCKa5FwHZ6x/hl1Cunyaud3RoVmJUIrxLPMEQva2D6uuqiKaIV
LtIyXSVkUIJNdJ3gWWS9WWzyhODXA3NBQ5+hqkueSjlP7bVIS11+kvRx9Z0RQo7aC6uoX720mVkC
5/D2V9HQTeYxGQh235WZZF0c4qch0SqCgLuePBZux8iNJ+85ykcP1I41ieJmRhUht1jhavsxt5Im
vZGuGXd3dkz1HLEnyWrsQAYZcAsrO9yHzOiKsYPXysdoeHYNq4sYEqKujiMbSfMcWM0F4oT4NTBs
E5Iu2RfhXk4CADTRxxjijapor0ryplm0pUQ6kqwCMWkl3HFi2uEV/CPAtuf2CKlbWlToMTLFunHU
JSdsCO2uqVKf0a0TfkGJkNxSXS27lcDqWD8HvmueWdxZxNQ301SC45bqyU1QHa9HQF3+OjEdNAyj
R/UMybF0n4kiW4AKRauKtQgKA64fg7eeoFQMu7rv6+sub4CW+b7on6laMPpEBO3SFDOd/aoxoN5r
DCxkwaC5v03SQTJCZMk6rxyBi4Es5mJ+4o1YtSvUSyYBo5rUVL8n9XCVWXyvZMSF+jEaEJ3wYlIL
ArMZkKV3lhm/WqPqy33ZZw1A8FjVD+NoJWi7mDyEzFSzRO7coI5eQ49KYddVFqcSvkTXPWAQIusT
ZZr5giUdgxr0nqla16gy74qsSKDVxJ31XZP9SAMUDBh3Ne4heHlFUCFC0xHne1CnBYTH0JkPQdaj
Q3JQ/af7xDQEdLguqR+nQuY50MsC8aNR5zm6IIJcMOCP5h+oA9hIFpHu6m2cxpSpyug7MHiF0zsg
LfGe/WfZhc/47DvWURuj4r/edl0+18W3txrq0z//o1M3xEK3dRBaAPnHlWovUUd/tupL1hnaZU2+
lo3V85Qc8P9adaTXgs55IbSYBKihMv6zU5eAELRpwiFAgC1dDCx/p1NXNPZvZdTMDgggwOJpMSvQ
qLzNxZL5Rs9MlxsY+RQ8150iAieb2G9dlQqfDnoQdr5nAUwuDE9BmykibEbLxgpVjo7HCJatV2yn
YLkimSMRYCC/OKqGH/4qnEQObivzZL1SiwuLMK3FkdWRn9bex/hQsCehDgXjdYY3GR8Tj2SuOdCd
qvGqL1SKJ8MX/v8Q/1cFxA43WFwYJjjeDRqzoHPv1Q8DWcjD3eaXUJtk2++62U67O96DXXozBV2H
U1fZKRluxWgVNw49VLai2zJ5HROvGR+Rn+qJgX03OlsvGwsCDHWQpOztAtOk61x4/WMPP2Y7Tqp+
ZdvAIdAp2dd32Lu88pPXDWZ7XbL+eOINy/GhB9nUB/PHsbKcMPHpsPEHycGTOTkMeB24HEhAJBfc
JNPYjTodWfZyerlGOqEm7ty83+UEZhfX+nTYJT3AW0gpyyHY1pmVEuW7HI5uX3UOYrfl0IyW87NB
w+6t29OxGgYd6o/kdNyOrp08LgLxS+t0FA9tPb6WTMG7byhzk/yq9EdTnIvlDAdU7hQLMNj/Jkyr
iffWGJXD59I2WVmtStb91AKRCX/uGTeXpY4wTlP3jwpSffxIXTnX17wEvebcPNUWXYP0dBv2ureO
qHfVLfPr0t0x2B9fslN90oL/bFfxUraQdKnh9gmmJSuDrGB/i4aZKqcM2K6Crlmqn+hUCc2gh77a
S3k0nyqleimaWh61ZJedaqlkKau0JNthJU7VFrD90dpQZlGFBUUhX3vpUpslS5kWWQUH74xohBnJ
UsjBOITNv4q6HIMrUNm0KeneTmWfn5CNuwpP5SBYNHe3aPq947JQozg3I9lsG47L+RKUrVFjhOFh
BnSKnXFLWLOXXMWdQDrcL0UoE/HyksUOlWlmlyOePMzfwfWScBFsglMl25aO+Jqe6lskWfOreap6
mavxwJinajhVREbAyDDTT1k5CHQnnGSoKE91tBmoKdg7S3kdnSrtaCm6Uz1oZCSnWhz0jlHsmAxS
o48OHEWcTEvtbnojdbzd4GUiEHt2qzVdBT7crpwK99AtLQBzcboBuD5LawCBkD6hOfUMCOKXBkJ6
Pt1Eh6rD35qnLgOrKB0HvxS6j+HUiailKalO/QmLp+SWpoCuxZ1HhicV3wlxZx0blFWoHeDP2Y+O
J0uNi/TUB+GUp06vTv0RdGh6peRH30RSLVP4Qot7XrfBnco7pnpspei3KN0GdU8/ag776NSTQQCn
Pwv8BGn9fOrb5KmHI6rQDh/7U29nnvo8iGtLz7e0f3zLw3AzoqS9pcg36eBOvSJjx/7ABze23dJF
ilNDqU7NZe9npAWw96DpJM2ABjSIlma0zxnnrlhDsUyKS5HM2KKbMa8P0Vj0zS7SLUZKiUxf4yqT
pik3mNBk+VVmRX4OiUtZN5IJQbGj2Ub+rMY291bVaETPc23btxnhSkuer9PpfYGWmWlYHFSvulHy
0POWL7+w8RHh1hURI/+oUra4SCif4UENQgR7rCfeI17o4l4F8Fuu4sEoxwulxTxvHao1vc763I13
NcZAbnhgTd466nE4UFU5HeD9gTWlvMQljLVshTJCPnSl1s+uapLuS2Og+9uxWa/KjT+GSXJn+6Nn
rWqo7NFhcCJhn6nRGfudjUSa2JKxMO8SbVEv2Tn91TFUrWlCQtTypQ8JZV8xH9C0NnWSWNcmYkWB
OaJsIA5bCdstxfpCbrtmhsNqdiza10Q4jOoPCCqKkIohQxpZgw9OgpFOL/Bc8ijMMKmmmzBWHURi
yLcRUmVnRpoJpXKe9AhZMPILlHr47Iz+SBJ2QPQGBtVo0YU6rb6wMSHWL6Q3oq1bewz2SNiZUtaq
kLKzoPwu29FdNPVNob45MF4/Ny4bbZbKdh/7rNyMDJfCtte4664JwZnUoWAPOO0QMsP8RNDWh4cY
wTmrxOWFvo77OOtueqgAE3vTifNxo+q+YzCSClpBbKsyhl8kaUU+sTTrWmioGN234zgKgbh6tOer
uAnFyBQ7Eng1NLaJfcG0mYQXyCe3yo00E3Wiv6vgjLXULPYAvSR+jilGBmchYWbSFQRu8pgU/czu
ColmBBE/9YpFDx12GALLtRcDAfgjYmdenDcACDVoBx8iWL7zbcNtn905I62dlqYlg0P0kcLx2BBn
kj9Q3I6W3GQzDni1svjllmdpjMYo3ZY+w5dxi9QxnC5zqBH+lsVW1p+rpmvcY8MAxtkrmUX84mZG
Gmpaa3bm41ZxygGk4wXhqi3EZLyIDOUwUSc4eMyO9BBtiZGx+djlot9P0hgnXO24Yuczbt2AaYyc
PB1eppllOF+r1p6ay57cne56yOkMKwyZkV/D1rVK+6IFbiUvZYeN6pxQ6ja5cdukyDdeNWgNsqgu
5v6mdHJjuq/82uyf2iKByEjJT6tGysA4RcgFmL1woDGlrT/ZPt0ESHoas9eiVrF/ntLV5Ftlo8N5
8j3wk9ssdPW9kMK75IuD0ztrlb+UmL7wzM3VGPdfsXimHtByP5jOvTLBKBBRDST3EIbC/jlh7PhS
5YyADmnRp/3FiBksOSPAfCC/1XPUcJNkZW/jt4Vxcki6Ig/Pp8BS2RGo78BSOyGh/jHjTucuNKOg
/jKyS76rsy5/gnclmIZnS+eau1Ot9uVslpATEnuCMAmADh6uI1NzA3Sv7s6EO0TGPfP2YvgET99G
ITFkZKMdWC3Do+vbUPBDtdXwCdiyP2z/s6H80figwvtV4/NpeM6/P7/tfE7/wo/OB2IbbkJz8Y4S
5oob9H+FftL9BzJ51hUOqqol54yL/Nn3LO3S0ggh9bP4N2z+6n87H9JA+Kc1MWaSVLW/zXJD1fdz
6wMExcFHxMYTDIApPLm0Rm9aH9Z0PtYPDdo1tJtV5EEcJqTJO6vKoX6QslVb9KspqalugSYLavEg
7PHFzFtu6oVprBe6cdBZzVXd9uOTXNjHkzTlvY3oZ9ehOD+z0zR+mCdxbwggBEhuQiTrTXDrp918
znlFLTgZ1DbWwmF2Kv4+X9jMzIT1Wi+8ZuYT7jFrfYz5wLmtYBcbdWduSqqsbRW2/WPiVhPDwzAs
9SbKNcXwCREdQFZ01qljNdeyLtzz+MSV9vFUH5lbQ5uuK44jvDLl7O4yhyE+aBMP5yNoXoOzg8Wk
CU8MufYJbG23MK5pz5zwrDW77qFxBBDsSsHDzhYyNj9Kc5kttOyq8MWNWgjarRLYPheqtoOg3V6B
tROUaCxbgKAFm7YUR7LYclQe0ZVyQvM8VmKTmSX2AP2IjvimXbiZsTHSEFavlfXVDo3hNhiGY9+4
L3UyXVgYzP3sHKbKcejbz8A+13bCvGMZA5pmDVXf/274Xg8NdHgsCz8768peXtcKUYeGMFlbjd5g
kn2RSI4uYOMe+apYi6g7lsblFv3XLqyGaTv5YfAS0+tuwtL9xonJPNLW47OZtd+ReNKXZJ5YbHhP
5CqdUf0dyWtkMhv46adBTPHersbiOzaeOyevXwFzfGaxdAet/jCxLGDsuGt8F3GjwV9VkgCnLrIU
BS8qsfXM+mmHPrs8TBz929pQn5wyu68hd17Ecni2LULKcYccqn7iO2XJNdTJvO+xKctzaxHcj4T5
NvEAX8CSduDAxTIx4A21+Yr2bl0RUascIJ1rRNAh5pYUyj0xZnubxNuo784qq40fBuVPx1EjWg/r
Vdo/9ihVuu9GRJsdaJD7T5Xddva67Ru1arIJ28LkNnJL1jarC0MBiffDmlbDhroK19uwSPuN/Kk7
5uyaOEbZt/YXeB+aZ8PU+Q3Bas7WtbrgDDeJWLxxRDhgZ0XtGMX5JkIa98AMD+kNclg7JF61Cror
aBX8nfZudFx5i4b+MKjmC6SNbW1ln6xhQuwn7+IZIxfqzk0ry9sugHhvj0glbaaS5501WmRWRE/m
FLOk44B3C4DU6I+PJJFSLZbdRQ5K5FB20QVkm2zlUveRXuJeEL1OoldPGozKzR2u2OYqS2rzOFt4
ExIZFBuqJSgyPephNsr8H4WHViWl3meyua4EaX2Iq7D0mGSQ4x+/gLmOMyuvs3VjZP1Wk9OwCVE1
YHML7rIwcs+Weu4el1Vwa9qYnEryFlYsaKclk4A8NYRM39Mo+JJF9dli6wbTfs++hbO/coyHnPP6
TFTeISyrLyVcrR2AEV5PFsmqmd50FIP7gYnnmhMd93lcYn1xanwQDSubxghxnbVmUxEB2Tnr2VIH
NeK1Fvkg9laj9IsAT7LrwgHXWDnLp2n0PgVJjvMQ6i1R4jgZx5cgS26LcGDkYzK/iDdxWLR3TT95
6wmrFmWwG6De8kFiq4AQtvibz1eH7FA3GxSH38I+OZvopHCyPQRl801NXfLCZvYQs+1a1ejlxqqj
TlcRAEx2ANK+jlR3lQv7k2FQdJoGhimpusPomo9mzeNoesUhwoRUSH4HEcHASe8Ta1unB6Ly7KtY
p+UNH4eBdjFHV5mN6DIWsX8wVDfAIrOOaO+CreMPBx0AXWf/82A68wY/qHzyIgC9K6VD/77N5+DY
ZCLcZZFEsOlExJm0fvA59dMvcYWykInKxnKemB1mqCYJ7DyUMrJ8+JJafQk5P28QRFufy6EDjeMG
LyLCAUsaAV/c5GDCi6tVMWskGlFgr7O0V98GUtx49RDfxEbVOCvJVVpZY2icW2ZvdqT6ttm5El37
grGIgn6Utv0tlwAjNxpeu7UkCzH6cxOzotau9D4SS9ZHVCfuJZIW8blLWP2NKjaMfWbaV6kXd1f0
g5jRndq3bsYa6y4zBLHhze3tKPRrjDF2fI62vAPlw656VbApuarzIdwNuZOtjYS5PJMHc0PkJYrS
3rNXgt3PYaYM3I+AYr9g6NwCGLxSfnuoaUzK7FCMfXoQkvhQa04htPS8Ap0m6M/6YjggKHk1vKI6
BwZmboIxZTTWjG63o9s1Di6OIGgBib9b1piN18/nNU6mm8ZAmeQMfAV8hn50HtpxoMRnHvZpbmxz
5TfPmGwiFgul/mwsbP9RZ82mNeH9F7TKh3jJAPDdynkITHIBDHaV91h6ou2IcvISImf8YERDSCZD
zpzeioLjEBch+Ske3K20nm6NyC2foskJgK6cAgzaJcsgwbbIgd0uAkAjv8iWzIN2ST+A0zrfRUsq
gukwecmXpAR3yUxANpZunNz0zxgRzAy1mXr/B6byXwu281/P///5f+qpDet//s8fb0vh5d/5UQkr
6x9ColvzoNc5DtI4CtEfKwDL+YeCDwpChVG+I6wlVfjPShhFHjUpcBM2BMKjFP7/hTCIFctRi7oO
CImyMcr8HcvLT0Ww5pLU5lBclITXwt++gx1GAD9IG3HVqnUNuRvIdtwmo9Hu33whNz+wLG/JnAvJ
8C2shS3D8r9cx8JcY8p3tpqwSfDsD6jK3CStHlsvHQ86L3rSlwhiXWnkxptfX3DBsLy7oOXx3Wh2
KEgR7Xe1/ThrBGW8JzhSmxL/Ksk3bQS0Icmd+DeXWv6ov1xq2aNIOgq6mneXmqY2TnMm1quuSvKv
hHhjbjPK8P7XH2iJOnx/GZQNOKSwVHjSktxeb7sV4UwBY5gO/2filTd4FYlYk4NR3yFMqdZhWhR/
+G0GAV110KJHobtdKpr8kTG+3ikxp19//QN98A1z75r8D1+wkurdjQPjDtAfy5VVzAwJ3JP2wSY3
bfMcdCS9/xvXshUQDxiWhKa8u1aQJ1mWU4aQ2eNpkI1Dd1+S47uJdGr8Dsp54qq++31yfjrLds0D
laeXe/lNWzhE9QS6r8SL2MTWUdSef+/YgbtFGFBc2n1f3CB3q45snGDT1AKSV2VyLkRLplJvxACt
zN5fSoi4P4/xEe1U6bfnv/5CPrjnHLG00CSZetJeAh7e/ow4LftZJBmb9oy5jg9ihYFw0W3+/lUo
W0ngXHQj6v1u0MyjToeYE1a6IqVyRZDAfaKdOP2xOP6XcNKf0aS8c7iBECnavBxMimr33csh8rJ6
gMvvrBw5wxecKftjFp/fCqw8Z1Y2Ge4qRLq8RW0s7379CT96qlwmDibYq+XeEstd/uaXLYFbxm3A
4NCsWTigUHX0wQvMTO96vKXXaDHEjPsO7SYFMZl4gVc3h9zRoll1Dhnpvc1A+dc/0we/W+46eL+Y
IeG0Lmyttz8S657KKZKEd2Vm+7dJmYybsnGz+19f5YM38sKCBT3N0pft8/JTvPngRogiRnkx731h
ZAeQRNhrzKhWyGMce94pnucf5cG//DV/9LlcglUli2aOnIUm9vaKfpWa0F4CG2FDTdgj7ETU0La9
+fXn+ugq2DeJQ2HFSf7Ju9fkICOh58BTTP8dc1vORGpOBSli/8ZVPC7Ak8Ht6y6jpTffHipNKTA0
2Ri5yv5GFGm0dau5+g0O+YNXLCM02EWO4iXtnpi+b65iyBnxUcbJQmGh9qik7bU/GcUGcLD++x/I
4yFAYbT4b//y0tM5wlyjZWmU6cknXCPxCWonePTXX9vPE7fTk+6ZwNoWucMS4vDutWWOdZZRFXOV
xiH00xzYf4lka/nOpqjlXThFSGAs96YPvd+8MD/4Kr1Fe8sZoi1cxO9+YS6Tb/y8EUsxghVgATUZ
MgHgg0Aljd8cVsth9O784JVsOstg0cSV9u5D6izR7RL0SOdR7BC4EeBp5evQDBCr5vIISmL6zdf6
wT3vcRawFaHi4VR49wK1vYINdtqy/ZgQ5gKfAwqAJvo3n+ujr1DxekbCwusaJ8nP97x0smqmg1Ws
23rrUPgqJPgYWtbQddZvHuKP7hOmsmwsF484uc8/XypQ4K+cwQDnYjoBCDJXnuFZHshnk+IitjJj
LY0kva/noN+ZpTJ/c/mPPqnNuWfxXXKjnjQzb567Aj0aCk6wYiTMcuwZKr10vLq9TEVQ/uZL/ehm
wQjv2qhwHIr5d8VGPpiz8Ox+WVwN16Off5rYC2FDnl8dP75w2eH95oJ/vVc04ypOFwvrECKid18t
QgYZIZ1UALczIBmJL8+jqLK3v37QP7oKTqIFn2669DzWz7/AMWHD5iPsXkHeWvKfW7krUl9f/Poq
f/09af50m7Aq3sMmu4Sfr2I39MKYqAmdLirnDquN9420nvZ76s/z/jeXWv6sn59qbfLuou72BJAC
vXziN/eEZPDJR6WDoTYEMuXTkHcbKwK5uEGEaV97Q9+NwE2HHsCa3VtkFvGXpNZVaIM2Br7ur7PP
n4JCcNH/DXCBjTWO0fY1Mvt03o1DpRtQjwCQ8Qhn2VMyhAw9TCdF0VQAdLqctAdGC4ETi/soNqrv
HvJpax2FSEFWmkd2JLNV2vcsNRQwubwjIzePVJbu2iiyX3xHtK8Wh+K1zb78S+EOjiIqhZ+an1c6
hDqKXN2HuU1Jjwc4b3YBP/BTaMxdtpV5ZF942gj4iE4VHNFIh8mG25r95IAWDEgKHg2ilSwbZxeQ
dOUef/0L+OCOIpNdU6eZFIoMn37+/tMx1lEYkLfSN7a8zLryqzsJ/+zXF/nghoLBzFvHBgfJ6/vd
KZGUIbgfAXAQt890Dn8+P7hY4tdVlja/u6H+ej+x4GIWwGh2eRTf3U9xFZl1YUdqhYYEUSdAmAqC
E+aMrJ9S+zcHxAdlrhYcfZTyPPR0j+9OCLJ7QnQCNFC5LvW3obPhmyWAA27qsQTyS20GIkZ7kLtE
bSJjjV05fbfgOe+DMYlvK9trf/NVnyrrdw8U36QUJim5roVR8OdfaFdaqi0ocVdlK9Mj8qamWbMK
sg8GziP2N1gDLiubuw3gUQyvlHC18arpHSQhRTm3kl03OxhWBzl9WMpU9bZijDv95nX51/czv29i
VvBNsnpkVPPzT1m4OKjzkYrFrzL50lSCkXBp2K80/fIPGA3OVYDO8I+/fxtS/NONoPxUxEz9fFGN
F4Jw12mx1NvWRRZ3ir1YJA5zmxhXv77UR5+PWAiACuBVkBm8v+NFHNNfLQH3IY0saj60wXq8raPi
j8mOrzRYut98ox89Yy7xWZa7GEOd9y9SBD52FgfLuKQbqkNT2vIh5T9cz93IZvDXn+6jazFuIk2E
YsKDZPvzF5nDLKAIgzbCMYRKYDCctT1Y5YVRwfL+Ny7FrexZHsM5nrWfL+Vy2oFFoWSZW8H0PzO5
O1I6t5bg7H/jStyLYFd4foh//PlKw5yBOOrpo9RkWruCc7VdCYHuCgQocJFfX+yj1+6yjOfm16B3
3reJobY8O/d5IQ1EVV1OLK12NMzOy9++iuRgXbDKDHdQRP/8kQTmDuCWvJ6wt2TXCZBkYqGb7N/4
MFLyOTzbQXtme+9eOZ45oIMfuB3ATbA9C6V14aCVP/z9D7MwsWkMaXRBXf/8YXiRMQEz2ZXYbdPf
Yn+bNkHlyd88uMuL593rUzL+UWoZKjO7ffdZ7MEsbGgOC+TU4lBU2asvuhsR6YvCYJTy64/0wXPE
WwiaN4NqTg/97jkCykgGt8XFOGCsR1Fod+eZ4bCvQ/n3J1uMUmnezf/L3pks161kWfZXynKOMPRw
DGpycXv2IimKnMAoUULfOBz919cCX2SaeMUiTTFOsxi8iDA+XAAOb87Zey9OGos642RCGm1NuOkA
mtsjSeGcbDOxFbHqPznuvvP0LMLDOaCxl1u+pLfvyFG4TVIkT1ibdW+PPrc7kOhm38pWFESD4Rv/
+AGe5krxnXL6pfq/jDzuTz9ZR0ZfkaIZc6TQ6zJMAg+32ANWNtJIKUjfkDc6v5C8YNzS567cFdr2
fj/w+3Yf/4z3bptIDUoJBkUvTvtvb5t48DEM2eKtZFLPRL2S6O2lQIwRyKXBFLbDJ5/Ce9dj5iBr
gM8BQc/JuCn4RkI49zYlH708NAh7tv4Qx/ftjLyYCVu7+fj+3hmndER0y0WS55tAnN7eX9OPFMNf
68SaggTR+QZaQaQElNq+/QdXonrGdEJ4EEXpt1dKUlsHQjWyVV5CrwdiL5Ew9uVZ3vXDX5cuPKpt
S44CQ3WZh99eKiJ1xSCEm1qvbl8rLBKL9GG+cMX4WZdmef0ncwoLl49aCyCcjvjq7ZXQWvipuZDN
G7PPrlkVbsk1mtY5+g0CKj0XN65OAODQsz/7+HG+s8xQ4qLGheSLAXq68W5oqGY0V5xVH4/inmdA
PmEez58Mj3eGo700ufjlbDz4p7f3R0nDF/hGmca8MV8Jbf7mSXa/kUGCeTj8/QRN/YLJkgIC2WGn
NQxpzRzMTOZMct6QpZBpFRBzHhFtrA+bmmrKJ8PkvUdIp2XpJNLyop339uaWBLnlSIfOqgFsm0de
vhuQX3zyRb93FY/FS2emp5p2urix2cprciNILZ3je1iX3WaAy/PJ2eDdi5g6LRj2iEyWJzucAom5
kvDQVlWOcJfYD+ey0Q1j8/GYe2+yoOpPdZW78f5YacrKkoYmhbOaOM0ilEDgOkpCoysj1f6D4U0t
BJcVc++y5rx9NzEpuezN2NDPNVkfKMp9sr8055Ny8bI0nn6+7OKp7dCNo8Z6Mts2DSxZyPNsb5KF
MtY40QZ0fbXtrXk+YD9wyFitzxt9YBDCyv5kbXnvcbJ7Y3vAusX8cXKPEerwqNN7PuEi07/mtYqe
k843r0rf+oyM+OelBNsei+oVUz3pNyd7BEyyEQ5Yh+0iMB/UUUl/S+Yv2XPIKD+5qz+nRC5F+92g
CrfMv8tP+a3sM4AOmEH3ULHWegl1wnLKAFuc85yQFIGrdCmWI0VfWobbj4fnO1fm3MKGmAmEQWqc
fM9ou2dXE8paEaUZ7jIOwbdZ5Yh7zqBoeOLKIvgWCseaYGq6OB9f+88HzIGQDRhtGrro9Ije3rVf
5ik6IootbWImwXIw27dZGh2mCg3fx5f681v3dfqLKHvZw5IZdPKto7BvnAp9EWXWzrvO8Fkdwrb/
+/WFwwUtJzqlQFuIOHp7QxRZ63RJpOPMFPmBMzlawG/5THTwzr2YvDN0ZMu8QoP27VXQCk5MzGzH
zVxr967ERWS1kJU/fmLvvByGPrMIbVOO7adNFMcl4syoBeyIYtY3VgvJkKhNyGDKnj+ZiJcF8e2M
4lu6aVNVt72lIHEyo0yAt4qBOvnKxOtyF3Wd+DKR8fVM/rt+wxwdbzDzG3+9kHFRmpIsZjRqmJzf
PkVkg0jTmpEiJyaZJ0yj6IVxbH//+Cm+867YZiBJcSnuGGzK317FmDQ78UyM8DbH6K3CUL6mKTSt
/5OrMCVzfOLMd3qVunIzDB1cpSnxvvHakDAU+fzJVd4bEdQtOZotnVV6M2/vRfF44qw1rYUaMm8o
W84BsvsZZKA1fFK9eadsx2zIQdBjS8MO2z+Zewe6ZtNEoWwlPQLOiSEHtQ1GoSMkno3lYWQFeEwG
290oQ2vWWOGKF46q/uJDs5tdrsX5xm2c4UuqCNsbnMn+6zrxMltjakYMwMwpTqdNt5rskf0ynrWu
2NuVp/NLCPH++L3+uZPkKnwPFHxol/Iw3z7xqAnDxMcNs4q8yH2wPK88ZmpuqiDXEcayQCafvOJ3
hiteCCqly0VZFk5e8SRaPyJ51MJ46+oXA+iWbeyk0ycNlfeuwmZoKShwaoPf9fa2TK1tuzlxLbKF
Cuuen/GtC7vPvrx3itHLRAxOjN42NSzjZBuOb6+cnHbpYlS1fVGkwj24c1nfqqYlFtNLovKhIKUr
aCC8XGTwYl/mjLyD9dCn6gJjcPHJLPfO50OlYVGKUXuixHsyZKYGV7TNSriKOFx+sQsv2VWubG/t
djY/WdTfuRSLD7W7ZToAhnbyGgnRjXSSNzFsFG18VaQqP3enXG0HfOCffAjvXYoyFFIUVIIcqU4u
ZVVe+U8LTlZCfhduqXYTCKR13+P//fvPwVn26RQD2ZRR5ng7brpBm0KEMFQ3jLDZS4J/L4nk9fEP
EFivpuSzBu0745SeKYVW5rzlWHjyxnwC4Ni8FDZV+dDZpJi2964+NZ/MdadPkGcGrY52KThxtkHW
yV0NrSNbr+EqZEuXe9nG7hpBenKHgfVvNYSWbuiLOoFyP6/KPB2C7kTbDyYIDW+6dgif9XQzKjJx
Pp61jNPntlyGUjDIcnoL0PNOJu+yVXOf9VxmMbU7hbPLyGezkhwjsxV0jbcBHxHAhE5JYTMIGgjv
Zz1azVGzBsv610+X38IST1Xe4bs6raCYOVm3ukfzlhSlKrAirP5l34pd5Vvt+uP7/vO2KQYxMEG8
uRSFxOmLdMuWYHUUGaKoyX5yY3WmzPyzVv57V6HXQKP1tcNun+wooBLIAo28TfqNOz4ZWD4fpF1+
++tbYUi6UA/ZkDmMzLdf2iS7uO6Ubq8K3yvXcWaqwHaSv922UKozmJfJhfSpknKxt1chIJjcyIEH
lllCblz2tWcOkQWfvRZ7efC/7y+X6yBCwOeL2oIjzvJIfztdmaovBpra1ooAFedHhaLxqS+8/Gl2
SXhfzaZX/2prf7zP6tB/xoQun62kSumLDekSx418rV+FBh6ZxeE/XTPhOXKvD7l3zPtR9+6yYqpx
aEM5bXakfmiHCCZdtPeSur3ujN4jRULRDzqwBy7PyxIPMnCf3voxkZYxbxKQHfuyryxjrc2T1QUl
n4qiOKZjwYYT53VrgiXleeyQJraSbtw+Wk3IPq/Ixy7a19jdm4A1ROzzRmnPqvMhwPZ9kdrBaLqJ
sy31PMP2kBPEGO0Fzhg3ILDHhGjjd9klGSDT1942qi5oncq5ivlw1Zagx3Sx6jRzTdjwNDcH3c4J
WB+ronio2i4mcjqpJ4IV5+SiaKR1pxOn90yEow3oIpfjsFK5URS7ka1LuBHO2F6wIcieBhgt45aA
DdvYNv6IMVimIfNenJhVekizODeDhp1dtAsFWQFbS4y+tspsk7wIzaiJImxHtxTkdTlxvzORW0X3
uOfGNmgwrHkoJ/v8rACqk0IqTHDYh7KryDrTtKYOXMiEz7VeG18hQskem1kIpn0uS//OdkZXHWIF
Hyu2XCR3ygeLHTC9NTdOnGfXdk8+/0qFY/GNbQvRCUPaVGFAbCE5fi0GKxk4xHHpq4hI1gtIJPZX
syoVBAS4z191/plx3vbuXmmZ2aAVFxLmXpv2zbr3MQ+tUlTN+RrcYsbGAEAxadXVMOAY1WuprRJp
ut/DtDS/EpHYVAQpLpnTvVcRGyA9R76UUROHFyirZjJ1LM26wwOijxuzSMMHT059uPeMOv7i9Z24
rkkVOaRT5x+S2G6OYBWbwEI2RyqgZT1N4NW/UsJX7goJKu4zgvqHJghnK6UFlMhBgmUhhJMAKaMY
d+Q6+C/66GXJui6wcoH8FInGJNho31nbMOTroV8HKUiFLhBIPsgX8OPhS+P0c72WNTtOgtXheR2p
npE16BpLeYzTLzj6Keq9r72qwJjN/P0PsjHyYjeHYjwvfdEQ79n66T7Xa/LCGHokGIRpY2AnJ6fj
pR1z7zu2FYe1e9TDZmtBVXgYKTaU63BwyehBaCPWuV411moyRhESmFXWNnDltO7iDe2K+bwRSTFe
oaNwn+MmwZs5+KTmbltiFtpN1WJQXdmyFC4uSZEOV45qLOvOyQ043ljkIj4GmbdRUNppYa1z1ycv
FFaeV96gk1CPOGiEvsM6sfiqLKcPH1NL6cUFsbQ42ghKzL5hIxX1KhqlA2VZJtNDriZZkQGawVZ+
krM2bw2f5A6YGTAd9zXKw5Juneofm3iOIW15BD8E5BkQup+RbK9wIvUQL/Wx/xIZTkXQJM/iUFqp
SBD1KZEca6cz53VrRB58hDq3SXm32T6j18lHNl+YPYa1aCCEk+fbtIgoALD35wD0CmOfEmJzXsmm
aLCapbw8QvGfisLVb5n/1VPd4mFdC4v0IPR99SJfquvHuof6tyXDQPobKzZ1wbGqyRrIHEN7lU4p
8LaR9HkydgvOFZgoIZeTKhpd95MLgQ28xNyRsoOtjbq3mCDu4fn6RfTDNrK9/NlI7Og6C6UDF6/Q
q2kXgvDl366nBJdMHA/ygIg4AB5yFiDeCh+D5KaNEuuqLaRJth+MIniaxEAQ4JBM/rBuEftGewyC
OT68sa0780BdNIcKNvvlcDc1IUwIsOuYTuJG2F+l3U8CbHtrPEHQMp4akAz9scPobT27LiwI/dCH
Fq3OWvjhxcT3S3Z+2ZiPmtHDRWrMxCT2JMOMADPCya6ppzE2pUXA6TZzNJeHbYiCxEY/VzcJ0ATS
3UTWiR2AypIxkAPk3QC9nS4bf+7ntdOzHQ0qQ5fjRo6lfUlORH2XzB7cN4Rw8CrduOt/IuGaJVmL
FpTMaUSt8UAohYwPsm3s+6JY13UDw0a3il9T1BBcEsbOfMyyfphXpR9i11gaTeaGT0N1Qcd5nnhn
Q+M8C75XJEFvGdnRipGnEcBpigNxirqxLnWpPw0zswCGvEl8h4qzDCZjzH/Wdmi2cGxHc9wqit2A
RQsbZW9S9dMzhrv4PncqSDQD2az2JuKDohae50kTzHOdMoCLPHE3SI+9L3NC19zrDCtaI8kPjxZU
uCyQuuC326RO+RvHdevvZC5W3Y4QVadcu7bk7DFDozgkrcA+aMlCUZy1Y+B2PFeiaUfNhyg1jGG2
k0OW3LSAKOcNS1jTrVoCdfe9L/1b6HoEZaoJSsNKp//krMH45MbGZsq7qcfEqII4AwpCxrcFHSjy
vRmUmW5oZ9lY99qqnom93jtp7N/MYY+PF8SDvOwAyV12rYc7045nIpDQwfsY5ZV7zUCf4UMQKVD9
MKw4DgObKn5/OQHQsy4UhObwag6NgUiotgu9X3buaNq2G2uhE3opzBRjbst3jJGxzXcMa6+90js7
WUJqGaUXphunBJ8R2Oh+SWzF3Je4RPFs4yS03W/KzICd2p3WyZ0JaZ2vUM1OeqHlhEZ+8UEWmztQ
H7F54MhTdYd4xv+6NeJkcEAmqGgIND8fnpu6HbqriUTDL/UchuEEYTC2xb7KlyxcUlcYqpyInfKx
S3rr18cb4j8OacZyREMrQBOf49pp28vKMrUEWeNjmAbyxczCCTI7yq48d4iuP77Ucjo62a0uzZXl
0ILwn87D290qpnV0I9ZsrzxUpqxLrrt2G4uxbrf+uAVZ1B2TSJkHVU/zRqmu3Hx8/XdvFdECBb5F
CHmqIQDxFGdxgcNeJLO/la1j3cvQGteCLOtP2h5/nGV4qnTjOdK7rLRsaN/eapyVlTkJZMlVSANY
M+xpJ+t2/MsSBdt/QbVJx/xDewWx29uraC6p2oQH2StTVdkm9dh9dZ3dIpoi2fXjZ/fOu0PPudQL
kDHRbTiphsy6yOd2Rr6bQ7+jnG0hjsVKPK1E7FqXTGQJwMA6vuhSrz4OTih+fHz99x7oazMHyQOQ
sdPry1TzSrZwSMoJOd9NU1hvBoc26sdXeW+EYHuhaoF1CAnSyfm+BqHFSQo/vdZU5FeMmtrgN1cr
YpD8vx4hFOdpZtCBQEr1xxGxaUnSb0qBtCPx081MV+DCVY74+fEN/fnYlqvga2Blo7r06tX77YBo
kC3Wh1ScyNVCV232YlwD2Gk/eWx/1kWMxRKCGJ7/YIFdrLu/n0OThJRaL+IyGhnCV5y/vU3qwLtF
Ab1EZ6taXI5q7Nhp9OMlsUTappoAOBFkkQ4HoQh6sysS6CFXlJ80Q5ZP4O2cQycffBd9Y1QZFJLf
/jKSEpVdsYFe2bOrP0e9A2+TBZj8bLboAo8akFSw8f/ByzWQBy1SISq19sn5P/SnrmJJXWY6+Iqq
qNjEj7H1yXz23sulBQFlj7mMttnJVcasG1pmTptI0EJsVTE86Pr4WcPizxID3lSMYHiocR1xO28f
IAtaIiKX9QH9vk9cutF9K4EirQyVeTcVWTn/3NT/muD/C53cbx/v+rl9/j8/Oam30+Vz8fP//hcc
6kS95dW8/sX/EGsQFi3iWKykhkU78b898N6/eC/0ZlkJBHXqxSry3yG4/F9L71FflHqLHom/+XcK
LuFStP2RzvOn5K/xav/GA3+yOKCeXFRBtFRxW4KuOW2upKhaR32ClEatsngC9hofZzshbSXs+ttB
yyGQNFCLvVIfzuhq/aUVgMujyce8hTmSIy97mbdD1J6sVia5XWMgd43Lqpy77wnljNuWI8r2t1dy
/c/E8bsPfxntv00ni88TaQaKNXyLSx/vZKIrtNAe1eCBnS3T/G5scSvDEg/X0sg/WyD+eKisCdwV
ygkMXHjTTj48qynHphlJmtIdyFC4TCk9ZH6P4J99dbWdueSd24vC2FJR8X8q4rKsw8d3ezqvc7t0
yhhztK8FA++0T0A+YzToDYUSduNptR8QH6qAejMwZ3JrF26KrJttM9XzEX1m/uhQhdZXPRGCX63c
btOtJr35xR0k2T/l0ACO+fgHnsyAS1t9GcOLRmzREZ7K3kiNpR6xZKKX3qwuai3tj1pBveXjqxAJ
ffrWF/U2g5fkBbIQTgeY7NLalwb4o0wrEwDBYkSKZPVzxcOgmvnojVFyVXQacVN2WQzzDkeRHyH5
LuyXoSBR/iZpzPhGyhIIjpTI3Df0QZp83RWpfpuqyhuCjn91EgxV7m3nOSL8yPfAOXtDqzU7El+I
JIBg00OmSGv7k73VyRRvLkoxogGWjTnTC3uSt98PIuli4iMrViZwn62b6WIr+dxWw1QMG9XGwyfn
gNOEgOWC7LFIokNlShv4VJ8Gw60bRDVDSY31HdHSsPwsd43pf22G2ZMIm9tKOLtU0hOv7MdBd4+6
wE8r2l3plhfR8hCV1n8y2JedwO+f9uuPor3BfmERnZ9q6D1H06HFTwULnZPc1sxkmyKcfs4qE2cE
2S8sWJUHH4+s0/FrIpxFcshHsWzk/dPpZO4JcYpwkWO2FtWB+lC2LXPVX/z9VTD6caElRd0+VVJ2
CZQldKmMnbwuITm0VhC6yv3k+b13L6wCdKaR1CyNzLejCGuDG/avKK4+jw6GA3qi8r38E1XoO1d5
3VShnGRTwnr39irSLwttbACTZ4l8JqNteDJkY7988sBeT71vBgM7qmXLyAmOuZ4Tz9vLjIarQAg5
Pxq/Y7JHqu9ke5dTY/3TNcAn9LUePeCngmjLrlcz13kGQHATIZbW1nKo84F6hVWZlxyRYCJ0euZV
l1aBoWGv3HSKgnFuK3lo7TYSQTo2bRKYo6LsmCgvX4KGR5mfQfkQ1jkMKP7W7uRUH+PQqVl6Jt2A
kqbCtNtjU4bBSkgUvU4vLu2rWUY9HUe44pC/uzgl8rPx/Z0kioKILF4ICCXsldm6idKRKraRpeum
XRhS0FlSeDGqHqKruo+sPUyLMX/QCMgji7DyNHWeEzczf+ksOev3YRVH5q7vmnbeDL7R/ADeCSyq
aQiSDfTWTQvaRDmGyyxB/bwuJ51jlfRMSPW4LJdTQa+mYitrR0S7ibTzB73WeuBpehi12yKsnatS
Npm+QV4guiPbdap7WelUBlVLFU4Xdo1+ag2xoprW+ACJNAOPEt8J8i/IenRi39hqE9LiFYfvED4a
tTqqNOBMvTWRgHa30i2Jn6kylGNQQcw7FGC9Ye11Q+kN3k3IswfczTyfTDnzQUBZ5m9UpD9VEwiK
TU0UGjnuFCnlFixrXICXXp6gkxd5u5mIPLlpx5ElL2HNvpzMpAFDzSMFcQOwSvEyJi1bzencP450
2X42g9WrjRelmb+p+PX3Td8wCHLb/mK0k6Fd8S9r4iALDbfYNBmwtJ0JQ2raJFk4P2QmIL+LsUrj
dmOMEMO2/jSW28kuyvBgKibho0n9eFgJAn7za61XstkamUlvg3JbJtlgdNo3wlqqCfq8hDVb503x
KKy++B4mtM5W7EkTTLRQdaqVl7pIFIxqlo9U23OxLgR7230DpMVcU+aXL70lIWj5HDv3JBTki4XH
nStMiLk6VHNcpjx4h4YJY2mixmWD6gx64RVe0EPxJAiGNPyWbSOn2qAkieu7U1VCg8eHDpzymBYT
LemNRn5GzHc/8IOG9DgA7fouJ1atoJojA4IWEX0gjj3ZglUjfYZ5r4TAEySVFz1PnvQhjEvU+Rsy
UszvhDaMKlA6DOVVU5C6uCbHpL0sKCN7hxo4Q3NE/zH1107uY9WV+lCagZmZoRlEshEjQX+5Qapp
73vhtp9iN9lEZW0OgeNkCyB8rrX2EoGlPe7KqZu9665X5qOrybq+DqE9hfdGq5zkqE11eIgKchsD
4jYTGRSqL2PopDQ9A1LOXAqnJKo9piSNqiAjVL0i8NszAPhAGX6a/GS4seI8NqOViTK73YhBOu1K
ZaGTbm2qy+6m7mvDpYI6kXQZZzUAZswzFEDNOHOqdRIZivg/vfesvSi7uUUfKeoDtbmsPJ8xjbIF
Ys70A4GziBJXF4GsGcE9duBYG3Ema9WbaDgLv8SV2JeXOVg0YsPtilj5kQT3+doUHTHdwpT2i57C
UtjZhDDHWzcd4weDKCadvkVWvyRW65GOR9N6Y9U663A3UiwxShzTQZmK+oyWmnvHTwovqKcK/NoV
QKFVA2fAWo+5lPskb3o+27Qhc7p3ShdEQWMfNNHQ63D13L6gvwnsV4ZeMaxodGfROgEiNdMbqP2j
SSwUlGN2Mx4RsWRjH0y9Dm9tDycQOm0revGjzrjUiKKUh0JUEKVtkRO4x5G6m3dZ7lNlsJx6kNd9
2M7uwXGBLgMAGHyXnu1Ec69Y6HeNI6YzmkxFEgBaBo/X93H+lYQUkA/1ws8DBIWaIH/F6iX+0nQg
CH1xWoXU/r3ZuJpfEXxU89UQxDPr2ioyAXLGnW0c+TYLnHq+pp2VcjABFjg+LHU6QNkWwBUO4ahY
oH/wdgAAmq8wwFSkLT4W/EC/+BbUt2nhBlZ1BeFsmCVGE+8VLdiPbUstALgcOQ+v+MFhjGCfxJnG
cbB+RRTqr7jCsSZbFyoUEMMY2bnaVuTzopNRIDYDLYJ5OL3iD3XCWfRgXqiIYPAAJMpXWKI2x4AT
FfHcOo6JV6CiZUXfUhan8mhHQJIDQu3pbjcLiTF6hTKS9Vndhi4E5VVqJDEDJ++Su6zFIeOPdfir
6PxUBZqUpn7OaYp4dCubknI3xxAglVhgkE5mFV8ndnD+yozg1a/jsQQd6b5iJOnQCwFbqWkuui5U
5xoftVwlC33SrV3SM/OwN4mkjMFTMpWIx7mV9Q2BceV9lSmbrqUZE4xE9bimxV6Ver92Qneio4Dc
R9x4dUrMm/EKx5yGqSHZkAdyiYGpGo7xK0ozFvTbmF/k8KPoyU1doRaBuVmEWg35KJMdJNjUmRG2
lgg93BZCZ/FK66SaxzRiGgvFkxzWBenZMXzRRC9a1AAIB5/VK/zTewWBEnwJFNT1XwmhHTFH44pY
RdChY71gRFEfgRSlzL3wRQlmar1jxf+GxmSi8U1/sPQWpLb5D4509OCqH6SqSHdeVybm5fZyUtav
LraRlI+SBKdiozI6Lf8WmP9vcem/Fp/n/z9hcVW1iqzx59/zFZe/+Ke2ZPr/WvbsRCVRjmYqW85j
/+QrGj6c5KVMRJHaYLu9HA3/J2ncA6TE2RDVnc50/6oK+3d1STPdfy2uBB3B7RKQJRz/b8pLS3nr
zeEMESbFLxIYFgcQ3rrXutjvBWa0Neg+2wIfGIWkft3QH87on9I3Xtk5gcwBCpwIuHHI+nqlTXrl
Iup3iNa9HmCwsceR2mTgTIrSfB3xEPSLpFgQn340RCzWCKJJEi/MvDuH45n5Rx3FiliJsVftvTdi
9jtYcxM9JJ0xqr0L1i688Icof9aZDIug7GOkGThcxPMSPQJkxe+uQwJWn73UgiQYquxb4lXO1h1c
0u6yOHu0+5LGqxMW32kTJgHTt1gLL08vtchPvoVjaKw8AyIFew3rQSud/ClROQQC+qPXTZ6UAUL2
lolixORtT+DuYcXH1wI1TAIwz9f58lyNgBThZpABF15I12n2nTnW8qqhjFWsc1lFN90YibPCT5zd
7M7j5ZIpGaiZlugq7ZS3MeLeujQGfNgBuhP3RZfq0TdB1XqkuK/IwDau6WJ6bAgHmJSVPZdkfadA
kTmvjDviFugBtDI0jrrTtT3rAfHgyguT70apQ7zz8jsONDFO8jG6Qy2DDAlDWbS33EFspikR90mv
83dNodKNI8JfDSmuBTySgP3TsOLVdkfFiT4Y6PeurNh3Dhrnsx0gkOzetYatNlTrGHeMWllsCLcV
cOh17JbOtgJ4dwZ4GpgnaUjr2VLqPmulcRWHxkVSZfeJ5RCYPbFPWJtjEn2dUT6cFVGLyrIic/al
6eNkrTX5vKdwQu4CjY/4gsilERQ0wInAI+qY1D3XLgLdcOsrpfqRGhlva8RpyKaJWJRDFzbaiiO7
duu7fRz4aiFz2ilni9Ktdn4cz1sZA1mEjugcwxyFQCr6aQtrBIJ14nM9delG9LY7KyZON4MC7tXG
QbEo0tuwLspm1tZu5k/nvnQvHVlaZ0S6k06STxos28bctbkZXYTmUN/B1Couw6pNX2ZaJUhPVFcc
8jbpcYVNQGbtWH4F3KR/mUtZB9IX8Q+lOMwpxFO7ssQc15Z6einRDQXsps8aHtt1Ygl1UAUSD2Jw
5LGcsmRLhNn5DNpiX0aGXNmiS1GWDTVrtIm7U2ZmzUsoWEjpryqUJVOH4WEq+aZihZhNGF+kNpi7
FPQOGNHp3kwotVGVIP6QzF/ctqI8dmCiz2YtrtelaTwNlp0eWnZrX8LUH8ggRAUQVLWLIj6vxytR
jjHiHCtd6xq8jdzXd/OsF1ct0ohtL1PrIjQ0/0pF5XxZgmNn1+WosznRZ4LQCt9+qSLbCiZdDQcF
5vNMgkTcGp7iNGVEm0pmAurLVC4IyDbwLDKM6T2OZ1GETScY/LQVW+ztxjHSNSuBqDzVhymy78qQ
4+/Kjxtvi4dg/NbOdJEQ6XBYkbxyFAj5kxjNPAhT/qxtyoaxg1qQow/f1mhk61BfGMXwy5MsHigS
mFEQRqUSdDeb9BCy8Vu7YZQ/DG5nHSVyVVQYWhbQ2bGOFTRU3WteMDJ/J/zDu5ZTR9q25iQB7Xng
QIou0FeII/O082Kph4sgyUfYxqvda0MZRSXaQW3ovisjQ89I4Q2lF1WH8cwbyhA0jl9ewn3rkJ5G
jrEHAFE9Z7jLAnLYEHektnsRIrUnuxrbGX49cGVf4B179armGTbZBq2GwWmE6gjVQ4U4M4JwE9+M
lGU480dLOvdgQCXtgVRW3cUI2EdVer03G/g2eXZFLlO+gKzSvRlNcNlRsWXJ9LWO+qNkk+pyjXM9
6Td+6H237fqYktdWe/Y2bXUzkPa0R+ByGZlE/hBTddtaLVk64Uw7QK51SdU+j3fK0LfFQIi0rPY5
aGLhTT/s5FaHCqYJ51HOBvBbfWs0/a7qzQthNtsynZESFhurSGBmirMawVNh52ccNs7CsdpVBT96
5kAQywNivl2sykvRmCuPSMi69zdFZG0JHrwiyI6KOx1X0pe6ieolIWwrzpfVipoBye1KHYGbyZVh
1SQZaeEXKx2ZHMx9xkIEbfh8ADOt2dM19WcgxLp9xwTnGyhVe3qZCykoJQgNBHWZjU7gde50YxVY
UkJyiZBmUuymprTpRXklLYjhEebLIts2OcVsLYVGWOjm3uH8dZnnTvyimVDTwOMMxo3RsNjGWkbq
tgjde6jgjb/JjOze87wYIfDAJOgt+IPZnQgTZzLdNkNSbJHOaRvUquCWI0pxTuv/MkHYA3LAOD6X
xnlpRz9qaBMrt0IJBbsEFdI0dwd/HL6H9MQvwlhXcKI55GUyDq/cEbCO9KwG2XJ1HAWH2ZEu/cbE
D71FOX1kWkTujMN1ldRqWOtNvTaqeB/V/lXlNVPQISZeZ5qo1oSz1+CYPLkZxPIlt/0L2ZAXRjIe
PMRs3+fSWjeVf1VYs7kPB5/yk13dOnp4C0SCHoPUgGiTpAfQVq6c3M1QJ1sBc+g2ziV5MtqlMerz
Re6BYUzz4aZnXUQuZAUcVhjsY/SQ9n20Hnvv2E3qGIXqRo+sc86CTJKkvYvOCikM6cXDUFTJml3E
sG8JY76Q5eQ9DzRfjrCLIY20oULg648JCrEc4mvbGY8xBc7aZRIn0TjqNl6BV63oa/FLGbV57hZF
sXFkkn2LOWs8gsu7YCXJE44bSBRDiHc/sSIfiVQ3D61E8sMcOHBANjhPuvYTByixifTOQE6pczjt
vLzcDbF4NEZy+TUvvB1yONhpyuxHOi65bVPf14RhKtovdlVcuyZ1T71rt6nFwkRqx0PoUx/ym/wq
Q3hdIwh4amfFHGghnmmscyR+6TFXzaEftEcjSbZCh4EAY2sbU5QNUmXdOHNhXhYpyVJdgpHANLSd
Rhlv43NYpnxqX0Tz8GXWsy8d52x2KSBKjPqszd2t1lXrMfazXyknvECbNXcdWm2GBmTepT3shAwK
3Dpmm7ryUYCyqWv9VSv16V4lsiJxjI1YPWkD1TrrEQPPLydEzC6xgO2nmmqIV/sB4KYHF6BxEPUE
8japBx86LJotbTIrWfe2LrmnuKkvYFXmxzkfjbU3D3emyRYK4vZzKIwRUbaaD1mvj5SzZKD1xpdY
iSsQLlYgQ2lM503sqWvlec02Aw61YUecr2WoubtMZNVLZM5NHhh6PN0beusPAQiD6Bk2J3JHgfcO
a2qhrBVErvNqHNubiie28hNb6oE26l+hTforRwBNSGdzPkxaz3/vBiTBeyPzkb5r0f9j70x6I0fO
vP9dfGeD+3KYSzKZq1Jrab0QUpWKW3ANBhnkp59f2jN+235nBvDdDRgNN6qklDIZ8Tz/1a0OqfSM
7ajaoEuIQEafLqhwMU/C7xcC5+o82yw5ScAsn63z0EhHfNB2yje01/AuLavhMnpwxijs09vM1+v9
2InVOdRNv85xJyCa5GL3HygqciofMutYBabiNtLTsc9Rky52SqoZos8b0mTBHeyVz3ZgVM6+Dim5
ZPAOaHwp33CqTSSNWxS7SdwIZ6Jz3DeUzgw8lMBsCpTkO13UMgnz4n7NLXRVWn/pWdEjUmrd3GdA
LN2WtvlwAhIKjXLfjWnAoW3482kdBqnhG8v2dljUclaWZXh01OjFnAC02yaQ+5KyDesXTXTyYERF
ri/WSMDOtm7Dx9Qt6vkQFWKpt67Sw3Memjww3thYnyg682u0GBJNSt69my6gP4gCjmmc93WQZcMv
x6h8fzNXBm/+YgGWJc3ikvltqrrwL23bNs2ZsxrkgmO8MLZG0VTjBrUt+8USuuO1Vns0R1IaFzMd
94PvlubODiQwTlsgmX5tdB/KR5EPvCWU2GrjUcty6A6oVdxKbnRjF4qHHfdDosFEg9Oqis5+Q0xq
uYfOR60fD5S5eVuVN/IDAB3cPajpc6GXhJbwY8C1Y99P7jpyuK6LbBTLFPvZpl/9UiUrGbUdD2yW
05Bded4XoTX1Dxp/hukIejdNT/1EqdAtiybXdND71XwDtNtTnRgsFTYMUw7TJyFqDWXRKbLSh5zC
3A5lME3vx3VwwuEwFTQYrstU6FM1VZ06zynjtjPU/Fzw8pt1WPp642Qjct7GYJHBrfe9NFN2dEar
+hL5tdVmtaeH1Bi9Y7g0/n1eh2bcYkTd8f4YcRnIME4nOl83BkZiwomN/F7bk/hRZJgEAoB31zqG
ngG/kq/+pjQAMGE7nhth3F174e3K8o8pXU+Hvgq2Dnz1HdcGrQDUWW3qfHgrRdglvur7pK359FSR
2gXS6h8VvY0tiGZ0W81T/QaC/5miwz+4/vTSaAdk2wiGrXJb695O+/wpNf0n2hSA37v6eVV5CwNL
s2zan6Ka2AFYYzqt3C3CemvnCONsVUPKy3V+SNuKSxcQy5LiZfa7brfQdowbr7dis3UfltZ5H+ro
xJaQxhCL5sbo2r1djd9j6ye6XV7mObqdl/I1VQuyrV5pQG+vfOGtfh/7/D4nanJLT8CnaO/bsTp6
zfizNNtD7S8361ojfy7lu1/yBugorsd16+YwGf4MDNv1x7LvOIZy48VuzMdeUm80WXcqGix0280p
jeZvMyIvn7bf9tY25JMrVgwbZn2fufNjtfYXq7c17JSB3LubLhhYzmlg34/ayKhVHH9HNsBIX52q
VFPq5VA0304M861OCsNmMO6nh7UVb0sUfrCd0+JSURndO7Q1+mxIPIa+2e2vl2BTHOr+d3ntd/bT
exFylTlOIka14/ClOND0P8S4nnMU2Sjyp226Sndn0C9EmP42E+EXNaDM5MsRG/b7Qj91M83F+5JL
TUczJYtr+i7C8qcLSn+2zOYD/OO4DODPHJLbesnWxG7rF53ZZqLcaa/M4NNIc4F9zKRtzC/m3XSl
ERenPQzcgl023uKAnGhWstfPkRK0DW3bvO6pxmSg3KPSYL89tjDlkzPb0kiztflKtmzeke7SCsri
Sj6I+DUUxq4dc3PjcKDHtlWe4XZvwsDY0iNbboy1I6Skht6FNXycg/K5qbwHWU77nkauB+o42fhD
fstYsYOogCWwD+Gq4pX/Dr0S7MNRPHWGPIyFZH9p9llpP+H7uDV1dltW+kX3c/osCIoVRbolVuHW
iapnioWQ8oanfDKPlPnui3U4BKt/GIZeIKqk9isQCVESzd605zP9R4eBlrGQDlL6Qp6pLcaoIxLL
zY5N1DzZYSeBbASNDMXWmtziBj0CuaHW3izcoyMNKF3VxDRzfWtXuglZOM7eJGEtXejXtaNHZ0nl
IUfZCEgMZxDkbkLrFvlMIBRiGe5DApTuJr+/A0c5Atm8lbL4lTIYrlzRWyo509vCcdUNDcYWydAt
Np7FoRkTjxzJ6pgVODGIALNosVrmbTkY0f08Nx0x4PhjOlP6CXvUC72qTowblmjkWVdbh86OBwEV
DVzQnWlTcvYDnREUSIs7UZtPsCtJSB5R6ctLWKQ/vMrbrXMUPSpyR/eNcW3J6sxYWz04R7SvKbQK
QHlOa+eerAA2d6oStxqNAwCPSZ6SneDIfRpXPrduF3O3Zdve6M9rH7o7yIN6D+zxkDoQ1gHnOl2m
wWE1wGZSIynKCWtQ3ex7M9gRDJISN+x9rW7+Jo3oFFRdAt7Eg1LA/7h0iWNKiweTOsWM46rCj5H5
wSkQuC7qiKGmo+QhSvDkHVxtGhdjuCXF+aaeewx8CzvdiEUZFcW2iiJMWumvpug3ZgfH0emQaWLc
lukyvQxZR09q9ipbuL5V7iVXdsvOiNH6nvN6AwdPykS5DUbm+DpwjAv2tcc0jXai8ZNlfBRdcBz6
8NnEWDWt9aPNL9yNhqOy2dYaZnR4whmiyQ8UPNxqghW2CEmn1HPZzdd5xwpOW3DVf4b5mmRL9oMy
CzKhRenvrAzK3TOIMpBmf5ha+xv1x2GlvTscCLpXVbEpB1/wTKfXb9BiRdHTjyKYLpnFS5c9E7Tw
H/OORvGwDBMJ8bYzzBGSJoCi7pvTXM0fVUnP7JzuRrJpfbG+4oZ8tyJolbRjWOl8gJmmRZ8134eZ
kzTeeF6a/kIJbRKomohZ90WvyIgrq3gt6+pusobYVRKqzb0lZjq4eDVnh4cJCl4SAiZIKThbvPdl
cO8qb7htFltvLNJ3OPEFZs/ROjJIvHRtuDNbRnHVvoOnHbVf71NV0MtN8/GREtYbM5Jm3PtAvTbG
OzZX+zlLW3yWGbV6fJmNX+kL0ZPBhgL0p9CEza9cMgU0cS2IBTdWYdYxuUin0WusnWVnDpKr+hNz
K972iX4OTV7N0cpLoFXLfXc1A2XfZfNOuEDciFlphsChe+qQ4SRNDkUNvPeleAso+Z2D/ezT9LG4
75WE0LPyIfHx2W4ZSTvEK9FDXYrnJlXR/BaxRjHKFu4S0V+CrWkWPV+1aKk10BgoeTMPYZ0Zwnyq
ZV7jJzLCTi/KiIMCU2KskFFVuzWs7W5rd2S/72bDSh9lHi4OfdZt0Z7dkgiMvUhL93mt4XN5P4jW
SNzZt35gBCRzpHDJVkmK1At+r1YwcXVywkpWrjn91QbpPO2qavR+F80YPNInPD/iqKroqIwMzXPO
9BRsZNhxRmTCVSCcnbHKxM+G7n12Mqj8DrqMZAIQEW46Oj9vC7+DW4hgCJmcI5ce4lDmsb3ky5sO
uoXFMUsNsQtoeGKrzzkneI1h8UxNql9h15VOtxmdmU7JTDdresApxdsY6bLhE9G53tDvGwxH8lhG
LXQwb7ujE1VJBaDfhMZeL239QfTV+DCHw3pnaazUcYOc8r96D/5Nuv0Feez/xbrdfEtmhvYfSLfr
3/g760ZOuk/qPtHRFtyb/d+smx38QcoEQmPnKmbmXwia/5t1o/vXu1JxtH8g+w9hef6u6TYQdZMA
iV4XETTaNWSs/0KvGX/8H3Wh12JfvMgIntHY+D62jn9S9KHoDXvsz9xTapq2fVlR4tMMBWg9t4qj
zNuuHh4t5DPuMokbYdpjMrbqhK7qo6+nY+pPh14CxHhmrvZexSIxMHy1dqbiPtB5LJCIqyh6KEZO
z+g17T+pLOfTTDFuVp4W2CDaP14noG0+z+PtZBY/lqAY7wzZ7xDH0oET/Ap75+dUM9APs9hBJN8P
hTgiLPhAVsk+Q9n7hudRvzQjcBMqWOzgzvCCSXqbB1QrFmmkr0PqnUO7dj867jZ3MRyLYu8b8p4V
Hugityb8yeuxCXjxk+1uO7eij5WYQ8rX5bfnrB/YWpKqJFZOMqL2xvQbsoxzkoiMOlu/ykrccRZj
N++EOLn9uPWC8oNTSIFZDTt0e7+NtWzjtlVv6OfuFVL6ODKZ1rzop1fcUAyAnf1FG/30UZpeHwdj
2G+UtwK8zRkyg4WXOY0LZd+0ORhQOZioJ+DosYcks4JHKqiKuJNlH3fkBIEnrm/UIqCj0+6eutit
gATb0mV5dqTFhqnkXYOGCM3rnUPV72qPsbRIEoqCclO3zfs6WGITdfoUVRnSQLO5eG3axNYwUMho
YJwKK9uEe7vuBUH9kJddIiqxn8KrAm59cFNxYb+9NSLnJIdcbUhVfBpU+Yg6LkcKYrQ7H8HW7BrB
T0On90bgA6SEcgtmQqGsAKhzxqXfG9xD2wnLxFW7KA2KMK2NQkwPMtweSAm7pdg+Bt9W983gPBmA
AU9oIbNNkzJQWbjd97ZaXww3O7tV+9QPK5NT338VQpM0qh3rt5F29kYt/nyYyPKModXSlyK0sm3j
5NmO0BzkQMt8UmW5JkLjPa1FD/k1SC8uPcgOKh32AM73w5D+7i3n4qvutalAKgcoSdITqjuaQ+wb
B2LBnoIAxZ5c2KY8HZd9dKFG7bAAbG091BR5PRCVu3B2e3JghBHDdlwt9z4K50+3GOEJRWBsrLbk
dfX5W9XyO7JDMgeqAqmGkXs39Dq/DSJ6Ng1xCYgFpZnZHHgEbX2LZv0oVsQtiyrfwZ1gjoZ+Skyn
e6muHb293d7OHV1DhpvWCY2/X06pLqRYI2WkziwpHPMQlRfhgk6nhTsfxzIz4lr1BdTFbFGxqduz
wWxBxJ6/7N28pRnZiuoNKbLk4obi53xtw25If9gIWLftWKozW8qzH2XTdpxrllIKt8HhtqSF8ddK
/TNqqptp5IJGE2vuOvRg9kDOgu43hqH7mNiBr2aycYkXiMWVaLZ1gcA9Dz3ALg38Q4fQmIkkF3cF
URtJxwOSjw9Nauyi6KO0evbbvvyZzTeTciJ6SoZ7QkhVLEq83647NDcKqTjOqzLInhx76tipKZT2
DR+4PuoQaK6z3NkmGJOViyOu+elDEAuzo3PDegPhf/LUcrNkC4ZlraBBm8y77cbIixftNT+R1IGQ
N8rfMguXR9fQa7yQ7aVpSbmO/80WEdCds+pLRREugZb64EoAgMlqEj4I3f0cGeelm85SRL/WYPpR
lvOLwNo71Ajx0DZ+Fz5kEZkBsHxZepf5Xeyu9smdlrNsiQDxoV2hwFBpLqHDN2qNgxyvsRXePO/Z
FeqLvbApGWiyiqyIa0CF1pju0WjdltSzAP1m4qBmCJIsm8/KC0+yQibdARkd1si8UbXx1vsYpu1+
Mr/L0EFsEXJ+dWRN0EBs1ydm7gkYE3fuOugbUzTNXsG/E6jRsBxK7UFBBLtlap7oUHmvhkfUS4dm
Nui1KFkohCuSccpm+Eix/EjFcW0Hzm9lTePL4tvyYmT2qcHCvqrmxL6Jow2JjNwYHtzq7LnzThXU
TRN6E8SztXY/zYrjc6Fn5FL5+Z3RadrXxEgagcrzpBOj3iGEupvrT7tqkG20qoyDaiGExvU/J4WU
MRvlfrByltfROwyRdchbYzcj8WjTFiJCAurn/mnOVqQdBbEFxcvq4enPp/pUGdWx8Dh8PTimCZvJ
xqdsAjnv9xLg6OwzcfZT+mxtv+k3OltLFCkdytAmaYCs/V5dijF8HnxuA5WeQSl/4YGMaXkjN4ON
Iw3zS5eZ34MUzxZu86R1B2+XD3yYkGjVO5BD5se8UeSRsWghftlFDbShlI616amIPuR5BCU0KNQe
an50J/NdFysKP3aCqB0+K9MYGS05AGYKdHbSENUliriB2P/eiyDtEK9Ly9r3svA35ogylMiSYYdp
zNuV9AEnjfTNg90QOK3X9TX0YW6xMTBZdDX3lWHrhASA7qA95CtYKiBw2rz8KkrqrdzVAD4g9Y70
Xp1mKD0JCEObq76oiK6P6zJXByN31Wvh2suLRw4twFVTP5gkUmBXBZfw7rxst1zJUo88h24ynxzD
fa2bSv4ozWlGNvnadN54bFN8pflIpFI2i4bbnEPWoMss8QR4t5zTD0Lsw03QkdmVmTS2un2OZBdu
0WQrbvrvWfrOTWqRQbIaHkFzi/dZltGetHDviGfWfOqz8dVefO6y4DEN1H6cJ+fVzdoCG5JxcTJU
xpl93WotNJWkMwMfSW5LUXXjEQPKbrlyuVUep212NzblKY/MK0S2wcYZt9eeeK/pDyNnvA3yhGIy
xrZAfcq8KQuwBOG9BEV/kyI5bZAd1D383Uy6yZJaxCpNhROzAB2Wio0qctuNqucrjg50k+r5bnTs
fT5en0c/I00H+mIhf6P3k5JeIuKUb0xlgOGzgfg8DFGKcEE9ZbbzsbSARYvmbh2Oc2HuCtd9lgLh
uHXF10pjG131mOXSwpgFGxWJROTWrVUp7nmk1wh+Sn+gYd7+tqXYtzb98CH76UIo3bTxquzgevdZ
U/wUwEer9Ledr2o6qpmXQCNJ0doGRravU3VIi+7U9vZehDJm7Nop3z+R9xjurWjgLQdK2hVLhrnA
XR9pyb11WhzXFXgMFUDrc4syk1dCA6GTK3Xo1fyC+8TeugsX2rj4d6rh5/bML6JpgEa5z+Sy/p6m
+QLxV+48KGu06wca1I5OYYO/N4x8RUv8h7GBKdnN4Ni0Rh2whVwKNXwN8tEw56fO9bEvpNvOeaLo
5H3qstemtSCQwt0ESLMa4obF+hj05m2PXFhfufm2FPZWz1BunVnstOyRjw7L77YK3zyU+dezofL7
dzjub/iQszcrCMb2RhYEpttqbxQumnJ74xXdvvLmX9NcJwXr/eRO72t/iMxs3/YZ0zyxRXV041S3
0Tp/TIt9I7Mb8iMzf31odXRWiHRcArvCvNwM+XCDspWHd2LltjjIWj2cB5fZhtDsC0DQJwFYm0pX
dTxEITNT13zZvX3wpbGld2UkNzw2s96jcqvi58KHt1lM/3dT8cFmmnZvFj9goiKzq2/vWmd4mAxv
x/mB9ps/UIX3nq6TdXgEJtUbs9ZTbIMvFtdAnt6+mATIjYPtUCzJZdKbcB4cOMdoedeTuUt98VoU
4uIyqHrSOhNN8VK4+XPXuAXZgEWWLNTfCog/Uah7omveKfkUWyJSwLNydViUc4dwZHLybViWm1XL
BW2EgTg7OqomekHQX8T9qE7LYO607Qx75RgPaBqf++4t0P6N9qOffJKKbT1Wj3bWNhvIIKwrQmTJ
nM9fwARREnbV7mo2uSAZcPZNVx9Wbd+WpXk/+2tSywX4SvopNNZcUXL5Tf5asRnU8lIYBEL3JKPg
6OMx4GM5Re+aWankKjMb40Y0AfrGZyfw950Bt+ZFhYx9d3psimmLbOqu11ac2epccQfmBuodd+IK
UNo7pmuKpNl/n6a7SHS3ZPFcHCN8inDcVoPzRms9AhawX3MchljZ3bNavyr/s/SM79U5F4Z3b1Je
0eNY4dh7IHf3IFd1aXvlPAxt+Uu3xaU1vZfaIofJc5ekcsd45tXlqXHrzUVShePJdqeERLjfkdU+
6GxK2u7NLoPv3JGHumzOWWHqW+KmNvmc0qyMIFVOzolLm21t3dhjgQak5H863RUWHUpFsClW/1fT
t6jkZXvElUL/hQhQ6MzyIq4wvw0O2ufA/MNHFRrgkX5cLaXeeeZYJYh9itjgahD1fDTm7BYH6rSB
j2tZ3KYJB9kMF5ZXUH7NnBgmwdaQb0RL5d1vopSpOU4H3ibzEWVKmAQWpzmA6QjAOzs0PIUD/5c4
SRH+SLv8vasrhq0JWaxl33Z9f029qmM6w2YAOrg0GtdeXJjTWFXYsxyn/Bo796k1nHZPZuRnbjNL
OmHb75lMn6dpCbCk9EejXoAXjeFtSvv3usKawQAPW53rOg7m8mfN0hoPeMpPadvih1Wh2hSh/5XN
7SOsCalCRL0NZdnz1ZC3Lq28s011WTP/lnSSBjmI5UOcopgQ5PEkaYo4sMQcs6n67B3uwtsa0sWf
FpJLRfs2RkWpMe2Gi9gRkyGRbOB/yhEGobMpG9QgZsmvvEhfLSv7kfc4AtmP9fWrqTsswX/tAzAQ
luU73hzkqoaXbkw77TahAoSH8ziLlAneGLIHUY6xnu3Hhuiz3I+StKBeXXhzErX9txNY9wL4MhWt
FS9BKkBAsqpD4JQ2lwAfw9FCjrgNwt5AzLOMu9wnCMkn8/CpIKwp4VeqOR+Oi12zQ2ZMK7rV92MK
Tp75U3pTtLWES+6QZ7qqaXZd3fUbJJFNXFx1ozYR9fCIvfgghq4++gZkVaB/ZgbPtlniJeOzUQVv
tAHfYNLYRdI++V79GwUTnsT6Iyf66tAuLWayvkQoAMX8URfzC9l+R8P1Wd0z57RKrrY1wstiOjc2
lQAHSPwzo6nY+JxV2wELTNUhFTbcG9/jhAus9oeyOjNKqPXjMz4b+ZGrBeaYzcPCiXQNPwsX0PKg
sYpPbBxWoslo3Ufs1vtsBIPRuUI+MHV5eixKEdQJsW4iHkKMTSZPH6dHei4z0smkQ9A41H+ciSvV
GtgvKs2/FMGdlrbOU9DcIlfdANN+ZnzUmsD4AWYbbK2uStKyi8XQ7PJmQHm0olfKIQ/ShWDJkWu5
rAnYqlKS37xUJQ3uQ5uES9+az9mgMjK2lh35YXqrWiK9Wq85W5YDMZjHtd2c0Ld9u8ScFe50igrn
MNX52e2/hJ8+a0nZL4F6KOd3KrRPAXFckxKxVKiyikl+pBGCTVF/DdV824v8LJb3LFBx26DXcwnK
XKo3o+luuqo/eAxtfuvFyMFPlIw/hG0ZOyT8yMHIt40x37htee/UQNlS3WfTa6/Lx7LDdIWIAnV2
9waq4B4DRmIGxlZyxRouEIHvZDuRjdaOToTixsgZT1MyvVIbxYVYLqme7oQdPfBYIs1G4ZuhjlyN
b0QBm9VRr3PeKx7j9lw0xSMWuOh20qX/0iuMQKpd0R9jPcJounWg6gV5ZWZKm6bdWjdGaQaYXgq6
1/zoXMryeZLYbVcUPyeZX1m6Lk88E7VG1fS342QXG0utT6sIYKyw1SCGfUUHc5fpNIjt1ma6XN0m
bob+LatIHEXT82hEcmAiEiRiYqFcr1GPomN8V9GuwgNXZRYBjFn+W1ZDe0zNObo0EfLZzVg6ivLY
EMtkhUYNQHGD7EqrnWzDFzdbn+2Ik3Mif/WcrsHRyfILwFAUG7iuuBgcM2NLLIu9bTLk2F1ZqcTL
MgLGkDxPbvCUYccpC/E29YzUf8Ww/w3n/8UHgf/fPTTbsvhq1Vj8Gc6//o2/ofmu8wcR5xYREfjr
CVK4Zr38zUPjWvhkLLptidqm1xpg/u9ovmX/QZHYNfWbxHiiwq7lHZLvkf/HXyzzj8gC6afRD/cN
nbnuvwLm/5Nr3iElmCBiMqD4Si6Ggn9C8iMyHVU5Bvamt2aOndCH/UWouf/T7+N/CEf5H78L0WC+
a2FsIIzmH03zfYlBfl74LvCMy02WSeRjFtrk//u7QHb8gxkocMj5skivoQY9sG1yAP4pGUVgvXDs
2QfcVCN+jDEf8PZ0XRrehzCWxLRXgbtFdo98XhOMFWcdYbTbCOHafRf5EtXNpJofzTIDr9TEfrSX
KWXVPPWVyfLuZIMOdk0VOHNSNC0z6jim0UoDhdJyqz1bHd3SSovDumq1twKIOTxFo7WoboNCO+Cl
TLJrtiZhyo9FLsz+nEUdHT4OItErM+dmD2mL++dgqilg8Coa30p8+gF/Qllc1VF6tPZBCpxCsnEz
LBuMSuVdCihDc6s/6/NMovujFxRhcWe2yCUXmzFoQ+1fxYiF3DmBECQywJ5HqoszRLU7o8RPue9Z
7etkVlx/QLIzIQoDpT2sTenkhUgtzTaI+Q9mlwyIMVxYck0MzkGnefpCr8wUxh6ax3DfEVaB5lJE
APyq9geBRr5opjPmANDikYQgTslmyY6kO6/jzezVrvvpth5Yti/HtnlpBrc7D+Xq9oehJXc6hYke
NtbVAb8R0YIgMLAXzu0ha/rP8ppdLa8p1k04dL8RwrMxD1zsH9lkY4sylfdzuuYiuu41IhFN8ArP
8dfoRFxGhEdHuQF47gEkFQdUmPOckHHZlYcOcVf5GPljp/nBBNkqGWrD/mwSyBAi9tFdtcX1quyP
cTDcBqfiVU002qObJS5zhr03o76bk6vdirUsU2S/e6Yu9ZEow6nYuR7hEgSzYxggriKz5rdQESW9
yb2q6Q49muk7jwL2v1VQ/Pt4/guP+59Oiv8vP+vyKf7hbP7rH/+vw/kP27+mA4Wm6znXFhCO4L8d
zgZH8NXXGBKlb0HEWuH/41pt7w+TfzgNfTjQK6P659P5GolkcjpzEPF1/yWqNfSxXv4pe4bol2t1
PR+Tq0SdDo0rSfxne2NoGSNN9RJ3vja9Q1tS7rKFhirGN2fmlTF3G0PYgNdHhGsUhIvPW6PK+v4c
RYwae8/vu+nR0Z0dUAcyBuURUH+cfucwNxK/TYo2vQ5o8JXCruTRLpXT7AhkEProhhnWKwt9Xbrr
PNGol6CCX2XFW2eLJoqBvA1Lqzx66wMEGchYcUjPT2FvedWvcNYs1xuHWE+qHZq6lr/YPIlCciRA
dd6KufilpT2W8eAPQ0Qwtzu7d3kBT7jmFcl4yizd4KHIV03CbLOKciu93Ep/mAEUyZ6AWr0tFuPH
OEc/22i+ENcHTzlUD+RF3AyUx18PVVGyZ3kuQFytRqQUhI+MHWKvNgpfTHP4UFEHaKbd1DFj22fQ
ojXh2S3yV4jY6LT2ZCYkHag/v9ISDcmexhZK0dbOIXu1yQIoARIuGcpayeKcOoZ2d6Lrxuw8R1VP
sneRyxfXKI1170vSsdZCT/PLigoFBxI/wdAcK906dy0H040KgwDne2Xoo+BOBvW1uvooSXoBc+gH
64eULlsbBvmmikN1xfShXqI2Blq2Hp0aKS3Ulm7DMsZqor/KUBcaM2OqTfQcrpPdrwaRprHIIvll
Syu9dVJqWh+Gec0z4gIGNsqaMKl3u1fLZyXD4YFLEC8P5sU5ZRHG+mWQQhP2/mNkTM9rM9rHpbCc
byGtHI9CDq0F66z9PN81YE3uT+grwjBcFIflHghFqwtNYSVc9xhNbwUVhdhPF1nvyb8fxEdZ6J6U
6t5KmUDGoXORkM19+phjYbjj3iMMAm1iVgXfhSI4+JtYHV8T0QyTjVBURsOt0LVJWvXUCQc/m2lV
Yz3unTVwgClbaa2Vc6Czr+xW7pCyMo+dqQv7px/gvslY4s25TLCD1PlrN3pr8B4gPS/uYVdT9V3Q
fUroQeigN99Mw9Q2014SW922hCwg8Gu3tnCyi1qJ1Rh2JprRIVkaOj+TqpWy/YrSWWVHb9J98NTp
EQLTyaQ0503BKI7ePyQwDJbH7kd5L01E97djKKgU2OamKaxDag2hlcBCeQ7gqbIics2doMxCI56g
KgL7iHOpPVelHwKsTsPeRvp5G/ZRHffSueSkzjeMROWCPDELPljpsnNaWvYOP9T0ASQtcYMF1VeN
WxaDRxWSOm6qLrZW1PW8smiHRqo5GFVV78sobURsmgF+qaVCwB6XRmcj4tXr2cbCoTc4GqsfVOS2
JGMsio9vpdTLotRw5owrD/64+qcGLnCLvPl3WbrZLZELP8RghY/tlbQ0RcDvvc0I+apU5POOzjwP
A6Vtd3WnnR+hsKmwKBgV9iYn4WmmZKgBaC7hUInp2mWW9p9N7OAPLFTyRGHceDMswxQvcvBxF6Jw
GoWTa+TezvTq1m43JVPvRCBkEYfpbl4HE1vCjHVSOuHZZHSkdaBfmj1r2XRYO4ggmzwQpMWFm4QT
jQ1BHjIfuoVNULWThltieeZ47MwasEcaR1sUxkVN8t4ac35fCp33f7J3ZstxI1uW/Zd6bpQBDrgD
6McYyIggGZxEidILTKQozLNj/KP6jv6xXpBudYqRLNLS+vVmmqXJLEVi9uGcvdemHEqJvp4hRgWL
VWJsFOpi4YyfXFl1Gz/R3QW2Bn+bIURczVaOZLefiAk3xifZG8OOrlNzp1vyAw0z9qiHWzhkeiDh
bBkD+vGGdeHEFCmnaIgeQxa+a6Mc6EGYCl3J2FHwyOv71G2CM5q5CEM9FZ7PkjyEMOuSY5zL8jLB
DXoXG1W872M1Ya/GisGm3TA+1VH1JCRutBg3ymPoud0tfHQUiWFpr6yaaplLAY00pujCJFSDxrTp
rwMD6Y9Ksu/hTH+CHTVPlVfewhSV81c88CNStfGGza44y6t2gtgNTQkxiL+LhBpoSLniaowMhzKr
UBeO11f7vqH5ogNskKJpN9iTqfvOptyWTVfQ+fbbTS1plXSKCtPYy+AqLKPgnMBtsRsrGpBT0Ddb
q7XrvaoSNIgi73ZoDZ9cHuFWxkLc1Qj88jyLLtMwKXaWQpnskMbwNTMXvKAJje/MSY04X1Nzhphv
+eZNRcrjp4HN+1cRx+ThZl4dnutYFvsSddKNFU3o/cLAM/cUvjqLOsBQfKaLdlsaCTOiYYo7A9Iy
tcioPkOBDyda5Nlt75r3fSPdnZ0n6luDUmxNFQ0howm5aEpt7zA4hf3Fn7C1JILtQSjHZyPrGFpi
e2lCGJoMlTW4F6qetJ9xjOEQvjdTBbfZA+rFf83uTvPlbqOhaWjjlt66KaxuWwchZi+k5ldwybpV
3ZigQ8Km1MfIWmZxx5R0dI0kyDCqzrZ7W4eqvhTpmPwc5tBuLzszwnmW8hLYXWyREVB2uPvo5GKC
i3SHcy/JbNqfymPaCR87L2ys8IZwkQ47CVqxQIF4CpGKZC72izhthoQue0MGdgho2nWDjkRIDxKP
uTzwJjLvTWGJ1hz3Qwc+fN2D+O6OHtqt/IXtugq+C2jt6Ba8UOpvGhXTvp5r1D914Z+NWYm5JNff
yB3CCuEPyS6Bv3TjtRQ8lYqyTymoS4+G1mybdPdtlW79vgnPimJI8nXn5eWdxvq1KWByXSVsJNg3
yQofRz5OZ7De5l06d+RqkKq6HpB0UtJNM5obbRettWc3NAO6fm9QWb6cI5l/ZoMJHwBBdfk8UCan
FltG0ZowWvhOReEunsuHQiJejZFGHYAi0eySaXJlAA37XtW5/WB01YALVsvujIKfPmTDnPrrqpo9
Pn1/+tLSbt4BL8vPxmGWLwnc97USsXEezvg8g4pVXOhat16f+QcvV/oOUjvDBr+Q1ybpXNyySRwZ
uPbxMHQlIvw2VfdV66EoTzAwruRkeM9I4CE36sF9oKf4CM9e3xesayjTRYl724rePquXQcs0BE27
qguys0wP6KqrsoW3MIaNuB+QGtVMOlmBiMwu7KuOFhMOLv/eyiNyXlj9okuAb2NNUXIDHnwgtpfm
Z7UBHUeX0i66ZKMalX8be4fYkUSJ3VzK6sqmYYi6vY7Ps8jNdmXUi8U97XWfvFiNl3HoYp8wZrQf
GOn6vYeYZJPLWjFhzE+GH1G765E0yYJoKu1ORNEHPS5PeOjQyPF7kA9UxJacdhqeHw1w+B23avbM
R7B5NIQwxdJ37sJefRm82nmec7N9YGbsi7Ue54wbSHIRWmrGcCRo+0Ql1qdo8sSVpNfzGZA08phm
CsdN2JXjQ0/9b+eO+TKV027HfmeIqynM2qtIjeYVQKngkPIr/LVjVOblDN78U2Hp+gJmLlJyv00d
iBMz65hKThFqZCu8ctp4nM9m29D3vQVoQUuCkFfpPI4e2Ic8aL/RS4hRtwlUbC9jXnh3nOmXxgjw
OJXBkOJaqGILnloNYv+qqdtmup4CExdynbIfu04Q4cBNGpU3E7Ng2kP3ycJ2XF0ZRklV2IEu2W6i
sGshBlHDL2EvZWUK2tXPa+bzDhugvLJ6E311mNsmoUBQHKyDA4ikOHN7UJorXMN09j3ZE5YZtEu+
UpatASzikLHyvWfXTMjsC3Dz1l+4rgoXTd9y2nxRFAvMgIJyXe1zm3Aqg2y+i6GTT1Tvx6tplv5t
S4zPRZ62mN/IfFnpYagwwUiXtqgz0sjF3QyuN6QJnVxEchqwymTVTkcxPRUEbHsp8699mt129D8I
h2fSd6f+ayBYoVd81ZsxzWA9ydDfU3yIfvCB2kghsIY4ehBfNSTxB6v204M/WME5TgZ1xWBKUcSQ
1nyGSjj+3oK1uxiD3v5u4j7SRxJEx+exVe68cxpjitgqjYO1p+mOz97KVJMcWcWrb5IC53zAn5Mb
a1hOur62dJdkX/J4Gl9Cy2HqoyaE5SS3VF/voyzgzEgHE7u6H9xvqNbyYms7gR+cOXncmXvTRhi5
mciz3A9VyP0w4pIt7JxbVbM1h6lP1lmaGCYLO1USPWZ74AM8t4xpkhClZV65OSuzfQcbxDmIUQ7t
9eTBv/juhCSmbJFSBM8xIRJ6NdYlaI/WZupZeZWbe5cd5vXoO8YVx8DbD1vw1nB7bp0XwuHw085m
OJdomw6zT4GUdCYTTXJZxYG7ccbKRu5jd6F7mwWBhe97aKvw1pIZqDmnbyq5afsAo10+E+axNbio
l15Jym4eWz+19sg/oyPTzy3CfOyRDj0BArA3Bq6pS/SP9Cct4LBsVltRk/hoLVICeGXdzki6zxLW
zyGgnrW1p46+ceKb11VUxmf1HDg7SK7Nsznr6FuHJmDlzpn6Ymg0qBWQrvMA1ep5UqB5YnHuZat6
KcetIoLDnoADYSwnkyfbEUMvLryx8Le44x6zRuKYi0w3P0QkrR1CqJpbmRK/jPLM3eC/ojZGx/qp
Fzmd0YxlwXNONiX9V5HBnJjyDKlLmTU7Qzb6x5TN5cEkBOKJth0mwFpWaChTc3aQP1Y4uqis4NEu
9Lw4fhw2gQla03PDnKczRR2E7JgQkYoIhb7NAyu4mKywPyccQNxMZgFuFDvzGS6tz245TWduRvkU
A1BzQeuWL28uxKU3peIqTBMEy23VeI/+4q+ehamf7NKgG2vSqh2Fy9CReuKHUenmIqJGgwJZYLk1
aw9b0uQSN2Ux26C07rKELiK4SuHY7N/54M9krrgps+lxh4Nbe0Ew5aMdXAwOSchsr9M9WSet3gZ4
bi414uxNIAN5X05h+qDDMN0XLTdkk7Om2UuwkmAUhbWfpjrZZN0YXERDOWwof6c7bSWIJkJdgW2M
9ZWZeV6wC4K6+prEOk1pTfdF51+b8KH0QRtgPVhIynAE8GFXLpoEuEjnqdVQXSbArvT19a8y278r
jv+B++G9iiPc/vjphNi//MS//B2SqqMFFp+WCyA0FOL/XXS06AhRaxRYOEgyXmB+/68jZFiQ05Rj
WqawPeW4jvqr6Gjg/fCXKAuPoCpPKpwZ/6Qn9Bpq7lnkUvAvjHk6KL7pnWaZVoKTngQiStU31m07
6m8toWlbxRdx9sddeaMvRC/rdX2TrNQl5MQSGElIw3HU0tF5/n4XF2FLq+t/wZq1SFhfDIgZpXUD
lMPZYHLoJEOLvNZFwNpJEhsHV6dTR7PPkNSqcbh386D4Xmm7OJbmgHazI7vYy2Ex0+NMAUbl0wrO
6YtvKGdXVeOXmPDTQ9u1xk3cCb1xyC6/SbPA+cqqz7svvZKNjMEqdZT+tpX9C/UCvIdFaD/HBvss
LwgfafVkCAormxvj5Mg3dBxMqN7wD6jFRd9ft7hMeoo4L4HNqLOiDv3kyag9j30gRDFMVporKFB7
BNJBCewdIUHur5uucbZB0RU/JlbWbLBNe50zkdgbQGf1fUOaXbKhOeQj4yDGC0xNrsOXOWThhTUj
jM8iQn6w3UjwQ6sYmJXR6Pvc8I2UmtFvc5xPoTLCK1f+ts7ZnXQw0pm+IbDVwVfCJnJwAUgMj5PI
GtwrAwJZQvJoJ1037L9v+tTqnsHFuB3PKHewWJqF/b0da1I+gLA4e8KIEkK4SgSLFNu08dUPJnU7
50H5o0OGcmd1eMzZb6JG2fRW22vmzUkCWKmVv8+qXELliwT33BpKPzzIyHYfp7LwDVQSEFRWxWCO
B1QsKjyzaKLsiB1oH9pyQJo6YP9WB2dG5r6xajOZVg5lOsQ/PkW01WSZ8ReK3Yk+II+eFhcea1Qa
OrnrH8qKNhaTjo9fr8m6DlB3nqK98zkwgKgGyQvLZ5tQhYp2+cHt8O5RKkwCWmNzU3yWZKLjS0Sv
juAXdOvKwalhEl/ZqZ/e6MGfnrOePUeohxTHiReRBhc4OdQ5i/JlsHKY5MlTn8woXEN3tb9gHI+W
IkLM/NTlhfHSB21DUyvOxA90eJSSfVBXX7SN9nSVCj8C+k0mGnVAylr9qowaCtdDTDWeFWeA+qaP
ZbvOjOXNRdBSPie5lV0jzsS8m7TeiF1qcJm4m6G0lr+taxLBFaluFNTTcmsUrCE3Q5p1zUY0Tt2f
9QhSdHjbakqF+huD0lS1Lyl5f9HGJA/gK15JtMYLiv1QCdjnW1tFPsS2VomCFXRm1dvC6IroULNx
LHeu1vl3ldjpIw4fYg8yG2A2a4Gem5P7tolFO21D/FlBSrXUUPEYbJrADW9tmXjPvBOxs69athBr
K+uRF5luwo5HZuP01EQGPnQNhjk7Sxzcadu08xhNeH3yr+lsGveI9VJvMzgecHTLwRkdg4KhlJaM
szj3S94Z/NLhcJtT/nJXcawgb+msoaVHQV1/Tsque8AVLdy9LnGAwj31JFGTrjH1wIxlvCvUUOIM
G832hU4uuvgpXpavhd+xCcyXVZJROrLe2mYvkhuzH4cfLg0SyvxlDw4lKgu6t5FhGDehVceP5gju
7dFOfPvHaMnu2UI9ftcEEabocnDQ9rtGH6MVNt3AWqV9HjpntbTRTSLWirKZWNRtPan2JqgGYB4t
eZ/11pJ5PO9wleDX87FYrCoKWMhTfEC3EG7DeJvkBowzNHMVIqQgwfWOjR52JVrXsrs2nYnWtZ+P
ZGLC+Md/6tkxPLiGXk65FQNAHDSTvSsOfjnLal+Tfzhvlz69tfPJ5qs3VpKIxy6DC4Eb3O/RRDsT
pcyaVdAqpkMXXk41jYYVZZhJbefCBKfGgq02Pgm7CZ+BBwyCspEXeSs1+v1FGuc62JahTVeVTWIG
GKhB5Th6cwDfWxghKiz6Ud6XNpUTDEa6fJeyKxkHIk6WhpqZwSBpQkJ5weVN+gqmdx5+K8FK6RcP
60P+s+7JFnxiS5rkbHbrRWeWWdbQ3PkE3ni34GtZ468FNaJpWoE0tiUStcoc7n226vFxogxAT3mg
H43nLG8F4ksZRIszw1O2myoKXgglz7tmIl6V+2wZIKSNEs+MqfrKXdn8/oD4YCPtLkKkVVzS6GQZ
Kne2ioH9M8EYn+803k0EeK3uIY2tSldOLhYwYjaRQYK3wJtjdNZco1AwUOvz6dTtw+DTkgE6mgIl
/uxOU9IyOIdJfVfVDtAlD0HBjHVbls45NmMgEwO1C4YSHQgGv5os8EMYW5XayUw47g2bjwxkz4Do
CtkilcPHnLCU8pw+jWNjWk9S9L0Yw/iiarq0CBYTspBgEg+1c4c7vHR2Rdp07t4AGY4MOsdDkPyw
Bza5X6ZWaXNbIFQIsg2lXExZMIOE/lR1CmTelFP9uJKysurNmANCxeAwlG50WeF8kudBX+XBg5mK
Gf0H4o7oXCSyzDn7tpm3qZEP18Mw2bhsvCyOrhh/h+FFA39MNn0a5vKWzED7cowYXy8gvQ49DbLI
FtwhNRZ3kBUMfSB0Uj3DGwqp35Ykm2wXUOsiJm+j7qabbPEkEd10P+H4BNF3Kvh5d+V0WR1eliqh
qZPSOAWSUZq+jtYDwyiqtamYanXOqzIm/bZqnGaS6whZmHNgjwTJCecZMCPokEmcH+G8slxglZKL
DVE8pInQJpa7LqsiRNh5mzmbcoqTtbBb2IEjHbYpkCFyv/ETBfbiK+wFao1BLtF0zBnQeogrR9YM
409ZmhkNOoYteJIG7enCnPmSvQlDwFhcN2mOc7GrRbWGo7YUzNjKITSv945S2flo2hMmDNS2rgZD
1/fl/LlAC724NAUBQrrG7o6rDFOZjnGuONK4KgBcnYMOLVYKhgBqfXn0cHRSYqAeXtnDpWW1QGBa
90c1pf0u0lrBomUkScOgOqtBL8FnHH/MnaHPlciwbwY0HldD2X2pk7G48cd0AIgUWbsFNvVYDFHw
FdMASiGulSY29nwYMbTJfXq9s1iw/ROLTAOF7ip0XWqOidw5WSjIBVR62rR5J3ihK9PGgdyF4Nwc
P6NWPBvPfqCeeE3am9GxjDUge6S2jdNdNTZq1FEsYJ7Ry5ptZHfzzVRm0EgnVR1qBK3nltTGM8ki
l+A7NYCRNN/kVOSuA0V/Gxl2ekjcqbnvVUeqb+x2ABZCs0nOkab+7FCXbljNIUg0CWemFRbLox4b
HJJO9jltlkDpkSbv0A7mXRUY/cZ1HHdfNzRqkqjI7/HrIMu0vPpK66TZF5lk8ZMDDCO4BHSRCc4N
CRiTJG7tw9TyxtDxQ5ukMjO+tLS4H7UfbulPg74PI0kzoCq2VAHrFfTw8JGPt8HH2emvJjikdWyM
tHuom/8syim4DabWXVU2si70GjeRXzyICq55lBjGLtPBT2eSOTlUqKxZGW/4zTFoj4YkWzc2p8+L
zLo+g6bwTbLEXfWdGvdFYYes32FrkO0881FvtOGp7x1czxubIgDAnlZeKSbO88oaPrsjsRdTT8lz
oER0yJb471Velz9qX/RrdvTlQYCogFmc3YOXmtbRwIlvdBA12JCHYpvgasEsTI1+oNWnHtAhI2hy
qN+8WGWBXdbGkPRTtCLel44INqKTJVCucEC43qZUyUcHTp9fGbrbeCQCpXx2iX6Zc6/bFEVrbOue
5amnrEcM+ZSqVMZ+P03lXpIFmCxICHMrsAr/TOqIxsO/9/p62v9gF+ojuvmf1Z/nXVz8n/96IY6+
bb93f2pAf/3g7y2/Ydn/qWz+XRJ12d5DDf/vPf+ysXctVyhkniZ/cN2/Nv1okJQHuJh6gE8iOsbs
P4VGgCFcxI4k9XnuP9rwL/LLvzKNkBWRuC48mxlZIGliG87//2MTTvT31FtBcg1nWE1rlHg2HiI+
wfOAH9pWo9E8sD23jI/0mq83/7+Py4rGF6yxkLxZJ3JNogfYBVfxdbTI5tBasnqOck2w9HCpYvp0
MJXaYOlGsD/44xG9UXiw3jg0dRShBGUY01fq5NDso+tsqJtrzInNRZ5UuNoTv5jBt8ZYrpzajcIr
guxI0ws7k7KjUsOwXrqo4QclkEXJe3rz6Y6C8hDStm3O5/XNH6w2VM4UXVMSicRKYP3LmGYceBh0
TtmUee1sNRuok9bTAL0UUUUOaHNt+Zg3AU570YVIkDis4Ang2Xj/Nr3xYjjUNXlfSYFbMiZfn1vh
pwb8S/8Y0ZkZ8HkiOt1Q484f2PyRb23ZllnSeddFtXn/wK9lb7/eDNY7VMJsj9oQ4rvXB5YwIPGj
h2wvMvFUsjx/GkufOZQG4gEMkfWF5CSWlz7YL1MRrfT+0ZeHf/I9MLGhjOaKCYaVJ6Lo3HRaJVv/
mIRN9Jnen34StojOQi3C8/ePtHxZfzuS51Fj41X0QTm9vk5yyUfYpcExoHH94FltvWMRaH1wkLcu
RyI8kN6iTCR09vVB+lKGJduCYxg4FV2lcHyALW1uda31wz+/nEUwSRWSCch1EMH/OZBkvWDBZqfX
HeLYTzW9pmvXT+r9+wd563I8ip2CPr1EvXlyz7qU0CTWFteF5VN+qyWVP9Nhv5BQfPogI/itx+NL
vkneSIbg02+Tcj5Nhji9dpq52/Y6CvELh103fvC+vXkYF0IP7DRet18i0D/GXzC4k6tRR4JJnz8l
eRVimSV37f3bZlEfPn3XJKOHTd0ZqStF5NcPZyCJp5q86LqMTUEWncsuFiB4i27QcZvHws71/SBm
aW6KUQtG3sTLUX9UwnLPVWCN9gfn88ZFS/T6LtVuph8Krq9Ph95UKfPMO7a6aPYp/ZJdb6T/ygx+
Hv93+AJPM5vwpP6Zyrpc08n3xdBq+byOy1rVWe7JH3e2ymHCoCk8CkAcyBSoiKFY+xJl6dPoNx+E
gb5xQUoweUqXRF3XMU/GLFdLANdyPA5BGu7dLpg2ph3Kj6aL5becXJGi1O9yOYrEE+vk7U8Kltm0
6I4QCMQhb5fcnqaKNrxcJTVyOOV1IBxgmYgf8EAm8lGq2dg2wHcv2ftAgoiz4BP994TyV9hj3TWp
N2FASO5kB/jm/XduOZnTk3UFLzTVG5OS+sntdzDe1kKIoxKNcT2XffWkQgl6eqJzD9TT3JmDKe/e
P+YbUwfzxl/HPBmDQHWOOFqcYyI4p3U8gPqJxjG/qDxEFpFdUVksMu32a1q206VqlXH7/gm89R64
8LFcEwyXrcTJd9ZVrR8zqBxJEB+3PaHGaNai+IOX7a1lA5+NZxGPAAMTIfrrN7strdoqtHlkXQGI
tRtLQUYq3gwyD2b0tRIe3lejatv7zl9M5ChlPPynCq04KGUkCDn8Q6JfjJyowfevHwPS3586Hx2N
KAXEjC7S61ObLZFUPoxD3mMPYFAZ3Vk6zp4Ab4gtPfD4c20PxcYCEkLwZC7HxxGq+zaK+5g/+f5N
HIzWzyzXHwWW/1pPnr6OPgsZmhEss+k3vT6xHokGWArz2MWJdXCjUiwag74/tH3r7Eo5xvdd05Zf
VQGVqMFb+YVNHT5FkOeTRYXPFQu2D+BiVaQHStzVp/dv3Jv3zcP0xTvj4RY7OT1VIQxlm3DElFKA
26TQgOC0+yDy9Y0REW+UyUrAUTyj09mTQIswTsP+mFcWWZ+1BjeQmwlWb0iVDiET2Hvfv6q35h1X
CsEV8ap69Cdf3/Vq7gkQsdrjiLr6wtKpILAwcb41ahA3A1nWPiWkiKInCmzryoktiEXS7O+D2cYi
+f65vHGH+SQFn41n4qlzTxZ2aZmUNsloxyw0KCXH3U9TjNkHa4Y3rxfpMKs525bsAU+uVxfklqUR
Oc0NEW7Dwi5COrF4FiL7Lp6agak3wkeRg+QE5USXCtvzpJFoNY35wb1/Y7KgecX+Ti7JVfbp9Nfo
xl206MeBKEcMw9bXau5eBs98Il5hreb5vHXtjyaot+4xw5vNBEjhlMjk1487rTzVyrI62gNlXaOi
uANbE2CH5etV6Vh7p6hIawDqMUJURYd7dO3uVk4QAq3yW7isOf75M2eDt3zznmS1cToa2V7d+7qA
JRI2e17vAi6MdD+46r9fND5Mh3nn1wrAYTv+ap0BSKgZgOwec4xgD7EZt5+sqFT/+Ep8ib+RV8pz
PA/D0uuDlNZEMqMcjnnnNM/2oNLDLGEAvH+7/r665iCeY/PFkgnNAPH6IAWeEmIChqM2B3Ff6VmD
2piLcJ30Mv8opN36+2DEpsR2F2Ql+UyYYV8fbFJmMtCsPbrkltG29TBARqOMP9vtOKLmGVG2YWG2
H4Drdxh1wvH7hI/n4NtoeNpMVqimej8gGGgklnTQU5puW7uths379+Rv1QJuN0IF01/qIz4nfDpu
SBlMNjj/MhkDG1kffZON6ffxBRhPEtc8xMH52vb9nFrn0KIzowI87UIaQf8sF5xlJWfCPgHNBN4y
QQDf6zuW2mPmRfV0BEAJQ0W66WY2Y/ODYfL0HeAgHno+JCiMYVSsTpbmk+eFi+3sOBQNoTlDMlwp
cyT/oEg+yOy2lintzxn515GWfS8rGMU+4ORIXYOSUvMC0D9sbmeDGvrac0z3EA8+uvY2TrAIKfcc
wt9tQ5beDZhm40X7tX+o3Hr+9MFjXj6gd87GP3nMMdEVSqBpj522vWISKW6wgXQ3pjlc1XAqtnWI
FDaDqZN103yowrI/g8tt7VwVgr0qhZFOH3zyy/W/d0YnH8hIczVpguY4DwaQIwbbHwGRubfDgPsm
SBEJaMuR25QUr5UFYuaDseB0VFuejqCajjtdWKgBTxYktOI8IuLbo5tbw9qrtVjHrcw/OMjpHuHX
QRhq6C5LZ3E6vn6jg96omyzlFai0uCu1Cs6GeroSzXjO691spqEYfxth/8dN4d9m6OWQGN8Zrt2l
iOCdPOfMIEvL1/WRxAkTfeggxCUYo/neo+m/wBs0tHthliHLAy++w/QbWxs2zY5c2VZJnuMHr91b
H4EkvJL4ShOjqX0y5BLUrqWVtexYQv9i7nOKechkAC8GifHI+Aavm63G3i8ccPQ+0addDLKNjUFx
U8Jp+f7B6ZwOysvdYd0Ce4BVkuSf1w9E97lXKlvDvZgMYyPKqP1qkT6PNpdVZQLoF79lWU/Q3EdK
QTFhjZV6qcJJ1we8QlgSZ5w5cmUEXXeexJMNZTQzrf7g5HX68sG5Lu//6ffBwMyQyGDIMudk/GDW
QL9c5kcILEDZ7JSgB4g0s8fzGtDdAbijpUPuF0YaQhRNfYOY2X2x54GdL08yVx/MFG99Mcu2DDSD
RDl3OnuiIRrRwFdHy6hnQHGdOZBvl6Hr/+C633plfNf3Fv0cyw518tFknl0kgg5v79rkVAhG82Sd
+nbGoiotADyleblHlkueEp1AXO+LqTbfVLWdHWOsPPmCgCLW/v2zemPaWASNLFFQLi570tcvjqeb
kAQl/6r1Jv8yLBwcS1YUfYvnarh//0hv3GZYFbYpKZqyWzodqF0i2tIgM64QrmFUznOSWtLa+GCY
eOM7oMq4CBMZ/SiZLbPFH7Ujd8ly7YR3VTWdg6p2pMlGufiWSGTw0H5fZLv3L+qNVQYcEJ9GDwsw
wWL15ICg2vu8GfqrNhbtI6Fx2iGebsm5GLzOoQUYwb06a2cfvLSf9Bh2bWuYfhTkh8cfPEnGndMP
izUZ/Sbf4/1iM2OeDJHsnqKx6zDFRA4ANzhhdUh70tCPYzP7j9LWwwPZ53QjopTV17Pj9ETtEpiN
gXWkdIU5LHQieZXkQUBMoe+CH50Dwm/3uR/O6bmwytn4YhqtOx+mOjMPRgdAb+V3mnvbNRI3Vzbn
ITA9pcejNVfpfZ3I+pl+ACA2aVo5yQ+zh6jDnQtgzw7JRf1W5q7xBBw3ve3J+wDUxZz4rFszPJbD
OD1L1YYOsZs4lldDnLm7cZKTvUfyN7ZXWiG/Qicg8+dJEyG01hRDkw1A2+6udawmWPsZOwxsiyLo
6OOHHVZwIdIfbiEQSeCMMO7qGWcwttCWTG2Txcs+JVPna1XYU7pBeTQD8k5TXL1ub9vfFjwdESag
MTLU4rMH8tkuAclqW6Tr0jSL7jAmPtEY/mh3O40kpoEQkUSuj1hGYfhm28yQdu5XvlVtB28qCejD
WuzFaKJMFOltuIgto8ZhPhHDNBXEw3rGtC79BjN73pfwDpO+jwhq4adcTOkFu2aiE7DogR8CTCOv
Ak9FM0rKxUwedIY/3vhF753bQctf951GdzuMFdbPIonNYUOHeQxX/ZxCrNRBONQr+KUjOTrVQHJE
4DXzMbdJD1wLrUBq69IS3oaYjpEHmGblEprG6P+gkyEjT81x0k+ilw2ahX7Bv0LDLbJNMLDxXFK4
Ft2cDkF89i1PZzP7YXNr5DbTJqZ5cQs3TFhHsAkuYyDq3Hydy9bKtnOLE3mHfWn+miYL9UmLCKGf
EeVFsE6Epv2IZTJCMufH1ksLTIENkDF+Q4SfzYfCLCc8cU7QPJcqbedjHU9FjlHaJSspDXV5r7Ow
BEjueIlDxz1B96Qwfd1MCBHvwrnmDTKnDGtzVy/BQUDmYUqVjV+SFoMkqVr7QUV4h916A/pjaQP3
K6fCWhIebbBRUUUpFQjptOQkDtZEzItPhN82QqQHNQ3rbocWKgm/OzrSuIztwr0v1TR+sieh8jMn
TqL+jIbXQlVIxvSTCSaM+dFMQbqya+1vevIsbgF4C3vVMfUD6Bx98QNGPcFaTe+LLbaW/sLFP3Bu
Z2AdM+xRO8R2Eckjkl+DEQxuIDaI5EG5k5VDhWyiTzEBFJfQLYyLWoVoVmH6EpFLGl6n9qVR6E+6
82Nc/kFbYAWM62FVUyz6rE2PqEpBLmK27eYB7syMKxxKrNOP3e8p9d9ehf+g3PXHRPQ3Osr9y/Qc
vWTZS/unduHXD/3WLkj1n6ytEFPxxSsU+h6z8b8AVvwfE1ECpSVaLIJ58i+7gr0ArBSziKBJwRSy
lMH/RbAyQFgtFUg6ko5Nu4Sf/v+wK6B+YLy3qIRT3GFv+KvI8Mc8TaxeIwJfBKsuc4wzeH942APE
inoice2PO3Pze2H5Zzvp9brD+30oV0m2QkvH9lfl+89DOShHHeERiRpMIOcN7J2ViyP5nx6FbqNr
U6bmMMBlTubemsU1EvWMaCqP9AXVELlVGKF3/o+PItnm47OiXctTOFk6dybXgF07XHOf5l0e2Na6
xZl69v5RfhX7/1qhL7ds2duzPpc0rdhLnlwMhB0IxRnmcM+dftTdZU3S51gsfHwkiIjf8RcDDCWt
bsqQ4QabLoeRHpabEimuWcMvLW9Ehdtvju7fP7PX+87lxChvUbUzHWYZltDLEvuPZ6kjtrLsKqhs
5VawrnV+X6LwXRFfPmx4k6ZN0MbxB0/2pDXy+6BUO2jG25jMf7mI/jwocUTD4sEP136RePuxNMo9
ro0Wtj9pnNLLq80ArhjRezLse783140FThLL7rkih2QfKcimoQy97fv3ggCYP/dRv86LFrfLDhSh
B9/ryVNqBkEdukUTnJG8Om1KqJNOY9EmdnE5K2SZQIJXoTVZd8TC3qtRlASO++UXAtSmNTam4dJL
ArKnkc0wz7vhixGHEK+BosQoLek8f+tmaVx4jpjvetGPxcZAgbtKQEJvgxa6wRpoj/iovvj3z9Wn
4ksNY9mPoEU5uapBuXqAm0T8lDvT5MTYfF6HzkfVwddL5X/dO2hPihWzWir+r18kuDKTkrEN/kCa
xH2UatwgJoQXXtr1GnKq+8Eg9Naz4sVELIA0jCd28uI6TlxX7ij5oqKMCAJEf1AoJoVbCLfx++/F
WzcQbN8iXFuqAr+akH98I00GIaGqLULfFAQZzGkY1BNRfPT2va5y/bqDONp8PgjX5FE5J3fQ6iod
YfSMqByQ/f5/yTuz3ciVZju/iuF7bnAeANvAqVmluaUeb4hWD5zJJJPzG/i5/GLnS1Vt/FKpf5X3
AXzlm25IqmIyp8jIiBVrJYM+3nrcJtcojtvbVnhwLBiJtek66jLz3PcQ6YW8ZnahkYf6KUQJwRsu
uCIQSYQ7d2oLhE4hS6LiytnVZvrNt4JkVSEZt7ENRAxI4stLpxz1dZ7CK9dHNT5jjkAjjD75Gfv3
OgNz6BpEH4oDQmeB2GqEX4yg3lP938WUD1MzQfmBB0W8ifDEyguoL+gAaaw0kL9ZBuj+H08d+VWF
bNNBldmWWrUvGjYbi9sOmaYlUorxLqihide6tFq938ofjCjHrkO63YZBEjTH61aG0YPa1gzjZU8a
mvNqGrczta7o9wWUOg9TvEFQqT7T6J/GlLSWroNlIkx9CoFAUUHvOR6hwI3tAgLxNLvSYG9/AH4E
bWCC2l5nQUEDE0Vy8X53/7AfOJdxMUhVsB0c9WYvBjVjj8wDRTxLBJW7pVZC+Y4KXXdmP/xhgwcc
i/7zIYETdbLB/daGGsLTMcYwvC0z0xx3Xq1PK5FqZ9GHp8YL/81giZAj5FLu+t7pMpliHJAW4pWs
Mb6JJF/FMKtRN5BuBxCgsP7KB3gv5AZdveRuaspHVPagLQBEuiU6nG8JKZGZodZ7Wfll+g+H+/By
ZKodK4CDzzxZXUFo18Rxebm5c+J7aDaK61AC6X9/Up/hrS9dlNNmTma1AhLrzq1uL8o4ANQ4dYbi
hEagcp4gjdfD+EI6obzSq356rPOIyCFRghVVTt19QgiBS3f4YwRLSImYbV0g4NJttAlNRXLia88f
ovs+QCnD9NJibQ1ZsilSyDaNLvh1ph9v5xJ6VfYZtpqtD9T49erEME85JNXcO+Fv90GX/xzdPKBI
ET3HFbUAT21YJvg7ZoaqSOWRaxmkQUVkN+FnCRnnX0WrRUiMsnkNTnsvIrNQeNOCQKLxkIMwR+an
chCI6YIWPossGYYO9FiPVEKEWjXV7bYMFw4cJuhBzll65jQ6wbwwXhzjxMgD5a1hs0+zrHAcFIMn
IUmuqRNBCJzgCt3K12MSw0rj4TVyj+nhMtMbhEr84UNCeDpBWWgdQltRSIRF3x/yP4w4UCNCz2Cx
TLwn6/WIw9AQBTDaUnflV+On3LF+a7WjEZ+ZUfK08+lMcyeJi+cBIBxnEWUlgYHy3sluRaXBliWb
mQs2DO69cQV1WLfsxkxbdl3RbDMcygXMEu6y8etsDZ0P1aXBeGZbnhZtMw9sCYw+/ivWF/jR625P
ftaoGwWKsWZB6EnPIi7wbgsm2eiuEFSfV6MxO9emIufWZiIjQ1A3yxZZecDk8MxD92F8F1BabQUy
AvukqdtFrtnBY5/BhNE69i8ik2eiuadGlWsooWmbfA8YSJQQTzY5BeyWAOICm0czuagUaT9yiFch
+IaI7v1F8ceWHJs8ra47XHtOvJm2rkXT14OG3lj5u4AWYyscxC+CWNfOtKTG+ZXhUuF/rooEwMHu
289e/YvjaBL2ZDgI1y2T2nB23y5IDjmbqhiG1ZgY5/Cjb9Y6pQnPyAM4ljl6T7mVCdh0dUA96xL6
KnNrxz0KTrm9VaJ+OWUs74/h25753MkMBwAC8wUE/PUKC0Q9+tmAsQrdmYy731ewtCGjBE2A09xn
fj5fghlKz5wEJxF49hcWhsAE92EPcBGcMq+bHe1Zb1sNhs2xlCu40B77YrxGMZ36rOAyTYY9/NFQ
XaKw22dnNtWbVcN2UiwI3EsJaAAhfd10PjlAgSDjRAWot9ZWiCwNBdoZnjf1mv9wcGmKdLvj2DRJ
6OQkqZyiXlx7MNNBBlqaKyq6KTIehbcu0dpAksQZkbmo2837jZ6k+tXYeuC2gATpaJyT6T2xXb3Z
FFBpIt+YcCnboryXrlKjRKNuGND9ARU2l8HSSy1xi3i7fVU3YXtrRF1w0cCLcuZdXqcNj+8CVodK
HCpuwGq+Hmw/6WtyKT3z3I6kOD1JiXRQd/rC7QbUGshobiHeglrH3VCET2i0HBcwYp6B4r09z6j8
DTBHNjlflvkpUkwfbAC7OUFfDe/6DlMirl1TVJuG69bKCqKfmdOE2xgk4spMR+PWJTa8bQn7rogc
OD/Gwto+D8z/T0HQkorQX2X7Mpb5XIfw7wu4/uN3k9TdrzffOEY/7b/YKJRdq3AcwREbU3VkiIYG
mvMPIn6FdVNOJI76UY3X8vgTRjmwqV/hMx5/+jv6adl/cXjqCoDKxMP0EvzXo5+cMeCmOA3V4wCg
gaN6vZRDD0gQYtfRYhonL2iWSWo6SJU2oYWaLKAVWDrPWMnXBwEtAunFj1JfDQCKKV7sl5cgL7Iz
0U/i1zA1qkHKrM36Set1/g2GQXe3iNxJ7eH9Lfum0YAoHYEz6kdxt57JuF82Sv6ht2GNfmoay6qf
2rpvtQc3R+kbyadmLqBYat3/QqMUN4B/8iDcgXbnFNHvNkXaNYNHoxXNxTopH/jCIitDqyOxMwiX
RoOm3+/p64OA4QW9hnIB1pL7tM4Cej28mW9Dm5ra3zsHsuV2BQ0H8wkJL90GBRc17RknQj3vX04E
7gNa0soqA1ZAAwKU7uv2orbPwO4CJvMLr35K3T6licN0xhAh078c7Qsd1jB+yqi+9fLza+p1p9UC
hr0Yv5zhVjjh00hdo3E1HaHJWcTIYvne8jC1xBZ02u896kTORdFOum1Tj3Con1BLipT7yXGU22na
eH7Zo+hTkZXdcVPqtWLtkICfqgsvhS86IcKmj/wX63B1pBs99UqZHEzuvwUjvV7YSGFQXUTOH4IK
sLIonZ0Mf6wwBW75zWDgl97slcgpseosNlaTxH0OM7DXn4OPnLSJySIiFRCTp0n20umlP9L0yTZH
tKCTtOy1B6twEQ1K/LKYBy54AJIfpr4aXH39/spWju+/VhqGkBgsdySmV8EX32AK0jSGijWYkA3W
kkF7qPMko0F9Qi8X+gGK0zVyla7bgxN+Xu4IYKm1kDMmfO79dzkdAkKaGF6qj0CDkwI5NWKBJyCB
80FqWqTPGezDGKCiy4tpvVUAd0hDlIfO7TY1nS/HAIySusaBq6LOyycg+Hq3oXqGHC9Ru0Vl9i7t
6i3aKAOUttQmnDPU3ANOWiMhhhYKZF6UV6lunizyYiKK5LVQaKexznWLtTQ09CyX8GpTDW+7o/ZQ
zrD+ROuKwE+DPGZlNqzxFIoP/d7SSy+MHqvIZ5XAfsy/aZL2rScWsPKorelOSPP1VzC6W/wEBV/N
qinkXPLEEsgi/+kiTR1j3/cIdSghpXQQQ35RoIJmjNd4NILvOxQ70OrfjQtn5DFo3Dpp95lrfptU
u8wPZrSETZEU/vWUTukYIJDSpyyQbnBLtU4QmWm9baWHkPhBANAGFmw8wDWYxNgEiYEqqSQr1HBv
aSTNIfvVZvLCQA4K6bEoDtTDiC8rGxtLd/YehgkNAbZgwdn/c5g0o0uvoGA1PPTmKVz2fbQSuj6R
N36ui8YkVxdUPMPM24zW2kCGcHxmWg1/w+3xl0iFqOUOJYQwvvj1mIvPZucJPl7LmJ0X8kBGjUtG
zu8EElEsDyf1Qt4beUI16HiuHtN32EXHnh3W71Cm6kCy2lxDXXQeMANycTTpx8E145BVvmohmM4F
TLd+UbTbItUgXEOB1VLLw5ReBqFFJju4YLZQpNRWv0cIIJLNp0M7jSys6tosYifQILawBdd7zcnt
bLjUXBEP2ZVJuj4mRHQwKrKOTXcbeLE6W45L5zgerp8MvLKD7Bz9VSJt/IRDVWsPkOJjl8rZiRgC
qSQovG06UMDBLI2oiDWAw4nWxTsC+EZXoX/QDTmi3o6rgxyqdOAzYpGISZOfgjnwp6/HR+XAiXnG
5LbqWOlFherougtRfOv3XtnA8LE8TklExJcZPFqqdnSGxlnIKSrKX2gACkbHQXpOf0IxNrLlSoTA
hSDWPBi2wALeoK9Hq4B9cpuAYae1ClgTYytQweFvWt/UMCTXRauNZB1dC6fCH4YUTEZdJ1CRIVJs
zLmBLunz562swCZtDpOQO6Yazh6QHePjlbOdThegK3BPDH5QXhJO4JNrmRp9aNH7KZoWjm4Rl4qf
sybYMn7MXJhyvc8BZKW+9qMGuQfFL4lQEhVrux5BxT1NqBdUzr7XQzNrPlW0Evo/p2YqjOhhGExZ
TB+xdQga7K3SaSbgUm2g9pxVSfiQvzdxTzr74uA95VkhmcXjQi4GrvS4OG2ndqWs4NtV8VcZ1D+c
QjN7IEZxalhiDXuPxgePG/2w8P3M4cA4/sWAPT277oXJDqoPQzzBRIJpgU43Z/hJyMFm/ymGGq0l
Ae1KKIHu65hYGys3MAo1QxHEr9esQmYWEeV58LrLoztCcqdVU4lYEkvl4PH6MgCMshlxioS5N4iW
R9HWDwcnHi+6mOKieZOZTYXmBmIBPoaJkINa4oOZGvhZAFeZtTYg+BWtnd4z6R8VlMncfrXH3M1v
ygYSkHoRwFWf3xR5r86HpHbpc9raBGs3BM2TUlyHHh5wSdSs1VXoEcGKNruiriJwv3Hj9PIbx7Em
PJscBDPPG7PIfkbZh677LWc18N2GkCtPjyBf4Aimtju/6Usx8yW99rmIw5yDbMy4IGrAXXltN0DN
i12HPohurnIvkyAUUl2MwbStTadgG/XwYfFEOFcGvi4gpu68G1ztGjYcWzQWLwKjYQhJrVtFI0+B
B1j1VqN6i6eEqak+6Yso7sjKoZFXrtx06PhdaGQOdMSTpj4Ob5HDfxC8AGzaFOgF9PEKArE+XGiH
RzRtVobxapRd7UNdIzwYDKOsoFR318c5TFXL2E8bHl/4dsvja0jjGMYx9RFoWMGQGLXGSqlSjdVO
b0A9w2NEhX2h7WKIxfkvNKaaN/ZtNZ4F5N98ewC0X8erwBFdf5eARDbQkD92vgka7YEKx3kGs8/e
UKNczgnz1EdSGfk8G1IeGFHGWNvEcZuw3FnuODZPRAv8/nGIpsT/nZKWSJ9k58PuDNnM3FxC6jJ7
O+QGhnpaeaBSumWkiKXazWEZjENrYTtQPmE9TX5j07DmtPCvr9PJ7ZiDWWf1lKsSEGR+Iwsfw7tq
kbAGUzZW40xnLVl77rfDFLCye9UHhKw95nGAv5dTLuGeMYrLac7jZ2tqqEVhF9CW429QzE1rlHUM
DNJsS73LrmooMZjCmsLB/OYwipCPwUm5I2haxrd9Y1RRvgsV1I+UjAtynzGaDe4G8HpRvj5tgzlF
I3znB7Eo7HXgxoKJVBtBPfcwwtmE1GsMLqgVIOfKuiXJtuy9mhNmPU5pSXa0B/ALXnJycVSmbTGA
Jez3GRY/sy8sPZWYeT1P6tC7N+CG4mFomfsta1UXlriB/bLijQy9q/zxs0QdlA5PIYEFeJijVP3y
OAFuWaieVFT9O4SdTGq41d4TWWxD5qs1XKSRA0cFYG2LgaV+7Plh3qAWVBv28BepcgUxFFh+1EbX
PVTTbrJzIAnxDTzo5pnSeRrVbj+MroKMZxQB55Hjh5uo1+JmBYEnxGfEO/G1/v5cWDmktDbHFTtU
JEI16ALzgl8mPn36Bn5PvQbnCYu+jJuRD6R5p7ZkB4KXgQPDBw73KkUabYwfD/3RwhKcFiTryqKl
Y98zztBbGnwr9Qb1jDHO1YxAqqamsEsSk1+qsD4jpEmKki7SxoaTcmMAvjSa71FbSz6YacTOmiXM
3+rs9vsxtD+6xdz7xg9pTqXlwp8Iurbfx4apmnFtzS3blYoukq+CXRAx5O8S8Ap9IrymJ+6GbQkL
CMocRYblctNWg2uiyMOCvKB1NGBAQnl1wJjPMy8ISSBGQ+VS/BV2wkir1yIP1Z+gl5kZXKjNzRIL
PbgC7ZfMl4bkWb3e9sm+KMBWuMvegKfM3OWuhFHuKgqmnFMHcCmccOhxxzoeMxITgAVQlCpK3HXA
/KTaN33A6hP3x4uLgAsbvDWzDNJgKbUkrMZFyjaaxAbZDQs3gft9xaNrO444knwfnCqBbuScGL8Z
rjd1HKZSudOO3Sv3ARigCWrLqqGRjWBsk+h93AeUY5njNYM78dY+ulU1k4HA+dCtpVaGfJ29AWnM
1sgRIk0vZdAUtBfPltrFBZFgK1qCaTYje2kNXA3Re+6Rfm5XbW7WpnUVzn7oWssa2J3bw2dQ9D0w
fLht+frx9O7xSHgm5lp9D2ZBPM3jkOWxwZUl1LhN6EtYV0Gabg03Vv2R7tTpePa+Lavpg9WyXvE+
w77FOyEAo5xQZ0Q7J1hE+Dm4WQeXCtIg/JK9Tu0/wlxuKT2jWR6bzqYgtYa9pgmYwUhZTD7mtiNi
gNtnwwjA2x3fNTYgmA3XqWPPFdydExzE5g7NQkTcV5w4U5dvQsScWrFsAE/62qqp0U1G7MDuQg/h
wMRoYTUM05qU+7pyyyb8ruOkZd2iQIRG/1kcXGYDTlW+ZVoS30gz4NgYIMvNPLqPdJi6XsRVVrLQ
8DVb3iBVL/lUO7aKcvSHF8coKfPUwjfI5xPlpzxh/9WjRO4YatoP8Tfv2R0L4ZQgoHCYSuypmtEB
4bDIuYBgr2uqZWpV6oGHG36FVDePFXIQrEZMswoITIns0hm0cdM199EUVMphfA4IyChVliB4Doll
eldm5pVZtjn8pFIgvGbu3FRTU1c1rrqBDoeL0vGGi8tnsWX0JpB4djnbhy8Uzhwn5tOMMIwdfx39
Sa3PbIzVWhKQRPGUuumh1X1sx2zshiuyQGQRufnGivQSjZyBShDkiw7O/nFpJpMb8AD7MA7Ha2p/
eDgUqg2d1eyqNosrzRzqzr2EqI7KZ9zB53t0D6EgcH2I3YLaw+1ycqA0P029dNhRf0dFghnA0dro
8oTxaQ/BQhAKgp9ATHlqtQVhw16vSrgn+Ug8oyyWLWbRq7s2ZQNcAa7aPkBPZVlCL6r0mhFjYXnD
UsssJr0koiqeI50zkgY8w9acCDMKc5I0kRuMC3get5Xjagi8pFgp1lKJq0vbx9DoYd7sQ8iwAVaj
hnUyVcCh9CK4mi/8eIJrGDkkfe6KxTiPGis89Dt1iNRjYGSoj4PTt+2tZ8ctX6i5hfvJOq5YDdN6
MFt1uzouWscqE06HQYIRcpZBgb2HUNt0pR+viOb0PHNo4YjsLuEgxlIvssNt3wgDYKzLo22IcVuz
eG12Qvf1Hd61wDha+eTy33FJHT1mZIjUTZK8IcJycFtGxAnXhz4fFz8MmUb9dNz3BVQsjFSO5CLj
EAVtD/02V5Y+hQ4A2lnmE9U4dRvlVFZbZ+pmIS2UQt2mj1aHB7sTSbJ+33H55iHyOR7uaXrO9IAn
86v4/vC54fkyZDqhumAczZCe9epL1oT4FwgFS0r+y5xQ3cCPUcf+sJJ6pHJ4HYS21BdCc1afpHRJ
DW8/NxKB22o2G3de9tgd/nZcc64NGJtXcLMh7K60lkhCd4kIIkpx8EJyCQzKfeKNXG6vYzG4rQ16
pshH8XXu0QbiPo13zzAf33eSsWVIRHnyWZrXYZ758VUgqtht4HDRWj+4EEBxoBvOrapqogenhCc3
+4GAL5qMF5E0vb6588e2mKx7O/aAtN6Yia7+c0XT8mbHbh6XsDjEV2SVK5utS5Pi49tO4P7/rMoE
JMOqLDwVizyGMI772z5EZwLOGcbqOIOwrkwjworchZ17conYzfcjmK9D5sB8uIcRNiZTQFU4eLTT
2J4bVK5ZQKTjH67P4SGEeLSAE34Bk/p+k8abJC67gGg5ARRwwmA1TwEoOcxR/QDAd3mMOlS65jCM
w2G1KFeVOUwOaYMRslQxP3SHaAAYrzmKd76szSS9p/hJWL+5T7uutupENvaNBblnlnHSuu0kWeAy
tCUrkNp69ZMGN7laQkqVkyWYNWnASaAJgFn6Vrdmy//ZhD20Y0tdaUJ2YMyfQ2GwZar4KvFug4dZ
h6PwkBWruDHRnOZBJce09a5wJS7tc8rBmRMV3emgPaW1yPDVuj/GhiwgYepIPKySY4RAp/41EptQ
g8qgWFhjpg7/0B3UzlLeIz8dwgazhbpTC3osN9ztAC8uj0KY5F9Oy1zU6gg7/C7zCFwwCF3flL/t
LJqIWA8RjjvcrwffDZ+PlBsX2s7IUVpxZ6Soj0HlyRaqqWhqMtZxNUtlYI7vVLaC2FAeWcoNKC1D
+RVH13KEwY0hSw4nP/T1BqfOMRVUWXLk5RyW3BhtS5sgcLadqMmiF3ESqIPtaMKPHkNhU91FCseO
E0R4CDBU0toHchS1XI+H92PulQE5mlQ8c52XRgFLzVt6OImPzxyoEeNvqVOq17WbUX0kq7sCmlRp
RHluK90fZdc7HWpnuVIiYTEH6FiqEFmYJM+9jRq1sI4nwLG302yqmCpiQs/+g+nkVMdJh4AiXMAl
hoDgC96n9u24y5831v+DvPv2V4W4yC/5P9Szf1RiapIobv/X6x/l4Wco0lS1z6sf1uTH2+m++9VM
H37JLuerh1SV+uT/7R//Gwl2nvJIkvd//vcfVVe26mlRUpUvk+gumfJ/n3X/P/+b60b76/QLh6S7
5f5F7QvFKQCoYcUkt/530t20/6KuVLEXkRcDiKSq0//OuRt/KcgQhCJQEJp8ii8dc+6m8ZciM7F8
0B4wjSKx8k9S7iepQ8BBLnhn8pSAgBXPF/18mYumhrIyKI9Eus+3F/5ooZuX7xHTWaS1gCRTomH3
+GJo7g75oX9fd0QWR7VIyQiFVDbAJCX98rJFgbAdkhZetMw8/9LSq20RnsOLP5cp/Csz9XcboIIg
tgA7+pxLegEmc8257XGDoqVYpRdzt8xJZ/wO98kuWdyOi1/0dNG5P5rFnhrFM9inE9zVc9s+hxhz
BkelzgS97t9EII54DmUx1FXG8hbxsEXsikvhCuqItZWt3xRmtSym3+8P69t2ie+yyhxSwNAvUqX2
ut2k66YYax6hOGWtsrDaargGpLsuXWvtWBEBX3Fv5s7Wd7+937JaIq8GG/gEeHmPxByVAcbpYLe4
29GExtqysqtwgQVEx8MT67zvHyvLGlaeETrL95t8s2ppUvEgMsRgzMAcnfS1p7wo6mhSiukJfh1y
HamPyESn3fXoXjcwdHyQBZqO/7jZgDZJsYKdwaE4aVYf+xrRNrRhqjlKqbs2TPTyOrkOx+wCaVtg
Tnt78LQf77f6Os3KgvK5qFBxRnkhlXpvJrY2fK3Opgh+N83Gge6MNv885X4xbt5vRzlZJ/PIAgJJ
BpeawmKemAI3QiFP1mW6pCAamLSxGc0Mwv7yEuGQMwP52t9TXXKoyMf1ghnAxSaerFXuFtRvUc2y
LD34Qeab0cTYzGcaeTtuqhHgIEgpUs10CiEX8JdXBuj/JUrsm6TlYiaHsV+/P2h/7AnUDSDVwU45
p4NWjEXaIFCH0m1chRutHwX3PvHdSvV49c9bsuH586EwBZF7WikSpUFqssdZBsiQqNp3nLYlm+9M
h/40ajZlcw74YtaBOnhemmfufoA7KLteRmb86DkNKShxpomTysHD9EOPw97VVUXW6aBpA1VS+sjM
qHL3ZRZa5l0e1tWub6oHZClWCEoH2Woyun5laUG2Q6eHNGbZ6R/MhjQcSEenXY/hVJ15sT/0nU3G
8FKMBm3h6RCP+MmzrtfZMpu50aOWFA4bgN7hh388kybpJEgRIfAj3XZiRgoI1iOq9dPlDKTfpAZD
agjmwv/wfjNvT0FoN/ATON7h4qCI4qSdVhcGRbCgVK0RsFngjbA+p496AJW+njkaZQXVr8Cr3K9o
wkAwUbmoDJh1J/cJ1e9XdVQnO/SDnIvaFsvO66zfbWc1iwHBHNIrnf7z/dd9e4w4lqIxpwgQqBhW
4fXCQzOUUiFFyjNPD/n40wtv8qV5P1kf32/m+fx9beZox4Y92DbAwrFtX7djBDPiqSMFbE7v7jvR
D3A0FeONj+istiwb2dfLRoIfX0zmOLhcf5pdl5ndukFtZztpXEvWel6fsb1vDzRcQ0ppldMHX8rp
yVIIdT/vkL4m7rz0kb69Q/7ne9buOucCzVttV9bIa7w/Es4be0+bAdAp0Euc2m+MsFaUnCoGIAPb
W1cD+mJxUu7Dqj1D73q6q2AQ5ozGRHJyUqJ96hClhmYaHbGGJQAQ7TaIKanrSLWfaeX09DptRb3F
C5dvzsjhkZpj7xKLXMVWBLCCJNIlOsz1mnRPd2bGTkfvtD319xftwVycRH1Pr5zm2jYu5/qT8U/t
xHMTCjcJBQXAttNSUrfSu6YNaCLIr1xoSAo/gXXyXGHxSSEONI+6Q7YV1l0kHEHT+ydmwsyyLktL
FIYdJxqupKW52zwU49fei/sbXW/kdymlvklmEu7FeCcVT9ZcdbM8Y69ODcDzewCXpDSD2uM33R3z
ySihW8qWMFwRsneQPAk77JLurFtTV5oG1Zk182zQX9qCQ5NUXgLYBMp/avB9Z7AcvQQ7b3vduLWR
UbpHMxgqE9ciagEi64GkrLOastBeARxauZZmbsYsvsuMSCz19AZw2M4ii2q49SMQlTOUgn9YY+Cg
IcjE7oE2PCVIdGabu5E98HqIWv0AT5BtqkByFMLg5J4Z/XNtqf31Yj1TnFiBwcEsTjUlobr1050Q
j0+qM11S1vXNiL/o0omTqbsIeA8znvsQBT7EWmKfJeFycO3bKUg+TCayEW3VffeaKl+9b+7+YIao
xlY3Z3w1fPeTlucEWTvNaljmrkZIrXGzy8ZEn/39Vt7uJo4VIOyGYjJj5k7xqByOSH4mENuQThiR
sCx2E9c+Jby0dCjBaNLoYzVEuyAs930Xb/MgPmOY3lwEcd3Z04Q1gZgrxoATSxhpyFbNvg1iJYp+
erCH51b+oFc6LDtFfGs07aPemSuZWAuzCS/e7/6bVXTS9olVbKs+0DPZA/i1fgx9vjC1hLykf2at
noRuMVknzZwsVoOkcz0QRliCRlwDg9l5WvK9JcRCgkTs3YJEQE92Je8uLE+zEfMrYzi6++37nX1j
sNRbUFJMBQTgBOf0ggGuUMIzxFS3WXoHOGOfaNpaM9IHKw/XYVX8YwNJe8oO+LhHuqpSf71FfS+c
KJBwiE4iTYjJ2I5wT7isKSrlRuRG3+/dHwcZEBS9o1zE5CL1urlYIzMuI+aSdPIuFsk+dvp7+OD3
pV3fG2lwLdxGKPHPK9TETeCdvrlAB/PMhjr1jNRUe9Sf8C9lIbDXvX6LLPGGbiBFDO0fqOrHVprY
qBmytVstq+3mU2lR5vSQ2/CNbca8F86H94fhjdngIuwTayN4xz2cWrrX7ZdyJFfS4hQSR75ilOEE
c+Nv77fxh4WkOAAUjtqBaPE0nFGhbwe2RG+WYsy/Og5gJxHf+W3wwdWrL204nXH8/tilF82Zr7s0
IO43x1HaLKEs6RZzVu/Hvnt4v0tqB76y82rYXrRxMmxgEWKCDTNAFq9zFu7QrIbSW/chuxGbcKZD
qgzptD0uxvA8Y2+JQ+HQnOyN0NFgEClitJ7cGmZROZnGyukMrfndze4ECjfXwB4gkJCF66ANq4eK
q6ezaN3OIVkzh2KC/0umDkwPfipu/Sjs4s9x5IPugWC/hNdn6tO0WrSTMz+Yszfe5IOhfZlK3bu0
Zn3OvpF/BJxHFrC6BWZEJCwBQhsvpjSlOMGQfrfLmpoMnjcV4lfpJ+ZtqPdN9jEwkEbCbHTz1TAG
H7w09dfS07yP1DwU94MZD/4VJIqDv5uGQPtqBImstnKQ1X0DyneJVCAqEC4px0/6YPa4JLM/oYpb
FBcjDC+gHs3wd8LB+iXKI3GNeqV3k3qOWGhZK3Z2lv12HDnbFzIDSg1ixUDsDZx2hNJkBQFp29h6
huInbMLbyeSKuCzx5+ttWFrckCi3/E4is9kklDztEcL0hnXvKAXgUMb9F528fLuQYXkVmm7kLxxf
zM2+bxPrLmvTTW628eXghOG+NrJ+k1NOwP2zceFSzOZm5yB3fKUbpX0fAFpfTen84GYwGtdJ2V5Q
XSrNFWK9G0nKNKzTMrwwJJJ0IUxv6wG0XbvTYNkbngBbI41Kwg1Fxc5uEYtIvNsGdc27NsxEtybd
BB0LM7oyJm3uHqKwND86sHAjEkXmzFmNFF8UF2gmUqebCUBBYB0YuGLdVlqXLLSmHgFv6vHdUEx7
iOIRqCg7QIB6vS1E5n1xq1z+bvTWWk99c41Elrn0xLyK9am+K0ZRABTl/j/m428AkHj4cVZkCz0u
NeBcqPU5097UqcCec9v9KQq0UMDqRIssnfMVtSfumkobAROLHVk3dWFmdwYZ9Hvmq70dk0Q3roN6
foLNZ17oTBoKEFHOONulW6GMW+2toPxtgfvCm/XvqmdORa1dRmlcoCdpm8uy1u3PsAM+eVbifk1z
q7wygLgg8q1eMMmQvKxccZFU3gw9YKRdmML8LSy7cWDajMGZZclaROOi8wLICLOP6RiRRRTVBXUY
JNE6+0MY/0JpGgJB8o7al9GpbqeKOcYwGeDZrMfZAmozzJPYe6Kgxgkm3x1MDsO+UQc+6rH+peCj
Tig68zYJ5MTtpILQsourNcQ4xiY1+luXk24JUMrYDQV3+3y4zMd6Pef6Y27VPYUFaC0vnUiFvShR
qq0x+QZHRELarOiWY1j/sFCeXNdJLq5BDsx7XKfsNmeH/RzGTp+XSEPb+7D5hjj1JYE5OKbh6Y+C
L944LYawuM3b+WPhfBHhekB+7GPF8ijvTYQvq7U/dIgXAX3ZxTKAp0TLyuxh0EjYLHSjNh86/bc9
I6SmI42IAPXKz+OvsHV+jzSW2WjALeZpUl8x9e1jRmjrUqYy/0jKOVkZdequiZHH2b7FtNU9srud
BpJLc80fMtHcDXogwUURYRXW0Vgs9My4btA3jfJ2AWIMNs/A+eVBDg84eV/G0WaYxHpuJRsoI0Hp
u2Ox7pHOjBY66rNLKKWLpd9Wn6I+FysXIu4FqsPooKfNOilkwU3W5/vDTM19vLPB5ZdzcBHD7GDr
wTenMzdTmlPPQTn3nGx6GwJSqmaAoK30FJiMn65yhKJ/dgV09FxSdtJw160t1u7Y7US3S+Fnhhxh
MaCvLftwxUGw6KtqaHe9cK3P9WCMSlzyC3ZsFSDkCfhtivZcdhtumfNv10ctLxHw4OXeJ3K+/U3q
YhYi4KSQdFK2uUHOwHgy9GHACTBvNdbF3m7s+VrPFBw5ATJnLvyZi1MfdfKHTOsfoMXuZz3Pd35K
dQJMokV9K2xEnXstNZo1xT4PFil51pkd36bdDOeFDznMpkPq6cOYtTPzbQlQYJOp35lGni/tyc6e
5tkLL/op/AnyEiVcsDqf9BJo8WzF13YZXrWx9ql07C9p1S+Fj4x85Pt30K6Na09au2ia6zsHfooP
teZZiwBWVqAe2pAso3qsWU+ASY0LpzaaYt+Aur2H6LZeGGMIoS3SvfZi8jgf5jz83JaVqRBOab4u
ynoY9yEXm23QR9twZHvDNtr9tgu4o8FlJ1P8WLbldGfp2bjVUOu5itw8dLezLLzLtsxibTX5M1gs
0G3XuW3u2XLRFTAgQINw+yF2vIRbi4r+1qe+xwAQ242f9X5ET5aEgr3ugHP8CLxpRKZj1Oft7Dh3
uVUIbuwFurOZuIGVdtri1q60cYTh1Vj52bSHsge5c7FuS8hckwIs9RQvUT4adwl6X7DoNaFD+K9D
lIqiFv1zmpcVEsWA7uwPMrKsX42BLjRA2G6ND7vWG/fa0uNrQiRbGcr17A1LtLHD+ibpbxJJSE/8
J3XntR03EmXZL0ItePOKRDoyk06Gkl6wKBewARewf9TfMT82G6qabjHFJlf1vMxU1YtqUUQCGQhz
7zn7wJPCglQdafK33Wak7oKrzW0e2rntrwo88g4aVaQXxuhnn3xSsYurLpnI7bEd8LxJSQBqi7ml
4IXmFXXixmyPrXPMhNV+RJroXKF3gXmKfrTZ+FIWwfUknAUuYMNOwcn0DO6FnodkX+NhA5MZJsly
SEaxvPeHvuIGQSZ8WHCPUnNqudqm8125DYS3HGLRg8IbjW9Ct+S3rlqGblMZ9SdmqieK0DVFc4V7
KEAqfy9MbTwsbtncFMjCvGjNtk83+MisG80qyio0xDQDuAzysSDTGT8uVoWqDmcjJo120qrz5M16
VEGO/aDlbTWG5ZBNhyLo8R5RSMhxjzltejAbr+8AowfiJlsa/0vT1uN+woYYsKQ4k4jMzicUfDSk
0UdDGjQONKrqMYArnGXupw7mewQl2YNrNEwnZWpHp27eTT4ZLqnnqH1hE7dbu5rh8fTGcavSkeAS
t5zvUNSUODaCRytTzbn2tMMkqxGLRuKUe6/OzQ0/JW6NCZ7xxmOm1kgnC40hLpfQrJZ6Ryr2h87J
6HY0Y61H2C+ysypTMoqFEJ+EWbFBiVOfObRsDrWSaxCas3y25/lGgrvNDq6wDokPdQE6YUEDf6ju
1OirU5xP2TekYhIVcTD6lIym+9iO995QXZO73DxUiUijmcN6pBI7PyA8S9A7jkd0bZZBqVFsQVR9
brP+OMqiTbZNfl/G/ntZy+6WUOHHEipiKKS1W5y6ozI4EYHcUpzU7HwoP4mFp3JdYGzb16wPG+a0
+KbLbe9gL8MtYsZ3WJ6qqJx79oeYt3RcYW75YBnDkIY57xJMJ80Dol2QhUjwfai5mn5lo06/9mEc
fyrm6UEUxr0VT4/abO1Hr1DiUBRMOYXaIp1EXlVL4T7l42IN2xhlYRnmupHdWSmLjYqP7WLjZ0HC
E4eZo8XIJ9F2fx0T2Twq6M4PNRvf26aTajN2S/0e8eL1rME0j6qxfkhT8rNNpfZWrryoqur855Lo
+z5up091jcU79GBXY56zPyZONkVgl568Pv1Rlst0SsxJ1FvyquOr1uvPQA7GvTFxExXanF2SExmD
AjBq876MyLDOw3gAUI1651o4lXMriszcOw4CaXtgO97N6Y3Q9ZNqzW2wGCxsXje+a5akibJ0mnJi
i7woq9Int002+EG8nxA5KBaoWtyWvX/lpvmWmKMdh9ONSy/b7ittrzL2A0VjVafRsORhqIJh5/pJ
d3ANQtcS32/RdnsZqHCmAeypy/o+btAy3sGpDTHhN2cP3xetnLzJEJ9jywxyzrdo61i4kWGaw7Xl
DAB4JqAg7uSam8JQaOgqCr7ok2BKV5Ne7nNLzWLjcSj51guPSG80+hu7ScYvLQD2yEnFV9ecADnG
Aupq0j0EQfVFNnOyHXSxlIBXWtyEsz4rXoAkP7a90Z+bmk0WmerTbdBKEfkOfqhdFrgTxBQ4KlGa
64IGGfXCMIghsdeGu2ts2kB2ynxKcnbbYAaL5U/TSrRjO9XBFtEriGxPeIkiGZtZtQxaClNNWm3N
vNRpCatsS/DEVznT8FRx+pgH8RBmIzuqGbk+ajcobbtipfObnsgjGhmEf1f59FHaIG3sSrsRU/6T
YLz2HjG9LHbo0gsw6yyTB8U0mmwwjLIPNRRlmMgdGyDcvDjyaRmDoLni1ByL62Exa3mapDmDb5eN
JctD7qTBA7EcSDQ4Yoop6g1/KNCHqTI/BGO/Bip6jWy8ELHYpM55qTzaVPhuFendOZ9tNoLcfWip
3lg7Oi4DcRWzHhynySrMqxqsk35HmBpAci2R3XgY7NIH0o6MMEqAOGz7AsvAY9pCu9oIZ+QDZFrQ
hfRvRFgr3wtzJQMwW65uxY9mVQ7pXrcTHMFGYmRtaOE3fmrcGGhIlueS7ZGjFx/mbvCKLZz8+QP1
/dzaN/Uc/BBmPqAkt736NGRWcud1hXoXuKL/3CMtlluxzMl0qrNhvOInDe3LKHxRwkhq/Y8JFpx5
Q4D9ZH1N0zq449hRMSuT6GTdsiHxxo9JD000Fmlgos7TZv/joAkZ3yb10PlgwiCbnLK+cwH4W7Pu
RExPWM/1Em5+GqgTSmDjMLXjA0Hry1GTCOVRBf7A80fmoyNVF9YlB62Q3ndrXZW5bILHSg59f005
upDIR61gT0B6sE/Zj6nDtKSoCzXOUWbtiHzL4h27jMbgZrbVeKYH/zQa2bXUDCTRsjG70MBS0oKY
G/JvYyvaDynesFPdzgVHLkMyDfarqauClvchxTc4DnCF3mvBuzRtr1K34iBOhA9TAamUaPDHHQtf
PSQ3VYKYzP6RiuZdm+2s+AreonniaC6uWE2HSNicYvW9od8TAAZtTSC330KIx5WZLJHjbASmQ5Bq
nRHFCSYF1+n1iFx5/xTPi9/spDK2g28tMuJB3xRpfG2lzrbW52urfbS9L/MSbJbWSHexNVc3Im2t
4r5tTTc+ZOUG5t+yMO5uVOJU97V0Im+544LVp9E06t04ZF/AF4+QnQ2OWuclfmz9CFv4xp6uZ5xx
UUIqKRTkFkdgZn+l4KFtgG7Y+PJaeUJ2e0oaXZ1XEL/rh7XGU3JH1ePOadONNikkn6m+H6ZF/0HE
gdmHqbPEuGIsv31fcBZwcl68mYbU0F5DorAeLNNoPo5m86G+hqrXnry+Klgta357m20gKpcawCnT
whuob7AoRqLUt7mJSLzJhGQ6dwNtV8djYuwKPY9vU9edQxP+Y8SJPQt7NnuJ9tV0MbMSnRu6CpgK
k6xc+jCT9WbOJTFNxhajiMvsXtQbki43+sjukCfkWau9mxbl0QmWptimrVtqtNXSgAlOpBjrpZvc
z3ppaTv8rYk6l452lZjml2CZp2+eKPKI5Kk6D8VIGDhQUsXhxpPuk8zhKh8kboCwpR4vT36eqnan
TQXeBt45/CFgnCu9mLsbkTcxBR0rRvCT6HxgNm4w9xvPfg8e/DrvReJjMa8/T7l+9FoMA+iD+2nc
VoIRf6Mhdg+bPnnfIDKDCOjZPzrb2pde96gaTmEHIAOJR8kqcSOPduWNIaUVStbmbc578p49qXhQ
Qb1zCtcW2ziJnaNpUIJaRt269eeua3cF7jKIgw3e0Pe2W0EstUlRTA0s11GHK1kX6v3kytr92ht6
fCI6EzjykmKxY2UGurtGFoZlx3wnd4knY+3YO9pK3jV2VdJejdVwM7TzWnkLrnqtrm96He56pRvR
3PtdHjlqGWoR9RquJzReo5Vgt9KcnFwDC2eAEhpDapHOuW7annbDUD8Z8Zo+O7PThitQmtQTchR3
FBMmDcJoMd0OMmdW9NOFc5hX/SyKpMjupb/o74KYvtDG6JYuhXmnPVZ5lpzwxujyNpf6zC5PTfGx
x50N+L41+0YLvbjtl6vB6fSThcTK38Zx1Ul2CwmjrBBLlA9scHc51YsqDAjpeJ/kwXhcEjd5JJsy
k6cuMStt4xNRYm6Fa+bj7RwPItsv5uzNV0Yt3rN9mrVtoI2LCu1psn+iti/HbZdzPhw0M4OcLmqS
qkz1DZ/o+L5j0f9e6G2u7QdfK++XgqCMUBtiI8rrnJwHswMkylRTIppd0JIkotgHziy+5aPSr4m6
EYd4GTxFpJGqLDcsUMIcV1T1doYc6Pi7rMNNInfUruvSeagV2UATm6YlYL0D1FpzGv08pnAM5DfN
nrqaE1TnMceHei9QARm7JF74FfRtc03r94sb09VO6prCgCPT5I49lP2BmvidBdXkkJeWdT3rnXM7
lRyMjN7SItbQMbsSqijeZwMji7qEUXUYegbf5nxWZs7WbGaq8IcJSgjp0LB2zaXRngA9aBtNt2PQ
G4TPIDkPmQHmw7/rKjD8fimaoPza6KYuswsJa1qSpBrhK6g2Sil/zczhbvA+nt7o+lx2ndYL0dRz
AdrpPqLLiwajOTUqsPEGrVxyBcnPJHLUyB7zxH3k0DpGNKOI7gHj9UYn47I18+u6Dnpx2tQ6mVDr
5/qtC58gCBdagdptKCGK6uACb8q5qt/oqV32m9arQOwBRrkmtP/xGIXSVJIUPMbEdjeWNDYC7Nlu
8fydLN3hqAb9LUzjZV/41xXX3qXn0URDPPv8vlQyzFY10kuU5a02XwedvXET542O5WXPab0IjVE4
+fTdERdePDx2lkBRSKWlinOk7MypaxsMVuixpv37YYhXCcYXtSELhO3zu6kL0y7NVYhhU0MWWrzP
JKF/eS+bhzR+Cxz9wl05CBbogRoG0stLvVo2QYeASsrFBk6HbD3YZ3cVjmPrrUThP7QLPEBCPpGc
/LJhoQx7fl+6l80CiTmj71NwK+Od236Iy23N4iBb6uXpzneOrvHWmH/hBpnkuEWkTrgCLm8wBfoq
9JhzUdElElhRoz9OsTluJDFKUVxl2hsahRfeMQSRmB1cZ0XoXoJRE4q0hAEwTIJcZJRrwQr1trF9
fYi8fBEXyglKQ7DKFypDR2e/gH8epKCxmgWb3ImsxJ7//YiHlojUAxEfvu9L90ZPhxUzMY9O+rfl
8CDH73by0BYfX7+Xi9yTlepG93+dBXGjrEy7i+aq7sZlXmcTCRAFrbIs/wj14onVD91OcWVl2R2i
np2lFxV4vTj0Wv+A4/tkQu2g9PQBmAyZVJ09b4IquPPG7t+/jbyICEZpn3tIDS/mlkSVXdOza6D+
ZJSHWlKyxzosgZfrxsZCZ3R4/XFcSpjWBjMOO2yKho2G2bnQRRggQipiXFgbumwfiHlT+P4NUF3O
ovNhnNVuTtqvKi8+vX7ZP18TkCioeVe7A288pM1nS0PK6t/kXsuLX5d7Vo5oUsnG6dyHWL0VofLi
pWwHkwNvZYD14PmlJtnk5rBWKkrKwjldIfQmECoa9411aJ1PfhcJeKtoBmUoC13gGHx7z68jaXcF
Xc08ajVZRJs2Un1Nf5m0ZKBnszLWHfIbb8wf8l8iJnULFPOaE4R055Kd7Y+u1WoeK3tvkOw3TwZm
ciNfj0C0yvUPnZF/7qruIOhrNPALrZyqnaUeAP41b3yUP+4ea6aHCHzNtEDvfPmUB83o5nxVfTgp
d2vdV6QO0ioMrZZjWnGQb5lm/hi36/UcZglsJL+Q0M+ftkOfS28rwn3Rw96p6yVsItR+j2r/+jj9
Y3PBZdbZdRWeE7x6mYMtXQoILueGDeVw0tGcxtsgXHqoHe09m1A4lOYQ/d9d0Xx+Y4G0/NKkiQdp
83tb4Cogbkq3aEJoapeVb66S6/v926hFPmivkiAkuWwQmd/X7/W3PRpSpUYJnxW4rnrwAfGN1RFH
yhmV8kglDuYS7ESt7RKyHn7d579yVr6vSv57bpH8ZXv8L//k/0e2SpCdv33Vf8a5Vf33p2c+zF9/
4R9fpf8XL/D6CiGHc8G586v+hhnjkATjQ2jtihtFELR+Q//4Kk3zLxOSscmKSTKOhwfxP32VwV9r
LNBqlMA/zeAFc/x//KR3f3/9WFH/9pf+8+ffXY5U8F8aJnCFieQCEP6HfM4mtEAtivZSu/Tu+6TB
O+bTX80yvT1BEiS6V+hjmyWRkktXt1+oymnmvEV+Us6HGS4KgVkLniJXn4K8hqtX+oQXFXaQLMG+
s5ci3cS1ZSnzxpoajPo7+kQ9pTYaDnaxKfEsdRzxmp7afDpma0gVVOHs3Fe2cGnFTZYJtyh1+dU9
VUKaaXOlV16+I4/TSPaC7pL7VQDmmvOdT2xjp3YjCqzcO3h5ixS66QpCEwqYUO6WakZgbyQlR/hl
wDgwdRK7XI1oSswpFbveQUCENZyTU05Dghipq9zVBGkXiNvMNmpF03Qp9DW+yyutqR3neyYdXz9X
Tuv0u3meU6MO48SW6c4D0uegOvRbAGeUq2qqXC06g4ryFAlrNgbqjVe1VDVrRghKFr9WZ6rhqNeR
e8+NpG6S5fVPWixlFVmLUyYVs4Xw4Nj1dE1uXCEAHYWsjvSDF/zmRHQgLOzBNGCaymnEoWIKPXvy
/aPqMj//OVe2pKWQmiLor/Wu7POtNiYoBWezgFFF7Ev1GBuKnEq/1YZjEksqDtQ58Yq1RdHc9c3g
g+8J7P4dX5fTf+i8VFnXDa20fKbs1lvnqfT7NGrwJa20wym+znrRIejoJXPcSrDh45HpOXjAsvSl
3Rf4vL87ygsK2v9tWwDG0M06Igw0T0I1zEpelXonqm1i8IMiJltz00B89DfenNF+pGYu+ivHHfVH
Xx8IKbVJWkmoThq1Iswe7uN9lcBjC9sxoNslYWRMw0ZXPg9TUneX1HQWbthoZu7SG5B5PBpFaXuR
1imvJhTOIla7WDTTQZIhjATkZTxBQVq5VGgNmsouBrT/tdn7t26dp062MUHcThFp0On3EWbZuPdc
yZHiOBjOZD2JMW8sFGeVqLxwaLQaLU9Aj888UjVcrGw/QPEgTEKxBJKuuICtog1nmVEvUutWBlMT
b9vFr8SGOg0fakmrusDSCs6VzQHhgpu5DOp5T+ysQ6Ma0NNdbzjdd7uHQRYu2dqjRdIeF5vZqvU+
BJOaonwRg7jjjZ0+Mmp5jKPeod1KgabBf/NHdduSOcyBNaEMQYBt3AZbuDddsAt6q/4cWCNoAdBc
MXSFobQjRJvqC2d0/Z0XL/aXRR+9jyy1ZUvNBWEWCYiVcVjjb0eiS4DcQDqjUE4RRweTCrF4In7I
zhhsRV3YoFhbQAFhUCpriRpQ6emVp3T6lmySqqPtFKC2FKbXB5921qfCqROaEKiCDJb2mU8tadNX
oUd58HNjM8WEHnGw46HW6dOe2kVbdh6FIP/LhCS+KkKqqPF0q0iDoxsHDRF0kzmWWM2Lye/klXJT
t98xVc0W/UrTUe8qbEXFWZJEO4f0casyQBgrHQ14lpvZWQ8iosw4TuCC85ZHlQda8qApiomU1psx
RiUx0+kiXbWd7MY+C4vX1Ag7pFtNZMUmPodhoTeyZxOaeNQVh1zXB0BHutEeJx4H7dehslKUS0bj
XkNBs9VxxTV1Z0CtvnbNe0sheLQr6TcRsTDU6jSv0t2NZuqtv2DOHCRMu4J2q/jGJjgZvkxgjKjq
w5Mh8znAnvoo/SEzCeAs6jYdXMSx04xWIaFJZXwlthPs2VGSlWWWboi8Q89oyqEk+sCp1blNRdl2
oVqreqNOx+uErZBStekObbuvyW/HbvEJMhITGUBwopvLTWLQ5NLfuQj80Dtfm30aLxsMQOox6/Jc
Ow29WfcPMnWN+pgkaDXImKnM5F1JkgeqftIvy2iyUiQ2VhWgfqTj2Qc72BsmhXhFuOqDKDuSvoif
U/c+VLh00/ZxjxOg1LJpH8x1HEcAwMqbeGhITJactZ58HdHLrqRaSbdKT8ob1FDIEwt3zV0SHP6o
cKYOO3J6201Do9KVxdlpKDnSWXJdFWoNNNlNnhT5zWChOv5id45C24xJ37xVXRED89SKctx3cxLf
xVWa0PUPqhGglI2KdqO7qvnRuW79iU7HMu+CIPPOQzPXZ8HatA4NXb8qRelAAEPYkB2WPF4QjSEN
0I+p27F6Vqy7ZgQHGnKKp1Wu2CU9LXAiqmr0RDsC2IcnrSrr7yIgDuastWbj7rJe1oiVaD4j4NSx
nKMrG0kCLMBnYs+Ibf1qnKuMWmfFAoBgs+zIjcGiJfOwaapgpWyVLmmWo++kEalRxnVqwQAMsZSN
X3xKExNOlwDAaixrTqgs34pZFT2BDiu0Ttn/m3F+ZeO9nMJ5WThu0bUYDjm453Enstr5MtWJQLNS
5F7dbNHJA3KbKq1dDjrd0+XBhfTsbsBbWPsBiGp1xYAiXb4JJnBKdN/dd+hg63SbEV353Y2Lxt9o
vULSWsTSj+BM+9XOqsF43fQybq+EFT8UzVLxK8uxuAkCQGMholT5VPZd/X7UOtffToMbE7ntmqm0
zo0jGGOpkMb8YYaHl0R03WJYpp1p3pIADJayazIjuy2SfKmOmYKntGHzkdwzk1ifrarPsbnaTvrD
4VvmgZaZZX5CHmz3HySY/34Pp5Mk9FYLEvPKH6jC7aU3NM1BKo+uWI6YhYBtu3GMrULrVGv3k1Nb
6nsqKQyNG1d5+NxHPVjO9PzMr0kziXeNZZM3rSWG/i2GClNu0qLvWW2qpuwRW+feA7ZF2mDx2GL/
QybavndhOX5v7b4HepkISGoTpKBvtKMNplmnLDPKEQiqQ4r23hP+Vp9qPS3yhBBYyvw67Rq+4W4m
zV1jFzMiVdPNI9BX7MeutBGbZak9nBNhdAnfW61/aGmsIp5A+uGFIlPsE7WlNtJwbMQM8YwYc6Zj
BUVyQ75A87VsydYLYz1RT4GBh9RtreRRG2T1QKNsNrfenNvIN+tqOKcV+rSQocg2yw4E0rJUKVg4
khX22GV6+XNwnOTUeSr+2U2D/gkCqV3vZ5rOe1SbfU6cwLJ2RKCbm0eQY/qPsR+IeZucJv6op2P3
M3GCKn5sWgxtrGx1OVEJzhPz81SYJVgK1809icy9l97eTFtDh67DWcH6d5UpTookQdBRxQhGlQNj
8/OTYjA0DkKAEjZhg3KBb6Iuim1l6N196uWqZGAOrfFvr4l9nVOHSU3Bhn1gW8+vSeHKGfwu9ULP
yMtr26r9/ZJr03YG07vNi6F7o9B5UVWgS0LdBju1Za4XdC+v52gTQnSGOgpVce+y3m54xv3WgG1L
aVxBZ58MtFK9DLYWe8Tb386DLxyzLsqs69XXHBXqSJzHYcpc1OLwrsxr+Ybd84oADVylNpMpv79+
kYvmBRch0cP45UIiKo5D5/NHmqlaJhOTOb0++iX17KKA7SydvmI+VE//k2tR7ncJtKB6spbmfisu
xAZ8wDZdY4rZdK2N2BLZcqCfepR4b/nJfmHVnlUyuDHKYWsZwwb0fOkv1QySVOHVuZxpmH3c2aOj
Npb6cmibRm1KVYzbml131ExZc+WVlv9Vo/W3TSw0wvSPmRegBj1ONMue6kLOV4uGXOTvosd/e5D+
8xvmM3rEbtOv4tB+yYoYhLAq9KFuCHe4orWcFgcQfPHu12P/V6WVc/qtrbrqp3q1unKLOeedan/8
UOen+vInn4Gs/t8gV/3Kn/nv0VX7PpX/6z9+/I6u+vU3/q6xaN5f1PzXAotBapcJcofp5J/EKMP5
a209UGOhHO3pa/3jnyKLYQKv4scpNTID6ZQb/7PI4v1FxBT/l38Cg6x27HQXRZXXiiwXFkXmnfU3
uZTF4ResHZCLxkSmJtFbZcJuamyfOKRL4gN9f/iRqQVNr46Y+84xOrPCKKTHcHzLVf6ayiz76vh9
OR9z1Y3yjWrk87Lu35/JwL4OPp7/GLfP3+ASHbxuTsV5mef6XVlozuea6I0gcu04/xIEYvwQjEXw
ycGd9u/m/n8uDWCBZ8FmkWLv80sXo0kSuZedJem6OwHR+DRiIA81OJF3ajaSr6/PVc/bBH9fzly7
8CvbAQXhxbxolewyvCI7+3aReWjI2/JbhnHnC8q4Jhq80vtX8/Cf17tYTq1Mc1ui9s6GuSRUEPT6
yO5T3/sZf3z9zp5POv9ciSYoNSaQCNiInj/IJG3ral7YpRdSnTMtL48ZaNc31q6XBgrZhbBZqEU6
3uVFtC4LerdLzxU7ezY3mfGzbdL2NOPeOZqxar72jTtGbeGab9zd8yX7n7tjol4Np8hK/Ivn2OUL
TG2RnAU4FmtTS9uizTGKByD5/oOc+uF6IkBqU1Kje4izCu3n/+DpggJhiCIFMM2LNyTw0PpjEjyL
vAKU3KYjKWv0C16/yAuD02Db7qzZ8nR63PXp/7aQYoRSmaqSMzps51uPygiF4ZLdT3menE2AqXev
X+6id/7roQJmWkFTXA6IxsX1TA510E3FOZva6hpRsPapSs30rkK2eu9zqv8MEbzbz66VodbJ9W6H
D5jIe6Rz8+71j7K+5f+1qv/6JLyO67+8llByL77eAYi6DgfurMBybtAB2hGMMhn2ASKsf32ltVCO
zxdIicOc8/wZ9y1WtTL2ToOpxCcscxk918WFp5Nlh9evdAE1+HVTsGooUho07yjgXzzesmEmgxV8
SvXUQMZXdl+wV/hf6yBf+qvRE+5Hj1o1nCI4zk+x1gdo1bJ6fMOo/cKbAymFu12Jiax8F492clIH
UZ5xokaCp9jpvHmDOsI+1+SmbNk4LefZEOVHhJHlscRmef36U3hhTJNtp0OvgKHI0noxv5dLknmD
ZZ0qsnwO5hxQ+i0S1P353O5i8kePr1/upYcOzcJyA7L02BWsi//v71Af2AkLr3lCv41csaQUXgKC
Cla9IpabT+NgTac28fvHVPONA5EI1iPC7v6N6eKlh/77p7gYZUz0sYf27dROqr4151ncBBlJNISi
uPc6CsF7mc3Dnqy3eq+sIHlj5L2wFNAtBrdgMehovl8sBS62tHRcjJOayuUqV6ZzMAZB9tfrj/qF
d9ZmKTVWYgcL6h/6qLEleqM2Tlqsq23sDCZd6VLfdIZUb/TcjZcuhVOedF52aA7bsedfqieWQXMG
4xTIJSOlIZk9DH8J0SpgiZHbkwnZnlEFjsfUnE3qc11+cjKt0UNZOs17b6yqG8durBvCWbIkNJ2W
Cs3rD2N9ly8msFWDhNIPWQtwqoth58suIUR2OhmcJk5jS4iGIYPizsTsvCdDbHpYvFb8iCuvfmvA
r7/5+ZUN8Jnk6eksjOg7Lq4cEFpG64Ba75zmt3GRZpFAGrx1B7dDclGMm8SbyXXMPG2TyXS+5zOU
R+ma1c5zYX6GQNbHN3YJL7yEho78c01mtSy2lBcznwWov/Jx9QLHo4w35/1ZlCmq+7LG5+ElYrVe
9IfAmIdoMUZjl/bO8PH1L+SFxQ3t2a/DNkHta1Xj+ZhB+7AElfSuNSvtztWK/DBFHN84XYs10/Hk
g2bX9n7KMvOKwCJ0I9KSdzQAm80bH+TPwfvrSawVlVXCaF+8jVk/WYPR29cxTbzvsevUEb2ao5FL
N+qHVY4+l5PaC9WCZWr0FCN6bH2y26DfGEAvCO4irVAOdntDCIH91pv1wuihsfzrpGSybbx8s4zU
xFruWteOmQptE/SJE/XzbB/NfsJ1VD7F+lJs2WSReTMN8XZmxt2IPq6uYa6hLiGybX6jmvDCAQlW
Bu0P4F42QdyXgllhkwmdz/q11acos/BU1HdL2rVRrdh7iLouHuZVx9j33RO2NLzHfhUc46Ga75NW
JNYbO5OXxjIfh8BgprqVYXMh+KnHLksTz7oWcy72rRdTs2snw8Z20KrtUqn6vU3v6GEatDaya4lN
lLXm9SH05+TCE1mLOE6wzoCXkbS9gv/Yjea1Pihvh39Khb7R63mkaCF87me3PY5G95lsdPuNheRC
ebRuYbgy10RPbOjrefX5S5SCr9ELz7jOZNdQw1DkktCrpHhb6PdFGxhfjMlvf1BOZkLO9TQ+TkFx
hGsLMYXHE5VloN6YW/58FuioeQ6gisnyRFT2/BMVEgd7u2TXaVUtT3prMFSXWVShS65ah9fAnQl8
Yot3wF/VR69/D3+uq47BZpnZhEdhsPI9v7aWjHZuBdm1b9TZgxqTeU/0SP719YsYL14FACyVQSA+
KI+fX8VJVW3ihbxePLw/s9sNx7bU8s3Q4lqxlGfvCobDPivilHBiuqMlpXtMDgmN5qK3ls+4news
pL8ntq9/shcePUuNjoQYuTIVkYvBgBYL2i4fjKdjHqbKKG+IP8CjNJnwH5EwosaIJZ6++I2p/Lk6
ax2ESJbYvzIS9ZVYe/HYc4WvRpbale/mfgHixSdGscbNg6uzr2o0GGMsGHCjmN469f061j1fXDnr
rjsc9vAssJe3rNDi2WgCrlvPqU5Wo+lhOaao6DPjY1flw0a5RrPFIHsvBtqtI/GUO0ebu53GcQLr
VJvftU0JGcKJ1Tv6LbcBMUb3iwF/sWyGAS+8+Nbq/ft+zKyrOYuzLb21gF5Gp21d/vjGXuHPvbi3
hnWxHrJbYMO2jrzfzpdeS8uGtJors1nfj6LFF7YQpbZvnSaotpa5iPvXR8yfQ3m9IAJcJk5OXSuR
/vcLMlxKc7Hdq8kLxFbgltnleSPfWGBfuCveSt2EnA4Ukvrz84voKfFeWuZcwaiN7wYP/mDYIN/d
zIaBtxrozltZ6H8u6NR0iWB3eUHX+fjiBZX52FL9ba8U2MGILIVhS9CVu9Mcab5xa5Te+PC/D0Bq
VGx5KRfyvXGDl4TZRtIRzwpMkEtuq10jHDjsRP/KR126s9z46QAWCa3z8mji+bXChUFH42q0Bnl0
u9g9mzgm11w7EBr6mC/mAcwUruoF4Uq/7d05uzXGLi2jTPowNL0AV1PZzdX3vlrKH9qkd8272Tbz
ZWP3dYwAoCmsj2Nb5KfBUsG3rqE7DS09wWw12TTTlOmqcWv7iTNuCSopvrV1D2+gJr4INpFrZDc1
X1fPmVehGDF7s6QzNpXONrAXMLJVVxTfCJJaTugXxi6SvtUuYYpAKGbBDZBCYMfO7zx98Wmm1lb/
jZe//UnkKCa5yhsGfnbMW8QyffGzq7EDglWd3R8ViKoHTqj6z05O5r2VjghgkrqFcyFMw/hK37AQ
EQinBeUP5aunjHCXIRw0Pf5ilyTJhJUsCiuKRx3/aW7n9z2xpljyPFt7TxHATPZxUYBhyVLoa9dL
ZqMkwx9M77EzpxIzZhwAvtHijIf3v9k7k+y4kWzbTuWt6EMLhaFqvA7g7qwpsZBEqoMlKSTUlQGG
akZ/HH9if4OKzKQ7+ehP8bvRy5URChMAcyvuPWcfgkuCvlE0dpUPviNrtR+Sy8/Hvhb0+JPJ8ZnB
zWwMW7cqeuOEFIrM2SE3+AxMuxo2vtGPBEkmKNBIkIsSuAxW5g/B3GduGpoOweVBqSL7J1xHea4T
Yv4gq5y2Fjln9dotJo0DzdWC/k1P5xllGtEpcB48a7yoNQBSG4z7fhf2ejEsYUEe3MbFP6q4OFUE
TibV7MN/Rm5F6ofljaddV0Iq6NsEGAraE8RsdmtH70s5oCRxPCdFtKul5geCrrTkRK5e5T6TgDqM
eW7jkJ44TtCcXr9AvtwV+A8dnIlhkufNtLOjzHM3qYUOMFCYLU4SLfe+o1tIUe/RzqYjibRjgLpQ
DZ/4MWBAxc04Z0R6y67fWlLMZ1ZnlY8cq0zMyxgtvyk7WT9MFQPVLNM5P1OmKz+xNE4TvuHJui8r
I3nA1THJbd5NcEUrdtvATlqBUwHqH5G5dao2JQ7Q+Um9ttarKjtnjs723agL7dFLLIZXedICEXZW
dpPXkmQwpNyaAwmcLydxTiJfShMft0WCwHB1HCiYV+T2aW6gu/n8vXHSDmVZWVRQiRBKnaRjjlK4
cZcyBgCDcXsTw+TQQwOnOtHITCHinlDDkbibuRzQsZi21clYT1YN+sweCxwHoJPYxnxsaA206SIs
ylIhf5j7qOIz1BhfK7qE35xsoOWtCzf54i62hTBstgp9RyBpfCnw7Z+gl4DIQlhl9Bj5ZY5hHJzP
+4YjIc7+uqS/GnuJuLQKf0RrVNlxe2YARsExPqOUiWw99bYL0biI9SfMOhApljas+cjDNvX06BsR
H1lDB1b38k0su9reQL3W+lMII/1jBPOuf+/28XhrT+aqEI9SkustXmRMWcCLPlVI8Mawha0sgn7U
G29ToBmAAzCqNifSz+IAVSze5AVpA7Zu06eDArdQQqgLhs5xyy0bpv+dNEdDbAu88+7Wb9zSu8zn
hhiguUWLQ+qmwZF/yVh5RNR432JigTgIURr/vri5iWKx9e6tTJBmg2sB/WeNYqk8MaLFlFvZOqBo
8jw2yT5TTXfnOKkrN4WkTBD0hpdZFMsq1ukC0STH2mY9ZhPKqT6mKrfz0Bhrog/KPONcooxqvl5K
bfloeR2LTzxgPib4FDaRr0btp5sKew5H4aQGdvRJu8nQvIDWmTloh9nM8huQ2DNcqVlDF9oSyn3j
WJ1ELQVj77NuDOOjbUrzijeFltCBa/WRDzDcxpGr35lpoVmhV1bwBsq40ustQlWRbT0n89EKWVPn
B2TJJdXOjFP3zudO60I8o5cQdlZmXtIsXx59xQEMcVARqcAayIQOcttYSCGWDXALBMGtEwyDt5Sb
WbCzhCOKyj9tb0yv8M6S7znzhM2prS3JnYmG4HOXLuY3cjan75NbKmeL0Kb86KqIhQjnyyfNEeM1
2h3PImKy0pxt1ekOjnEBBwYG7tBHYTG3drMDnaPf6IkN0aovfL4MVHrAZCDHfL5G3BlLwLFcA0QH
XSXo6UCfpr6VfTbFYPygIBt9KGimIUrTJ+e2jljQwhYWFt01TtqXRcaXw8hOBPEJh/vGC4ZxYa+k
qx/FMOv19ueoc0bEDZuAQMHirzLgJ4WjNmnfYXQZmJT1plEyr8872x4f/LFzbDJcEdedkZibPbSw
eoYNvyvVn83oq+TF7CXa/ay59lZrlQXRdyzjHmmrnyEcBb70MTcGTMpJGznvda2F4KXKJkZvM+k9
xLzS9VRYemXGpFezccnRhbJ9pk34GcZZY+1GCyMhVWqRBAQyjfWPicZNFdo1+244LwKHtittfzhr
prw6XzKOEwYL3vt0pLXyw3YGdWqw42Di0/VKnU+9BX45AYXVhsKovfdS1KCDkECzpFt5Y30hTTlv
NxyJoIS0qAbzDXau4TGXTno2mh0Sotay0BROMDJuq4L4PYSWZv6nR7dsDqdk8tXOK8g9CqQwJDAI
q1S33LmXDPktoKWwIejue+fgE94JVw7d1Tjbs3UWF74D6L7oMP7gUrRY0Ar7e7JE8XW/OM33MZU5
GbVk8d6I0tW+1ZYfDxRUKlFuOqQHMkCLSA2IAHXRh3PStiw4Pjhep5+uS1Z5elqc2tkUFMG+AaHC
HVjFttABjbn2ch5F7qh9Lmt7yk+IpPbVWTQ2CK4rQknBR9nAS68M1h9OhkS1dx+EMAY9tLSizuHf
wYpBXsyMGsIuqwprmzdoXcE8MTWDqchqA9oh1fNt4i/qk1NHnCyGNm0opdGU2haOLR+61siiTeyS
sryTLl72VJcOsrkxrcJq4PADZyk10Ry7441Ns9ALErMwYrhg0rkZIpd8wbyMc3Tlc4mWzap4g+DZ
OE0H9jKubDkwijrx0LHBsciz7IdES5PLOXa8u2WJ5zuiyO17y0iEDYKk8dlFmfBuUOoRGj6vnwZw
HJBqLno9k+nGtaj4izmff9hy7JtNj0LrfgJVdk/2kkW2BR4MOI5m5A5ogxtYKHRvxp1fqj66bW0Z
g7+wEWpyzgJiFo7WSgiIO68ZwsrNfAMnvKS5z1kB0WFWrXtPLYcbd5yTL6WGYqxH4X2FRa/bNnAB
kxNO9Kwp4wgZKxAodK41H4gZeFDoQ2HO//PFJFtx2iTIeydi3kv7ylbDcL/g12zPMl10zWk7zuUN
fDD3hEUmrU6yuRELtgyHQkBk4kGAxiOiH1Gil7eAApNtI0gZR4XrkQCkQ2kYQzIpxRh2qVY6ocjm
dgkyzW18QlB7LdkJ8GkG4Rt5vnDQVf5Po2sbD8hkB6WurAc+34wmG3BnLsx41/gYNjB49gJFg1pQ
fs5LZN9VxVB8bBL+1C5ny4dah7L+cUgyTRJ96rblhRfB+Qtln85GSHEUTwVS0q99OpUphWO+yQaa
U/eN466vh+g942rXz8DbwgH5Ivfs2avVxu+F+1DD+hIQTJbyXm9Lm2PawIl9aw+Uo7e4Q+PPTTpC
RyGk+cvkTfkn0VfWuYfbAJOUOc63fim9IayHTgF7ygGtGc3ScvwhVPfEoWwanVpDdz/UmX9iabI0
wjTnsHViSVMjWzVpMUDwcm6Um6XZaZPa3iX7rUi4oeguR+yk6xVnoWwosRzQ3Khv4cwO92ukH/J2
R1+6jTfm/bdS1MPjjFLpFthFUmwqv0e1rk2qrjZ+W/VQDUhe5ug3G8QhLFnRXtCGiQBUUG7m68+N
NFi3xYTNrGc6JKKbrqD3Nsu26brh0ULtjySZLN4/pxkMSThOVrNr2jniBVt9dKfNNqE9Mb6/azrS
xU+XtPcRYtciHlC8D8lWS43MDGOjruzzNJsgDWjNPI2n0s09bPomatugbqWP+bRp8ZZoUEwpJvpT
D8KumaRAXWs7JWIMfb4kgkYxo4bIztH/RkAIQTaWGxsSDADi1h1C9l6n3xS9Nj04CMzIpR316Gdh
4JqwrTmi8sV69Lg2Ja6THhfOGV9h3LK+V/E2Mc3pky/5aXdFV0JMLlSMQBw20yUxz8VdFHMDPnVb
b0o2lj84V0uOuTjk7NeN4dDOgkuJir8lstPjUDS1CbosQdCBTyC2u9A3CgU2rkLmTzSo9kHBfugD
Qmn0bsMlZ/y55FJTOzkbGjkxSzISjVj57mPF/3M145u47YbCIFeIVxNUULhEACbKf+gUi8Su6XoU
/8NUY15pnKTUMCcp7QG90ow+uqXhvRsthKjIRLX7NvNAnS3KTQuOS0QMrCnG6XoINbw89KHGAsmy
iqUAFMFZbVuOyFF3WmlX57akQ7vDxMSJGePK3HFHcuV65hMcs7sqsQd4q3Y2bp16AlTUq8T/IkxZ
AWIrIxTAuq/V7xGh+3UoWy8lRVKXzfXCGk/CvEq5U9aANh97abVWWPQTcuqRCKd72SdS7gzSyD8+
laH+Ucr9sRoIjwrl/uv//p9WfWWbSb8WP56r5tY//Us0ZxjvUOojSeXC53tIQqhp/dLM2e9YUU32
e5ogazdg7bP9pZmz3j392/wjcF2G566A865WffLff2j89xxvrdZSxaaZY1Cn/w3RnLWW1P5TBuPv
Y5ERSKmNvCGfv+ELIzlGs6arZohhVe5tIbYMzgn8rAYMaJlWD5rSsi+YIzgecl0rXaZZW00nXON7
eVWg+hw3pUN8GxWMkRvF5NqJu40GJ38gQb5LQ3vUpwK1iaa+p0TqfqV+oRcXQk+6JljIe+w2i2lr
a56S8O71ao7Q+usjBTlaQ/J9xO3ODBDYKBhAUKe2CLMbAN/cBM8Edq3qUrma1UI15Nx7pKS7X5Pn
xVAzs2xuEStNAF3SQXMxpjptNzaFKPLnz/W0Vg8GwUVnU7EkXC0044QINjsJorKOPz+bSh9+vfzn
btH92u6vkVlTqN+AFeALr5XLZ8XkhJamxXMFRIU4oXKa/hpjenP19iDe4YdHccWks5mZqz6JpMj9
UVgU4cs6hCYqtqgQrB9gs3TJ7RtdM0iWOLMzzvYXbm/D+kRUP9xkWpVwxU00haWxGxeqYZuJhGO0
7LMkgyPollheCg0rADxyRDnsRzHlK1WY0AxLQHNuADtf0TIfO47kAjP4R8Mfao5Lsm+J2IEpKEIx
2UOxUf3Y27s+ttTGhaB2R/VE/DkTxlxvuDBihbvNF7e4VUCcH2XrJtd5kpg/ZT056aaJ9Xk5X32/
X+k81FxvTFjrgWnMmI1qELhUEdrmm790xY+mGoDUoU+12vPSijElaDNZdFtZLHp2NaEDWTaiLnGJ
dBJBKVVBvX0EAifAhXc06DwH+2Q45YtnbvMlwvJaw22C+BkXUR/Ws3L0U8ElBnUAs/2DHxcJiAiz
HrKtaEzjgcIAZDIkSngziJCqf5TKXKbTYWynu6XqdXFSNj6gyY6gSW1Dd2StS3F4zi/yyEkncFDF
UEMek2DKGlGDDl70OJgiu/0m7LiYQ9NPumMq/4PmpaezKpFLgWPFZV1Dc3swQ7WlTvOi+7PG4Hlu
t1K7GQARNkHigdQeC4y3LUYmxQM/jglOk8Kzrsuq0KkycZwtjCQ+fZrM/2xDf+DQePa7fsUTX34t
0r2t5+lP/Np77HXvAeJDlPraJ6Jf9K+9R+jvUJoCfHLpHtEHXM0o/9JrG/wj3PC0RbhooV2m6/Of
vcdZeybsPRjiSYX0fitt+HCdQ4lgIKBDoWxgtUfjs78COTX1FJYmE8HRLL+lowV4X+llcqTHv9/o
cWGEMQwsKLZal4DlJ2v+s+WUUPYuwh/LMavIukvN6+Iz7qfGBihss0XC4949+wKvLN/mk+7kP3sq
7WX2UlgetgGyDbLIIVMIoNtC70RLApp/mQ5Rs8N4SsG3Im2CbXXWeph2equwNo8wQ8EOdU3Sgs10
I46QovfrNoGN5fQ3UlSldy7oAPk7IYa59rAcJ75phr1fEYsRDlSCtCFM04z1cpN6ftynG00klh5t
JndGhBfmcSEJDh8bTQ3ypOdOIQpujYp6RSjZaFwqkY1Nss4FGP95/G4YzTAQ3YvYf8T3QZka+e+g
W9Ngbgq/nt0lHLHDOtajBE6Qjps21QUBe5Oua9Q97Y7CTYsHjkYedEI/xboCCLuIceAmeWVFD/Y8
9ssntzUKaYVTB/vstJcp/x7XU47/J7poV2FsP1DKK1fzOdURanfVPOkb29UmANd6hO01CmoQBdOC
O38q7MDTRzc/KxbHERtdWk5lbpOpcEdcpGlpTxxRfGishKXiPKYgkEglNjQtTPykwis0eePJVE/O
SzVoPg5HHjzifF7L8qK0jeKzKIvWOYup+OFfbBajbjYlqrH4C03DsjvDkzSbWeDSl61/zlkv742y
r8wzLXNS2M8TVWmA3hbEwso2Rh/gbumZ98Lommmt7ldqm7lOmv1Zx5kDu0TXXP2Ed66tpFFBpgot
Qj/5PuYE3/yACUuVDhbuYkx0uaioXSBYMbTNYpn8rKn0iMH7RuC7me+aFE/UTpjlTPOuMBdqtRid
LSQGVCU4t3GXjKILbrEDBYxF02rowBXtdao8Q1ORuRHjlQW7WCl118RSdzj1rWizOeOuRfepyHXC
b/TRuqhR+XCcwOSG5brITVibCx4ga1t6neUsVAXHgWoZzve03qWdHzkXTh+3zvspThplhF1ZNfWF
ltU+hO+USlB/xkFEJzpkAA8vttPIWUhuRZwOpQrgXjfwz4u2cOtdLKeOMvdggQsNZI605rbMOw43
vYRUiNqKz/aBEqfpX8u457Kk1V5e3mmplapr5OKWcS9k59DCML1KO9OihaA2WseB7TQ+Luk+Xz2O
Il3VMGNUVMD7vTK9GlJqZbz02W7OWkrhcXs1xGLEklhI3UfE7uIPLk48b2nIHyuR3ZyDa17ma+q0
wA2AFTvGBpLuoJrAjpeFIsTSYmSmGSUx7Z02RuPIR7/tuhEZhB7RJl2gVA93EnVKkQQUkGtuxFiL
8y+1nZX9hTbkufcxi9Fps/osRtQTr2nhueUX7wBtAN+pRNkut+MwEfSzBJ2a4nq4E6XQZHOHiNhK
/WvWrJpKrRxNrvE3kQYbX1202Pyl923Bm2kvZ5WZRPJecSrT5ru2nsQKLrYQyji1bBwuplQVSUhx
Fj1pNrUvIRe4mZORxOHSpaQqB5sTvanRjJwQa5ZS/z0qrXQgNIzJt5YaS+zdYQd9ewpKzWri3SLb
SJ643NX19+RgahkOs4qMNbqBXrSRVPUB7vdx0W4kFMyZt6MrTCEsHAaBAVproylKOZopotME4t1G
XlSxXlPPFnwOYlOobkBUEebsbeZooTgX0rSufHFaW1k8QPSS3YTNbaljIbPHWBtm6V8MM/kWxY1f
eXKMruKhjBINEjqlQHVEsrC/XbKreAg+2cQRftBK8KyDAzvNXIVeR08gi9mx3NJahISAKz79revH
X+OgiDMRVJom/oX9bZl9X+8LwXm0zhuK+U3RDHdZjV/87W1yf1v+a5NEOMcFhN3S1df717NtmeId
RaeIYbRW852zpZwuWr0966TNJSIB1bF7e7z9+9z6WOgM0WM6BHNjsTlEfSHOjafFMXl9KwRigRdK
bIgNWr+iUA4YOaaDCJ78ax4145Evt3/VehqaMwGrCGwvPp1z8OVqfcajnjPHejsqthmN5l3f1vpO
1+W4efspX04SHtISa6q2xwZtWvtvlc3aLgebobifR+/nxMwvI0WY0dujvHyX64OYUMpcToK4YPdH
QcdadC6xcYEYl7WLPjU8TFTaD4JabwgNi11uzpLTgWCPX5/xn6P+H+sN/H+uOIXUCuWP7nmRaf0D
vw76Qryz0WGDfOST24RQcpT+VWQSFoirtY5EkWc91q925b8O+hqlKcsBass/xksjLJ/P+O+TvvkO
VSB3BMr9zCcqOL9TZXrS0T4/ESOLg9IL1Y+bBsrjw/RIln9TT3NUVE2spMPSbM+ntOGXW0U0yK3V
x/YO8QDQBGG0w3ed/OGAOLbyzqxAd2wzqS9ndVU9FkVF10tQAYVkIMCUw6ZN0LNwqsmCcSjrD1En
y4QqbOJeVQaY6HDx6PdxKI3VPdE60SfCuNZWm9UXXxrOr5fwomhsVIIzgSrlQrtNTFdcI7j3Z5y5
rjjfLA9z4oo7dlmBybmrN2mZfGzZOj5rowX5TS8aWwV6azg0Ckk0C+vR2+beGH0GU1J9n3zpHEvr
fqo+7b9QG7EsLleM0OwJq6n2+eqZ+EinihKFUUqD+J50IXluc4qlAZ6P3k09d8afPUbprbOIhVCh
fpx0dBxde0v3P/88g8f+Sa9zOV2iviHgJSodOllLeifNkjZDzQHyPEsK2iigdo6tHocr/6ouRq3v
YPjlSCgOVX6FtrBJz4hqrGoCqe7b0QkhFNPW0ZCttFmqH1kTn9TDBy9rb8D1L/Rsq7HgUCTuyBWh
RA6lZfr7EiWj0dXspOKGAC26q1QvxOSd68raofe5pHx/XZBYIaP5sxkNW0o9FHnG02e/4FduioeL
9foi0L1z90VbiQT8YLE2OU+MTHibLlIUBQulxHMtn6Ijlb5XR8EkhmmJt2AfYmEbrWs7lxtekGp2
fyklQWOtpY65/560wgcvmXqljhHNAcKH/+/gJVv5kgrYNQEidQ2IPifDIWgMgkZMlITkYeAeg4rW
zp91R+qfpO0AhKQ8ln2V1tL+THQ72pI/4FqhFdc+AR79kmz8ssx/GGbRWczOyNguanKSrUq0dkPu
Rz2c6j7JHpF1pfxYfTBWOvw2A9R+NxRd9dA2iXM+22CRwnXjJVKhlvSFFEilBeVCB120gO00cN8w
smk5o4FN1MHTN/5nv/oDvt2z6f6iNHX1da77/sfzDevpT/y1Y9nv2JbYtMCD4iikDPTvHQuSAEUf
6u9QaXAZPStNaStLgB/NuqFxwKF2zT73bMdaOxiEAzsI2gUV7d/ZsQ7WKAZmplEhxuyIO4W/5/5s
1lq6nhBKPO4mfnKSUSe7VE6S7+zc+g5it/y9lYDhPGfdwVdvAonOzsGBSkwpghLVINLqIjPMZ6Jd
Ijs95oI+cNysr5NhWHwpUCF7fpEZnbD0cpvvaVa2PlGhQxuf58SwhZAcgf9ncX4SdfwuSDHF0yhH
b7jmZmceWY6fLhDPVoqnvwUrH8B501k3gIOVQk6trqaGklTZyPpbVujxzZKfLKjyf9Z1bf/JhRh9
QV1056WzKkaMZNjRfJByW8m8+eCg/vtip+iCDNSx5kmGPPGHHMriRtn0+ZU9ZiHuofwy7TTuLzr5
mxeGphtO6HZ5QPUs8nZYjMRZPMDJA+VUs2smepSvEpAqbK2s/67swk62aAYZf3S6HYV19SWpqvHL
IucPwm+ia6dBmUX6Zr3zvXK8dxH3oRWVGS12ryR6yQVb/OvY/c9a8gcm7rfXkj+/xl+771/l3nKy
/qG/Kt36O64i/GbpRqD2hADy7+XEekcDlRsR1a71pLRiMJ4dgPl36dHjBWLZsJ7xX0FNvmNrBv3q
0orlV8NN6jfarC/2YCrCIIP4G3oQDjhX7y8nXsMlzEgSvEZJMZ0Blqw5xfbHYCProvTsh2Xw318F
Byuv1gRSJA4WLUrsujEhNwsHu71I9PbjoIbPyp62KI+pi4nu97LDPQbEDs6IvG/DZlU5OFhNVoks
JAYF39N+eJ+A8zvxUc392kL/l9AfRjE5vfBMGFH4uvoL4lIelyPlRqLnaRtvcCObJ6KzxIdnM+qV
w9jhnZZR6HnQDgf6Cxj7qef17JAI18MrDKQWaOboQi6rfrCMd7lIL1Ovu8fN+l1NhTzyaAfbDI8G
J4tjMHODSosl1nnzbNB5ieN+7LQuFE4bE7ri9Du3IYfGBv57Wetuc2TtXfeRvRlirgEVjITcTafJ
c7DPuPOsR54Dzkmz3AeXmsiG4epQxHl/ZKTDGQ+vilOgDS+IupWjuwdPFs2yNrNs6sPKTqZzCp7U
VhtV/I1RnioRlHVwDh1yNqC4Ul4n4CxM2qTNz1HXRRqTse2mIwO9+GmtnRx+w8inaZrjZ9n/UJmg
yrckfh8Wq7BJQS4m17YmyjJKrR3WCPNn1/fHTgWvfC3aBuDg8SexGD1pN57NDh1LLDc7lE/wB6ut
I6ppJ4XQdlXLSeHt2X/4ucBm8gMjXcgmKYUD2cFVhJKjo0aEvGE2EotU156F3BX8/NujHLxFJh8r
FHOdfjrVOG5/+29R2nlSe8OSc8KJbqnwi5MoHi6bMd1OlX7m53585LMd/L7WAWFWrMwwzo3eCweb
DdummSbQvboiAS7xbb6a754XjVmftRBCjxzjXhuOpil3Wz6biyp5//nabgT0rQwkaI6DDFVHa0Dn
KmmLi6GA8B8qIC/HwnQOvhyPyCmK6YEQiFYjBLf9Ma3KyTryz3KaDY52hnT+Lm/t7rcfzOQF0kfl
JdLyP/xwiRG3nY0vM3SnsTuj4SXOVEGKZRK1Bo0ZSx75bq891Lo8cQjHT8kGvf9QwstY9GHEhvzo
0x2NkmJb+LH2N54KINB6awVshgd8f5TKKtK5wQzC1R4icVRpxaaW5hzWhIiEep//XgwMx2/qNBwo
KARzwl+PHfvj4WhTxC4y/bnqZyFLJ0Jvo5l+nRL/t9slo6yaHnZL7kHszfTo9/YUn1jKwZ5pfkFa
dVBhY/DPVVfv3v4pH6xN6ygU7w3T55BkUL8/GKV3/C5FP16EHgDSwOR/brt4oWtrWdGRB3ptKOhb
a+sS4QFuhf0H6k2DuEoyfclZLZy1gTXddYY/4sCas6+//1S8ubWC+nQFPfgBq2VQRbPASccod9+o
aLoYMAXBuSbO++2RXs5w7r60tkn3QoJhHJ7VIt0ASRwnJftj7ObB4CgtnNLa/RsPxNpus4twv3wq
DD8/YCRW7Y4gj8lFy7TuatH0xbg2VYuJgiTo5gjz4rVn4loJlIipsZJH9z8U0O/Wo59cUhHt9IBf
13Cl17F3RJj3yihrFBvKPBZag8P0/iilpo82pQfiOiXt4IzGr5gL98j0fnUQfkicopnp3Jj3B0kH
vL1Q+ksU1BXRlaS7v4/7djxSmntlZtNc/s8o5v4ocM/ztColxF8yOE8BwmIm6VtcaeZ4TJXyciix
Cj1NGHZgizib7Q9lj6DE28HKUWTieA7YCml8mnb2ufDUsUytV8ZyoLkxs5GIGbSh9sfy8zw3R4Fo
3iN94iJ33eqyH2NCp1mujqwNL7+TAK7I3kSphqPLobhnjEytJqoiJ3J6ybe2JD+SfNPfC5VaF26q
1fQw4NrCZ4Bxuf9AVUb1GA4DSsK4iYcrU9X1QwF2q78YsLY0YW5qhXdkBq4/lmdHdcbkErKWSKjZ
0vo+rKdiFijNsY6JbKCtSDdEl7iobXtTQLAMhUWL7e0FaQ1beTHgWn9yKA6tjZqDGbI6k4ykbnEk
KD/qQtdq/PjE8ZsuDnp/9j5po+Pnq0GDdIl56Lt5C1NNfzS7pnuglzM4YUQOhQlC0MQg5fiJei+U
X2qBQRxEcULwa6ftlACotAgrPsJieznlaC89cX/XmYAyev8LSUC5sWGxHY1L2VQY7oau4VKwRN+0
IiJy/u139dpoKOEQ0K13mxcK3U4WuCswGYVj5vbzrgT291GKllg+iRbvr7LP/7ihvzITEOuSPCl8
EJScZvefzYzSLFUl+5+w8i6YROJAsxiKPA6nqZrx0je1vHn7Adf/5MHkM2hM6PSMkKCzCu4PqccO
cIccB3Pn6zCknB/zooPU15NN2uJDEGK8e3vA156RXy/mEQ4s+ou+tdJFR7WO7TAl5D5QsfXZn9Kr
lgDnMC+IUH97tFe+Hy+TShFYRQSs1rqqPLtYWcVguZoUZUi3TweJ2kOT1+Y2P8sE8R+/P9a6HSJz
oFrCHX9/LK/BDTePZHLbXjdtE6fWLsohzs6Lslu2bw/1ylcj6XK9CT8hRNfy2PPHqpIK615EMu7i
N2QEERD30fQ6fVuTBrvlCpltSTqMj+xhL78cpWT4DixXNiwn/2BtxJtLDxeZU0idtLvqljLa2vpo
nPlpZgRU/sXudx/SQ3bAoX29GENhP/ilayb5QonHEU2N03jiDXUKviCV6rJIRv08A9zzQTNbe/P2
qC9nDGBWnZQ400ZG+oJVRV6hqF38pIiiluJkWROO2rwtw6IHOfH2UAeFKBZ+1i8SoghYpM2BbWj/
K+LAc2EXN5D0zUqhpZ5F+aH1JSmsODirT8WSF3d5B8eI5BhFUs7bo7+cQ5QbmK8gnJ+qRAeLTYGI
S6RNXuEilv1VXZR2iPE+yclVHrNrzS6y+8gu7WNn/Bf7OFojHec1v3/Ikqw8+w+dYwGbqzpjt/PB
/k/4xy59C43c2w/32iisobRbQU2taon9UZaBvGe9Tbmfl8DiiK4i9jP21JEZ+mKurJRrGqG8QZRa
7KX7o/T9JEkh4uxoyBk0MQeywECEGaTJuPydoaipcFdEVPEk/X7+iy8WJfvSViUPNDqnEGKmjdDn
cqtjGT/57XfHAQvJN2sZy4t9sI6VRuq5KabjEJrt6gFmtdlEsqh/s6b8VDY0YWWv05+a1+ExBEu5
yoju5WLUjQ3tmygpvjiepuYjv+gXE339SpROON2xKnPK2v9KsTbJjrSQMvRbM22CzosGEsIbzJT5
ZGhnxJqY3a435+bID+yVOchVlkoKjU93JT7vj5tbmZ05hFuEuPRbBAZa9pXum5n+rWHQFHDpI2R5
1fY8nxkxJDfpOmMZcgFRNmXedKiJ5K6aI9PiqfSzd1R4avZjJWAkmiUvnsfN6xq2ShkKCZVkBgYR
30PUAYRiF2cAj3HoUrypRjPwWk+duD7hdL8/M0Et/+tvcIg19Iupc5VjcCFUmjOEnnKqz0os9u3/
3zAH6zJw7mnu+HGFgzVNV6XvfbTwZx8pSb02O/AIsnxAp1pP//ufzRyGRRuj9ayFZVjuPDwKoVZq
vn7ks702+1dnGxxIpj91lf1xKuKlctWaJcA14B+jmIzbTph0Ti1OfCKo3Ta6hCpy7JLx6uMBPmRR
5LRHxXl/2FnZNXmADIvWqEKMvGTL5yJW1s3bn+q1FRjHBxejVWNEqur+MHiyNCqWnO8i3fYD6O1i
N7s9ZRYxWoRYvT3Yy2fix4yqE3kdpyBxCKhFliuG0eaZtGbsUQcnDTTBVNa//4texatUwHCVUEV/
cYO3GoyBNQuWBaIrC7pBxCf2JNMj57mX746bO0G/GBCZhnTc9t+du2q5TQEdw+pmoC1LN28INvMB
Y9blkTVqncz7SwdHKpPZRweRKqI42I6LGbSnw1UyTOB577Jaa08aWBXvE8eoTyFNdkfqUy/1D+TD
EFxNoAqXG0p8B2tvhqFzNjU1hbBp8+w9ATx2/bXgREaeuuXL/gYWjf65cnHgAOxwC/MTIejKPePM
oDV3b0+bF+/ZRaBLOQbCHqYkamb771lWZpaQfzSFudtqu9TVyXGmmHGTWBhy3h6KaXLwponiWn06
rNEozihpHQwWtVWFFSB1w6KuNFbKudIG/z34YtE9VFajZ8UGwWKrnGARmohG5AvesryXQ+L1J4Kt
I8O0aMT3bT7l6dds7mSFCjKu8ecvtX1dcNO6teks2udkGBOyhR/UIGVIuvB2s7x3Lqa2BHvTYsvB
sYICJP6osT89dUfSsaf+uXDcswiNE0MPwWSqET8i16t0Po0/mWq8xonTyNvIn0Sf4YxHMfep1Av/
tCsTMeWEUuUpYCu/UA54KX6smAz0xU09qNT1TCx5kBpuY32LzLkE1I4boqxu5iTXXMhYsWYUXWB4
sqQCB8WgKy+guDAJVG84mUTOH1vWFR7MCGrK4nSAo1oLys9lOeSQDba+L8spDchxrFBLEkGhsj8n
W4umc0Iligg8tDVP3y0PVjMVvqQdkfxV04CbNu7GKd1U+lJmn62JUPg2mFJc0P+PvXPZbVzL0vSr
CDWpKqDpJKkbBXQVEJJ8t8MO2xFxIiYCbTMoihRJ8SKKKjTQk36IHvcoBz3rYc3Om9ST1LcpMUJb
VtgOk3WOMtE6mYm05bPJfVt7rbX//1831Cbp9U6jUeS3r4M063WPZpQLiE8TJhj2FwLn2mEnBLBO
11sUFhxmQW8yO27BOO29d5de3htk8XwRXozc2Sy/ypaRp3xU7Kken4/mCTgZI4d2MdQcTT2b20Li
TFksl74100e5NQlSRb9ophl4GGMML+1s1kXS4LLTcifRKYIEWXpKYdRRdOhMSAT/1qMCW3uAGexQ
MtQe2Y8tnCp4VSgTtNT+ZNby7fNmtrAde0gycOx8hqE20vs2Rjnoz1utKH/w8yZ3+v2mhnD/V3ab
OxqOZm1/dDsaeUbnTGuHRvcodvWF/mW60JzJIZpDUcdcRGPV80mBgMmlwmOio83q+rGBxNU4Wqg3
NhUJR33ILXHnynf1WYam6EylP5nf+xYht2ohGhhnaMJ1pvZJM1XHHg5hiJBL5kITObIDVbmKCUjd
fhhnzuKumUYjbeDFrfZ0CK24HVkzZ6R+aTbHcRc2Bu8GtjBErmpJ8ZPZUeT62YWaQy3qk85Tl5+p
+TpLoIk5KaUfRlk3GWhIaIFlilznNz3SvWkfZGqbmlIAwmbDlCRjioqSHdiHXstXWdtLt9scjtVF
80GbU1+m3+7BgxlQSwbCIZVLJ5QObQeTqziZaA+qHrvOkCKiy+ZxRuGvux6F9qLTtgoGEs2OLtiv
cSsOWgM39tud4dQLZ+0jP1R1y540k8nQQEBtfrwkEEcHRVsi0TRCOuVLl0LalNDMDR6cQ7gbDwCC
gK1F9y8PDtHL0u7CDEWWYdCC5HkG+JSYi+KmoXtmjHI1P2plvv2QBYQph/pUR7+KmmEJYniTdvLR
wRlOB5GtwNxruh28IBLAs9vYh0dx2UXSLRnMsjHSsSiWJT0YbNRSdt+HgYr4DUqBCNJ4U2OsDucK
ZJzLcYgO2cAGsxefTaBctga2M2neUQVtOf68dDo+kzGZTHKofj7365NEa33E8I8/hwh23mC7dRf9
sk5n8hEJJB9zY8woiZVhM79Faiv50p5Po8U5SYMJ/DPkPs9zFQJYH6h1h7KxE/z7IRU+ppaqj7SP
4zkX1fC1WgnlVm19rhyTREeoMVuMgs7XeTB31A+okGjx5ylqCzdqpCRX2lIjeZQp6MidY4f8qzlF
gb1TBV54cNJGBmw5gIY4uw2TuUvRwKlifJvno15wmidoNRz3JqnuXIRjTf2ijFXqmyJ56SnHIINs
q4n0UAgfKu5lp9PerJ1SfXoCO26Mx2gcaQ5Suxe2n/W0s1amtj93xmpM2bO0pf82UQnYkSVE7WzG
Zl8Yzlluq8Y5upPT5UWYApUbxu3AVQ6NjJJdgw5yWPNBb5SP4YZlQdy8RkhnrA3dWTyd91V32TKg
CaKUcj/iOn92GU+DLpKDKXVGD7ElaASNutN8MYiVyfKDtySl9jVSY/WrgdyQ+xHIk6udezHCcyc5
zDqob3a7iWpMqiX6QEtdxT3GlkApgooY6giUjZYw72xYYu1BDGjY/s3TFu59OJ/pnzteYIyOWpoy
BQzRhC5AtVHOgOgQ6f35jHxM057djBRUbu48txn1PqO+4tjHXcT1sN0BoUh/GjT1G0R/1RbszFFr
cq6N0BfoExVNYQuo2Wgy7CJ4NYa05qajIQyEiX9lo0TgfUYPs6kfuz3PWF50bWBjH8dJGIxg74ac
ki7FOqdD6ux2DRbiBLXm3jiiQmgyR6jwOMpZ5V8UhJY6AwQE07OWYi+y09aSyTvsGY4aHwLLcUf9
Hixe98SfLpbBt4jb/pyYaT41s3G3awEMNaIHsO4aAKg5UIJDRwlcrQ83dIaTEE477U+YDa+JFOzI
U3sfsFZxfBIgnrA4C9mjzQGMU7CcKHZSLrgPhTAafdZnnZlzqxipqrHYjU4+dFT0zanW5NrzG1dr
hRSVDUdJCx1LDbVKNPDgKR4a864/vTNUBA3RRaW2CKtkiQbnZTTOMvcsDqOed2LbLXin86XRykfQ
ISaz6DN1sKlROaDq9BT1Vhe66/wrpYCnsdlOqIp748zDafzQRJ2KLeSMxu33UEQNqxWM0InI1F6C
3hKwDafvT7R8eZp35opzOAKbCmClk7guiIGOwQgP/GDhzD7hGc1YxqHiz7sniw7FI+9abq5qVxEk
RvVzJ3Vj+5bKq92Uyk6zzENkbznTjrheHM+PJ3beHA+MZup9zlCoz2+obOkrQ7o/md1z25rYg56b
t9LTtqPP1FNVMZYZVc5TVMG1vNs8a8cICf0Wjpfk5HRtQvVn9FKW5xN1mRknCKeRPF9oPX82mMRz
lB8xEur8JMqBNw81w9HCqziPMkxQmDHng7iVsDH7Y5Va4l8B3yvZsTae2dmRovKEixZlN7pHxJWe
dulqjr8YLCiF0unP5hR3PwKGgoLW1F7qi2vU9Fz907zTVN7PojSgLBDXuckD5eDn2fuWnQdkW7pQ
lOPbsQ5+pD+NMz05SlBG06671GQzjtWk1TOVRFVjqvlkmQ9GDikMDwUaVK0OOZ7IiCrQhVvKAC2M
XA36CMcbqhnaeab8RpF3yphq+TT/WDjT/x+ECwiXOPnnDLQL595C6EhG4PJvrBC4ShcyWbfQA6HA
FvIgP8QmFKGBxKUEsQ54R9AiQh59jcE1Dog2AaOD221S1geC2ndEf+sA6QoBbFK5WAAuTgWNX0Dg
rtCvP6JNWGdcndEe3C0BWwUSJgdcRu61OA/QwIubUMbRXUaI2cW3VAajmbMQAtsqRZX1jE3cV7oj
jokZUeI12hpwZ1rjWdI5MpoZlak7o9H0aJQu1Xk/8e2mixL6KFaH7hIBviHumXpBPTUcxg43Bjdj
fdpBpI8qNjZl3O2lAvTSiY7nouz0UQxCZ9T3FDfoDefGHGbcyDYUi9im2xuEqU0YQiZNiG4v0SDK
KOHdb866HASpp8F078ZzdEGnutI7JwHR/Ow1ExQrkYvWTlpUvL+j/vzU6vhB9xRHTZxLino4zcLJ
yaLpLfLDnt8yBp0kQTMP5O7kNlJD/y5zQnQwkeXIviQuDCgECB3EbCcpFPIAmcCvttMCAdlaUHvm
eOTAx+BQ8SMf9zjofRvFzfnHRVdpt8+DWdY6SrMoRxF7STV3hIv1OOpH7dxGpFuNjdtuHDhohfuL
kT7ktI1uYPs3TT/uhadxrzNRz9p5HlC9WFc4DxBnvvCzHK3sMRdgnxfo7fvHTuwZAfK0RG6UM7Gh
56WT5vzcnkXUYE9SPf0y0e3s3J1FPnXYtbGxBA/VpeoJWud+P5gus3Sw7KaT40nYzYxBGGtD0rPZ
Dexv49xedpMvM60ZYjrnhkbJegOF4P7ISAwor84SxlwzbOuXbdfW3s96Dsyldk5J8z5wlOiqAz0W
WWXM1HnT1dzfYBJE3rDtJd3gbE7nbpPWFInrWULFyn6aCw1YbexpRl9Hj2sxnGfx4gqpqXanb7Tj
ltVZ9ExCJK7UbHcCxxZeTQZHyvc6VxlXJhSs0CJQykZv+ThX88UH8Oat9Bj10t703LHDJDzWUaI9
7Bj2bNCkyp7Wb6F+2ryBZeJbvpClH1Oed3Q6p1DEcTiaj1FtFhL2SiewUefKhbJ9PGkt9BPP9Zon
I99D+74rZPDRCkv9U4SbUcdPPRuOZw4+53Ov0M83kJ/wB6o29T/nxBLBQJ8pmHldKNHFhSidDTb6
blpI1YVks6hAKBTsNHCvyDIVwnYgH8L3TR2ZYmaMsq8D1deCq3YhiGcjo4H05HhpfM3xB3sD1jma
hOAkOnOqr8E/HviFxF7qasjtzWfpzBh2Chk+IGX+mY/LOT8yCqG+7qyHaN847CDgRwIfJRZHn497
/XyyHLX6aiH4N3Njoe467Y7uFkIRUOPYo15iIRSoCs3AhBLsCi6OkBKcFbKCSSExmCtZD1VHITw4
zn3yLCrVmViHKBMGQqMwEmqFIz2ZL4jheiMAq64QNByNwsU3is4jczhdekgekmdUrmOKGaX9kdBE
TAp5xND3Z3E/UAINwN9SIwehJYpiTsZNpNxnepLRHJDcwbLtdS5JwyPCOBqBIjwJ0cwmhBt73XZ/
1kpPUE5EBTpqdYLwSMmWwV2PpEP7MG8B8jgDczL51onhlU9IhbYG09lolBN4Ljz1pqfbY9MY6Vgf
xGWBiiIGRfplCAEIyYVw7jrxzTxxU+coCYwwvU7Geuv9LMdOf6D4CEynXpQb+QDybW4czlvx6ChB
42TSd7vRTMX182A1zIw4+m06taOzTpzl7J3Az67ydKa+dyLBDjKUMdK2Szzde7hUyJ8uejH7NUVh
kVkLsqHbWaDYlnYy9cEgRdw9zBZ5b3bjIFccDSdjdfnJ8ygwPiVAQs5iRI3E25nmzpyEjeaGk6ss
S5r5FULpXn7kZYAThoTHU6KmSZe667G3nCLcipL1FVEfjtegGdhhfOjbhu98aCoB6iG9PHbGwyUi
GIjDx/NJfoHblrv9RRyFl2Hskz+x2WRfY/hL6RAvth2cdRU1/BTmY1w4G9Xs+VFTaSLZj/q6kY4H
zXmiEdAsI7J6KOlNleE07pLj1uJFVz3t2lnaOgoiLx7G3TxxT8OeG3yJkAn/MPJyRz33nYWvIZlK
jdO+MTL0u3wy70xPJtityzwH0XntL40sOqZcpHtsL2yf7ELoc+apUzeyj6LAXdx0FgtSfj48yoUw
5xSnOAcyoy+uukkywmPtLhwUhKg6GV61l8soOxp7fksdpoYbXytMJMWm55i0HCWk0XDsxGl6rGjl
zcov+W3/VeWa1y8hOJCHfuIk+YfUivIbKwYE/b2Esfj2OnD85C542x+V3s/uhhpW8eS7PLT+5R8e
gtRPxBvYTuBLHpugfEg+XvFKxfs+14KHFHCSPtJ0D14UzppATa8+NEjW2F5/3T2AEETMaJRf4+vx
vI0R+tkYPN+91WA+/zfPdWA1OqeP//IPECwrDoGiawcA8npcroqx4MP12cYYtNsHqKfAtF59yWjt
2xgIUbdKq0DvHFB+VQcrDTq/+EgjoPcOAApoALnWY7CKLPZoFfDeFYdA0Q3WegEkoXcb0w91ELAe
sU5v79Y+ki1Ve83E64JrKQAuxYdObnS+2Ua7FlhdG2B28Vlttj2aeTgLFceAcJZwFCqMPO9N4wAm
JNgibtqKz2qT7VHXwa9V7bp+oHYRd0D0R5p2ZIk7QnFIE5yn/bL3xU15JWOnoa4DlAAE+HrJy+a+
qR+AvKIGM+mK4rN35h7AQMV5N9jVANpI/K+HgD5u7HoNzQZOfTR+1h9GaL9WgdaueuRpnQO01/B8
QA8UH3kVKKwCgfkjzbX+7N2ZJ/AOlTaCcaBCx0NiksJrxUe2/RgBVawSANzlZ/+WwWpzrsD33z3p
X/B/hQhJwQ2D3yntgVb7gNtALoq7bAXx2TvzD1mq4gJQdPUAWiYUclTsdmyCdvegDZ4eutl6F+yf
HRC8l0qbgAiHfDWmAD548WGeN0yhgvMPhUZU0l3bgb07DqqOgEjoA/UkpQ78fscq0FgFcMgBqa13
wuqBe+QIrZyUtxsBXH/RbwHfXX+kNaAXQTBUjNXoFPHhnh2HTwRXfjUPoGiEPyDcIeQyvRsboNUR
7jGsvI3geL86Ly6ZKpmAHjEQbGRBklt9QDZujACeACSDlpDJX332LgaqPPstipfo8H2EemTxoYsb
I6ChuoNeBUpW+3cICtZHpdnHvHXJfwGOlfrcO2ji/IGtLD97d/bhvlfsutj0VEsWREQ5ACDhA2MD
sRcB4t2v3d5azcPbjb0mKvU0hawSV9HiIzv+Wo/gpw2mWEQH66/3awSeKMv+uq3HpKlCN64MgeUh
QH+WoIB8F45P8dm7XQ81vOLS11pIjAk8glBY2TB1iviC44B8V2kL920H4IZV77w40TjTZJvHtoc7
Apy6K5SCxWff+o5SesW+K2xw5LLIoQjhovUG31gAzdaBoLESEuzdMa8LHadKZ51xIBQ1kT9Yb2yR
0t7oexEJ8Afo2rEr9svqYbAqdp58BsncDroP8qpvqgcqmTAuyH8EwfvVd65XK/ZdBPrwUiD1bZm7
3gGXCOgLwXRaffYuzQWFtGLnm80DQRLGg5e9HKwdpz+l8tZdF1JE+zXxBQW44o4HdCH+KYMXee23
8HYMnCG0NlYGf+8sPkuz4vSLIx3iNhmMrRsencSGADdSMmvfJn59+Lzdy1WaKP5j1SBdrydWDus5
6tGZxwcUeu37tegpgFRxxrnOJqfbgjr1475645gj6mEtsCUYneKzf6GdUKSstO+7B+g+CinXDbu+
MQRMf6eDF7CPuSzBUa3Ud009QHlGqGOxrzc6rYgvCj0Kct6rz76tfXKMFTuvCCwHzAIDQIvU+yb1
QYRoDcz6fev1OstQwdqJGUf3Ace1PMvlc04E/Vzyk8Va5/j2b8uLehGVlj0unighAve4/MhhPeui
x6LgP+vFv3cBjqg8VGkIutxoIu1bOvKqiBk2DAChH+wEbL8QceFBe3SFQcqpYt8VsrSsf4qKdXZe
4+AFM/kI9COStZ/Gr3KUIy6yNHFVJ6qDiY+8AVpc9bZAuyBFs/rs3QYoRGsr7QCsvEY9NBJkZSel
HSB4PagrIrS1HoL9u9burkzz2w8DbD3MIAyBKJe2sfubKzAr2kA/vML9MgIoqVQ1AtzkoPdFAq88
CInnN8YALCt68QS9xt7F+U/5ar+a1wariGmTwcobfVdI/CHTBHWq9P72LtitnNlVdK7qKCIGoO9H
MmtjDHRCYSrEdzGD+3YCVr/IwwGCiUDYI695gJxo31BNoHQO9873W2dbK5g8on2MGiHPzllXMIki
1kWlbN9mHeBtRZNXHPpCy05omW0sddFptjpKOWvXao+8vTWs9u0TDjwRRxb5UVHvpvhwcmx0HjNA
aRpyZyV6bf9Mnbh4q+TqKCKJgZsDMkWeeeA8Qm6ZSG9fr/BEYqJa39UDkbCF/lxisoQjt7EA2BUd
/gKjsLcBr9CcrDYIrHLUvMAvwEJffeQxwNkl1iukj4twYO98HqHsVWkImGWR0dkGr5DoErhmhuZH
IMRz9sgCVsdvQ8vBi+3oopjfxsIXHpBIAJD9Lq88ijF+Vd9f8UffCYCDseM9FtQ/x4p3MQR/9gcl
6+3p92vGW0Frw3R9F0go/lJQAVcP/0EN/FeJGVjM78aX/53zZeNH6W/jJ3+87vvmszZ/JfV0ZxfK
X544VmRGD+O8+Ffydafem1Pohu/8hK8S58HcpDGCwyh/3El4/LF0pTH7vqCl325MRflGv/79xkyg
W4uan9TUT6YCxibs+uTJyMrTEDxYpv/C3+zFVH2LtqYJgOT2NK27vGHFfn32BeiwYruxLGRChbmK
LR6mURBa5VsVGxL1fNyMH/tJ0HJ/rfvvgygZN95N0V2R1z9uqiiDV6Xtd2mcRKa3NQ7cdlQciNsg
3f3OBTWu2jtfiZ0gvzGFmwyKFJCmo/gVJWGBIlV7xjU0bTvYfgoCd21K2vFfEqYclOI0kkc//UG4
jl+5ulkz5tZCBFFvIK8NsJqSigSgaAHX8KC+6WFBG7eJmVi83OrFxRrlxGczcdNNiRtonVTkreNx
l1YchEFiTuWpopAEHDkDBf1CrLlN1qF8lx1G/LWDeGna48i6L1sqegUxW/xDqS1Kewquah0PGpiR
c3/PAmy8t5KxFXmm/ygNpoCMgIJscU3OCgF0J1ImLyySXQfmH3NKrUzIa06pjZX9N3AKDUzffDTL
gRfLQXCefzoNr9yqx5Fl+WLGy6ZEw+K+tGrDl9bCeQjKdkSrJKTKH3dsi1e+762J0ETjGscqshq8
duPSmaUWXm/ZtHgSFz/lj29/0kffSazHHbYFYefqrQ8YX06pnWcgZ9UT92Jjrb7WgHzf1+XbFpPA
dQA4H+7WfzrBq/b/xA1c9L/qBt58/7WXuvmrQyEqUoYr0rPKb8pfPufG9S3PWUrOkV7H2gjixGzc
bLlGIknw0zl75e459Bq3pjc3H4OobEwsiu5zy+2VTR+nnMFT05Ms1FN3Nv3hTbyy4ZPAfxT+xOYL
U2ey/PHtG/w9AxyZdiq9MWUzqrd8jameys2KTPzzs7drdf4xJ6aIZsrVvhn0ytGaFIn9DZyX7zx7
W9axhh30zreDrTX+0sSuctvPmpEgiTPWTNlSYahrONz7lu/IByO58edX4SteNo1S/9EpGxLvKjCa
VZsdjM3HshXR5tMQ89dNx40VpvceAULwrYFn20A+1pZcEgG3qvriQ2saPETISD00Xn5eDStwQPoo
CmSHR9Aeq/YDCe0gCiQzK/hVlZulgcLRKZIo/vcxKlsWc/1scPbKY2JghlbjkxU9Ssfxs+HsK1se
Tpx7Yn9pxQuATtWRObTzMCmbEcMgOKWVG51xDgfI2XqNY5RCLcmmiCR75QdEThLJzQqcSuVmk7ET
hFtxdQ27845tf2xO7+WWxTVz1Tc+Nu/lTSiusio3Ot46Bp5mrdJf9qCeLgT4ntXfdfD7/0usxuM/
nlKKMJJ2HZdQ1Zs/t/xcWr07Upm/PhY/FXsW8UD+dmfygtRQMpYOF6oaVR8F3ndrFAQnoOoyuyST
YJsx/m/ZlrA/1FMrf3z7QFya1KhO5OXwbL7olVb4ktAik2xwARStPhLeVqM17OJLDtKHreRHu5ax
TbG+Tiod0oX4TfVhEC1v56ALtl3lpoOlsL9kacrFVaw1QV+t2vR7Bxe/bKZoVUCnamlVPi80oS5a
td2VGVb6Thybadlc8dYC+VO19Zvf/5r626KoQhG0csNEJnLesSCgVm321sofxpbnyXn7AvdZuenV
Tc2TW7tCGrNy45Zv2aZXjquYv4KDX7ldkdI0GxdW4EsbpaA6V248IDMjL+mCUFm53fTRlAPMOk7+
OxSjpfEVbMXKr/r7/wkad8H0978WaePr6Pf/6z848s0mEJrqD7pjG25dfhXE3aoduDP95baBLmRP
qzb80X6ywUUNxqrN9lMqe/lm48iM5dkUWp1VGwdD4Wz59LC6q7d7SB4G7ILkEhRMtKov/PVJDFLQ
eSs360zvzftMthhCDadqw6vb7tsn+1vQMau23Xeixh3OnGREueGu3vK7+9yS5g72oyEUrVtGFy4M
hvrleOrPy8Puumetmpfd7M3L1yCbf324eUMiq5RXQhF1dkAO/g57uQPv8Mf2cpXJlaaqfIHnctHH
VhDZsqtg1OFFpvH2oSjU46uakrvf/51TJpftX/PFA2bXOv9j7loKQFY5D39Hly3fKIOC30MIWU6q
8IxrmOF3Syu6N52J3PCLM/zyPca7aMr1iJRhqiH075u+7ZmPVjzeHAfBv6u61C9z05/KCRu9jhce
p9uTVoP70OeOSD6JBTi56hBw9XEfPMpzVoerehs5jQvTd6XF8BTimf5y5pUNLt/q1eH7ciFuN87F
/9y+uykHtcgjCJJ31TE+9R+JQLdstSYYRTW0LE+dJlS8qrZ6ZoayadD0GqLF8zyy8+W2OcOTrP7C
K+zrebB1iQJ5oXrbK699R9s1LIxzc2m646dDUsO+vjDle0dIudXH4tJ8MIMnW6RdwyhfimvkrXQK
te7reGXv0ZnLGTFNMBWrbhKRPKcCl2TftDquG99boZwLg29b/XWvweU8WF7jNH6CRdXqcEavTcqy
bZ16Wq+GvX0NE8YJQ+5d43IUigThszjdV16A3Dq+bYaYDalloeBXdXXcjU1nGwKq1+Fb3JkT5+lI
E5LX8M6mQ166bKcY5Do8jDuSVsIt3F4d6MmUz3r71djH5b21YzhEwdaqU/jJsRIwZ2VDxXjUYequ
4FIE88ZpAugnbPylcQi2IEjS9c7cfFxRIqL8xdvHaP3A89Q34zF5or80yv/r7Hoo2sw1+BC3Ifgd
L99lb6AR1OH7XDqPj57VODTjpBwjMUctCLvPHUhYke+kyOeC9vWo3Y4dF3qCz6h9/78rG7r5UEhG
3W4d2PHiVDGZoMjx/uN//u/YNXOzQTV2Lpd5gxPwEVOznDXJHgLwRWazhnzfnQNmSeHuXb5wFhKP
zTrSC7cWQYFbLvf4L0PHDHLiJafxAQycKeW1e9SN0Ou4fxwG7mPAAN6ZLmGkIwNJqUUEo6WGu+Rz
M3Uix91cGBolqUWFj/J3b9/F16biOcrD2DGVOE7L9sSKXz+jhrm/JdLe0XINxvTCDJPxlluzGpoX
D4E/L7HU3cENqppn2uzNfiSPYbADDK3aL5JDPw5cmTn8Z7GBvfvtu70atsg7YnkulTd3yYsr+BWJ
M0Gw3IolarAZcClsJ5VdmOfOxlcejf0gJstX3PmeWNHSsoP5Vk5G6L7+WA5Pasy+6gDm5c0olQ65
p8Tb9JfzR9S7t2HnSTP4cnb75SkcWiKVKBl/oRxSdRROI4ZBppLVAfM5jJNt3io89MpvO1ha4oQq
GxKnUx0wnyPnCZ9O6IxWHdsjMwqsXR7qs2TTV26So8j0H6TA0qhhRx879yC/kTkoey+GuI4w+5gq
1H5s5VK7NWT9jq1oavpys3WMAxxLeXTrwGUNogCogrR8ud4uh+TtvttJSp4hkgahqIRVdQGfktHZ
Mg4I0lR/39PE9OS31WoYhTMr2lpgiKVWf9kzgjMQspaUuSiUx6sO74WZzLdWQx1XIxdOMk63XROt
DnLOrRfMycPJC7gOQs6Fg11PLJ+gUGY/IYhafQYv0oXFLVQaycFHHUmcy8B7ZEzKdyzCpXYNZo18
tbmNRq5hixD+J/LL1pGL+YkGAbV4ynF5u2nj6iUzZVtRx9F8DSNQ9nrQ167+tteIpKRbUFOtDmr+
DXmZrZtvpNGqv7DY0dtX6uAdami4sJqR40sJF12r4Wy+DREUKN9Q7DgkLsof377QbucmAV30WLZU
NKzXMcSZ9SgfHrpew1K7zZwEnMX2Mi50g6seTB/diCGWnEtEYMqRefsYf1zpM5xzLfIYyGFjHVf3
nwSjk3U3gBZUvmwxjbWQWdBLEjjySF7QdUQ1t8Bl5ENVr4OfRxrZEjTaS/nSBa1RvR7DjLYSN7YW
4AP57ZFFrcOfOw/iYC6NNhUgKOzYK+f27Qvx9/8l9s2u0KxL1RGhLw4E1UCFs9l6+XGbKbfDNQLz
j0GmwQlcKYNUza5tdkGMKlJ9m78qe1Wo00nPKr8pf/ncjce7KL2XnY/qE4kkn4McRJEr6pvRPeDn
stFi55c/vH2poB6QOp6sH1DHDa54W0Q9pPxTHbtGsGf75hgxC6npOhA2AzPHC9m1a+pwpQdbq0MI
H1c9yIbBFGaArFdXh8dbtrubG18H/AORp23tqDocVCRfHpFeSmUSTR1kthMTmmM5Y2LvUcSh/PHt
u++Mdbw1f9Ryr97upRkJzsg2w7EO9QRCtyQWxLCkfM1iNOoQTLgmiZYEQmZIOhZ1tRaHXah0nTtJ
EhfW9L01d2QLIioMVt2QKy2wi/RB9hj0Wiwf0YbzaD4Wr38X3COdWL5wcRbUcWkgwCar8RmwLoN4
lzHU67hGWA3UJ4ccL9MinBWhhrKyCk+wSnXwy/uCphyPG58cuAQ7jbxex+74ePvsE2pYyH1SJ1vi
BnodalkDFK2AJ0pLqg7swK0pe0WU9i2f8Xa7CfIsaRxy60dItHXHVceFyWp14sIk49//6llTKdyi
akFNHbg0eYIcO0MMqwMEuerA6hRo/NPqLuWfy7cW1gJd8pcFy3b5yM94zjUyslYCtqXXPRBq3mu/
/ZmL8r8FBbDIFkeMjMB/Fm/1yuuyPujfrWR7HVFwPzKXMimyDuKzmE8p+1IH8GoQeMG2qE4deMPD
B3xKWZywDtXQIxzgh7FQRNqS16kjq3xkeu5PMwA15BeOU5g/UiQKiKo0LxWsOrA9IKPS0tDquEwW
6G3CaMmMa0YNVy/XVpSW/S7c4DoUlz5G6fbL6nXskE/k95Yo00oTh4Zy2YGfTdyfdwyswKhVj4HN
91+fIpu/OtxkFUvPKr8pf/lc9oechEgql2NZLIYaAopBHm6BeOpAWh5DnEFGOHJC6X3riLNOwW1I
jWo15DlO48i0JG6+VsedCO86k961jouLsyB63BqCOk7i8zQjAyG9bR3yBBcWKD9ZNE6rA4h9RSZN
etk6FCA+UC8gklp9WoEg/WVE262ZPjqNd5G5fUnxbD2AV/plt/kWVo7CX2UPfmZvXwbLrS+axDs3
DqcOuRhLzmXUkUP6DIadVKsvYfKoK1D99b9YEFrKZorcRR1Qv/dBg0X3j3Fj+86Qe47yYW8f8mNx
o964Te8fYeJQI0Taii1qPL14jL48rej03O/KuICBx97VkR99d582LtNY8gDWrdcwRv92c3h7ePPp
cPg/GmLxgIhrPFn/VKag6F8T5RPqQ/WMVmuf/Q+9qNFSHv9/R2EomRNwkHKSsg5YBHCWb4Hnrhdx
uevEFu9wLYvKf48SoFrLMCiq86J3tMtJ+2PSD7sq3fwdroJVsSM2qTkNtkxCOXVvN5h9kKvb15V1
JM5EmB/sTODWQYUfBCLr/U/nFmUUfPufd1njOrLRBeNe2EdSdCIBsOs5deDsBkFQbkbJQWjXALY7
ciZOuUzEDq+DZn0Elkh4M2WRkwLf4TxET/Ufnq0X8krnbJ2DASyXP9GXqKPowrr9QgJBTLa45vhe
ZE/Ie2wVNarBteICVAIe1eEgn1jgxtYrtOjD5cOQSwiv/J20sqBDlYvi7bbjHB7gPan9sqUimq5D
CXEwjnDfwA7sOKG0Omgs762sMTC9HaChOpBU750tydo6cFSfTB+BdjmNVccdzXsThrY0g3XsWTHA
Xy3EI7bgrUazfNTbl921kzxwt7bzcKFAXA0PMEPAPKILOwTQ62G5ettCvjVsRw6pGPbpbvWLOgrq
rK6rTiwPUMh/a7yLuRSOEQ5e3XSLHUvoBYN7kPpjyU+hbl/1SbkLXHKi0krV63Al7tBkkd+2Dj2d
uxQg79bL1rAyPzO9zurm/yhNkDoox7UIz+vAKj1xMvU6QuaBEDcRqJFy026+tyiz3O1SKLANslKF
pV4HtH6de7ktCjxS680PosZVilYD/uJON64r+PEqQa9B+EPpzJdLXvx5gc+uupFVA5/N3gjb/Dz4
cvOvy/x7gcus8XZ5VynOPevlC8OwHsMHD9fsX/8TAAD//w==</cx:binary>
              </cx:geoCache>
            </cx:geography>
          </cx:layoutPr>
          <cx:valueColors>
            <cx:minColor>
              <a:schemeClr val="accent2">
                <a:lumMod val="20000"/>
                <a:lumOff val="80000"/>
              </a:schemeClr>
            </cx:minColor>
            <cx:midColor>
              <a:schemeClr val="accent2">
                <a:lumMod val="40000"/>
                <a:lumOff val="60000"/>
              </a:schemeClr>
            </cx:midColor>
            <cx:maxColor>
              <a:srgbClr val="FF0000"/>
            </cx:maxColor>
          </cx:valueColors>
          <cx:valueColorPositions count="3"/>
        </cx:series>
      </cx:plotAreaRegion>
    </cx:plotArea>
    <cx:legend pos="r" align="min" overlay="1">
      <cx:txPr>
        <a:bodyPr spcFirstLastPara="1" vertOverflow="ellipsis" horzOverflow="overflow" wrap="square" lIns="0" tIns="0" rIns="0" bIns="0" anchor="ctr" anchorCtr="1"/>
        <a:lstStyle/>
        <a:p>
          <a:pPr algn="ctr" rtl="0">
            <a:defRPr>
              <a:solidFill>
                <a:sysClr val="windowText" lastClr="000000">
                  <a:lumMod val="65000"/>
                  <a:lumOff val="35000"/>
                </a:sysClr>
              </a:solidFill>
            </a:defRPr>
          </a:pPr>
          <a:endParaRPr lang="fr-FR" sz="900" b="0" i="0" u="none" strike="noStrike" baseline="0">
            <a:solidFill>
              <a:sysClr val="windowText" lastClr="000000">
                <a:lumMod val="65000"/>
                <a:lumOff val="35000"/>
              </a:sysClr>
            </a:solidFill>
            <a:latin typeface="Aptos Narrow" panose="0211000402020202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data id="1">
      <cx:strDim type="cat">
        <cx:f>_xlchart.v5.5</cx:f>
        <cx:nf>_xlchart.v5.4</cx:nf>
      </cx:strDim>
      <cx:numDim type="colorVal">
        <cx:f>_xlchart.v5.9</cx:f>
        <cx:nf>_xlchart.v5.8</cx:nf>
      </cx:numDim>
    </cx:data>
  </cx:chartData>
  <cx:chart>
    <cx:title pos="t" align="ctr" overlay="0"/>
    <cx:plotArea>
      <cx:plotAreaRegion>
        <cx:series layoutId="regionMap" uniqueId="{7F155083-C7C6-4CEF-B787-43F54881FB61}" formatIdx="0">
          <cx:dataLabels pos="ctr">
            <cx:visibility seriesName="0" categoryName="0" value="1"/>
          </cx:dataLabels>
          <cx:dataId val="0"/>
          <cx:layoutPr>
            <cx:geography cultureLanguage="fr-FR" cultureRegion="FR" attribution="Avec Bing">
              <cx:geoCache provider="{E9337A44-BEBE-4D9F-B70C-5C5E7DAFC167}">
                <cx:binary>7H1ZbuNI0+BVjHqaAYbuzGQmM/nh6w9okpK822W7urrqhVC5VNz3nU//6xxhjtDvc4O+yZxkgpZk
S2nZsrvUY2NgVQMNk0oxGREZ+/Lvm/ZfN+Fsmu+1URgX/7ppf/3glmX6r19+KW7cWTQt9iPvJk+K
5Ee5f5NEvyQ/fng3s1++59PGi51fCML0lxt3mpez9sN//g2/5sySk+RmWnpJ/LGa5d3lrKjCsnji
3sZbezdJFZfDcgd+6dcPxl9/xl78YW8Wl17ZXXfp7NcPa1/5sPeL/EMPHroXwr7K6jus1fcZ0VXK
KUHzj/ZhL0xiZ3Gb7BMmKEWc6POPWD76bBrB8u3bud3M9Pv3fFYUe4v/369b2/r9Za9IzPl7m8mw
S+Po9rV+WYfrf/4tXYAXla6sgF6GyrZbMuQv//ozrb6FXlbN9m4A/Pn0R+7dTL14tgTJz2OD7yOV
qEzXFshAdA0bWN/XdYGJivnymXM0/L29bUbNU78loeupr8ooNMevj8K//mfelW7+1587RBlm+zpD
gDairuFK5YArXdeYxufIJOsoe95eNqNoda2EktVbMgpGl28BBU6XljuEP9H2GSJEQwQtWNQaGoi+
LzjFSCePoWHrfh7DwWLhAwQsrj+A/uQtQL90vST1dgh/jPYJxpqm60DgK5JDFfsagztCE3P6xzL9
P2Mrj4H+bukD4N/deQD+69cH/5nnzPIlGH5eWmC+z1WmEcTWIK/vgwwRVF3KECRBfusuNkN9sUyC
+OKqDO2z0etD+3RagYDeIakrBGidM50ybSGgAbIrJM/4PuNIZYJsJvlnbGgz6O8WSsC/uy6D//TT
64MfKOOvP3Nvujt61/cHsAPFL1i5RPdzgcuxWN4G5WmuJs+VpOdsaDP871dKCLi/IWPg7A1w+5Pp
HmhoVQyGwxISP890FIL3sYp0VeWbDwEDi0JjfIkEBGrRKhaeuanNiFhbLOFi7Z6Mjss3wI+upsne
dRL99acyK5WL3ItvvHSH3Al4kypUDd0BfuD7K9wJ9CQd0Ab/LfQkyZR78fY2o+iRn5GQ9ci3ZLRd
vQGhfZVE03CXGpPYVzU+/Fva1GwNT1TfR0KlmOniTqFdPUDP2M8jmFm+iIyL5fUH0D9/fSnyGxjZ
g8X9vdq7qr4vWcku2JgA+0xTCbg21sBPGICfY0p0SXw8fyebwS+vl7Ag35aR8fW310fGqr3//a8/
o+QmB0fSAj0meI2SXSJoH1wdVIV/9/xqhZ0RdV8QsPtUjjcek5/b62YUPuc3JbQ+Z4mMatN6fVRf
JdX36Q7VBkz3B0ciuBLXuR3Y51THXNP5Y9xu2z42o2q5fwkdy8syyK/eAMhHRQOnKfZ2eYZA6GuE
ChD6a0xOxfugBWDwI0qOxOfsYTPA71dKIL+/8QDoX1+fzq+ncT+NdyneFYA5oRyDP2phgYMgWWFc
KtvnggswIhcOK0kPe86ONqPgfqWEgvsbMgqu3wIKwEIpdokBFUQDVXWIWqxTPbAahLDKl3hBEvFf
b9/II4BfLpThvrz+AOxnr0/5X6fRt11a58rA4rHQITwhaVTgFmFCF4JJ8L7dwZMW0GZwL9dJ0F5e
loH99fT1gf15VpSzPN67mkKMcKtL5J8LYs1JfOsG1uNsT8UP38/apmCvHDs0kyiBAOgOJTuGyCyi
DHOw+G8/68Y+pftEqGDDaHyuHUtH7xkb2nz27hZKh+/uunz6jt/A6VvIvx2S/buQv89puCUUOd1B
PgFXzbT3wmn8fYdnYAj9vWu3q0kmD6CeVKU7OE52acrxfQHRPqpi0KZuP5K4Bze9BmwHVK0lruf+
96tbk/IZnpzNnEdaLvEf6a7Mha6uXl8HuPJmeT7dO5klu0wZgTAr4EG9Y/SD22rF2lAwBmUYIaIJ
yOxZ8yM+czuPYGNttYyMtZsPcHHyBnAxi2fONFxC5Of9iaD8Us6Qhuh6AtWgFVNIsQJjDw7N7Wf5
0MWpgISuv/7cspdHcHC/VEbA/Z0H0H8Dpoc5TZXfZ3m5hMQOwA9eW1UQjaig6KySP7gJh3QqCrc2
gv85W9kM/fuVEvDvb8iwN39/fcq/bEAI71ITwvu6RjVNxeuOPRXtI43S+2Q2SRps38dmsC/XSUBf
XpZBfvn59UG+CHbN9gDye++Bv01BUBltbyHwB8H9Wb63Qx71nq7zlK46qTwQhDPF8IpiWu0Q7KAA
YchEYxg40KpogMxNyLXFYEVLmtHzd7KZRcnrJVYl35Zpf/IGWNZ55exWTOB9pqoqY0t3hZScoII7
A5IImc4gl3b4gOd2VVl9xn424+JuoYSEu+sy9D9NXl9ggGbo7dY3C2oQAfBDqO0+WrpyFiCTEHIG
MUZskbkGJt0q+Ocb+huu2ruFEvjvrsvgP/vt9cF/newykC0g3DPYXxD6nH/WgxJ4HwFKuLag+wdW
87bNbCb7+SoJ6POLMsSv3wDBn3jfZjtNFYQYG6QNrOcCrtC7AjmyGhNsqLXYaBY8Y0ObAX+3UIL9
3XUZ/CeXr0/wp0k/BIMgkWN57H/eIlOgWEWFxHyV8AXhr4tfle7rmFKdq1L883mb2Qz91bUSAlZv
yTg4fQNR0NNpntzsDvwQ4cecCILRMt1vXfkBhq8OvtPlXZ0vnw2sGSqutm7nEQTM30KG/fzqA7C/
AV5/m0JdQgbAdPn+P0/6Q5o4o0jlg8ttnesQgDfkLC1FgSRm7zbz5Dl8DPKQ7T68CKx9AP77Ww9w
8AbYz+XstrDuZi/5sVe6s71dZ5KhfQ7iVwUX6EICSzlIYAhoFOuYQTbg7Qc41ar2s5bDVW3f3mYE
bf4VCVWbvyQjzXwDIvvq3sU4h9XPn5t3H+q8SPiWfrYF1D69G2irNdYPKn//0VrgHUfUhsyZ9+TI
tXJ5WYbdOuN2KaTfi4numhI8i9+cTruk3GXhrgIpLIKoiHJtPWRJ2T746xAUSCx8FQ9U06072SyB
715BErp312U5++X69W2zEWh1+WyH2ul7wfqyGcdL6H7vv43zaXwz++9L1fDn1Z33A/BMBITQY2WX
YAdfqCY4QdqiRBrU/RUrDTIaoUoO61QsC0+Wz15axtv28xj3ma97wHzml2Xec/r59XkPOK26HXIe
yNcChk+pttKLYQXwWOxD7jCUxdFFgrZkhg27+RuG8WKZBPbFVRnqJ19eH+p3vvFd2VXKu/f/BYbV
aQKOuJsdVrK9u+LKZzH6wzrJO/CuTIsdJgZBUwABPmaOluk/oEyu8BwFqtUhV5Het1ySAo/mX/+7
hOrT//Nf/wu25+V/g/88/AWJFT38gsyVzMPX50qLqPXeX39m1bRMIFoTPgmMl7Uhw/vaUI0mtzKB
5jKQ4g4tH6CEbZNn7qWb2iyZN/+KhKXNX5IxNfn4+pi6uk36HeqJb3YovBXyXjC92snvWSztcgYV
YEn8TxgP7204VpOJXiLfh7ZApVcVS7V+B5bce2OgFyBg4KSz6Xue11vI83qoe+zK6HhXvBYtXzcK
ihccl61m78s0rXcjfCNC5HjD1ayDvr9huNOiTQotESEviYtlIBri/yvGCGNQKkKhQl1IeQHP28xm
5XZ1raTSrt6SFdkr8/UV2bmg2J2YBmuCQ8cYQoRkBA43oOcSE9Dcb/5ZPnTu8lvo/suLmxSGzcC/
WyhB/u66DPbJG6jOubrtB7VD0+G94dUL2P1v4W3bxB3a1mC4DbYzGXq0Lql7heuQ2z7FUDs1t7Af
JKA+Z0Obqf9+pUT+9zdk+rfeQCaeUeWBF0/3xtNih15AiHYizlTEBVtj+gq4PkAeQDUtREFXs46e
u43NsF9fLcF//aaMA2P8Blj/kI+6wzOAVSjPRAh4/8Z2CQoERYeoA9UAOatImGzdx2bwL9dJgF9e
lkE+eQNNEibuNN4p00cQXoMmFMsM0/UgP5A9GtLi+bJrt65LkN+2nUcAP18mw31+9QHYD16f0kdD
u/Dlq2/SLF6s3r+3Q4dBG7fUsS2H7mRWJKW7QyavQDs7DTKuCdfwGpcHGQzlN9CjHi2F8BLlcw3z
GTvZTO93CyWKv7su0/zJ1evTvOlOvy/f/+dJfkjfxdAwVRV4rsKsgx7qEBBmGnTKWXTGhdurLP4a
xrY8uZvNgF8sk8C+uCoD/dp6faBPpt922gca7Q8dGzWdLSvKhhKCFb0SGk9o8A0A+uas6q372Qz3
xTIJ7ourMtwnv70+3J+X1P9CLv9eYfCiJK7jWbzLRBa8T6FeQIMGW2sUDyMvoCuOCu0QNjfd2rqL
zRS/WCZR/OKqTPHHo9en+NteYMku4yvv3c5e4EEwQbrl03BvHgGO95blNUux9/MS931M1T9aXWDN
Fp21b+5w90+VRoHz573J9oqZ8P+2jGQ0n1Y03d3JfJ/GdDtm8VaQrqD149CtUA7xmFDomsOUwd1B
H+I7mDDoNbI08qC0eVUjVqGwAaIMSANNedUEec5ONusG9ysl9eD+hqwhmG/A1wQtsmZ70AHs+y5d
fO8twJ7p9thcZDonyJ9XDpT3ctu1SrYnNLcnbsnMyvK9b5DXt8M6iKExJB4SX/F9buUKs6JQnUUh
XqEt/bdSm4bnbGgzz7pfKfGs+xsyz7KO3oBVcysudulCeRcXz2RYpzCAaSkxf55BYW1/cAVC6697
h+AK4SvQigpCQTBMaxkQlbIxtu1mM9XPV0kUP78oU/vpG2iQehup2qVi+h6A26aPfvWib9NvzQ5V
IgVKqiiDrl9MqGuaKIQpONUEhflKy3M1j0M8Zw+b6ft+pUTj9zdkOv/6+fW5+uiummFv5+lG7zUN
T5eYv0D9uXpu7/CX+dHfW5nfwMip5MV1DUZSwrCqXaYLDDWKWBMY0mM2ZmgQaJGhQ+IeqKTrHOs5
W9nMse5XShzr/obMsYw3wLEgeWq201557/lhT7Mp2RQ7nX6fOtPiZpovKfHnddJBUutQ+KzBpPo1
SU21IdakUcgouAtur7qOnreZzQdgda10BFZvyYfgdPL6YvsugXZXXov33OBbGtmqo27Nh3uZAH4f
GrYigGVGA2maVfx9h5avAkbY0IhWR8s893VmA2aBrhKYKkWkNMhn7GQzi7lbKPGXu+syczEOX5+5
/AaDbMMd2r63M1g4ZxwyBu6Y+IrHAbovMw3m5lGyTKVZCpa5UbZ9P5uBv1wnwX55WQb9b+evD/qt
yVgvYy/vqWHP4urGLPZ2GAbTYQCqrlJOF4lfaL0NKvjXhm536G7+ueRZNqCz5NPb2Uzuy3USuS8v
y+RuvAWfMoQfy7xbHvfH9Min5kE+fu9ubKM1LaejuPTK7jYOOje7n767JBtp6SJquXGfc03s8Puv
H2B0/S0nmU+RHH5iLdq51lr47vszaPvx64chLRxyZEE8DRN7ILlQxR/2GhieOdzi+xjcslA9BwOV
MLRnoh/24iQv3V8/wEzdoZk0dPqgMGhJ5SC+iqELwq8foDKbg5sXuqtTIYgYJNvy3S6SsHOS+A4Q
i7/34iq6SLy4LH79QIfWdOn8e8NOGdCsBnPPYIwBeI85DCuAN01vppde7MDX8f8Qve4ocedM84oq
/XHUBSQ6S6nfBWYUV1l26HixTz3DKSOaWmWrQjzYSFtNLxRi9MJnoTcJPRJryKxUJ666i6Yt89Q+
CaBdVaabKFerzKAoyn9EbdcHrVHFjiiv/UZVdNdIEzWh9iFEodvUMSI15hU1tKzQs88OCZJQpZaN
mdvmVka8NnBMP1FQWwiLRLVTiWuqOAmtDVd3URmf6rQlZT2uehZWV7nrV+FF51QV+0OlLCSjNGnV
5ELjnh0ZmoBxx1Mv0iP/iDKXd2YYV6020qM24WbAnSAce5GD0JFDCsU22rpE2ajtaP7DdpUin1SU
1PkVU3M9vdSrBpXnqRaFX5QsUfghb0iRH6CoRokVC82Z+lFTZabdkDQ0Ii32ucEd0SKD9XYewPWc
WLRUssJiRZyNhRJ23GCViOtxDNV/yTmvE5QZQZ36fKzTLlAOyjxSw4+Jr8a5Keqs0iw3L1k68VjG
DgoqiG6WNCtTw3UqrTaCMFBcqxUs+KMQQXeq2hg5ZlPm7Y9Us4vqhjpVEJ+ldovwMfYK51opVC0x
A6HaN9CTu/AnauulzaeUIU+3jdTxuyIYeUj03jRCrkqP1CgPxSxLO9f/Q29pn5/z1NGLY1TDL42q
ItGTkVvzWj2Kuox+rJswFWMq8vZbRKLIGZWxHZSGD72mL5WEcXdEcU2JoYQlsUdeH/PATB23DYyc
aW5rehnObaNXBfvKgP1e9VHhqFbeOvV1CUctGEd+LXwjyB1+wYndUgNTrehGnQha1YJbYWQ4SUJ+
1ESUpRmgur7y1MTzjJ7HDJmBi/LznDcicAyvipvSH/EgLNJsrMWhm5p2oOad4WZZEk9irxNjjLxQ
PypJ1uVGgDxSjIoiC/vTMhZKPuqhtAQbXQuVOyPXi/XgzK9wGoxrHHaf0gqlpy6PbP8oYmnbG74n
POecFx5xLEfAuGmjTDX8NRRVphk9wv0PVKdCnaCCwoFBmaJqpyF0jKZWV6LwMkobLA6bRmFsUocE
MI0c2jkTjXr52As9n1mem4SXIW94b9S2ohPD8XIlGWsa7Xuj1bjdG10Z2KGB9BaFBivKPJ8krBeZ
GbOUK5Mq7RJxUNkp/uLlKK0BUYlOe5MwO1MPi5zzyGIkqAFtRLfbwqqqyrdHqKmV3Aj90NUNQErm
HTYJc/MxzfvmU0aJG00UnwQfXTdJFUv0bZaZGcCkNmilRb7hci12rMhuG88Io1A5CYnqdIYQWZsb
WeBx38Sx44ZGILpCmG2b9q2RJRxfA7t1rmhc8dawRZWLEbHthl4HYYKaiVexJjzzFFS5lmMHUW/0
jV0Rk0QYFWNfcZn7R123NYYXSAMP6FEJhNW3EZ4ClJvmok00+tEvS9QaTUMU5UrP6voAXlwZVXEs
prjJkvSQNhHVAOBRFli+oAE3vTxO45HjkVYd1zF0kzMaaMESGH6Kg740mqKN8wOvTepi7PESh2NS
ZiH3jBR0FWL1kSDpVxIl8TGiMLzsgqRNkYwL3EXMoG0Z60bWKt60zxn7GNUcODlptYpPkj5tVIP6
TvaDF5Qc1MDl089R1WB3JLCXiYmXgV11EpRxXBpqg7EzqSqi/9HZdnJNnQKg5TdK2p7A5Pi+H2m8
rrkZ1bHwx3nLGiD4CHHd9GrfUXxD16rOPWvqlJJTP1R4pxhFqpHfq5TzqaBFUH0uFM7KsQqgSS27
dYPgitmtrhq5glTvoNE8zA5pq7X1mDlMSc7iNkFXAVezwmCxr/lHLi0RGnvQKPFb7arMMfSg4ckI
50GgnqPIbQB3SlokVq4GkWvRjisE2FLfEwtVZdeZRRa0dJZ1Lo0So4lwX+dmjQOn7Qzm6CLtDOQG
WXfh+rTyuWlHhVcFptZ7dgXns+94Swzi2UlFjNytlPpIhNxxj2nQe15p9oFW8hPmR0r+TTiO7aim
bud5CEwhzBvVVFjkpN9J2YrA6FCR0BstSNCnQuSdnxgdq327NXUlsoGx1Jxk/Dx3qo4eJE0YdWMe
ZCWyGp/W7oHfxYVjgeQLYtOv/ai6qKFSvJt4cQfy0aJ5XfmOEWJixxZoJn7dmUQNyGWkiao0U9L0
wahtW4wtR2lZf+YXLm4Pqe/hzug4rZxJUoE8M7mqko9UeLxpjSBSM+cQOUqPJwy7JDDCzi/YiaoK
t5r0jiOCP4Kk7olv+I7v1cQM9QT6Bhhu5YoiNXU/csuZ5yhdclwEiHE+Suy0DeOxzRRRTkUfxa0w
HDhhsYVrj4rYKLKOxL/7od+qxIp6obnUUAG56WHoYxWFo9TuGrsd6WXpdqdxa3N7xFw3qo9pURXi
qFC6RptQEnmAuN7NEe1MHrVVO6Ig5QrbBAYh6AgmQBG7MBKE0yqwPB1VcWhwFbesMtoqxvWkI0rb
OUZQhag/BNJ1gDeRTufuaRipivY1K1lXnNYYpdV5E+eNlhmq4tn555SoKTspsSDklFS5oh27il8G
F6IMktjSs4bz0NDypK8vUi1WuuvMzlH9pUwC1AeGkmd9aYJe1HmHHXEyDgLNi/L8ktlcSwsj5o76
I8mpbx+HRaPEI8ry0P5i6yzJRpEr+DUGA/4UAMd7q+c0/pbyys6o2WetX39tWBHqRuzaTnesp4FG
jzzQBoLrzs3dehrUZfQti0s7PQiTOqxPWg2O8aGN/MYbxVBS0FwEUVozswYlVzsIqiR2jztHpdGR
rYgmPuBB3Jd/REDpQIXIc/LPbeSzqzyq4i8wFhOTT1qE/dCMRZfTSdqj1DtwAtbVZtPGdQYshYTI
InWTV4dYNJ5yHYZh0lw2esIiBc5v5uUHgrpqaNSli2FTZdZcugiY/mjVb7CmVd8kaZd7jlvOley7
P/9z6t3kSZH8KP892C/314dh6vd/naez+Aq6H8/K02kqf3NtIfz+whAazI21Px5YPkv9X7Jt1qOR
0s3nGT4EgSn7y+rvrxk+q/027q2l20Vz64dpkHqiQjU4tEiFmZpg4iyNHwgDEKQSoUOhuC7AUwQ5
KQvbB5x6HENZIcgvmHEHNhABc3th/ShDPjB02MY6o6C0Qyc9/BLzB8yoFeMHhskIhjAWWOPQpBVx
DA9aNX7irsqJrRPbqEKqjEGfyQ3HblSr7FrdXIHMJktr06NgKhaHWkp4IzzYYSt2VgySP6JE2Iaw
O9fiip4aKQ+58dKncKjIV3UEUOMc6gfXn5IlWVd7WagYvlAjS8sLOooVR8wDIHPz9lnvwpmAH9dh
uh14V7lkM1YI3sEOc8cEOPUHka1isygLb16G/+hTMNCahB3OYfC2AOcujCIGjr3+MhQR1vRh7Jog
vL5n1UkW50YbU6PyK9Mn1HB6fpRGjpF04QmrbKuKkMWcxEpQDipxbfQJqEPolPfu1dNQ5g82pg/j
VSiimABz1IB2V3FZugWLBCJgjUbYNrMyukocVhq6cBsLKKmz7ALMiKefeUsg94b6QKvgQtC5jnXo
K6nBPJ71h9YumCC2bzumHvvisE2U5LBEpDC7lhcTJqLUArnSjETgN4e1XiMzx9pZ7GrtRFNj99DV
/MxwmCPmzO9RLA2edAlLOoNSVAhmwzREOK8SlvIGJF1ZxB4Y0ErXWYnegS6PiWJxv0o0o8I1SEMH
d/iyD9srrSWJ0Xt68ln4SmciqjYnwrfzSc9dB/Ry7swUz3G4FaqgExtVmjhfwZ5XjgUl/WVN6ja2
FLtODV/x6MgGL0Rk5qpHoi3gXneL3EIbdAzwsACSQdgg6a0ajZegeiPX7HjfmqrqhZPMoY31NFIH
/iLhlHEQ7hAKxRrk70kHqQ/UTmOe6oLyh/pRmGit1TuRZoFbJDNJAErm08/bhCsgTGgLJOCfPjDd
VcKl1MtS3jI4UW7IzSarFQNFnWZ1XZP+DQBCdEDVVGD7wCwgy2H1UXnYBSjNsGtyrY/BAYRrOLck
3kZ9A4QkCA7ViXAgOAJUUQmCuEpL10cAwZ7q8ZnXoPacizIfBZ6gkzLlaIywp46rCszQMBT83PYx
Gfda4xrNaW0PDonmMA2uSjcHV0lXRhdupINzoVDYQUb8rzBvzLMSR6nGFNv9CAaUFccsbtEo9NXa
qJ0sNUkotEOh2+EW/veQ/ekaTDQDdq7BGHZ4t3UIojpI2sptXbMM1cD0uChM0gehxfWQgLNNaJZC
q9MgKLwtVLKB9ofWOjC9FIEGT1VJKpJc1QrQJl3T7VT3ALTQ3lAqP9lC+xuYKIhdRpgG82qxOsw5
XyWQpuVhHhPbBQWRqCCvunbSt6ptxbWumaLp3LENDG3LQzfBlIPScZstixGWHpqyEtUgHl0zAiPP
7Fs/OFF0EVyFNckOcg97nyu1C8eCx97h00dvA1BBLoOKwWGII8zvHXa2Iv8DOCN903me2VVdZSqx
0hoFz6ot52HDAddBLIpbIQFKlHTARUlD8CYjYMYMgRuTkPaAZ6izUl9xtpDnrXK0evRAf8NAItCM
GhwLMH9AJpPOBQWkTCm42PDX1Astt2otTVH8CbgzY0NLiiuHl8VYEal30eXxtRuFjQExRQL+MhFO
0kytDlsS6mYiYv+F4J5vjg8Z/zqGwYASonWbZkLFsLm+Yu7Hpu+jU7vo0JaTQmSsyo+RsJpomtD6
ElEwk/RuhLsKm26dMlPpu/5bgGz3sGB2cYKSGmy30HGNpGKR5VVu9RHMNmaVuX3T6uDl8DyqHuY6
rsZKF30BkSFGXDTOx1r3G4NwPxqpTeCBTzOKRrjSZ08T56BRr7FR0KlBD4ZhBVTA0deGzger1AmM
GZwQWU+NUoiR0L3se6uF+u9wcD1kebz6VtqxB/oOCVBiJNxnZgM+JmRUHehZaeGGX9JScbBJ4fBi
kPbcGQVBxDvwvKn4KowLBRldwnBmVnpJWzPwGnAgYFp7juHUXkgtQgsbXN5O7ZhZH/hbpNGtuFkn
VlCewKU/aGvAs4eAyuoLZr0dNbzomJFVmBiJlzRf4LXCUeu5+hFoHYkFdkxt6jrKR2DgNJce8wxP
j7WRHSlmVDC6hRNtgDgn0EBFp8DkQXuS5GNBMkcPwAcFOk/S/h4y9YeSMcXost4ZaTTstjxumA0u
Y5gP0zEpEkLVQCqvAyAqA1rEcJjBO9ma4Mc8CTStMqs2UMyqivJJAAql0Re2ZuYiC0ZJEIEzRW+3
HEsy6E3reIAjAUx/mCcJ5QryuQTnez5YFMJQSZSOGhQ412WllSao29VJ5ca91eKenZKwSI6VvgzN
Rs9ys4wSMUrbAhwcqY+nKYmAfaRRcOTlWWmECtWv66DOrJLRmUr0eTnCoyquzFTBDIUYHCVwRDQ4
8Lp0yDFL1LS3SwU8MZ021mPlJnRwYwRxEmzB0sYnQW94MGwhwgdBw3UklVmW5nXWKIaixD+iKMom
KYsbE6JbypYnDQd6DQ/QQWYwFaEyhAyBbek8dCntMMt1ZwijsIOvh62usXESNY3Vejjecvoe0DqE
FqG7BJDfoEkjXXoY7t0q05sENJmiJxPq1q6ph3SSpCMRltsMpYdvJsAmw4yCXY8hcCgdLD3NwIPa
ALOytd5WDQFDGkY4sTMDhSz/GIiwP8Zu4G+RBLeW9RpAgYWCYwLsYXD9gd4rEQnEu1BZKnFgtnFh
CVRd11F7mtTU8HP92Peao4DTie82J6DXbTlUD6gGjhMMQ9fARASHBuRVrlNN2LGq05veNVW3Vkeq
ndqmD0E+0LybbZh8AFx4lAaKIQO/MAHXycBlVrQY307LjBPQYkInJlad64HhtikfxWmhWIHPIPiR
ZuX4aemEB61lHbaQJo10ADAB5QaSStefWpM8YnZVghIMRtkkq0Lf8iHIc5Q1DfiiA2L2sW5yX03P
U6ekJ1lul+fYqfTD3Ak+bdnLAz4K458BBvD24C/iqnxwhFdnfQs4NNuyVSzCi7Yw9KxChlY1qRna
PJ2kdo0gGjyOYlA0UdwaJarmNcyPsqSH8kzApG9gR9AligOZD23+VhGBGshHKcIoNRXQri+AlaSn
GkmTcQ7mlqXqzveA5fbEzRvPIn6LzzU7LSZlgzsLPAfspo3UyS1gFk7Iizk6JK+n9Of/p07QwSp/
3Ad6n1t/7wEdVswdoJCAqMJAcGgbBYMBwU+CgBvNsz+gixd0mwLEDAYBWHkDn1o6QCExBHwPkD0N
k8bB8mPD2OWlAxTaXesIxMOQXgf5GmDFv8QBCm3F1o80SAEQMxyDBFA1yHOBcVbrlNSI0kF5GaUG
y/u2huBYXgTfFDfggUFD3CCTaoFTWNxmqjhXOpRouqGzQlQXTep7nsUypcNWgh0/tBwAAjr1IqUK
DN1pHHtcg/sXAt4RCasTp3IC/QiVRSgM0dZF+YmD2EGHap87n70Kt8WB1nelfao3TjhFTZ9FZly7
WDcipRZTVY2G+K9eXditoFM47+4osIvgD48nbKw1mgvxXzf4QuuYxRazo2+63nhg5HnCEjz0zxRH
9/6wWxsbHEOwjIGp9FmJWfjVK0IIjgBfuchDLzbhwJUjitoIINDlIcSUfPdCdLUNxhug1DM6sHJM
wFqQGmgIZVaVQq8hgyU7zyPFjqwwS5yPVeuI40j32KTX+vaMx0ltFr1fhoZfFXyEgVef4aYsahNC
19p3lBVfdAIqNEcQcIWMEHxROBC/NHhjJ+OE9vGos/0kgTB4BpZyGUS1WWY2PkKsKkEH1xJxXnDb
+4ZjhA2bh9csBbdf7LbOte6kkHeiZMI5ULVGjLrOE5+8GsG6PCr8ERP2j1ykXyIIlYJ92jfAxf3q
qIA0frPpIPSuujo7VDQcTiBGGXzS1GasNInlJrQpDLV38DhRQsVytRiUCLvKjsvUiyaAMMXq1aL4
FJQZPndtfOolwSdPZYFRdiLXLdJ6zu99l9vHETBu0MvtOvqe165nKXnYH2A1aj1DKUL3VGuUtjII
xMKA0UNQzIW9RSZ41dLzoqjbo4IDttqwBxMmSXX3sLJzxQCHKsThtUHdKDC1MPWDURpryUR33X6c
gVZiVh1iR3ZIIPFE1N0YwqCjsPZ0eF5xpjmQiVGprme0gT9xeIoPC7XjlqjV0zjvFUsL9O5Ez7Qz
lsXqMXLt2vDDTjHdIieTMiTOqU2a9BrSfaIzOyn97z3ttdLoiio6BMXn/7J3Jkty40qXfpfesw0g
OG45xJiRozKl1AamkSQIgAQ44+n7RFX131KWrmR336ZVqkpJBgg63P18x2Per2xrSh7U5gVMCXl0
Gu0kgzbyl2FQphgcE3utO5SJmohbg2Is3zz/bLFs9w1LhuOg/DivPWdOekN1aJW6cVDdDrqigK6S
SZCsWvo6Q92Gsqr1ezwEFZsMw5OHTITbVCKl1Vd8angXoKvwaLzF3wtQAXu/2Z79Jq0yVNhRFomu
3gqZ6NOkQnp2Xt0X2qcfFxaI46hY9chFumxZFcgw7/qoLUD3rHeJXuuS1UwUxIMUKFOyd46ou9EL
9W42gl049dK7odLuVnumyisWDmfXEAc0TKXB164KWA41fDkOZm3OpqnjHY2HD9TSquxMm0CQ3vRF
0GqEHB29VOjXr+eqSiXgplSMyW7Foz9VxGMNjumtP25V8E5zYxGgahvv+FStH0bXgSRqthJgEh55
3XD5MUFnIucC/2y02mLvrGPeuQrv1krbgpPwLqlXlTUtev7aQgvglR4SaLJWHLlF4yrilXy/RBND
mkKDc7t6bU6Hlp06Cgomtl/9uf3c0D6+N9tU75QXNvnQb+AWBt0NLxBD3baPa0P4rkIHtCUZHu3B
W3RV6WxsvWX6PNC2nvcRxUY1ha3Wc7xoDtUenVAgaRN4mCqkh3Feu08oNatcjkGaGxFEFz7PEE+F
ROcUH9fQx3hI46sixSLblu0c0xsXVog+PhuCIasgvtcP61BBgqeVrK5ACMi2We5YN11WMAdDR/qD
byG9y/bOc5O8Mjbi4Fcb3VPFirbZXvpqPhnq5xGucUOauUx5/DkI+pMI6l0fBzsBQSM3wXYgsr6t
fMXzuZNPIxvXbOUu76QpiAGRJOv9QMlOLRw/dwcZrRkkoi9B80QALHlJ+GoczdeK7Kid993sXxLf
7rRweSLRSFFN1onk3IshU4E8z4qd+drtO4WbdlAianPcRL+vB32bWD+Lrcj7OS1VxXaau7uNbaVG
9yJNa4QPkAxeIDM6Dh24yL7PyTCcwF2ZjLK+yVqPPzKxIjj4B/Ski0nzm0V2aN1u9yNAqBXNo3cI
cCnNPDrzDKcYSobFb9A41+0a5vEUbQ9MAdbhU89KX9UPZtG6nBN9Zxi76Srx1Kp2Z6XdW08AlFTE
P4REBrdShvVXzwfQBeV+oQ/U4rCtvXYAk8ijZ+NXNi1b2j7HcVwfAKEgCKK40ZmLtjGfEUx3yB/V
LkylV45t3+Zg6cIyHNPvvjZqP6uUIPWmNzqovvQRQkrUoVc81zzI581Nx3RdPvNVjBdekyFfJ8uO
ran5XbRC8zcxs7lm3WlNUp2v9TiV6BWHu1QAJdyaOosW42dNPywFsX1Bu/pQ9eldF9stn0ZgWq2X
dIVhVQ9SJDblklzf5HH+yl13oc16jJN2+uw0mMAuvVPM+Qe+pBYvU/cUEv4UemrIkbx8GkUE9BR1
dxbKqM3TiOWIobtamt0ivFu6EneRMQhRIZeHGediGmqGMg/BRK7VezHPVbHO8WnahlPFhwdSsRuz
+AiSszwkE4Pka4l6v6iuKZBFLIfRtPpi9BZ/WuB0P8nU6D0f+WCzNF2bHTNyypZxoq91IHCwI4gP
rKmmMlYpUqG5T74PtPdvIjQIytA07Yd6It4rSL4LThLZZOBGwdYBxvvW4JYiTfzjaCZdIgYugPdo
hSZs8JGDeywrMtEyXAgas1Ms9X6pk1e6VmhgxvxpkcAChUD0wxfPBqCS5rkvOjtU2RJ06j7ypy4D
ObUTDAdT07v3PFVoVlh514IhBPvhfRzdgBjIbIZnfzMvTpzkYI/z4r3SptklxEw58J9dvRqJmpU9
hE75t0qwGzU1QaZ86oEGdIgUvvd96JfgUrnl0ZH2cULFgyyFYv/251FGO2/qirVO2+8CmiL6r15U
cDa2IGLcXsxpd2gBqBU10tQsnbcISd2YZiN6489DYzrwsUjE+s1bspGy14Sq7yEX/s4okRy2vj9H
cZ/mYEreR6IJ82ru+syKGJoWV3YX9S1rijkgBp8JQtIFGK08Qe6kReyWd+jCz1mkgk88oWvWmMEd
25msRTyb3JvpYz0kd0KELDfc0O3G1vFwP8Sx3bXgVkpkxLIw3Iv2bdJ2XyvfWZlTUm/PlIzpkkeW
V5+ADdtsTiRzWVOpgWXQYm+6dR0fOqxYljaBIbm3kheAsGkWJmAchPPdcfNm/DwtxnkH2qbg3rwq
aA98CL1inLq4Lxs8U5JJM2/kJCOz5UYpKLVbbaIuE7pjD3pg8iNAbFzQdwkEttZe0IjrM7Os/LaK
Vnc/9tKxg9LGLXkvI30ZNt98JOtS1xly3mMbkwmn0TofTU2w0XweZsgMkhsPUGBmfYe9HXst26sE
/C0S7/i0xuKDUOMM0oqCORvmgJ4HWgUfhs0g4ZEyypoxNLu1UUOZ1M29q2mXhev6eV0memjFuur7
ahxJXwA/TeYXuiaQLvqRxwjaXrScnLXDuiez6G4tRJvzRKkXRhldN4ImNbAl6O5i7Rz9CkhuOHhp
U68XOkKVKdCufORBo5ZD2shNFcG02ucaXSHcwajppzk19Ytk3M25J9fwpo9rb4mzYB6XvYqryn5l
Hvqz2dJ6ePgb9WtZ6i0Q7EQm1USXruu0PiNWW2+PMN54hddowNO26VBfbEmAxqkDsY7mGtkIH/c2
CgTZoVthQjS/Aea/16tJhkdZA7vNwdev3uM6CNsfAD4E7QDOwm8mvOxRBOq9Apt5clPT+x/atafB
oY+SxsstOLOwQNN2+AjMNhmyWKnGFi2Qz/oY49jx7+fAjQiubhv0hGIK9VlmXCSm0mGKU48XtqoJ
SOow/BwQrt4Z37PzMYoQaZ7MDNTxFoUmjunYRO1yA1zHgOqMt9bMOGbt/EmDKvNqnIxB8wDdVvUn
Vnthd3SWJfYAXYFmDkDMemrntp/OC0e6zazC58LXV2TObkZlrBqrwmoPhYzomm+bnqsjG2n7WdY6
LWrnzw/cG8NjsukI4nBC8m5yzQ7Px8tFDMSYz8DRM69L0yJZvfp+9Wf5rqmSQkJCxbY8JqHnirZ2
EaCFgRRt7D1r6d0xNe/8lkZHzob4YNq4YGLo7nBs9BmEhzpTtf0gZNKX0WRM2SnsnjaddvFAzeME
pLTLgy69bZdZfei65BMfhuQQRPOLXkEPKC+2xRR09N7npn7iJHqSCvdpe/XsprorFQf0zs0pVVWa
i2m5H5ugWPqe7pj0zrQFXC889m7waQ40WGV0kC9L1Pe7DUaM0qWG5qQLHraOvVqVnlAl8BxUEsm8
vtv77fht7KJy7baXZUlvl02856BVA+gvK0iZULzgUb+Opr6vuxDlnmc+ye6+G9tjqMcvgnQHFW03
kO3CwyyG10jgAYDJUqMrgjrO52iBzNSbozA9wlDtvfiaPJqB7OqZ3k2ppdmo9ImnyzeS9hHsCml3
63vDUyBBI0ii7gFzPLbOXKjx13wAk567fr6sfDjz2L9Hbw9cERm/pz4aI6Y9tXzdALPWyEJnJPPd
Wjaej8TYzA+ukx+2NPmI6nw5sBZuFsMAkkaokPAaRqTfXw9B3RyU+S6u1pOI38sERxljpRynHYIv
mEYSfZSjO9eTBK6ezgV3Q7DzuNg7lBuVTD6DUEZOvh2h4r1usM5ocDWvWz2ssI+A/3T8VSbiS9Bp
/0yJ/oj+x3GzQH4QJAu1VWAXOvWyVj4pp2DeTyT+5PFaFp4jdWajZtnNaCpmG+sOFqcgGqm3cR/M
az777tMYYDvCCIT7nlW+6Ck4TquPd5lE+RQ5VnQDbtnHb/IH/Qq7CIBlFK6g8uVX23i7bqxJxhDQ
c5+K8yrJTRJ7BRB3kXmuB8qr6FxlhD0usXjWbfgwiHlvQvTrQQqj4k+wyoAs4rQ5okN8SNyUO/x9
2wfxPhnlU+8NhxEmiT7W+0r4TwSpO1mrW9GuL6tZ+LOcVCkbXsS+u2Vp+8zIXPRjcqpncoTPYN84
e4hddLDWyMIOAHtjWVbLoPfEX87zyA+Wb6crHl0P7TMcFXmUyJIG1VGn+slPQNvyRZ6obQqYVpqb
lNDT2NM9aYIjG7xnQOE676fm2xoAyWuNg3UjGE98A/rvp49s48Oh3vCC45w3WVwHpaFtiJ6yyeVm
7xPnJXdzZO7QRzmiZfNBDM1XjsTQ4YguQAvz24YF0w3MFTTDKf5qgW4A2vX1ARJcYWtEDDFrWoh6
WwphvfR+WXSfzUJXWU+GqEQd9QLkm+VXE0nWLGtbMD6qB1lXPtoF/bmxOH7tKLesJfJOKvIUDaYE
xJWJaLgkDX8XtuHOLWn6OFU1+hZeO2dbT/KVGvQ50r2aWR6jy3NyfXCCQJyHc1sG7egd0OAhWQeD
FpTBp9Fh3wZ9jrOtKoxnzs4kwa7d0E9C2+OBs+mE5haqcHQoD85Db4Z7ZSPmQ6iV3hsS7/xF8Wzs
ws8uqD8MXnqK275EvwkvShNDoobNiQmWW5IeTYVw1Q5jVkXxKZauTFSKpKY/iiQtq0QegpV4F8/e
2s7cqMW0GRCOrB1hCYL8VLRpmuuAf9WNyUgPTbNfE2QTYyH4Nr/YqgfCXb0fOoYdO+wHHNkdasY4
DO4RrzNtbLGEoohH5PEqZt7FD9tHztOdhOy8jY+yj4/WJM/Ed8Xs1KOPBQ9Se5x8VGsaOTpFSuq3
uyiepow4KPNxx1K4SyBW69ktO5TgMDK05lNSO3xtS/XOLijFGymiHQXSlIVe2+cDMYe5879p5R0c
jEWJhboztQ2Eq0jinebXC3RTNq7zuyaeLxXFrQ+wITEZPdbApbNEJOWgQ/QEyWiyJjZfZ6NPS7t8
bAUQ+IXvRgoyRLr3tpevNG3zEDoSTqIIjRnd5ZO33CcVK3U4njdtLsB+ynhSMAcGLyuE16wFlyNU
ezdTmwfTcNYmuG2EF1+AYeos5Ghi2DbSWcyhnW/hK4DxO+gft3rz14wCqkTEl2NuR3pEIvHSd8mO
dEjFp+4V/bTjGqk9nxpYhmDKOIIPvyHpQHITodXreygJ18l/rnhXjKpSKOZGmkXtehFuijN4s54S
AmKjDdKiWcluWIYtAzWh8paFpzHUdEf9iu2FUZ8kBa0azkM2rdOUHGkt0FqlwWuwXqmHvlp2MkCL
G3Yvi2Krt6BbAyxLDQQW7b3PEx4B/AdLvF+i4YB88LUFV5HT2paRNLxAStrn85A+KCGfNZ/S5UOK
MgqpbBNsqRt3TspFGvzWpuNRsYI/wsM8JKryJHlSA/gcWoLWWbfJy+PGMpZPwE7bnUuU3xd+31q3
WzzKH4c62RisNuAozoFwbb2XXATPTgEuwfMABV0GS0TfqV7WKm8CEFdlw8P4u6PxjKMTEXZAybXw
r13Ml3nXtmP4HQ7W+BFWh+XRkKSFsJh6K95zZE9xNiQ9YkQlgwkdzt5zQxlVtn9dWEXhCrSb16GS
SjROOrW0t03UQ1tIZ/8ZmXMawCKRDHXub/X2YY37DYVjxT25i9VUo6qvESdwj0nz7K88arOBD6zP
RrbEUV6t2vFDawweY7oKjR3Rw0Vh9rp28XAUaQfcBY+dreXUDhMa+jD77detUx99EYwPS2LdHYVx
tc41Rc77t+r8/0W3//UXcfufVbc343L+Ml1fGd1/TNfx/45YEoD2wTzYyE9BvPxf2e36xWgEEjkD
RY0ZRPAY/I/shu9kgBgGwgO+NEjN4ZVN+Ud1g1EbItkVG4TuBuY9Zv+V6Paznn39xlT8oghf0InY
AxiHvBFvxbhWE1M1DpbFflrlrIFhJMn8TYyujwrSqOA+pIPfFa0lfCoHBfvvGemX+Bwmk9qO7Tgs
+g9AyJVP+H8a+9/3BFAORgx8pSiw+zcau0JxTvxVXty29U/wVYav/bLJtIgC3n5MIeY9p+gHfQhD
lMF/7+L/KGZff/W/Lg1KD2tBAhq+ZbMk7JJ8jsVFg1LcoXkd3uAEh+7jN+R+3Gj9+Qd99h+h+kfP
+68uB3YhBh2JhiKK5J8FT2hK7CoHXpJAwodd11Z9EabRHwFimWKOVfz199f7Gc/4e2V/vN51N/zA
TDDhRRbIwoX6Dt5KUNEoEAayTwR+/P2VrlLt24XEZwLdDWg9BGvz85XqxvYdPPYXT+rxIrxWHZHv
zX9PSfmPT+tXG8VHHIdtywdt8vYi3iDSKRqaS4fkYr/Ngn63cFrdwO0njz4fzWdYlJfCysj/w6e7
wk//+nTATEmIq8J/8mYdh9YRDWfvpcKkW5b3OmCQ65bqMXFh8qjXaUZhkc65QmEONaoz/5235p/n
mNLrFsW3GgPa/3l1UzSe25Dg+rBllr1tln21gE37/SP8xebE3AeEGDD6UNyiNxhRGyajGLv6Av93
+GUim7enxImHtW3ri9/b8f73l6M/4yx/fSgKYglCKS4HB/qb6/lgpcDqVRex2u5s19770DV+c98R
xh8S2Bpf000N+y1iAq3eFlZoILewDpBFb7vf38ovXpNrfx9/sIWBTLx5vDO4b0J4dRknSXM0DDH5
YRp0NqXQzf/rK4GOv2LgVyYDMefnBwmfZasVj29mf6w+YKqBAHjrItThQhx+f6U3VNhfy4tx48A8
AV7QAPMef76UMohkABVuGtLQdyOW8mPct8nnPm3ddFriKnqJeS36fKpV+4l7E6wHkJ6Wv79U9j++
sr94c64gCT4pBh/g5HuztGvYhBrjA278ftquVn5oGX09BZfeoTJSxLnLRisFIV6qo5LBcP79Kvxi
T8PFQMDiwf+Go/X65H8IgMrV6JT/JVW1yeHqFtq1so4L0W52x8FxHX9/uV8tegA0CxOo8F0wBMfs
z9eb0qDGwevfYAyhSaDstKHKpzjtQKqbePqwzGxFkz2Z3jdeQg8e1+y9FeOU/f42frXoP97Fm12G
QM/jCTKNXcf+zt+26jYVHMqE8KMHEg7kQYsN1uEu7fcjS+s/7LxfHAWoQEmIafeQvDHM5Oc1iHRb
N4ujN+Oq3Kkd/fCADov/J9byF+9sgKONwoADGA6R8eerjIvlBB3DG4+TseThDOqhViQfqB7/Hlb0
H7cw/dWlWAhCHewdgVPqutw/bKK4crMXAltOtRNRPtdbbNEnqcedx+YEFHVd2ctfoEDjb36h4UWG
194zJNMqNO/ipetuw8Cw21UuAm2q0CbbHx749V1+cz4F8LmC/owBusJh8vMdJnqoAeOtNxT1yM1y
tV5Sncp7v4HJfMPgkkcX2+obR8fmTxv++pt/vjJEBXgwwPMifaJ/wYI/rE1aj95sYB73tqa94xjv
UVRNALZjjoY9CSUa/PEWZHgL0bHGqJIH3IM66sjvdnFkNYa5kGT5Q5bwi5eQEgC48C4E8PbAr/Dz
arB1WrokCc+z7eSOb+10qVSTPjWq94sIXr9HDAiZDind5sLRhe4wgGN++f0b+IvDDaYG9KuuNlKG
QUtvnoiojUsh05whfA6Xjrr4xq84h6ZgvcKGsX70gj7Yr0L4pzXAsAelmb6Hhm3yP9zIvzfvXytx
ZaDxranRW4+kmFY20yk4Y2SE+IryuC+qcD3SVkfFNG+yzze1jvtqtObADGm+94yzD4FNYZGomTvW
BFqQngN7C19U8Kc36xe7B03Tvyol+LD/BZ1TmCexgOwc+hi/kKdTDU1n24Kjjy7FBV0LTpwskWTB
pr/CMbch4ubVxLszkKbaZB2br19V+D+13P3fO/fHDP0N8Hs9NilAe9hccWiGcRS/iV5VgP57u5Ez
m5qJZyxW/b1DUwQtW+QeV5jtcUsHC+PC8Kn212ufuUuPfO62h9pWNftDZvKrvYzbCVEZ4jEi/7wi
lD+8X/0yCIBH7FxtbbW3MUfNb1cISFD1xtJ1Y4/ZMlv3uEJFKIJe33oYavVfBxesCHBPIJrXCBi8
eZ0mCKrxAKiAzGO8axo5ZgmdSFuMhrWv0xbZ40KHVzDmwR8Okjek8T/PAtdMYD2GXeXtadroYCIy
pmeBpt8h8MZmP1ddvItDSR4kHEsfIZzab6mqEZAx9ojDSiCPMYbbZD6WBw2ZdPxDbPl3oA2RRMCl
FEJUQib+Zi3gM165deLcdJ37RCzFVnUYjIamXBUMORujrc4wXUIdIm6n4vdb89/nagjb4DWaYCnA
v7/ZCl69BC1LxTmhvXgcl3rba+m3n39/kTde7+ua4yoBvv8XMRTr/jZjCpux942rzy7eutstGmY0
/YGPzXZu8PlASklsh72QvCk4ZtZkGBoFTC6u2VrIibnXbgyAjujEVOXv7+wXS4+jhoByBcyMjsib
iCo51HuLG8Pq+Ie1o+pWBWmz4ysAuERjstLWcZ3jpf1DKH8DKWNBoitBjWQDXlicKW+WvR0xRgYN
6hOk/0QCYUcTNu+XGRxUPXV9U6CVWGHDLdX6p6rvjTXu+ixQ614zHOTwOGDffuQxSZPArfXZxmF3
wwyMbGrBOJ9Q0JehawHhRhTTVNz6UM0mOi+LDXeht8H2iHIi6z3b3lujroZMPj7FgblLqXYPDuab
i8KEqNzM1RcLu8i0QN3fBBfwUmBuHtgDr4zw4x9yhX/n4vHVy3Q1gCFFQXj9OZTFtpGIqfHJN9f3
Q1qLIVY1h7ITGoxnY76rHn6/Y/79wlwvmGDLoACBufDNk8N2Ub4LIvAaaVVWU2LQ7DX6DwfsLz4V
3kp4Q2CaulY4by5CGtE7T4Qnheb0PaZcQQAyuhL5RjFdLYM1xnv6/af694EeI9FLgcyT5BqPr//9
hxNBt4tF1mFP42aaIh3WuZQgknfAWv0/fDSkKvhdP2Z36FEh5UW7EM8NH5C9eeeMltMqZFTC/B2M
OyCdUD4HCCfviY42ncOREvZZxJV77/eIXBn649Yv44XN+hjB0HfxF4qUN8RAvwNZWnBwoG8sHPMr
COgSeKG4o8vQqEJgVOFexunKj2rYuq9T59Q3QEODedoCv3XQXnoOwchI9rJY2d7MbEy/DGa4DjSh
df+JrkE8ZqMfjUsZJHW4lAtP5BfbTxhN1PN6WrIgouK2x+OC9xBTdtKdP/kKYOGqwhLT47wq7wYp
v4zAnG4UNcuVVWQWVFM3EIxpWVOfAvuS7X1MHAZlRT2bvuDlt98xaW+FLo8xZPh/lxbEmZwkmDG9
jkWNMQvf4FoVj6hQyfdBr/4DWDhwrHVv4yWvfEo/awxXqwoP6FoP5FNGn0QX+bD4e4R/DBTd1qzT
UrKCL0ScdRu0D5OUIH7jOPDeoQng13suZY/JFI0e1rMTQbfkNvBpkw3+qhZMlkmhK0PSx+J1wPTG
fuqOYgL86AvjfbMofp7HLqg5LFURRiyafqNzGWs5UljlNoh2oHXe+9Ok5yKl42J2oq4AhpiA1w6g
rkghuI4ibnJg8uAn1cTD76wm9kRmGX2wAISWguGgTK5sBP5JNziII6TZYIulY9VboLNsOXde4Jpi
Qrd3yDFMcHa5nLnByJqoB4Ef6nrJan0lEAaNo7AYWLIcwKszBZyurr2iY43qQFaG/A5UJbQ5eKQb
A1yz8e8DuGnrvRXzchqFnV1Gtw3Yd+Q3UZK1vcX9GPiaqpJHVdjlmALXrzuQeElcNJhKILJpqPUe
DGvyJRR+E+SYToe9BT4SiF0q9fyClwFG1pWEG0C/0A4jgJ9ggwjP1CvSKuAciD/8M1zh1wejrzKo
arYWompsXxAa1zWvtpW9U5rWH2pQ55glMazsKwB99KTD2gSPVjKI6nzsQEgBbcJ4OGxOd+1XaTgb
Jvi6nxYSeK9JzXD5qa0NAOJILmeZGImBjA2q5syOs2kPFSx0zQke5K7JYEqMwUMME+BJPsZQvUjc
bl/6qBlMZpTUPtjrju6bpcWAnz52EBMxhKdJiwrT/KADerUOswFbaIIo13QNUAjw41nqdwBMl+vw
02yzGHOYc6uQLikA8irv4ySSuVRqmgoD843GY+hSmemqnT9HYo5JBttj/TF2IRvxuJgku9TO1U2w
ELdP1wi8XheO17FiCjh+pSt51yMlhKTWKRplVVIHN0ymiykWHVbmSLuQHVY4aQE7YJZoAsDRUyoj
mHN47vrWGfBVQz2XTUL45yCqRF+yFoJgUdkBVojFKG88+F0/vvIkEeNdPFbLY7j6wPUNb2YMK8RC
VmgLJPxFY1TjAuNDZ+BsXyDRFxJU3nXg6oQBjNYwJFDSJaDamx4qbgFPxtQi1yIdy+YhilWJAzP9
0m+EBqV0GE9Tpn2skpt26z0Gs3YHz4OQFCm/AwecBbxPPlcmAGe1oTX+xcWtf1LEJO+YCNo0gxfK
AnVoW0/tMU7Et6U10TzkbVvByIFhJsNTFDUAt6RFmyAbaSIYmmUacVqC4EVa21/T7Kbxp2fMHgzh
KFg6LdDzFshLJqq3W6c89wxvCIJPNfvqUInOJajqFu973AThli8BRilmUbh6D5goiPIq2pBo52JD
+M1af5gvE0RxjfDTdQ8RG2yTwaa1vMcEl+U19C1geqJCP4vqRDzjAcyPFY/Jk99Ij+WJ0pgmqCpN
OgBrXSDKJBKpyThbhzRbU1rrHXjF+ClFTRsDX4GWkA9MgGZmoXtNgSWByk0lnzI2p1RlbUgdgebe
k6romgXYwTxjFmCxBThZ8mXh7Cto1ubChMZQgg2fsD8At6ufMNekfz80DsMgSbd+WSH2RmVUe+oZ
M+4QiGDLffGiYLmtGE/Y1eHgRaUeSDRlIqgczP8K2A/oGxP2uxGDZR5IHcJFNcqrUSLFFB045Xvg
GABuB+oypOXefZf4Iw7AUS6HJmXivR/M9BsasgC+IKZtWUTW6LHjCGgYcuBiqGvItG8kJsGiuLau
ifdI7gGSgJTGWQkjPa8KR4j5vhDkiEBc6hlAh08nUfaJjKaiGYdWZTM2ZVf0k2270xCGkP2XIQrL
uZljeSToB30wIm3nAu/VNB63kEb2vCW1924DXlt6Bh6nvVxgwcqkS0Wa+VrL55aCmsZ8Wx7dEc9I
mU+qB/4gVjLSPFJxMuUqwYxdGNI2enOdsAxQ0Ft7C8sYGMw8BFYbZqOHAcdZsC7dN7BnTOch5lVW
+eYCiwGSNkz/D3tnlhw3c6XtrXT4Hg5MmQBuUSMpjiIlkbxBaMQ8TwnsoJfS6/DG/gfSZ7eqVD+r
6WtHOKIdVktZADJPnuEdhotKpcXljBILAolOehuPjFa+Czn0e9hdIFsKXS/6S9VZZrqKUOitV7YB
2a2xSyAbuhUS0tF8tIAg5ym0m6mYyxV8rCmFkCyH5xRw28UILm3wa8sqoBoMhva+yHKwpJNppt9c
pmUTBAQFttLNbLQJGhtpYbgJef+emntO1iyeaeC3RP61lYMat7bTDO31OInJuggzT+6LOmsNn/kq
gA366OJrNAfhTTfL6usIdKr2h6JP7+3c0b6A0QkHGiqFna9brWoav+s9ekCGndndCmB1TcDxkgdL
duomJ8oz0yJr51LouwakSwAc15/rTL/UqUnmyyBwRu1TXgqV7lAc8fqLYKyK2i+KBtnKUQSafW0Q
f8gMJ8qKO+x5UAezkOsFxqR7AQQmxY6CnZgUmbVJK1g4vgnNkwObJaWBRCfd803kzf1HWQZkFkMd
V7TSGEptMimap7Y2kmAdOk6I+Ksjo0+x3shvElxisSoGkh9fqdj8ZvfOeA9hoXH9yMygIYCkkPdD
4BhEwDyETdlMuQ6MquANrgKXbBqB7JHr3J1BkvmDExqkRa4lniItjq6mULoP8xxODxON10fLiGxY
ikXlcYuy4R0/14Mq3rjAZoDso8vyrtMTEHqORccfEe3pu4Dzgqr5YIlH1Ubq0QOGBOYHlSdIMGYA
vt/Rq+A2Ynozbr2874L3tWhCtB+E6JY8C63j1WjNLQpnQFSGVeEknrFd0utrjVyhWoEZWe6eshnu
HTSNXnKt7tadN9tQkkS7qYysi3Zk9MSUcQTr7NuWbt5o3jjM26CG9bVK+V9ezLJs1DpSuqs2CeH3
WvTD8DgLPQcCq9ttta/HCbSeKJ0dQSYudgkSD4C+AoDffmBGNhpcKK1/h4mTv69AJm8qu6hBdYWI
Jazh2nJPwrqxx1Uba7lcoQBfI0OtQXvYznmnRVs7Gw1jY+ppOpPo9t4Po60rBJaDNk8BvAOw9icv
74xrZE3McFt5digR7wQ6utb7uQDVPwfiociG7EMV8be2KVc+RCGt7Z6HKIELZQNIyt+56I3Oq6aL
JwP40SS+JVOZYPqm8pjGMd9kDXS8/UK6C/vIa8ew2HZTR+NnqCy+STa5Zb9GZMZ5KlGSs31Nzvmj
XueCNG0gY9+IgXb0Roef96mKR+Oa8fH8olyVfrS7wkK0t4+aVWWO03svhxgA4Lftd1Klzugb1VyT
/kzDtJO0TYO9NbSPQ5l4O0trcmMVpyRbO6sxtU1B6mVdI1lCneAkcbKvYuFecd8if+HHukOKHbVd
Ty6UoBQR+Qw3yvfV3AyPsKl0ibypPiMkMabdl9wuh+cpK6b3kASB7BZelxS+pgC/AzAsOrknvMKY
aCdDT1dzksG/jfIA/ivtZr7+VAGHTpStvjUwAKFQ2626hrRbzZsK8uyzhegOME4jNL8hY5uyo5VV
bat6CnjBVhc8aJMos1XYTukNE+nshzMn+rj2nNl+Kk0xRBstNhJzFRplIS5jmBXjWqsmNe4bJ3UN
yqu6Rfmobjyk6qsaXCikh5pmoqc6uQY02dgrrRcyB4yhT1fIbKCzmwNjTLcBhLvQnzNI1aJOwu+0
tJxhxd0ru3XWaepJNklv75xRD35kxmBeCKC0dL6IR8/LUOImAjYdw5NNxw3xvQg3EWycj17D0W6z
Nr91w6wPVw0QsPHKQnf/Adam4yGa5apobXmDvJ5T3XNX5H7tuBrqyaYo6cMvUdOiqm5XpSnXXgSg
w2/tULQrz8h61MuKpPelmWt3PfS7Dh4mVc2aImf8MacNYnLNZGgZcm4R0sl14TnPBf/L9TTW7ft2
yIy7LODV+IW5qPDUMvCe2p4gsa3azjF8+JxQFSsZoUw0h732BF5pqrmqGXhvR0vPf6ROoT3WiYvM
MyBFpLkmG4MKv8atYUlCDcRBPBEmi7BhNmcwqsnVNoi/9MNWy0VxKRomtNtG9GTM0NYmiJJkpUvO
Z5Nmt0UkhuumEsm4kaWacRroI+/FNpui3dB7qVKuFa28DRtQ9ysQrPHoJ3D4bmZivIZmckxNWSpt
eu4aq7agpSq33I5wMh8xx2iaLfrR4YefDZv/IOX+JpmE/mu48oc3yV9Auf/6x//8yxf2+z/dWRbU
3PK3f4HmsE9H4AhVEQo+zwUSQk/rl1SFwPcVRjgtDN1aJjPLnO2fPiV///n/zR+hJGS4js4f/YWZ
w/nElu7SraWLzTAHqdS3gOaspaX2v20wfo8lQGwxX3U8j1+I7sVByy1Wnl21xbTSqiJ1N3aQDXLn
WnMl/SiPiyet15IX8Jikh5RrucM2qwu1o4zvmuusCp1xnUtkTOlgjFQUysH0YwN1J30qWnwWVpAg
VQbaROu/xqWufaZ/oWfvbD1qK0wm9LJdz6bQ+k2j2e6jXkwIZXkQJmA/xlFzG1DdmT4Amx4QcjH3
Gy0zKhQMqQQv7Moyi6ve0awabgx575mW7mFPnhdDz8xC5s6iFYlK1fGoP6Q7LSpBI8oLxks9Lvsn
w0BgADGEiNJCM3aJlwhIUnkZfvptK52Y0x32dn+tTEyhf4OICV946Vz+1gWNGGlaPJc/hVz1PaDb
m0kZ1RmpG/f4wzMJYdPhKwOSYYE0HA0DCYpT04PCbnuuqJXloPrjxzMkEV0zptS6EAm5/Tung6Zz
rw36cJ9oRUSJG2l9n27acaYbtlZ9lZY5/Y9qLP12DpsrW2sJhmkCKIf7KKR91WfmUG3zye4c3/jp
RBONLSm5LWrng+ENCwi+wX3BnzWl7JWtxJCt+27sxLYLrR4+52Q/0D2xv00VEiBrCkbPWlhGTvYe
YwX13CCqeZNGkfmjKZWM11WoT/MlsCH9M5OHkvLGnIYGQuMUrGtEEQu6CHX1xZvb7HtVDNW8Ap9q
1ZfoLdjJWsNMJNmgk6En1wocCMwoBLzoDTcASukK6vUzWsB2vZnxEPjuygFSt0pn19ykcwBjoUxa
hDScMIMIVk691Pc2RQzoAHb7nRdmYKMzsxySjV2ZxhONgSBYAVEyYALBf/2e9+as9sNYq4e5gMW+
yyvPrEkfYWOtmY4sfSmS5/RdGshYrVByHsq14zaYCFR2Catk1kPIG6L+Yosww4IAEYp28/oGPRpe
uou+Gabg6CShcgPY9xjVqs1lDLP3W+lG5aWoG+1+UB3d8ggiLgoVSETXVY3Eh14+jxHeRJlr3eQo
cdBlIp3NjCjc//xB/7mG/uYQ+f//19A//ruZuLr/8T/ff798lr/z6/KxMUumWkIZ3WU2hVgc0f3X
5WPJv4OZWGIMblcEumXa+9flg8WszjzeBcS9zGIIEP+6fMByU2szLMeYjVkxwKR/itj/FdZ+SVfh
Dvp/CHOEHQa9LthoA2Qwvd3DMBcLDeakxkC7czVzO4aG3KDm0e1+eyEnVjkc8/DPMtjnP6zDDWej
dHa4Cryy0uxGYftumtVP9MDUftEMuoxgKVCHdmO+fn3B47jKashBMii2XbR+EdQ/XFDNVFsOcdRX
NXecBzPigj5XdwkqJTmz1PFF8XMpzuJPGAHYzqOlJsYSTO1L4dN2LV64xatVqFXR4+sPdAQb+fkK
mWjaDtuEnWSZbK/f7yNDArMyVC/oB3nVXeEEdNXNUWse8OOpV1FWlt/htA0RLSvT2irD6beZ0RZP
LbY7W9uYszO4yxNvmL0L7tLiBdvgkA5/D1OJkQYnvycBezv4phNojLe69nPYm+cECE+uhSkC4Ggg
T0znD9cKixQIfzJSBaLuelvVY/9YOSk+T06mGWfAKEfSv79eNANdQLqAaAGBH138dLSmqRyX1Ktl
am00XvAoF2n5BhHRazEM5V06i/oy0jsCf2MEC1PU6FZxYdII08Dv5fpAi7fEe+YdilgoxldBdwZ1
emLPgThdgMSgfBdE8eELQcp7gDqbS0YnWJ8EVlj7lUlr4PU9d2oVyVsA/AgoBMrJ4Sp6wTA9clO5
UNQVwhqz/Zg6MsnOvPHjHI+jww4imjG1Z9rsHgUHRBig7qUhQkwmPC459yEURcP8Wk5Jc2Hlk0ZL
DfzxxkO28cyo+9Spgk/gQhQlQMNZWXbeb1meaVdj0oURNmNNhOxF0kln74Wk2NvBCYxbkYS0v5k1
CFJAN0IDymtgp0m6en4v6fsOAs+lN791dt0ips27R0X2aCSOIxrqE2lKrEQY8h5lGrWuWjd/fH2V
ExEZmXxnkdlbENzHAuxaZI2FjRwNcxgt34/5bJi+HjP493Mp5i30ouDr6yue2E3sV0olBFMXVO3y
57+96oCmbl3GofBDZKRQUmlDBASE+DfenofbmcGV6qEyeBQmERcynDmkH+ClEibDnME2LDV3+/Zn
oS4keQUUS6w4OhlzPpiGytGbiNtquDOYeG/ceq7PYMFOhD3EFRkOLfhXx3WOTrlmzkZW0fv2SSzs
nRGNYhXABlyPKIe8/YEQy4X0wt1MwXUc9JzCqKTW5cLPHfJz+oVo1aM1dOakL6/l9zKXV0VJRerC
hoPwcBy2dIWIW6d3rNKiz5zrIxZxRoqqq0S1wnyIFgn5zHLvhsg7EzBPvEoQfmhO8mzUkcehzMUc
qtboUvr2gpCuRJvjpDnIFW0dbfX63lguo+OHRPyatoKAbbd0Bg72OVp9Tqe4yiGgl9uslwAaGA1F
etj7WmFe1m1/Dpx94mSBQqJ6RL0VQ4/jACq8EpNHup++hXwXCnx5C3AhOcdkO/UKbcIz3CvCtX6c
55gyr2dzdGwc6QZrX1L+b/sub27GvrfOHOJT+wTzIkz9oFS49FcOX2Fo5yMiGJoN1EGGF17omhe5
3o+7pX9zlaC8uDK1NHts5nDY6pWtn1n+1JPSzoBLAkoRiNzyvn+LVCUIw0J2SAV4OepZDhJo19Jr
umvGOtW/sVmE8FwBm1OSzB8lGwU4A+bmKClbzXirguL9hHUa1Mj5hwySKxebuzML/rlXIKssVg0W
avg6ILnDZ8PrE8LwAIR3DHJrm6SB+S6Oa7F5/QycWsUV1BXkJ0sDxTpcRaHH3gcBdkZoAOZrp+3M
bYl88Ju0y5dMzeFfF4tiMZzWP7gwArgM5nv4IDRlLR8SPfK+9uXYfcuCeT5TwIjlFx+eaqB+4NNM
OsiQuJyjPWGmUcOjUsGQGwIbCWK36tdWbKEPEhuDuGWo1Sv0vkaG2LkYLEYx/NdsDcxL71DEG+KX
OeBf8aVXpgXWl4ONzCpDgh8xCKZ5q8baaVcJzS3TtxCDfU7HKEThSGaY/pZeE19PwDfTtdkNyOUh
EFB/8yJGmqs40tHUAXlno8XMxOIxYGCUIuDepyVsezvPmPDH4gvA7u6HxaV4K7CU/FS6o7T9quJX
83tNOb4TRmE/grIhpQcHULTbkB/8jAAn8iJmEYsrz9FCHlHWISoVbpSu2dY0WUbskgFXhHQ6Vr0l
VLzWs9x2zyD5T+woAzIfedoiGQwY8nBHZQrsVxTqC3RFmNd5X724kxFcvL5t/zz4ZCaMsTmR1Kri
+JZIq6hsYaHg2DKk07uE1ubeRXAVWbCsPbeh/txPhkXptKgkL0fxaD9BytUbxIEQalLo/acyRRol
QCCT2RAT9jP37ok0FxVkS5DKc+gXsPHh2wPGHQFNoIAqnMr5OvYCfFiaVd4drMgx98nNAOo4HqKU
RqMDtUtcc/pmRS0wK5Um97XwujOv+ojz9PPw8iZNA74TphU/Cem/B9m+suyuJMX1q87M0JORbbsK
rFjstcQrgIcVmXtdC3abb4nEcVcjAp037SDxEymruVs8fQWYbGUV1GHMfIP7Wrn6dCZc/nmZ870X
biMzJEfQqjl8cWBeShCVZCxBnZtfwAKoNWMe8YOi3/w+Toa8QQ+m//72bUjyTzVCzx5rj6Ov5URZ
rEclwMUKONlVzhBwnTOl3yOMrN28vtSp53NpKABIYvJgmstN/NtVlxpJQn0FtE5EFLIYXjOcddQ9
WmvfJ5HcQC2bz7zRU2dsoVugYUABIo8DKR64Ik/CpV2CMt++rYS5iMXhVwQ68W0Uvl97jHYTIxWS
iYV2cPh0BRJqJGEtaTr2phfGqElGIVZ1pdXzOUbkqcdiBRwhAU4DhFn+/LcX6XLbzQPoUn/ujHHv
5Dq7I6Ny6+xz2d7JldiLkIc4P559dLeOcz5BrqSOsidGoiX3KtBFwHTbkuI0PRM5ToVdpNwXUxnm
XzzY4WNBDEIQNCAgjXB7ryecINAN7eSX13fhiVVMLlaTLUhzB4rh4Srwc43BaAlPUW3ktylQr/2s
M9d++8OYKAhA75BA7WiaHy7DSCtptZHtoGhroB5uWld07/X92x+GrISkZCGO6sescwIZHTAGfqgh
tsM9oO5pHdaeeebgLoHnKB8xKadtGEKUoPQED5+FiR7AVJQsfCp5LkU7/xEY/Z0RO1elRivl9Uc6
seWIQkxNaVRzexxT1hADmgJlsRgXjPVklI679fRo3DWR+fbO1jJspe9NpbGoch8FJGVrgCpHKQAn
he5VOysX1dF2OFPunnh7MPDw3aDhhCvAcUNRIKZZJjO1jJvpzh4Le8y6cmU/1J2bo9M9mmeapUcs
u5+RiA4aVhbsPJ5PP7pHEOp2Jt4WfaaqQGof+WPzkzBQSdNoSN/PlTF/i9PZeGDoh6/kEPbDfuT3
7V7/jqceG6YorQTmjniFH52z2ZIqCBYgNRi3eV8nZrVxEs38iIc0fJKgG88chVPrETl04F6mXJxj
DjdpzhkJspmnDhu9uGiYw289ZFE/dHMw+wRs7f715zuxT5mIMLTFtRqyhDwKws2gaIb/7BODNN+6
vWesYYYDjXXk07+xEt0zwgm6OjSlD58sTpD0dFA39TvEr1ejMAQu30PxLuuH8c2tCyyMIFqA3zd/
xuHDpYCZaEi/cqZr3b5rrcL5qIX1fC1dWLWvP9Ty+Y9iChfXgmmAgLiQjQ5XEpHpJWbASg3y7Xfc
Cg8oGaKMb+OJ7UeOzNcD2Mc91LRzRLQTFwAtLnpcFl1+Zu9Hp77p1JgynRLoayv3A3dR4JtZNJ/Z
Hie2I7xDriy6JdSk7lHMpKXhuRqsSwTVgUO42vzEvB3bLSP63gbj2wM0/QuCJQ0EHEKPexi1NVOY
mcTMBeXPXQCgT+CejgSGPm4quilntsmpV8ikZZkkMvJinHf48RA0x3kcO0ocC2v1PgudbDf20bkT
fWoVZ0GrEOnpph1fbiRbGcKL7HsAGB8YfvebMTlbG5xcBFYYtpGM71DUPHyUPAjKtg6oQ0vm9Nfg
pMVNA3t58/puPxUs6PrTXeVpcHM82nOoO9cGtiHCn6hmd3aMB7yqgR6UBrqPry918oEIgvAScXzm
zjl8oMjuJLkZCf1cAeBLQ+VdJb0mzrSLlx98fHzJ4untMI2jx3oUbaE7or3ZswMU/Jh92Ihw47ZO
uR2seb4Ya/gljlZdNfrIJizl2Q7JidXJ3kgPuLcWIvfhM4axMYW9PnCE81T/mFVt+DnuPfO2gCHw
5hLCJe1ZKJ6EepCOR19OT/oQ2J4gXRzcadVq8fAQlX2GEucQvjkkshTjd7jxYom/RzfKWJvRHIuZ
jjUqFBFwaFGs+roWn2NNOZ0/LM1yZBqXkeH29T3zZzCGfPtTiYqLkHd6dJ4xrJyl5raYvMGU2KG3
iBVCKdwP1KAuvhYQ0TZke/F6nhDjO7Nf/zwaFIQkYIxpmKIzIzr8ll6RgRyiuvA79JLwUVTxvoN3
dDGVznxmqT+PxuL4tJg3ksOianN01oPAbQROOxZt1t65S/EBvwi64e33C8XFwjWnocuZPw5bNFmr
BGVei5oJQWgxCW3FbzkHOjjxLEByGJWSFHDWf3Zhfq8BsZEhMJOOmxk0LlnnC3Mm1zevb4wTH4et
TxRhbErZfjxEEbLMLaOC1gMrVt9Y3YBl1YRffdva88XrSy0X4mFEAXhnYgRP521pSBxFlClCbnak
T+6beRs/huh6vp/wsvgcjkj8EKOjzRCZxpsvMhZlKMlltlDijyFxQehgcNMompxhEL6oCbpSMWjh
l9cf7cS3Is0AkgL3HiEl5yhcGbAqYgST2RGU0dt2nuw1Q6FzzqSnVyEkUz5R8x2vUpUy1RA+tPym
SIINnw0IQ57N69ef5dSOoG9JabZMVv9QYAEhiKVZZ1qwHod5Q9tyXqFHOK/QjxnPhN4TbTuiIYWg
Q0pDhn0sVTQyNYNSyx6vHZiX0JF1vDectMcokMTyQnEDPMfQ8DatgWDIOJr5N0pV6Da1spsdWqnZ
RjZifA+u0VyP4qziy6k3DmAKu7elSY+4wWHoamQ52Yp8GRefPt/bpaPzS+JzUevPTJK3wHmg4cO4
9A/X1LAJgthLOYMhMmefLMcpLtN2xr8r09GE5YKMz3ziE49lL0jRZaBCFX7cEpzcDp+zmk9chVK/
HvHC2EYimc4MVE6tQjK0NBSo2lAaPHx5ptZ1yP9Ds0+d3PrAz3jq8ZA6c/JONKOXQCw8WqqALpgS
Ha6i2DKT6JYpRlnZ15iQyAs5F9VD23QwaZw4LD7lcKNXTV6U16keZt8Q4YU1MSKWfy2cKD8T5U4c
HzoNC1KM3hMt3qMtMzWuSBfNNQy+dPs9NLZ4V8q6e7C72TxzqZ9YisuH3t0SDjzS6MNHR10w1BsT
bAfC9dFtjqzklZyydjvOQXNmYHJqKdpQQFFACVJSHS1llU7xawQH2Lb+4soCpcMEqjvmWPE5B+oT
xwHDTqZjqAHq6IQtf/7bxQf/dgoAwtDdMIJmX2M9fxNpMEDjQWrbdsJm+/WAd2KfMjOl0UrMW8rC
oy/m2VQg2NjYdOUDscHZIt5LfTonV3n8BnlnIM8Zl1o0L+izHj0V0Oe6cxpWmXoGQXUXQfZyw/gx
ybS3YgjRqATdvKBxbD6VebwF5cTYr00zBt5M7VZaqicb1XbVmVzrSHqHzc0ytILR+WW2IMHgHH6n
AotirKRZxoUdKXKxS/vEt6DQzAo57MbB+cIERl0lPhjnrWcHHxYcM4DydY4ux+vf8M+3y2/hiqcr
j102yvuHv8XMpmHWHYa3osjKFaBvk2u+c3clrKw3bpcFI8f7pYsCKkMSPg+XGmWBo2QMIsPNq+TS
k1H7rjUhpb7+QMebclmFWQOD1p8TdvvogawsQwqHo+/XrVQvhpjaT7VdnOk7nViELSkhn5CQIYB4
tMhU91HVtzqqSJ5TrCMo7SD447emLbTqDOIypBePLimLHb4wWY1doTD281PLrTeSvPadKLxzhuD8
Q/w7v+eXyzqAECwqK4Iv893DdYDdo9NgpZaPtKb4WoJofBlyJ3uZJSJ+kFSd6kdXeepDWgXeZ2z5
6s9WXCbMxcakR1MC+NqAlVKOPVRdOtMdAU/UyMBkzmU2KN15TPMJYzdZVE6zi1HnuAjnsgr3Tlx1
d70xOGoVt8yDLsiBi6uiSHLG82qwvk5Zqs2bOJy0fTGUloGRyGT1kKbjrKU5ppvtRuWN068bc6yv
0IKpMYSSUfdsNQF5Xp6pPtwj4QRfnDvExX6u1T63EKFTGP55Yq+UKWOxLfQM8XSA+Qho7t1Aw3Ck
JCkNb2HzpTfZ5EwfB+jg/aoTpbiNOLjtNksLrLuyvEHJxYBh0VzoNvr4PrS5/FMJV+3BneJqwult
jq9zVCAedbfDVX40sTp0slqNcAONPN8pUpdg4wrVIRYt0xe8cmu1RcrRNraNpwzvuk4C4l4Um2Vy
kaRRZq4gr9vhLnDxzNlaWNZoPnRYFD00oyoQmFCycNcVfJxhZwK3Cj9EuGRhTSArKEuhN2TvcsUg
H+sYRFSI3X25iEhpTbWSsh4/V3plfLSgxAyrNAoQVpiLwnu0hZLtRdSW89fIkkDuWg/LghXhrbmH
MJre2QPOCwjbq/yJtCXGxiJpymCFGogt8ZKsnHol4mZEYd/N6mtTs+yPZlngaAjTMv2o89/Z590g
962WmtjUKbfut3OXDM168ALCfwKqOcMfYU5JDBBjw56mhM8M0bWqNSzPTPklSArzIx66TbkPIWLC
IndKpFNqR9TfirCJgmuQVXO6yi1ch0IddjBmh0nwyalx3t070KneO0Pv3kEpsS6SCXfvOLLRtoEx
s7KAzWFKZ1kvkxbIj7TwW9iT0kEbQbNQKV0FWKkyAoprtB2tZIBSDiwtV7uWzsY3XTkpZJx8RPsF
HfZYIwg22peFUPSEiqtXYY+EJx/mkV6hFtvH8X0jhrla1xUZp986dZ1f0j0LEXgwlvYY1S92nVM4
OB+HtkwwoeLvfx0GleU7iKTqqvDcpvXrzkv2mV5l2D6adsLnThrMjuG4qm+dypwvYweyZ4PiQtBs
rSqJPimaDQUKRLK8QxzCRs5Ex8rKnwzlItySFZUNGSup+mjDuGK+atw4V7fgKOTnqIlFth4RV6+3
XSq7blMiXBb7do3o01Viusl4iy6mZT2i44CVvHSncPHdyroQi5ME25BMeiMKQXivFffgJNrnaBlR
7aBOxCZ4HFjVz4nV6vl1DKt1gNfdpE+N7bqVH6pazKuijqdP8IvqEnGZFLLnC6Zz89bwYlVeFRKG
7r4CeQixmVkWBjZzVLI5poz40BWDsUpFFcGyVUPz1OsK1RFDlMr3eBcXhZW4uDK3rRtfVgJe0roz
Qkf62E/YI/I1pM/gdTJF8gW/ZFy7qOa4qFw0HSCKeQiGKwEt3tgncV9cwVPO8dJDSOnjMGf2S55L
/YH4375UXc60xLVqgRLHUC3wpap6roYJGSsL3x4Pq1tz0S8Ym7RZhd7Y3SZTgraKwo8oRHSJusIX
EDs+RnEa3g2TjDED7sy590NG1Bl9b3fqfA0JuR+ZVy62r9lnI7bDO3y6UFyJ0aWZdlgL8k5CPcHk
caI8yFYoa9lqXc9uGa5yT9XBpgtj67bLa9Ncd9kMJ8ybTOSDsLj1xnUH2Dfc506bTeEGceLevKAv
miGXNnvF+Igb83AfGj00bQdjPPtjbQ+Ti1twZ7wEhm28ND2h4LI3hLI+S1mQUV0MWLCMu8r1guuJ
8zuuRixxnzVjGArif4y2DYjPVGzaSaDchdrxfFXjMx5vU4E4vj8Y7qLY5mXtfexESQvIIu3dndlS
3fh15nnpBgmz6QaZ7mFei4F0dFUaeq02NRICN1ocVI/x7KBEBBDOEZcy6ofvQLjQEtJja3xIJwVa
41NfZHV0UXeN/SHP11XVyMtet/IfE1YiEwrCaGmkKdIrfuEF0DWWQZO54Wi0aJVRzxd+ZSCQ5XuB
7sYrjM3TSwuGn0JsxHQvRKfpxrrQa/0F3eXaXifa5OKjDnKf51MQ+OwAl2l0X021bWl2z0QZG2Rv
XKKfqnll9AH1hi73RwsRkk3IgaIXnmUxxmRzlbCB8yyWG6DHznu0UId7pzcsjOuiMri0NFQZEM5y
+e12iJLPBoJ89SUe+7LfuWBxirW0a2qPGVvNi7hzxwiX0bylOYsaAa1Zb4bVpzQvVz6ejemuHtP4
vjNQkN5whTXwHt0JIzav9jC7QaqDDymV5mPEO4u1ERIyNjYh775SsbGodvUVwg6lpXH2UQkYVrZu
aDggVwO6VTM+63uRRN79HAzQKHXcVW5wPWtuesRvopWNcsoGzZsSq+KylXds9FktOl+i/GpYURSs
bLr4A1RTUH7XrUrL4HYOjBHj5q4PnB84UGvatseQUL81gMUmmxaKif2iMtllO7a1093qGAYSOwx2
6bUpo8QEBS8j+T62W2JfLGU/bXGBtuVTa6Zq2ti91mOJjXwCp7CdRYLFgjkZ7zGYF+ZOS4PIvKDk
KfsLbGGyCgJ7PIptkODgvtK8bPzcVN3Y305Jb6HxEATB5Ks8st19ieelsQmcgK1KRSyKZ8jx1o/X
s+4/ygisNRxaIoD2+D9/0KKsNG0J5xM8hmksEUDIBaIiYXrryDG8e32ppTo6ylaX4cpStCxs8WO1
R80ywI1YmLA7oEy5l6Rcy8Zir9udp7aNDPpL5JLMi7aa5k3bYkr7+vonHxXQAg2+BQh5jCEYUz1K
o7yljIlnb1t3wvpQoz21djM8e15f6o8yYzEsoQzlKblpSWgPE/MoLUpzcoEllwEDYM2wp11ddeqN
LQrSf5dukw75h/EKYLfDVTSpF8j7cHOZiI1uEofsq+/tDtCUXvuvP9CJbweec+kXAGNi2nDUDZl1
N5u7Gfhulto67WwLcKyI48l3I2ndEMjibTJX0XWfONUlskLu19fXP/VCf9mKADihAXS0fo3YDJ4e
FIeeG9S7aQqqzSgYo76+yqkdAu2FrgXUISBIR/V91eczldSILkxTVhtbaUhWOCQW0xh4b94hNOcZ
ZjCBAEr1R4nYdOiYNIULtCP2ks3MVOBatsL9/voD/fnallXgNXCz0V06JuEbjkEGQ8fJN2Nw1ebg
wmzGc/vMa/uzL2IslBDA8PwHCuxC3f29fxXHLuiDkGVw6xtvqb+dTSLyYQUCukJNva3cG9UqXNGn
Qd3I3NA25YTOHbKjyXjhtsNAozlEe0nzijPDkOUIHMYcJvmS5hMp9gIHPToi+VS3SG2CoLFnqX8O
B6FtdS7gbR+Qortw1DpfojX6b3xcA3jQAhWiU3ssyB14uDVypS6RzihWbV6SxKvIOhPPTn1cRhAG
Izlm/ZhaHb51lfZjR+REarzI3W2bj590XJPPdGX+bDHATaUxA4ca1hGPc7gIF1rshpL7Afy+50ed
0T8VKFr6Rps694g4ql8P9R8S/N/oGP52eP8QY7n+nH0e498Z8D//wi8KvCX+TjOJZjQNf9pjIEj+
RYFfjMlArXC+maaA7GEX/EWB1zx47oQzD2cXAGTLBPdfHHjNwLaMSMe4lb/EwWA+/gYW/F/YsP89
aeSMEOkdAAW2tVBJfv6O32NAHiRJgms4mZNynWQVeGU9X7XI5m+DNCg/RoWONAfPMG4i1262KnPF
BbLd7V2MzCNCvmZOU7HJHmUXu1uVas1ljbvRugixEGk9o/aFJGEK51a1vj3U3WWosvKiqrppLb1k
VYz1u2ZhYcjc/G5603NO6V/PwftuLrAzxkanLAd3LUcTXUBVfbQ7feKXqNo3a/syY/Wqx1poHG+t
Ron1hEjeBeEow1ewg3iWInU2TsM7vaFtIA3th2Z6n/oyheSBB5sWGRcTHsi+oq1BfqttFIK4l9U4
9jhrxCV94SaEeeGuJ6yTH+v68zQxJFKg9SF70zWygTNVtfEQ5unWs8qbztbs7aznj0pmu7CiU6nm
fRXUewyg1iBh9qWB6Aka/95mGFu6BVF0W+DMi6jfvAYmueoxAre19AP+p8jv+rBYvFsjiz/hoL6q
LYjXMC7L1F6HsnoJJIVl3uHiy+jzu9620bMeyv/H3pnsyK5k2fVXEjVngX0z0ISNd+HR9zEhomVP
I400dn+k79CPaXmWgColIAiaa5j53rs33IM0O2effdZuYxYN1wNASC1u8Fdi26itY5GBQFzSIFoC
H4x01hzWBv2xaPPqoZX5FdxFiOVWc1VhFUs0oJL09sS9S6V/W6Odx6Pzk5Ptmevafdc8UerHTrOb
SAAJRhE39Uw57Mxqjw6cPfiGvOmr4dSNr21FHi4KajlgAcNfVbK7L47zaLzxRLURtdaVGYwPLTCd
jiTv0JpMc8/y4N3Wrr/SC9BdhvYYTAtZsGL5yub1QFIr4OK0OmHzgim3NT9Fob5Zw7ndXJ4l+ggY
gX0RlYWWRs06/zk8W8Rdt0f2indWA90Vsi8OcluVB/ruGF4myJUS3aqawFKEXSvL21LPyKnKpvpU
D9vZbPGktvNc7GYrfSBDdTe0RliXFssraVEd9G64GeaCOPS6/06V8d0KOyZw42hV6lR6xJimAXRo
aRgSDHAHoTcr71RV/Q6Fc2+w9WbOKZShbFwSYRS/trR2gbmgY6y4NrpgJZy1ePbt8bkqh5usQ7vQ
+DdAdcKQWI3YNEk49hcrIXjqKDaW9N32a1DFlrAT7H4SMvJlT9PbhOZM8Glp3Mq5gDgnnwJhxRYy
C+AycNE4Ost0/MnGMTIhAFEDPRZyae/6jMkZmE1kS12hqGTmd5Vb5inXIM23C2jGTpBxWGr1qa+c
T3O2EokHRKpLUvsx2OADFHdbduVkOIAH6N8INatxSIHnysD4cVfnhP1y36kTrLKNDNdpYSFIaabP
y1+HbiFDtyHcRu4t0m6aTbI1m+7o/z8Mi2dm9g2i0XkXgL/Ei6Wf2/rVGh7FQkhyAyTPbiij+Nl5
5SNyc2d7D4088rrXyXd/cvDewI4vSGRQbhjVIJFmGGYCBb7xYx5nI+D1bPGikiS7gSV1K1mCHaiF
o3L4h1a+PrB+o62nSW411FKAi863U06XCAWbU6eswlYrfPsYpIuef9D5unMT+SthFve6O9jtLTJo
07+TeIBalRd2WpwCyT4ASCMyUrxDuprrGqnRAruz1StYgmE2MzO+DH56jtQ854eCVfRFCrx/qwck
BsaGpk33I3FgbIw6dndcSoGyZLG/7URjueRZSCSdn+8hX1uvdVUvZjiveif3Q2+535me6UWEdWOz
6LMnnL1OufUj4wqJoz/SZInPoUZ4GSI3Q3mNhwncczIqrS53NBuGEw8m+3Ud8bcp2udo6YAgLbLg
wW0B6Bqkv89rO3vHXcPyV80L7zuRDpknC117aq9TORxr3nJnHau3enPqz2EzbtqyvrUJp75mNcl6
EtAfok6kpQl/fn20jMtIzfbGdyH9Nsbv/WIFTRmhl/xg9eoOY7c0t8Y48eqMVSidjmD75dCa8qQ1
eXDqt906w0ZfqqvRma/tAvR4gfTmItIrDtFpILO+TABo88WLu9kawikI8Kfxe9cMAGZpk3DSrods
OxEYO0Zptms9rbmeiJhld2p8KoqCAGYUVRAiSZB23nme+D/U8LvZ9cHzGz2c3fwAlO8wo870+NTi
pSxGGXnVTpUFpFsbo4U2j8ncqfSEpSRO5by31OR8eEBOQ3MBdIq6Tygwb9HRzdSLmwPrm0Dz2cVp
oHQmOJqZycQrafb5g1uk136X7bYJRiKQLgDkPjr9mjfnBV56ZOoaNt7lvhZac7Rr5hiyGsPCXtII
Sioc/Tnd89vcI0l1YbcOv8Dy//wKcdySRnHIp7WLjaCqD1YG/HXwPMhWDrtr3Zp0C+/eNhNClObN
3dysO2Nq/qTSznY27lN3uOSk3vj5u2WTu5GJ4qoZuruRhGzLyqPKUuik5V5lt23tTsnkBy+5tpy7
bntwa8p26ospliDRI90lzqOr9jXOf0+Xf/o6olY29W3LXxyz2LMfDOknxqKdJ0fdeHIsI1kFmFaV
K4qnwF4+0/k2JauR4bAW7OfGQEZqogApHmf4Bdw/US5xlfrTD7spL3ZZFlHncfiPiwFGszHHXb5Y
Oy8n2aRb++fRW05bPm03KQQKV5fZ2bXWnVOYd6NzGbIEDTDNpblrnKraT3b5tOWfjIiTplA7EsCP
pCsb8aqrMO26U7qU7/jhotXyI00wEWS8FByNkTQbYa+JxzfQecXDAHZXQjz1OJcXvTkMF1256Nzg
SqvyP8/aktrWviCUH3ww6WROJPNSxySPRmPQN5HseQDUqqp9Vawv5NjsVpGBAjMOmde8Z6m87kR+
6Ak6yXQvXLX2tyT9eiYDnSDcmjLmEvZQvVoO9kBg3hDpb0F48Rqy7LJjFtceLWfZW704rMOym/Pg
a6y82C7uhvScFzxbPZi9lRGXz2EcPA1Ld94WnfrmebLTJNXd/Ti/9tZw0Fe3flGdzi14G2w6CfWj
OPapdjBNIJVaEFnNEGFjfNX7z6nRvoMq5+o/i3TSfxnOXZmVGdlDGjIejGvEA1Voz43RpAnYfXMP
pLB56ebg1Zj1+pF3EjY+rWIosulaOPo+q90/t7QSfaSk6YOZ0xeyMlclWmcuHwqiB9Z4cBiCON0r
HmxJaLqR+Ovc7jGDwtsZW4j4HIX+GlLxpeGg3TTMuGTw4WaJWV0NxT2z9qScnCyEg54zN92yu7kT
r45f3KiS8ChnBJ2as6mQMbeIilRdTVBHB118LnZ31Y3+TVAZ2pFNGBkupTxUrM5ujB5Ae2P46OuE
oe0Oh872Nhco/UJ+dMwtWOUysoRl70R5+2zgIp/0G3vU2sgDJnBIzT59Luf0EBQH0jneCA2/h8K0
xJqw34P+a6r7WJn5gTSvMUHtvveg9MZsXnEyDBPTHJYwR8x0u9JNvTif56iAas+IKqlXCKXCvQkM
e58BzYsLR2ew2TXyWUA0Z9bj2tt3R1YYUr63TmdrmcpY9cu280dzjg2ICddDO9cM9uwnKblijM65
E826vG/msP0VBX8mYHb8bvl1yTOUSHUXjPPztvZU1sHJ2/ojQT99WJoykkSTX+JhyjUjAAFaTufu
ZDvHWGYSxyaPXoMGfr+t7ghEIZ9eENOfGpMKS1uv+nEekpb4qkjkoLAL45W55pX0IA4301GOJAQA
q4VEEpwB1Z5LSIaM+m+01n9VzfLdDbiL2vtAsdNeFJfL5a1fjDhv/CRVKgEMWxLNIt0nFtq1A4IY
URh2fdQyeXBHcWWU27UJ1ofTn9mpTE0SndpkcvRHfPW3DckjYBjiDQAGa4KmG5p6Lw+db1CG0N9F
RA6AHffuOqLQc9uOg3X8nhoBJF3meTSMXdS72WEYSMW4ZKRMHV/egGcXiFC1Hgx/ebZ0RTPXIJ3p
Y/UUcMmSj7qXZnrEsvhMIXhSEGt36QDNuO/XE1ku1ASvPetMEdRFHPWD/e0U2mnm/Erb5ot16TxR
dbrf1iIZnXuuladLEoa01ZxUFoMZKS/aljOFM2SqU7eo18rCAV2oGzbPysiRxh9g+t9s0XcqK19U
oM4q11tQw8WbDU/ZXife7eAAH5kwngNQKyqOj5SwNklPYFPeCrhXctKTsTYh5dPcJXXdvvZCBS+M
s0cQ+v4BZx3zpFrt0OFut4IbuWD+HXYlPSE7d68unPu2to3YC4obAMif/VYksm2wESxE2TdBZBTG
jxoDGDG9dxqm295co9TDcSZ7PQLkH8+dfecz2XvEebMrZT1jIqE67bzuvu59bHYe6+TF/Jdtko+Y
wrP28q0i1YdzVQ84sQI1MXczP/W0UmGzWj9pzgxPOLkTyaU5aNXS7qRTxVYKqQqCXQiXpQktb2qu
jGWgSrQ/ba/lHAl8OnxnffQ36yuT4on23rABl3jTgrawG5XaNTU5HchQO8TDh1l1ZMGYD3OZJZPp
MX4tE6Gsn3aQB39eHt20e7sEC9UGINeBHqklEsS/Cmp7J8f6OWXMPDT3SLX9Q+oQKIMmKe3xUuKE
Xf6ltppolVfFDOlasr4QAu8vP6rKl4ltpIQMann/kLkTjpbmDiB+/p3lcCk4tuv8N7PUdl3aZZqF
umiNI0+UJpKxVPyCKUjYRZitYz6lQbIWvvk0GGZ3pxubfq4qnr0+7W1ssYV6BT6pIsRG/Vh77hrL
leYZUgcxjJS4ducRluEIsaOez+moeYALMzPAos/DftswGDudvpsD/QvyzMquup4Zx6oxmKQ5/XLo
IUHv5ZR+aGbePuM91mjoMvOrXur+FaiDt89lM+2CDHdnS5IJvm9/ONqVEne0sAZgUG0+pMRXHtIe
YjsBH721y3PferZYmGTSlet9FWrZaj44W4oHieqXNkfDb/aUcpWdupZ0j01rYW8EmckxT7AQVX3l
rFwabiXOXC1Vv/fKDavCReYYKjTzvMuN25Y0gVPTYmjYkWG1/qAHe5Fc++XICSSO2ZCvx0lk2mkb
W3qP0Qa0JzMEg8LcrXqgEj33ltcq2JqjU5nL29B5C7Y92O2x4sd8cIGW/6XUU3GBBXbfWnhO9GJe
AM4060/F1J6P06zJSggUEVht5gdgs+mCBJ9MnNn8yBMD6AIBuABAPJn5e43nAdLf4O4DZ62+OMhP
E1jtpN8m/cDQZ1xibqrl13b87m2cJieIzMq1nmb3EkehWmJzrEXvmC/Z6WHy2VfSe9uMG1r1oZSE
HoFQAffedvS/ffPkcx9CUC/KFOW7dK6bdmgjHcxipAylIyJ5Ex6Ci75I+ihbWI+IMGkVAeq7cc3R
+1pw2zzpTcX3haeu3Ad6p+06U0+fpjkXV6Ls4CwUE2R2Q78izIlMC/T2NrE0mz8GA/t479md/pE5
uXrPPVPnTB3H7d4rehoSf27qr6xoKTaWQWixSXULZX10q7BcrUNvLzSxDUHVPzi+phXLkDXnUZqO
1bHHmnQlq6E6OZoozyXl0dtYzSvZWZZzpRVFRhJwGriwFU2TYTh/a7jh1CIlUUiHcl301iv9k8BI
xSWT6t6xKNpkTLcjO1r32EiwW8ngAZ7+p5nKfS/TEwFi2Z4U6SlkcZElprECL3cc05EB/TooFADh
EW9LbpKzXnUFwWxhOnH7w9rIyy3K22AP9RysVbpMT642m7Fk4HZJ0tFzhvGj59B7tOkuwDUQsV3R
7bGDe1ZcknDwIOY23+t8K6tDOm7HO7Cv0jGDNVwpmp1s1tK9xt+zk35nxM2Q47jzvfnTH8XrNAXG
naYvNnUAq7bWfN0xVgvNqh7jKgjKe4PcmWvN9h6E3ewav71fl2Haj9Y2qoPoSSPcy1l512xu9U0s
60E9Zm33UbXG5U2d8/HYFOVgR5a5dh44a1lc9eyp18lYcaTW/ib33WJ/EXa4EpeA+HqdYYskDqlu
3DMVspG0q4ba2gCOqcJiGvuT0QkYvGJM9y6muiqyurb7qc0NzXPz3Izf6KIvkWrl/axTapsmvRTF
iJre865ZCepQ9cbplyo/1EzcL8CGdDva+lY+a0OPs8Pjzz2lmSyTQvPqMzvj06E0s+MInAA0v66u
Z7PzWT2ZzCfL3i6lx+ZPx9k2ajRFL11PI0IF12vVDddLisNQsd5HmnrKNHabDNw/Mx0i79ZmIKqM
4xFRJiFnigZN6Qmb6jqpsZP6MnpVxMNMN1zizwjHXiSBC3I/t/aqn89CmfODOTZ09wpH27dXCz10
auoQGubK2eividUqucSPtFf9r1MM+W7zB2iT25TJqC6c/BpfAeFzkGIuOSb5BA1diezkruLO8R3S
UMYmk/c1XK+PjB6MnRMw6ZcwCZwXaZldWeD0wrKS063pZS+26p8rMSAsjtk9/IkxajUCD3oSdixB
Q4/cwQAMGEEojEtOlPU4mvtNpvN7kGriXFsobbVXn0zOWlqb4sMipOww1/Ldbco7YxmfptT44xiJ
Zr5KylL6cO1mkqShNKtArbHnuNeHNyQw/pU1fRtTg+WY2p/JzCt5loQf68KNNOJNHEo2p8ZqkILt
OvfeuynsR5QkY5/KnqFybd3Ni7eG+iz2jeNF8Ha1AzaNF/IM8zjb7PEenemuaJddgbZa6k/WZoCK
cKqvhfPPqCV6r+bY/Vm1Wn+vaYjpg6MVybbyi8R70u0m3iRf00IDi5yer/MuN1PzI10F8R7oYDCw
J++5kC47p1pUKf1pRZ8PF9+/XQYqBydovmvbvNFtQXBM2qpY+QLvcrnuOkcX3w7PCgZQbm1V3+rV
NCQ5Xi8fb97szY+1a4/7TW+7h0npfmLay7mHoNBu1jd2o8+xfB5SL9JTkRTbZJHz+CpqJhBqSdGc
MBdFhDOsseF8bvhigXd5z7MegDMhuVBDAJDrFKEibmGvG4gpmLSwtMQCbczJxN2EyjeRQrN0XcJH
3TmcCCnTF1CGO/rml2X1uNcbe4rSHnv53DbwucgFKm37weuJIJetfJqVuiUjMQ9poM/zZu1B/ODG
qU09Kdb6F1ugRIv0Hia9Lw8VddoZveEg2De4rgyKPN+38OG16Z1l0BcYgfwF5tAcNiHaOwTih4Wq
P3QneuV0dh5dxzmtHeJ2X5BuNOoGXfJ8YKZjv4HEoSvoXmo339EX9THIi9+5KOd9nXdjzM1U6rdF
2WrP2Anb4xykbrO3XO0d5eBKtZegN39+8U0Vbd6yHPRpuO/J0+yUKggSmSnRRPM3kL+BvvK3tMYr
dlqWqq2BSCSbRC0IoMVegg/boag8z7gHQj3r78GpVyfk5+0ax1u/a+ZsIJWn6SKG8YT3DdZZrMuH
W9fgAA2+OdSwcG7EE2q8Fg6NfgLEPu7lYtvRsA4MjxhmHJ21iYQ99F5opo64Fsq1YrigMdD4vW6l
eqwbPd9cSgyOmYd8zw5azvKGkS+L2yk4V2ozr7VBZ2eb5fr7RRlaNGKQox9dd+sm7ITOALuTGis+
4YZRDjWs6+t7opn8hEywJ8/s/RDIkvmhHJbx9Vl3b6w2g+wWBGSTuqVWhpPlkgLHZC1axh+8s85x
06rhcWVX452LfLkSIv/atLR4t7fMv0mH9NAqHpdMc2lP+st4pMxIDu9PdEVpX6VJkWLiMxQZoJjr
eSf8YT27QaXtWGqL7VqcSXPcq61LWAD4XHoEO2QPDUmKwVhgrdejQxDpMv/iWcaiWL0xO98JxkPR
tFSHDRWHE434OFPoSZ4rB5sZ72m3GMlgVz9mme9aTJXAqtvQm9NdbVXPvRzdI7ERxJshVBuVlQAx
5ZdkUlPTx6XWc6FpS3iJTUWPHv/KoX/bqiAHOlfGa0YwTCO5VKgwQhxX5R7Ma0jcz6nt9eNgOKja
HNE5HW6BY+TD6TWZTOkwh2nrP2+z9T15xZVWliej9A5lXe2DirqqGpBUhkMOA8LBhXouAGvczOww
RVWQMcxh/yAM9HSLGWms5IJmAstlwKFW8iHRrkR37tV2NAe/pmpVzsEIzq3tsHZIiOupSjUtCzvb
idyuelrT5lWzlj+mWHzc7dY1WxZ97EuFkL8FCEwKm2BsNZJSf9Yfi7J4XiShg12bH+1+O65LepW2
xjWpYnvWHmjlVX5FpNWJixGDDxlF5H5cGkvH6uLSphXxmG6UlYXiqAdXtWFmobk5r8M28uTMsx/6
i2OcGIc8YY2MJtUNUa/17ynT7RhfiX1d8Ul2wu3IhmvcMvQd6jbrRZTvw/zXDww7NB793NhwNbMi
/ztm7occl1B69uGyocwAq0Xwta3gGYpZc3I6Xlgzu7Gm7YmFrU+hy3d9YaxApk6iBrIbs5ueeCAq
B3fFHJrbuzLz/fiSHhoYWmhaSsNEPmDfcjIjEfy1zmDcT33ZhA3fQ1nMuzRTIRIVblH9aoQieuhG
ToeNgISoEjoNhIaRptUTx9jNLnEO5XYIiJcMh07oEFrTkcRxddMsjRHXjsGkq1hOC66tfQ7Q8Nmr
0Jfxv+axVnnDLczsb8W0Yxq0/WXEeVnCjQDe5HGfE3k4dNuHU4r7sjzP1ZI0ZafHWK5pYGrx1PMt
nLfK4AA33CeDna9qLbnyNh34p4Fxmi+a5w438J+rf5eTnL/IVet3jlfxl9/pLgGqg0iDG8/z7wE9
RJVn3ZYdOtDcNS+VmbLXTGZG6U7kWwkTmpbgwFGfuL/XMiSw9MVCkC17H5F6dO91MwMu55FaIfZo
qgw1cnZUsO3yqHO8GA+6SyBcwMu6yfK53whYLWbrz9127cAnxmgvqrjNszdTlru59pksmtn91jBs
XBbj1GfbQ0oJQuAMc2dGJFnzlxHMiqJdEBu5zXtHUbZy1dz2HPJe1+4t34l7ZYYiWPDol+lVNjdX
2HppPzeiIVl+OJStdQw67uqKUN1vLhR40sTo7Fpt2IsCdX0gVy4mtgN9hjGenjbtLa9WFRP9/EAv
xNIJQ7lUEG6La1rEoiYzw/TmJxRg5C7VHXBNQ1b7ofA/kJFwzQYCDZ1X/2TDfE28+KsdkEG4WkE0
5XdMhKKJJ7kyOJDFYMXZ2p9bisLmtZ5hz8F2RCtCU3NV8dIY9c5ik4SISyN98CtyFK36YZh5y3RX
P9ruiPhYXAUdhgEje6s8Jvid0f01AjvCqmX7kSskMvTiMipbEf0d1jPMiYWf3PhSlSuuTSVTPE72
FdhhFdcWXgaizLDArx+u3sjXYhun/awh/nmIQjE142FctffFrpI2Z//FduYYHwghz+XG/LU62c1P
XaY3bCvggsu5HZen3M5iX58fhSESaY5/aJ3MM3VSA4d0fZ79svhQU3u30qzOEoG6m5Jq0miH/P4K
YPGV2am7dnvP9C3q/AbvgBEatXePbLe3cnuv0iK5OGPI9wMMKfeLgXjHmhen8+DvrHo+1iNnkrUO
MDOLm3Hyw2aa+B/+eDN0XM0C/qln3zIeOHasMy7C+tZ6zv0MlG876WfJGR+wwaOG+8kcqDOxdLSZ
urVatmStl0ZlYcbgL7AfW0+cxlU/EeFGKWDPKQ55lw5Qj/2WG9HX3rS+Ya5sTFeDN+P+WfeGtVAp
DedSpDtuWbx6ajgaphlp00H3G4pInr3C349r/r0OK+jWDnVNMGzB188ZB8DnaUDLxwGOsdt2dnbH
lR5UD+bQv+ZrH40VeW8lcapO3hNPaeR/VsYpm1kiWtzqSI8fysZNtg1LUzZmR+mu12zC82aZc9hX
2auuTafKQFpp7ik3513JlJgsdi1syk9HtmxDa09jMyT6lCVdymgXtACIAyJ4DMYG5pWS9rFztzHe
NKjTXTMiszu7xpRNjMEuj5ypOLRsqVk4/PxhIxN4ODUlzioYk2ndfDq1/Tp56y2aWx0vaPtuezXJ
/tACCyBgIb/Xhpacv1xfl8TTV3T6slt/zZTWKV3tvyVvI+KBOO+7Bz2oHjfnFLRjvNbmY9FONzND
Ew52SUfFMssSFGNSVhW2CLFn1EjMz6TRR/s82awnB0nbVzdW3W/PA+UpB2SO4IqcYmf2yVnbxCcO
PdyM7RtX957I08eg3h4JzTsUymdO3gTX5eb3515X5Q2WpO1WTMvVYm6UOunPf3HV3f2HI+0frWru
RME+7n/7t39Byf3TqAbv76KTWoGpswD9vzsau2Da0qrl0UiF59yuQJj6vQ3t96cl2f2VBT+E1KJd
vfMydRMVYM4WTgIxoKn/L/7NfyJo/uMHvKSr4ea7OO/IICKyQcfBrf+rtxIIj9uMBumbpjN8EmzM
b9pAE6zDummrB7IptB9ke/+pVmJ49Edr3jG4HMAhb271+8+v5f/7Lv/Nxiv5fw4fevgf/71TX3XR
q99//Kh/RIIq9L+aMC//9f/KwPP//ZIjwCI07Bic/Q6m/v+IISId7wJ4wSLrA7VgDR2j539m4IHY
hqBqBGBgTJrL/7RgOv/OQWQaMIWxCV+8mP8vDkzPu1jg//NpQhNmAV7HdHwhgRII8q+oJVNjd7uU
3c51VwrhTKzZdWCulnVeSFZoz9hL2IHyN9bkkznYciozc5Fvua0K7DeWSTZeoAgyirZ1XkskdkXb
meGZ0dkrF66IVbniIqsC0TyuzeX4XdYSkaqCT/Bi1mpmrJQ17MMIc8YQYbGC+kfkvS53q6Hsp8HT
hUd/4qnr0RKpiDYd9vdBsdds7T1brBN++9EzKRC2jNDhIFteLs03doFpMNZX35PM8ox1hIrCimaG
0MRG+sEkO4K6hR1XvBKlZlQU6TL9sMfiYlLJLy1cyYyXmD7oIjg/C0bsWFuanGK2dYrrgPhSagpT
McXejHXTwklp1VfD/sgHjg8m34vlrKheEmfIRlfx1kvVrjsQZONN5bddCtOzNv7EiPoUrp5kZhnY
wj3S/o1ZKApR3+XC8EViETDjo19mJqqQrYk1yWZjxO8hinSJnM1nTa1cpOQjFcB0XKsnt8Ueq+1x
LgpEsLbFdbjNTHiSWfJhYsOoSSW3Fo7QvU6+975orfFjKKa6CQO39e7c1JU3rXJNZIxh0whaVjIg
uWyYKxXZOuVJWLh1+Un0qnwQLkwwVI7RxehTz9Mae5tnnZl1bGrPHmSGp9QgoydGtwXUbuH6Y89Z
JyZqb/ZstoY93NHyYZG4BB62pp+LQ0He3oAaSU7wkXw+rJSNDcE9yQJDbfHa1oaeNAGR1fhEptaI
hm6gh3el5shoIhm62ztugffEycZN22tOoY/nqg6Yhhb0/c0uRyddYsOVuh/DfWn701CZDLNrTyu/
/LVky5wF6oJRkkadG+Jp7o2kN6opJ/je6ssYYmnmRy2oQZHUY4+C2bCwqM4M1gKTsDqrv2B36rVL
+k4u8qCRoLfuvKmsyFntpsLww23sM+1JiNl1dpnRVexprtpQnmRF7HbR9OOCyQdqRSjdMivORQdW
9aFQ/aCenZpOP14wMM/v6OZINXk9jcUTjJ+5vK5arnvuIgajRTGa0w1252C+lSOWgiNr4ZRw3dai
h02qstA+zaCy//i5NbEPGCMa8cAD5AAPWQ0WK4QpunuA+iScZ5QCxS6nUSiSZZ0dFXd5NhZHo/S7
hiSAnN9N4659feNIgtxv61ayoZ63i2adLDqXINZSsif2SDjOn+e0CH12VbSEJjuNzqQdZym2zaKp
xa6f3NxIKmdu8sNika+9D6yaXtLfmkVeZ3hlKEFS1TU3aMCcXGlmjOYPnemCxKuTaH4XGNg0LgC1
Nt85vc5sd0xXlnd7vRZkggy1Ph6FhnU56drLPzUtURUHy7b75tpkD7k8zLocxI1pcPIcFg6L/DgM
c90d6hEkP0Kx1qQnmU+Tv6fWmpm9Dw7zVsw4Mo2rwmiIK2Sv0KAksxeJW7MuEI5LRQRBh38Ng+Ky
+i92UPHj8NvnP2q9wcdN1U59nPt0+5XpyT/ikmGeV4vRxe2wild9vvztzYDbMNbySaKB6akOQ8Ro
yDv27bQj5LHQ+acTQsdl33Cs+E3YrBH3qV/XO1tbxluTtVvshVvn3WAD03/QSkR/aNaqgxyVljmD
99krfg2z924qgrLZAjeVeM1dIf9GfdPTw2Db8o+oSOevNA2cnVV/wUO0ND68rGSivfrG4AMLEIP4
oXDk8aFc5CVtWx0bvko7iaF3YzLH6ub6Hsx6C+hUwJKJeH+pZsolK2usNhviqm4p3z+aSme/CtFF
FgBt/RJUQJsuLzND6/5sgB94QnPIq/3syFk7TpIF8IgLQ+uwDNjWm8MQ2NIOmYkm4oWyMLQyasCU
n9VaIcGP7YLJ0i552NAjmgnPlW/9FrNd6WwJqPVh8oYeb9uiX3YJUlT2/8nemWw3jqxJ+l16jzyA
Y94SnCmSmqcNTkiKwAzH5I7h6etj3rq3qu+iT9e+cpMnI0MSSQFw99/MPktT1z14sSD6nkgjDveO
1cdnLRz7p1PlWN5yihz5O2vo69UQ4+5ex47iaCTtcrgT0gNoaIVzVW9TvHAXNSphkTSeMZYmZXeL
AosB66oAdRo5ddXdVU2cyUjRy/XQwaZ2dgMBiHDlt3HBswi3pL+2mJnUpzYOsV6UkymeW358gXe5
dtF01CxOcYL7BohBSDmtSgos4aZRLc+NlfUPQTl5b7mRMZG16bI+JnHG2SK2dfqOUmfzMOum5FPw
LOf3PXUlg7qRkRH1Be1CtsEeymfGKMWdZ7ZA0THpdh8DVoDzGI5WzbkxLi7t3NZvzUDiqC4N8Y6k
eNtOOwLvg9fSS+VJ4ICrqeVcxBgx0e1GZF31Yg0tJjSy0ZyxuoCQ+ZoZX3ro8ly2xs6ZDZMzhaNz
s2SOAA+Eh6wght4slWutCy8XXtQCjP0RcS1NGj88/aD9un8GmVE3KzZAUHm8tGGglQdjcGUTMHR7
s0819eM3wsCqCSBhrUomlGZkCeVf1CSddFVNWfc4cDL6IlluE7bwpoCF2bZbqrAZkPEJEeHKua6Y
2FP4hePKIcT+jUjLr9Lp8Bd6jmcUu2SQPbNAmU2Pvu2YXyKZsxdqtTNc8gGqdUQGmlN8EC7C3hHX
kxdZ2nyykAD7dUOhd4/t0u0+A45UX4tyy2cB6f9kYft8lWEJw8sh9PLj+gIZkMh3GuKYnwgPCL5x
u/VCDLarsnOdt5bncMvpOrn9kj3L2svO7IxIBaKv1uK2cOAy0v135vtENMQkQyY8NawYwgiUbeyJ
FLXzZvAYdq98c5iejAxwbWSXFTZtAx3ivhXacTZcTwlpepXMR4BE6UedjAquhm8KjbhoFGwE5znI
cBN6iI5oT+k30BpGkildyffDOJlc+omsx1XIbKHYLvYUIM/gVh3wJ5Q9HKdioUdrYTE6SmAnNRmb
ZgnWlknk1Wqb2NnHZZjfywaX3rZsuWUj87ac0oDhNlO0ePX4Ad7CO6lc2DfXp0HhLPPoPEDMJpoS
Gb4kglNUeopXdpy0/tbtSoFFyW3Ks5HUhHwsrGiPDj6xckNuMb4nTZP2TIMWOHmB9PqWXUiGrMRa
m7wztbb/dGY6VTi8bzqWYHDO3ZAY1Qsbv/Fasy2gYb4Y5nPYzN0tem1n/LXYrgFVpK1dRa1earIh
TRYDaa3mBJG3G+tfWYmZ4+Aoe2TCUvaYWFv4Xp8NB8fXXILEpVY4xydLPwQC4RTYwYaSG1p0qqQs
Rtx1fRjwKJvm3/mgRiyhzK6i0svmR+mW/bcNw4TZqZz0uy97lg8ntCsRzWHmF7dNM/vUzENFx3it
cvp6Ob3eQ+bJvgOncj+oULjBcdgzOOuCByz7bEAUzYYa3xQPQtY64iTZaz4kVVUsiE9IzGjZAXo8
fjTvAZsOuuyMSYHl3Ut/zNQBgdbmenmxqPN4WQjMOzjVyQytaN428dzEXfNTZL7CYTCPLEKhlgUh
rDKBxIBtzkbOCIr5M4eJVK/SoHaYaFmZF2/gP1SPCadqfIWmSU6b40lxmSCm4Rk0UzyHnZeWUBjm
ig19nCTOdzO5EhaHK/X7gJwWw1KxmDsOXQxdpi0ouuoGIRdcn+aIoc8gnLnq2wBRfp6aqo7ibuaJ
RsjaeJPOEHuPPf1LXx0m7c95IWsfDHOxPLhej2u7XsaR/sxY8hvFnqPYrrsDboxwiJlwZXVjsbp1
NyI2jtc78BU1XmvlmUcSxLrYxTXSBx8tJr114DJJRiCD9jsCEskjaxzz76yZzN+pmDGHhOHkJety
Saa7wVA8V/pinGZGRNhDhsAT5dazUdNyb86+sxrIBbzncnz1mk69TVbefgk9IWvnrM6vUnW0PJvI
eU890JIlCmuWipXd6uItpwg6Qerm0onUjfDg1JQ6zL4dfFSFN/UR0xrL3Ykh0B++PRcjSKa2TJiO
JfRRa2BHby1kvILAjZ1+hZIzw8rIlGtHyRySB9OuM/wiCJLB1bDzr74Ph/eEIjCmUYYVEJZD0Lyz
uoQTIX9cP1aMjT853pQ6qgP4C27n9O9hnqMor7F65epd6SwhpWBzfFvFbtUBuHGq4qWYQu/FRDb9
ounHJv5B9up9EUFicAAWXPbzFCw5mb5UPXayGLNVzXbnPONi/7OAEXqbdLJ8+VNfxhtO9P1vlbrt
uOXCAhRUU5aDZKjzYRXkMXO2pHdIU469qd/LNpSfBMvwJ/js/HK0ulRhe7cY2xJEIYDESsZyu1lo
6X0ZhN2Nl5DQGIgirNfBUVUDHmWy7O6f0SC7szGx3PzAnQYTs9xawx9gNRt+JKR2bw8w7H4UhLEf
rDKPP6jHIOHoKUrrwuwQZdgnsvfmuNA0gJ/EIeAP006++0Jb3c7p0+LKplgIyB0xn3GsMtPexMUg
lydn5DSFy4+6dJ4+Q8cVIuZerAWP7RpI1sKNm3oN4kAjfUudWFS9TQzDhrHjLU61Dlo2iptKLDI+
h0vdQ1MtBid4JCrd3/7SlJofkxhy9lIUGYCaiRIQP0s0doEEI7ssiXjLaNq6T5pgFi4fHiaHf7BA
/3eg9n8oT/5/TdTY2P5fE7S///p/jtD+or3boz+ArhqgwVR3/XOEZpiM0Cwau2//MMkSQKb/NUS7
zddAY/K/CV79jVP+1xDN+8uyBI+vf87kIBz8T2LMHtO9/zZE84lIOzBpCTLfhnbM+P6dAGEus+vn
f3xcex5BzdK48/Pamc9KscxHBEm75VfjyxkTArynu7Rn4h9hwkgvhrCqP34qpmJll158zywsfmXL
YX6mY9G8MK1OzY0QysYF7LYAg2hjEzUKjR5+SUO0NmwnA+XWFGnSotiyDK0KV6trMxg8SfswHXz6
8fxbNMdx5L1NrYTai7Yzm81stPaHNfbO/F3Hc2e9WSqP013X6zDdJXmWTtRdFNktQlnRX58zCXmh
sVSGSWQklvdiG6IoNg0P963Dk/e2uZBortBwvJZotWwsIqFjM7NXk6mhDt5s6WaX8zxCFvJqK3/s
nYaD65BM6SpWhuPdmUlSnZMGt9g29ymEXBeAorzVlPbdl5FPaLGBhwWaZ7EsrtJ17N3Y+1l2r7Hn
pAD2YwvpIRwmu6IxKev0fO0QufHR2Tj2ogGfbLheVHpLgJIVje+A9tXQf1pfPZeWW2RRKOog3C7t
DF9rJWSl+x8JwhDZDxvPi9tP7gU7FwvItk8zD7+qLRL1AAPU+gmTLL4Zmsb6j4NSeIKpyGk375xx
0w5NgHHcKUa5bbTlVoCakh8nBvmw8ny3LzahdvBymlVpBYSbpCJOWufdU1AwAd65UPxwbreEDsmy
FnhjyZGjr4Wxu5jwZfP2bljIe5B2wNrJVqQwSnDrcfJHxT04OehaXAXdXN7kV9fQ08rLQyRcsvbt
T6+DPt2N1Dwj3Ax5hvsOY7NCle45+vdtH77kJd5gwjM3jF1ezcsK58vorfG+xO99yUgrEiUWfBpb
Tlk41c2OOxJGZB2r4qnVkjfWF07RRsitbMpxdZYXWmjMNxGwlToVtOClDGP7csJuMPovnq1G7L+z
LzjYDH46R3aXVD9e6+F/EIuYcXHjgm0iAXWNTZzXeJcla7PfQCdylLI6kw8iqzJ7I/tFfpVBMp6S
NAX5FYfGbchcuUO/YVZVv0+uGL7ypHAWUjGV/xs1N2P4uIT5VxLm6f1c1FVGYGLMjagl9scRMzUM
wRHTm7GyaIULMW+cjFh+SmeqLpLsRgqo8/zE/DUFeOF2iwG+qjauonYdtSaPOc5rRg3jAfCB3gJd
J5BVYUsbVsrAMs6EaObIxyzCwAHIMXSFpbn8tEOj+IAULYdoym4Of5be7qucbVCJDuLrOmdSLpgl
VyR6Ail0tWEYXntRkInQWC8WQ5XVgNXyyc4dDrLe0gxf3RKE7QbzKkLtEmJUDidN5oL34Lu7gCHY
bRtvWlQExpjQV9MwGC8D0QIjGnUW/6bFKSSLZ+dJd7csEDHZJ9vwc2EaVg+LMtKzUzZGvcZ8n/+e
Uqd4STkCcSrhuu9WBNHZTUO6UyvYTd5uyYUuI92Z5S+l0vaTK2YyN2DIAkn3d4ux1E7i5uj3zIOR
NxPvheKclqyJDCaPrW7tiVVF+Ojk6NjFW3cLyVqJ9u6kpdgLEiBtbqgtDEWbhvFkv2dUPTCR8bVW
PFA7IvYhs9S1rad0V3L2Kw6etIkX/K9kNsx/S5Mokf9/ktn373rofv3psu9fWY3kyH9m//U9/rHq
C/8vkNYAghyLCJjFv/+56lvOXxQ5UxvEboCKENbb/77ms6YLOifYCvzNPPnXmi/+EnSWiBBskktZ
D/ra/2jNB1Pyb4s+LwBqEaUrEK4wOv87PVr1ud8OuCYyGLDs34fR7ZkxDk3db3DyMgzpzE+vtxtk
llB9OjxP1y1BjGsThPLNIpF07VjpKkyOfr1NYit8LZzsixQq4+ClwVLh6czbYcTEkB+PWR1lnen+
9u18PrqV5a3//o5TmxFzVOXXXAhiuf3A+bvzA8a1E/v2w+zUcHZVM70mbjPcta5dPLKPdu88Ks/w
vUikEAM3JN52qBOETbyXOE3nV1KMfsTT58eZLb5j7wom4C4uPoLN9pmgOA24Fl+LS6AmTV7W57Km
/jouhyvp5OKaueqHgJl/8ctqWnulDcyuMclblv1PlcSIHHU1XGET+gyUfPlmTIzVUjfBH5ka+lDN
GVO2oen/ZEb2RVI2Pdy+kvC5fzEpZXnmnPxDqGI+6SYs7/Cwz6/jyA+fbkPp1iDETtydirkl//Jx
aawRpYprFyyLTdqJt0FC1ds3TNrf/n6VwTwWV/M28B7n5gdb7heuM2IR6C7rrFf9WpJr39dmaK0T
Y3D/ODxs30LldOQyxDhcGcCbew7mxdUNYWAIRm/rwec7TL77h98qww+r402YhgEhkS4Za1fOPA5t
k48Z/rG59QY9blmz/Etye+Ecw4rrHHfxRrVzcR0dD9am5Iq7LJ7gnRi8fNdvzJNSPWwWYscF55G0
NPc6LadNbfEFK6v1R+bfqfipFN9zRPG5MZ8NzmZ///LaGSGxk36xu324eRp4+2WqDNoObroDlquv
lojrZbHHn6rLv5jZiEi0rjzcPlZUQ38fOrxlTA/WGpPY15KgzGiDH+rTl/AnCObuj+sk2cGGr7wv
Z7SU3O5/7Cn2LrAd58tsdM6nkBRnpIG+FIM73tezSXwTrQWqTP+KunFvlbGE/dpKcfAB6SYrNbbl
UwckfpOno381srY4WUOc7Xw9hsxKlBW8moWFpS/uqF0e5mDT9HZwV4WmuUkogkb8sNmIUVljrA1u
2wvbW9JcDV5PzzVtRDQyWz5ero+smMbIcyb2wCjTEb4MvU59KA0gy/zkZ6k6d1/79RSvXSEhCjMH
/rHN23AYIiqrTacGuakYPq1tufTnIWk4+FMb/zsfXRgg+uZ3RRNGe+jIePpB0F9HLvhA+kwFQ3Sf
VbXYLkJ34T205mi/NSqgxMPxsX4lIoUDYs8pfDJuhGXxulOAf3KPVDc+Yt7NL1z16q1LbwmZybnx
nVWr17I1k0vvWaykC75xxJNx5fV452hk89qbDi8uxtzGj6H0sVbOQ3ivzKxgpFZgUTRbcS7mcAED
w2F8jIWNjqehTWcmFAAeG2nUdVpycg71PjXNEUQNybYdld05h4Hcuwyesq8gCMcnU8bploCtGS2u
nxzLpkJVMFjMzyPq5FfFjwWzUroHVclv5Xv9o8WjEgYkgJYjMSmXWWp48TLbgPd0m823/TNylD1u
xqLuNrYZ2xs7bkg58p9bW3NLQJN3GRgI50BgMSYBVI1HLEmvkkPJfaos65KDXXgB0dwdRW04DIQa
J1kVt+gZ4MQUQ3Q7FMeqF17D/iqwD1ZjvfQYNd9C9kxvCkgRytatj3ZMn/2slhvPwFYY2sRkF6ua
99mCT4LNfTocnbqPX11hEEhgqruP2duhhKRq31WBjQ2qwgc+2sUQjXkDF4SCtLNHXvvRLBYyyXFD
EqczFdwRD0b7qs9BHzcUiWBpCLLyp2ni392A5ASZYm+nlr+egZM/qT4L98poZjMKuPcHlh/ifaSg
era2nffGpl8AcKgrxh6Y7Lop9Te9MrsLn79aKacvcWxU+TWds3obtEH7kowtOaLJco+pNJP7JJnY
8MZDsEZRmD5QprIT/FVc7L0KN4CYcBJPLbbpQpSQQ9nAqU4XuPAEbkXo6L8WJXhPHV6LTLTD2lyM
94LmSns1ddLgVplkcVwQg8+4TJK16IQ4qHry1l1Gkq6ra8AOo6WRPKsJaq1Ctncabm/6rb61o85d
HmAVHXi/geGeSvTGddiX+mB6cwgsqwSdHkhXnsqqQpFWc3dG3uTXwZB+AlECpPeUArA9zSJl7Gl1
ggvKctvH1GxSvPz+GFUmwek5jMdDZ2rvrdNmtTGwYH0bcxKwB2iee12jY8qmeumbcHnFchacZube
t1vCvmAhv1XOOLM4YvMiNuwl4M1W3mi4DxxP5r27GO5hwldxRxBo2duur5kRxOUa3h+WdgP9TCxW
eSGmDmoH7MOu4oVsjDDg2WpKbggcSYdOk+ZeWvvoESJGFQ6HzYQtAc2AlYr1Lj/gAc0fjCR5LJWa
L4k7hqdsWIofNZLLl7E7o2zXz3HFoE5bYuTQIqrfiTXXZw9o9KqfG67i3JHbTi0S+aN/qpC2wpUE
s7Ctinj8fTvYhXjisWFHPPD7Peh3cQpqz3gwsb/HHIka/+jxAxlp6vaKN9f8QWryT70TpK/Cmz6M
+ea3nbVbMOFQ9TZ0s+qh7D15B26c9Y4EImnoZeRyzOTjrXiL5JGFfUegk1wH2T5MDsYEAYbUBGkM
LlrWfAETwNtofu/y/beugUZpTDUB71o/1SNqWJEb4w6Gy7VJ3ddi9qd7w4yBvgy6RI1LdJSG/sq5
OcIXuzpzr84R/aH2qg+c4+h3fVQ1TXXFnnTf2ywAWSWeEWHWXrV8sYNFLp6ydCtD9zOMLS7TIbA3
TWca3LQoFlaJp6rxyyc78/HTdExRpTuZx2qm+ZL9jRGRGexfCVf6J5409cYaiQZI5TBVbgr9tehJ
fhb5iKJGZqW7Li7AHjwNzrWvST/4zhQ+Zg2AoV7CogNPv/xBgjl2o6mfLLfHMC4y4+LCnNk4rUi2
OrHnddWyznljYDPiwbnkZhAchLxFQozS3qQjlJmcHPC2GZXzbWdBvSlTf243sz1RbDn0Lx6LG8VE
E7UO8QwkxBEKDxUjc0Aa7SjcKKi8dj3PtfkSTJX3PcPAJvMCM8VFjtz0odes51j15AKGdptRN7q1
5TRsAx2QUgPvsNbFdExDGpwJh9ryCBDmDAXIJodRUp2F3HHM87raSVmdS9wZq7bzhl2o+/pCTMZZ
B1nvvdAt95Z3YtwsOCQ28KWNA3ZMXEdguFdZOlebgNxclJd2F1XajVdkdR8mHBJbG0UXSdKZIlDy
JApaHnEItcte1sa8XZzKivRMzDwgOnzKUp2ddGunq9YZ1T6wKGlp5jzbkV4xf+a0IJDSMz4yexsi
YejG6yRTy8kV5XI/sSmoYWB/J4DLCM90n31oA+Z3ZkqP2a8gIk8OyS6H3bAOLo2bXg1ifpE1pSO9
C7X5NJvWFX8MaVORtJFUc7BjYSDDwlAG3lFo9N/htDgfJavbd5zO4aFuNFeXpPPvUDPzt7ZmPN+Y
WIVhnwcEeyhvrhsITtdqPIWB7A6+Q36SO7Y5WIvjQoLqEFqxU2Xvpt8Xdy7q3SXW8UCpxOxOz3ow
2l8UKBtI3tB+QvTde9VbVmTRNn+GAbicgEIs5P6azFs3IEjlSmmSZq7T1Q9VaBgfMFY6iBWuF+8Y
Dmi5YVXxi8jBK3Ovk9Z4VNyiWPykHX+5siCu30z9qxubN4dAD0zOyHrnBd3MvWYhnCsy8S1uM5+0
7JCXpHDyJgjux7Ax975hgsHo6qF90CkS8Mr2YCWt+lqrw1L5zZftVf4PCwWJ8Qzb2hp8e3rvaUHc
X3LlpVagdmU7+q+Qd8eNm6YjBRNaWuckLIHRxYjXmV3jvRK6J8ucBXZ+Tgv3bBldCr2hX45pBd+R
445Py2Mubp6xsHw0rGGNfzDbesoJVmlT/Spy0v5V3+tTMNXZxk9Bfk0e2LmEEQ+NE+771GfkhAzr
pYImG9W+/un4o01SAapL5MxDmnUarkfhALDkdFIteL9bP/g1NPmCb0QralFTDVrLLO90MvwqFGC8
1lLGdtLsxhODzXrMRfujB6eIkko/+kuzCwqa7nitrzMGyUiMxTFR3rjRCiRJkLYGBEJFnYh2z1Pe
Z2eCpONX4XVUuKQY1a2wsR5GIn93ocgzQFk+m7I5o57ABuDC9ufBr+fP2co70CQ6OU/cr+slh92C
1OUdfctNiLkNxqawISTgvbubKjrsTQ6l6y5x5K4x0uWCnFnsZ19br7FrwAn0Zy/KDdLPzBXvQM/8
8OwkvlOnwb7yna3sUhxvYbUtjfA17qpnSPBPFU72LUaHAmbk/FxLEJodqNxajy8TsjiOwtz5aMZ0
Ockq9+/tOa5fDELpuF3s14XMOo2U9b2ioo1zICk6HGzLuWnwQLTqJ2tczLaV9QUMAY1bhZoEMDF5
s/MUhKy83OYIvi+mIau7nPd2oBwu2bZL/sSI4eBTALdiag0GL8sjzQD+ygTBXk9Z9zVn5ld920tl
lKt0E6tkGBfrgp3tMQctEk1u8WlQmxMNlvsUjwapVK7BRV6lOX3IUeqtN433lSspR/BJSkIBMY5E
cLCrkhctbx63hVgc41wgi8oy3iyNKMoO8G5UmD0KXfg8btp8E+LfPNs5Dpl2ceSxAPmzGszGPRrg
pSkAacpdkBAQmIAo5iax7jyfYuAdZIkbL2kOiyizCJL2ne1q+T2RdSlWJKlJ1JO+X4cscushnKZn
A4jpKUBB+ESM6tc6oOlXl8kRWAGn/dD+Nlm5juSwVsI1t0FJi55budewrfUuZy8cMQb6Mw++Oowz
5pvByNHLJWV3yABcx6o+5V74KR39tHTAH2jQPGdZeNKZ/oPf8ttOvC15iSPMbr2y2FNkgxveyTo+
ZZJ1k0kOQPV4Bwlobdj5KW8RvR0TBhqmT0n+fH7FdXUywvylzxoQg81sPNKLHGBpkn+8It+iwv+4
xnIAopMSh+MkN7jFRalmXKeKTqWZWfRmsCxcQuEbtR9xNIh2r2v31CClcO4OcS4H/RFvJmVHAG8z
lKknzSJZcEFARTA+igDVt8Nzukum8R3f37pCZV9pjoWJN6KUM4pfGUruYse/SgPMmAhIg9l5RZpq
KCsMuyMwo4BYSQM8iwucFqR8blgDzF1cTa9N4lYPtMqpHRTeI1mOhgFA+WJaya6iPw6InQOTq301
hvCuIfp5FKb6zXyOMEUzf2CV7Im+9PazMOI3WkeWhyY3P8C+8Lga+3eLkL50rd+VU721Yfg1zsmf
3AnuUHpWiU0I0g7/JKV1CBr23aKkwyaphjIChPC4qOFXKtvxNC4LV1tjq61X9odk8Lp3/EnDCtRy
cR0o+2OvaMZ3Pim+jWsgRZcJvsYY0+q6KJlwG10b7lnxmLJTnLpzAA0QMFiZrdK4LI2dbqrj1Nu7
TjrAbSjcweC2Jwr4Q+XFFPFySO61y4lOwg8+zKehTsmNyksdpNOG6fdW2SXLqjpkSedh5jSYCBRd
uad4vN2WtfSutbo5Fnx0j9F6QpGFaNbqrYmQhmRkNluZhVHiN4+4Mz4SWlWYeXJsKv37AVaWDKtj
oL0D5pOVx6mCsh3av0KvO05p9louoH1mbD+EwH7dSHatj7s1qKBMDn784g+4tByXFoxRoEdpv9mz
j38wFuPM/bDjuzx6S37FNNgTwHIvTpwDQexGOL/lW570jxpnVxbLk2uykQ5btZb58tIspPjmNDPW
ScE0o3fSB/rqyO8W86uY0qNZxlcH41uc2OauLFKSeEV4SJMiRlpRe9zkCXH4EOOZpz68uCczyYlD
15WDodFK9w2Pst0kEqiQPbULUZoyEpaNGRMuKP1fHRm+VVHkYTT4RtDTQiiax77RLwwJLVCxhnVM
k9KMBhxPu6KGLLGJ67x/hXlETZNKJQOMsDY4/AQoJI3PUzE1huUsaaw/KGkOW50pn4FD668FU+QJ
FcXnoSmIIXvFEP4u4fsfYh/kbYUu/TVIDL23prCjE/b6zE61/pkLp3xbwqQj9L1kx8FnMsyMAMr0
qpuq+skHwvYd95X1wYjN2Ze1EvfAx/uXjnw2Cij5CGwVpCYZ0x1Lv5iPyQ1QHPZ/vyT5ys4EcwpO
4zXWPA6lbFTXsxx+L4CBT9y27hbDJh/wnMzbOPCm+0ABoOE50T8Sh74NjQaPo1xqdduA0MHG8rvl
WiwN1UE4aDcC0ek+bTkpO40VvhdKEdUiphGudNq++jqtnwHeFL+SGVLUFEjy0yWrkj0O4mjiJ37Q
mcGrR8LOdljCqbiiOav/yCkYg7szBYAkUTLZSuN6AthpHrEywXXofH3HaZ2BQ0+SBNXsow5bpg6N
xn9PCg17Y+bGT75ownU4tlbkV1O7x0hebnXqu3si1s5DMC+/5ySPz7yl+JDLXm9jSf+PZyYceC1I
uYc6G4cjK0p/qsug3UlfkRj2O9t6h6Kizxw66k16s8LPDiOC0QAHwzVQPGLFn2lwl8nBp5TrRyk4
GKnbv9uuSy7TVwa8J8MGl8w2HoPjAmtLPHhdnEa1gq7lWQk3d8tEo+MF/SJVOT81bm9ucfhWK0Zd
045tjPpYmBucPBnMUS2qbu+0N0Mp9Au2L1Z/6hKjfGnbnvOwxRO7qb30LpWleadY/+56z3DWTujb
x6QAzhQSi5bK7Q8kaBRZyy6I6Ls1ruRDP0eH6C31V08LxvtV1bTXoTSTO+AmCBlB/Zw5g3jUYS6Y
NddErBXUGky9HBhAn7lE0MUILsXJ60NZhVS3FUsBYVUSPR4H+LhVa62J5OFPrtJaH/i28nsptDrF
UpLHx3K3AdfNLxZucXdMOoXfNedz4MrcJLFn4dZtMLY5I7B2e9jAymxZzfGOUvnuHmq/yqGE5XKT
9DNQpoQYKeGwcZVVqsa9q5NjlpfWr8nijDgQ994kt6eKQPo+TxM/lUPlSPF04pMjNvMtoJdhl4XQ
hQOb5SaZXPeK0fZZNfP8ONxC6DIxp4OciWwSrSCOXMYPw+wGW3cmUU0WYDm2PWj1nNzWhow/p1A5
syW/DVch0E1Rk1ZptORp9siVO/yQygGU6bUJRmA0EwQbYHiCrI9fqieyGvppoJR7syDeRGU61mDT
ckRXb/KPeEJxZlIjtC78rll3PmBhbYt2x6wF2cQz3IuFtQ1mZA4ipzC8czyRaeL1QGIucJgCODuT
Sq/uRFB8Oh1FVMMMeVLFut01ps8AhTNXBfSIp2Po0DIG6lZbePd0UWNba4YWhMVY7AcrLbduoj4U
2dVoLLzgLq6dep8VgGezefpCmo7Xkvo4CrgFQPHBmEwC0IX+SQAk5KuqWqzjrMGppo7ZHUEttGBV
/HzLBnXLjGujdTtshaMs9tv1shZlba2tagi2RmK4mxqQauTFsbmbmEKcGFqaGyt1qMhxi986q+zT
kKfTwZ6aEc5tbn2ZUx1sOpcuohS/X1S7FmRNj/lsY6YY/JZ2Ouqmho4w4nweeDZsJ8I/q85oea7j
ATwzg/FftO2UpGoaesHTvt80aEFRwqydekeg/1XXPxdjPmCqQfVHhucOzIPuSBMBCJmyUuUhB5CN
2Fju2tIczyAE88g2S2OTG77Y94XpUqQG+Q8rXQzYwr1LK4et/eISuUgK6H6ExKYVuBvudN/oeZPa
g63UTXgUCigJIrBhQZZNT5aM1FP2BPEO1EDljnCgwmyX0gwD1ks29YNfgLG0bdt7sTSqmdWHy95Y
wuHbBKV0oTFw/G0olEzL0Mj6U4koFqMYnudmaXc9VYrbgZnK/ZLhqLZ832Dym3EPWCAPPLnY7xa2
8LXqy+o1cHXF3NUpKYYkCV/+B3tntiM5km3Xf9GzWCCNxgmQBFx3+hTzPOQLEZGRwdE4mHH+I32H
fuwuz6oLdTVwBfWjAKGB7s7KyohIj3CjnbP3XhukRsyXGd0t+TkxhD/0ApAqumM0js9jN1ISoNIb
BfENOIryp5d2tOabNgfsZq/mC2r6WcXlgxDHhmQHDS6PG3+Ubytv8Tt7CRKOO0e/SWIBd+Dx8FdD
zB7ADnHKcDV3S/u1m8Cyz50/vlMyQCll20wUBQ5ygsFsF020Eec0U5qF3zOXIvatBInjUNVzbJy2
vyDlNb8UujdxwYXwx5wV1ms79v2xDtP+YvAx2BLYUPcOpDlUKylB6rTh90RaE0stWvy7wkd5HeBk
ug1ax75wygHgTqt5MUVkc74FrDk0KuS1Ts9YOfwiL4hz35FG8dWUMzFuInDKmVcgpWsSCcxC1cH8
6nxJj09X+DMmbi8tPrswmu5xw02nellYf1nSPnRiQVF2bRNHmPTuSj0lpzTPcm6TuR6+Uxg3ZPeW
kQjoHHG9CgSW96rGnlKtbDQyfnREiOruYQw/cx8YrDUFEWa7jLxEc0a61VaGP13U6bHM+u4u8yJx
C/wiOTkB+9SBM/nk2lq+dULji6tLXtnVbWdGH/6+EeWkr6sz6LeagDuphur8tTWVsbDczyjEND+i
aQjFmLx4q6o2o64+x34qYjQhaB8BHfdtNX55BEXiSEHAZwhu2hMye3vRTFD/CkkBLkhs95ZDNbqr
MSezS0uoVBJaN5+Lh6voa/BV11r3fBpYEBAH5m2a2+EL5AQ/bhCth43rYow5nF+Vmr/rXWI4u+JW
8fv56LLZ7atlvZNTiCbnfnZkY0iMhXBODoSpjLed6Jc8sutzIfJ1bRavcwg45qyV2271Sbbecde4
c+eJbBiKMm0pRNUifJH1OzK79h5yu03na13VQct1XX4vagTCi1pN1gsnG+jmpMr4pImzTPommtvi
Fy5xNe+9wrTVbeVBIZ1CPMCXxZKvcrcySWYPeJrEbUtczgD1sx3QxVxyx52pK8/wNFkr5mXOBbmC
rx/mF9zqa/KopwI6qxWmD9C2RcBzk5ABjSOTxRNJLPpLOE6LIss7CPIWRWAaDHZG0FMYo99slTL9
svmuXlamHp6mBGpfVbpOwWvtg0rYA5ApJ+66Y3lZkbak0UG1Pj+IUU+koA2K6G3yqMe9RqZ5HgS/
s0JqbD9Uaur1RuIkDA9zEw4XYd4Q9Wr7xHZeyL5Zzhbnmt2dRESFbDxVBaxvvi3PK70R64YgrbcL
sNS/2Z7xPkZv7G+sabRc8P+paJFjS/B2lGIAuM7HJmMP0dX3YZraW7QmJ0GCTTlIjwE/UZcpNh3i
vQYtLgyRPePzTm8fVf3RdNblavu0WFX2qvfZwFyEBEkwKgNge1gqFd6x3OaMoLVbMctMPXoz94zw
gsqEuXqdqBcuD5IKPoD3JjsTppE/quHA6qNGEG367kp0nWZZWfgVSeFyFkaj3DmyirOxyF16WQ0F
Nw3JbfpP4HddQ87qfpvn6uSKXUnYbz0Swb8SgjGs76eGQY7SzHNdTBBVn5WHjXcLBLT7yrzAd29F
2aT11hdZ++2tqXNrdWQpNgGf7CEiqdHt3WBdUcLqonuwuSjZlxTdLuUl6ims7gRC2W0r4VvshsmK
xgtaLNDDevBh29ruubgWCdEDCQPoXsIjjjPSaPQfNQGJY5W6FsQrwcFM3OKc44DbFmDvSenOPaku
UpRj1uU68LFaK4r2Zkbq+CakhRmXNuhd4IGm4/23jWiLJI/rqJMLaXAfUYF9y0bEHKymr6+ovi72
PWacLcuBwwqe7olbssuL1he/GE9qA281GUghLKC/Wz/jblG9cEe7XtkbaLdkbZz7y0k6s44tD6pt
s9KC0FCses+rmaPkLW8k2UNqdJb7oBnhxFes0LmCADAf3J/okVx/m/4VEnV9RSDiCHkYLpVv/QAi
RIVp79z3LDC+9MBh0XJ09pFUB5zMGBdIGPlsry9nliDxOPnJVQuYlhiG2uYyPMk0EXHpMSF5pFFJ
CohNGSzbbGXrkTXx3FBUxNU4zrp+u7BK0yVDNhkjHMfdfm2H6H0J6nZLCD3aQivv93z/3KfV4yGr
/PCJaFeHV4WNepOGbEY5xtCndsFMgQKVPuFrSEaz3nYOE2Ex2wSHwd3QcyB2RpcYaxvFiViTIbzW
zVrf5LnOX1skkHPY3VRA7uruyRs9dZ0t6bPquBwGS/sSsaGFjgPUnByGLHl9wXsvnroJkyCsMvaR
PpibLiH8gV7dbkqDhXstG28nG2e+Y2kwXqwNUiTXn/zQ994uS5N54znVZTBM99652rbw7uTaHtkY
nyzbbnadpFDd2NYdyzG9nRruF0rp+4RelDgsA7Bf2LBhjQ/LtK1A4dZwjBA/pz1cWCzqgFLskPQg
HVi3g80+N6r9do8PF+7UShYWr/TnWphgX5PifrRH0MBtO4stLU3igNxnb9kEXw6zXR4w21JVZTP4
b3yihxuipLhes5UbOSOQDRIqE3wP0+Kui1h5Zro/gD0s7hXpvrRzsm0qllMKBNRiO3hq8uJVShVP
RPSPrAHZaCVtVV1ERciGzxmaF7TS6UPkDUs0+HdsKPNXq83Ky9otf4D5yR7mSrzPlGFse+NZtBY0
yGaTbQ701+zcCOBmt4rTEnpQ7mEZEqh+0M407yBdT0Srx/XQFu7wKwqSL4eio9jUaok7hTBYue1L
iYB8mkhs3eBKZAm3ZtVVVZfWWXAk7WzSU2W5854yU5IxHgpj5Ij1i5OJ3D6epQ+/a5wr5Wl7X7F+
0Sx5Nilt3js/m98SHlQDZNIraVVsOtIP5qi3BFM4CXNsKJ6cnj2PtqOsJw61LiMISJusv8wRnHu5
fIQzQ7Nb+wwAhfzlCgX9zm3q29DBA02mjWw/TiYaeDCWjCDKYMQVH4GC7oQci+YlQBe6tO7wmkbT
lkTgI7LRV2XRSUECKmTJWPRxsKzXGS79U7sEz5YMZh742Ajx4CBF2OTCmlIEB+miYlAwzPYDiPMs
fxSYzA+5thgfvstaXOk6+gmSAh6/AFRgOKU3KoUYSrgRrwf1MRF9kwS/9oPds/W2Lhbl34mI77oR
YXVaGpcYWpbcKzF+FsVj4xe30Cp5X0QyZs12SYjzRrrUwCyFdSfS1jqqfsFA46pPgEE0xaXXBpbc
Wzs2r8SIgLhrLooTcntnB7HRSfJzJOYOl2N50p5Aj1weSL6z1gqDC0frm4wc064eKpKo5Q8G4Ths
s2+7L5xNFLC2kVFE7Ir1WwiAMk+mi6VyPS5bbnRwKSsLWr+5LWav2ONOgZCioCyGeZpAVAzfZtm+
FYTHt7lbUmFgF5JcrJyvZm3zNY7R3p9wyZhApGrTC+/aYyhRwzzdCj+/hSv1HKbhKStkHlutOq0s
pBhDRmat8TMqWva9VB7tGqu48SpSCCKgTKPPLnpdAgJsP1wuf2VnmQ3Z+Z/Gcw4jZXqQuWbwcHad
3Sa9AIJZvKTwX920xUXY30d2c2kcyqzy6YinPWZbcnTz/qagGezS2MQPCF4abj4jCdfCqeK0zoGr
YdQjBAlIjtRtoFlh1E3znIX9wa1lcq+rSe2axdqvRl70Q/mrGMVN2XSXjDhQCsO6oHTMpz+k5qe+
ytj/hwD/iAV/OrDItg3r7F3iNt4Pl2Aru8Ys35J2x1ZSEAYhvR4wXhNOR68Te23h/GfZOj1EQ+qe
xslhN+702B2dTmEaGmFmxJ2QV/7QOze0kwrsWmJNtqmXDNOydXr4eXk86aVX+wAPKVnCoXMaOmUU
b7Qok3hh7CWSuzCvT06W3GpMNrdTVTLxYBCJSr6wakLXosLwaR29h8orX4gC072NV/cYMoFA2edR
zjjnc3rKtbvSMC+wVPE1ku+ztk5GqimoE3ao2XBCvxxvqZKTW/pVrTtAmxuXJhSUvRK87ODB6VNh
eFUV9Hhl5XRP9dhhRQpnlih1bJfDmUU3kj80NVwHM1/2rr7JHe+FR9slKe1gI84xzbyywaRQbHgs
G3pGzCTVPcgr964bKaXm5R+3YZlcUT2yA5V9ZDhBmmQzVCYt/WOavGj7yXIaraHona0NbEeuoQV8
Qp/6YLqyes0WKL2msu/U9NULTyL8amdkaPPcggqJ52FiawO5ICXhmoRfMuxgOwx+L4YdVhmCCNLN
r4uoLq5QJ6PrFDn0IiPVT/aUO2GckED98l3ucXmnvml+mrY4T1Ss6pybO1QQaPIL6yiIYzG+3Cjm
oRPeTEhmVyps1PZfDyfctr/qx17/+tVff7T/7Zxc/NkQKM+ZkP/H339p/vx1+qs595L+7Re7347+
++GXXh5+maHij/KB/vo3/29/869cwNPS/vrv/+VnM2Aw4aOlGCz+MTJALuA/Tx38W5X+r/9Jico/
/YG/goXOHxHLYyLCBPfAHwgs/n+yuSyoXbSjyv8IFbo+v/UfcK7gDxvv//k/Ln00wiYNaJqhz6DG
hX9E0Psp1g49B2ikL/+VjAF16v8UMTjnHiOHhAE5Axlij+H3f3485Oh2fLL/yrcEk0CZn6f7Li2f
tI00cj3aSOsjTToLYmjOsU/ojfPZTequOJcUlUz057+uhRwUTVbv3lBsar/TRZm6Z0y+32JoD0YD
uPCtSfs5CnaRzBfKv+2Cf6Y/Coyw2COClE48pLgln8QPb466sX7PNFoKO1eo+NO8WTMvk89UgEzI
lE4+zI+8wz3uTmrw6EJcJw9qxRoFdPGFdXfZwy5nUnOqES0Cp9DjUpqSBsgoS29Y9Z1Ji7JU+Nxd
SScUU2T2lbphhaRRFHZ2kkVmtVcgE2yfU0fgbF1N4VmxM69WToNdDRigi5yxv15qy+I8krL2uuJd
9nM7c8vL9OofsXX7xQvHJwx42sECNEy8sDP2ppIrw3U3qOmpitrIHCVFfdFdl9N9ssNCN59vUqEP
aLtnR3dUYWtvS8oGyr2oZ76WKnO8YSNq5EQCWwqtmjsNRmBaU84McyJRmxC1AQAQF23n4CwyTOM2
cDEHSNf4AOfn3vLVPsT/TA8lD8Oz6mw63lrDTnnCptmPYAOw0w0ngLQvKi+fTyHrcUQ44ejPsnSy
iSdKYNSuy1UGAYCHMxhOZtLKpwEvXizH0eYiFZJAHz2Tsp4fFzbk6R18WssBpGSxiQ2iciZs4AES
5oeLHby6sSMAaOS1cL3tlRVRQitpD8V75DqDzcWGngomz1GNDKnIzfVmssKQWcEhFbAVeMbLPWpw
sO6iphjLbW46bCjrYrrpIl19w2YWev3BHuCgHjBYqvk49URu7h0VrQuVRpUzxmceDIjTMcQHOHWg
XYhqLvUz2DoYEPRtvLdl1IfbjGrjZ3+1GRWKMmjvVou9Nze7pr+yEq2vl4zqoE2QJ3CAIoMhbjN4
LWjbVfjQm52qrF/6cMzkyc7alGCuX9SHhfUeAIwklfYVhY+l2VbFPDdQM0zlH/1w4bXNEhVFsWl4
pvpWg2d3KqYceqfm5L/w2ip7m4t2EjuUVW3vAtcPB5qiGnjaHnZSNCg1m58Up6TOdgVUhwsqU9Yd
XWE97C0ipuzaiZ+Y/VxYjsBS0/o/HPxPdPj6KZuAyJ8wHaUgQUsu2nTp4AL1+J5xExignKvMp6yt
SCVfVxZgVFql438YPufbSOLjuwyL3sdm4VCnbgdcSMCHkKfBxd/jytAmtLhNpzU7jkYBti1ZN0GG
n+fsvdIdlHAYQP20tWeKU3YuQ/KHNaMpxmWdud2emlZHYhdu9MHD99/siE1WL+xYAmeLoF0zBFrV
elkDRPkoQuyk5xihHfEjpXl90wmrziqBpuZrZ+/KWjoEnZdV+pBrxFwMh3WI0NHsqO3DD3IkKrqw
DFWjFbfFxuF/JO81IgEUj/hPA+089m3STqZCWvU8iCplgE06jghUK1IVYTUkHxNXF/D0aQLagkYR
l/Do1wz6LOSNtXakVUxbo5dHvhWt3m2YERORsUebg3tMh1SUr6ZCZDxGlmCNZpW90Y+ztWjGavyM
+SU71qb8kZVMlAzqoNy6R+a8oIr1iMjHkUtRtUpPvD85vTkvwpUIyxwJDKyzcZaF1iI+SQVKRZsc
Z0JgOL9xBUgruGgjKqtekrOGcghRtCKuTOxG41Fg5qEDJ2PZ8KYmz2WfBwEHJ1HP9oCq6iSUFLUK
tvuvQS4wPp+PXpoHh9DKC+bMMQjTL2Xx1iL2sS4A9FnLWv7GIrtOZZOu2xrivSzJM7UFN3l3UtLf
kP9gQ93XNWbAIhfv4yQsRrDRA48Lz0/eywRz9x2VEM5HBn8/ZMHZlvluGOfR2bmlI7I3NE/bUI+a
MEZMYoKvkln2kGFKom7tJmytZTpQMTDIpygc6NKUDbriZkL3ePTF4DwBblqwZoaLCbcz42214TNA
xwjCjggLng/8H6TkWQcmM8vICrhbGkunBWTbtWI63+89ennTrKEnQ8uuvG8l3v+Dq9fpeaSKQO+x
03b5qSwq0Eori1R9pi3nyQ7FZTYx+MIRm6nWQaBihy4/95RUTUTmGDsqPJI+aZ33hH13eCxGCw8P
NKGgo3ul6qjEXVLAVjMWWtSKoU5W4h6SiRXieNJQy2RFAswesOxNhm7+kGHU82JP5npPEn1ODxNk
knRLc02aHutMdt0pKBvnyXOIWGK3sFz/Gm4bKRJnbLFuu0S0v1U4dP7GS7Tzg59jVApgJYJuBhTz
9BZP7YQ7JqAdndaNrr2ecKM/WxWxjH3F61jeLGNoeztWT8AHYGdmDkTF7MzBs+28ii5ITYX7tOua
+gC6A4idV9OBsZ1TlwvSY10KeiA2BaQaGrp6iQrImMa3xR5HcDIF7dDwl5xvPIAQK3OrmtzYlr5Z
mIWpCcJtkgZ3VTGyUmpV5JX7bk7Hp0WZlJm4zuvHsdD+j4wNXLLpPLYe275YCHRlGKOhxMwwSXap
9F1xvt1ACMT+aT/QyU2unrp3xfkW6vlzBSYW7lkPufcOWCP3Ymhrhn/YWC6tJcIE5pJ71axvI7Xy
ICe1DqHgoou6Of+ocIGQ+O9DJwnR/wtfYfQsmNUPpdMkP89qxbnxwKRPPYg45zINWIOiM7fd8JNW
6elbJg7f0jETwNyrqrSyuBp8TIGDhDOwsbnIRNvC67xjrnuvPRilewzRhctGKkuBoN8n4BqsY+nl
ebAPyeeDMah99gE4OqC3mIpSG/zONeD73upMDAkOf3LNa7CllYhRdsiXPNhgKG2RoNQ04BAP/fQD
oozdxDW+DI3hl+YK6pBk+d4KlszUyLeYwgRF2frRyiyjYXUDFIzoN+92shYJS+NpgPZdTqSX9q0S
iPNZrif8E3kDaG4hpVNckPBfIkLFKJGb3l0cSp0Llw0rPRbae2MFZ6o7EdrF8OjRn0ZTJcQo4kUL
JHbVchXIDlmooZ9RRtvw1zC8dy13yAEi9kCwcg+c/Jq65gqITvGNKm8vVMfYQXYQWIUB3oyavhqr
a3qsv8yEQHdSWGdWEQSA39HJiLVHBBqRPHgkXmSuxlIWtkVeHbXx5TVPWFrjuflUjNOrn72uVVne
c7tKcABiIXRw2iRU9bn8ZMGrNAvextEX8j0sQ/pagUkJQOw21RabOeL2vDVDG360ScZ6HuMSDc1O
ymKFy5WyQAp53nRNvF3fDrUhxpYkzvjBrWWhjyjLKm+7LrL7ETD8PQXoeDa4nS69L9lHzKjPSU2s
y1GkWHXRrO+ciAgnoEFIMxUBDejJSHEHGh+v6x5LSfBGZSa1wBP6ButcMxFFGQi4fkMiH9tDOyo0
nqaQ+mWez6G2OW/AfmTVuR4uTHX+DYWUg2HoWJFifg3D8OgQcQXlFAj70yHk1uIxTWCw67ReHtGo
oWlWFLZ9BZUIGIDSyT731lBJsq2aFKeVHeQ831NdMSZnmb8ecZanEDBqOVaH0rZAnOJv1m/Lb0Sl
DZXRYK+k1nULfkB+9Dm0qyIBQwSQNxj0rmBbBXDQGvEtVqjzPktry8r+Px/gr2y/hM3zn0/qTz+z
j6+/jen863+hAFzmdAA/oQcg+q+J+8853XH/kIEvhO2Q3BT2+TP8NaULfsdDo4tAAdiO79vMzn9N
6YAFgAb52ADEmSv0L5IA+KP/NKWfvyygcnxQCEXAos6//w9TOuoWJ6/jXwAu7JDgONcV0T8ri9oT
9eIO+yehkOyqsFflk3vW9vKzyseeEsFvOGt/GbjC6IkdkieP/m+lELsPquH6W0FszmKi+K0r+mmB
sFfIDsN1ta5WTwCoVHm7N5ou+efMGdAvUyt3BPUDvwXQFEv0SIdP5S/sJKnBwP5aYP8wJzxP6Kpn
+z8OBN8ej5L9L7xR+lFxCLZnYZaAfH1HX4g+1IoA1Yak3AHAsQsvxhIk6FIOqUHWS+yX9H04ivzn
DRC52ibf/Vsn5quyr1g0lm/0YkbqWFa947+FPPA/0r5dY4ZeqlLtrhZ3nHLAERcdNfqmDbw11lXy
PNSMz+FGJVx1PU5MjxyAy4fAK2Yt7gPUSBT3rlSN9aY15GqwbhFaPUWVnJZ8oS2ift0PXXUFHUV5
Zxcv7ghKg8PswbYWzEAorg7lgHPuFb+6zrILYmZjKecYzLBMH9Ms6r0Hsh2yfm95qJ0LqIAftGf7
gvOnlaHEWpF1wfKNL4LOIG5pbuDtsE/5t3IhkW+SFtuK7yYq3xvjDdd4brApc42bOW+MELedyekI
53HAo7xIa2d5Dht7+gVct6RBN/EzXVImMQXhTqRp+4TkCH3YWoLYBo50tOWY38P+K48TgKUNgXeu
u6YwM4VUInMfQcgZOj+DQGKR4JHP6hs7VeRHcgs3mBKFqCM4UGzqSUXkThj+DXXTYATwdFHjHdjy
snGjCX+5z5KwIREuusXZsBvWXF7hCEcZbTWW26+IM5S88vqm2O0YrGUV7GZ2LSG1QBM0ZFe681lq
cwN8ZsCvrcsh91V1AAgQ3omEZPjFivctu2CGId/SJT02SpMNvcb2iy3nGGgyQSdCid6LP3VUyFsr
T6pmNoexj2yfcHZLFNZu/fZqUSq7sZQy+x7vEFGwSKsbMFoLKNBkta6TzAr0fiRA/7jopdAEKBd9
Zj2P92nWLrfUZhLsLaEc34RsYe4nOniD7WzomIzhYqYvDlTRo8gaj9eq5i2xMzxzD3IcsMtKbvOP
ookG3kK4Vk4tm/v7WQTtR1qn/nvCj5behoG1FltuW6RkFxtD3LaqU2uhhKlx2xMTmkLTyUt4OWww
6xR0TVlaVwUwp1cfOObTvHTyJizP+x9CFsh0JyLJRnXPQDqLfP5iMMNNgDG8l1mgLLZSFu8mbKLJ
BEn0J6eCdIcdD9TubIYr3Azx8GzzGfj53NDYE1XiEOEPCp2Da3f9HOwyZ0rXH8IRZhKXmUH+foxM
MWJJZSsIbL5NrUKsu2TWa6NOZWRALH+3enLPcQWrTPB3xUYN+XSFdbFooZQy3I663mGfnwC9zhVJ
aHWZMH7QxhRiNlTYouh0pG251jbu0tmd5J6tZh0Rqwh48TED2OVTgmQfOtcuuug0vShiQyCUZKgD
JB2vBYtxyGvoFcQtSTd1W2J2BHNNUI/ZM7zlcwlMLfwp+5ARxpqXqB9q/53WqKZ8ClmGzHvqbht9
HZV9rq+x+FOQTQOhphOaeGw93OkMFYDJo0Dp7ctJ0f3qTMEm0Z7/MXQeYRC77IIjvmK4zW7KhpNa
LEarHBdCNFsbIn5unHlVe4Fx0HoMF0xZNTcjlBZVlOSkOBcADhLbEnyg69XrMPaWfviQ1V0aL+Pq
73TuasbEMBysQzTY9TGYJ/PuupPYKi0iojXuOuCHwOOYDyM8V/hmxBJUVL1ksOtu036BrGA3lLII
emRit0+54WeBPNV9Zd1iiZ0AAojymPi1f0C9DE82TYfsOpfZ+zEuAy5rohyxGqY1ZlGljki3zVXE
cW6BdF6Xp1J7DFuUHve0cnkuwgeZzY0QsziI2gRgYxcR7aXLHASE2nn2SvWw2j2eiFTRnj7Y3760
nKegpdSWaR7prtbaPUVZW79UC1PU5cJrfWCx99k7Zad/EJs4D2bFOHZfSeWa5rrlyglZHrJcS1Qv
MC+zoHSakjIetu85/o0G4jIBPIzhnpLJNZhrmYKKNVTz+D4lAf48lCnSccnwlxSFlcS8Qci0TvzI
bEwqAsIhaT6hIeWmvp/xZiA529WCa92v2XGvs80QKqE1CJB8yx7NK2cFY6fhdZWvhvxDyVnaMSQd
CkE5W6d79vyQyKCPRWq5671VrjuXCtiIVRChkZPfVYCqdmyI3L2lGgznDgAvbKfdAT9A+AO7lx13
kwTuRnEzpgdqGVlilv5Dr1eqBQ2deyQgWQV/4huYrlB8249pJg68HaDH7xNroshg9ZbycQa662+H
JOs/Rt/me88+gccMFgTUxp8GLSC7Scp0CvaL6umkYvhaLlk9C+DlHnIdTQYZ+WEr+2Z7ly4HswLh
Oh+QA7U8/7qMdZ3/1ODjvvu/a1a/daj/LWj9vyZ2ccf9P12iH6aP+uvjH2/Rv//An9do1/4DG6ZN
XgLTFekhF+Hqz2u0CP8IfcHmm4aa8NwtxCf56x5tOfTN8A+4SLv8CcB9wC3/ukhb4g/+7cCLQkF1
jM0MJv4VvYs7899u0h6Kmy+9EPHMdri0I8v90016zBJ4M8FjXxJEwb1DltJOk+jUtZN+EaKX55B/
dcOSv+HGs4Tsnrz506576CJF4sZYZMs4HVxzA4dhfhczlJlF2OLJ45G6HyaznADeFi/r4jxZTgoi
ekqz7ZyZ9D6pSM/LnsVVtlhYDdyRsJHf8eu6KPsT60UiSmNfXTHqhheqT0abSzW74X1h6cEmlO4l
uy7rx7cy7Bb2UFnWkoGoA++Hp5x5iFOJxrCtfNfcCt2EBDQplWQkN+rMt4h4inc+ZYBzC6d8T9I6
gEheRRSnyQmLMIbLnJuezeBP9Q2RE6+X7b3CbJOdensYXiD6QAPv5CLv1VQGB74Ucw3RwduCjXTu
iDdyQkuHfl1Mmyd/zhnPy7p3NH6TGSxEkcZ961yYgbVc4uY30s/wLmKKVnY7303BW+QOd33O2reg
MdTvuu/O/eFlsA3SiQiaCT91uWD+MbtEXa5NfjGN/TPenq1XMjqfN0q2rR/tLPmiLmG8QHl/ayFr
nsiGiFstOTIDIPvaPWfCCv9T8EC/Mn13wUvFhl0+oj+2O25Xe8pZlt2SZCm2GyrMsjb86Qn8rfgz
5w9b9V8MUCXlmZHzPnvmPe+iE0vnC6WJlmJrqx4mZykOXjc39ML7j36tv+XqPKNRPCaefVzYO7PB
2pskZHSw+H+dMITVcheiJcd6Sd1uA520ReBaVCJ2EOkf/FY9aeV0V4WYPjzY9dzWkmMHtLOnoRdX
RrkeRiVdcekOBaubJn8yBSb9jSu8lEq7yRa7ZNL2NzdbygqsjQQqgB05m7GuQU8DSFI2B89SOLCH
U+f2xcskKRGfKR0726+r8W3kOTB8gbZ+ZAGKveW98/rB2/ajAVOuQKBiuDRihyGbLbglgQQkmQ7Y
Jns6CTckTSkUy5NluKiRLQYuWp0ar5yuMB+WHdR3Zkz9XegO6cnLGEuALACQoxmWWYLW4jjn4vnC
OogHG8MmtjMopOlws+QevwqiuwDq62ZazHGS5lUIudOuenABYaJkPBYr3Admp7gX7T0u+nzvzQwi
Hguuy8GdSQzJ/N1eCvQeJNYQUOeG6f7C4NjdDe1wVZuMmOWQX7kDqeOwXxcqg8Kr0hfhxoxTt6d8
dJ8BTr9RpbYvVpfKjJKKBKIiUJybkdkccZL/kivIlrINDkqYWyp/cASTs7+itQSro6owg6z9RtVY
SY2lxl1g1VGcIZBviiZ9VFBliSPM4slSXnoPxZgUwdlVg9aHvz2YMGJyTfiq8vSVRMLJqr77hSZA
VvfdTnW+9YIlnFgl8d6s7V7bWoo9DfccT65zLFVANAQkBD44d2sXk4dRizTr6Gvc8IbtP0FIteUy
bCBBhQQcVxcC4ZyEe6eeuMAbGXw6SRrscVmTpWpX8b4AeUnL+phY9GN6bQEUb/5MVXnfZHSt+LYf
c10vsqZ/NCO4mUWR81jskJQcq//DAEaHnvifCS8dl3paObjP/8zG8gRZN8af/5K25qekVf4Tke8I
BrfbaG6jZLa3icIaJhnNef1vcznc1I73ABqv3drW6G5JSB2p0nizNW9HO2qOJLA2jeB7kE8zROAE
Hj+R5LpOvBsode0dfx12o82a3yiPkaZwiuRoSVAOTUhysF/SnZ9MxyB1giNSwovtryQdhHiPcsE1
nWBF8tTTynBhlJPtVU75BcVgzWbEd/tcJWSHO+7tNlZM138H0qaYSUKCYa3I3QTWWCBfM56fd6wb
3Od2GjjVw/STmBnvXQmUQS3+puqKbtOsAWo/VdxbkEny5zRCYlqdEINu71kn8BzYJefMunTt0R4+
KtYwl9IZ+s9mxnC3mYXn/awFLiyM0xLZw8k918PfZ3exWrvgkDv5eNPQkxhe445wnoH+4XWShWUd
lO3d0Hcx3KiR5ceGFKd7N2scfr3WZ5PzEu0ZPfUJNGRxyeZmCDcdsuemYel+o2sydVPtK8LJrHg3
hDwxvhFhmccIFhEywnEtvQXblwxe2zTdSaUIX/dHPaT/zt6ZJMetZGt6K8/eHDI44OgGVYPo2IfY
iSI1gYkiCTh6wNGPahu1hJrXDt5OaiX1gbr3pRSXSb5bw7LMtLyWaZYSIgKA+/Fz/v/7jyri1Mc+
OxZWUhzbc9Z32P1JpdFRf9KXA0RI98UIENXZo4lWd8xcQi5GH+VjLY1jH/vLrjTTcLdMxDQhjGcN
VsxLbSBycQd+Ar5DP7p37TjQryIn5XrWjrkK9fd+ThQ96gqRaDeFu9HL9aY12xZlth6OE6nDbejX
7l1kpuV3g7HXbeR7iGQ5l1wQ4ZLcGdgeT7BRcKi3VXQ64FM8TWHp7o2sma4M5VcPanIBZoG7J1QW
KxMmLZxZbNjtUl4bxXmuTPQEoiweY+HON2q0ww06Vb1BXggiIvfDSxRIcLsKM8RbPc0//lUH/+TE
Elb4Xh181KniP/7XM1F0Wn/vfq2HX//gz3rYoHvs2vw78EwENBScgGR/FsSGcD95wkObYrsm/8Xz
qJX/qIiF9clFiyVMBOpLFW0RBfqn/sv8FFgWPHjYtML3nL9TDf+Ol4XK4/om3kYLdr2PFu2wFmbj
oRQJk8+RCd997erWNhD6FHAu+EPbajSgtmSNMH6OH36K7/4LQaev1/Wh7WPQh6ZPUf97DZ4T21j3
2FRIepCivOgpxNnOsY0O567Kn2WGVyFUGUjD9P6XW/RfvDSHEMu1PJtoU9c9uPQU4kMf6uZzTzPj
jOjuut8in5l3QbK85lDa4+jCn1W5myN0RxQB7jDQ5W0gkH3wSbi7vwD9X398yQ7Nh3Hwi/J5fv8R
BoGHQE7xZ5R4VGBkAFrZRmcSuP6A64ciRM8wizIg9o/I+zWHW3Jp6rUIMsStKCfiMysB1o0lWlf1
B3fojQdDWgJDg8CJz6nsIGygCPBAj3Owj5MOh7jMwIVtZN/kX6axxWQMMhkxNHqPotq8/6scnM6W
J4MZh+txj0hP8MRBBK4z+TKPy+gzxk3rESNZ+Yi3yMU5P6rTDJXGVxS33qUR1CVbbBKt37/6cvP/
EVT685ZIT7jLN0Yx7BxMWXJTatfRwR7YeHyn3LF9tGwr3kWtFR29f6XllPmXKzFf9HgHFmL0cgN+
mefAD6BhZYR7pqom5wJdH4u8Ex9c5K2v4zAvQtPgwaFxDo666EYipr72npFLtaHNNH6B/2hu27pt
v/z9r+PzHi/Ua8v0JIOwX79O1ltOS1sHSLHb3dbarT97cNNP3r/IW1/HDzjBSOHRC/MOfrMuxaao
M/W5QLIAb5ETwIkpa3mdlO109v6l3ro9iyIWqyGzO/S7v3+fchhCEaoUbfncbXu49HD2oq4bP3je
3ryM53os45LHzT14zdqAAII2VfxY6Xyb5FV0rhUau/e/y2GY8/JOOawets3bjJ7YZ1f79ebQ+4+q
yY8/l8q0jE3tIbLdkeEZIIX1cArbeXszWLNDuNBIxbq4M3Kf8t0S3pEbkvj3wed540sTmsHrZZls
P/LwS8+ZWzp55u91WzQnaTTDkzaI9Hj/Sy/f6eD9YmkVzHMtZM3eMrT99TuD+bWbsBZ7azkrJh24
KJoOXyGwPMJVPX3/Wm98IY55FuNG6I0ecu3fr+W1DrpMZ9wPdCZPPOQDG9KGnI+2i+VvOfhGCLV5
THC9u8IRB09/AnQjMDNrH0y9BRwYBSzhwQuGD/tELU29rkPOvFY5xQTKQg28d9zZ2DYkTp7P4FpP
LJWFt3XdJjdWEvW0QcyGsFwC4K6dLig+WHmWD3P4YT2LB5p0W87J1sHPLzuLcRQJS67VGJ/nsq8e
XeDwq2ZCAEtonHlsDqZz/f5teGPrYN/4xzUP1qA2NscuaeU+sfhMazUkcJDGMT+rfMa/sV1hEi6y
lva5cLLp3IX7cvX+B3jrOfA4Tnqm8ABGWAfvWVfpQLGo7L2wJaHGaPTFiB/ng4dNLEvP4U/rM/V1
BdoCb5H///Zk61LUqC3NPXWFbW+JibS6DbMMAuQsWvL3Tq7jB6PS+qZD2NVyRgcut2pcUKgQ5Q0I
TJyGiGAzcnhO73//JTH8Lx+Nl85ncXaXwvXgRQBWmlQBA0OeY584vDK+hrSZPZZxYpH81ai7Gm3X
RmgN6ph9fLwf4YlsY9Ur/huHW+KmxUuWI/P94IO9sXO4wauug/fHk4ceh352gkEH5r5TiThlpGcl
6yzt+1NN5+q4JG7rpiOL98FFZX/WNIP6ausW+phCHCVWGTX81o0a62SEt3BaYIG+ff/zvfm74coN
eGYof+yDJ3cxS5gcE/bIy4ojTX71Kkn97uL9i7yxIuI+MakEUBZycDhYP6IJ4TXcwn1eiR7SOgPb
L7gi3ZWaGd7uimTMP9iu39p3PMdakmJ5VEGBLXfllxqnmnGYSaH3o9m1Z8TEElydJvJb4w7W5cDQ
lxaIiFOXhs8gLqQS4zFqm/4GYKr4f9hzeCUX7gPzI2b/B4VdWialjShvn0WGu51V9wJPMfugZnjz
+0InoppjhsEZ8OD7toVlh2lMB7BZ/ANoR9HeokHsyti+VhNNNA4XuqaQCGEid0QmGojj2njLjNH8
4Ld/Y7NA+srO76BZMu3D7a9pG69RRrMfYs4KuSUeqrl7HnzzMSwDYnnmI+3ZH21QbzzFHssbWlWf
ARBQit9vd1r5rnbKas/4HFpaRXYeXG5njaKpXZVSnMiigsM+WedjNn81lnXS7q5w4uJ8Lb9FS83x
/gP/5udZFiIeeYdq43A1sn1spG2xD2agcjzexYZccO+Db/3XiwSCDZlT/FIBSI7jvz3jRhE1Q1PW
+3y04i8KRe2tIGX6b38T5i3C4pHype9LZ9kSfnmRSgHGonaGfd7J5oc9uLDpnbT64Jv8dY3kIr60
eWPRs7FA/H6RggaZgQBy35qDdVPRhT4J57mI1gkogPyjneKvixGHEnKN6G8wjPO8g2dlcmkvy7gh
ukUV04rZYHQVj466s/U4zkxy/HFtoSb+YoZ5dzJycvk+IdM/DWzrItIEfW8Mr6f3DQ+ZXvRAjzvd
altDEX3/ETqQ3VHMoQd0PYwg9EcCPvDhuuE4pI2G1h7DLWqOduigtZKtqc4cxyUtx9eA4NekCuLs
dhmh8U+UUceRJrT2bz4DyyfhnMAbRrcOltHBg5baYwaQeGLA7wG5cWB7z6YyP7gvh88AF/EJO0KY
zxpGx+rgPDL5RIW2zFSGRYcNl2a4cHFjy6lI9h/8sMuW9msV83ql5dxLBUOb3z+4Utfk9kCOEO9N
21zNhrtI4qTpnWKFs3cKHDFGYtcjBzm+apDQwBkajOc2qIPTChnx7QefZnmB3vk0wcFtRq8WuRZ6
ayW1vmATKS5ra+guiRa5qA3pbmv4Dl9II15n3QSjMAI+M/mjOPbcyMpAtxjIHt//SMv3f+8THbwg
MLuxLYTNHhYP0nkWW+Ql+ImGAf1wmBLd0grpbNM0xtFdEQz9/tUPV7Xl7gDntH06jYKkq4OCpCuU
3ylmWV4uhrVfY4ZXGoD0+xc5PCO8XoSlBnaPw+jCXNaIX1Y1pN11k6U8AuRjX5fQNXdDPV1YzXjE
492QBluMP4NP/3nfcfnVDn9VG6GuR/+UJoJ/cJ8zo0hAtdV7rX3CVsbBQjeip/mGtCyMbJZAlLW2
zDKiPPDVdTI2imwm0hzAA4tS/JHS9s8/zlsvgbNYb5EVE7FlHyy5NrR7+CeaE0sUnM19TjNP9ZJU
3DAx7lnfBBMy4Z0EBQ4Von2xeyqfGCfhFpcl9Mnv798PcbgoLzeEumXJM8U8w79+vyFtj9nbtVts
IJMBIK6M9YNQGjr4TFUJn6MIQEDXGAu2UGUcYh0APDxX0cQE3ahUUAKr8XsUtGHXHQF+s8eVgS+q
h4FQp88ffNa37iQLM0siiyFlzsH6wa5hlmOZ74G2RqiVUqQEa7isPvdr8EjFYLBl0MSAqlODdTLb
y86JvGd7Hjj5cidz94Od4q03hm4GPyBRbT4L9e+/XZN1hAX21V4YAIXIlzeHI1dkXf/BAi3eemQC
Dy4n2xJlh3vw0mS+XSTkTvK97YITH6s52rLAziiqEIytQ2TKJwVZMvOqd7u5Xs+AwiDr1Ha2VwBW
83VYDN3fbZvy4ATS5ORnLciXv3wovyUoCqX5hfan4DwqZHbVizj+BpJxuHn/vr/xM6O1t4lPoEjh
PwcvMFNUiUnNuCgnbzxhBOhuR/TwHywTb7wHdBlBOEpWP1pmy27xy8LkUZTjA/QvAO/L4zBEVwPR
xL7CjcxYM+iL7Pj9L/VGlREgmmLQQwFmUaweXLCYmQc2YHRxwGkm0hUYnrkYimo1+CjfVzpG07fT
cwBbKUgQYbAaDdNTQW6F+mDbYd05XCKpyZg3BeTbSA4z5sEvzOkJoWlXXdixnON1yvwYOxpzhnsE
t8G9Y7fDF47aTCNidPbjDyn7wVwb9JX05UjrirQG4sWdiyRHdbTKAw++Koj9ADpqEM0pxJ8SPJ1J
tNl8SjqqeQqMCx56gP4an0KzkOOymahDLN3tuBdzld7U+Mx+MA+Q0IFMkVdrPfsknntzAUJJolvt
t8B5jEdUsikYZeTbJFtU9Y9W4xQoSYz/4TAJllsy27VYDSrzjsfJmewTdAijvmjdfhx2defkP6bW
xtLf0gxNNqWdd9daYuFDT8oJAyyTFXY7nOzdtJ4tK33yCgu18NAL45rM35JYOksXODkpXrBplsND
VeCvAFFrzOW6TNOshohg298E6txqhQmTAVc0z/5nRZB7jeTdttJ1aZpFdzomAf6fYLS747ZgWiVW
cRKjoJ5qjIpYJARL2hEEAVFtB58oX7VpG+WrH21qIuvVEbvIJgbwD+VoIMtmhxrFABYTNH5+lPdl
GuC17eMlzo8EGxQBBadmYw3Sp/OPG4kE5gIEdjwv+XBq3IWdEYyXQdH7R3YIg28VyKbtjrUdipci
UeawaW1soKuedPcZpylwcoRYLM9wqAeEyaHfzPuceTeba+tCY21LAc8PjCxIHInJ2AGzyD7+pU2G
DHSOlOmt1TsNQba9Vu5i6y6yTThw8FzVs+vUW5TDuOp7zd3ZLMzwKyO32TYxK0KPxo0q9lKjGVn1
YY+iIHc05K1Zd11zLLi5D2miYd21KNk5qMY56cyJ1TJ+NLIOMLwXKPGsDXq5aPjHb2VH3M1pYQLp
OYoQ3f8AMqznfa0m8ssEFMtsncLevIFXVZJhL/1E4hpMCI1xIclc4mRIryOkE8gMpwzHWFcDqliF
wegBrUO6HAHeqXiqg7CCOAY5khAWvNPJuAOdLCK6vHaP/bailYoKYcpoHaAuC7YRMVbNFge/tM+t
rEu6TYX7/rts49bcRXbhwYuaxlt7siA+SJXE/Y6BF3a4MRnTW5PEBvZHM1Xx4gPtL/tw6K8E8b6w
6Nj6863CDf7kpphVd00fWNsccM6Z5wCWtxdyeTb0+riMUPSfIGkj1boOQnc1DFXyhYQSGNZh18S3
MB3FuWdL46wme6ZYecDdMZ/7VeeelEbR3rZdoD6PbUgSNhzVGpEWzaK71vRBJkHGD7JtNw/IembM
djgHZD92P7fUhSkDCubyZ/kHRYb//Z+S3IP/+d///9TxLiraf+6FW3/Pnxt4N78KF5Y/8Qe2xv0k
mE7SBgjonaBfoKD5KVvwP0GsoYOLVwpZAs00dqs/VQs21BpG2ZSzzABZJ/jr/lQtfAKmwckV6Cml
gknN/Hd0C7+fUxnJ2dYyNPeonWlvyUP9QJlqEdoVDG+zK44Xs8QZnWUG+cY87X75Tf54OP6tQPxN
yn0L8Ob37fDPK3Ehfg2LVs9BXdeKIfFDVh+M81a8jmvnlQOo0l3umY9uYAJ5fP+Cv3fufl7QlTZn
FCAYjBIOu1YdgWoySDZxnKqjph1p4SeM3F8mf+EGaIUDA2uJJOamCYy796/91s9KxzCASUQLEwfZ
74VPCLiqjF38CXQW0CJUsiH8QzCn25jQSrMPftq3ruZzgLFtKjrOHUup+0uZNZLfWMiq3FTCL6yv
kFNgwUSDjxVvqLq6v3z/u731u/o+jyUDd9eRC1Dp16spMZFuBc+i8ZL8iBwnY9Om3r1ME+ckxLa3
xkBtX6YW/3j/ussD8o8j5+v9ZF5HhDNDEXQN9kE91bt06kgX3/RkGZCAXKNVbslvcu0f+LcAPxuw
fN6/4hvfFL+qaVnLyMNynYPfFWyhbvwGCgSTHyAKwguO0zqsLmgcQRF3UnEucIJtrGj4cMQgl2/z
27eVtH8FQzBmzUvD/eAJYp5eorm0dgSpsaJP1IzJittP1C6Bm/bT4FnhRVyizj72Qsupd6KN3ZM4
7MxbOPcR9h9P16jFHXe6ngwrYyQtfPtZtHP/xSHPHvuXavp5TcPPtKDVdOW5rXWUrlPRFY9D47nB
Cmu8RCDi0keA1CvyLzJLmTf5IHDildZjRGzgKz/NRYZHYGlXTJ8lCObruC3bceP7SXHV8ViAIGgy
9PZZVFWnhlUC+gW+wZncVB4hcpnEsLIdGw3rdU4X/KChSpj+/SsQz/9JxxtfUXkoLxdunpcH6STW
5ZQkPe4m0pM3sU1o5nocIRYxpC6QJXr9kD+1WTMCRzSI5kZvmV7jyNHuVR9Uzm6QTV1sqthNqfCG
eXHSkvixse2aXLUu9CyUVJPqG4SjGekfBTbYO99AargzMm/+hiSEDZ+TJRMWEl/th7LXSbmLQyND
5dmAjIkQPIExljxgG2KlxJehErI4CrR2fXJc3YI0L3hZNpDgHnzvbEbt3kGRDDlUQw01Z7d9jnXf
TtvWD5Inm+Y1Wo1Qk9JGS8Y9dZ2kD48TIqjknR3D+1lxck4LjgcaauNsDHp6SEo1UQSRtymwBMTa
EpSM2sv3UDvgzhKXIqZym4y6iO/SXOMIxuPlhOFmbKuouppzjPdnU51kDiPgDu5mCMVcpvU9RR3W
IbjD2Ih62nYhlsGig4m6R/og688pXq0GNk4pk13c5srZZMrHpiQWdSxr4aspajJbP702kaTGp7k5
TBLec09FRP4z6KIVfAdI9dQxSR6dc1xxjPs45/coVuZotMTNxT9NYP4knOnBihTDaN8Dbng+1LYe
jsgmwExWlxRDhDiNKVAuxrdtj0CfY4909wJDV/TD7IxS3EifvjQ5YEpJMD+1gZ/UyeNxuJ8X1ABs
NrOpNxaM9vCB94tTE6FjUFZQnWD3zdvSe+kyadXgvtIU+bWYB15HEDegqaGs9Iv+tb/NvRqLnBnZ
9NpRqbagdRGu3cd9MNxOI3zPtQYUA0y1mmOAxGFh3ET+gPfCVvV1Rz4p2VmzjsWqCfoK0EuWhheZ
17gPdqTDIwItIGLg/CaHE+QPCAkcg3JvViQCg0AgI4B40wZIUe6WBLdE/ljy9iWTuIldMX9hnD39
MMQovgdNmj3YrCI/aiugTKz5TO0WFlN2GSGeIFvcD57SCbT5YIVOj/Ol6drdyJSIdhHyXeLwcjQB
bh3T6i+pdH9EaHYsxBQFyJgOwfzKjAN+zzlJhrtwXNYdnyMfVGlcsy8IxRygzSD2vnMmgDEcOUap
17I3p/xbrWDOEnrqhK5ZnPSySB4ELkb+RsbVT9MIYxTKFqDdbVqGagNKEzp4WuTOw4zULV7XXQr2
J3eSkJnhaFZ3FU18FJt4iTgb6jgsAMJW+V0K9FwjHc+Igu5rq4oQDrsFuOloJljTkCEWBMOG9rzy
rZQbFzAb1DhdCCodAgokwAJC3RpOQZpHKOMZgJjqnfvKT4UJ4NOLiEAODQBB4NW865a44oKsmzrk
eQdo/E33ZFtsCUZXHDkwLHRYIGOj3TokxJBqo4u8PAuTqc4v/GAO0bgbS+pAAz/+Ao+SC2jA8qJr
TRjKjDFUxye+V1UoJH1XDdtcB3HJ2IMs4IBwFFIZLunQNES/i65qTse8g4kyS+g1p7IkWfBIW0Pg
7kaMXESq9BWJl43B+HJl1Zm6sKEdhbfBEJBoTVcLll5KwEt/A5+ZI1ZRuw259cYEFTYfwBhuJPSc
iUaHO2ZbFTuy3Q6Z4esWPLGMo+eg6qPgS1QxSTgn9S8ddnM8B9mR5yFiJG9kiR2zqjGLn4TUfXPe
1P6Uw4jz5XQi6pp4ptEmUOMyrdpKnrHmeooXsax89ulugRqkWBd+BFOVnhusawa68kHBTYOrbhZn
k6xyecH3mud73fngc9oojCa2E+mo9jpN6Gd97snf0qBZOTUfUak0/ZmrLXM6jc2ZiMbaCFRHKstg
19GjW1hYlFgIpK5WupucAVpsb5ebrtc5wUVqUDcl7Vb7uGLpw2HcW1+iTumXuIrja1Ty6qxlAM24
tzSMJ6zt+lj4OY43YDpxcpSMMU43MbnLm4ffaYmhiCCkWy6X2qWOA04/gNdyVvpOTv410AcMRuj/
iZYOa5z4LYlIDcJ86f3o/brCgRBBlheqJeJmzJ32QQ+ZRMBZECRlDI3/Q09FyfqjdP04xGzlW4zj
NYjBSEQ5YfY+CohhLMI7N5vCnsQMADndbkjC8R5t99iuiAhKz+yk85f7PcwZ4UxxpT9PM60Bdn9F
MF3ohv64cZOmOw+6Us8XQ1IIcYPZwr/T0RjEdEM8f97q2COCDZZCb23lnLjtZnDIBLjpHTySJzOT
OaxVasQIU6fCy097T+IWgAwAnKLDcJV/VQ1Ew3sWb8BxqQFiiBEQPZb1AA7qKUKecw8XKPjutK6x
jwZRcCdbV+zhDUParlOXcG+i9GjXN1j7trHjlvaujcqBiQiSV87aae43m4I8XUWHgu4HMrEWQ1RK
1786lqzyNK54fQYwAtPysxr+2K8RfSKrYTQWfUMpN10oTmPc2J7iB+B2bHyzaGFc6Ewk+LZgeo7s
6Skx2Hbozk9yzvV5mca5dVEXmPfXKTwBY+c67YgjJI/85utgdK2x0wr61eNIo7k4As8RZseo/Fzj
qO3mOVgZ8P3aU+2nY3o6Gri41hQYdbiL00lHOwPNi1ppaATOWQ0qqbxVTux350069vGZqUaWmZWE
C2FvCQfECZ/ElBLrSEa8GG1pcDSin5ZADha1kvd0wgncY4BJrh4DCMITJ1xsegv3L8TLInV0ijvV
s9ct/vFHT8y4IyPPmihIg+kCtLnfbJuQrYhKJ0+DHT3dCXN7C8sPbr9S2CbHzp7IIqYd7T4NtJPq
cpWWsrHWeAmi8CWxy745styRdxIGmkq+5oFdYXEk/TL2fwTKTbJtxiN2B6q1fDQCB8NfZE19g8nf
AwCJlsX8TkwXQ80CxZPCihVbL/2YqX0LE+FB1wUG+Ril5XCtMJSVG8sgRWUNUJHzUzu0zo7Qt+lo
9nzXOPYSHe8LlSbfIOIUX5EwNh6BCHZH5BARH8PK7yP1beoJKgRSncWSFAS72o+MpV7cucyuAkNU
6Q44S/NA0g7s/zId0OC7spX5+Wwl0+e46SkAWX+xxExTGhEGW4287lpmrK+ir6et6qa0PeqbkgwJ
SmNpUERo6zvz1PlrhgeiWEM1UU9+nfRyK4ra4h6aMKziutYeV6z9710c1DeBrLGvcuvNYwQqxKaR
LTlfqhxDJxs+trHZLGkGqCAa4JSHwniMB6c+IQ0rGNfjYMKJMTjfR2s+Z/a9011wKQfLMeTaJiGo
No7Yy+MTW6e+3uB2tOGxtXVir4RCZg8Be6i3ARWjt3U5XAAic2mArRmO5JchGUkkzIbavi/bfPha
TXXxVWZhuqciE8WOQjS6CJukIUeiC8gEVyI9p3Of3bpANGHoyMGZ1kw3STW0Kob0UNGM6BvLlV1t
A7uP71E/464E6cBA3oCUsNJW6H4VSaevNOGit22Uskl6nskAIgCaTlgLwp4zJy+ceFc1aL2WhrV9
W4ULybcCJUTwbDxKb+PWIc5IrYIuWNWLdOwoZCO/yqpQlcB02RlzSwII6myrDVZFlEHakpROt2gv
OAYEFNSgYqe82Alyvop1YWftOao6hmE6TMgQej1L/6s5+O+L4uKfNwePCG9nfPz8Stg+efpvr//3
PzqDnwSjNwZDi5jQZ9pJf+EPQ5P9yXIQkDCd9GVAA+sXVJYQnwQDJZfWHyMkvAj8qT9ag/ITvUJc
A4JOBHsc4+e/0xqUrz2Gf/QgEGFjPuE/gukwnxQOAT2KX/pK9Ft6GJnfoZDCZ4wrk5MRJwdYvcJW
xpcG6zND/8DEBh+PVbgutIk+eApqki6mCZJoHtsOI43aSyZU8Kb9YKWopGGN5LI+FXMDKCOJXR64
Dhdqu2l5cu3LEIEWelKS4Cq1ypNuFETZ4Fo+02B803NSReulqkzT/iwkw5Mayu1aLM1kmqy7oOJv
Y7CbmCeZS7jZKfJxjSe3SNpbA/HUFWQ5u93o1ny23AqXgDG1nVhTClFMBWzZX9PE5rQEM9xrz+AF
VenxnFTELpGiNZl7eLJWdewHPYEHpFHn1WYUdlcy9RD9i9+YHktNonrzpEzYXo/Bb4zVxivRb3Hk
AP1xwiA0JleX7N6NFzTyCAJS34Hd9toSVzWIjWOW/iLaAj6orBW5ZgrNStS756MabE15GDrPhSgM
ZFPFki8MEcll80no93vm7HzxdS6BYZJwdVq6NRmzBJjiySUiajQJY4/rbzO+sO9mYvUZ7OHaPYqA
knbktE35dTAPcwOjP4jZEzg4fWH4kjzLCCDzxigrdVGZfn7lkUUFuBIpQ0aEB0DV83GOjHoH5y98
7jBWkTiMJPyLEeL24G/zUdQHg8lem5Dq5RzFZa2ctRmEzZHhilTgoAjCegs9tH0kpoYQOcYv3o0p
EiZhprJCA5z0WLhr+lF9vp293AuP8Th71srO/RZ8qi6AOEWyeWxzFrvVzH1p13g/04cJtNG3CooJ
NSBNL7BKqCnWvTGS31CYMcTTHIMSDuWCpJfCEMNJCNxz2tiFI7uNwk76mTP/bMA/VDH1M0/W2ZBG
yso4war4JK2kQqrW03lZJYCMm5WIDcNa1V0Jy9htNVEvzPJyUj39Lr6kskoe7V4psqRR1Tz3qAEA
TDpW++iGU3Hf2G6nt0bAKG0zQF9ItyMAhTPSs8vHnMhde9sWqrwy4Wp6bL6Oegb1Q7Kf30TZFnnC
yOQul+MMZchv+o1sovzJaL14WvfT0tBSWb74uO3B+4IpOR1XWUbQCloHnzAGp2zF18zxsn0p7blc
dFGcScE3UhyXYZfeVI12ekoGt2Ry1YVnLm7DR3ug2CQaUob3ZhIN7sZvXaKR4GeraD20jf1imjqh
42LGXrdKZ6nkiqQrCDepm3Sg6UzVPKmgTxeCSNPDQpuykPlc2rYeZxTNcR4nVPTCgM0Acd1bFL3d
nHNDlalrcuid2TyK7GCOTwaVhjA2IWhwS6IAngM5GYFzVDZ9czOXZcdZnRYYMKBemgrCltumW5nO
JNangXrKEkzT9OvSodw1bUXqR9qAom5qiGUMp0PjlO2+eAkjFfZ4qwvrKfTsJL0Bpjm8eJ4aXmIw
9cs43yiHDVG3oULp44t7P5XevdMNfbluUuHfNXRene1gehn1fVJeumXDMHEeRPKiEPjjg56t4Pvk
Eui18kj+Y35NM/7C5SD6bGtZjdeEb/G7uDySBMrYTn6a1zSiybQdDTImuS0nFif/kwZfC/k8gxMY
32ZQxVcVk5npLoK3cN8AuwPr3i+54YWEq6Tn0F17RIUP1NkU2uooCzB9HBdk3DXXjNRdItf7MK1P
fdv0Tlg1QrVySq93105ZEmpezqX3lWa0n+1trzM9+qSh/5Lqli9Hwq1DW62d7QuRKqM/8lMVPApr
8Itd5BIYtgpQ/34WFUAmmltJsQvjCjwEn48OkrSxdc4FF0NjX8KSmkiRufRnQr5pBM0a3h4cvXad
duPEhMVJ/fFYNz0iVmbXLjiZMSzXPRFRnyHyD/7aHsPmujCyyVvNDUGj26Q2oI7OWSaJkF/k9L1C
3Ety0lz7q8TRBWwYJiI0pYqM4VU4wBZeJ0XT3ia+R7sPvfaSWaNFtKfRTbeR+14SigyJmUcpr5/Y
DDy4G8KJcn6tBLa3EzWg6S0WmnmHinTqtpXLoga334tQeU9N7G4Cowx5o6k6Nd4JnXj3Fh1oVkmP
uIMLjjpY3iOez+FEVyV9sqHME3sNvMxl5lTU8q4ODasivniw0rNBTv1Xz0IJsY57M/N3qSBCF1Jz
lfygUR1x/AwtXrfznoacuBvTPIH/kJfKWbVZbM9XFZm+5qZkg6lp5vbt1xkU83CUk7JEGDMjFEgz
njHQCaZ12J8TwcaybMMl+JaQb0Dmgqisq6gdphdCuIlBlTEcjRCtQ51/i5LMOhaiUQtdwhDpPZ25
xL7NhDGnPBUmBLLCGbtpS1Cb/VxXo7PyBoemPiGjV+7szXLlDw5JGbxr5/nXorUlDMVCdLfa45i0
QrYxqvOGNbfaBFnN/Dxs/TBAwDaPL+DG+Oi0pZDpYDwYGbFQZgUnADPCbC1ofXylMZ49kmm4MjPO
3x7Mt8vFGVAR+501N2FcV8a5UYllyQv94r6OhhGpytRHXgD5IdTd8JJY8/QQ2LXzlEc52J6hlu55
xIHQBFISqIKLNqH4qUL6V9X970y/3yu71//xv9vnf3v6P//jf8KlUM3zrxX46x/9AypgMYOXjOYD
Smlko0g2/7MGJ1TGFBIHc2Bj/bXNxe3553jepNI2mc0vIj2LCc4/xvPyE3415O38UYES17P9v1OD
I0mnxv6tBocTwunNgaWIUJFZ/e81ODlxY5jV07rLw6i9HcMo4KTYzSXuYPoMJtTBqXKN5gEfQKG+
dQpA87WOOtJOiZqsOXxuhiBqE/9prGE60sCpKqd8GnIbXdQFxJnifuaAy3n49RkG1d3c1K9PNlVZ
cdlbvf8Y6T4D28Vr4Mceb0T/+nbQW5oygiuWtybMGrD81fIyEevBe8VH5h1D9MX7Jl/fPVgbUFH8
5ZXsuzkBRV2LziFAIB/Jj6aIuDLtuDkBVWg/z5HZkxPcCGlv+FFE+nl6XQ7K16WB+BSWiYgQp2PM
wDlYq9d1hD2LRSVe1pe4ENYVjBAWnZmy6xv9h6VCXFYl/3WBcgNkT6i/U4uVK41dpz8fZsRxG+EC
aAHWp5z5avq59jGcoEvU+p24szqlqnNV2QmLJfU5GFF0PrkP6mhZVmUWDV8xxsn0bEpjWW1NlqG7
7HU5LkVEmDos82WZxsA5nNAQY/nGOMFSbr8u6yRjs8Tbr8t9VROfs65etwGn7ChUiYpme3Bftwpi
Kdk2cNKxhYjKZjtJXreWKUfus+ltAUMReZ3adXZWkR+4bEmcCaJ98LpR2ZlN7jjADQ5F/5e988qO
3Eqz7lz6HVrw5hUIw4ig9+QLFplJwrt7ceFm0EP5x9ET+zcyVdVMqUta9V4vWlIqaSICuPjMOfv8
eJRZC2KyqO31ZrnU7Hy+94ARVRvitnX7G88MwrwtxtN+GJRGkpzSIKVscCpzKTZK5LQontmlcs9U
g1nfwk5mDr1e5bznjsE3JitVXfGhrwFtUIxhopM2tKLMFMxaQtsNFwqQql/I82Co5C34n9A3megX
JGDTR9BBPZNZI44PI4lJGskpXmIj3lJ+DH+LzywUZU8aDZLIwIicVBLE5nqa/30sAy66MijX8RmF
1LwRtvJQf6R97J1Qx9XJzvaW4Bql3fLWAuFER6DHAeJGNNs8hrPMpUZo7enV18zp1qDDe5Mt28cQ
hD64+qEgd3c3Kt1hR29ZBWS7ZIjfciOgFXCZfj1mXW91bLcwaBLiw/fo2kE+k1pR3wwIBpEANpKs
us5E1NhUY/aeTJkNBZi1H0WnmM6o0DUy02SQc/tgBwfp7CXLGe9O+znmAu4+YKHgQUvz6pG/6V23
VNTpltiWnqCSzDqvKKfgnRoUURFYHxokgPZVDWuIceymzYPhJbeowUIgGeQiK5SD6GXT1vw0OrO5
ZS4kkkhItAehXixETbCT6Z+SmSVb5MieUMLSKEo+D1Sol9okiFfCPbzm43j6VQmaA2lAR6pGNJSL
ewk9NRl3oit0/SDZY9mR0kQfxcKL3yp4whitc0XMRGf3+ck0qrIla0kSp0HmGfinRadxjMwkn48u
TM4XfZT9uzV5oClZXtmXi90zk0Wu0YlIh0s4hkOtMwU0ckC/kuwK/5Akoj8vNE1/L1FiWoyG1/Qb
ZJbVDT/UxtAqaq2htDW8K8B22ZMZ+w4XndF3J9l67nvDQpzHdcfXAZBN50cmkumlRBly10Ga7aje
vPohGfT+li7LOk3oZWnVTVrdBsi9oqhP1XNWjYhKahDH3bGtMcjuKimdlzLvvfxAEx3DTNLiCgVF
BT6J8EYW+VbHhpDttN6R3O6i+Kn1UrvsLEJCNgkBQ3eVlU0jhoNM3Km6FX6YsuY48bpZ8mRauvhk
HQNqpMQ2tDzy805UF45XFS9K+PVjp1XCiCqJEHkTjK4+bglz7MatY+TZOcU7I3y34Cximd1YaKfh
4sLtt8zkHSITzYrNRsYDd6WJb4Wo8vncUxSElPZ5+TFVqQOJcInjy0rvOEuXbB4InFXjNStb9gEK
8S3TdLfJ6R7TNP1meqg5wrEY2LfCeK4VPPTOaBEwKpe01KD1POCqsb+HgC16Qltzhvo4RotP9iPq
Bak12USxw7YrIgs7IPYCxdY9shvPDZlMKC/U2oE9CnraISp9Yn3DnFLggX2MdcuVQnujAxX5HsTN
KLYmYZbPCaHx99WkjxNj90Y+ltlcHAqPfOXQLCZ6yhx90Hs1si8OTWlVL2PpzN4eS/nP6Couqylz
1aPgYxpAsXo0nP3spTYfdeGjs07rfWq5iGntmM5ik6CUnwjxsskYoQkgzyRvBSRw/t0BA8hON4lk
jo4nrGU1HhHWBuk+Z8587bCB6Vg8axYfC/z5q9oiQJ3mOE2JxeE1s4TS9BFRdGEFG6QhbNVUxcqf
pXbdMg9qeRqS766QCHGKEmno+3O2gWbEOMLtQSf7i08VXiOmX3F7NRrnHiK0F8q+AfW1DKX77Ekh
jkQ0OZ8GMHK6QKOM87PWjvnLlh033dY3eoh/aD+qYVO4/TLtkdn0xr73PVteKHo9UAMBoDaDFu2D
GPX8fnTJrA7ZCPPKenOqRsoM0+D2tzFkREZv1dbJKBOvZogXmOm+hiV9X1UDN8M0Vw5vVV2W1mZs
U8DrStPjV1DT5hDWaLDe4mJhvVz1fAPQm4X5nrTCGyOTsIyE48M3SWPp0Gp7wB5w5HsfokXvsqlk
XHymzQj/k6DQYQjbcplOraHEJwRk9W310xSI8dz8ekAMjBuJJVYcLksuFt52sI+bVMrlPJFm8c23
F43AGEs6W5Ty3HNxXolgx3ZkVpHlGvllzyiD+RUBdxXCbL/8ZiM4H7cKpf+4NVkO8Hgy0vZNynFK
N6PVB99ojorzviutxzX1Jz9x/bN1TKqlv0gTNuV7tOPAvAPl22ovinq6GREWfA+IoLtn4c9aLKtB
5FtmS8VEWrIk6EzIjlwmR9ofLaNMFxxoOl0ZdiunjcPp53Npt0kVEspWER1izOMcEuen3/XKd5qj
wloQ7Bu4S6dM1xPkNnMprkohUK9kXEMWZ01iXOY192ibLVA6FNxC6ka0KmS/Dz5Ab5SI6ABTpqcv
JoOHkyCx7iFrPXp8zatzchCWUUU1VwzFKLF316KggNhw7DFO5L/Hk1SmAvIgfMQ9TTKe2ETaHrXW
ig5wxwAiCGRAUuUS0BxPFXRl8CeBAuw+YUaIbMbcbyLgRR1FbZDIVegWmhUhbpN6Qs429PADKWKk
f9c5M6MNgAlSMNBgA8p9JRiUJVPLxtzTHOfEZz0+GMIOPoO5FnXI1tHWt9Y0F2pv22ogbDv2hlcn
VyT5LL1Gcjv6E/OI9nh8SeZZMN7U2/q+47S5c/p+IRGwhtU6WiWkKcj1+VmpEWen1UziZldzD3pv
lh9Wm+T3qgAseVZYvfY04Ux/ilH+oGoYWnKx6cLXGEPJHFBHxrSSdBeyADHU8FJUUp2MKUeCryW+
9pG3LhVCyyg7IHhOEHzhpeAldwkZV3u0djOjVAigyY79moPcgdX7LUFVXhHWpJWd+6NICHNYYqCF
KQG+8HNBYg9h6cZxtZNVJ3ZWyuBu58imBUhPvt+1MBXJ1cZYo4FwzIyiP+iyqUeolmDFqDqfJ8d/
dlk/QX2rtf9f77LC//l/ZG59baXXv/+zk7Z+o0k1OFLBIgXuyqD+RyNNr4yRjT4ak3rgYFJfe9x/
NNLmb7A6+Ar6b9M2XY8e+/dllvvbqmVe8da4AcFUef9WIw2X45dGGsofuzFPp5tetfOAsFdD3Jdl
lkkk7+AThMfBD6ZkjysGKmhoWDBgdgvWjp0kFqCLhpQSt+Bywqq3ZVrYfIyoLwiQHiUeLVy8c5ii
rPQ2VosnIHKmmMm1RDeIh17L0bePdRcgM1s6k1gRH7kXYjhjwgXKKPi+nxz3MrWIm9kWpDOU0Zpy
ZZ7EJFxgdUoV9UUx2kyz+MGtF+kj3/JsgbPdRMTndXnoOeXYnBqnyZhYKZGoA6WvmV7zeOSp2PZ5
UYGZTUiHYunh4/Dy9PTJTJNCweNELnmUI+KWkFE+98nYC1Z1VEG7yWiJOZ+4iWBNTPZ8mmj6CYAy
XXQOVH/ZZ+dl+a3Kndnd8i1sGanOhFiccO+nu86yu3v6uADtHVOshziVGYwiZ6KT6krHpq6TQt5B
Ymy1aE56Bgc8JrSYMqMZ37JOCFYmsSEs/LA62K5uWXhE4yE3EAPaAnAYQkpmAcirun2qISvd0ilA
PLUhiflXUBCROBhO7NO4xJyPO+r07p3pvzeFdSFNlK7FDEVEY3P12HfEQe8nZRBAVdoDfjYH09kl
BN/cJ5DGSZ2NZg+c7kjoa1p/hEzz1hRSmnvTn4tsZ2nMNUgRjL3XvFMj+hxTfRBAY5YnR+Rdf5V1
Tc7W0cTLyscAI+lAHK/Xn6mhQidp0fuiJ47JnKeEI0cBwXLqzRtDgULa16Rmfc6xRtDCxDv6PJO0
4txkQ1q9No4z0msHQ44OsdU7b3oYyRUoiY/xrGzfE4yNjDiDg7YjBSHOowoPH8HsqJ6unYngzG3a
BPkLF7tEz1YQaROqdBgZpYKrfEU16r3leNmd/bRY3bVtGEDTTaJdSd0JfKjPsVof551PAsOmythJ
4lHGOqLLgYl1ScalwKCGwpTztyAunS58ReQqz4qvHOX039CXl3cQ4vU7fLW5x/cm0YMBkrpTKOIC
QABF4oVNVagqLKfJ/54P0n7Kx2ZcIpP+EJ90O6fvuqHoeWizCVJl41GE1oAQJgoGo34eFtN6LjrE
N2HZab5+obWTheokiz/HpExPZIkl3+tuNm97irm3foAzExLGGr8Tt2J9ZmUrXkw1dEfsIfZDTHzG
i27NMAWtfEgMbpsUzjwhMma+FUE9HXVXanMSOa5TdeuAafY3PW09FyY35IiYrslePNxj2s6EyNSE
mTDTduMnekX0PJtfjN0jYvbQgx+EWV2SSRn6GhGiYeJ2ZPigIW3phYO83Xu0YhEIYcvb5HjdrzOB
yJLiziLHozXcFDiUPzxbftY/jJwtdyl+sGrTpQJRcuzP6sP98Vn3RicvkwpwEB8viltp9OzpW/Eu
clrFDdWjeNfyjhclsnw0uDasIViF4hprDuk5H8lsYWNJRcMdnrZTIHnQZsZrbzX9qTclOOkUCZeO
mDWJPX5hRuCsGhx8baOn1H2m9wyAXA3P4znDRmTOEs9nsDGIVhQw1H22RYzE+vnK7yerWnYT5wLe
NYNAaapi6WUZCAvGIFreFFdSdzP66VLO3W5MpXhHaEF7pzktFHiNRYuAPppUF5RsTNsRD0Jrs1th
RyMw0PwW3Hxj7ByCmFoSBlNNHaxu4XismtawtshrTSpcVTZA9VgyA4AmncjHxGfmxTZODPehwm0Z
8Gvlhts9MHSo9A0YufSA4C+dLjpJAN++zXw/3VfxLIynVjON+dsM7O3F6oTebs2S4+2MtLLmOmgI
rgwLv1rFUz3SYGDxpbpKWxejXyEHirB4hC5LpWSiuHSCoX+jsTXrLREzaNrjMaYO4gGe6ttkLNqH
DG/JaxLn8aNJ/XTNpc7NEjNT+Ry9Ob3kmZuRkTgNnnFupoPzE0zyn9XDfzHS/6siSQlVf8++Vknr
F/xeJemUSZQ0EGFIwPPwa/6jSjKD31gn+NCNHSA5ruMi6/m9SCK4w+LP+N8GSiFPhw7wzypJs39j
RbHiGU3yJKDgmt6/s2/w/XWf8GXfQKgHv5hhmz7/XE37fyiTEN1mGlrCxxnn143snG0VMMIptEw/
YnQ9S+fSPqZuTx3FcdaNL5a/r5o+skxyl1inu87dYN2hwCb0p9jwoA9onrF5B3zBYEa+dtsvdy2R
lrqojk116vr4vFFgxt0pMZ6s5GiZt4b2VvbumdnHW0ug6lVq0B4b43s7GJseg6J5VqMFRXugdeKE
FqA41MIuN54hmPHker8TbI5To996fh4hJgYE739giqNjRjmpZBYVvtXkGwUcJBIMPlgMs2cJuMfV
oVzjMCsncnPklALD0G2G2ClsXU7UhNDuYTx2g3a0/TRcj0QHb0BoFMQmwRzZIM+2Qt2gfhO5HoLj
28eiO9N6Wmqz2niy3KeOfupYWMfD6+ANApueXCIEH5vUTb43lb+p+/xitC8a3YyAeloxBxb3+DrD
5tluqRW0l0USbD7BQUadYF0aaYMIX9W03Zj5GyVJIjHn7dh/ak268atPlVrIoxtkEA/YNhgvheu0
HzRycDvYxiUPBD2Uqk/3MsYhWagLKoOHZXLdM8sgVXkiRGCH3pX4TCckqpgneoovCZYxwX6Vwxwf
iM5jzhinwzBR1/mZP1OHGQjsmXl63YXO0oTYieSoVeem/VZMzrOL8TsMTO1lqd7zYIJBdTEGDcr4
wtpaLaat0DDfY7XU+1LP1Mm1bHnJzgtll/OoSM2LXSeC4sJ0c7W4kReaOPp9h/gEHfGjQREObN9E
j/3kZsu+kSvvi6I4tD15nJ3lOuiXdJ/5J5TsxJkHB1h2BIInzmmyJyZJTEkuLCSt8zDu7NGmLJ62
dAWnBpR0kquPLi65ohuMEm691dG5WVykPGg/DVD5AWAAO4AOwvYFlTE1uW3wXHMmIh4X4iVi/8Il
GXdkZ9O1McPSwl6FJtpe81RU2dBhAj3ZGwMOiZnnDSnTaCm2fMpRrrVboxyxq05hqrQNXDz8cjd4
GtwwDeZwWvBe+vNea0ketLOr2Mu3OI921WDcYBmMdP/OxkigC3IdEhFsNHkBxOygj4h8fOfMTMgD
8bQjxANiJjellu1q+U02bNC3qf6Iki007emAUHzb2HFwDTmhPtDARYWFhGnWoIMaDP6DqFavE9I9
F/Mf2TUm42Kj1rfz6LZXFgmGITLnM0aot2py9sbSXNktOxtyyi1GBKuJLEYrdDs2T3GG4kY2ISaN
jZ0OG8oZudOny5x5sK8zouRWQhO4RX2jLU+Z/mxSriB/7W5GcoXaJiXOWo07RIr1dOid20KSHlRV
ttr16gYFbqjr1c7sj5M93qkuPyzyBrcakyXRYz6oGfFUZxlrkZg1wJBsMzeOGDTQ2QEPmYt3Msjp
BN0hitF+mVm7JUJtH+fugcaQzHLtuileXDTg6IVoM5iuDmxvs+fY4W7wl5qr6r1mtOjhEWzxg2BQ
xuX53rcVU55iW6XcaVipI/ZqPLMfKjwFHbd5qxuwK6gsl49Y+6wL8J8kA7fO7eCaGN5u8jzmiLgc
nAwOkmU884jn0oaoYZBxwSApLOUDc/AGgqK+dbSC5SCCufyIX4CwD6wJYk6Pvj1eC7hlMZcLDFES
k9PaY5CTn7H63ZXzOGzQAE2YHTkAmWMq6oqe8RRh6/3yFPhvgUay8Mg7nNa7xtC3XHdgFvRh3yHO
4pe3DRsDUBFHXjV8egLnh6+dLxOBQ4e03+vK9m9sq2XBTeZvIl5a29unCRnYRky6b1W7h7IhRhQv
VsDIiInZBhv3pcCgc0nmGtCSDlaqdNJrjRg+KBTdtVcFrwN3Ldb1Gzb3tCWu/iJ51pAON73CKc0j
4mEMRCty2w3JPrCgWEG16bBWpFdV5dyYxD/VjoMEFlPOSeTFpYir+TXI9Yh1xiGu5MW4ENztCHfX
9mu0R9MOodGMOTEUaoePRD/rbENtsc+zI03kbVeRNjsLFN49UrBDNyIBiHI5OOdWm05PTMzlPmF1
+WDVRmRlPGR1yuaPYWQSaeiyOBMTCLPBlTaSIrN4FjXOSLtqj1AkJjKFYgS1pb0dJNZAOVaKQbqx
sxuSYzv/G+zS5ESud3Jg+tJG+RgwTcyVOpaDpx5iB10lrJGswGkA7iRzhk3W91zwg/+UUmtm6eiF
SZA9ylFGDvm1OyJzbpwy4I5ML7rJeMDbtkWknORYgJjF+8ZjMPPeCfsWEEmyL8RyPSz+eCgXc5Pr
9hNVa0zjb07tbupPBKd+2oRKhV6j1+9G13pHHI76wtoVua6MA3aPXFgLJg4dJZyfGg/YVo/FoHBw
pWdTsDwxhd3Ey/SNXDx/wyuwd2Y2obV0D4HXHozez9BI8QF7ii4Jy6/NQymyHK3HC0ioUZIqlMvp
k16Pz41jPrUIqRLIuwy/hwOKg+uqFTtsiU/sB/apIKEJEQDR8US2oYTtAHoA46g2Jc9+CD3r44WW
HYe663RjGtmadlZBrUlzYClZpvV4IFbsCwa3yfU/Kz8Qp7KtJbiAvn5sY83fzXM8bTpHWmwFNKlg
6eBhY1KeWf3edmV/02NH3FS2tK9K8s0XZgCpg5sFy8t9bTcp0OIseXXtLgUsBijViNrUZqcoXQdV
N1UDmkKWeu3Mod1mHgrGFpuNq1rzul6Dydwslxc1+Tl7scaW+aLAiNhOqXqMW4JzDuh325v4R9qZ
tHIe/vNgZWeFzNDljfWezTHbEZPFTMkR6qM8q7OYNWqsNcHR05hc8UmswWpKFtWx6LiPMC5q3om7
Wl4Vge+92LPG9ENW/TlzOFhSnSedV1S8jbchlil7J5NaEAKnqeeGiwG1c98zRWaulOwQhjPMEDxf
j/4aC2crbHO0h6SwFsrZMgWadwVRwazjTI+naDHvoTovp95KkhtEImnUG3N9QaRUFhb2NxHcF954
gly5PKq6mA+9PbY78qHYjSAwP0ezM95pMp1ebH77S3cNusMDZ22CPPC2vsSD3iwE4gVyam74VeJD
lk+3XhkPG9I2OaVy8YjDPTjka6ieA62UMc4aOKNGE10mJDvim8pNsEbS8DAGaUUc7CZfA2vSUT8V
raVdqjXIpl4jbVKvac6dNeYGoJLJnp7om+xHCk4jWwV1M91adNcP9NZESrbdHhrSpgyw9mkEkOaW
R6YtRv8jkzmx0ZziAS/J02xo8T6IE5dbknUVkbzSyQ3i6ZfmmJRmthW1M98j32veKkS4jwzz4m2D
DelM6lTKpZHKTYxXeGfOvvvg1UG608bGPAsA5UddN8LUFrThh9nX0l1QJDcBEpdVzhNfYNxXhBwP
+a1dut+yhnjlun8ah2yX+TdLJ1/ShB3IMm71eCguirQ9kLDbUMIZ3lmMATNO4vSqjwPEv3iyMz8m
F5V5KPdokJ7bk33P+GHEj99daDHRXVXsZ+twMawRbn90I01Dnc06mkLv3OymO9FMpNdSkFAbnnkF
b27L1uw8SyjYy+wbCKmWCt19NpT3mA+6E4mp3w25c00slDy6g32eF58ln+UGJNFtnMv+Ws95Esd5
Vm9gDxfbPFmeHM18QgJJaZsn+YmYYuxnqGKSIbgt/STiGDzNwVKHpTXeuI7+VA/9dW9JeWRvQ3fQ
YTQ0aiKCO/kwD/ZLs/YtJk1K4hVHwwQVkbGagVhQXAzuRBsS/NhA2dO0wau8aUhwY/pTkvXoUxQL
Y9k1WjXj2VPODi/wIz5LcYHj1zz0fRrk1x4Qgs3CdfuROylUhRTxjtDwYI2G5qM7m+tspzlNd+Ah
CwBRxMG446aXF0Wp1GWRZWSWDVXOQr9rCu6MKthkE7yGRHioPJuywu/aYUwImWoNUcfwb1v1GSyS
1K/M83npG5P3RIrvA/GoY1S2jb6puL43MIbTd6IKebet9NjOmpTn/YAHCwhaQnDZCPBBE/DJ2gIw
ASsw5uzLGbCm5VnTl2LbIV52Z+Mj19u9UJ23KchcQ/rmvtAUA8FaprekKYcIH1hw+M/a6efayWft
86/XTvu36j37RcG5/v2fA5U1FQr1Jl4n29JNGvmVxfm7icpwf8Nkj8HKtMEHQR/8sndiXWUCEGDi
Yq6UHhcq5j/4SqCXVugLQF2YBK4PvPMH8uqPCKz//e+v1CO2WL8OVDy0oDazGUY+UGAJTWV283Xv
xDbcmKeyvCF3ZwSSMef+a10J58aqQDbTveZx3V7ZOK6De28IZExqeRfc68IZvy9tOUusnX5+RBO3
Kh1Kv3yyZh17tIZw61DKxnoa4szU91an29AOsuW2cbEdR3prj+mxE5qnnXcefHry5lX2oHq9exXG
6A/7xZzGfueIWHYXaIN0zoKqTLpI4EzrcccMN26B230zdZ3/GmQ+DuMhg0gXZWgaUBhgcTGg3y1w
4ajvKxm5BDOPoTmMchVVxvbWRdbcR77QhBXNasjom/ygjLctWcL9jm9JPQRQk0BDTPwouBs9/iaX
kqUNgnUsU0sOEGCb1AbYAWxZEGlmn0dsMMFRDl3gB8NOuhS5EfI9vNsOQ9Iu0swRoX4/sCXZkoYy
3Lc6URa9WjXiXbc4bBjUYAcgVgM6ROEIC36H0WF4ROCl5QfLTuetpvsYJxBOVBjCem/ajJXdPY1t
UVrERnVatnWnqR6iFvWjsV1AxNSQYyA8hh455pck3VNKmTEavVAfcZmezSSEmtE8pqAi8GAX05lW
NvhyYoBwCGoX87tjpDaDFuwdJa51gTils7DWhAO+Hz2a21GTuMJQrIZ+pXtrs6Xo7XzCn+/7OZ91
41GayP1C1RaQWQlqKPozWiNIDsJlPh0yfS/PS7I8+p0XV0AxsGi01RYe+nQ7ZHpyrGBCgufScaFS
eQWLv5XkLkKuzA0sKKoZmS7/50D7eaA5wKv+9YEWvbXa44fov86I16/4/UgziaxjDosY3QOxjAUM
9tPvR5rpIC/XUawzH3bXYfA/h8SGh5uU9LvAdGzDoVX8cqLZv5FZBfQeVyh5d5g5/50TbbWefp0Q
8/U+23SfXwDPPfrkPxxoSeWao4Mnn8mg5qwZivwrGUjuC8tc+zgUi/XakqkLUEms0XfINaIsKCxr
VxNN8NYYDBtw4XdbTWvczZSTCxtWpV5euW1vv9l+Y56Ur1c0dUSzMyhdzG4JzXr2n9Hlale5KsZs
U8xN9RTEozrXJmBFTYlmZzAN60wYgfakugbhTt7M+1TZzjvtpfZmV+DneU6PWxsVKxu7xVrdb/PB
0/0R7ZmZPXz5SK9/jsy/nvzm+j58maTzdSQM8HjBYIAqC13hrwc/IpwSUKf16fCYeeCQw5pWdhhm
HAUJ1U7KCp2qUaVniVPjaE1d9c2ZgwAiD7lqjFySZLrTSFnRw9wzh0fdLai3MMgJBoHpBQC2tgTT
p6/B1kKATzCUyrZ1YS9/w/D9P18HnGQbQiCYYIL+fn0d1iATzxmbT8KI01tgtB8pgvN92TJBI/+G
QWzSfEc4bEcApK09gUjubVBNc9TP4Ghnr2UG3yfGe0x3w2iiR+1f6edDPpoHP0nFqagH+9qq0/yQ
GARR//WHsP5uf/gMQA2yy2B1rqNPWUUhX0QfwtJLSwbJZ13FFcnAvn3uJ0kPIXYwz1dSwOavf5zx
K7VthQwGxAlBrubGYBWzelS+/rxlRBHK3ucD3f2zVjgPabkYW9J6+7Me8uopHlFPKSZAEVFiXPvT
35HgrT/dnPwCa/VCvoVH6bwWSl9/gSqXE5PE5iNbAIaHWu5QNcDt6r43cW1+LmXc6ayZh4Or9U7G
qEuf3zEMpy26AWd+G40OBjBDWv+8nMwrp/awzKql7F7hvwJ+LdCqbmy9x5q8VFp2GoiHrLcIpdnP
ZNp2cPXCgZgKODVMhHW7BJqmzir04091XSe3Gkm7RahKv/2bwJgfCSS/fM7EOEAMBw24hvQ5fyTg
27hQE9y836xBDN0qW5mPs+aNz2Ji2oJonBTKxsr0T5KtkHraSFzWsyCWlxRULvgr9MbowCVvGe7P
+VL1dY6pALXfk6vpPRH29sIm2vFvsPQ5j9jdx0v+CLtJ2q1aHQUqvE3FhYEu5x4Kxw0sKu9n9f8L
XPXrefKnSzmgtoT0wU2IpcH+wTP/cilzczTJIJx3Mgrs0InLZVsWWhoatHW0l3Cj/vpStv6vn8eP
JDuS5wmX83qlffl5Xa5DsJ27d9UH07MTJ84W7UuxQZ5b5QdVBeabVQTeGUKZE26Kdo6KWN6aA6pz
SkDOI5SUw3nTCmLQvaB2z6RRFwn+C1vb0815B0qsjmLK83sVKfy3JPiY8iYDInZvEr+ElrFPxnsD
/3zvuaQexbp30hvPEij6iVEQmoV23yGCLrBIIeLuN64cdwAVkiPI/Js3Yz0mfr28wLfaqC1RsemI
21Y05Zf3osK0jBV2+TYGTGiKROibmXcMk7NIT7DWUCBzNv/1+88z/s8/EgMaDPyV9bCyYb/+yDRD
x+O00zfYav4hKHowkyWNuFPEwd8dWn86M7hnOCT5mCGUcPP84dXxqK409E3IEoZnlwgeivJeli8Y
H6N8CYDbuLhjzgqwtGO4Uq5fM8bfF7Ptku/91y/6T83SunvmgmONjVADyMUffpUiqFBPmME77Ev9
pZgX2CkKRva1idFlJMGa2haS3+w95DHjcjBsCUzAWo7PZs70tiaP9gonVsOURFcLV+lUfzg+0+yw
dLKhhwkZq7OhQ/0WekLUJzPOrJaRSZrDI0Ltw4+sPPE3n+Rarv3ho2Rjv0aToo2kq/zxgP1y9ejZ
4nel5hIRjsQ4hNXtfmcysUSCW/1qmHvQD9AlqXKA6hjblrvnYxJ+EMoMox0rTWBQnTBAjbcZfMWl
mfqtAaPI3ziQIN6w7sK0BQAGjo3pA5XEYt7BUJKXRTLbz8tkDY9sXcwrzuIBrRnx9HGX3RQpHKbQ
m31kfhl8D8wOfeKBoAIRfmYCoXkpEavY21bT7kqsPEdtMZ0TlFl1bpQeOUbGkKOUYTHsNoyW7PyG
TryXzCQHdi5/c1n8+QolqAwIDlJQwMFcG7/eDNbQs2dIzDfUU/oLske3juiWRswnaUUPKetZeBsj
IKIQPsl08NJJiwrEgkeU80m+QeqlE25UItGsSjzQLAM7lHHg8fo0jdqWjLqQ0Al1CqZEIYjsZXPz
4xX8RwzzXx4H07/udP7nv/s0gwzy8bXVWb/kZ6tje7+tuZYMcGAXW6CuOXh/djqW+RvjeqgztosU
RQeU/7+dDu0MImMSPFHEmDa7wn/ObizUxMh8kRrzPxyqbuvf6XToa365c1Hn+KiTacQcFDE2l+Af
DuG8nCe9dxGNJQVGzyPZEs61iTMGQ15qJuIocjKeQr+sG8QIaP9T3dvQAGkvUgjOGJHbpnhGGWCL
qA5IOAIYOyhTnDKvzF+sMRjSYzpZK9GWgBx3s571xRbnhusfIFiV2VGohul0WuWGvccuFL94Thtf
y2ad8JhFwZxec+ZuCBdUXd97QhVfiwrWHfGArPb2eWkQY4+Ibd5kAkESHEyQPhsXfF4fldOY3VhQ
UTA/YmoPHXJF18AgkTQR3wTV59Ix8NjkfStOJoZZ55jPiwcxIGE4te9qpzUeWCiM7aHDcjSH5Yyz
npdfJ8lBNH0QbwYAJMluwlZUHC29C/Srmh2O2FeO1yW7Iq7RFCyJCcQPiGKNRMjQRMUZNU6WFVwR
RrywkBl9PXNZ+XUz4zM3d3N8kX0vJLyEBXTgpvZYTG+dRrQuDJzasNmSTbnTsudQZOLeedAz5f2w
IveWQ9bgDvXfTRB1kzrVGDl1hQ9TppwNyHrSPLhUAMfkeGvi0CT1hQzQRlWHaZgwksGAVkTwLLeL
i/FARQMvCitGIWsxRAPrrhGgm2oQiuq1CLwdQlmUOq7RFB62lc5qTy3Uc/wuqixeDQ0RrAonL/3/
7J3JctxImq3fpfYoc8AxLu4mAjFyDJIiKW5gGjFPjtHx9PcDld1XUmZnWt11W60yS6mYAIf7+c/5
TuvfTzohzrLMiWZoHqhqfCRpRsG0nXn4tJ3ZMquHum1lfsNa1eUHrxhxhMgiU0YIlXRJQrMdLEQ5
tXYHmPFSO6FM2Uedlt6nEQrEy4SfvJ7aID1qxxpOXTXMXTgwBlk2WVWnY4gB1OJ0HKvZ27s6trmq
SPHIs6UTUdMTM6V0xKRp9RRUJfUfs5n39/E48l+akmsO2KFnhx1wZKiS8eLfJyCizbCbbGmR+2Mz
yC+U3QH1rZojOaOevTYxuFfPyyYBYcaf1uvWjRjjuIKj0WnseGptUwa+2cb3O3KIsKU1tmind+J1
mkkAjCo3B2Cro2brzYIJnId+WnWwSOQ4tCzn1rhqjqWF+ceMyHJdzEB5D8y3pvQ4jwIQZEsiEQDM
qIQyPxjYtsoDMtrk7FOu9WafF2AhTzEcQusUBcVYDJusW5zshlxfN+EWSSPbfRVmXFPwR4qWftas
xxz2OuY4vu90wTAZX0Zf2G89sXZ8MQ7MUWOP3Gt46bafodTe4cGc5I3DzT/eJi2tltuaPqv6i5lV
y7xt48S9F1RNA0dMlmg3jDAJt3RRqFszb9tboyWssDVH07+QOhiKYzE3o7Ehn2iQ1PYWZhG1xDya
5kNjb9s5NQkTOLm4WLFTmDthJNrBkpzDjvFETsbQWyL/cfC1cwyoeEb6M9Np2enCSS7xLPMDr1rC
6QkWE1cLzhxcB23JI9Qd7DHZi3JIT57d1vYmz33Q3BnHo+FAQqT57JDbDXZpBB2DQ1lAtsDIDCZL
A00uYcU1cnF15D2wHUvcHasplSWj2SWwQup8BCHoObm9KwEVAXyt/fhDVo/6UyekyHd+WYJ3nmCy
zvvWjrgXGFAX3+IUKgD2Re1/nheztcNatOLN7Q1hhq0Z+ScqdqAMTtLMz1EkmPS1DKjkZtQONode
z+3AeTnxrV0dRBwdKbudkKPcRJwpw8SbzR1SfidSVVypHss4nUZtAru7jJL6JQ/a6RG2HusIw9zx
m4tk4JxT2ZkQa7KoecJeZN82pmjnnTuunEM5mcOCNSjTt0zheBhYw2oV54jQ+YeEhQ5K0uiqy6JK
UNw+NFJF7E6BmeFJlizXOWvefZVj7t/JpeKGiq1xrEI4meZHjvykAU170BflNLGxQ6SLiDvHjTX4
d9rgTm6RxOi22kC+iH1sgl3Q11vQ17Mzh14u+QkUfdmADQom6eHok5B7aTIibOBUWLw2nmXMZGp6
H6RWpolyMZqbgpK0R6LQBLThupc0C9Je7m23QNxmxrawOe8y8aKMwujPrmZUu3Gt3iK3hpfO29LZ
Zn61hDKqneMlXXVuCiIn8I3lOqWuVFvs7N4LqIh1pfkVBt2iDpYKBm9D40o/KLxaaUTqYi5W1JFR
RVdNvhBzmUqa+cIqz+VNa1VwTTfUNNTjzgBKIzfsD+XwYQrsgRZdSHmMXor2nluAz4oMy3AgUMZ4
Kilahl0kzfplsbg2iPMl7PGJ6g6MbSmjw7w4LLlVbZy0dfLvVZJ6/olrowHLbDqMHpD7x/VNakWJ
UBAkFVtb+D3PXt4x+4HYNsRPRuIYwBrT3m4/Zx3DYfrK6rqsw5ywi7B3/aJAQcLUxW8YlsWSiX2T
9DEF9H4zlySEG0OEXcYyvYURnrmbYvIyYyMactM7fHLwrxdR6PucL49hSG0QWoTeZkbYW8FO4gOA
u8mf08/e2AcPOjMwWVmECp8mMXq3YFp9mNZEMV+dtRVoU82zJ8/LZPkAONQUfDeA1sdhng/VbSCm
9DHQdn9v0dPjE4DHqxP0kf3GW4VEYKjlhnblmoSKSptL4SbqSY4Nu/xYzvmwL20ej5sBVli/XmIg
kysrBfpfkm1xNzOiscQNSX84FHnhspWRFFdtHURKGEpzaSc7iCPLdUQ0djUmlvGRJ+o67nfHfE9m
Oi6JKdr9mT5trE1enqsHzJukSFMp6msiRQonAfnVZ+qF1C1Ch0UR0dJkD37WdF8BSGA0zKPS5gSK
xWqn/SxqNy5xSiwkCZaJAp21346Ukh2Wcpq8E5EOByUVUDUN0jPgz72gFujDChY+GyrGxWR1U/MV
y6oD1iyZ1Ss7NEoScEzILyywM49i20nyTTvnPdxvP1J3iddUyTZYxnbecp0UnNaCCJ4IV9Ma+Y6o
Wp3MDpiibCw2nH4jvgBrzw0GfJMi7QEwLN74WpNQKsnCPmFOktXVXMakdjI6hzDvVHXPrMlVbncI
El8bm0SN7kdh5jg2tazd6jrhBkUcIf3PYm8MtJKRq4aKskA1p0E4CGI/7Ly+5NwLyPvjYNnZawa6
hL+2TDAm+Yubww5hA8MMNBjKIRwNE/GWSZ7xVQ0+na2ZXWJRc5BCQRqkOiKJXVFQtnF77X9YX3/a
dXOUMGctZEvnReGBEvFIzRJS5InRDnQ3xEYSsMaRA8SzNaHI5s3i3lEGkFgh+XL0gSSbsS4ldWnc
DF6tzIPBbjA9uIDXkUpo7+lC3GLiCPaaXhAAWf6uLlTk78vSmB6miFnJQTtsFg1WbJtvDJMR88Ft
lQ3ON8AwvXgkxwWKg/FA9Vzb5gKWPbLtNDhggVi1isBaxINpEZN8AsQRpKFb5911hM+AgGvfNxej
p4mRjzepl4DsbSEPaeDH3V4vhmJFTj0aiYHHTE1KKmWymoLwXwXnK6T+Y8mhIA7pAi/cb4OLWgL/
LqZCptymyQBrzgUuxoaqMcnSIX6LjWAbaYYUedAYQOiJwB/Lf8luobWJ8TMPCoZ9PDb62Y+LtLmq
csNMMLROpI3c0oU6nNVN/InRMP41rRlkoCpFxYFxdO6GOYSgLGw4t/c/VIT/PYP/y1zrof7nQ/jV
t0p/+vkA/v7n/ziBm/9eKVW4EywHoZeJ3n+fwCX/D03NK6HWtMC3cfj9I5Di/JunqyBIu7oa3gMp
/30CJ48CGct9D7igUnuU0v4nR3AO7D9rZ5zAyesi7TtUYdEb5a9v72cZNEo4WZaV+dnh5jKtV3ZG
M6wQmbBkvwZz0TgPQdRPxskYh+wbDlPpYXPlXMfNgXkrxEm8GMFBeM5Aoi2PzF5//OmrvP8hAv8s
y/8q7v14g77Ld4FOIFaV+dc3aMVe3UT58HWmQ6PeSSOyIfyVBd4ALIqNd/j7V1uFrv8nRONm8Vzm
rlL6DIYZK/q/zbPGZVbKplNnk8LbD23MEs/NnDc/1Kr/cdTwV68C70ygPVMJi/r/62dKEp2z+lEo
A2uXb42h0qmovPEfmqt/FdV/fBZJYpyRtEcluGf9+iq+IDkHNypjEFNme2iN4jbATnqsXCe+yhOD
+ouk+cbiqf/h4/36k/3xwjxV0ZDYyDL0+/WFW9xinEprToZkQg8aMMVJ0VK4NzUBor//vX4dovzx
UjYpXnedyr/P63++fJdqRi0CdIyVP6u2A13wyLPtJyLl3zk3mP+gk/7pg6GOcm8HEp10ldR+uzqg
dNAJIDiV5Tp+YbModj4GPA0w4x8+1noB/HIZwqVejQkMOHE1Sbm+kZ8U7UywLcJITCDXNEm2Z2m5
q0jK7NgrTGQ5puoqUJG++/vv8k9XJXKgoE3ZN0kmsx6sS8VPLxrZGIjg6WPAnZQHB5hus+88K9j5
/H+8jssLeRR/e6b4vWeMEQVED15nsZOayReVV3HaZJ///lV+64jm0uDjIIm//0/wj7+9jJNlej3l
rFHhftiA2yqIWY/2IY3zJxKqN5RghkVmHzrcAm2rjlwuzGDGE7D8G812aGOq+la6y/3fv6+/+paB
jls4RYRkiPzbNQT4tKoTAMTQiZzqZDoZcNyRLOrfv8pfXKkBeAePRd2E8fC+7P/0W9KTUvqjzXdc
Tmqiz5NaKIaaHTuNLURrYip//3J/ug35rle8hCu99XHyu45rB1FusBEnspfFxORs/80c/avOd86x
U8f/sEb/9Yvh0qGRAu36d88BSBMT+YMXm+yyOpaL6C+0AcLHyQ38MJHVtv90Kf35dsTaIk064Wgd
93nR3+4Mh0HkZHI70lrQ3maJ/9qZ/jmokQhz4n5iOdA6nAZExDoq1qJmCXFwIEXDzil6SOY2huiN
rrLnxADs9Pdf/Z+vJ0vyS1su5xjPprLy1/fmrs9N3jNKEVBK7LV0HFvUNvzDcPzP1xOvAuYJxxRP
reD3TkIzShM0Eo8oJ4lw6BVNsmJkKJmb4JujOPzDhzLXp/qvCyCv57omPy+rAV/8r59K4ulDAAfo
0whgWudxdN1iW1MR/t1WtT1tiL3HrxlyF7kiRUXurgXx+CKSjIGegu1x859/yZKwLhsuJsWuvV6S
P91O/bBaqxQfn/aToTtO4zLMVDPL2PqHD/5Xv+bPL/TbzgDBGqQeOhQA/qw41mwTdlB7/2l1+NPO
gJkQD2emm7RqMw7+7Zqx+gnmKg0nnDLHxAwBHQg6biLpPkMPHNJjD49LnwAEkoSMKPX6p+Xir64m
esglByrQiebvv27NgFPTgMRz1DNgqbMe7svY60NCJMbx7385zMi/X0rrU4DfDHcHr8k//PrbiU4a
VcYEGiVkAjRRmMyoN7Yi58LiWMWCxhc/eCJ6ScwzoruPQu9Z44JdMIsEX83I9D+kJU1x/kaCQEJV
p65hwT1aG6Nff2Z/31ZfwFYM3m2gmgGIBpV9ct6w34obvJ1LG33sGz2YZwM3MYgLkU/RtpusOb8Y
1J+VW8obtXhI5pQHDxXaHRHOuF+i6iBU49jWJvan3AhNgrV9GNViuYUKATB0yHhPWwOCN1Zfa2j7
3Ti7PcQKNcsDASfD2DZDln6NMcr3IZC22L2CAoJO5EOtTXgLNOkdumD1GvclE7aNJbWkbI7Ahwp7
QbrqoEj8tGfuc+eNDZEsr3NVKOtQuh5UCNkyZ9IbW45TgTJUeMlKvkaYRdtIQPhP0Y2CExMXl8QY
tQpwl9AhkH3MGsqiPcbFSQ75AvDKGNhHHcDwobZWKdLNoW/ECvJOHfWf7HWC1pRFevHex2pdV9Zj
mL2P2+g2anSYr1O4PMjb+CCyRnjbYZ3TjX1ZflUK+A5BknWQB1Mog90zEa1l3B59TN+HfoyTEBmI
pzIMxKbFYNB8HxL67wPD9H14aL8PElEt04+j4Qp1BSod/hsuNy0h6bMPVK+C6mfKkOKC2aQkLeWF
Pl8bU8sRbjdfcEIjRzTFFZNN+I32Pdm+yju378fw4v1IPjRz5oZ0+BaH5f3Qnr0f4Jmaxp8IY3Ks
j2wK5Tb1+3E/eD/6J6sKYDsorfvoXRwY5sg+xoirEXLeu35AQhIxgcQ+wkLzLjIMvgtCNFu1h+Rd
hqCj0r/LVm0C39Ds7JcfmsVkxwgY6oea4b1LG9kPnWP5oXpArUECiX7oIeWqjcTDKpNU74rJu3ii
pauuu3dJhf0Q8kolKQV8mN5ll5Kke3BofugxDEDH6nl+12neJZvcn1218y1aI2gOoW2EkiqbJm5i
5WQyjfSU8ahKT5xoMD+VTJaK7ZQMRXmYM1/ce4bIPkP877FyzoiZYUUGhVGiUfi3idkVjDI5JCB6
1rAGtyz9bbHt4qVqNo6eIoO0Tpd8c6hKYO6cdHOwKyrOWBs6JDsRZlbGNJGw6gLhPIBxs2F9gIOQ
U6mEX9Ni6LlPWqjphLQrHCNu7K9/JVQIOLF1hmAEaJO0pyUJxIcNgml+dP3eImfb+ct1BpAV9kMA
KokRb+CosFmC7o6zXB3sAC+BOM5qmg42rQe/FfxdXFy7TFOjTV/FdhNGTcFcuaskwmxepqjPUVJp
a+vOqQ9HIe2XT/BznZdCm/QvzMlYnNJYWuD0qibLEVaN5iOB+Cn4SKhw6V5gZRYJWl2Uf2kL3+Qu
WBRpaDe2q+CqVrUjz5jyG29nel6p9ghwHKBVUUpcjcDt9i3qMppCMLc0jcDR/pKQUhgPJXPPo8Wp
o9o1GTYSPg4eqA3fEr6XDtBTu2cX4LnbBGEFYDE3tMbXOVBm4GcQNrcNcvJtZ9b2axEM2XfGsBFD
jW6gC5KsvYdOXZrlax4wLWIaYTWk02XFKiEJ8yU7+iIYXoLsprHD6OuyP9RJ7jzEAxzGbQHSkEgm
ujPtb1NW02mi46S4wp3X6seeWhXL3Ppl39oHy0qqBohuD0973+XMOZkgFiSrAIGld8bi0aa8yn1L
/jy5aLL5kU0/m9hdmw6q4VdUniRJ+c3LIkd9BBXkUGxnjsokGu8w4+n2A3v54X4eY+tEBUr9NsWZ
Cf4qcqos9Byaes5J7dgVK87KIaTABGl7qyChwLVVspxcxo+2N8X2IbC0yNsfe8P/1f3+hRL0024j
/NR/+qNn6pZG+v/zr7c/5abe/4Mfwp8kN4W1EGmCJ+N7POq/hD/iB6gi6D/8a85/zroj+S8Sjf9v
C60Q58H6BxwIQWzd/shNGaa/BqcIOIt1S8yG3/2PlD8OZr/sjIhKodGsLh4I+ybQG++3EzK7EgNs
E9RJlUd9ECZlWaXnwIK0VVgdOFK6dnyHNdJUbvy9U+b8Ak2GxlumwGY8GSG86OnrLDPdHzK/itsz
xnMxm2SDUv+bUw0242VFGUNyWxDQFVvDJSj7nAaRTwMhoND5RD+ta77RgZsX9yXPSbU3M9MQW5/8
52WJchmfAqNi7BdFS1LdxKkhVWi3+TLQezi92k1V6T2zD+3v0cJxjmwo7WCVUCzQCuQshCs3jBmw
4rApStcOySd0Mxu/mKjzBaYAltlNahhGuRMtq/QOSPLgHr3Eq/ID9hdWI0pG3+rFIpeOhnuTglR7
WgxzvEoc0T1iI+y3NqL/a9sVzZmqR5831g2PqluafRrVH+0Gi2UJ0Kjwijy0tDldTXy5TL5twDuG
136iVopUkyMW/A9lcUzbSR2cuc5uhBjujBSGYmEN8N7LknLiIOl2OfV0x2qchquuyyk9EfKjBoiw
jRrBsxG61b1VimiX2eJz5RZDyCKK6Dd7GIwT+bIaFq4kTt5zYovqe4Lb4xy1jYQYMNIMFUwybN8H
EgiLgB68/pXtBWbuXjs8uyKGkNA2+kaOGzILdn/X07oFVB4XU4trABVA5h9mtxnJe3sdP9RGNaJW
FxauJfg4JX7eXQV5t05sQdlY4BHV4GGD2PDhFZlxC75wBoZXxeNdNoLyQFG4QhC3piN7GADojq7v
q1ZE8Q5UQRPtKjdnD1YP9MMQG8iBBZH3WQMtreV+sBoO3t3cP+W4I3hqiJH5nQKRatg8RQBj7LKS
KTkQoR0FVS0Tzxh48sau4BPufEV91ENKF5W7d+nwuukyYwzBzk4XEPxw4SmBauVjAgHO3wzOMH4c
GUrZRwmeIjovtApmN13MyPjMD06WmVPP50Qkwj4Zkrqns7M2s24mqd4wkw6PjPQcbx/reYoPRexT
gxaVS3Ms/Opi0aKzUUnTf1vw5pxWsuAzQRT2m402obWxARl0dQyky4MoIPRyVQK52zLU97rQqXno
hcWU6v0A2B82hoQQ+6WDMMJDmc0NQPY5OpiMrCEljR6j56lgWh7qOXeDkx/pxrp3k8bv2cHg0OA+
WK4J9D/AKr5tCS8cENi+ya4hZwcXlMl5K19o+vLqVzYzbU27Vp55oWGK/GwAWag+x/ADFTEFmwIh
T5MxD+e8ctqrwnM7MOpeQVsMUMYp+zIWa9m34Gxl1LWRb9U0Ohb4+wGmjs3Ztd2iC79pItApOGmP
rLp1yseODgls+3jClo7flNZnlwkku+IOvU04Lxz1zrQStNV+ygfxedQVtWCbaSQLzn0p56+sBY23
URiUOIr0StM9Rlu2u4/LGSZDPFoULZBAHLtzGqRtxjXRLYABqkR9HqlwQraVldHuxjHKqKYnow8B
Ak92HfLEiIKj0Y446jibtJwSB7pFA9e57qngvXDzzjuHYowbjy7NQxMT06ZZcvmobaUhULqTgazE
DlTI+KudAf8a5AB5tLXFCboecW3cMx80YS+EJqwssukOYPGXvR6Kb1Xj6auaRR9WItwHP+vlVQ8H
52y3qfEFswZVm4y+Gew7bitOq5Gl3ZNEt+Xeaztn7wXDN3pMQQnmqX5r++qlM0Z8XKWnz0Vb1/u2
C7wrE8YerXB87tzpt5V0vhIQT2+AQmB4AX+649KwXyaBvaDS6XKmZEthGSB3tRnrGQKYtMf82nVX
pkeE1lJU4luQ1skD6210DSez2bbvqEcKEkrASsI5eEw9Tw6UtE2PZ/ENz2i9N4S3vNmcU4swi6Ls
OmNoe7IdN7/4yq7OJIPumCd8n9uS6aznR/7Z9aP6mh3dcp5mKKJ15FgPOTyE19atpwMrrX9KQR7D
t2iiD7hd6BBkGWw3LUbpk6m76Y72N04szWRSgVcBO8dSFXyUugp2AYLK/dhm2UXb7cH2YS17DOKP
yO3VMRetcd0YOV6VpApQGVy+RM7hHe/Eo5hwxNCYFt6tN3VPVVQaOA/boLNhjjnf/WR+oKnQPnHw
HQ8qi64TPQJew4vf1/WxbqxPjTlsTbe7N8rB3Tg8L8u2Eo+WqnZRlV3Kub2iEmbred28XwI9XVmp
XPZZg1KcyP4Ir67dO7oHfFhg6BCps+9Xl/3Az7ZXtn6wNGu8ZrDMwILzv/BOnOc6Ar6e/RzYE3/V
1DcEc+3ggDcnXitxxJ6nPqsFptCzO5fUHdhG/Bl2z3BelsU6ODoHckku98Ys6KCpocWVARgnWP9f
4jGeLv60nODdM6vX9kprvMNuddSgbp9o70XnTw130ts4WQ6RHL7XY33JcUrAvB42gFjxDodxlpwh
XHO2AxGawWOYl+QlbqdwHMRdqsyzx9Bl07s+lbRpfAO9jtOWyh4Sr70Osumc+Eu2EwonKmmIZ/Ka
R1r7QOYZ9rJx2uzsevlV1gYaYnljQVPHQX+w6uVDljYmOWxd7h1P3LuTz2eB7VNLEUL+5cmraBqS
SFPZPLqh069M90U7CXSsJGddshGKSKg84XxztsuY6tfCaONnH8COsYXippe92cT05K7E3i5sZk/J
PUWffXJa0tFocRcnOCOolC4+WXK547za7MCnzDD8lOQE0cEjHxZuQxApVEQwwDu1lAqLnl45OWza
YSCbNsoCO1ip830amNgWolxc4ZwsX/zJpxRQcBLVaoGItJCMT90Dd1DD9K+UJ1LfNo/0obzrlgHy
Vm03w9mi4eyjqiyxdxQeZ5gcnQdIKTAuBi4Jb9OZ02JukCNL9+CTzf80ajynBiF2g43kkoHX2GbU
fKDZ5am84Sg7ei/AydtgZ/ZrTD0lYnkvrL6/WzrLPfZxKu8G5eBya+NV6puoR4Xx1ozZCUca/9ou
vPrUSROUXbY6CJMWtTuX+W6ZcxDW0J5Js/GjW6UZbOLK1SENKvjEplTcNfhNbqzEJv6KyhFO9jgQ
3quKy6Tzi2os4y6PBUQ3ybWLrVwcRqvRV87oqBvtDA+pMX9syeJd6LbjIQeDlS3gDFCnpTBRxrkT
zkVf7YumfIw7/M19bzYUjSgCrOCRZBBcWwL63kz7G/lyW4TV5IFKiiyAKl6Fl0xMdzE39LauxVGk
2I+DaPkWuzAhPRO7vAeKLfEwMSvj1GEG/+TQYhI6XR7sJrxCJ8pWdBjhzhbYyKfqiZ915NQ6dNfo
jF9me2n3BIDyY9050Fg7dcsRSJ6mwSFy61aPpuBC9TR81F3edGpn16yucKNBQqG4Mufkrk2ufYfn
yRb6MUT9eZT3mBCXx8lZsLknUoba8m8KBNGDA9XyNEqeJU6qNc0hSfViRk10mFwPakKG7Dc2abCf
M+3sAmpJd5jDvk6DvKT13LyWIi9ApIk32UOCcydRXiJsXDuznOMvQWYF17W/iFcHZlqCYy6c3bZ+
TZdFUNYe+w/LXD2KtCpf+3T4asxU4voZrjCVUZvTjftsxARdxKX9GTNRfcZiODz0g6l2lYriz03v
eZ9r6Qx3KrHtD0GusFWbMAXZqUTOYzVxi1ED0z8OYimuKFSF7mCPwfDd0YbeO0Y5HnJTdEyePJ5p
VmccXKv13jSA/js6ZSBp0i+DryhtDehDxRPyMeeqogYCN0IFSwfrAMLC/FIIH8XbhxVpF3P11uVt
sqvBQOzyecjuxoZUQ2fZ5V3ha4FmWlp74RZ45vzqZZSzeSD+NLLtB3/J3AJ/W6x36J7qNNjBsG08
q9im0YLh2luWM/Ul9WHpzPTQjim6mBisNe/ALPsKCvF4wE5aXgLahn3lD1urUFiLXRTv+9yt9Ubb
Q3o24PV8WPKEapvYdQ7cqA9Jk3dnLZyOprbokmghw9VzSfwXmXPyErCTbOTDelx2Y2q0J+FhHR2y
5pXMhnnpVf0kRdlezTK+IXsPi5VeqY3PWfMoez+/qykA3TUEsGkCjYNPTkeY1/eHj749J/eliare
LKb1aHYSuBGPjm3OcD1001jt6kh/iMBv5VMxHbM6kQ8ZW6R9bIiAnBgcCrdSDcq5otsndrCd6SrS
T8hSib3LBxOK+FBpe0/kAoGcB81XggTYCWMzva/LNnngmM7pMoIFdOvm7ZcsB9M9ZJIODcdP4qu2
NoLrit6Jc9p23YYjTLkJFpszhzYaVhCbkvhRj1cG2PPrwWwfsNBZ1GaYnH3iFbhtlM5t3hbxjZ/V
NGlwyOL5iPAd4T7HhJgGx1Z3fBuUSoSp1Xf7LMcwVK37n3Sa641tNV8E8K0R8x9lvwG230iYkkCv
650mPOEbq2nFXqruOZtbjfuSgHveT8Cil6Y+6sKmtrFKZyiIs/2tjavXTCTWhyXBNE/9JnW3oF8+
83s5Z6N/Pyinrx2H/lcu51NUA4b0liLZZ6Xt4ikcG+hm0FROdpMVuxKhQIVZoOOZ42CUhYUKRLqV
AukVF3KxC6JZnu08c9hGY9YWbnYdj75/iBwIWZZ4sCxo8Jkw0tsh8T+sAQ8Tx82pCfwbqccB2qOP
XJlDkGQHeAkiJ9iawxjtljb9hE5S8tQv+oOrc/vKHJPjUGHjzNqFVsHibSxtsg9t33V3owiejSK1
tqQBPPIOa8odY6/emotfTMUXfETxMXH64QZ+FFBfxIK3yFumbUqyIpxLZtM6uGqQGh8NXBefx/Xp
3Mt5NxhN/oj55xppvbmOTAw6VLOUT6iwTwhH3XM3BNPdwHMghC0jv3I++OQ3xm1tVl9oGCEYOXfq
utB5TVMVERPcnY27NQUUW8PIu1Bai3/2mmZnuCAjEqHSg0ecne4213mdJ1scwGxfF2MyA90M6LrG
swl1JZLqOPWjeeQQ/iZXJOxg96+uPX/lEom4LWR913SWcQABJ67Tqr72bBnvaoDDe4cYyHcb7NeT
i6izCbLR3w4BtSW1jtVmGSKMriloGEh+X8YSNyioly4NrVY4YWWO5YeZWmTW7UTdZ13TnziyuSEP
XiNkkgZ0tLHomDNj/1ygouyMgNaIwCn6vVs65lbUAsqt3QJRszWmq8BsP8DMqLbGvNibopqWC2G7
4tzktB614vtCMmkfmCLe14L7gaI4o3ts9PI1iywArNqnT60S6qYySp6Vfltu5hoWucItvfGk7A61
aFXo0756ZS0BHc3tcmu6/vWkvRe2R2zKcYreNnVTngD+2tcFTGZyL9BFkdKpVqASrWJrmHyfNc/y
wqejrRuxFffZ3Oy8KPCuaz7c1m80PjGHWiN81oNakk1TLsCKh4A2mFSWB9JZMzxpc6ahrS6OTm3C
eyyX14HZwV7qwbtOcaPw0pb9zaAMfSvo27oUA9bpTADUY9hT3tAG6IaS4++56lPrMa1Eve8sgZGb
eAagoIVRxuBzJqQIVh3a1IfFhCc3ZMzj7ciTX9pmSsKaxC8ZCb886mhpT21ZGYAoqSxUqYVHfk1C
ONkjHVBYokGsbERrrf05lDGNuSKv0kffCTQFDJgkIyWLRgkLvxcb/zYG063uXQt/9qAtsZ3c1OEZ
iDVhYv90GzC8megnhv6HATdnG4nQGNor7FJMfbvl/nG23VwNF8PN6z35/Aq5bnWCl0UXFjN+dxZF
En2LpPlk7Mh1UETygQd0vTUMvezebdV21ND07lZiqyjJ5Yln7KiLEle+F9en2JrkHrjhna7KU5P4
2ZVJbuQAjY3BYQQUUrI+cLbvoRprerZ3fu6nx2xGWbKxT8G3olYqtxpz10dtRwio+1DH8zOlSiOD
ztR6A0r4uajdO6tkPFwuzvTc90G3Xlu0YZvpcEAEv5sXsvu5a38ji5pvYbvmu0m5+b4xPJLmxD2Z
S0ztmc6N9Bq/AQ/WKvPu8yJDeY3HAwUCFHfGwE3GXqMg2smneYwieebM3kdXJOViJustmcFD7pb5
eE19xvxIFaqDuXrIh4WsJX6HTZlFogq9EeLmprNMR991csmuiRjwzTLIFdAUsraL0M3IiD4zK3qf
BCUxdvosq15p/XA5QYuZQX7jlv7rtHR1S5mMV7wU5kSwiPE+p4eqMebTYEXcOyomuo3DDMw6LnRT
zLTWyG5cu1uNmHOlP+lx75UNS14HNOUmniiRakQXm9+MHrnu4rnTZJwzVVsGDz1qJ6jpk3NvXfqR
wTmPBklyiZjB0NzISVnWuTVJfIZsaE0gCcSpxp1jKooKWTTN5WxkroUZIKb060ySm+3/krjlfF26
Alf+YhBY7zNPf8dZIwrEL/w29LL2qJ8p0vI9yn9wpPpGH93/y955LEeOpFn3XWaPMmixDSAQmlpv
YCSTCa0cgDuAp/9PdE33P9U2wnrfi1pVZpJBAi7ud++5TfpUrxMO0sXlmFZfksl7rgwsa0N1pSSq
iq5vwqu9DYMGjtCGeTxehLokPT57v3BMrC88COoZ/bbYET1ciCviBXo1aKLflPSPkRoK5niYV+Lw
ZllTO9X43SUgiZM2sHHX5nos9/sx0ipZvMxJL8Z7c5jACyxkKfdBjZAcwqJsHnIEpGLLILmqHxuh
upOOIBRSUCMZKKawxiY/BbnMEPGiupWxRGbsTc3owwEvQliZq0Y4T7Uvs5SvVVs/1T2tmcQG7Qeo
/c5DB6M0NLPlPJscEV3cmO/0WXK2GJ3HOe24FrBIZixKZr3rcSHc4bPoDiVJROROJPOXdUi8g9X5
TtwXuXgz12z5bSVNv/PMHCOg1RG8d9rkjZLKZZsSJ9tY1KIcEACcgzKS4jdxQW0JM1YM0L1OOxgX
jArdQIJVGb9m0zVZQtYO0kztLrUJAldW5pajeO/sLaKE6Y6HPihe8pyyomsL3DwccqaklMCnXS+s
02wWYGtcx0h6oHO94AJhMvjhikxvpBfR4cO3i6eh2AY5CwJJJFKk5HA9QPYtMcTmqbQdQVBmU+bs
qgtMk3oC/cbUdF37fZqRH+FYlHpKnf1efTIKYsJu8ruJx5Vap3xN1u06ra/EvAi4Fsd00ZeNmWE7
95ZW7I0VpRbYnn9oGClxZWdgv6pFPzKjyAmNQ9Hb2E6jdi4u59iiwBddBb+YqWBSTSlEWKkXN8w7
mM5m3jvpH2C+DqlNOZNLxfFAIHVw93o7a7fCmdqoQ5SkfsTXmSMUrCSha8j+kHQdoZluqM1To6/d
x1pn3huNOd65N+x8a6yW+sh6P6PSQZOM8jNUWYe5xJk0ThunU+Dv/X5Oj1QH1FOsulF0/H7ygbJC
k90edx2On4pHBnK9bdVbL9OBVJiNbkCmAdfpBx9rmhiPDAbOtWEciDd3U+zMmfq9CjHv4KN2vBFV
GXIEb7bShK1eDSPFJ3WOEYD9s7uVDq/uBjC4velQqmKiZxZ6vL3kaPhIPq/rEJDyTjVk3Jnj7bvb
Dz9Di8ZcidE9d1ZXhjxNBUYDzjBFZ7aXcV7HL9n5tyPlhhFOspFmmgXKrj7PRz/PyDWltXmftdaN
S7xvJ8Zl58v8pi+HPeHl4GS4CVk9Wy/628CX6cVmOsBEP1ChKAMBfT7tjLCVkG7xxuTX+oPxSfOS
G6YdbIpcpu97j6dSRwR8ALl7cfs8htR3BAm+E/hkMfVmzXuvtT3is/cJUM2MyAERQQqK9MFYMneP
CpDdV4Tat5iFMTnMJuptxjcdBO12MYPyq1uLwxDIz6ajXRjf0t7DhKwIl7NJp/d1p8/frLf1q4Rc
zdvYJ7GrL7e2NjgRJje/xrFYUJSMKwkPlW6o/dQJ59FyA9ugEBX4j6kMi0KkWUUL0cYnVNkf5abP
8AMZf/HenZ16mfce0Jho8XG8B3Vw49JHfZd2/A43pDGBtzqTOOCt8g/9zKxJUOEaVf24UowBSods
2RVgjLPEMLr6NGuEvzOb9ZkX2odH4rf9o5TlQ15ziE1aW8Y+s006P0pySZ25Eth26JDwarhMk/eK
v47UEq0UoaZUfYF2wyUwEbvKtIevFAL71pjSG+/6QxWG8LZc4IpIh2ZJZ67YdbX2JrAp7jHmcXwr
2pcMuxMdIuTSC0N9qgJ/PY4w4EhLBjbKZQk5NVZTX9KxcyM7db8bj/ZHTsX6U+OzF1ilvFCrxV3L
qNeDlSYxHxA52i3+JpXdNHqJdtwsW3dW2odnN/SPsGgdZ+nUEQHhuon6MsuepM0udioxioibZeCY
lOKhTtxTjdqffAghE2c70qQ1na6VFRspDZt91xrCRKl03mmzddJVx9Uj6Djt9rZyj25SQ8Jj8JEV
YQlgz92Xi2rJ1el61n8lRGBOgkoVF6XVHLo/aW3/dmr8h49R9n8OaO0+v9q/1Cpe//ifNg3D/sOB
umdQPOxQFxSYmDH+JKT4+DdMyLZYq4EKXX2q/7Bp0BdEVMLWySPp9p/xjL+bNAh1MX0l5uVfL7NE
YP4lFuRfjbI8r0yoXFiTWDTIj/Gv/dW7al9vZQMKeCb64t5uWxT9nHg4NnPr/wgL/fUr+To3Rp2f
AvNP4hfgJ//JJTsyG6RuwaJHoEM16ZtkM8v1SpdMxPa//Oj/m0DXP1mc//xKYGQY4fGDgiXz18/E
NgDdgKitCTmeaIsNSGBe/i/Q1X/zcSB88jsj9uSSgfona0vq4FsVEG6d3OPUEVAWMNAEEftmRizp
f/88zj9VOvGzs4ErGCbl8MS54Ir+k2k7oU5iSp1ya1GRS7i2HfvkEvQkZ7f9DIsvIkROCVK6Du62
SqUFBokJ4EAEnhHyZkqw7jHK4aQfdU1KAa+f0iMccsZnJAqYrF0fgwmTxzZZrFri/GtM8ybNhvK2
VJYpdiOz4G9QCwEDSWciPq+1XvsaOMlSczifGwOAheJ/0j/j/gZLj6A1gHWSsdVK53e+5ho9mFYK
YGqpe76wkWvGL1ubcxgglkn+mzXdccKyqwL/mBQePXqTaQl1o5eNC+9Y8m9bhFzJ7Rs1WrAQo/cN
kY4rpzQT1vC5pEohLEtveZ8HXb5lw99aeIqExLLgRA9VBZck1y3PwumfOb2KWQeHn6ZUdbKtuDB8
cQecX2dV178xAjsXkOWMA6nenh6oMVyLuEzNFBW6tTMtDIbcefNrJkvh2rTa1wBE/JnUYPmMp0DA
YbexdG/MCd1hUwd1Mb35RVGZemRk9fhW+2q6Xf2Wn3Tjl92H7ZnNA+dT6iWwzRfnGptWGSrsA4wH
wTe8CZjBX82Q51+8NdNntlyrnIr12q+ctCbuY90yh0/PIEqIhMdvRmcnw2GVwtOg5WUpOZyOvXq/
UgkdfNvLMoSrZ/nvJMKtGxO65j34UVnww7SYwpq9LF9n0196vBvz7co1tA1XmsEem0kwB2vK2n4x
5Iz8ZTC//8qDYHydk0q99CV4yE3uLvk3XIThcSC9V8XmMqqLKNVMeGV2K31Tcv0++8HsppEhK/rn
cZvrP7q6ujEAr3MKvUa7OGKJ9N5MzX4iA4q5nEy7L8sdI2Xj2OdtY22CMdfOlVlRI1nmDee2GQpB
G6naae5HPcC2UK0C/WcSi+lR5JI2kkj6Wq/386rSO0pd5UeJfM8BYk69B1/k6dvk5tcMynilOIC0
9vFga5OiuWfSFQNaJtNo/Mzy8EGMIhEABI3ue+jpQsSz5k1vHHa4pJueItlP8YcKexeCKPiAuafs
3Gu9YqMXWnmjrbq0OSW5iMHVvNYPjeVnZ6qkMnowA8emKQvtp7l2sC0fsshh+VQ9KRxu7A59oV1S
8ZZVfMVqyzmo+0UZA14y7W8jx2bS6LzKMJ4/C+jezyXLfhAJ3c1+TXalgk02cDOprd69NwX5zhD4
bsLtanSRrcAeiXudxnfztCSgljZjaZTdtpp1nn8uuwEWN/w9ahPYtfM+YJP+9ge3voO0WbQkLTqe
m2BIMYbm8CeJ9mPq57zkJhhy1naWbzAT0NsU79/3zAP0YBXmG2QWflvlOCnctvPyw5GdJ2nqYR5d
ncXQAIMy8bdAJZopgnWAc7AkyaJFGDXsFzIE3oegYYXUzmSpnjOfJ+oDPRTNZ14vqUZDipXwRKWL
KGIwEvCxLAw0gPayrqCmoVsEUiixtQtDj5GPaWvqlr9XP1tawR8wdNwc1zVtrqM0zazfq8GjMgc4
EzdB6w59NOeJZmFguLrn8mqpMFQ5VbU17VY9pHyAMgZfxRmzc4F3CZpWIxtKixcPrq0w0vtYtmPL
yZ0uBJNc+jtJFcf1Vmhy7HfhxZwgpSl4jg5DIqPO+Z4Y4CoaXzpkwTih3/LOQWC396bO/CbIMeqB
jKG8dKM71PSNVaVTXdoaoovotWS2fEVNENRjffYSMF9Wf1gmn/ZeaXhgGgc1M0Aylt65E7LGsJOs
Iv+2eVpz1M+JOVKV+VUd0TVHngPoAnMf2koziINpvhxnglU/OeNTe5s6hbyzmVNLHBEVDi5fH+fH
ybXhF+Bs7ZdtXZAj2pdNEMwba27BiObWQnqkNOTwnXBiJ7OBoFRHVtWx+A6IsvuguToQcoXCHHWe
oHvIxsS0GTxPRlmu6T9T0oJ1xX2uk49gaGH53Lw2HIJqnTKI0drDQuwPpd34QdgbbnaWInM2k5XY
p2VyqifGtgHlhI74MPy5Il+nDelA8GVML5gVh5vR0jE0BkCj5Lb1czCoZHJy0C2iyp81r9O/FP3O
D7ahRB2yu2slJXZjfldD7mgpnTfFd1cq4zXNJEEf4u90/SZX+w4VYZLersn1+i+dtW1bTb7VRCiA
7RcTW3WPAm1BaBDGHduCdzN0Qme6PZuxqXneN0gIOG4Al2hqVO44iX2JY+J2Ue71OU8Fm0xfOEga
ymuGp2SoM0jPzrzEAsbfrxLqEgOWrnLRvYW5su16rF8b2+gEc1HigQyMPT3FbKOz+whz9OcQcVAc
Rh6+r56fxoh8bDCvkZa37tGciPrX6bUsORic29nAOr5lkq/vAV/yRsos6B9T6Xk0SPdoB8kq1aWz
XcIlmg3kcWthyTiw9w47mq+ZdOh5gXKjB8ZnC6tC40pssIEU01KOOwvdhElCU1cYMQE2U5OMmSxa
lpwVIBeSfEsT2POtZ492fW4ZV7OnmEthh6gT/bvDw1fG3tpW9wscg9+ZbnVUFmJqZxDpYrEPyLN9
mOP1/Shsa3KZxqXCCz3Xal49QgsfbjFkLOzS0fZ2l+Jbs+pkiKhOAO5FMAJtQg/wkcLDC9xnomI2
2n3jTYxusOriJRTgBmJvQaDZEC3mcylOk8EG6pg4L8JC5qk1WsRYiaDO8jMdx2tfp7zKWsYmBeRz
31ROW94DyarkaTD6vrQOferY96bXK3oDTfTOEMrUQA+Bk1Kmxgrff0kcypW2aqjKvjCuLYSVBEwk
M8q2lG765XVaodyDyFi3eHBainXxoci7IjXNdjf55N9O8wJmaDMrj4GE36d0TRPVEE9dzrkTV69h
UYJUdhTaqLrJALf4Yt81JNS2hOKYHC+EqemQmGx+87ZRzl+NpkwX8cHUj4XWgxhQXNnz0C4RtG6t
gjeOjUQzUWnNkfmWBCSEDdcrzLvRxBtMJfHC3qWvpg+0TvdknI+QB6MihXxxA1ynWnCfDhzsptlw
qxsYOfOnKFoqdRz2RczjmgUouyh8+UuYdsIJMhspM7NHa8S0bJPsYpO/fs9QKXy0nkC6WZiuozza
czv8mlaJeuS47bUPONWMOqTIgQ0nHcSA1BToEiVjcF1CFiNrsN4u+gE/hsbcQ+EJpa7P6fr7lbDS
cBmlVWDwGxIriEtHl/tK1hmp84zkWRlVEuPnxiCh+OUpg6ZHFDsQa0kVmIh9whkK6zYfKzOeAg1Z
pV5kyYuRuexAaz42RysoZk0w9dTHGj95QhlGNZnS3iduChQ6GtKgoQPdStca08MwuZ8GdV0MkxIu
IezLKOju19B5+BU3GUYcMIo4OO0LdSAa31dSdW/IyqmxXfSh0F9Izs7dJ+VAVPqV9tB7dx3Nf2xT
iBi0e+StW/787fb0b0niP4xrSvh/1iTOaKVj1v4FG3P9G3/KErQVQ2Zx8Uu7ZPgDGB5/lyVM7w/d
AJyAYHHltgBq/YcsoZn+HwAV0Cx0JnYoENdY9T+ECf0P1/PREq4Aat8w/8XWHcImf01oX5Exjs03
SbbWtcx/Do8M3uL3zHfwEkxSRn1BXGpqqO9LlR+V1qTfgBh6MGwcXoukFwX33XZsp6Nu9R99LQ+J
K/eYUhDU9GzaOdSomgKNvTXTKey9OQurPIimILjPR2YJwWvSf7ZJF6ac9Pq0OC4s19XkvnLMh85u
jzdSz58WLx9vtaGPvdGi5tX7hT2fOT+jL6GqOKnHO5FXBzkWH6kdrMDdQItV9jS/NCO+W9IyIrQs
wUvg0snF5TRPOPQQtLilPeHUjxandrs9NxVoKm24c2moC93M4KKIa6PhXtJKEnydXWbEdLn3spP+
ONb6wYR+WxYsCUOuYuqtfvezq+Kq6kKIil9FSTNHycfSuqrCij1Gjld8uG4wRa4lYqbTv7W1YHze
Tm9C1HcTuB4qbCktdYJvJz/bTsoI5wUJV34UutOHSMwM6h1m9CSQKQlZ+DaZphKPpPRRe2oK4GKs
+jOXzg1I0Ae/dPOwo8IgpDaoC8GpvLnVGKFr2jvda6KKUWRkzdnJGowBu+tw2+Tq3pbmrWX74WqO
IRG8C6h6WGZt874KopFBNx+DMvXCUW8uDLRg7gmRb2et7Zg7Y/TUVFLsVq++zwpuL2W1kz5Z83S9
t5PqYon6Rgus4yA4C1Nd+Cim4oHbQRZqqdbG7ni9gGveN9Ukd5rnHmfPB7TV84f9Cny9NS79Tqvs
OpKBhWq91oA6eVfgbILRW912P9TVTcUJ3sAqddcI61Hzc+2xFAEu5yRlXVRBszOn9QX++cku28de
0K5Iu9FXzk0LM5Jl/NYSjLDT4qq9RA0MB2tJXnLak6LGytjy8tw6mIs6TkVBkcCcJSF+k5w60sEJ
C2fuyT/ZO3aYOyGS371hXQizvDYlBYB/4xvMDr5PyMJn2pJi7KxeHCzDEmuJg2uiJ4cklv0CehOL
sEe3rHA24zLdGM5AZyaU42hcDfsu8NWnTdoz7isPOaAt+L767K2EQWGZfsqkFuz+dTM7lxPUuyp4
1rXq4lXZQnpVF7yC5nxjYyeoVmfCBFS8q8koI9Iycsvx64WJO2+j2d6oTnmhRjp5Syr5yyqmCzRn
RtaeW2yZue+D4lLZwC8Z0anDCCIkrCcqWTA5GeaGHfmkFT0YxcFdduw2dZSTIt54gBvJblTfyiB0
0eTMIoFpONFYTCfOV89kKWXEgWVPKogXPGPumpK39or5O2jKsxwntAuqWuNu0EKTa5Y342jT5h6F
y/xqpLm7xnJCgK5NVHMY5GuBWKNmLyqJW41ptc2qW8I//ZacaZiN9zjp4iD4KAx8Q5x5vlN1lpMV
wAEWd5lNy0JVMGe2bdGcJ7nUNmXNXvqIGZnZXmn0Z1fjQOEEdEKJVQ2xqafZwciqg0ik/KjcTsUL
tIE3FYhHaFrnJV2osZkn/BmM12+6MXDCZXaa73ZKc4yBHHFVbRUHpDrcxHTezoGSnN2CBmRze0vO
+oKWg0vAn/ds5eVRGs2WB6G7U4F2WjrOoFXwa/XkU1GolwqTvYDxGNWz9pO7EorsNUSmp8ltiuJH
gdbRlstpaOEBus4yha5bhPhEOe6trbYfxlLnmKgISrRWfTFxAHoaHs4cD17dqj2wBCwF003RlqwF
WNz2k8rRRFN1mhz/OJQa6ue1xQIn03liINS7nOQQu/Sfwud06vusX53pF19lY9Y0ZcKvNOhO9Fcx
n/WqaXaEX0aumI2KioEMu8X1fZHNo+NV76V4aBdr3ygNmEIB77myqy19yszsymp5SqoDZeOs3zSf
jy+Law4XLTWPGLaYRDfHbMEzzWyJgS/WKxC4jq3iKTfxBSbgU5WxYnLETRISgqAN081uNfgMoaxG
TrhTxjS3GueYRrFbVX+aZYNlo50KyJfLDTcL91NO3a88HQcGlJkV2qOzF8wUsxaODvWqbYLzshsU
BAH3qNI19Iz8Rsvzl9UBFw1u4Qg89JCjOdYO8oHUBn4/mDgw2v8sHj12fVqdyEUnB5pkeij8axE2
HG9L2WwbnT2mnwg1+s/YcjZqSk5uqX7pGCLWFMmWyS+JtuzSpfqPGKpng9rbbWsLJybrTC+NQ32p
mwHIzDOUn1wmZbyMSRw0YJgH7PObHrzvPsuCHI/nJEMUpAdb6u9zTr2ldyVotuKz1LmUNAYLgLJK
NwZwXV6CgB1Iruo99xi1b7zBMHAuECfVceRuZhCcMQEDJy6Ifm4bLlx7s9HWt3ldX0kF4kdUSKVO
xyXN0syZYbHT7WenpduimYsjxXDFV16kMrZXreEP4hGGEA8HAkmL2IubT186k/nDuqhyr2X29Erx
5vLiLEv7zhy0vqeGZxss0ouEc+uk8eI4PVIaRkapP1qa/Vo35fBE2hDsKdNREt2HFj5DnI0IhUzd
cbVgy4q10hupnBuRRhgnBoOHp6PryIPpqiblmsVD0B5nHW2o6X8UKhkuTZ+RsuaAgV+cz6IAYMno
81CTmX3s0/HVXFz2Mu8hITw2Kmm92uS5QkdoF1A1WMLNvjkqY2xCDLky6gZ2y4p738EikwM4Hqke
vxLDEup5jlmgH6YZpFDNyN2EqEyN1p7879bUsbrmSEAeeSlo8dQeE5hwXry8P9PxsWnwfNc9iU4G
9/GSGENcydwKYeXuafB9IkBMgq++2qcIvnbJrG5Hy9zB0+V9RHXumHeVSx/qvbstChjeS3vWJ207
UxLcuLwMQXLrZ9MjRq+PBaBKgKmMCqQD2YuYQo/noZpDkhtTuBZaFODEdAtgp1cX6BQg2GQGVG/s
wwkgtUqLCleEtW3+mEO1a81rhVV0BTnheOVGnO5t5y5t8u/K7E6Mb6LOpc5XzpyXUl4Ej+YdLd3V
dJ4kwGS5nu4qWPscu+LJdbEkj/4OHjq/8gZzbb6kXpTY6wNjkxtmL+2mrFW/S+f1uTVcoBKuckJG
GtO+n9SLb7hYE4i4sbG7t1PD53b0r9QjG6aznxH0+S1RY3IY97EDMTtpiMoZ6QEo/S0PNUc+lCw4
HbiUgli1TJ5qe49x4gJ04EsMD5quHpFyonJIos56bNvqXXbUSLXGrhv9WAbisGrVuU61g9frNz2D
8Znmn6hlVBLNisBup+cxVZoWysjyuy39N6diq2JtKN3+vfXEj60nJ0fh3yVXN+TVTpnTjjzzLiOk
6+TdrqSBU5KkzF11lLZ8xx/EfXVHPw6neRFbdXC2yptgVR9Q6c9Detbth9Rd79s5OE0VTlx7iH24
PiITZ5f+kZ42YiwKLGTtLE7C5myzpNNlKvNPl7NuOdPpgBjNmalrvsze3LsDxt7yMq5dEupp70SB
X/K5Gv6ZRXd/NyUPNqdp+7xgz0XHufR9e9ta4l5qyEdFenEZNFBIfOfM4PLEgzUQXNVrLIZmdUtR
2bjRevOi59ifEPAipbGZ9DoCIwvOIWAaJvU4catX0n0Xm4OqMxgnBsFUOWfPXWMTiEkZwi0GUjCF
dUQ27qhkf8+hykeyJYw1AnNcJuvWW76llUWMsVDchiVqfKSzOThMTfAyuhxe+nE6LkKPZ+Z2u8nS
7qVlPPfdmzcTL3SDb54kxNGxfDCR8Gm8z8h7VwQcVaa+mmwF5duVsVnZ9qVZEFabrt6vs3lTFPqd
ctctbBomeYMLBmVSkKK9H9yxdA5Py0uu4d3v1yz0rwGC62Mpg/eZsxKVy8hrDIjIUa/zs+W5OyKQ
GatoTluFLR8aDPWIErc9QIHUnE4le2CmXUUeyRYwzc6BWMnGcN13KW+DqrvB4n2xNJ9hKSAWYb1d
ZSGDZY89QwhGlt3ztJIV+Cwc7We1Tvj57nR36yKLXpe9+wUcP5m0Swu0+F60xS88T5dWd17AiDuh
Yy/bEkVQ8d1liXZDYgJP9ngEX7Jd8u53YLT3c4ra3L3hEf4BMLKvi+aU5vp8kxrOJlPJbYezfjNI
i5qTI7c1MupjnkVlwX9zEufGdDByb5Ov7q+GAWeYDe1Bay2U4sozMdYMFwqDdrm5btM+2wshPkqQ
ZwLPfbkwn3B01EZfmHmosTVUtTpoKr1xBEfS9epBs7imk0NURgjR0Q+TRpHRFNBHlUT8y7rfGoPY
zmRoljb6Azg/f+sZrOY5vrDIG5V1oNSW6anHdKbyn5Iue+9oXS8GOZ1Tw7zp+v5FruCsZqtRx67G
cZYszotdrwv1YxIknlV8jZ39SJ6m3TVj+ZmZnCUtrEY7TqbPUi4eHVH9gdpriN+aeJNJ/16XDJM4
wKc4NCGte0whay6toYAidEza1ovXyZ/gG7tfqWof9KFxMPD4d6IoIKgnDKWXdrg19emypu5NCfEA
8RaYDIF63iiKJra4i90NsZxhU/bpu+ayDGiDXe/pyVK7gsQwwOl53en+UsW5BHKuOpIxWTArtPSi
OeLmhUG35MmrYaRPABOuiRU1X/+16bZkJUaP54BsigwVP2c8rtF0rlNdS8Ev0q5lT6cq4QQPivwe
22c4K8xTPo40N9gm+UB7lqO2Qdv/WJ5xV4n1Ok4ywsVLqmtTTNnFQiXNxctNLhN9YUWeD2VnpvUq
JpEahG6be4+5BMvOj5Q2mPmwmDV3SOgbuPrmuzEp0WxcmZyRrsmdWpRSneypaeIOrzJ+ZpL2udcZ
B7MsOClhEPhI/Lk+uFoON3v+hu7N0KiICahTgOG9tRoJBPo3gsE8uk7927+a3Jb6I6P7Yd8ubck6
XSiq3Uz5UefqJSmag2Zj6vRTiPYMLMM1QHLXrbMpecznxjxxNAVszVoVCTTmEvm40+yz67DCUeT5
NBnER67tGTzjSssObC01lgYAvgmbn2NyFG79mOKa/NOoZmM7l7LaEds3d+mIBgM/SoEtw+hyyAuK
t7b6KgnIXn11Om8fq0dyKtLksgyWtRH96oYwvgTnOvNlSrKvKQCYNBsnSbbS5kn0h+wz5VFrPO0p
x3EfGV25TfCdEfKKs0bgpL02VlLWAMAVk83Itkw6gi6PBI4FifdtQ67JnNI9I8UTFDQAGZgzO0Ob
I4otRdg6zckwrJuCo1ptNkeh8h87KLfMoI9Bjomuzk7UGFRu8jwP/p1UEg+oE0++efSITckJztVk
AziWw0fCOG+o6i/m/zd9lZ2q5T31JkIiy71lExpdyjet6c5d2e+vM2+3vQax86Pj6/fMREOLYdYg
tCxiHHCG93tn1SVK0kRrzSsVQQ9Fd3XjruvW8bs3VAX74HEk5sDYDmyxmo1E4FppXKWjEVfFkp+1
jONp0t9MCTmKtVouySxvKzMgNdFHmTs8AdLEsqr92Jz7Vmt6VVkP2n9oT3mTP5B+C24kELWXfhI6
gYI1gpYE36WyIksT7xVFKnqise62xllj/L1J2KdwNgenYiieyQgjZ/VqPg5Zfn819WwdnUxx2fQ3
owQAgzHwkfLsIFRTGdLm8gqy4TadE6AlLQ6GCShISF3GW1ouC0YN40ELBsysonoBicGcqEeCqDqO
7xOTAlqYypQoHFSp30Mp2kOiq+DSBBj5N2NhTUTp/L3ISzInCIrYsnAZxkPrv9jp+mwGrJwS0M0p
WfGTp9kFYSgICQq5bAwWYyTPKPKdSb5lb4L0mrYOnVEEa7kg2t5j2syPRV69SZpv/uTO/lvOR85H
gv9f5Pz860fkn3+V8/kbf8r5mvcHQj5sXCr2qD7wIYv/Xc/XDOMPUDrcsPgKcOYCA8Pcf+KgkPPx
xwFl13XwTJZ/Bc/+p55v/4FhEf8hNCgHihMjgn8FBmXZV4/a/weuUrCi08KmQ6G3bYNv9W///78Q
Ttnd7MkY6UwcLK+NPTJ7OHAr39VCygyv5iz2UFpRIGB6GxzXVJX3VHTdBehZDu0z/ejGPpa1mH0f
uEUyYaC50ugoYFEr4IWoXLuMjhvQgucmzTgIua03PWRm7XLYJk5IM/uUrhoZ21zsZNLm3H7xOibM
Pss2ID4jBXjO1Nd+ZtJM4FymtD61mUDLnKpVHXU1zSTc4RVdC3AN6pi8QXbc7UwtOCnHtF4ra9Re
4XtkRAu7tHgCtFj/uE3rHXyNOS/TW31LMqTYz9YVo0YtDpHwcVxJ5XZJ8Sj0rnlSOWcRXkZfvY9l
ZVLG3eXsMsXEOKJNPPmR5vaUotqBWN4lObM/XHvNdUQxtMHvZLDk8+xpjnNq8SPHkxLLumlXl/41
yDUsFgIbM74yffAfPaQ2OJoNyf1Iqy3xQJOE9dnA68R87hb68apGfLLmaWtY06J1bhQmn+uxwXyd
qylvdvmAjztccoNjm+WlNktUYclT2gu/j8bJnN4p0FGnsheNG1Ih4a/RKL3uDvB31XDtXxV3aG8q
dkXnKZ+F3YiswlEPyTr6p3T1xnd06w70gvSR/AcfUtIm8a/TB5yNLiCXzjEvXKKNG0rRPDwYS7B0
G5tA0q1r0bYSqcIaT0ij5RsmO1FFSCFee5R8uEc8ADjSmLnUyHJLl16N+9XVtmd3xNSkGubbin/C
3fjOYP+4c/DZLFbBnL0sUDc811HIz4D8blUHtT1KCEQ8zX6w/pL6Mt8nk29Pu7p1gvqUp93YEf2g
l8v10z60OpEDmwD1bj0kTt78NMPS/sq0UZFjdnWuKQm2+mikSOlWc/8fe+e1XDeSbdt/6XdUZCZ8
xL33YWNbGpGip14QFEXCe4+vvwNSdbe4qSMe9XO3i65QFUG4xMq15hyzCLoN+jVGE01sjGrPKEPf
+3kKQ8JGKX6uz2WXH6ZSq7HhpIHFgj+Y070bwTZABhHhJxIyyzFsBqrwVKWpdovbILhtwAnWWwpr
+yZjtF1sS3OsQR6O2vQo56Jj90TxpxHwVJefkGlG7HqzJZVd5LK4MDO/JAIrJzaMWmN2MAs2GPl5
zpNhkzB47M8nCcXDyyOUJKsukdTcfYXVFf1TgmUaF1ROB3ToUP7H/OCNXbkIGAGkMjZZoiQSL1Lo
Q1ZTPPsYKbsFtIONg4pWZLZ/M+oie0WYpfQtSGlEZyLotAcMg5nm4QyHWlk1rS0ZHsJzovU0uA8F
1i8cPBON7RWuCMlzWDVXRT3J8zp37UcixxhbIUTyU08ktQby1C/H1xovbbOmWqBgM1WmXTaVAE7r
y7TzWiMw6cfkOWjWQqPLssxFoGfKVtOe4HMZjO5QdfLjCOrw0IRZ507lEOLFpgD7W5lQv3tTiENo
hdt8P2PjyeDcLDQTbZiLG3eyYANMRlM2J3ot41f4VT4kVSRTdMCIvUMsOKbiylVB+OT4itVnZc4m
osLQEbO9tqSEf4BOIGqu+jbpom1bOIyk2lAZnyp0LfZnx0oo+tx6wjVls644m95ofMxS1Fvgk+tK
rAhXJPugcpr6AU1pfWI1w8S7U+So5Dp6N1Gd14BUmfMwC3Od6CsWwvaxHynR2bBz+7lrxYBrcyST
srMG8ez0k2Zv0IS61VWkVIJPPhTzXZr24iGLUxZXhF8uYzGS6iKgaaRexhfD0OrTRaa16bQlJziN
1oGyCRXCZQiAqknnzEFOkboXaAHtmFYXfvFmA0cjjz7rWsE2nBEXG+K5sen1pw2ikbMZFTP93qYu
z8smtxxIQQQRMlhPurXWQtE8wQBc3pVTmONErMwSVbOmN1yZonKQpum4D/HoMJMkzhNmhrbGYkwa
oUSMIg44aDpjW9RYcBlnt8mhdJPisXZD8Rk7RyROQQ/kEqlmBKUBRJS6meLeyvYx69Y5Ot1gvsxn
4Ac7t0D6GuA9dCCy5XzzRJbUwZbwrPHKGpGJrHLRK1x0YT74DuW7pRA6ta0vgFFAp+29rsnLC3Oe
62EbpjnUlg5Q3qXGjUw9q2dJm8o49lHPNR1NNFn0+z+XYVyUL/l1W7+8tOdP5f9ZSr5n9KDIasP2
/739y+bHXwcvxcLEfPMX9NKjdvrcvdTT1UvTpfyjP2JRlr/zf/uHf1M2b6YSyibzrLxdflqAbPht
fYV14H+uyM6fvj0FT83zU/3uH/pRlJniLwI2FHXZ4nww9SXx/Yf1w9D/wjhAkWRIJYWr29gL/kno
pFzj710icJd8XIsZ979qMk2ZfyF+Ri1l2w7gfaqKPynKjowSsPbRfSy/Ato5ZbECHRklSj5TMgwT
D1AWqEwHmokRtPn6p4vyCzvG28LPkfx8ToaiD7k3oP13hZ9BjTk2LCA9BL5QVLd919935kgeI0q9
GqTUB9EUx6e11JcQUYn7RdAO4vTIaTISToDiiDFsS87fRUhxtXPtQVv9/rTeHUXxaeSchDK5u8hh
3l68OAkyDNZT7VUiRBwgGrUzGt34IMxjuQX/rpq5eIpEJ13o1PQWiM7jmA2k4k4q65xSORsND+sl
JHUspEZ0xt7/Zozj5w66ywendqy8YZvgGoon12bjbryj909zELRDozWeQfOSbpfVbm2ofhtTU9NZ
IezygyfkyEvDSZIGbHAkXSjhqOVl+Dn8wCamznesqqU2tx9sv7DXHI4udpC0Hxzp/U3TwSCidzfQ
yrMjWf78p02IT9ygimMwczkElpNpNhJPlV36HxxFmRIOALWwLo/zQ/pkiK3I6VovrELG4vFUAaVo
3YV/8Ptn8N2rpcjl4B0WFjfLVMdPemygSZ1D0gjTlE0BrfFkh8LU9LAq6xARCvVKMmL2YyX/sYj+
4n3+xd0yXXxI1vftIaEgb68huB2L8nApfpSRbyzYYWD6DG2bV+VHKR3Ht8sVVDL8V5qKuCJyHI4O
hROuGypd92KI1LuigPPlD372weN+dBV5+FiheNYFKyDUCHn0JtdmEhZOP9NymXxYh62x84P+jIDh
zZiLg5u4wQe37ej9Wg5oLEFtpBrqFvkNyy/001MIJysvx7GkyuymUz10Te6aa58gjy8O2ELTD27Y
rw63wJx5Gnm5LGO5yj8drmoGw6k6mWKsscxmIzBDETQTVukpLFFNephC6Cn//sk8unOcIq64pXsA
2MvQ7UV3+PMx9RwxtJOgfrEHSzuUhnudVGbzxyemuICEPHER6Xwc37hQBlBDGyYZ9jg0h0BkxoF6
Id7ASKALO0By/vOTWpYn67uXkQ/025MynGXRzzQcSrqMth0q4k3qBh8Firy/XXyPl4MIgvt49I/s
i7nOYK+UTuyRLJ0u3P8U7IyaPDKTG48ZjNz88VnxHeNR5H4t3aCjs7INrZt5pRMPviItV8dINqnE
Z/KnR+EWUWTwn6UacI6OAsko7QFQIoei6UIbAA5v0kF2+P1RjtYmHjueNQoOlyIJhPmxUbKlqRQ5
hFt4DoEpK8X/3VBEx+CodP+DE/rVoUyb5ZdSbQnNPDqhVhExMiPW9tDLkyDQGeN1I118UVgK6OL9
q6z8eMX9flZcuUVUS66OOH6BEZN3aTkTkIwm+4YEmPG0j1S3Kqeh++NngTmoXMjxSvDsHddqsNMg
DcLQ4PsY0ELrrQ6UdVTY/8EJsbabfEVMfTmtty9SqBf20DIX8CyQVOezJmb5SWH3Cj4JGtQ/POn/
4/fq/VJEnbt87PncGwYv1tuDDXFeER7BaF4wSVvxdvXn4G6cHxkFf3IUx0Jlj2qaJCCK6bdHobdH
24VX1Bvqst6QMP9IH8r+4PH+xak4FmF9VNE86cQDvT1I1Ms4JAETwAMZEpsor40LrLzDB1lUv3iy
3xzl6O6oMsBOmWFcIuY93ONbgebTVt0mVYN9/adPtkFPWClH4GwW1GZvT8gctHGqelKtTVKn0VbA
VwcRZcb3qdNpH9yh96dlWJIFTgl2vxKd+ttjuUmSKKBwieeYsXGa2DYksiFAusFy9cHa8P4+GZax
fJuUwN0vxdEVHHylMYnkUAXr6sasCVdOFIkav7947z8UhFLqrNvo5NnJ6UdPA1yrAXY7FKwwKIP+
XBEt8MDA1mlPe2adKPAUWTQfPIHvj8kmBCs65YRJBJF+dMMGNldqKAKkkpJpJVjeeq3R7lunDd1F
gxbVB3WEXO7KTxsg1j5zWYmkZbs4DsAevr1rBXcHwwmucZg2PnHeeukGO8stEfa37uTcaUzXSFJg
PYQK3rcNQCBI1Y+KjtlDK53e8vy4Q6WO2whHvOWG3YXR0SRE2JGMkOXLqNG2naFZpzOUvy+/v0Pv
HzksFBTLy9YXU9pxEGUdNwEjOD5HtPVKYhbmHmoOuT3+Vy31ERj9+dEs9tgYM1juuGRvL1VTpyWo
Juq8IbZbKNyJqW5hZrc1w2aSfj442i+eBAmhwgGwwDiWavbt0RShfFGX8f0z8HoTYB4ixSYCKQm8
ccynftWXRf359ye4/MijZ0FiSRELBgFaha2/PaRAmxVqCTl9jYsSr7NepllkXiLCdVTRjTaM4fr3
B/zVOfL22kpRsMCtODpgJwz0AhWfQ/QWGvmH+r07Rud0Hn1GVwiQfn+0XzwtXEw6RbazpC/ry6ry
U52up71uazXpwwF7FegDbVPeaICjD7EBTvrPj7V8Dk1eH91ij//2WE5p1sO06ERNpxk3CDm006zH
9oIff978/lC/uGsLqYSrB8CCYv1o3c3DPIB834CgcMtyjSnRvoVrKJD5wgBmCxlvUsbZH3zD3t85
h64aZJPlBVzevbfnVziYK6JI8C5gLzxvZjgPJg7+gxsxw2FCamz/9CSXMF2K9mVjbDjH66KmNDRT
hE6xCR8HkFNFFEOwr7uzNBywMPrJeAmM1Fz//qjvn5hldKsMU5kgZIR59A420KsYcnLUeiAlY674
kFUJOmcUvx89nEeNKNZh1i8dJg0lDlPk4wuKBdFG3lBmXqxypKvzZGSXlVsjd9LzOb9LEbpfJw1C
PILNuq74YLF5/wzRbuB5FZzs0iU6OtE0ohqKSpT9NvCP82LxElQGnUtwu0P8STPT+MY3M/OjGv/d
d9ygIWU5Ju8/RjlWnrdPUYKheMoRpJJak7mHkQSgM1cPnQ/e+18dhTXUgMKjEzB9vKzNYHAmUUXs
zzOzXNsJYkJSvLoPntB3zwqNL16E5Qq6JqG9R5ewbce6lya1o6xBoy8FGQb/ltvFzOk/ORQ9FfaK
FkzO4w9ROnd1m5kImRXRYHtltePaEBPCJ3Lndr9/A35x7SiwTL5ChsHyYi5//tOamcnIQZmGcG8E
AAq3j9UG+1Ba/GFPmVYeV0/RJOLxJ374uAwZoEHGBOCxMWrgbaHyCdMvloM5YP3783n3oH8/DrG0
almVqbLeng/cDPxbgZl5bqWgxjWO32tgI9waPZDUYONrqtm2aio/eMF+eR1Z9yyTkF36QEeLdMLc
PbZygD616VYnDNDiJzPR0Xr+/vR+fRiHXTqbS5cH8ej06jmubWvIPDYgHZaIEsGjp9EO++Cx+N76
eVMqcB1B2/Ey2Q7DknfnYyfYGWG9eKgGAwcOWxjcpIg5MLGkh0Lo+zKieZMPiPeY4+2gCakPXoJf
nepPv8GxfdVNx8buLMaCQ6dZved0Vn7fkahy9edX9OfDHH3oIHKMU8PL5cHKH88z17nViS/9oNH2
63NZlg/i4Zbq/+1tU30/46dcaq0pSOqtIwieZdYJE/r3J/Orp5/mg4U+ncefvsrb4+Du7ZOuUpln
xpW1GoxRXjWGGuhKUfGBy7Er/wy+4kebjF+enmT0IAmLV3Sc3x52IjrCFQWHxRKP2T2cgUykQad/
UL7+agXGy8zGiFa9BG319jAWM286ltR3vjBxARSA9yebcIWVMeiMjH9/Kd+fEy8z4nR36aCzeh2V
roQ0GD2qJFoFJfiiuQihrqF8wqzzHxyHIpJN/JLf/W4HT+BrZxQsWPrsEMrZ9EawQ0gSfVDPvb92
7NwtmHisiUowcXt77WzS5UtlBD1PwgQEecaE0Ifg1xxZZB+c0fIwv106vmP5li6lThfROLpyIKTJ
4GUr6YXQwbZxoVW7sp6yixCwCZyarPmgPyWX3/3NAW127xDeJBXc0uI7WntjszQnpXVophG8xRcY
I8ziKaUiq9lbuXX7GRiEuM/tFj5oUtqpurNjqOcHagasy7+/ne+u8+Lgpx0jBa0ShiFH17nOVUz6
dE+sq11p28gW2U7QzPgMH/ejipJa4OjE4QeIhWTI+JvvqnFcNPtVDtDUj2wvLcjgzfCYar17QWCb
0TzkeiliOBzOUCHXmQ3Mv4PHzneeL+o+dNqdwaeDYDnasDcVzpvoKZ6amrDCDMDTClmu+Sllp3Vl
Mlk0T5JxwWXX5SDHzVTbeDfipAU2XWUu8Nxat9Ac1WMV3OJAsr9PRyLCq1f9TLmnbxSuOux++IhR
WcJfzwW3xh0VuKqooN13hY3faGPch0gH7zKRuhjAQ2NEIBUnkf/VcCEJwNjlZR1KoCR2hFdf4RjF
TxNJu9TBWk+EnHkTmJ788xQmxDaCVdIk6CHEdRkdOLe2G/SIhFoWm66VFmkBQxro+nkTxb5WYGxr
wo6QenQ1Z1mf+LiLXbcmTm4VE9+FJMmJQWx/G03NH09s00l9L871aXzWnQBzMuzuaiB/Edwy4rSg
IVl2DXg4i+91EqoNfJ3R5FtXdl+4Ln7iOjcvi24gaqRCoQSjnRtMsMdUuHJjlQYZsCuye7EMDYUb
k0c2dZb7KUFwjba56UfSIJKqmi6GuU61Ww1kb3NKoljd3yCl1zFYRFKc9ICzQJphucxfwOhPL3HR
afjVOxAynhNGFunWtp7O5xYZGvWBvLGhOwQB2eKbKKYR/OD6FcwIlkFkPXbgk2dHUeUspidsGuDO
cT2f6sOIBWpNMzCM7jUjRBcesCgXqx6b9fSM5o+Z/kqXfhh/4W1L/LVfmbl/7ftIV0+kWTpAvBI1
qsdslFG80fO8tp7GOsQyTAskyrCPTa0C758AlV2inmvSqRHEdIBuNCxNF3miYONmcyU4nyF3X2tA
fS91kWJHIq01C+A2izClICztcDMktm/AMBPaRcOGlES3ZojGG72rfYmkycBFp6berF+qyBePuh42
kHqhsqNmVyWgC7JBcjL3knw4E3j/8FIpQpfua60nx9Cuow4+nT/YLZQxipcVuPfoQdUqRR7ZEAG8
ajAQVOuOJiP5I0QWBZvUyAXP9pzY+jqEZ/8se2JesVlhEkSdhn0DSR2J2TyHRXzRtLF8FqpJiFPs
p1nfkTw/3rh+7tQHU3RDswkhgYxeaBAt5ZH8gD0GoFNlbvNSqJcAYVS8Rspo97uZjTikSTmPENCG
pH0kfV03zoMJta03zRZAHoQglrPKA22CC5wU8qYcjLBfF0R/DSSHmOy56jApkxMyKMW0JbQgeB4K
tikblSkdsb202i82QMv2NqIY7kgv1Ag+wkVMFUQDuLpu8kJM5zaIqtarhhCIRY+xwzVXdY8Zi3AM
4Tfb3EzMibAuJxT4pwmwPw9Ln0i8wG+d5iSuusDwCGLUb+ZEIyVujqycmxEDgSJLG3LlNm6lccvC
H96X7uhfsXarZHElW/Et9omc5QZUyrwfWDNfa2G0j2YPTeqUpkH86PZNlJ1OyJcTAurgHJFnRn2/
FrAVXrAJydsQyT7hZJ3RDiszUL22o4leBcgo/cL60hd9JD6jqJTNfVZO4krUWnshZ0nzaNBcYz5l
HcovgGB3Kdaq0i32pl8DQ6cXVF2XbU8CVpFpzms/+W5xmFqAAzs37lR0VpJi8KiFwgx2JfgQbYcy
KHjRB5DRK7BS7nDI3AowBGZhhKghFaOzlcRhkpOTD64kdUCY91YoGmuldYYiu4cNu0O9H2oVL/vo
RCdTIJDDTVM2n5UdUMd1AyGL9KEhIKsEGzvmFdcHh4Q3vWj0y8zXQrlOQOJCAUxmw9mA6xy6rz7j
/Oq8yQqbqJAu7PUNa4k9kIwEKNtrtHj+DMKiHr7UyGC/OJYfJLdInhJ5mjYaeLvJWIhNsLhAN7vI
4JUnO2z1O9aSXm0hypXo3YkUAbwWaNFElIc+ZsFDKsfka9lX6t5KC8ffGhKhthfrJESsRMQ3oN6M
3dBX9GP0oLrytbTJbtJEr917tLtRsLNTXldiXdiKwE7R1RWZOcLwVOwbxHf4rg4nNKyz2hMCXsra
hngXrokjwOGYY1HML2Bmlum9lacYqKGskh1vB8jGbsO2LEBeliVfSbKyYAEmjAkdHsS4hgEXgstY
tX2siV098ZQ/amkXWmT49t0JUYzjcDBmbt4GsahoULCTD70Cfz4l+zwb5+K1Zto/sWfqsyco+vZL
5VpO/Twmg0QA1SMl2ERakchVOZM4uE4wA+IOF+MCZ+n8VLifWa2aZl9kejCelLyj5EVNbQzlshsJ
3VgpogX8e1WBb8fO3gnJw+4Qsoeb0ql3y5y/v0qkUYbXWem3xkEWuKyQwTudkW0crFjZDfraAuhu
A3SCp2SOo+K8JtM+OQHJ56b7IMAz5fWzY2DCgp5Q1fc5glLIMm47Z24PBhVg3ZfWZar/ZLZBE1wR
+ZE1z/rojLxCkR+an6oscLAi+T0fe+G2YOaRbUQkJ8ppPkxWr0UbLIomghWQNQmKAcvhCnt5MUbV
HZURHCSsbDgq9pBXpXFjJJOQF3VGL/He6pImuB650t1u6qshvaiNuZJbxothv4uDScd3p3fp/YBB
aLqaej3XILFmcfWVaWsLDy+ZjA4znCLKVWgOgVDQOe2RrpKtn5gEezQPZYi+1iPihpg1k2n8aSzm
wdnnqHOj1ShdNLXYOyWMxiQFbFZPIGjX0olkudCUMTYO5cA99xqj5cVcwYHMtS/kamnDToZVMICi
4QhnhooGe8u+MpXniYxyjIctXLlVRRSD2iJDgdMGCUmNl0GjJequt4DTV3VX2Gc949z2mfzufvhk
BFNBt8VODNlchwr9yCprBvTyLURHeWnn4OB2ojXcJ60VormzgbAToGiVLomgY6d15obPEx1RTYsL
Q/MS35pAK7RkUounMpgGoCNEhvEpnbLp9nvd/l9b1D9QIP60hVlEvn+Ldz89ZYh3+d/oa/TyswL3
+z/xN+XM/It+BZhzMrkZAnyfUv1Q4KKypcdgK0BmJu1+KOs/KXCtv6gd2ANRzltodC36EH+7ohYC
mgvkVqfXSL+RT84fYc6OtlsS9Rz/thz8DC6CCPto61cuk4sJguHK6mv5uRnbL400i42VOB+1oxg4
vt1tSYYTOLBQJdJaQZRlLR2Dn1qlTQXcsV7I0OCbIAwirNsOgkPHKUQer8390VyZ6dDQWe+sT6JP
AcsQX3BtZ3B0S1LTPxEjhiurC7ODk5nJnrIhWcWKtIc0VC/u8p0ry/E+KhayVtdol1Gn2jXbQkX+
km886qASr3GQfAqlBjh9NN1NY/YvU415nMpLf4YLLtEuBg8+VhCwGqXOhYGrzag38rF4GFC0mOf2
Vn9BLOFlr6r2xdexta6kaX91oBXvItcglRrtKrs1plk9mCBQsDQZZztzvbqrQSPmXf6N/DJ4sAhv
vayvSwI/p6i6rit7iuGrGS5m5sm3mRdnbfDCfmEmvpaNwjZUDWhM3WwFkbt8XLS6vaYPpiHKsiFZ
pOLaDS09lDiRs6jwSRzrTCOtTsQCX2y3/UiGOJXn6GjDw6TSGobbACZm5Q62bl7U0MQu+0R2z6B7
+WKTt21EXipy/akZK7augeiMg3AIkCW3FWzHCqis9kgBY31mwlV86zBjX8luwmtS+niy1z0Rjy3q
ycn8gj2UsHVSXek9uaHimks2Z8GJydb+YSpyV8MrHM/9Kh/EeIKX2wq2srb8/ez3zW1TDABaSNqK
rBNjBva0lpWgPjXCesYC77ZOupqkiO5V0cTtCZCgSawCsCzViq+Q7Z4UJaOlFbkypFDXacdaGWTI
mFcuBy4oNjB+I23WTXxImEZP7K7EdqZNsQ9XY67zO1iaOM45hxbsjQnE2sDMIVaR6KxXB/vStAZb
Ch8kaIcE7poT6vkKJvvABnq2cfkZolFs5CYRBl7BXuW+IYWPdD2ICBQF5Li99H5TZysAfuobNApt
3rl24963zGSx6Co3pO6PQ1fzetfRCKkPa/dkHvhMg6MwfDzofYQVCJAqTy6VVvEcZzK9AFFChh5a
yBFo4GBj7K+HJXJQ79vq25xYMlz1NkygDc6pCt5WknZEnzK177c9tmziXpp2mFgXWJSmsnlJascI
16INB9JUNYg7eaZR4ag0mTe6BU4Xf7gFKDfUUlltcnRC4UllInve2yiBn6xYTx7g3OGFI3B6bAGC
9VycDAl6BTcP2Cc2lEQMJOlGo7+uyXz5rJux88wzERmHsvHZm8mUCoy9abykleBk/EpYHHmirUrA
vccGXVxwog6rCY9P9pjMQrsGWZE4JBU7xsUsCQDiFYXxQH4ukVyYW3hmVsMUDJ+znm39KoqsDJNi
Wgs2z4be3rHz726bPFf2oS2SFvJ5jS0PGJeG0GAczGifW0MBH3FcqP4WCROrKYpwuuduN+3brLcA
sxWGWW10bDLxpejH4ZutNzUbTZw17Sosch/5kaZpl4Gsogcx+l3wwNBT/zZKs3uWTFSvaj/MSH4d
DAhXttZHEHMQQ8tV0meBsa1MHXoIyAJ47yqLNzRGmku/HGZr1bD1qDbSzKJ5D1utvpIuoLFVSbsT
k7ZbBq+JngXRJia3sDyBHFFixffjPtnUbaqHG4gvRXchjIlIADcbW1Jwcx9bq6NHHdCHkLbuRg1V
KCCH9LY6Ie3aLA+VLnkowPjqALNbs6jWkgbjQ5cye/IIFewxFNGp8bQqX14kWrvB2VTh5lzZ7jBZ
mzkXLTwHPN7ajdLr4LlNfOYlFlB8InJGtz9Noqz1N0WgDw8wsFW6l0kN64PABH9x72kBLIIsa5z7
hv0v+jscLWdEXrEOIIwX4BxE2t9BLEiVFwiGkeepa2bBl2IMzPYFFnGevVZ9Po9fC1/F7DBUVUFb
SCVU7SuwtYbzmZ6ENps4r0idnFZhzxAXUEMphmsXOEn0acoj2fNsgRWDvJg1CgSJCVEePhkTKDuh
RmzAhey6eoqHC64zMzai8jAHr4TVl/ZK5+f7e5jiSXcaABjglEYDmxrWfhX4+isGDVg1rW5ZYCia
tienmDGFOdmAEPWlV0BseA6hTuvkXK2DVoNZxatTNbeDK3CjefiVM+cOC0TcsDgHcXVVVswD1s6k
1LzPJ7OguscynW4GvepZSlof9LlRQUM+CSiUrb1JCJJ9yd4irWANgB4A3sH4+CGTYVLsRM6cdud3
cQLlBjwib1SF1AVsR9zR6MzyoTKukoa3Y58nNV1ljexIYEBkr8v4G3vxyr2fGqsVhEoT+ZGukfWA
Jpz7VrVoUa1endO6HLNz0ywlIPzMmGowX0Nhh2cl/D9z57Ot8W9FouYeXLDRhztFKyjjt2/qeZNo
2YCzb9JhzTlpFJ6z/g7DS4uyJyYRPcjMzwO+5LMxZH09HeZq6NdNEhKA7EzWmF8lLjGdJ2HoW8+l
pIJfa3Qcuw3W5HxBKtEUvewmXX015RB0rzVWjPAJBXHWnRtdWgVnhRXb6pCADSeHs2CTFXoDyyjs
himfKmvHozLG/aasaQeatKWC2TgR80QjFS8pIn4kCHGUfbI0jXKBKiVT63oqXWh57mzu0e2GoIiy
JjXWxRQtyvEGTfcIRgX2dgD0YryJ4eY9DvRDg5WPAGATzWm0CRgwf6JmGF/NQqSbCT4EOSdSa7a0
20hpjB16Q/WYX5B5CL+ToVnplb3JmquVxgbcUnVg4pDuRqGDPadnCWFnKg99X8x3OUSghVWqzLWD
W91TsBVBK7ZEIQeGqZ3ncnR2tRpzogfcAWaV+cmBa5qXtr3XS304k7IZtn1jfyunpN+HbWt5tmAl
SQK/3OLxJaytHb/NnUb6sEpx//qYGmiwdPdVPOaXLvt4L7axydeWET/kQ+g/gs6qAcAVIrSw4oPT
XjdgOWqCBxQfObrj00qDU7MKbLvaWrG5N9JAbehbtdO6yTrFA10KHQ5vF1gw0Nx0K+xZe3Z96yuP
SXM50jrx9NYGOFMb3XlNF9nD2Q6fd3TSehMSfXmJRD1Zs/KVJ/QFzB1iCe05MIwzJxzbdaUlGSZg
XbvwLRV6JTqmE9It6+veIlgUgk2nkc4o6ngHoOW1g7GyppoDyyFyI14HbmR+QoEBJ9RI75I6pXcy
as5qaAZxVfpav0bgYB+qGpNqHObZNdQ64CTSqc7bluY2YHeKn0xAMKejtQ0FgXXConxqYRafTA1P
DLrxWl9ZqYjO6C9djy2pOZKx3xp6h+kROp9vqoYs1mTMgwde3hqaadc+CjL/vIgAgfOxNsvXvJj8
z/5E17jUDShqUr8M3fyWjD+xCmNN26dE2BqTme0HLOa44Wfi2kCnrpy6YIweielugQ1V29A1vjDW
Igmgs8ZDntOfogZL2wGiJi/1utUc6wlJp32pj3zWSRg3zy0+nLtSDnf2WGePtLH5fiSdfpKONgyh
rCq+Va5aRoBtcaLmNCWiMb12KzpF4cAvviZblJCRjOjZGLYbyNyIIA8P6+OtG1VttKKfU7zIAm/K
RgfL9wo8PjoUBpGWahkB01ce2L03GH5Y5PVo7ZZaS96IEknCaxe3LziMu3VOGM2m6ilPEYQ/gKW2
2eOkQJ2SxDyYLb1u7AaDYGo0da9xFfbBjwHlf/f6/7AYif/LGPFuq78mPLzo2ujnvf7yT/zY6mOp
xVQlmShi/KQBvkga/zbbstW3F1MDXBQX2ehi1fzbbCvVX8wg0bYt8ylmy4vD7O+dvhR/EVZmwz2B
gc7kGWrKP53Glz+mt5iU/5f2APxCEvsaaD2Tn4Tw5Vg/5BZa0MWtrVYV36E9hVC7jtmRfqCfeDv0
//soiA9xIEg2+ceeFCJfZ0o3jkKg7HQWBE14h3tUfSAtQMlFq+DfE+vv7gO5eES5PmgBEQ/z5z+1
EohUZxwyWPCdu5ZVApLEJNclM41Lp6Nxv5sS2wDW4LCkjzjvPAgYBMC4TFEvS9dqoDL0XX6TTwOE
2QwrT3HeL7HKJ1VCfbAiVHW0tzmbtAGPw5J7j5HdJcwg78ZmPZqqOxix9KP9PI/dTtqzEaaUVnLq
Sj6thc2vgs46Z8Lhm1dRmIrqNHBLDECk+VBBs78PPvtFbuZ70fU27LmILcOGiCb9GWp74+yNsZU7
24coS2p5XvPp6ZjLk1LJAltYw3i67NavTMa40QVBruKOWo3tg2PFyW3fZ67YBGNefEK50qbbNqi6
fKvF2djsyP/Oss3QQQCjPzEQfUZNRWxR4vems45nUdjeorYuN3UdSqau0ciueT/6oX+Xk1nveKby
TWdXJg6c8yh1YZx3GYFCG9eP8v5UMyOA2a1CzuTl+RQcajXM7dlArWI8odIA522xeOYU3UZ5Wsez
Ue3rwp4u/UjQopX1QF5cyrZzifmZQFfVED6e4tJ3nxomT7dM6crXPtOBhtawzb4EvUq/sAU3n/uo
119pnJj5I/CeeUmyHnu5kTl6m70bEky1MmHpRuTrymHYtAzC432pCCq9cq0Wt5mpCGqjV+A01Slx
S3SoMkl1tcZr06kvba0Z+bpgzspYgXE8yXGg1tROMBUdNhO9NciUQecqzxRjPB7oW/TRFgONsD09
iFvm0WBi2KZ0TitXoZnk5b4CNQIRAavnf1ux7XT49n//wev+u/X5/Cl9szZ//9v/Xpxpwy6GRmSl
C9oAY/4/F2eNJZit5SI5oZjAzOmgPP57dYZ2IPgXq6FFDIT4vnD/e3XGneYIVmcWIn7uH7Vh8RK/
WdEcZgP8ZjwmtPwW8dmxX9WRWhswENkazSjMfRHHDbkEo4jaB33gN2OvqtVODrLcnR0vckc58L0P
quqU7Ufn7kyrKvsrfSyVfZ6xzscHuOZt/xoCr29O7cHvN25ml92BqjZpDiru9HwbEDQzHgwnKEOa
VCL0t6WZ5t2dnRAxAeVyHuS+mutCwv/rQvehsmkphit/ivLh2qmkmXxzhhGL/kofbepm9jBZ8w34
ZnSR0dso12GRDtE3sjzRptRW/f/ZO5PtyI00S79KntybjsEwL3oDn0k6g2Nw2OAEY4BhngEDnr4/
l5RVCmVnqqpWvaiNNqEIpzsdNtz/3vt1cJIXZ3Y+IRikIHJzq9qMMnP8+1SvRkemQrtiQKqt+En6
tMQfxno023QRT8McfmVmfkarAtXQ5fexI246O/11US0yyktchy7iEmcKh2M5DE1/Duow+Cxl9z6G
Db3BxoltuVEeXXOr9J+dVL+QTUFDa8O+2lE+tPKRZmtQHkZqKZbN2tgsIFXCtUqgqdJLV4MYjmJb
GGdfMHhMrucwb698eJ/9Z0dkKHZ4YGAbpmaaP695t0K74h101Sk3tf2pZmG6GTGL9ntGwOZUsCdT
fA2x79Qrr6B2FYX8qe8ZHG+0niqCYuOl1pz2+bCmpMyxHuwS5wDt/qYmnsvh2nxkgUnNvoYeKQ8G
rSq5YyIZ25siCfsP1VvxrR1nq3+PQV8nJDs6SjXLfFFvqh2XL3kfdPdsgg4ivD7PMWaHPqdilrrR
1nsIxfS8VoM6ocnY34ve0ush0zT7Ix0ZT+t9ZTgFfaXB36URDF5ndnCdxYznJjPgvsQQTq8pcg2W
o6UvD9zBuuI9S027HAhIx5xAoII73C3nNn7QcNg+se9JrqYWCB//ewoIzfqeo56ax3whZnhauj7s
bguDzVphbmEmnGyklQ8l8K3Vt2lqhhe/5vax9+usWdlDslyeGqRD9dXzYx9PgcCIkO3kyJDxpRnc
1X+73BzTOwAT8fg9ZXI2ULlloypHE3OBajr0QciM04sGiEL1VhV2ch5XFfvdXnY8lLulUsDic8a9
9Qe44zE5uZNp/cfGDF36bCd9j5xJVqkAwBisNa4a7DhDf0ddVVrcolv7BdWPUhbWkRIvIimEpV2b
/ujRCidrY/sZnXA0pNglOoFXz/V1nnkB3dJTd1BzX90GbVhu2t4+a3daK45E2fIIs8t/p9UyuY4z
S+0T3wU1WUFnIH6df5QoulHK+YjBhhybjbVehqf9HO7XXFdHLhLlIcMTQ0EADiDoWPlYV5sMLjbc
Z7NeqykoTOSDZHiCTlv7iEwjX998HD+TveiuWeOyozes3lUFDmEbh/OPLHOSW9PET0VnBQ/1hdsg
C5/PvSZDz88cevxGZ56Hzgu9T2Vj7KegoF0puoRMD5KV8GoO2Da5y2dgJMS0UB1mvGfpdus9nZL9
VUEb+U3HMGez9J3HjTcQh4t6aTYkdaYXp3SaaTe1NqPvNGQx3WP+kodWzVxiezu4lhwdEcPbpTrQ
TDkdVypA3lQFA55qTIehuwMcTQecDx2kRa6ncbC1hmXeDA2QP6l6cVJFKs7j1N9Z8Ds3GZy5PUYR
Zj8tGiHsAM+LTIcZTClkF99tuKJnw3htqLLeFQyao9Uq5cablvNihPlwJzEfXbftHobepEchUxRr
x0IxnZTZ05oZgyQR1rWT0tO86Fm/Jhx8N6KeqWGXHmgdM9L5WraP1GjBaOd4GM2BlxxWDLIMR8bs
Ni3d+iYTXfeAuSw9oX4vb2UnKZZmRC2eWt18KDfs9qmZx9ck8Md74nyGJFptR1ZLYbBPh7CCGnot
q0zB5kDZiwX0Iy8rviQrFe2UivJb5StvnZO15H8J1Bq52Ma39H1iPWmo33HokdrBwwmPWnkznfw+
aoAWDk3Tyrt2ggnhqKN/foipjFBdv12pLbxsWe6u7sbq6FBuvG3daT6PHiW7ZnLjc1Lr+GALVx0N
iuGXBQ/DzurhTHoNNVO9KsdjuA4fPr/CHR4C9YCwty/LQt/kSVYdLW+xr501Dt4K6SGySe7zeycX
KSbteLjMbUJ511CD93SxJ7ypNIU/VkCeOwypW53w6dh3lqZERiRxIE/kYUeLKtS5+gxI4L4G67np
hFQPgiwXdcwaUUk2iIeqLO4nXz5OnYvYVWYejh4EVYqE7T1WlRwGhx1czXgbX8LFd7eZ4nqQuOYr
BheWltTucDCIIc7ijRcKip8hcEwM4zL7UeaepJLALB3/leMDLFl/p2fUUpauYNNVFv5NqKB8gRpx
HpBwcabK1Y6Srh6YmV52cVIPQC1EFhfdvlpt/75NvPZG5Sb7Ma+J3d9gFcxSN+dLYI9I35Ffjxgx
gFnMjYXp8DDrrLAhQHgB2w642yDprOQu7ejha9DCaRQUO51Ayyn8KOQ20WG+n/DKFOjnAU4cejcj
O6DZTl5+4dgcH8n/wBU0p3n04nED5lSPt7R69uV3rute/EV50Bkl7cvu8D4Acjq1WB358lbh3hT1
QLHR8F60JeVz4Zwds95N74Kezmf8e8VTjrAfHAQca4mgZ3uwTcEC76tqzsrNCIP5AW+Gu63y2Dpn
XCS4N7mNFzV0O+7doV+P+Uq7D7carCR+g8HWB57rTD3NbUNgd/Shj9NJUK59Q9dj+ZkLJpbIovHr
rzNN4Yy3aq0vBQj1Nq4qH+ZL8YwjEfSoI/yrC4uRvEyenYWfZF+atrSfxdjMYjcM7ojJch6uinnN
6RJtVrS+IFxeeogbx7LOy72ZV/d7tizOxlOpOCSr/2WOG05xiW/dB1MRXjGiHh78sWbZ4B/ka5ON
/nhCbtYiIq8KkaZmpNnn3mPTB8EWhOLEWH0RwVdl6M4Oh9l/bt3ylZrA4bHiXENTsc78+15N9r69
LFqSTOIcNVim9ihz7nDd1H0Xbk3SqccZ2hL2HFFUcLQgRZ9Hwn3vxoSPFvjBu4bT794D+oqbRWd3
bSawDxv4D82WakgGsXY1ZluPCeC7mZzynGaeOuLKbs7YAAAKum16KLRfHGtYpQrraTA+Md03N2mC
+1TDZ71o2e50CuDpbEu39dgw1g8RwmkdJgtpEubr6+AvwOTjKWwwZdaMHFdVwyZm6uMy96MLBNNd
Edr33hrI15EByophtCG/OCaT9zIHrfMVVbV/Zmecqs1AlQcf4Jjf6kqzhkPhOmVeZj3pJVBnl4nS
57KOIQR1S2K2yVib54nx2JHxx2UrhziyqxbBQCQp+rP2jDyXVhlf5fwT4cYRjbwBPu09VdbQXjuL
nYIx63PH2Vor5xhCAPoZVF9ydsj0rHuk5uFxsmZ1ACqOEooHwQQbzhpx/554DNaZh9XO/N2UVfDA
T4qHN0Y8rrHCgmZtUkt9BG07uOcO2Xf5tDC5TV5AdFvqUzZaU8CczgtWExG5mMcnC8pvcxaCSVuE
+cXutzqhMpAVjRuME0YQhjPqv8uW/XzsjHDP1iTXniG+Tc0BDl2DHTOZ/WrvT2EeRBPc0OQYuFOB
sAKIEis7TSl9Gh9pSjwFdsuGzL0A+1f7wvtqdsk89fzYPFGIBRLLXNE2pxKa842YxXI9j+4HBebm
vKxueN+32BfLvGf2zrAKhxW2em90CQD6joFlQfp1sEQChyO71u4yX4ayzXHQKbXyMLxOrlu+YTm7
B3TZbuG4yY2/TPR/ckJveKq3hrrbA9y78IT4oL/xgNrQYIDdOsOs3obZ6GfmYvlVOFvxIWVwf2Yx
RRQRLkWUwpbpl96jXsnEk/1FNo4/3M7oRF9N70HFdTqxaK5KhjjytHAd3FqF12W3nOK9dwIpcr2a
8cQJpuPF0H6yhjErXsp0Md8Ty2HrQxMKimNpeVN70kXMT8ZkRh3bafbfAXeV1c524hCzaJmOOPPo
Gtbbhfq1E8FFPg+R1lxh1xKm707OC9z3Is9AdY6xV7dHuhgaexf49WV6nmi+wn7Jyew0Ek1xrpRx
5/4TTaGt+eIk0IKB+Y7x19Tr7AGmdD1T126z9VA865fBzVgtvv7i00AvzrEOgPEJf+KjC+iXwz44
2iznLninqxXvJyAZS4JlrCk8RlE3Dd5U1x4T/76I6VrFxNI3yb3lwio/O1PXuNt+ijWezDWd3Z3g
TX2fPBfZLeDq520CHByU0k9rHx/zrAgcatExuW+Fr50bjZvZiyyaG7ms9qrtjq2FPzQqx2U8imz8
7DI/vIrRs3b2MoLOyEL5ieFBuqe7Ach2nHVf5Tro9xEsSuRTAPTC/HXdNatVHWLAfYesAvvE4Rxb
THuR4yJdmuJjQebMosq2iyOzEHUdmCrctdJ7LToc23Cu/fJKd724SmagUm5erhEuYX+bVfw1pLj6
Y1IlHpKCY8HXMr3YGpQqwl25lPC0qYvqjsLthm9LsdYUVrvxB+QCTKqt24CRg0BO4sxqwD+jrLTL
phpWDezD4RKYSbs50MOz7D10EEGbLpwehav9voyt+HqxkungC5xci6zW3Vyv1t5Phs9+vSx7H170
TmLDuoZewZO3VuomWHJ1pisZcw1+2OA1TCkKxkswfNi1AEghoVUw92HpwOr2TTRDd63RaIAwKou2
3zbA07/4+DYtdptoxFuOu5WuauZnNvd3Hvi9W3p8KKsM+ITje3vpuFkbO76eScVvuV7nJx9KyrCL
cye8GeBTbmM3dh9rIozPQ5LkJ2wPq7OlTBgXa9wuUT0q67QsbbYtCPJc65nOWuTv/DhQu4Mzfmh2
zZQOZ1kEQXyM47Z5y9Jffbdiqsbwk2TmPFzR/EsfCk2eOI+Fazc+WJZLxVtudajLkV/U4fBbmcP/
DoT+ri6Vhv96IvRYj9++VH/7Nv7tcfz2x7HQr3/vN+nRdn8JHdyVPp0aVNa44X/MhRQTIweUN5JP
8HuZ6j+Ux4soSbNOyNmezU66Hj/G78ojf4mOJ5s2GgnNE2XS+u/MhX5OvDKxoRPNYrbrBZhNHcu+
/PkfJikJsQDjd8Wbm1nyiSpze1cZKK0AMoYt3GnwT+nU/lU9EV0iP8mdl5fFAnrRTek14BTu/WmA
wyDAoZZm+lx3Nf0bxHkSc4CIHr/Sh9OE2+xXigaiUXEfTlR1bUo9+k+AHnh8vXU5kKWxmXXi9yuO
OMUy69CMg6s+G8wU1K55vfk2pUt6xfmfO7idOfwTUC0zd9ePg0n2zTiqBmXH9rgnjtNrPGDfRRta
Ovec2yteEMoDl09JwsdAWMFz+4PwR6AucZEHXyt+2/mZjL6PFBvQkrdBPbIkWBHRNC77CAT24sfA
dS1+88fYxqyWpaR/aQ/i01bNruUshWUKY46fnggKOX1xChjOe6+aXQkORxLG4L46ozsXP2igxvAr
G1Q8b2tSVNW9Smv5Mc9W9lbrtKkORjed+xCktX12ZqIln/kjA/n+0gcv9l2b2pDUR4tLv2NlrEAW
RGCBvILVZOlXbrcESpp9qJ0OsadlJiVFlJTJCPlNd+ah4f4V7GvZBzvqfOki13qUx5YvVb/1wxWq
YDIbNz2MRjTWgUuJ4LRtcMWOytjgfehyU1vZ196neu7mcm+ttAQdDcmsEGqWGJESJvp0d6VPHNPH
qA8MfNP3ozPfN9wS9JP2yw/V4cXHp8q4Cn7dDKWIoywSV82MLwO4ihcAaxeboTtqzu/hSDG3RY8/
4pIwBRdSME1sUbaFSqjgOr1qx5veBg4HazQu1hJsZRjnkEWJOjU7KUbwyIuyMdkNJoPQiHeuktdy
KOTea+fmOe0m741DBdVaE7eM/lBX9WAzqRuAtdZxoT1ma33ZAltI11OYwNldOXNHSvvZ93Gey+/l
iLYZhYWOE1BYrv5OjB7LbCK1Ii5IVKhlvyk2a92oY1PjX9g0Jc0jGL8cLjBuRxP6RsXlfNOZfADo
57j0kZAKJGtnp3H6DTeZUZvWjrvXkdulHdn93Hwj6NF1W08ip1Tl0j4Ta27b/QTth0s5RI4RqWOe
/dNczdWhZGYBsGmxY8aRLd+XNchi2FBLIwne5XHpbKFBuJjhmv5bGYbpw5zEeFqkKbvbNHDrz47k
kLBbRT/fMGvjaQryHFgpbii8qpcLKkzFpDxMA/w1KtiB09eN8Q9WN3BEM2RxbsIyXzFIrBWw3MKu
Z/Q8H313E3Jow44Y2zM9YHYYekQJie9DVkRNQuOee85THOo5+tgmH/eoRRcaI3r8U4CYdE/GBsQq
Cu56bk05vRm3d9/rJFxf7DBuuJ0wJLmjyCR9BC9T3a6lWJMtoZDwx0TwBoOaMeRMrKSw14iQcAuO
jckpoVjPv2U2uDwti+Ehpts8fHAKb/mcj2vxxZlCDS4pHqyY1LEAgMFVm+ngIovlrnZKejaDUHBq
aIThGFSsVoYebXqKgntVJdZWSo2VMbQmraAuubnc43Vt63SLBQTqWRG7mXQ409He8QNSy/yY06TY
fU/tZcWc7K/DOfQuwD2wZJjjbbes6k2TVTCnZkKECgMTX/eNWoMOzUT1JQlY7VTpfsWhTiyu4S44
7vOKt3pOOAS730qf4uirnlkUmp7bkFrZFuuKfWgnE0MjcKQ6HKYkvEzipMmeAHUzU4HXTr7ZT7j0
P/NLxqW9dlNA4BLzurfDtwcplOdJTSA0XCv3jxz0qn7Yi8bnc9nDioOHRjnkqg8eXl0/38dNms/M
s5ugYilSiQtImdMlw4pz3VGrsO27GfqLqrGkH3WltENXEhN2zSAczVfxT9v2oCCokdfhKz95S3ho
ypKCcj4N4eUYmRQjMk/VUm5mZPTlGIvB1CSxde05V5ctiqRQbtOUdGwRDXCwBmXIGqdJDMruxh/S
dYayFdrMYGTW995TUlrof5deBEteVtXKPzQ4OX3yo4Uqp6d4yrV6A8xSGpQlvNMozi3BMSud+x+L
28afZ5ry8NKJSX5nOt2oUyWTueWUR7xyg6fUBTWjHfY6V0vUCsxTaz/rmyGDXpHlcXDKhgEieyKY
b+/6LGhxjNauLyMUifHMKRrzmO6wSHFBruoHL22Zm3B9uiL5NHwZy8GDAenn7YezgL7AaWh4w2CX
lmQXr40FeS2bs2YLqA3LqphcZiFt18hnFo9ObxZiAIh1RmC9ywPJiit0f+pgO807NiHVRtPU4nAO
aHS5riyNW70wUISA9FX+l9Yw3Ihcv8HQy8mbq6/LxeBrz+ide6AzIrNgR5Df7EB3T2Ml4TnbbHR5
tBa5/5CYuhh3HukXio9sCpboByvk1852ADmGTZE8hh0YbYOVeY6goPNG4bQYSc5WTB2brhdUet8U
GnebVzGgisham3t3DgKGf+0w7GRLT9S2wRjh7zgsLN2BMWA5bbq+LfW2yBLSxkXVT2+z7bNk1dmC
sZkMNbJp0bZlvBks7T8Loi7TPix7r9ldgh7DNkzxd0VT7RfFPgFT9mYvswtuIkzUN5IICFdE7YG0
eTw/IMgrXAmGOCbkTnIP2TYMs1pFDTbPYg9jw7+lKKDKt1KBEtsgmxh8pcLOoRslkBCi1q7ldahN
GCO80Mi5ZUGecKGFaeOdCa8U7EJNRpxcCZYvjjiI8/iNL6/doWl7p2xyxEs+23Aw3XVR6XbtAqY9
HpbIdueYklt/kOg6jBRV12nkdUsxYEtWGk2t8MyyDWZs4QfGqlmzX2rOP2ZZ/W7r9H1enPq5npjO
4F4kRri6YGMGm6CMX1a+d5XK9AJ2c/E3TioOcZnHo8e6FLDidjMi1kZncXxT8T+HUT4Q/2G6jWiy
8UgF8xG7fuweE+b2/aZfTfbCtY8BQKhSco2GQPK3EfnX2htrhbxmZr0sm7IqSO+3tOXfZahc99Nk
BKYTaSGIGpf1I2lxqkpPuLe9rav3sNTz2RlIXG0yQhS3fDUNKoyr1d5hjmwiZyjEVTBN/idpPIl9
HIDS92ZYzR0Crhj2mFTEC++c3EJAlOdJCHmxgjMcIEQPdopRzhI4X2q/rtiiQvs7xIKGp9OJrWxD
FT3EQaNLWHhVJt6DjJjr0mVJRjBhDLuoxR7/yvStuYspYz3P/ZK/8NsaT5h98V/CYiRMQuMpzs10
XbOtEql6AiJoAfrGNokhuzDdfCAAvDL07elcGl3BgHtigv0205ZdRsWI0+YwzUES8/yLacUnXtcS
kQEA3KZuKzoFpBj8xyKrB+i52ourDUd8YksDFZovAUcVEhlAtKZIJxm5hMtRnxWMOBcrgCQ1E7E2
MhFJlmlE6iXW5WKsb908SmsAscxs1we30KSaYsuZQESuIS1XIST4OygH4oerEnG1ThwYMcxa/mvF
F/6uLzLnPhyG4DT5JWEQQruOxeA+8QhjzqLvTy3UB5jzcUJpBzBvT1KnEutbNx/C71WZ2O/UBUDs
7rXwxB6bLouCyxE8j4iVONU+zMvWOnFny28yYy5bD27pal/CVsf0na4B3MOcxSEapkoS3qDBpAXX
vHAKbbHlkqfBmfVgpQXyYhonKD3z4F7+93akiyfkQDccRmsc76pWlOmOkwzfwRRg+afeyzOoQh4l
/tlasTT5mNU++bMVvpYE6uFAMBBhLrRU7ake5szZZ0nv1fsWTPf3yo+RMYM0Gcsbegd7ve15PYSk
oMjmLc+f9h4DGdvVLuCYaHD1lusnsFPILDGcYKLkXZvA/Mmm3r1B2WOSGmdtcJq7rL0rkgU0JTP4
Ib4MHnLQsCq/NCKgyn6z4iJ9LXkIno3doshzuTH0HPlLgF9axOUHA0zzlk49Hze9PfZHsKqFOb+j
Bvg4q5HvlcZfkGKiAXnGsee5U1YM5RVh+25a+YE2tHrx8+RZigjvAM6M1BSHD1adx4KfuAmeitby
/e3cFf7B6Sfq9EC3UXGvGzlxBLHGtmX2uHbe0XcrVEISPlW4ITDCvWdoxXqTcEYudyH28HInWFYJ
WAloaKRZRvuohE08oAStm0azrZnc8yT6z/XcMtlvzWWZwq94ibc4QiZXLPZ8vmEID3XLZhxSgEdG
8HUsg+U+izmF7Hii8mk3ECLiQ57p90DFFrjcOSJmyz4r8HVvqtKmcC7DJE8nBCyrA7FxdkTjWwZj
JUeXAD8NMiffWm1ee64iv3f5/6+89Hd1qfr61/LSrp+/kHr4ydT261/5XVlSv1iY2Sj8ZORHolbh
Rf7NcWzLX5jUkB6mydWncvHSNf0PvA+mNkxuF+3Fu7hn+bv/IS0JBcXR4pcorUuFOIld9d/Rln5T
j/7Tp0tFM0gLiv35GSxLhZQ//qwu2clkq8bwbCRgz9umeXIMzo1NNVUCEQcaFL6twN+FSeVEfFur
TzCw0us5a/NXLkXhu1HB8lWgSOcRznv6IYK8VScU+k8TpXaQj1MeyWqAuJbpl8BLMd6mHxwu7D0V
21fVQIstNo0dpxS8Ru4Tr+VyT89OaukA2MfjFoD4dabG17Fr76jX9TasFRrxH/VbTeWTPcZyY5vO
+VwCaN1pEqcXp+9QQj0k+jceCBGiT2Slir8B1TM8f2zX9SNKMZkyzYiEaRaQyUd4cMBWC0gAUrgJ
p4RZtrdJ5dMbmXbDnXCpTCJlYkp1CGIurUwy3TYBq8oU84nUzVxs0rZb0h1hfmv65rTtiC2tnyBX
X/BWFdbiUKBEmBhXXtRY1gUJNMzWudZWezN4seC9Fl4+UQFoL+EOncw7pLmagLM1iax2tE8BgE2a
MbnXjjufcXMRmfECzD0dkRsu4DaRZW6lcfK0WmE73tqmGg8XH5TY1DJgasjV/LNiFLqrQ688z4V1
4LXvR5fjtF8zpkgWaVMjIfqjosH7hq8ObUIxv8Umu6QjcQcKHNMoJExM2iDdzHNM0wSQtVEfnZSy
Ou3jx51b37mmTXrXMEknAnw9dPlTi7UL73VH6m5ogFiv671v5flGivSFnUGfldbZoUsxS3JFIZ+6
HRZHNpt20Z31EnQiLJ+1LBUcSYxhNX1MSUiwR1SO3eb/g/TEvwWR4en/TyzZOf3a1X39Y/iZT/b/
J67s38cnzl+4Hwxfqp/LEiju+0eCQji/cI+zWc98CsDoUvP/4NL1f5Fo1OSzLzXHrCoI1f9w6V4W
LTTx0CFeAaHK449+18ot5xcaFi6pCzq0+XNWyD9lJv7rGQpcuYjx6NaXOAZJDZbOn1czemTB4I3p
e4rcExW+iaPRGPnb1+NfBjV+bmT4/UXoiQhsB+cxTeM/v4hTln6CVPI+B7kmfjmEUZ8KcSWb2fuL
GMXPIYrfX4nYtmdTjh3Qcf/zKyUu991wCd+spYAib83h9MDejV/vD1vW70mUv1VjeVen1dD/n7//
88swMaO7mLgfmw19Ej+/zBpWAKtb9xXzQxns6Ooan+pFT39VlfxzP/Tl3fAybDaXUIjr+n/u/FVk
IYKgtV9XjKRR5sb2S4JWCf5RWVv8/8M+9v2G+sSl/ItmyP/XC18KeV0bHyFjgj+NMnK+gLQ6yFfM
WvHWtkqyC7JPMf3lICu8nDxmQ63e7SLS9i861H/2jP/2ll2brwhbOaiZPyNt6pQy3s5aX1uVDNkz
ydc53lA3ztiZSaKQpIIrR209+N3FvnbV4O9gb+JU+Pe/33/+wlKwTNyJDZ7ycZp1f/79ekvaFGtD
rjsjg48Z/KltRLLBQvpXLan//EIX5NeFEuTxXfoni/wshGacb7+KIW/hLxOmn6iDpQcR8ve/f0t0
9PJD/+HggpPrAjHwL6cPplN07//8piritOzQ+nZdbFgTC2bxAWSq4TkJ6qZ8xK+WWxHVbRSeU3cX
X/lhggDEJYZ6v37xMM1l7P20M7Ffm211Me3EPhJlNHae/aWcBybLiTV0lNJXbRVvvZUx0m761SBE
LZ2CA9yhn1NNnBTetd1W5IGpYuZS062lHqI57q2vgQocs8smCGyRg8NPRSTuue8LekrLqGptXxwE
OBe6DRHHzoG7jjdc0hez59YYpPuZi+CXgEmcc+4Fdt97lGf9gsltpRHTNrI+qiyh0cH51diVW/bE
KNkb273TzQHJfMAXUAIoWn70JmqzLrbWy4h6Qd3mgHPxncmirL8R02DwVtCmOZ1iR3VPyzTLMPKa
TmCZzEvhU4ac9KcmbmgQQGqtzab91UbnrnVKkVXi+NE8xovZTS7C7JNPM5p9vVZcUtD50+ldi0p/
owreDTgDpAq3HxoH1j+royn4Y/S8+GFlJjfckgXFI2hI91DOZ6E78sEepMh0e9UOysZNCGPr4i3k
cGyL+3r0emb8VmygUq8RZ512ze9gJv9qSyxFUYTYFO14wOyzW5qmw8PoNDP5zFvMH7hq35qGIn77
Xq1OE5RHSRCqf0ALtji9FRTOxd4jHSj1YA5hx/EO6WrMh/S6pPawlXvLySbFzCJ3deMG5NLIC2A/
LhdU/OCpLBKKSmAWrjK2MBr7Kb98KNeABWGiWJgxbGfrqcRvX+JpskcH06A/cpUrKIFyQD031AJh
bVAQ556YV6y5iWAadz9WwslMLJX0WqRcXOxNTE1VUo3Lnauw0ZGzthuboLGXLe5cRm4pRVU997rL
6HhwY4APblS3jd1sHRC4hIRLENTt6cIfzDfMx2R5q0OZy+tpij156LlD/piXesYXbHfBmQabpDnV
Vhm82N1E0/NAvPV7VtQq+QFgZHRue/wlOuraGHODSibxCRd9Gh/wEwv9mRO8ailgIfl18DtTrndx
7U73bAsuIleTiPVi/szeTA239zB19DNhyXc41NKJCrn5RSscege9eoF9OTlr75iSRUH6cY2z0lCa
WFTXVbp99XLFgKdcubPsrNUj4D1QKaYOYjZ+85HonH4T/Mhm3RqSuvyvjpGGC/nEZPWVurup2w9h
FYvnhWid/YSIGMef0gFS3j5YMAW8Zkvu2k+LV0r9LQSt7H3t09am4aIoFzLwkTuWqn5paysUhPN5
3MNzJltUkSgesnA4T5S7FfZmkgNQ3ggb3pQ952tK/c0m7bQ/Py02MUSU5zpZR9YaEvk3Al4Zv0tN
JWTF7Olugb+EVOOJkYnMPBX3vevhVLdSyaozuQrfiiUmMPBphkIdkYFUNzO0MCQXqyvuLexVd2OX
0XthOupdtkPRpNTx44TRbNOp9YO4vpXtaZHVwQYxnLEMnhWq8LBGMI1mgqfPJStLv1moLEwP8HLY
YdMSo+xBGS++TzCYfaaeCFXVVJcRH818Meph6bEN9Qn9/FHlTMxSCEE812Jtq62TlE6ypaUEGPEE
KtPbK0H2JYIskSKE0EGILcBP3/pltgXLfGbuLIcJ6oYhPMOhvI+JdadVMjEiQ538NNvYFvChpi4p
SZW8B8MIT9nNRUy8Pau/jkiZT1jXAFr7WmXfNeWDaEJ92r97Qspz07ok/60hpWlqHAdJzaoMljeM
OmWHzTnzgfbYvXAj36rDdzes0nxbOV11vS4J3QdkDPqXfu712xK45YdWl0k5dbTtx1DWwmy8dK5P
DYnQ9KA9Nd9W6NXlKReOHPcB1tFpm9lr+uEiY96TfyieLWbyXyiDMd5mCkh5bCgLSh+tvOjftbGc
51GK+SsrVJbtsHeHwZZtzkqpVOhUvmmmAKvsIlf6o1bt/zAJfSwRyfVpxKJH0/i2kdi9N6RHK0E3
7SgfVigsSMJD15GO5ayIXukyo2GsGltiz5u+lBytYT4cCh6OEkmP3AVPIqW1WOYUdqsqs1vG3kk+
3+IKna9XzqLL3eI66seY5sNNL6b5kf4GHFUeGyuqWj6q4syjE9/W2araLXHmeN1UITI/C23rl9vg
/7J3JstxI2mef5W2uaMM+3KcCMRCimSKixbqAhMpCTvgcMfmeKN+jn6x/nmQaV2pmq6ynutMHpIm
MgKbO9y/5b/g4Tft8GgHY9zDs3r1wDnWe39eS6AVW52/6iqCiDQmBe2YCIv3FuiJ0WFGqaO/a1QW
IeK5LeJFLoFCP/RSNxulRgYploOT9iFhxtHTXTDv3CHqAKgZy/s0p0Oanfi0xI8+Vsjw1BR9bwoo
PyFMANVVx8HK6q+8Mp1zWjKamQABTKtWgqLGjdIVwYN3AfFe4qL/X4j7Xz5Zy39fh3v4j38X00tT
DtPPf/vxH//e9q+SutzlX9O/oSqZ93+P/TLHei/QOX8z2C3c/+AgkJuaVPdd/Y/SHZCwJMF+MAyg
g5IVvaezwd+IOxNyTLIYotALH/U9nbUcwF9BQjkvxJPWsb3gf5TPEqH/NYVA7J1NDAE8x/yHj7Rj
kre/g3+hdDJb1srOB7yXIg9RLPxtBWVD9L8A/NAdV5r1H0GxFki9Nnjj1Jau+yxgWNQ7J1wQJGob
aEw7bNSMOrUMiysgDx1Ld9I2MgV3s5UnjLCjjz7if9/DacofERi37INXl1Z0WLIVTkclm6LcSQwg
vR09WhuINOBN4FUh9LAKB7YQIAweOWkeLuWND6Wa3nCCXC9N2dX9Qvcabjyi1c0nFRlV6N4D94zA
bu5Lmr4rMChtbbK4Qq0W6tBUtC5tpnALX1HuWZ8NzCVG3DwEcsE62fzIMGxELo9q/y0MVVAaI7Zf
BW4/kbzuvQrJOUmUj3pzvPQa0L2yiQ8ISJBpLrtXOo7bdJ6DGBMmjRyhQ0Y4Nk9o2FEKtfxyivfY
W3ffsOPQYboqByI5rPJtt2rRHeU6wvdNgnF5tOpVaMgXSTTsumgZvgzo8QtM6CtDYVH4FOwcsrz8
MGbOopHoDrQ+9e2G75Q7rgICz5IsXxd0yzB5qKt1hoFYNt8gMrYOHVHJeXBV8n+hl779AfYEfp2o
/fxhRUbOP49lIn5FVgw424TZ69WA3C30wMwut2Oih5zsxYbQvsMbp1931SgD94j2YcMTATzzaGNf
DPeTLe5JIFPyrYxmDNcRvo8/B3Oh5pPbV97nPlPqFdQF/XU7Wu0PSLJXP5H7mj/jKIKaMmLRNBdi
6kj3Re/7P6JpZqkvS7QId2uCFOFOBjNd8Ul4ujpsc4+ooYsKBPjqmRDivhjpO4J863wru2ohEcLo
q8sFHG2tGtvZ+W0eJSldaDs+zHC1joRbwjvNbWB9G8ZV39kVqHnWY4G3zzmUCKnuGuKra+nlgI7K
Gf7oeBsjm9zz5mx5t/ObKYMTSWQqEddbiLdw0V1VfJ+paIDn7NedtG9oEY9sreuAbdSdhCCXHWbb
5/9xgggaCgmJ9I541tbLFfh/oxiPDAI6iho13OqQ+NIpDz04yOrDViXJfGMXZbZdZTLp7SOYLgtl
CgEI+ZA0HaoOyAW5/bVAOVDtqxk6835E5F+lIYhG+9ZC58v9SrnAzx/h2pTo9YSTjwq0jGFFT2hB
2Z/mpgm3/cxmk31DGqlsP0+DiSbAI4XiA5jtKvhKiJE0H7plrTcQBtMgkpctr0T1gMHzDOCa8p3/
QJ11HVDMEdkAsXNdljshpmj+gL0W+zBQrSjhgVHOZiWY4sU70HReyMyIfJnWqJJvlIUz+UfFIHIa
J5qqkoDXC54bCxLaYaJtqtJOleFL67cCtUKPXPE5R9zLBSq4NJ8XC5rh3kok7gQ5gPX9Jlsd3yCY
R1QRjcQfLeXr8coBcvTTpwsd3y7gfUjZ6dgCUpL9av2RWEBbdxnLzHhEmc+bvmviusesKiMwo2FM
5XptElHeOkPrZwfYEuR+dkfwDPAr9u+jpY9rZIqy+T5cQdEz7gWLEpWWpeJ2guWmzMJl+ZW7CHdS
V+dtLpvKMGI8htSwq/pplwWW+8j+VLWPQVWWD2SmLt4Z+C2cCcHQDtmTQc3AZqA6Z0eocsF9rbR6
3bCH/+rXhXhFfpIwkNxmeanBRaBjMS6yFbsRmtf6PKAXNu7yVbXV2atDV4Ee8eSym0I0ANC6bCLr
IJeyUfcEpcS8U7eSfTdTN4Je0SUPy5pshF5z4xrLO4jnAnNA+SfsYfJiV+NGc1u4iS5TKywoO3S5
G3VpMjU9OV2AVqe3E0Oif7miIN6vphgOTJlnEJGgILfNUfVlLE7zbDfXNW0EsH4JwIY7ekL1J6S/
OvTJQ5dFFzxt+LGpwwjCPQiiEh6ThRpAXpTl1xED2Ocm0i5/Q7rx2Q8B/B4W3ZEr9/Dyh4fBLsRN
AK6l2UMHwKuDXLSjC66pvEDfqbvPsHEmfQCUJ7FpRA36GcJE9GiNIWTVwkMu+9bB1ZbWcpv9gqMA
U6iL8+2pz0e1nAYSneUcemjm77K4oPkdOFNrEpZuSst1Arcr2XOSnb70XMEHEd933kwrltjUKPWb
SyU6p1tbVGOJkQCYPyZHB6Nxh46w0eOEEzcf6kvXlzqsJh9u9POgWKgPRV0FTZqMPWEsxEI6xzE4
BfCrrRIDLV6QkeAaaDTjxEHP2dUR/Wfv0otm5nrn/tKhhh42Inl66VwXly52YfX2TXvpbfuXPnfn
lircj5f+d72sYkjLS1+8vfTIoUWGIl0lrfM1QKs4HU1D3b301qdFJw/NpePemOZ7c+nDL5eefJtt
/Ud16dTryvE+zWIDcFEvjfqDOWF/q4ZAqTQWJb1+xdN4IaIJrCMmE+szDlzti0MRECi0clF11Rfk
wNR51lOh/OIrVdzkB5oZYAwIAcAbILpL2z8YNNTRKGltts0CFN0Fp1A3/hDc2Bf8wkS2Cj7mgmtI
4mVj3hu0g8Jcozu0pWMFjzHvzIJqBroKOysXKN+Txqr2Jmo6EBTSgCnqC65CXDAWiDeKqy2P0cDs
fSeHYmQAGTNorj+mtcYBCf1U+qGVQXCgL28ARWzX5QHoy/SR6iNwj1V4GDCtFxhIdYGEuBd4CDKH
6kFeQCMeuB8PzLQBk0wXYIkvPGoE2QVw0l3AJyWt3O5YX0ApOX3CmyVB5eGsQKJ66RLyoE9bvmWA
ZktLP88S0NspmOftl4f1TbSDXxjDLhqWrL1RlEZWM/e2m1B64kcAaudLDRPuCQihAPqK8seLoCvh
G6aR/tmieDqlGxPzOVtp20HKtLwbmU0KNJD2pb/jl+V5XtX2HXRnHOzcxvJHUDieRQgZ2xRelbbF
58mJGB/tquiumSdBPrqymOyXZgECXQC2/OCt1AQPQzlk13aAcMBhkPN43xHO/ljyVuBoUqr2Edfb
4Vsyr9WPfFwTYHSggQCHzV75bVjyBU5QKbtPWD/on73Q4mOFZC8o6M1OnmQEhW9Yluk74WvG+DmL
fGVXlvc9wtcSjJRDBllJUX0uTaXElXp7RNIPow2LhJCOsOV+m22rfZgsp0M+qW98cOBFU776qCwR
l1FweRmaOf+ioyb4Hk3IAO5XaJUvYpMkl1OtYSbBqFA7FJ6KGgihjJ9bZsrtGk2Ov+9ha9NN8RZs
G7ux2RDWtN1mIg4W8c0S4WoBp71aB2opZL97G4mZl3AYFglNXUTebpSTeMJTcDm3xYodUUct4KP0
fczjF1dSZfS3LXnUqAvColWbvnJY8gGbxPXyhTXN0BDWBoJ7x8JNbRPCOQGTp+b+UEGjh7NqZotb
z4ZmG5ZNfYhaCe8BVZNgOSKDOf4UrpLfEGfB/hWF3qw6LMVAGQbIj/UlW9vlNexD+6lixaDGMo4W
pSWC/E+6quWIixMw3mMyhhtSX5lHsAB5KkfQSVmggsY1RDogGAG21gIexi7LbHSORbDBV3UXnaPK
SCG3QwUZxNcZGUUcXbahohW+oScIDrQyjHwEVkW1z7SPOw/xsfWUqWzEaspI8fKV7PNQQoIGY1do
K41R1UJSAb6Md8jHQfu3a5N17VkmWxjsBqvB9gKYWvgldHxkzrwACyAQ5kTslFdagdpv3LG5z23V
/1zXOUwO2UK8m9L5pshe6YSdhZZB9X1kllBo8aiV74B82d9WayEDnAuhQlaHVgX0I6IRnW+bkx7w
J6Yxsy7io1OXwbOMLS/fIwWy3FlW0sCvcQ3wbkvG+DD6cfEZwOEQH6PNKrYP5JZ9m5KB+dRfkPj9
udnYg3BJaMHshRpGAxq3p3PWJ6h2Z24Dy3PrAtHjomFDNpCken0a4wBN9SgLdAcdmPIvde4mLABR
Li1ebQjOeCy+rWIajY0rzjGlbsiewQikMqy7CEr7xFpzVHi5wmos85WhKeCopE3gtACo9SrxI3LG
+IiWCfopQTgiyznlOqFQ5VsDwsAuxqOYwY5qODVwP24jlFtdsHGAzYBnGXp0C0G0TsdJ41PRzDg2
HVHqJN6MZqy2DjXIRigKDRXJx8arGjel5E9KGi1bmZ97D03b/YrVBtC2PpyrU7vVGaWoHnOQdPbw
BbuiEB53FARrUoRq1mzo9oY+Lz4lWTKlATsLyjIgN7oTwYx6Atbe19cU4aGJeo1AiNqvHTQAkDdi
lZ3zILhLttaL0y5frIcVoP14UnKqegDRU53cTrrX6HHnMbdWL0nyo5KWmPdDZPJh7A0EklJkG5Sx
glDpa1QShvLc+OP8aWjqyQLsLgBt9oly3WsXUdH8E4JqSP0aLD/UCd0ALpZFUGGt3jilSnlfqDpv
SscgHYHlYGaSsw3t1ABu8TQ0TK2jBNYLcWKOK8JOasOkfl6BqY6Clm0hSO8MWYpACNUBOc0I7MxF
M6Ec5agmu6bKCpob2lktzs0QVcWVGxV5dM7ZmPu7bEEw/7yhl9Xeui1gxTP7f5nzfo9hcUgSV49X
wsZLbq/gjhrFIPPXETvyArxhyTC7AdSOj4TZdGFpyg/uj8yLhDiKEO2sOxpdWwdmJW+Gu7Wg07qj
2LlVp4ouS3EWc1g4By6w7o+1zKV32Oi8NPtxCkZ5qJHOoHJIgvirspfNyAeC+ExHtKO864JLg8eE
+kH8x0SujrJvVI60JbZBINcH7a28SgLcVFLAyWt5sAxM++gvc9ftZ5fZf6/QGSjTGtR+cBRxhcQh
5ptZf0JePouQsekAJu5Kd0BWh1aTWq5opETLH1poe74DED21H+AsrND5eiHLJ6SYGvo6ZTYvz6is
Mh/xodu26GHeSDbxOG4Cf6eXWkER0SzxWsyyul6Y1RhqU90Mjl5SZtnTBN7LoS8RTxABtmno9HEg
xZWk6VRODkyoIdmtqOa7WHEVtD/rcYD70g7e1h+a1c/jPTm8qNIBqYuCdqcvsARvRlHBy8KRLlVF
6ahDGHYJgE/RW18hkbfDNTIVG+o/btyvqeYRt8cYcATyQ57SIzsqkmWnUeeePmzDtIhT6LVkmTHC
7VSjxNw5e9ehZUy0Xdr2YVk8BsPdsD48qFEBzg2HNRRXkBcmdcUGj2xhEkgZPgyeX1QPU9Q5A2v7
JtpTVFP4hvdQYt84Yz3jQnqb6d30Ho/y5CWrd2PFKzbBQPlDmD5hDjdidj35UIVN9R3bCwiLQgla
QnqCqLOTarPaHZ1PgPqhaBT0jC76CCKlbXd6biaaG448baua45PLGxUeVolGXNpxxf2BdlJ2BMzP
XF86Xz+Wjk3nKdsQS08R44XojhKGeArtHgx4sTijvaP82GnQyxYYZgn1BQxy78T9wYeg8JHyAA4h
QbOGV5Te+mWv+yrMUXiq2ud4XbGAspZkvCu3vtVHi0T3K3jU5HMyd1rQoGbW7jNsdr45pV+/aFyL
rN1QxT15lqUDtoi5nK/BQpYShwWeM6slNUS285Zcdi0mBNx82WiRupDbvqEwhQfFBhqiJA/sG7aS
KlTwNKNe/eDlt2SaRHLQ1/OsHP1FluQHVzrJ18/ThLEAD19KssY8XglF63mZeqphOXpdt7xMnex4
vuu43DViKqcGHqVUBFK9Tebs7fFRQFg6BKiN8pYlQvI2RNWhdJ5HZgk9HWKc/KlF+jiqP0on7L07
ZSEghgjF1Pq1ONYJ0O2jHU4BtVowiEogCITNCXwC1w8PQVbVy+sEItoZ2c6CPpfwfmyLwD0rB9JI
pGns7snpUUI5xN4aTimNRh90Xky9SBx7jWjGhXVDAwlTKlf41tGn2x7vixnp9CMCTtbEDpA04bmJ
PITc56FH6hos9Lwd/JoErth5E1Xxk985AS5YyBhuzvcZz8b5oclRqT9jjxj4DHaYRw9dbaNIQb8w
I0Klo0lW+WEpo6A/URiwSWFa3M7YeUiQC5aLWizx9FokBSJRtpBkdtKL7NkBmoiirzHBaBGA3S2L
iwXqbkIPaHhBZUFn30YkA6cnuI50LmETZGQJqPohXUIO3mMnqHdRlwT+VwLqQj0FORTJPaLhcfED
WZ2lQBKf2Dd8jAR0xX1iZE5QABqTEhJT6c/VHzlTo39gQ8oCulkSrmnKNjke/A3flsrL9SekWNfq
NMceHetdPEV3tjQF3ipyqV5aPiJDFCnCdHBxgMK1U7ZXWb+FwzWOUGORjsWK6gySIc1PW2fDTxAJ
zmcUBaj0lMsA9NMbfMLDcggLweIKyeaUjyi0p4nTbdaVX+MAmGK5F91EqCQ41w1CrPjliDhT+8Xx
EWldvS5eT5hBoJyQ5wiY7BzycFYxS+hHhWdOC21igOvpIYaEUjfPmxgW+TmioqFz6LTBp3ZJyxzl
7gWqeNjoTPbwNXFE8cOqmiChllRbjwhgwLusEEx0Ud0badcluG35V93aFx9nlyMBYrfGW8pEOX56
w2Lx/34sDxQ01+Bj54Ig2FH+RytH5l62Yhy3ND/6uKN/jG6xlZZNDPFzBsdO73JRKAjKKCt/ASPZ
uIWogKYG05uuKBVM5aZ0L3KFAno8vw7e6GNNBI+MYBByp3Oo9CK/9rjIcsPN7D5Uy7jORjDOeSVN
y49l1NQPdbcWy36JEVTaxnD4BJnL6EptQWQ0h110KY24IFJn81JBUBZxfoTWSjeU2Qz9A87bsCJU
uUV4ViwBshq5K3/O0YS68wB75l5HGCwd4i1imiGXA/6N+f+QdVGsDngxzQ8+CUqfkuQVOB7AZKAc
wtOhE7s8jonGjJNFLcOH1lLBR8iqAsHODY/ZnQV3MNkTPVTlEXmNSe/CrjT0Y8TnvrQBkmm7Wfjb
bQK9F63edSPAtERGJLrN8D12S0HpL8VdyK4PZd1Q7sBCNf5uwexeWfJE+6vPm/EnsJMyzSgSpRoh
0vCGLj3bdynbjBydQjRbWanpIkPTrJ99omGdAm6h2r9YennKaL0UV0lj5fBO2nKNUxdi0IISUrTc
rvhFoUtX+dVP8qgy4On28U1bV8hndRhkpxV9bBdVNIi4V27px8MetE/5K4BHSKt7RLtkF4iA+orv
4XB7Vy0I56SVsCPWlMbQJks/HPyDRZXEOdDZtoprzAF6QmTUpHc9ZoYkmLhSkLqyNtq7bbCcpxzL
ImwgqtIeofzFCldCliUfEz28M3b0wrr6QIWGdhAtZFJOMFQUPkh6w8ds8ezPsRGqPmITUNx70h6Y
RdWGyS+t9vJHzeJOOWSJR4FD30w6ThnDt6+lEMNrsg7rJ4c3yd/NmaPuBNCSYR+FvYWxZE7Du4KB
O2HMO9L1mho3e5K+A5YK2yzk7z1pkcwPCU2QO0LC+F5gGOOnMCz5ZjYqQGQ5dd/ovIVtaINEH4qv
yYACwL6dvRCHJx89lRiJXrW3oaNTygl1W+8xcJzaK3I/95HMLbrODBbsoPwqWFM7Ey3Y9JW+3M6d
K2fbV2G3wagZgCY94788on0/o6Zmt838I/K3tn4IRzUmqWubAjBlGBpBcdwjhCe2xPoQRp13h3Pq
Gu0Gmvhfw7ax7xfyL6yehS/LG8X13QxxlVzQaNtnn7aTgL3lYvuwzh10a9EDo7EXlyhDWbYETxU5
xcPcqv471Ho8q7Q9qM9D0udwMUXTv/4/157voLv87Ma/b6dHPl3z/743/79/SdOJ/4dvvHXgA/9v
QeDjpIO5HaopgQ869a0DjwDO33wwRPQr0CBBe9/hNO8teC/iT7aLTj4dcj4T8ac/W/AeIHUIMlGE
V5TR9A+S/wmk/HdMqw3AFMC7OZzvk2b/1n/PCN/XqJR4r646SuS+rNxgeCmpVkLKtvwQ7c1/gS83
IPW/R7byHJzEA40NazVGSe03fHmUEwzOWvxcNOVHuUc6zh1erJnX7iVZFjs8UbNU1uPfDcn/AQP+
DyeFjBQnDAKuhi5eg7+dlFxsJutcXqT0PFBJwzxaj2GjJ+sxmQC0UiQdw/+Lk5okKoIzYM7KUP0V
2xDKtqIAFXHSntMVdh/WqIDlXn0Ld9mvkVFaHU79z+/0HwYUrAfoDTdicng2E+ivJ61jHzHUyv8+
BUgogxmue8YTaV1uO2ux3hrTf34+c7z/Gs4Ig8AAWpXPTUY4O0Bz/uv58nGuQQFveztuo+EF0DHb
S/o2nAU9P+6P0Li0kZngXwRZlID+9Zz6602bCRwBfjcLuLkCx/4NLY1wTRytOB/uirFEZm3/NrSN
BOyP/0rUNvzuf3TbvgcIPHRA8Zop5UBU++ttN0CSZQR4ZU9Ftq/rc9iQ6rSHQC6z7q8itgNwenFh
r/wo7DkcqqMNWEuVp39+HX+d2PBR3AhpEQc4ju9Cfwt/e/xF5yVe2H0DKDnvoy3q7OrIrKOMvpdl
MTfo/Ubz/C+m2G/nZMlCrx6svc0peZei3+49t2ztE6Y3iEqD3nmk7uezZFDXJSPRYAatRz33S2gf
/vmt/gNUyPWcgMXSsXHxTLzfB7mqCsDTiW6pMpeL9Tg0Zc0JkaxB+41Wo8/LDKAtnEdEuM10L5Uw
c6HhmfC5f34tvz8CpLFYeL2IqQdNjObSX4c/gcBeV9SYd+g2ODzst2ewsoBZjxaVUOzuqwzG3r96
28xw/tfbFsMtCpCtsm2gWQFsJPu34TYwDIUVNL6XLrVzNE3oknNzSQDJ7F8t1BCUfjtb5PIyBWh9
gdAyt/nbQIPztim4IpWAMA66wMwlIEbo7ijUsjE48sGvP3Yb2EzgTgVdYufO6V3JHAeX3dv3nm2o
2PSYY2ZJfpkrtE7nMRI7jBbNqxnqWi3zDTrtwLt2COsNzJpWQUkwRU0bR7CDLSoEWKhokPVBEESY
QyzNVWt829fbMBOC7wddYs7658kFGZKNpnIYVNMXSCpj2Z9rlKj65ewinxDfwi2u1gTbk7ligkxL
2Jl5gnXMGJ3wq0eaL0WQL/EwWJxQwR1TMLM9vVk4DzGPOWmk4nQCQnKtrhyrspVFJz8xB2ua2Kyx
hQq36HHROAPwCrbs/T8WbTlTdYOwqhOVUBBQlopxQJjmkhJXQ0kApgzYGY5B/a/mbGNCFXeh1zEs
Ovzj/ZfuihVYsyOQF87XeFgb8cWdIsHHB1Xw5mUckKdWkVjyO6HzgukBgDfjuvthMg99pUPI8L29
Re939jZ/F3y1+YCH4MMynLaFZQDs29uS/v5wyXmY5elo+XEj0K+NW7Tv24okuaXc5ZnpQUezxqOs
VhP2fidc78DNXCPvT1r0+e08UrVeTwW7CBILrzJfDHJvBeAYlg9WKIqlvnG3xS/AkbwtKmoo3PCU
RIXZW96nzvvzCONy4ZIDf+q4X2SPzA0QUA3W49Yr1qVuoyKy0HfHWCI6VbDWzShRPayNbAiWOcU5
H4Qz9bgaTAs6XUMQ2vlMDrhWVCNLoS31Gakn4NDvh2qwducYmgYGP2bR99w0PF0qntdRJzFt278P
SV7HMSP4vlKNALBlQJUhb7ufCa0qnk7Q8KK8aGCEvkpFZlCOf3488TAXtA8rzSk+SN2n5Wx9s7HN
HgVdOP5GoXlA93hoRzpf6QRlqb6NFzJ1ZHKHEnfZI6yCrcEl/u3zHlwXRv5tEJrANY+TDoSZIlG3
+ZW+gslLeELdhSc3YuMwvEDeI5Xdjbj4tBjbW5UoOqO6Ocz1vH6qQxBJ0ZcECdLYeh1inSDc2+dY
UKmDP6ye771oPAn64Hq2M7eWn3vOksU/NCBkJ3+k2qVwAmeto6V57XWB1NMDKZJ557xezY77XRaz
nsurt+gJso5iFN8ncks/1YQ442TeStWjogsEBn2j4TVoLRdoZlJQBxJUGqTFB99f9LeJH9cBG8b7
XxyaufXtLFzeoOHtEWvM5VhaEMltePw5YH4pP4NwK0Z60KHC5fF+KGKz0VqJ05oRypFzvWUWMrIP
WbQt0fThPRzxkE0xQ4kaAlPlLeKNFb0BdVwJioR77Ui0tXJDvYY9czUVWzltx9qVPU4abidiFiYI
iGaKLy7iIi8VvuqMGlU888YFeJ5yf/hMl9v47K9N2Nx1sveRL0o8Xqw7MlCzP1Bi456r0VdFcwzo
YHTiNouIgKEj04ekEK8pL431jV0tSfgN1cSouYMRp4lsmtJ2Od5a52S/dBKyMKQeXQm+K21InpIV
kHn42Ltx3NyRjVLFR4AoRi0KM0TMYNbdgBpAxLyQAnT7eSpN1Jw2EZ0jI78q1kSfBjdoeY1mLE45
Iu2hha+LmmkR3RFqD2S6vpAeFyJ87FSQiyCV5SiJD9IeEndMqIi5R+WaT8bC6MTESExzkWG1TPwu
c+ogxJfPMh/HijLgB559INmPLS4Ac5Hmqz+b+tLlEHKsu6wAITsNMW6EIgLVlKN50iZn2nZ0KsHH
V5LDt7E/cvgB0Q4e41rF2C6kmF7no5Mar6m1PwPL0dzpDKGytc4FcuH8yBwNvOz09jxpzppvL2Ul
B8qfgZjmj2W5YOC2+/PmAWVajyVV9q1YIIbM5il3G7W8uzlXZpFH067igDkobmQzZSyz7uyFdNFf
fNLQ+WnJdRnTosuK6kUBUm13+Adu8gM+fVt0xkRgGXQaRU00oVaDVygMoss0oA/isXbgZ8J80nTr
OTGdZlTVqTSGE2Ow2cwe9AsHbFPuVBuz8KYjvKVqog6zIl939tQQhd/ehoCZDW+Q7a3FS6zYLaBb
2eVK8oxVfNBbU1xWU8dMCr9FjJx4I+/N2UqF3DHlSl+hMHYzeBCvqfxARWzu3p4ifrLYjJ8D9AOL
P2bpUMg7Z2OumbZWCIqNZ7Q55AZYtWaKwydbZU/WGfSjaP1DQhWagTQvgjnu2xOuoRQaAYFsFChr
d8MYj/5+jgZ2mMOqwUQi4hJtRjxRhwQq+tQCkOEGalb82r/yEFtjmbcB+GfRvYOSCQdryd1G5ipY
X3EHirjnihx76uP1i6IHyQ3rjMICgpJ5ZX75PgAhooncST+iRLmqHWWpy7sn6oImApQ/Eum0CsfY
O0AEZKq/3/nbuCEZYV7Yt78oKgwcntUlH/PbGQHpsDzDUMEChgga1SB6Lno1b/vb08VfowSxJJs8
iOmxUaWGG+SsLh9YO2KtPz8H223krX2fsYBMHYaLBl/LL8uYe/oWIUHPZbCfsIh0KHzygaqZzCs5
jdKMPB2fjtFFJ4zq5dPb/VhZlyUu0ulmRQNKPvOcMyUdvlVF6H/y2hWNGZG5RO0ZPe+ypN29s0kp
GHNoZdZ4hfcpNuNHJ6yVI78DYFF8sLZsszqi52327hgNC/9T2G5z7LwqV3deiCV2WXJVWFCY04S+
FXZj6mC3Rn2U2i2ltu9qiwruCR6SDZ2L19L28a3B4p2VK6xGS9NbabJWIJP2voDBkebS51VfRl5Q
ksBiBqZf8WwPVm4NB9Fk5k8tTkI8XATLXcNXWkKBo0sdK0dxLKh1c3ndtjY25vRf4bK554aeIFsX
vfiGXQf3d2x+gR0VNhEzxhGA9PCJajvCdaPKNCdHJCF7Ke7fExda5l1HvTRAR7zZK6vMDLae10jT
ZZtKjzCB/L7n0INf5GxJcVw5HJq2jtkOkWYyOyZsPBNOB/5swgfbc10kVryhQPscE16FiweI3YB2
zy0PV3PVMW5UA4MR4OgyHWAnIMV64t0AQ3xyGiQwqw8qkS3nKzb0seS+LccFkA+qWS79Zm8hNURM
BEonWyEIG3ohN9kWZ6G3H9rWSGehVTob4TiUSvj6++49E5FwTJZr8z18nYg03x9ZA2GKiBoWGoKL
rSFMjCcnLMz9qFBPNpF97KteP3hwdTiGk80j0QkFGBOEwhQu+CUKiyYheAuphgbk93xtRzZoG0T7
VOTI/fupgcKBc7u2LORH6eHMGuYJ4BygitHeL5OAq3u/1sJBsyk7VIG/9dixa/wk3HOO4UCFtp6V
66k5Zlg0UWWXCCPHVioHug5YGPjQArADLJ0Ro2qjaYX0cR92MvuO9CxGs2j1ZaP9o30LmR0tzQ0A
wCY2gs9rwmiWs4jbB3Fg0ouir2Fk3hBrjlxBZS7yZQh8U+WY3y6cRcksT6NYzQWUJk55Yf03hwID
65hhf6u/RZdwLEM/joLC21CynpoRhQGJdcoVnsmT7PeV15sDvmX4MC3MYQWyssxGlmZTENClmqrt
KGc5yXvAUb0JGC8FAZVXZiVILiWx2p662r1xQRWCc1NCmFsIjYYZ6rkyNBno8pYovWe4hHwer4yN
qC6RHchuc/VtsBVoNG6QkfzieY21mZ81WmmMlgBkwlEGCSg7eRrXep2WGzgD2WiR+YKTzlycb5YZ
pR4a2pdg/31qlhpozpj6b8/hPU2FCGkObli73Kzl94Pb3ljuMkzhB7yH4zYmHLzk0TMe0bo7wnhM
BmBecDvjRf9woafzRv1ZFUk22ywOU1PyfMa3YmFPXZZ/CUqaZrYlGYK5Vz3QE/ORAsRoCfoAJAzj
m4iEFOBmnBNcUvYdjvH4vvtYrDC9y3JiFJE5o6JKN5WkBGJxwTF82v4sozjFKheUBYj6tjj1QWhh
21KxSjGXOkJdzv1eGn0bN/+tZCjRoDCPFcFMHmuHSglXFxcaSz5MjqB7tpAiV4sZnsWT2USGNXFq
B69Blfv+KfILeuVXNLmmuDwUPbNBHxZ3NNnV+6QNQBKwO9B4DcaAVjnrfbiDyKniIqWaM3PMZcT2
e/pgTSCnGem3bN/JEhDc8Pkva0NB2FoXB3cSdmyfia4Fi6PX6JAf71PqPWKGxW8yydXfsIu78sOc
OuHh7Z7fJz+m587w8v7et+FmnlSDkSLPAYGg2RAzRmuuhj1ArJnxREfWZKPsyubV0dMmFOqueQgJ
I307cKijivuYSL45iLrUwyMLYc7oNFGs74v7t88tl2TIDTKTYLwvQ3Y9my95ujQFrtBTih91kJkM
/L3qiCijKTvPojGlHOyzzBcydzOfhAVoHu+8SYVtLUri0vB5WHf42/ucC33pZlwCJJVsuqHnX/Ow
QZbg/4avAklg0l2X0Upye1sgSDP66SjbZhXPG6RYBjIguucxv1+vVoVHRy9C90q5t0Y6HWiX6ItQ
QsKwxji5ElPQTsURWede5o9B18ZW/YotL06LV7lyo1l+jFGo1N69/5/Uncly3FiWbX/lWc4RdtED
g5w4AO/odPYipQmMkkj0fY8/qO+qH3sLJDNLdKnIF2VWgzeptKiQAg7g4jbn7L12aOJ4OiqRWP7H
KOuWX/Z2m29DGLfTUl9paDryVonVEOxou5Lt/88ij6S5dfPMXGqRbyWMt+9be63O2KwzPKu3N2ij
FRqJS+QsrF/5L92RjyuY70vmlkKXwKJsTKdANzXSoU9re4ZdGEqGUBiv+HJ89l9LiG8z4MS+gFv5
+JLy0tH6tXyp8BVQLaeAoqggfDX15KKpUKQeEgBVk9eqQyEkncc4vI6WZavKO4xe2wYjSaHlfNO9
VgNIVZ2DcGs1FQSIK1lF5fHMeRoDM767ZETij1YYsjen4HZqGOCNrzWMQKvRl3+SVJZmhtCStckQ
TGoca+wJSx08/wZ7lmr9rP1eNuieLkmPGPteS2EEoC/1VerdMv8xSCbLUvjaFSs4MXE5ycx0IpTB
NZfQ6DkALUNAn6OlugORZtltBjC8+Z+32pCaiOWc1r6OkrcKgQimNijXvmSmiFXAhS+L/+K+4j+2
7B75p9eywayS2dS66LNkYzNI5bKgETfyX5uWGfMZf+n1/5eYFC54CB284GctgV2JwghJMb/7be/G
no+WGwdafO3kp4CBady3ovIEMoRLBVOdMI6LuVkmmLfflLcltaEUeSuzYK7Ky77ibWs5RuqyDEev
K3+fonc0N2+toEJtxuXxMOTGYJNrFIGTzeQPy12Ekb0sbG9T+NuOIYPhyl/okVYjuqbAUDTq3m5w
7jTe+Pr7ePfLBPI2pbIzF/xocq2W9xa/rsRv/80hpRdG6KeeLz9Xw3y3fItVlxU2ZMwgTbUlzWeZ
1zuBLqJxl+ivkAUU/Sx/coGDLncb1MvAelsB3u52mpWlpkpE0Mv+QQGnADdLp6AYP+Q5EwHFF3af
0re3r/zlw/pfsMVvnorjY/bU/H8Ac6O39Mv04j62j/+HxnzUTssN/PMfNy/JJ7923V/+wpvv3foL
fht1CfpUhmFSfvpX112R/+K8aeti6YuZgOHp3Lw13RXlLzAetiKoGFiKKS+t07emu/0X1DXL4r+z
dNmAXf0t27su3s+DNI0ofGK7BxXGBQ1SVpgnf3G9o+VJWvRWD009d8ZtWPUVSR7BK6WdkndgPgUC
3CzauRynEf6RlnPD5AU4LabtxAZeOPVcAOQVOH5KCsAvlPhUs8PZ3jQI9yLHL19o8niIWFHWPnZL
cCco2cGbZDo+yi1wX1jVRTTEuSv5tL/j867Q0Hg2xL4pHLCjBTnfSfgsSQcoSGZP1pWRyeEGN6Zl
fA+oIE3J2nrl4g8WHi0o+Umt9m71gs9PX1D6HOpgVOUviH3s3LZAH1kYCGlFTEhfsO70KQXOPwcv
qH4Jzz1xcVLQpVjKJ6V266BauP7p8i73UoX0+mf8Av8vXoIAptdUABDzRASYVJMJzZstogOqlxiB
gm06brWXeIFZ40t3zKKW2UQyQlonsMoWBEcAxcPSYXznq6yJk/KZ3UBWuCrydnSCQoVg9D0mwaI6
GkHAiRxHo44wfWZixPIy4t5iP0EfDXFeZS2pv9poWbsWmH3yPBVariAuVwK7OxMNkRsemswCvYWS
UkyxVLm4x5qKKRsIZL8L/XwGVAOADyF0msIErVCBLTbz7obXpXfQBaJWPaskLUkmCCSdeg5ApYtc
Il04tCsg6c/iDtOeU3XYAtbLUYufp6QzLqGCvKd6kzIh/eQoYKdOaSEaZQeHUYLIp5Bk6raf2nxP
ImBQeKHMHwwAJePepjVhOeYU4zHPEzXo9roxiHtL9MICz6XwNyNdLlsyQmlQXBF9CiOsHmzm7pzN
3NjTqbR4mDizcTHb7ZK2LSP1RzHY57N9j89AM4khpTfoWYnag9OeEdBALgvkkN6MP3JcXwooATW5
Qkt7MkBKpbMuiEaN9NhR6MWOLpQSrHEU14aNaRAyJna9rI/qYzAklfogygKozqqvpBK6uD1rPWEF
6OhVpK1sNwcX0hRc+g5gcgGvvlQVzDWRepEjTfO9erZwgMlxwI+ao6JMnUKj74hRhyhSZ8qIAN4k
lqQrVKHi8LKT9ean1lEsW82xBZqNOGAfkBtkCaxnkxGhqQz64JIvFvEngkXiMUWD+Saiukeh0hra
C/BuC9s+VPiXcY+x3uOA1thru1PLr7Y6sAZSQ/LZBvTkoAR0c77lLPc3pj9r32YxmF9orGHp7dHH
HtKaQLOtZabBcOgWMy0lOSWyWKQE/Txa66NGTTVmsKVlqtEzrFnRVkCf1Bkpp2WTZdQK4HLWYBQ7
TU+pCbVi7K9JmKgfUr0MG7qNCOodcNf86txPGCqEsvdfK40pBiPqlA7bUmhTcahnaV6DJk+tb2Mo
2AkRloAc9qIVioV1nbI9NQZlIGtxlY5Wk+9bDEndmqlqUl1qgnpLhJAFPicP2mLC+IP63nYQh+qk
8CgGksqOvUwWE/ECzs+c79sEsNw1eeDtGDn0U30YOxOWFGS29ahV2nmg8pnK+LNqv3JVX6mwq82l
HmwUuwkXQSWxrqLnRC7kejfyODJ36As18qJMrowzynVau1vqCs05HUVLOuO7DU1icoscp9CA1JDd
plkIw5EUgZrXaa0+p/iaGn0R/EA7FPbfCDioi5XOwQdRn13I0n1u9bEyYQDDstJDh5LGaWhga5ul
/J1YLepzO5j5gZIZqwC1ZbzFbm0Ed7No9IsoyGq0wYGp3S2HzvRA7o6mbhSjr+sNbotRGNkDR3gm
MpQruUqmSyjPEwQ6I2CdsLQzpYPn4CQA4e7jJkmkA+z6srvOIzzquzCkOb0y+GDCm4z0JvQmc5pn
LsrGkcYKTrmIt9929ppNosJpuIUqc43LV5iOZfvtlUX5MsIB5XfIJzMphkA3lb7vUqnKjn5fKXi+
6A89WiIN6zV62zFfLIjZsUFuV/DgZmTyaDoZkiLSCwWefFNVTkMzPz3H2htTUobiiNWgou3pYBJO
jj0UQhbTRm+jbmVwNLpoMV3RdZLSbMBgF/qg2qLQX2FhHqh8aLUoHGG01VNjGOUD8k7iAUmvMM+h
VJXEzwSAQMxeiH0WZDqlqkjY+LMSH59qODSz2EUY68Gbse4qiOqZVNamVBjBGmeHgX0jLvspXM9T
2z9KRUY2kj1aHDBqhbBX0OtlRbnHBq2uCDRIq57zAEOGPg+MYh/hLMy6uHbJu7I67G9ZQzJSo0o5
rOqqsJdyUIYXNYA4ErmWGchnkUqxekVK3PDN0mVjhIhm0wn087ImNzcxQdqgGQoETS0McISj+Mle
Q7A3rqZ5RkatM1y3WEmbYQ1UQ/82lvgTEfcmZoknw5SpOI4FeUZb0aTtfI1aODQcW1WBmdDtK/YM
qBHbhj1y7q/rwQDDX5UEB4zg5eCAVBawhnbaKzhKLRdBhFWs1ZJ607HL/XqPYv46rWZAPDZ0jCPI
EWtaWdKUP+JSKm8HqTEsD0upXyUUbSICeys9YIxFQS5PdxPFmdDlVObTdMPud6EZGv2Tporl+CIN
k7nYxUC9CkwDQXjFTKJ+VQt4b1tN06Mn9PBMwm0G4/KhbxWtu1sy2DroljFuO/DNobK3eq0Xm9zs
q2qbYx1hDqKEBJYeT77stUZWldLVSGui/Rnl0GQGx2hNJXZgUc7nCzbye4gi+aZ6yX+RQln88Dm+
ZHDKuo7VpqiyzoOUa16TXozK3x9qc1n4iJYxaDr8rF/yZmrcgrxXjrQ/wEyQSGPqWRY7FofpdhWa
hNYkL/k17OOwu0DlVYkU0yEvTs2U9/hy1GTwFFMoO7qTADKMXONAGmMUOQ8D0jx4b6W4qwkpQzPw
kqkDCYl9ojQvWTvDS+5O3jcR03FLu4PQu7n6ntVEGkMqIbDHlot2j9E+vCcysriWQ2NSPHNa5Opp
WfTn0Uv2D0ORbRZ5zUbuRS/5QGBz7V0TExrU63p4aJYgoWbsyTR+SRea6KpujJfMoZpTXbUqkOEo
O2pj4mnoekNejUtYkYiILUJ1Uvj31UuaUYXSf/Tsl5Sj8SXxCAnZEn9E55gsJOUlF0lKOSuonwgI
3yvIliMAkkUqnQbCPQPmwnJE+OUIYPeVDpsgo4hOvjBNWCiHqYcVqLkiTApUSYMoX/6714RczamD
2g8oaqFp6vtrUsPQe6uJzBVs8uxMU0trMxNO5030k70k7Zu/pdjjHrmeqekyzR0uaJxeT5fGmEWB
oFkiR68M1luHZ9x5Mk1Yj24cMqJR7l0FBj4orrH/hE78Xiv3cvVFnanqC1tahVb2/m4BZ0xtKMOi
HJdeFdno5Lkp+c9fDp1/EBa/L6MtF0F6KiscNKGDk655ApeOW6BMI5P5CgSl4QBarggkVwVpVUlf
PP5PrgWSzUB5qYKafn9DxOUQnRcVxqpj0+W2gZTd03YSB+iW4Fw/vtZL/e+/lIavN6ZxIdBwGooE
sdz4L+NTkqthprBKsFXF7EPVOGffmol5SzMJA2uL575k1+1WY1ztTSza3yWUol6oVmw4y8Bc1h2N
ZOuqfYTfNu1nqYSj8PGP/P0NE2pKSdEwkMmbfFHvf2MfBGoBZsUgMQy/Jko6UoWl2F+/XOV/obry
IVV/ud6/sfpQ39+uvxQ23v2D91LkuOqe6un6qenS9l/A+OVP/r/+y7dSyS06+n/+40fR5VAdr5+C
qMh/rZgsoPr/3tjwn/9BR7d9Ov0LbxUW4y/LXggIFsgmkPmCueTV16Bof7F10ky0/SztMlLVf1dY
VPkvw4SOzvcIypU/xV9qCjyA//wHdRnA+tRWTIY3MwY/7V/3/fYVfgTKPxGlM++QKoI/QjNlFD/6
wur/dfCyKSjkmn4KzjaN8EJ1S27lnhTiVVwBSE6bdRXd/vJo/jAPnAzF1yvazDJcVeXnn8wDZRay
EM8m3HHTOlMpcmDP/2T2Xupfv1TPEeMud2VjQIXrRYbfi1z3l0/SgMNF2I8VOKUb7zD6gGcwnv19
tI1WF+PqiTsFi/WjXu1Lx959fHsvk+Uv08FybYtvjXfG1l/wgt4/UegHJZIZgkL9+kfYXJC6vgqh
rpX47IJAcjVxhASMx/35714XCR2jDMMeF0eQsjyTX+456roppGAeQH9R3QTDv0T3BUXxmaF6uhqg
qSuvlFTfWMa3j6+8DJF3N2xxOkBRj/bZ5HWePuyWjmYwEU7PMR+TN0VmMp4oTqSAfAtVHVxT9vVP
XvBvo5ZLIiWHd81HRZzOyRiKet0i85ZLNuX0vYGOsjdj4IZhJ132wryrWWOv4aAln8yif7iszTVR
sWNPomdzclkO8RVp92SPFaDyZJRYyvcEnJEHbX43JIOr2nttMKUfHz/f3z4Yi1IrFVBV0xUTqdPJ
i61kS6qg58cOdCR6lJ3cpvdTamXj6+z938ZZLIviyXtkALHFMnAP8CpPpgIjSEGggdt2/AZpbUFW
nsKBTORn8HE+eZAnewFFs3Qhq3S3TAvBKpus92OV9q1q6hU7+pzdbjQfR4XJZv7kIr8/t+Ui7N7Y
04hlGnh/kZLQREoDUowJNVpHJGdx5B177+OX88c7oQqskBWKa+30ocG2jmGTqICEQ6rMUk+dbpzL
RzUWofv3r6RpqPNk9oq43U5uJ4jtGFbmxDAAvc+8vfTFKI5In9zQn56appNaqLJzYgU6mb5or7MN
L4vYCZTw1tRrVL7lJ5d4QdW+H2m60PiKFBZFbFGnD00aZDr+I28G+ELtQLpTLlO/KrZ9XdzMInOh
ZIPnAiLeQ9Wxk21t0xWC+C2ulRql80JFa73Rn4pPftgf7p2PjMdrMa+wUzp5xCOtyFkIYoSoEBNO
3mb+QIaf5V//7TcJXJpxqZicGskneD8wM9jBlJgW9oAeAUYKcaDCGajrT8b/76ugRc2OHgxTxtKQ
OV1pW1HKbRO1sMIgRtY2Ib6Ej9wKO8VBneiSp4jiyTYL46sO4gmJkgFbQ6m6Zh/pAr1oAABIi0d9
V2ml05md+tx2Kn7tVA1RsHbi58dPZXm4J4OCox5pZ3xL9KLUk4FnUD1JCRTiqUw36fjT9I+AE64m
9e7jy7ysv79dh6MW7XXshny275++bM+9zck+cUB077uyH9YDfNejBXFMcvK66StSX0kGpOw5DgYd
5nrbJZzFagnZ+STR+fVEWn0y9/6+srA1JHpt2fTRUTtdWbJykUB0DWsoJHyrnoLL0e4fk3bb6bsW
iew2r8gs+PhJ6H944DjiGIOCPSbZdO8fBICSnFVFxsehETczYPsPo3zvU3X4+DqnX5XBJojPSVlW
TplQoZMXG8uSInfIOTjzBbBYQ7Dy3aA0n1zldPU6vcryK37Z/swJMmnUz3y7yL0AeQZ4V9DpnlEC
qjwUtd0nb+z06Z1eb/n3v1wPAlYUkPQaO3p9rslnc/VF/rvzxMsl6L1QZmS3b2inL6gQXd3aXMJO
D1RUV0tiDbnjn00Ty3Tz6wfBZRC0k9Qj07PVWV/e34mSULiOc8EHodPxoCxqbFK/HL/2Ztgfhaib
x6ZpBO0qPA3ZeNnIzFpz0UEi/HicnE4AL78DR6q5fAfqb7c7phMQX2KsnaAJUUXq0Dh8UAWh0L1W
Eb1HqfmTMfMyof9262xEmCVtoWCKfX/rtDJVXeQ9SQFmN8IOyPyrbCmfI4VFGILp7Qbdu+5OCZA7
vFmuoUrKekzCy0QOSvqyRzqJW9W8kmWjusUFdPz4ifxhjGE1t5i/OZ5hQzgZY9AJORtpxARo/tD8
wLKRrAGwsRSSb/RZxNhn11q+r1/GcwWyBpsT0+JER4f4v5+Eqq/HqPjklpYx+9sT/+WWTp44rZQh
HGZ27gNtvkOQl/skWqKwtIvJjq4nWnhQWrpHAFKp+/HD/MM0pLHp4OTMXo29+8mV5yhpKVXXDHMC
UqjnG8kZdfPPJjv5t6+JZQVKgMxhaLnN09ITiyMcl0hhWwNLaBVl2Ra6pAQ6Ujh6aazJayYENtiS
4bTvuxD4YPjJxPTbAZStu0IIL+59jAMmduf3b5Ji1wJxAaZP2tZPs9WOqZreiIKATaSMF3Ld3kLp
cJuI1kjt7z5+yL+NopNrn4zYtuhJC2p6elzqj4HESjKmkX5bn8wUJ+o4Uzm9xZPBKqPrr0DxIE0f
Jg+n0daUoseWEsvKUMq9kaG17BGwpt1ONSUwKXkeujIU+49vdhkx78bycrOmJQOZoKqtnx4wsG42
IqIRCp89vsT/so8kyZPk+EZNfc8vsr89QXK9ZR6w2B6RVaGdPFzL9CcYFNDpQoKnmTI24ApdgzFl
6OuxL/4nDxmfGXdHb5Aq6klVOJQwHzSA8XnI9jYso31INlNDezvXqis5ts+BpBFGOJuHMvLhVk6W
Qnb2Z3P06c5oedVLzZj/C3lDOd0ZJZE5dEMrV84cYly/bRuFOWqWGvNCgktUf8mhWJc3KfFV1RqB
Salff/ySf5s2OAhb1Noo3nEO18yT3UvejMhRWzaFSPUOPGWQS0b4Nysoy2GbBWixqutLDvDJCgxD
KMO+I2qnHNOvuo6frAwvrda+Br73gLjnk43fH2/pl8sp7yeIIQnVmfT12oklurtU//dj3918/NiW
L/Dk23h3SyePDbtHSLFhxitkdvrKGGp3yE1CG/gamRM+uSGZpfr0ehyMVTYvlL6AxOin3wZwfStM
M+BctVGRLtVMZEnqnSzVz90MnBS/M+EYbmNIie/ZrV/cFBw9deBFnY4edvZLqJtpE+uguq24vCDg
vgvvw8DCQBXFcm7uy6mPgam2kz7fKLM5HtNBlh4m0v7O1FnMyTck3vgfEVoXFzi5qIRFuJTD1UQK
ApdvrG6b1FV9aYFiLp9yK1IufNHXyZ0tz4HMtNHNh2G0r804trzGlMw7sBLZ1aCEg3WIlGawttNg
S19lO2qKTTM0xVWNkdohXMwgAh1V9xcxQFc6zrM1XWgiy3YjHR+MpYr/HLGwPgRpUJ4rgKqPsamX
K0jH5RZt1LOuN7O2axLc6piCZBhRWOED4h0Kkvda8jITmqlBYGzA7sPTytnPVxs/h3k61XbyiFa8
XkdQZfY5tdHB63URUvxswh4dkU0vtfHzg68YgbXS0XzV+76N1Mukjdc0WsOzQff9fSUn/RoSFy69
qjbuhZTM9VafZHEQcq5d2XAB3Cmeb2DgtscKfudumEOwbgkQU5Jv1n4V5/5ObmwcDUpBJheGxnZL
uFgxfMfPjmIDTTMBYp3WupkamRc1renL1k/KzkPRq6473qgrkzvT3SAdVO70diRgQkOcrLujpQOH
JH9nPpOTEt8VdhIeXOZBbO1IVawr6FGNCC+hF6NjiVtkxsS5WKLaZGViPhhF2jzXolW9qa/P5SZQ
HLOc3VBM1WU2QnVlZMIaSMdnPKbs8MNkQWGFuYRjLtuUOm1+MWDjTDXjZwkbNcYOFawSGoYueA/D
A2ZSInzQAvVYZUpyKWNSuOJ9tRekXwn53K7m77ogwFvw0pBNBSnPWcuRhiTsqFU7f1ax1rGbtS6L
pa5USOj94hCMHr5oJ6+Edp8083dTjYyvcYpASsZF5Pn58gOjpNz1xQJALSBAOkYg7ZRSeS5Vrdad
ZAix8iWRVwLRIipkJaXJXTwGCLXLYgfqAp1yp1374ZM9NVCgkXZLD6NeXEwF75iJScYyqN7OKm6m
YZ7KvVlmYGQmSdpmeKv29bLgS7NvkUcir8AydspFZDcgp4ticuYuLLx8FPI6lvsLhKqKgxdN3g4Z
Z/t0OEvHyptTcZuqFSHefHWBowdL2QsKTKWO0bccQx+ir4wUSr/6oYo6hjCflueYM+Y9W6fkAtap
+nMYOzE7qhFqe7/+NqfEXBepPDh2mwf2gzlOJIBmF6g87jL9ofS9oZOHu4LhkV8hSRgLzxq6fJ3j
LtqGDYkDfJh5cjNINGxWQq6Um048a7OSusLqXIMUCysNv0KtfAwkhtkoC4KBpEa4vPr2NqG0ddbE
DdlKPsRPGHqGR408TPYtU1vVR6RISpjlJEMhoFAy1lHV2LsMwZvpBWO2Eol8XpeaF0C8Q6OWohvS
n8iQOMP/vYdruh6m0pvbhg8oQQNuGWPm9akO+FUoc++g0YSN3xZfAvDorqGgKJVR9MlDXKP/ajJO
shZ/f5g3WhhuNdAHSBp3YaatkCd/0ztlDTYYZEaE8RgOqQbTGDAJLj+XZCcuh/RBTtufXRY0BYeU
bSMbXquVnjF227Lbxuq4knWIlwLfYU/8lTOuCIYa2m1fGiotYBmZZN48MI+5NhoI/IVTsOewiwhJ
zM8GkjotKkH1peYXZPX9kTihkRgrPV6RJjqWa5ki23dZDAObAOVCYlzstRp2okgWxzfxoQQ+WDMH
J3Ijmx9NXP3AkHdFxlO6tdCbAXD2s+qi1FoChKRYrj14KjcqrgfGmRZeIJ2VCnSD87zukNddj2if
ed8qGNJiUsQlEN/U0Sb4uACYiQWd/J+YW0lWxQ71ReS4t6EJnhNQcGhD6Uuuaw9x0TulBfg0sKxL
Q81Hz2zUbTDN1aWe9NV1JYH+t0EP46aRhghl9UhX2sSvK+/0Sq6zfY2x+SqDwLCSR78OSW2p4D2b
rA9z6t+3OXoyTGRx6mV5NYx7n4PNhtjMDZEPEzRhqXsm2KcTWN+jKbzN23y6VEUybiQpkw6BkfrG
Zm4y84yApVByJ2vG7oaB8DzVlD2fXHDAaYUvs6aX11DvJuBxNbQWCBUZz3E33osemvGehoJGW3vw
f9jmhKzOHwXBFrp+mapZyYk9I40+KY+RWkwbtrUuqEeX84JrJdPe0tDQEtXVIvBTogy7+hQ6XdmM
24jA6HZl175O+a+DgQo3RNzHpDRpe4GvUbtuAlV9quWKLU6JF5c9rCdq4xyV4jklkk3jExRoDmi2
V351jPojiZjbrrQNB8pLscNHUUNmpe4COMioruup7vaI+AYdLTViInmw4gcLjWe6b8JxAiGrVwHe
DjSZNfyQlA+aT1T3K6Xe1fouRtr4BfenvsdSpGLNIKTJIYYgtc9GIsSdigrFisEMq78FZ4lnnUoO
dVJjFYbzNhxIubH6ruAGy6q9I3ETGG1WczUHFXvu2YE5b/2gM122Pj8CoeY/mmImpKqQywdmqkeK
0IQRZS2AFhsawVWgSMOCkayOKc47E7m8QFSKGlI9Sipxw+h6x6lmikGZ4NYTyDNoEICWJxlJ7GqU
CqItJuEWuhrfSSQ5Dausj8dtanfgXSgkJKi39DraKpXZNU4d2MExnivrW1WXw2aE9GSzpOhj4CqN
hRp0kHMZUn5E9JoDTObeJsgyjrEWmGD01RTSKHTK8dAq0k4vq5uRKIBvUIpJstRmQDKGJJs8vWHw
2mgYjpmRTZeYljKgGPa9SsjdeWlKWyLpBigYoQ7vu0wUhz8VXMhw/0nNYKaWVFSAck/S3kop5nIN
S/6u0WO6HdXwgk614/M2Qw8cw898CJSCDQqOBObQrNqWbR4SmKbPX7VpIhq0seItobVbNIgOIQ5R
SgO/Ly5bsKEHPxnjH7jxcoza9mBRMhqviFvamH1xJuttdV2E8FonDutQh7Vki7cvxFI67LAOqjKl
xsCb5+wrepndkKd16FXJVeZbt3mZNxe2b95nMGZXQa6uZ71sqAyOBJHVFCeR2/fZQzDzVM5S2EGb
kvXBYU7zj02imVtt7i8Q+91AlSncbOrYH8LHITEtN7JrVe7JK0r4llYFW2DCoFLtOq4UiLRE0+1R
RNdnlhI2D+k0XgepfIUW+l6a1M1gpm2wTVOmnLT1cKfiYCvzwHhE8az2no95M1slQo4v1YjFpvV3
Nar2ywiXFBpWXfJxqGKf/z6EeXXf+lZ9XbLxvQDi2jrIU8tb/KFnE+rx2i2A1kSRjRqrbTdq0ppu
UZTJ8xyKTefX40NZmmj5TULu4RNpXxC0ji62gUezi56ybB4PoYK61bMj3d/XZncOR3LYyCM3UWB/
WodJ9EXFVuHWSYd0egRk7KM0XWGQOgv0Qr8I0ljZELnYrbSe7XgzRcdAiENbK549yyxsZjPcVAsR
P46WIBepNFGCR4/EHjkgN8zn2kRKvWrL4CLrrL0RJV5JDCyHU8egl611BUD8mP1AWqnFYZDVfNsj
X1wbVthsDdI6WIct8OmSGQdY5IQKAQx3jJERQUMG8UjUcKJU5yayXVo5SUWs1Qj5yk4432JfZOFW
aP32Z6reF2Rk1P7GIPjLSeUWm2JBwRcLGEGSxSiyTaKC5ndMDiU/usD0VwMYBEerwuEbMW62q0fB
d0MhKrEDN8vGubm27eIbyWWh14tgzg4V2lniXsWEVp7QnF3dyd15VbLJIkBmvLDrPHBJGRyLNeLh
cQWcpU/cKBEBDTLqhWSRhb1Xysa60mgDadHC2R3ruoK34+fPpJBLu3osbQ9fcayxbKLj9mKVWRWp
P4WpKio8Jclgzs5t7JGK8T2faHi2fnSfECa3igd2VBNEBAyFYV+u07rTtooZEBnMMCBtIxm/5Bqh
JVohHYMxeS4UnPrwCvJ0jfU/vcBnpynblmk0dGBysQ+VW8owrjHg1XH5cPLHmayPas+p2Q/O+lkp
88OYoy8s2NirpNEkemRf2/4i0eCIGYxuJ1tk9xF8lCWI5Lt6dFSzyitzhR9vJIgxa03aVKDNWtcu
E37bRBCQcV1TvSEDkfVAdqNJ2LtxVFNlX5baJC412chxnod5M2x7LSPpqcap6YZwMr0uhcpwH9Wa
ojmBPvADYsluyAemAVu2lrlK2tzOVoEhVP8e/WcfbYCSA11DlhvXYOjN8rEyfLiscZLkbI90kd5N
DTp+DwfNdEd9P1E3VTnZTwHxQxiuMQUc+lgNL0201ze2EXRfSVb3cy9A1D8eSEEZ9vxJWfo2BFaQ
beKwtkjBmfuJSAOkwt+jqLQvOXYQ25SVsapesCExhy9hR1yYH0S2ggFSmqwvEP1z/yIs+8ZaBbAq
ogPqQyM4FuoEtJrpCbqfWCJ+Irs9YLaWt2M9XA95Me+kHBYBxssnsEqkL+h5i2kk46C1ovddq/ss
ySv7vsj7rjujHJ3mOHRVe5Mkur2J2I+1W2xkGDjxpK0I4QgSj8XbNxiN9nHCI3dOD/5xIB09l/B4
+XmlNGSDo40jU6lPfgyEltxF4HcOSBFTjlxyzjTYLdycotXGuwgR8dBvSv9Wsm+iqN6jWecgDoOc
qaA0fIeVZM3CV/bhsQgRk2lPUVDd1PFa9fcG3MYDR/Ngz2rau4HGKVZsZHGlJxyLcXSlo5fVKuCr
cHZx+ARwnaCVN7Lrh3AgDL0TboMh5+BPs1WtEVh7APfn3OVBHwmXP1Mj3SvFdKbW95r5bZptZyaB
c+2rU3EMolpNr+paMfwt/Pahc2bSZfUjyQPFFbYY15wvuWDxMChyuR76+BuYceITZ3TR8vns39eW
C3nP0cazCfiQGxKl2ZI+AHQp1r5T8JAcuKYa6KM6P6ChP4SVaM9J2wO8Chqcp2QMbQcApcZeQ4TE
KonEhtBb8UT+OVlbpGn7gEdUq74F0L5YDVY2PjC/r8+AfarXqiJXXwaluivPLNWoD2ZXpKyWJf/1
OnaIQ8qkVjsoKvglQRxy4waZ8BIFH34VBznTuWFL69IfQnmdioQMe8OYcGZ1ocuJnTQFNnuh9F0x
Fj37SNxSC6+WSTZHo481kKwwwvVA5g99TkTbRDJMRFqGGNgd8oRMNYWgR4typ9tzlXpRbWQSbbWI
lNCERGHMTkZ4NYlMJXCiLsL2nOTWfago3+x5Gn+YJOG5hSIh2Q8G1QodBiSHGzM3HvNEouiCBw2U
F/X4/GAlUVuvpTHFMMM3B4KDTMhCpFNzDJLKp6Cj+gh+QsEPZuOWel1larftNJ4lXYBBzszLr2Mi
dmYNkwELdjcOXhEw4o8SPIFV1YW3FSKz0htM7QnP1SYzm3vo84rYwnHEsFQhyHdN2pVHOSepiXCW
wkv4Tm7ZkwbXrV2u8YBogUdam75TZEpQ8yDUC2tqmnoN576yYPyA37rFo6OtKH1VDvk4eOsawG8i
aG9HIy+N7x2pLIc4AQRAsBQUI1ZmR5l1bLM4MJnv8jVWBV/adbp0noBqWhdhvR+K/tijIabyZu87
qSyPndC8nHwSd+qsJnH1dkZ5jGUVsAwar4GwSAaOnhxMVQW+gGCaIUVwF3H3dUe7oS8fZX+IR2di
pw26MVOoJyQo7igmjBKxIel40ecJs6IVzZzDzOI5TcM0vsqtWdxgYuIYKjdzgwMple4LIisO4EdE
fpHkYmKX147+rrMqiBarWukqYrT8upv3vd6Ig4rEyvJ8vyAXbiRfA2R/MLtJzwb3/7J3Jrt5K1uW
fpVCznnALtgMalAk/0adJcuSJZ8JYcsSm2DfM96onqNerD7aJ/Nav50WnLMEErg4wIVsUySD0ey9
1vr2kupFDeJOVnep9OczlTrpQw3Fs7ok7L3W4CwWLQpzByrk9RpPSX5QMDHXcxCfd2yfVm3nA6KF
pbUs9guBBuW86yXnw0kzc7Lvk+bMr8zhiSiu+a5n0f9a6J3UAHxo5XtVuAMbUzL4I9nIltNDb4N4
6IwS0axCS5ImxcEXa/Ik50G/8HFEHmPMpUMYSwCe2AdRwpxhpjZ2q0dwMrSynsCOak/tuinFbTO4
RIiyaVI+6x2cn4bT6Kc5s2xOXhqWHLBqRu8yxwf6mKACMvZprPgn6NsC7R4PCqbLckibhsIA9AOs
lgkeN2riNxbBsdiasbSsmwNuKTkYGaOlRayhc36OIaW4y7HlAWAURt2TmTJ5NuezMhc7s12pwh8X
glhneBNQbMEhfCZLUws1HcQLaLwFwyL5N22xHv+sq8Dw+6ZoctCPoZtyT1pSeMRVmtagdvoBNxfl
r5U53PHv4uWNrs9p12m7EE09x3CwjCK6PGkwQj0efJv4FYKpC+ChudmEpZE/yNR54NA6RzSjBgRE
dv1GJ+O0NfPtugK9OG1q3SJy/nVrBjehlQDlBihZlsVB7xL5rlzr5g3dw2njcrsKocgGBgmXlJfT
xwiddEjTgseY4sSwQFwlJMvvlevtccVOZ8OkV280E0/7wt+uuPUuXZcmGuLZ1/c1pADu6pleYlVe
a+uF3wN8T8UbFzntOW0XoTHq46Shi2YaJw+PnSW5s9kmFczOKDtz6sKvZAWg/d54S7+6EJ5HYtSp
DVmWf9JhbwrTLrG70tyihpxo8SGvZPdOjlV7m8X5Gy31X1xMIFigB2oYmwPqRAWULwRwesXAxSZO
h2w92Gf3NaFulvXG8/tJu8ADFPSVbedb0g3KsNdvSXfzFQAi57Tp0b+uCE3o7uNy17A4VB318mzv
iTMHQOIff9RMctwiUidcAac3mHV+kugx56KiTyvyoFv9YYnx/FWyqKO4zrU3HugvvjEEkZgdHMGh
AunP67tMKdICCmOY+JLgRhaoPhhtY/f7m/r1RRyCZFEamjjDX19EwFftiSiE2mBseUytFJGVgnz9
/VV+MTYAUiD1QMRHtN6pe2Okw0peG4+u8q7LCSTQVzu97YqPv7/Ktw/nx2Yu44LLMAviRtmwASfC
A92JS/DMS0veNq2yXH4kWPQzqx+6neLcyvMbRD17C5wiBIM4cDvvSKjepUkwKqWnexPAdkDq2xr6
tX/jYjX//a/3y4fgIRilfe4iNTyZW9Kh7NuRXQP1J6M8NhUle9LZqrMOlU5ooTM6/v5626t7/TRw
U6PUdBmsaJjF6SJECmttNnwlXp8f/GQNC897l+MLtsYVlPuwX9PuyyCLx99f9ufbJHUWNe9md+CL
B2bySqCVsfq30u348GEJsnIQwpCGonduY0it/4VL2WRzkDtl+FgPXl9qqVppTluloqQsLOkKoTch
BLR13liHti/t9ZNkQUAZykLnA4gQJ5KsinaX3zfMo1abR7RpowFDf2Wo3Uyu/DoY2w75jS/mJ/mv
y8bBsr9pdvAgMhG8vjdCGSAguazsQJMtWC7GYbM+bkcgWuX6fW/IT33dHxP6Gi2ICEtStbOGW5gK
7Ru/yk93T/qViwgcAby5RducPOVJM/pVbqoPkXG31vt6hsQYk2nVcUwrjtVbppmfxu12PcEsgY0E
J6Z1Mm4FfS6gxyZdg11xM1yooI1Q+z0Mf6iK4gGzSzGRrCLhxHt58jlWDgUEh3MD8RYaYRaidUOE
S7eN0O7YhIL6MKfo98P1p+3MyRXN16/UryyvNGniATP52hW4CgqybC2aEKS65OWbq+T2nH4YtcgH
iSRiwcLlheXTPN2jIVWCc+yxAjf1SEJj/M7qy6jhjEp5pE6OpvL3SaPt08b+PmD+yF55V5f875sl
8j8skt/sf//6f/+NkquIgvvhVf+UXHX1eeyyp+cffZXf/sZ3Y6Vj/cVoJiiPVclyUZbzAX03VgqH
UCsB/YP9oG+gbWZE/BNdpRn6Xyjt0RjjP+G/iCT/w1lJoMhfhPyxsWPjT52Qqe9PrJUn2ymqWEQj
CfSBpo1vC/3YyYyt8raopHQXdjKuQSKTu9xThWFqA9BJOWCYxz2iIYc67YCNfagVkFd9dl/aNl3P
fnhuN99H5/+qxvKmRvzS/+9/ez3XfPtVDDYi3JWBshqZ9+tPpEJggek4W0MT5t5RmI6KkEyim6TV
nYQlgZ/vJZqnp5aEzTemudfrFqsVBBiQR7CkQB/RTbReX9ppKSb0QHz5HNOPEGkVBJrlOV+8PaEg
b32c25z5r2/z28W2pQRXLUcoi/nn9cWaFS2kJj0ymjR7jdZ0/Gw1mnxjhvv1RbAfYvRkjHknF0mn
qksKoW2o2cw40+p8ihRbqA+/f2Wvp2tuhZWR/T6rL7eC2fFk9DT9NNQ0LMF4TPV7oSk6okl757vq
OTHUJ6kaFDTlTUHW0e+vuzHbXj9DQt2I+oaNxZGDCW77+Q9K8C01mDB+qLE0STU/HNHirHtJmOJD
7El72JNRuuiQf/XPVqzUFX1a/y61Y2kF7VTHJQX8Mo9igVaG9Zv937oCtg6b0l8eiAZvVGCbmp4G
Wmlo9JdpBdmIMdTAdmqx0Hd6/GtdSkLGONGl6KQj4zNo0erdugjXPDNHBZrSNPut3tdpJjFVY0I+
KccxV7F22uOWR5shf8itjx2PLDla3bhtYIbRNXYiFzTjraYnkGp1kHm9Mdp/Ghu86M2wjdPFZev/
bU748eHButck6o+orHryafQY5UDmu29c5advykVujFGIPS8OR6yhr1/RkC19aQxU7md9aCOf3l+g
9HjhPMoZkS5PFf5+TLxeYbex+G0jiB/QZcL9ySWOVagR45aFiaWKNzdS8JzJb4iSJic/jjQntHMU
NH9/0V/cJHoKQjVZYi3W2ZP9iu+nm806HiJXjjd918jjkPYDKdf+TbVmxRu3+IsX52Gedm0KbQZL
x/bb/PDiFIODGBEkVrBzxrDsZiMafYj0v7+nk+0nTxLpNjtqHDfMT0yHp2/OIEpsZuKKZiGrvz24
pSKqPBppOG4zD/1Fc6mNnZNEim5ViRnDLfdVZndjgGvMvXPWicCqnvjh77f/R3uLq+ypq/v6Zfjt
9uK/W3QD54of3tFPe4x3WfL//m+XfX61ydj+yvdNhkFGAye9jaIGipHpnk/jn/QGfoB1ji/d3Xwl
YjMp/LPJMKy/vM3Y7BukqrA9MVmO/0lvsP/aIoE2QyYuJ8/FePcnWwxMdK8m6w0qaJrU0xyux4zD
Ovt62LpFb5LhFoNHz7NmOaywmJh2zZoOLOLG1XvXuEnF0jFlMr0aB3cglHqAyoVYiACtsANP7oSL
6XR3LkHdkJXknMzXfi3ShIijjAzhIBlb3TtvBqPKfeZu0ywI/TMljX8D7jJM3FLXMhA8bpcf3dUG
wNDoee2gQ+s50axJTR8Lai4y8HKguRLUDjkX4bTkbo7Ix6irAEM6yVl9UdNyxwRpXdki1f5WWuaQ
GklbG42TcNcrGxAQ7Ti4ClDkzHWim1Q2/Htk8aPVnSULDpsYF1Uz9c0yAJJVgpqNzTyjDJD7HciR
ZQvuyt15CMAfttbemhz8nI6eNTVpd9JZj3ZlF4++K813dmrXpFEhm77u1OB/TjlUPtbJ4H1tYtOn
Br0K5L9ph36F/PDRcB7hNs3lQwISXNDynJfyiuxKvzyfYSNNxDuasRuNlLa9M5ugl/qDpejlR0Ch
Z3MnXeUTwN24ntrpE6mQyFJG72Nd95bxQQCNU1ci78ZL34m9hXeoFQ1hmT1dkqKN2/66R11VkOA+
0pVp6HdcYPOngUfHbHmsElrC+9b3iFqjOl/FH+s0n+w9evK0PPZxSiZ0wtbUQuDat1+6taoNyvee
+5TSuE9D3Vztj3Mphk96NmhiZxSQdunXNG2YNpX31MeEgkc59a7+0ClQLqFulHS1Kk8gfvAImLrI
haCnRGz0KvBAOe4aQqQnZ4Dgb+I22dlapLsb/FoHShooOjp8yEcE1trXdKI/HCxzll0YqMrJJsz6
F8O27wcg1zJIe0NHPTJ46DaL3Ms+jDMR4jwg2e6LwlisUFNdB4pEmRb6gQWlsEQdDwp+FeJ2BOtu
BohM9YSU/ULRjC/okAbUH3ucaPgdHyG2WAhJCQl9IkE+o+xjDcaGcBPqfVvQwqYxbGTl3rTAkwdF
NSkM177ePadmGT/RXayusSwYXzJd5cWetNBlRgzdVrgJp1hI/psRMseX39LG0c0Ozg25hqRb+lZN
P7ZSn4EBNNd03Eew5S3eroAdoUfyP7pEQsnTtlYQtrO8PjeHzurRo5mozRLRW9BE4nnVKW4AN3ss
JBv8Eg483AL8JtWF8GDjMXRxH3+oEtNOI+B3UKDRxssbIxfmbbw28pJt2kCju5P617adTLVPMmS/
yLZy7zEXifN+cAb/sYaEVJFnBLLvrC6soT5DPlxet0WN0rCEQm3zybk5gStA3Z/NfgV0Kjpk0PwQ
Q2DYg0QjN48uAeaBZSnu0cak1NTMVI33eV0knxCZ8n78goi1gOKQp0fOOjP1LVlhGsQcgrAOUstr
maSMpL3yvby8102utospbH9UK23OawjPncM4dEZ5S6BlF0eWrjkyij2VHG0zbecDARnECySdsxRs
F+duZQtM3C9RBEXJB9U6ZOayJIM38mOEyAHcGiQf2pY1GtmQ7SkGTGAg91lFNFqQ1HK7Oz/TaijB
NXGsIMayq17bWrg1+292pspr4sjrrNjZr642fdJ0t/5U2i16ADCZDWFzrQkYnUhOC5fK6K0kCY4J
e1fH7Z3roq9wOXhDd9Esifom2a6GQK7N0mB4sa1bBuxCjzEuCyArNuKZXba2ThFlBKDpUcMHR2IL
fd85jO3RquD1efmMra5p0us41dMzpGhSBQR3J7cw4sGGLrEa96hLmZNbUCmBtxZaiQy57curWDlV
fTGURQ5/dM2TcWezBhHxp0Re7r24HPwdBeXqb/AHDIoxS5YqHFrfve1jLd5I7Q6d9WJgvWNYL9kn
TAzZiCe/0r1oAyPc0cBADqNiqz6PS9PodxKfDsp9u4mHgNlU11GAF2MXrEDSyCLUSvTpCw6gNiqS
OkNblpvlx6wnQjgiqlVgM+A/OCAWvfloZjUajm6UDL4p06sULGopPqVDKhMc5XEWdaCx0EMaTYr7
jX7X18XP9DZgrc8/eSJ29OrMnnuEoh9jB/omipW0M77OQ1m9GxU21MDEM3cmellOhzgz5Uu+mMDj
FkfcY41Sn4rRJDlIYy5Eb1Q7X41+xGlBrrT+cakhlmE26eoXOxHpYQGHcVEYSv2dGeZ4hY6rrYOU
BGJQL1Qa6qjdiIrQ7Grjdh2U8YD6l7yJ0oVpH8z87ce4tWZwJL6pbiXghRepDWBHXKYBsLj2cCCW
nfykdHL9a5vjLkHKhAmIYOpMMqL0Nq0BwKcTYvHRZcyMswSTpvhosiAeZ5pvFXGsdxIQLsb8Lnan
oIjtod3bedKMEaI6xBeTkPpVCmf+Ca+d9IKlxT4SCsSc3vvEAkAW9hnV/3f9gGYRfgmIFpS/eVX6
CKLllFmfpa8PaDpQ2RkgEswElzriVUEWi+nMIzZj35jkJeaUKWdl2bR7d05BMEaEvtpmDFCjiQl5
0Dp8Az6CGeNshZylv+841BghNIuijGjD+FUkHau58nBvFBfVkELHcFVuPLleMs9fjXVN2su6iAst
YgYumZmQKiOynUk42f4mqX7FmlpfEmiAc2gBgUN8SsWEI05L4GccqWXQ47N+JBj3gROxZgN36qsc
2QoJkFERo9w+xtmckFXqMMsbYSlWHow/mCuvXWF5+Hu07d7aIcjx7WMNIs2tg8kvJttj4ip8xAWd
ECQ9tpJp7BsEUD+skCxmhYJGIAwLEL3Y3qWfYTt8GfxFl8TI9k63H6zS664ySaz3VazLHNuGLw0l
dqiCEc+QCFLpxT6dm9G9gPgLbspWSZ1ccrwvki+c1Ds/SgcCgXl1ohzCzI75Rc10jOfjEo+2tQTl
klj213EZxuKcUMBV3rjCR9PYsZ3WDlXfDvo5Rj28mPrK2D0WrUb6a4v5rggZppjhLOVkxkeyu01A
lK3LVpiBLJZ70oErL6iEmDMQaGbbup/82TAeF5BV5oFQ2PhFH2mxHSoaVyuzhFwRO8S6jtxaMZij
YSrHYe+1qDeOyKHlesYzlyMeFKC0odNRwrvOmXiKi5SUnmckTPOVt8Tu32616u7eQCeU7Y2u782D
5YFj281VVpmhIhsL7axwEhFh6cg8HtpUv2u8XsMthvanQVgrkuRS48aK0NUstEkeW+0l6BoXWrnO
1LgXCAwZ6uDUkFBa8+RdDy4ip8DwoLXsbLYdLbu1MbFY38123Dnwkl9aXBjs4CFbsv+WkGd3zggJ
LKiRnsYR/egFavU6DcWBDYLdwUaCERTEvmDWa1g3722fkHpQInZ7V9vspvfj6sIC6ubZRjBChK8D
qibLb1EQpi8VWdMyBLwDeshf7PViaHDCBFCCxRDVlWsj3+16snmph0KO6Mjj9c6NNOERd65OBCpA
SUJonETq4WB1qD4qQeQsEeUS4501dsl4Vok6w++zrGN9Yc8FwmNiitca3ZWWV2hZ68YNZZUr/ODj
KKsrkqaRudWF15oXOOE2nSOtIaTDI4anMK+NWYs0UllQHGG4Fju7VmjSJP8YXqyxTeNwsDuJdaxZ
Kyy7c7+60QxOeA303p+fJk2hhlN9Wj8nTVb4uxaZZf6lKZDEggNMNA4XQFyQPCrHwEgRtrU7eSMM
osHpEGVNw4iRRQm3MSZAsYMvisjFKSLioFosLd6tqzWYIaJX1732mPPjc4VernvnbpaNBxct7YgQ
s7NyA7wZm3/7jq1nTrBF0jUlur5vp+b/KSD8G4XX/zz68f9USV28Kh7wx7+XDoh3pFhGz9yjGu0h
WOIn30sHxpbuSCg8MypKJrQq/OTf+xP2X5Yttu4E7QOblETBif+f2oFmeH9RbtZZYYlQ3X5k/VHx
YCv6/1Asp5vMZQAM8TuiNTK2TsiPJa861QeLYMg98qZBP3SF2iAEmLVA5hw8q9BvyngSHxijuYhy
FtezRfOFFppgWL8mmkN7v4Jq/RmPJl5gzu3LYwen9HoV0FuGzDbryCTs46HLXfiq/ZDP7+zBSb2L
YgRFFdr+5NiBUXba02QD2kFgnvv4RMuKCDp8aZxtgKqhMC3k6H/IxcKGbqtcLyB163VC80tq5iFG
tO4/6JlWuVjCRsY4u4lub8s0fmGySMpIsh1YObKOsx+Stp19XNe8rXeZxvYXm0aT37kAUN3Q1wSO
lLooCvT68Tjm0dRRTYkWhI5sR6ipYKZqWn0KyaQePtozG9fzZpZVuetBTRAlntTCHwJ3mefkCr9S
cUDhONVLNK/4nrHToinMdmWDOvHlhyH3i+7OSe1S9+haOVvRnuqioDK8/fyH2uXcNKgaHeeM7ap7
LXV3fiAgxm/eqJCeDpetZkUpiz7OVnWm8PX6KojMh3EyjWuqGRamj9puy2NXj316nLD7ZDe/vycC
0V4PT4NqrGkxKrkgBVMSQ19fryqJh4+z8Qsim64gfgdFReW75efM9/v6qDhQpec+npkWT6NDyRvR
so8RacW4tkvJcrsAeGxhIx7S+VPeEUgQpby0tn8uBoQz9WMC8rA6NIVB2BbUtBEEwODpB1CzOIqt
1WAz5PT9urCJjBl7yeJTJrFa+HRB1i3LudUtFStiWWDKgkSzGYNTbbihOlA/ePZKvoo3DeRfKhJg
MVMltkGCY7v40agAGiNxRu97F89Wg7q9s61yp1ysznvda7rIHrNeBUszdM2x6Kx5PXczVLhYbUrL
2At8Ml/1MnUfV8YWiTadlyvsfPaUHvtMd46j6tbm2GakImAVKsQzSBFxPosGbxoUOQ5zudSyyR92
LarWZY3MltPiNIa1CaM3zFNDXHfuirK0UybZ741U5RfZKtbOpB1wJvYLKMKIXOzFPfh6KW4WfLU+
NoCMogNHSQMHWyrllwFyR7V3MCp5IedHqbOEGXEbCrtm+Y+pbn5mlV/ncJTlin9c49AR9KkWl/sC
rbl5qxQinBDLM+68hYb7u94qe3HpDCXGQx3D53kv4oRs8GKU/kVnFh67Kt8eH1LLx0a/dm5ThbXH
73luN9TbQsHXf6lmwiJA3GrjXVfgIgq0hGysvSqk9aAm7IIB+mOs8CaUj2GXlr0LR9beGDd56kmw
5n07D+eD5vEoiBFfPjRJbGZhCgplE+MOOhUKq/KWw2LYmQiwEcR9COF7k5oT7uYCcJfuZT0UJYI3
y1q0s5QMGYjaqsmaQ95CVg7dKtXZhsytXu1Gg63/1iEwPspkap9BU8vn1PZGaMqAAFK+RuW0503S
lWedqdECg3qLq5GpTx054bqXYEmmOVCdzmlKiXfgBqvqvMm63Nh7Vi7PFZ1fnZKmEg+Wp5b7WfMa
4DbzsGuWYX5eXHN8oMDsmhHHIao4yAizOkKmjyoYDPxYhg09j35XmFN342Cr9cK5UFXFRnelwmaM
HsDwwRTsTQ1lPzk844dC0xJx4TW+n4VmZ0gvhFE0aQeVdAR5iHZkOxlnCW+jwO7hRnoGexeBeDV/
QLZcjvsG4UfKGXClPgC7oIpifURyV3hrJvfD7IIWclT7Qii9qEi+rujpUJrt7pWnURCpLLO7M1K5
PItxtkwaS05/JhZDS1Btu+QXrKyHJHUs0o3ilf1d4EsthbqzQpmM2tWJ39fAt/NjrpoJQkBJKk3I
NpICHSc0BMqTWXtfPHMsrrQVodEFHkLvZUGZez3rSfOcqrrpdkA3BCZNEEYa31aHQb+Yi0phNbbk
PbWv7oqwiOVlLJn0KJeX8SMhCOxtGR6ZFyVGwzSljNn84Nt9c7s2K3+Mj4igB3P0M3rgWeNeJ0Da
Eo41c+fuiwFdzt5bm+SpomTyYKVyTQMoDARF0k8t/EhRMJpRN8eMP+WV2ZH2/YSzAKbkbeyB7Qsq
l+Mnw3oBlVWstt5GVay39zHLI4ZDacfPjhJOThqTBRe09ulEhKCIPMy1VEnHp2qp5EDBvaVGFDNc
+TMzHHSskU79Xu+Xhrr65kQ/+kWpjxSnE2XXB6uGQ6su6D8PXpiOQ13T9QRkc97CEEJ7SC6JFqHu
gCzE9EDKg1367oUsVkV6ht0Rf7w2cxVS6qJj71Vmdq3YJTehQ+ji1ZJnibuDduX8LYHteUdtLarn
DH+t2DtYsO+7VoupHHoa57bUw3Y8VH1P4cwhPC+qk9z0Os6oEMr9lRNE5PRVRuOiW1fjQOW1wWvU
4t86Ty32AjiZJAa9Oc5oRo+pp3+c+8F4xvPvfRUlrVZyZpL0msAbAjGoUDPIYy17yZOVAmDsFO14
PsvSFyEkF0SlrdeXfELeSHRQSauA45Zp0J1F4VHvOc9jPLZX8OAUX1C27wq77cfAyzIwXpPCMkAp
iHB6MnIcm2J47MCrmXyf2T9bFc6KJtGewEDan3ySkK6Vk7oPddfpT1Ucw1Hx075h12MRO8N36lF7
L3pjHkKj0ydcbonecmTludPc6OL8IXc1DfG3D28ksqcJjAjM95gadV2KdpfZtvUldUrTDIS5zmzh
VuriraYP1zHTL7SJAjRRYGO20i9EWYuPiT5kHwbGO2DOVcj3nTSZ93E/xdfLAHuZ7jhAskDLaDVF
YKLmT00y4a0bNZXW1GZihfUJSeW5WPi6Atj2lHpZBOXNnPcjiw5cZBHSPRtuDMVeEq2CUTyVFiSY
wGCb9NJOY/VIy58sBqkXfeDkifeIj56Xb1Sa7kSQSZKB9i2lvCIV+Hy8pVkhfBMQYu4KuTh3qiuc
z0MyJp/KgY8uqPpBkqghqXjshU6UMCmxKl1C8sXw9WcIN9Jomqrpsaxi55FAeyX2PgYYF0FFIeGs
Xch5JiMtyDLKz3zJev1SGqtrsIj1JmnLTv03p2HrSdAJo3nAejsFrkMoVIRerpVRCTxlumxgYG3W
vjntbpBl5I/41HCyAbzJj6WB+yuy53Zsz9wprSQdkom4eDceZbHzpTepsI/hg+xSVCMN0FTS2LAi
0om4FBbVmwPmGW248FXfNA8rxBo7XLRMm26XtPJJeSHC5wN5fbH5DlzN0h47uhCMyMo2l47TRq1i
zDYTJSuDhAunE8aXKm6TKSeIJFkFqCa2l2zMHKB+YjxgQzbXNhi3gG1KJQ3u4AcJfrM4bwWZOpTq
ei8BzVYls5j3YzVxXCC6plPZl0ykqU2IX2EtoGXiWFwWOILNmT2fuVmg2eLE5Y1GL6JZQ41thBla
BeQVekGFxDwYluxaNQtxYmZqN6salbz0Rl8jqX3Re5V+NTtRaPuygm57I7tUOF/xYXI/Xoxc0t5h
aSu9M92bdL8KjBTTGp5F6ntmiI6tzjDzmV0T1e3CXYAUXjnK4B1e3QP05Ta7732VUjnIWy8f6YFA
BbrH7Vea+6InLf4OsQ4hwoG0VObs2YqY3THxCS4ZA1F2nvk+Sy0HjQ1N9s65zRSHj61RhuYnDebc
ZRXVKn7baJFKUhhihqz7+7UbRh/AVEopHCOvptydoSd2f6WldVpdVnC+56vebd2hxhLpSfrAKRwe
7yy2u1a/HltbSOw2wprfN80Umx/MHof6FWycwoQLt04ffU0xpxnEcjo0Okq2NwQMlKER57b1MBOV
8dJTbCtB1HYTXj/a2OhpKY099kYzxjtKWdNF66wb1E3GM9sTq2M1rCi73WnsrZegynXl7ACR5gYb
vMFMLulZ9vQVOF7gqySx4lAayHMIV5nNx1SZTRtRv7KNY5vahdp5NbEIZxTLfPPcmNtUD9s06+od
IUrEVQFpQpDU4KTm0GqvSLtUudTjdTsQHwnNMZ+I3OrYkkdZqcFcz60yAf7kN8lLjeTADFIP1Dil
ur671UWZqeNKTpG5synMKgzZxXCzoF+dzfoin8rEZul2Y25EmzKOCTMVQTCFKZlaRN4Vt7Mhxicz
962vinNv8qjpbfYISC15n9TA6ehgTRInKF0H3G14u76aOrBt+F+kkeyEmbq0tCof7TvdgHFXOgar
N7lL/XPHkKAKqS3Z0euUmvCKeYLDBHw7Tt6e6JYzPGbj/WJbw0fBKkjFTrWoFWiQOTAYs35+79EA
z7Hn4YE4pL1VAL7itIs6TK/EtZG70ot0/CN3OlbTT4rtEiQ+VggtAndgFfsWlBWfUJqoLwpEAJby
hU4DXXGiSMKJOBL7zBS599TGbvI+drIljvJGwYukBFdyLkMWwqKUl2QPSMtYhv23Q+7/FM3+zdyU
T/952exD9tx1n//X5XNdPf+ovPn2176Xzzal7qZpQt6GUgatm0lZ43v9jID0vyzyepHNE4XpYQRE
rfVPAc2HjuJv+Fm0ViYKG6oY/5TPnL82ES69AqoXWKWxof1J9ex1NQThPiU9XUfkg09i+/1O9GLd
OlRlrLyzsfCNz2tJSSqQwzh8MWyCfX54NG+Wd75dCkUrOlMDsslW4HldCOkNI2/bdiHih8r67PlW
oIvhLbXd6xrSv18EzSllSegMp/o3UtvaQWXLGWsbrntEajstZ+f2+zv5xUMzkEqBmrJRKzmntspl
5GzZlvMZD3f46tBiO9Yms/xivxmdfHo7m/JaYPMwdRTjJFuf2DycSp/TeIZUh1C85njPFjxsZN1H
v7+hX19mswEYukdB9WQUDDQraG4TfxcP1h0KyTjU9Wo4/v4i2z/yrzot96HTpTcpuDnQpYgXPqnT
5r4awVnaR1HO64EwVGuiBewMRYSvXz8DlNq+4cv5+a6wbiDkQr9GoAvMtdcDzuz9rhtd6+jQpw9J
7NKZdLs/Mxl9vys+bTT4GFLwGp3IO1n857QvreOU2XKLhIkDfbbRcWl6hhaCXKI/f4j/uhxu6Nf3
RAK8mpRmHDWOTXuIyiIc6IJcc8K298wj7fvfX45S/E8vbROhOySZMwsByHl9PeX0zlgv1bFY5+rv
utWzL80INSa0pUFCpMwMtmuy9OTNQnWMiKq480GjUeS+10kdUdFqi4miY1W4nxr27mQN1HELBwCb
Ox32onbu+7IlYrjpieUZa6mDCygo+L3vFtPksjgL3vI0nn69mzpW4HflpuBXGPp2yz+UmYFkkinY
ElPIbuPg+nN3VZoeW2Mrzi5///R+HvGbi4jpHScGia6nIdqx41GoWnv2bAP8+C3Lf+zW6Rk5hAin
QTVvqbZ/dWdchpY5kntK+ScDvmhXpIxJd6wyt4/UPK0Hz1vmY6Ev8u73d/bzp8WdAaSDb2O6mG1P
huGS9+QAju3RUeSO9BXRdgUSiTcq9b+4yDaDs/ixYrAenLwompvOmsf10Vpc4jfgqAbZXBr739/J
L54Z+nbsiFSiqPadzkqmlZFZS0gLNoUmJBwR8nKSzHDDRHvxX7gSF8CRQ+sLW9nrcSdIire0pT7m
VF0uc2PQ9nVdAZiaU+uPQIjbnMRr0XH9w3cUdMdOpvN21U3qf0S2m+QUJ6Wk1+Om4xvL+a8eHJQF
oA54aj1DnNxOJmSr9648zhV6wVk4/SEd4AQTZ2C/0UP51Tgwv2nIcQhDETi5nblM1jZei6NGIfBA
ygfaJbt03xhs2+rzenXa7oRMfVIL+Nw3gfSPs4Kjq5r9e36sXf+zaIr1qnHH5mouTee2wkX61aCz
8Ed52d9fE0mLSGNIMOZguImif5iIUlL9zHnNj8gW0hBBU7XXZ6y/DsLV47oOKEFJl3zLps5W66c7
3awWDmsjrVf03iefleuOQ4IW6NA7RuLtYAzrBCBmaAh6PrY5iuVEjOOwDmbgj83waUuM/YLCltoz
4Qc9YZ/sKN81lKGvkQQpouqcujsn/Kx71AmdruguJh2aN37/PJjtPt5PSLu8XSp7H7ls56M9bRsC
xN+TbWK/IxqoG2/yqZ5QlmA062+drALiMrRYQKNCdZyu/dgsUTwT9Zl+FsRY67dmZtPXyBg0FOGI
hr6m8J6/0Apt+/N45XHvulir77SFY9aeTgg0pkzOR10NiBGtJdWvdHPU3R2W64FkNqOczy1TcQTE
OkHsfk/LeEcg2JKdUQ3y3tVGHn9C+RST42NsFPlFxi+c73v7QLjp+lj8f/bObDtuI+vSr/KvuocW
hgACuOwcmZnM5CiR4g2WKEqYhwjMeKN+jn6x/iCV/Utyld3uu+5Vl7ZFp5gIRJw4Z+9vd0KCqYIh
3fPXSaMvRkk3NWzQ464Kl3zXXRSh3dok0JKv/apFl2xLeHigjcbu23yDCOGgVlm/qpVGlB3FsuGB
cC+EaqEmNnGV9tOwyWYy3da5kARopdJLbIZC7hAjDZ3Fc2/GFn+k6YuvMZ7ci2Y7y9eh04YPSk2h
CYIqrHfIuzIFk2i03gRjLQNeOJntJi34eYtjezyDExOMAoNyejOmWi+zwSaFqRQXIYZUVDinFqQ1
ntuhCl2AoGXrgWLtKtrHQUvwe2m4cQ5WtZzQJXsdEqWsfUVPODcb9KemB4RW94/pJKv7eEE4rVok
5q5zBYJnQqJkD1YMujhx/WtyaZKUpkCR3dE4r5wzc3lj68WWVe21P+bWevakv9e1evQMFGtXzDSm
fa3a2twpd/Cg//RNtwc/I/u14l27R45Ah9VpS+fY+ln2YXL9+SWPCguZ0xg9UfWP2ZZI0QzgqUKW
ttJdWTwCoTaclTsr+VxMfoW5hhM9WXdTy02mltpANp2iUWBBts3rFEayh51p5ei3Uy/51EHXemva
hMlgEAKtXYu6qotTCo2gZnnoRT43jPnXqG7Y1po8t0EdtkX8aR4hGh/62g2T97XR8G0zjpj81dC2
cEFErtMHd8DWTb8uoJ2ctQ4Dvo4tpVlFaOfIVyOum7462OxzJG3wi6qYuBtFpQJQh7Zp3ARCG3vq
ISIdux7aLryyCEJZJz1CnEaFRy3S7TTvfCOsX+I+SHiRzG7ag1xxmm2MnxVcZ56Y1t0cWoa5iX1P
P3noN6srlMzokicy/j7kRFPVqzKeZrELBEjrrddnwYepMxH3Ogr1KJZjk3wu14yyllliXryvJT+1
agOLxkkqOzFuVRwXn7NxSh7yZHab7TTwouMMAVS5kV4hvuYToxW0SiWC+rlAsbVyaNhi2eRZRCuv
8DEB9LAu1Spxy/Cz1ySRt4ZEDqPQhHadQ0cll4H2/yL6lV4MZk+QaPA5XaTHuzqRdIP1ZE+ISkPU
RytFS3L4MPY1k/8N8ywQr4jD2jSE6eZIsD4Rk6CVxl4XnxkVtt9P4P+0Xf6x3KL+fddlXRWV/tL8
2HBZfuB7v0WId66DoQg/NWa7xbb8W7tFOO+4CwYYl7gK0olZCBu/yZWQMnEiIlPHSY1zxcEy/Vu/
xbDsd4JrK/Hu9CQX0/zfarh8u6H9d6HhY1x2UEtR0tJCd+lS/HJhBApqmwky2lUdLW0+03Cnq9by
5/sO2Oy900buLhw6AuSFpfrPyFEhp2Z18WCXDXr+VJvzoSrLj3le4l4QkUYhiVCASQoi72odM9fi
2O2L6jZsdBGvad7Kc2kBHmMI6iG2d5uoexxcN/wA3p05bY+R6qXWZXFdlehgNqUwsEZyz9yA2RrP
iL+CmW5iWJ/zzJyfJ+yMDx0hBwQ+NxWd3fi9iszqyRgcWAJmjsNyZSrL25shjPx1NfjbzB/Cp8St
ys9oT7y/yn+zly/s5y+Uqw5tJfSeuOcJWPmljAq4V+bF5PJS59bjXHX66AofgILC7XtXTY311oJm
3nqzmGk8cdrQxg4bdR9YRfY0cRP9Oqt8vprDFhtWERb4CIhMeNB2gSC4KkV/TOOcAwoIb/QXVefP
tdiyGMj4oP7jFmV9yy37+e+eG3PEra10V045AukL3HAP1nTcekbib1WamJsfXpR/0YP7Fg/1y5f1
0wf+Uks7oRmjQckxsXn+ykjNmwKBN7pNqC/iDiT7TktCNcToHxlY72CdXudzfuFIOupwerIpixqf
SCZqqT//i/1c43//IoBeEfMEa4OL0C9Fqa2bcWDBYzgbwxBTRFEdjWwMz/8Xn0Jy+Ld+JxiRX5YK
Z6hqpKxZKobbXmsNul453V/dW78Ff/7yJXueNMls9eBdca34+akieZgTAYp3Ra+eYWxSCYPCzgJd
a+dDCGE1tuxVgu/kycSF80ET5VWuOs9MP2kHoUdsuuEWoqVECR5VAUjYluluUBTZF8vOG4fVGVpb
umlevO1i7CCQZKv+ikTM7RA65y6Iultr4Q1uU9B/D1Sw5bOqY+84MQxr1m6Yb4F0Voihy27AgWI3
TLVLKz+MTEQY9yKSPDglURDf26b/Oa/+wRDvh4X4B3Pu+dNUtT8Hq3/7iX+eWO47jiUOLc+lA7tw
Pn4/sdx3NArgCpH9uwwOFtvs7yeW/W45SJYDDcIf3XT+2+8CW5vpAVcfmicmBm0M4X9nRPDLHsUH
s9KwUC02YNS6f4i5Vdx4nGzEeuEE8T5lLHHdeXG2czPnM9Cm4u/tBHycz3AA/gC1OMMJb+k7/HAr
FmNClg7hAqu2CdGFT8CCQ5c74w8P4F9thL+cGt8/hs0XExCtpT+kkMVsvcpAhbGyVED4TK+iY7ZM
0xx+rRN+r2wfootpyMXBO6wHv79Uo7D/Yjv+hhz7Yaf49rfgCKBTY3vLAfDLTqFHZXZjjVWAarV6
TXMzupuz/ZyG6deKLuFb0/VixdWmORZoQ1FIxf0uNUqtt6XO6lsPg++LmzQWAmS8xPs0TPovui/y
u87ljtW5Azm0VZtdJ41B5IJJosuJKt3yUNxkeC6D0N91oxaHqO+xmGogIEx4zTDbpmZRrpWTtp87
hJfU64RI0ObxGjT8dvcSl+XwgjrzVgR1ePFQny7ixmoX+MXwKA1krPA5003R+3iXLTkAbf/2/P6z
lzBy5AX898XvQ1V8ypMvPxa/337i+17iWu9AARK/htJ4mSouVMDvw0ZhvmOhM3WRdJqYk/2wl1D8
LvUww0S4jLy+Hsfi71vJO7rk5gICQepPnDbO/G+cpuhL9c+3rPnln3/k9/x8yi9MEbnsb8A+GDX6
ABp/fre9Khganx0PK8qkXyFIYDvpUAB/P2j+TyPgv38M0CQAJpL61PzlYzARN2E4IwLz8rS5Nvwm
OuihtSiRSSyI5SQffngC/2Izsf8g8mYXCYCg0U2z2YnZrn/+xSDhzkOI62algio1QZEjQR3NFbkY
KGnjYjJaYMCm6iK1GoCtw2ts6lghSpLIitaiDSpagFBL2zstysI/CmsUwU6Ifqr8fcaLihynDUry
xBgcGKFBRzdJh9bdJH5AKwJLbuyY4WaUE+FY6yzKNXvKUBtdr/dtYqUiR5PQCURGGtS8TFYUQYkc
TuQfTcNny6r7HvGQ6QQo3gpTSKRLvemMvb3JsRTJeZnXFp7zkWvClAwblZiCacZomga2WbfJA0+t
JL1vDdY5SPwiIEEkjxDjxVnphM/uhEDrg1QWInBS7dCbXbU64c+tdduYESh85Tlg1/tZAsmHdI9B
ddWjuR3NjSuNkWQQrhNeFK6qSmYoU113pIb1wUxlh3ym17kxteMhRIvHXA7A4hN8k+6KvwsCI98Q
Dp07EetObDJyz8i04IJg6Ds68WZ8LLreCFCc8YuHK1JLdHEqXCt/EkWuvENErAmqlXq2qnpTuNKK
XhqUlWhsA3+yUbDqwq6+TmmrH60CLdzBoOeTrNQ426AalAPquXQtXBulKnz7UTCiGRmIRWW3XTp4
6RuiSw/om2lIc893biyIdkEYHVeuIP48ZCQGfgGmLwBwssysETl36RSnVjmWsZmZAuHAdril+K+Z
sOyMPsXUxjtsrhMS79zmQmis+9mxiksiBklogcSQcBqB7BT39WwY1dGTpYFXCzxyjRWAxHQjh1dd
dh2CcG1657xemLBTOvGBGelnJqmB5uCcKo60bN24CdoY/C02kPJ5huC/LfzG8ZDw2EMPnbBwkTzv
kiYIvZPXRsq7GaO47qx1U5R1dUKqFFB2Jq7btgdrwvfCdIxcHbEdh85DWyyiBN8iWAS75m6bq1xW
u0iPzfwx6B046yudic68L7KGplWLRSI7q4LHdutUyg4uOmprrrSVnxUPRoJy6UId5liPQjdewczW
L40Djm3GJR62Tterg3VsoVzclj19sWrlDWFeknqEhPjcJ1Pk8aVPyKLUSK9MnftIDB2mQG0G0ALl
gFyWsdtcE9xKV9M7psDnpwudL6y9HRk91oYIgh40ghvN89IoVWpIrX2im0Re1RYiwI90sdEMRb0Z
5s5mJt6jf6CXK3Ksyoaq0m4VcwF/qTCityejzzL/PWJNT7L7zFYI5KBD7lPzxnupjfOQcLpCzffI
nElInFdNR1exfxCFMHT9MAWtkwQX9iyadWuN6zjv7kKDUKHupGo5af91blGbz4fSjkP92MHFN6YH
RTG0JD4g+t/Q/q9ptaa9jIiW82YzRscX0OfYytRLiTCTRFHUqwGoubfurXogw6ZiKw1uQBglDBsm
Fh86MEbaslkj5yNmrzCcOtrNWoV6L5tWmjcEiBvpcTZKwmmdpvXDDSqskKQiyCaI1sCHY1g0zK4+
eGwcFklLhnL35NHJfNWROSuOWVvrU0mvIttkgsdB3hxtfZrpwp78zRQizIyJUai/eY6dNOrBNnAt
jRC3VQxM0o8Yr4mKPPUTwWD5XVD6egjPUV+EsUGETM6I7S+K1J+PS+pf3wHVEzhcJaHeQen5+VTx
oHm2GOliLudupLdF0SHPyb05efrz8+tffg4jPMbhJk2pX8G4nPtmmwsLF2lWUybi7ewf0goU7J9/
zC8XCevbIQllCHUlpyUIrp9/HZr5vkLAh4pZGYF3QCx4UqY6NNrV11Bqenv355+3/P9+KK75+piz
ohD3Api6DJB/+bywktE4e6jOnXkkIJbJJJIDl0yiUlpLokRkkkM/mZ+ysB7+4sn9PBxdnhxXJcbj
wKD59ryFD/njJaYyp94LM9ZYu9y20yHLd62qzJ1p6uGv7hB//C2Z4YHZEz4AyeDXcR6HtVsgIEah
2OrwZort7DrsSIH8u9/l8ovYyM2gfSFq/OVW1tHGbxDHo+AfZnKy1MiIxQwL91mIlpFfxZgIhwwe
Olr33x/jf0r9fyyx1NQ6iPwkCqVFe4Vi49+X/v/jdfqS/Fj4/8uf/34RWLQf3wt/W76DY0shjNCQ
3jdG3d+bCEgTWZsYD1GLsNeS3Px74R/g3wUUxlUQ+QoMXPm3AF/LFeaHV5HCXwgLgBGc5KXHIX5F
9ZPbF0KAaV8m2pzeVkAn4qxsdGRiBMGYhKRfVASFHGIK95V2Jn10lAWbZp1xMfbvm8yN8pDtmDxO
/QL8TRNMPCSZlhudS9IvN8qMhfz87dv9Wwvv/zlM3LLL/fsldP3pv+7/1/8EgVaVPy6kb8LCf94g
3XdoYWDKYlVFJ2AJpiTfF5JLn4r7G8uFvhIbjsdD/q0bBXKWcHHJjASQG5j4pbP62xXSZraCaAOF
gxA+rGF6u79cGf/sCvlrc3XBhtPV8izKWuQg3+S0P26ttj+3Hvc7zS5O1OZFDhnmG38k5nbTj3Ds
ds5kWBGmqYLDXfQBnJ/QnozhZGkBnwEO1qy2Thik897A1kx3aS6D5mCNxDyue9Wm+VFaRs3s2I0x
QOJ2tEAkBX5O8iOUR+o2Hdu3pcZ+tunioMzhNE0xuVOF1G8RbV9nXajOuccJuThgdY1LhwtS422S
ARiYiAanYwpZPzedV33G3CRfBYOXt7+/dv//BCHCCfyzFb7qdJaUn/5r96mpflzi337sn3vjOxD0
iygPTzarErjhb0vccN/R/6Dk8hfDNnXXjzREmrHfUAMsYBY6Q8Tfl3hA04VzFiE1kATz2+r/Gyuc
SeCiqvzvyoXpJW8X6u5lkS9U6F+1VXkWE2WjCNgeqpwsvF7NF6cInC+tQZFPP79nBFAu2VaBty/I
KfxINsFOYZumrjLXzK0geSEGxLTUbimcw81gwPACP0NkV42ZcA5jsnTzbKtB4u28KUiuauyvxPNG
8M1CbW7aJiVbT7zXuj1OgwJfYMfJNveluuqawDthZ3iIjXk/jA1+7jAigqsi5KcNvJ2pG/yCYXSu
cTJufQr+G78XmLIDw8BGkcBX63R7rynPNvUU3uGWfQrhyKWGBKAldwWK553HtOQpSEIaibK8npaU
qiKbzc1AQfdcjE28x39YA3EgHnpu8DSFnupxYjfvCVd1ibKznUPu4PFEGPC1yGWwDdXQ3JpAr766
RvJiw/ra2FCZNg05Tgc7Qc2A5yO8SYNOnMh9y+5or1mHInaIpQia/n0iC6Jbu3C0jli1TcQyqIHv
RVQYaxW5dzVtkan2XgLUTm/QKyWJoOlYDJvSqs27aSx7DqlGhNe+PdYWn0reMlJ15xyAV6i2A02A
XQSE6KuKLXcbx06Xbd1W+gAl6iL6WPmNDfB3tJvbCHDOE7REh/tkMk+3EJGKi8NbEa90UU/cK6Vz
aFx/ULfNPJbnRMuvQZvjSCf/Yu63djtMh4mjej9OKCwJB2+DONl7RBUOzhrCkLfumj6BTlkO5Op0
5I5vhqgInu1U+ONr00ThhkGaeYOJnwCctodb96jMyCSsS96VHrynYrYShVUMwCJDRiLayXY0+O5U
dl0ls95WqQPbTedjcQQa5t2AEspxNSb1lmbWfBPq+sJInr6gYi56yRkXcmcopuMcyQ+0d+zsmNii
3FeWINQTn44/h9MuKu0XKAabyjOh6xAc+JSE2IXnCkYyIKdVbbp7NbvOJrTlwQ/C+QbMdnycZpK1
+CNOdFebuFCLrryEg7gWmUliGVxm1CHI4Z6lSs+EcW4jPzmVne2TmuZtozjadt8EllxandJAVIw9
MwUoRNTZHHOzgQtGiqjMbpxe7nOC3324RGPRPGK6Q+5i5/txgatl/XgZo2TdeofWue+rB+XqfU1W
Y2R/xtW2JQOS79N8Nt20ue+y7iZcGnZC7dmOup12aA2E9gkAw8qcuJQSmAtHcFxBEl/VqU0odNGT
bedf0TYMEQTjiNaKp2oEJz8hZIRHhUxvPOU1XBKKwX2fudYavb61RmRzSJO4OfbCnW/dmM+N02zk
uo7RWMm8fuC1uSaSdopIDTdfEtoRsYk/eXb3k5+sVRccHIKCg7k8TG16YxNAXWdyPen5JITYxMlX
wa6CCS8+NE6CZ59OHqcpqZSp2otKCoIXNAF08r3MQyrCpnDZ55qX0LSt6zidesbRyVfkO7d5WjPO
TKW/7kz1XKvhjUTckDl6Lg+26E7jCNZ7zC+lauixJ3s8XXAFHOt1KrMxOuew+DYDMNI9xtkwv0ON
HtLvqohBRB26HgK1p9ZcgBh2fWnHdl0RSBsdmnLWzg6FBLljfRafmiImDA5woI7eR3So6DMQpaBo
TcXZQmICl5Q/4NL8khjmK64EtjhoDHfFTMA2jrk67Odt6aHCQPVk3IspbN6cGYccFO57XYDaW0W2
cUnjvnK2YR6AYuzNoD+74ZRt7NrQV0NdSWbPXX6Iotr6EFikYlZFUz0bJG2ubahX2B3n4L5MU6Ls
oJ99ynQTnIWT7OA/kBPW2vNW10yV/Ar3O9Jf1EvmA+2fkpAP/zk3/A4oXDoehqCnL9eb1zpJk8UT
Hhz9CPiTsNP6mqrLB2gR0Dv1101dPFr5cJurHn5ajUd/bvNrWFLpTVguCZ/xeznxZlRm+6SKCvLN
pwQSGvzeB3j/DAwq84ufIDT0wmMJNwUQ8N5qASaQQDeeol7VWyNTdLLts591n4sRnlnYEGyWVZip
Cd5Vhs6h+HYcPlZyVaCPXg/S3tZetiXkFv/+glSFDAIYQaYjAaiSZMu4FEtuJeQGh2BgpyPOCdoi
Hc25/hyigYRCUB5HM0jfSDCHUVKVb4GuMLVrc0f+7bpwxRpdGIQhM96mYXGZiuRGcVdZpXqS676M
AeZO61DVEItB64oP1vhhnj82CMkUXDDYCM+6HFbLogPe8RT0wzWNRmRxIt223XjlGh9hBu2djJhZ
z56fpJ/tU+OjpzFTqOGMgOeR3AK9KrWCzhD0K1QDq8qVe1LV73Te70Q1HmYCpnH1emsh+1uapTdO
1J2Smtj0JC1fpYxpzvrN2Z7NQ9dogrTFZirzc6DE+1DFz6Ewjn3fHTMWcQVbJGrJY/Ug7peMG5zI
fAl1fPGK+oBFdF3I8yxhcEzG0TYccleFRQedMj4ov8z9A/KMeEeweMbwAp4JEaRfvdDdOqm7D+1P
oss2fkqD3IwWuqr7QKvpeWq+FjK/wiB6ptO6olvKTmymF2adV3WIwop2/23aCUAS8S0ZBWIJw6PP
O4EMXKC5tBd3vh+fY+c0MCbYFvlnbC6HqCYjsKlRPgFsm4h7aMWwC0Zwnz7GaPzj8egCt7MtcJX9
XhWGcfDN5pD7kCMYNqQQ7tDKwvV9iscIDs/TNMR7v4h244i/2rZyEJRDfUSpj60h6u97FVz183jX
k8sA+gVYShi88dKSJAYeKm+Y3pI/c3AVFN9kMN68mttyEOz4wtYL12XK40MFD9if/X1JanPaGxvT
e3QN/UmT6e2kzArYNiIzUbyA+gJjhPFUe2/DsCLwdF0a6jD16VoWAfxUtbGUk6yJ2mTakJ39hgzF
OS8+Zs0XP/cu3LaebWvadQrSdObu3AX/BigXyGi1of89tOkBEayPftsEkRXrAC6Xw+OFIxBk3QZf
OVuVuGZMeU3Kcrkyreiuw0OLut/YFMNHUCybwsvxfvSFPI2NkfKLBtOxLd54lIfM5jupis3YFWde
LWzvYK4ycfQWjSzBPRcM2BUWYXnnkXW+lt2QbumhoulXKEMTdN+xfR/VRA0YdnOvKDT6tr81Yo7F
0dq48UCuemyuArOB/dXsrdHdeAMUW6d5GOmTbaqWGRPjK8i0pQIAyizlam7EcxD05WNfinLruE1w
CgyWn9cDcq1Gw32cnOTZqh6Deby0tfNQwdRyaXp2RnsX++oEO/lagkEZGpuKE7Y+A4ojUuuVF6k7
oe17P+mvRjt5GUz/tu2KnRFc28D94tnc20m46ha4pmiui8F/JFSk381m+7Zs6LtCFJwHVb/P3WAZ
ub1XjKngTa6W2nSX1TKA0uC/D+Jwy/SEKX+xkX27k9OTSGmTmyIH3g9+oPGPOZxzXyVXfRfHW1Mm
wP9cZNJm7W8YR2yNwP4c6VeUvsmeUj1mKQnGQXb3gZHVR2vyX+x8DI8uSbb4MNgCICxFdvrkgNhJ
6AnTU+W5ZZwZ7As9F/M1XWtOjiRDIifDT63br7s+vzhVAVR6gi4EFL1otqEz7JrMW8EqL5zwIqJL
mLxAKl/54ibPmn3PjAdmxceGcUORC8TgNWZA88WJ8l2GYbsFVD5E8zYzq61bEXE8l8ZKQWCrCn/T
AkQHNpuTHObsUyhsfsIDIQhKDoxFkhpwQ7Ln/nk1Ot0msgMWDziWorb3ZUmqYlJxaqRiq3LX22aV
DPctsxMlwnupXtLCn4i9K+VuFvdwgJytqwwU3pm/CyVRJOSy9YlrHVLICWspr7ng7UI3WiXgr5Bc
ZB8UIuVkklfJGFxcQK9rI39FM70W1qdGittJyFcr+pyb3rj3YsV0Lz121pNT2Z9cTPZEYDwmGNx3
xSw5tfGHpwY5zSM5vvjylfMSk6n+0Y8UB2npp0TaDva0nyFOoV8DXKO0ftCjRNNWhcylEqAVZ7g3
7q6FCLnVHvzsFmLnqmgQZtuC+sqJXPixpXdyRPZquM7zwP4MGQdjP4gFlqSHxDBKbu3JeS0IG9+M
iXqwRolZapiP6AeeQPbeD67QT6mZvS1UkTTMrnHKrGxrgNue3LkTdjsYHZewM98aZRx1UgCuKL0l
h3qThvpNiQEo8cLw9M+2Z1+YAW2bPDPW0InkyjSrPSf/FnPEdcRRepuCb93alpGdS5hFlzrQwYIq
sKlOCa5Jtn2edlBF07TQF266xq4vA+cARdh9yFu7QRVTxs8tYp2XEFwLcPWZaHphN9ceAY4YOI35
hagaReR2j70BgcQZj2dwhcG5qtaWjYmBDOTB27X5bFyjnwIH4xidaa0MmRTVxipm8bWH4wz9JC2H
C9ja7iZytQEzZfZ9Xiho39CcmkV+EFmk0mwseLXVtkns2rquqHMHBTPW6KrgKq3Gzt+EzD/dD4VZ
MJn23T7Se6OejHPoRcmelQb2rQSEMCYpdcdMCX5bg9MrVtNCIISFm1wCCGpcvo320GriBfqmB9Ca
5bF19G2NjLbNI5LooOwncP4rwVCUCweEcIaI1ban/UGLg8LiqWMfTXhuNldRkRve1Qx4tqGQC4dx
nc9NijqaYSXTj0hM0ybOhbeDKVQfBovNmyK1vfKIlBAXyUTUBtrrJYe5MZjFNtEUXU1a6lOA+Z20
Mk4CptZGSUlWQeEwVcSKzgqxWFrGSl7CtjHWCVh9niD/8QoSY7/qdVyeu2jml+8AxNzRQgL4vB0a
Y0hvfMtwvR0m4Hl+dEWSZBvCfwxukITCrKbAIt9VcV3bCCOcPqiSxOcdGOUPMOqnpeyM4DekZt2c
otnkAJMylCpaM1ozrM8+x7J5aGWFMGFVSVdnDgCvzCSKyrWUVZ+N3ilxciRkcY+HEDdPfp2ifB6p
dq25X5vpbEH7UnKU+pJPrRrQUUhvfEjRe1lfuMDF8ktC4Na6H5pSHGOI4OMzjI7hum3FfMXgoOgW
wv1AmrWfEBdXeda9Eh1TZHYC6xQiAmJnSkY17eG55uEesz887YGuPp/LbsJ+RurCOfV8v155GLNc
GrgjA+OKf0VJAMIa6avweBbenDZnr+lxcQAvW0QwWea+YrcQ0bqEk9Edw7F08c/NUwhfwAFq66ix
d/dFFFLrTS2usVWF4eumHn233iDDNO69JkdYUQfdK6Ie+26yxuZL1VKh5AExp62uAZOXU3Oszb76
WFvWkj+SufZ8GEwMlusuCNHRFPlkb0u3Ltt9ac/qPk7S+ggnL7pLwUrFG1/NC+Z6jPQOLAfOMeZo
axeKynOCNunUj/l01zUmIge0LNMqZhvoCXkIuT9kkfWl9cLg4OKVeahb179XiV+d7bZz7zDYu9zd
YMEddVN3uPIKN3hqh9S9U+UAxE8RcDqsc7fRQE9UM9HYQMBx9IqiXp7+APKnxi93y/3JBVmUpofG
ikDdx7ISKxfkkdiNjHCfRjduv5raZ60PIfyzxInLh5KJz02ZaGOnssk+FSLivmBdI6ah64VpjVR3
qy4O3jyx043aRNvj5pH9kLFdPhNGCgvGqqKHsIWQvBZDE9DK6um2uRTjlyKxA5rjE6d3QQ5xwGh+
jD6VZR7v+4K7cdo01udM5mia2t4qPqTZ5NJmjLBopXVcXZC66C9WVN6wjgiRaev0q5H6Fgt1gEq9
t1v8bvSZYG57fnIxQWy125L9haI9qrv7VBUW8McmEh+xO4ZIaDzSTK9b2D1P1riIWyLZrKba6S1a
PxbXN5Rmbc3ykvQtlDvO9PyAdcIeXCDK9mD2V1ago1UGbm+OxQ2oNbar3BH72nRCyXC/y1FhNs0V
bTgHdF/k3mrLh2U1O9XBmV9ifT9oPPchCgEC4feTlOOD7J3kiM+iOKK0cXYJIAJ31ZFSsykMK/li
EddQE0USTkc719FtFPniYXBKLgi4IFY2ITmPoxlz8aUF3eyizh3PhDEIrq31/ZyJ6WLBMuDlcvyT
23O/4vtu7xx2GMoODQ9xfHQyOgQ2LYYriOz2ShBzgm/RBR2maUnyLMzxBG2G/ouv+13uMI5RTsHq
XpxpvRvSUW0v3RCfzZzj1E33vFYgqXX2rCb3QZtUwtXeGIPTWERvxNnsmxwtLKWNbPJDEUxXXSAo
KkLKjjncmmQ5XA8+XroqSa11jXGLxVnWK+hfAKcq3Z9FBWdT6Mnl8pM5b17RGk9p5MTFzqwG7wPc
ASp8a9vbtyF00GevSU+Tr/TrOBfxGeOc83WgcIDuI0y4S7WdPefVNH3JhZN/tEQrcJ4aG3+M9VYD
HIJBH05SX/UxaMhDmxtNSk2YleOe9VnEhx4ax3Muy/TNad34Jstm57OYcY+yKRvJVmYif88czvqI
arImnNOERQ/LzfgUaSWxIBrjIY6z7tGaSTRa+UbQ30zw1e4G2Ya03c3We021yI52QhnLH9qjBjav
zFF4b7WVSyCFNdX7YGf9J90K2hNDq26cMi+ufAyD+2Q2JHcuOe+hv60Mp7wbSc6OuvA0TYQr5m1s
r/t4jJ8nXVj7ARQXrLKuBNx3E3EEbsI68RY+XrQKoyQ4mCFx32ymYO6ZzS0xG2mwvJJj0u7iGRXV
UDT0nklfw5N6oq2VElATMSrOLWvdQx6ncxF4H4Z53I6lc1XbRvzWShdVX9WcSBTJtrCO26sqRApI
RIfYjIa8lgEd+8gNHgqj4TLbNv1VM3EGWXimiK3Ygl4B+1mF7z3Sp/bYdNLryiLqZ6xb0pSqab6V
TfVxTPSXtB9hymGrtIn4zQXQ0Y5W/Nrux2qTWdGxb4sPRo4yiSCKT3LqaCzFqbHzUJx0qttHfhke
aj+lETN47xFYtBfdh/KmK1M6LUahd/S0IOW3lHS+ocDIdvrGq92HfljCgcy5Bikvw1e0aieGEaSu
tfPerIyPqqaDWY0j406WcVATTW8wHWo7R279/i11yR/nokWcNBixqe3v/jd7Z7Jct9Jd6Vep8Ni4
gb4ZeHJ68rA77MUJgqQkAIk2M9G/UT1HvVh90LX9S9QNqTStsAee3F+CDprMnXuv9a048eXKrbgv
SOyCLTzTpzHJFd+xd0XTRjxSfub72uv7Lcs7wR7oxMdE5/w1uGcdsWEutEsWqXffR1D5rXo61E7v
QXbzrbOIZu9hqlT/icSoktJa0awAnXZTeM9eWO813qyE1i4pLhxuHH86WXnU7vpEHLvJSQ7tPCII
CHNkaqZqEZiWebLJi5D617WvHeXTJs4Qu+d8SzU+pALmqE+jLhzeQ2jENDzMHcfr5syy3X410TdE
IGrdFmm7bc2g3NpJP24NSyLtS15w8k502Roqpq59cnNa5zKSmO9sZmmuN9wYoeL1oA5bt2TroEAl
Y3SwxjM9tofCpfcogKGdhoE3Ji/GK0YKgIhDX+yKsisuSgT6d1FsXsJ5ts46o7zX1nRhJ+PnEYqv
bOQxnIML0YjH6Furb2jvqODJEaqR7zcEF3yGc7qyRaqudB8aLyLLg2vfJCRiHlV3YN3ttqSLFMew
rATFBz9mgCd4IjTrjYxIsMR8aSnTxQ1jfuKrNOigTidXpUofXJr4hJuV9O9tKvvuDNH4etb5iRHh
oQyDQ5qKYt2HI7vTQPnllIcc5782uusKE2IziudFq3uaJKB/cAUnoaX3Wo99eEsYTwHck5WOaokg
iahNKCtG270fOQmsi6LX2wEAs/LraoduhIYbU5Y9CQ3txRA45zZNPLTHw5XGPv8YRTnhPYbeeXab
3VrVTMutDcd114xA1/sJ6mMUvkrJWHEt68m+HAaLrg4RImdm7dIQszZtYb7AY7MOFaqAED0wjcBh
PzgJKNjOQdBoQ1lLRnWO07t9G/GlU4zmjPm76tbJkrVZzReh5d8a2nqznWRfsCQiboe8ydbb9miM
7wCVnLUJ8V7tYJ9NsUFyCEC2ivo8ql8asNBZ1R8H8nsoxEmfxP6db/VMO7FpClrrLOxRMSKkbcx3
p682TcGvEUJ+Rl1226j8WDvZdZGiJhYkQ9Di9/eclqaDT6jRDsfW40TzsU9t5wG87nlHI6/C77jq
yMehLciHMKa2fhyxhT+NpbHNJVOXMNXEKQyTvbPS2TsGSn6CQHF0yRTSlN4ovmU7drtglMmWfTkD
CDU8Bzp40mV9x3G2eODnAND2BrluwrMBuWnu0jEek2bTieTCgdOdNkdBA+lm6Mxs103etcg+Y4AT
2Upo+jJy6ndBVa1HDoSf0IGOb0qN3jU5Yu3nLEH6u9UCeek4dksnPZNRvDb4BImbMmiSrvA4RCfI
oS1lcDhGjwlHEOPIhNy4dqaw+lQnnvdqLj23gn8lgEXSbRQIV1MZa+o2pbd2ZEts2+Rhbexq4V24
VQFRtjetvWcPdJ1j3V+jlQk3YZOalyhj8nmjAgZSbmHO70FKiUE/pvxCMZowRxT9ug0KYNYhMPbk
mDgML2kGf0GfREQIlj5YUXt7ydFKkbB8cnDqD5ex60w0NzUU78UECly9bqe/xXt/JGT6/1MMgir2
V2KQy3p+Ld8y2X35Xgry7Q/9LQXBFbNobNHthLbzTXfxX1IQB2wfkjw/8pFWsiNHKJr+S+2Ebg61
RwjKbHHgLUK5/5aCGLb/F8cBC2AbAqXQclGr/IEWZJFV/ksIwl/joJNFm4eXBWbLkpTxg47UDIQH
XJxacjQtwNpG7V2UXShO0tcckb+7NTd//63fm3N+1Oj9fS1AS4DewbOhX+UHfy+sygnH6nWB8Imz
XtyvYxX29ORGh0CrOu6PTgj++TeX/Cg85ueFKL2Rn7mOyRPgPn5/SSIpSkGO0bAy/KHd9Ci38LWl
2d+chP9HO9C3H4YsBxoA2jQEY9YHMW5BbqGMsaBwuo6q9AzcFJUpaRTdLrXJdlwNXsUy9Oub+Q8P
Do0Qum38l0hmv5nWv3MxpkXRBMg3BvLDpiWubipRmqcsEauWUKP9ry/2D0+Oi5FqgWCIm+h+eHIi
Rixp47KnzVZxVKgi7zNnHXmQRt+cd5mKfqfkXp7L968leuoI//HCSrACvh/Epj8+Nw61dV4TUzSk
R1NPb2MaN8eu8x618KKLkvZuiv7/17/y48uyXBRFKlckxxnG1YdvIW3jsfZHMdLEW4Zrpc8+X9TF
b16Wn68SmpCFFpO8zYe/KHK//2kMkkuovEgnaKL1V1nQZJcMJd9+/VM+vh0OKljkIT69WhMR70eK
H7obDCIKrU7jWeoBQM50k9t+TQum+52d9h8uhXGPDxrwhffz79FuIlIxMKLB0koIGb6aAfu7Mw3P
zkAa62+e0fKm/fhigFxivULqi9CfFfLHuzdkNcN7BBGofsL4QMpf/ERR2z0poEiXcBqAK/sC/sKv
b+fH95/biaoYWwFQD7xeH3mcSetL2YQpp1ILB10Wz+NRhFF14TSNIoyhMr0/XLeWC2K89nh8lskS
v7xE333dowhlaJYElmag7rf0ukEPBdP4m8/6H15FruKhv2Z9tH/6rDPPxVdV0t917IYsAGElmzFy
4j+/efi6iSbGFrrYCOwff0tM25cJIjEtg7Llvs494yqWWUDfIABFgPHr5tcP6+e1AxsqtnWfrXXx
gX64d9PiuqobiYfPmQ/8/p6RNYE3dds9N6V1LUIq5FZZv2GB/sNnwGwfxB9KTYgMS5T1909sMb6U
KAOozdop2KrOq3eIZKIDA5nu4dc/8KfHtqxRJBnBl8BVay7o3u8vJf3G6ApncmFDO/oSZginMyLT
/vQVDF00qBYa/UV3jS/jx6vMhjSZkZYO4PCMLp5RGuOmaVvr7g9/zLJKmc7ylrND8zb+eBl46xmQ
29zBTEYPAk5syA7NEeEPr4IxGf8xBRcbNOSM5QP/7nuK7LCl38VLHkl0CnYPp0kTp7f59VV+egf4
YgEtmwuyEifLx6tM+Fv6kBwJnKohQ0G6DDchCpm1oNO3+/WlfnoHvl0KY0dIQWXb1gdsqomUbxoE
6iHlpXQ0prIz3bMJgpS9/fWFlgX1hwWXDBcKFoA2HMo4Ln/YFBVRezVyLaIEGj+2WNOnllmwWzKq
soNpmNctAY9IBxHqIcV0x5zEjEGE4x//XszWfFkWVjEe4UfSKd8rhrmMrBIx9iNnIayriBKcsql/
83t/foZw+sGw4Ur3oUR8BI8irSkThXZ1VYz0D0jKwp3XzbRDnMa+//Wt/fkZgjcFDAH0CS/XT1wh
f6YDrkq4F7qfm+vAcKtDjRX7N8vvP1zFjVwOGQFXYa1ffvB3rz7dJX9YRoYrEVbJts6xxENlSX9z
2xC2f3hRaFFgI3T5RSabCVysH6/jZULMfUAqNcf8dkTJjYV5C11afg5CFN+f6JAK2umBpD7dML2P
QddLFbvJnu4fIx/m4AGYu1FKlk8D1/BK2UsWiY2o2LzI8nL+HHi9Q5q7wHf8JY4LWBKMcDVT4YwB
113i6D7YxezGajsLOVYlfVgrV+cmMcwkKOvUkUV2rqOeBjb0/37yAiYAae5GVyzSyRSeSSh72Umk
I+IWQAKJTxSobcv+5I3xhEqX/+xuSWvqrBMe95ZI6kZ0DMWbPIrWUnikSUyOUOmxE7oB1V+jiyIV
oFyTIqub69iNjOBTSlekuDRB8c2rBVaEGRkvn7k2YbxEhzyLrOpmjrx6Ohsx+ecnY6EJ7yxtjOMF
9fZULrlC3ejR6hVNhPJkKEeAUpYds6fmXh1sW0Q83m2txzjdpVhZ3UUra7inHBZgBg07lidBw54A
8GxmTfQaPRCWrimuVl0eIq5gKG5Xz3aCDP28bgGWPNi+mTJVb0aVFa9F6kIGasIK2fTMfINpk+l1
5aatQtkelNsHzPksnPQ04YbkhXAP7IJkwdkkpoxW9mCmRCijkEa/v3En4aZrZas6uwmm1H8IU7ug
5TsjQjjrVeB8nXWPS78gDwhSEdZsxVPDJ6s2GjYYI6i4S09Jx0wd7R9zfezCeVFRh/K3n1KiHDL2
Lp+pilN6xbxOCUAnsK4ri/YqTwFTnFeNXdzQRHf8+8kN9XSmtVuRHmq45RCVW0XzeIm6MYuk7TbY
EVLjjUY7Sbzr2TFHfaWEW6rjAPHJ2TaG6NXnrJzmM0xmIVPiptAFmpOSg5nLWk0Uk53RkduNZdgq
hq4kGr9NymvIyKhI7lbR1nOa1tGHHCEA6nId1yZglKqU6N22CeHEQ0AMXWL2nwm+N9sLN5SF/tIR
Y02CW5S30Zzs3MmxrghnqtJzeM3puO2Vb8kD/wj9npthhdgxCrKbsDTlV0P7jNmiOmtpKw5RgJOV
Ahu8Gz1PqyUEVjtO/74QY3iqnTIi4yzC9dq/mbBrq33SRUW7sWkxk+2ee+jAqlq0xAkJJUABMI0J
1wrNPlj+PisWzXomk9NYOMy2rTbqo8uxTRvYvklZfw75qHowv3zD76V2UqSUhqyO7ZyANUXXZRS7
IWz68IwwLsvcTnw8w4awoP6qpd+aHFGWtMVtCPXb3alS2OAaCM+yt5aTJiOzUSVq1BwxCUwWFNpm
S4qxS+CsA2B8nyKfbdaspOxgI+3fbmVM0UxJwsjnGh6Z9TgVtdnvA/5Kd+si8Vj4qUzItiHqvPrQ
YvGgke+YXb12dcNsMxR9gnqEefWXuQ2IFCFND7NwA3nAOnjdUA2fvNyV+izlxBMdMkOVzrHRBJHc
gNga/Ke67rrsdkC/iOk8LMJ5b9dDhyAGEz1JRggTnqTXZpdmExnJFqhk/cW0aMFfpg1ho6u5dats
i/m4hvyWAKS4kyqkd26YZPbygLrh1SXbMCDAp07v60EUMCRUwGQs5/O/yseKkLjOCrPpgGjGEWuL
IQkANZ8D/2HIsZFsKp32THj5Gp/rwKC3SRpYeWIKwwQ2HwvjKp9yecfCH9jrwgmJjHPsnlWDFMRW
wS1p8vsmlw0i0CQc1T4ZY0/vkBSJ5nqKbTTNJEWCBNKZ8koGPUYYbhtPNNgYKlQhO9dqsHnWo1Dx
M/mzZFCOcE6sC5QhhrqCiZGd1awXRHxbniAmPrCz6hMBUqnYVt0cffJR87hr0NCD/xWCLYrMEBlG
e4SNqzD7TOlgb2QXlsaFj2RXEYZWFP75PFjaI5fS7CKEI9YEhqVFpbl17a6ddmbfWzNhVi1I2EY7
iImtCCA7wNS6nc9TvhZrpwDj6XXYVWN7LhE/IfxgGFcSmacdcSZNjM+4p+BRPLStUinYFTeJzk22
8mk1DiXH35GmEDUKziq5I0HRRvhnN8Eby5o0L32cT7su8Vxa5z0NaYgdMVFBi/IieOlF0UcIMkoz
P5+6ZJlUpgzZVibMh8XPMfNLhqTDxd4QzkkQJNTRGVGPmzxPsUUrDVgw6dKx1Q/MTEnHKtbGMAB7
S0bbR6uAHWteN5GvvtSGwlfhZlMxrHmhIFJOkUOKeQ83EuV1SmJZzZwh2bXsAS/ZpIY7YWUugBgD
NTeTHGVcN3TkEQE0oh/IiUI7sLFFH4lzYCAG8wrC10bWLuAJuyDtpb3p5ZgzoAXs+9UuF+kxfFck
Y7orp7ewkbpfC9dZkJFKdqztfhKiODQtHW6ixtLd1jaBsx7MskHPndk959W+0dW6swcylVh0o5gV
ufefwrZKq7OsrIwOrS/pvKgZhxjsVZ1NJ7p+U7X2GbcQbAc/JNxhcyiObUHO6Nr3tfsYzH2F+kRb
HEx1Uphi4/Qd+RElMUvzJmhqFLvznAf8e1LPQp4mEONIrGb5isg1RFMBbjqMVcPCqjE9v3622fr4
5BlgEVYnVcBk0pPO5zRQyIpgZ9LWQiK3QLnYCexlOi0NPBJsBnAuiOpeZ3NevU7KrdHtOLV1T25w
wlZQ2PJcQehOAW6JBXJZiWAbJL0OkAyA3d7RWxhDCqRCrmmSJHG06jyc4ttGBrnYESUYy5uE1MME
dEAB+qRNwrJ1yCzu++EoyRl3tkAqGQAtNrX0MmfSyVAUZMl4Z8+AB5jDup64cgWR7/vcbcV4mIHS
EaaUTj4ysDaP8mNDLdHeVyKyS760zI2zc9/pEiJjjVS7AWg5Lx7NeVeCvWRqR7pXm1zYzpR572qg
VGB/tSV2wUixkfpo9ukC5evGcNzmhbKFiGY1aySrQg7xIqcruwPKoQDdr5/43gG68STAWpRxi58q
AHDZVR3WF0aQ/bgm/Xx+lgbekHNVhCiYqlJZdIXrYDqFHXOnTYa6syDYOSWPU8V+N23mMCE3lMYP
mWUUXUSZpESzcfslt2DLk/HOW+1ove/ctjiZRs1ojHS3+alOvaSmBped3CRKubeqHPpzT+eo7W1W
qIskZia6TrCmtZgnfIMdCui62g5tHPXPXWI7zxNnW143O+osGAwtkdFk1+aM0QH/JORuRUyYArdd
OTLxP9Pr98mlJE4e1aTpyJsU9j3MJv7lCJc1WyO018q4MpWJaQidLqBYUU+0yHt6CqDQrUw8Qw1l
BTHIs51WnUORiD4q64FXW6J7VWzqJN9KcqFXPaB2vD1FPDxJgdKIZdhGKr9gbe61mItiW1kWelAb
Z6CP9KLMTJC1iepxUqASOkylVYD4IT4L54LtGCuCVD38GXoKbnwz8c2VUxRgZZ0sFc+2TfDrIk8d
sWSFRXWAIBBPXJ3hzEp2Y3hrDcIoyUUEWr6ZSdGGR5XKnuRk209WydTwGQoptGJk2aFkTZygfUR5
lr7XuaJlOmMTNklK9IavyB+aJ2hN/sGNY2opM7c4LXEWqPU6MXJ9gdSHbxXR7YL9attRYV+jCbrq
Yf6Qrstx6HUwWqy3lTsuQgRR+FsYVunNyErXPEDFl/56TAPUG2k3oVOWWGN28KZMY6dSP8dXS3px
heLdw4lACixGrd6W7Hr5JOYTShLSGSM204vA6JPkPBWV8SAxdZoPTWjHw0qpvL+epevcjLpj3B+m
rnGbiShFcmz2PsmLXXdBLrhLgvQiJGdVa+o3l+D4G8T+7UiJjRJjpW1fQjDv0hhFoVUVuN0NP47R
v3cYwoTPQeNEz2P4ksiq+gpJxvNQpGl2TxIjIGJF1li9jmACSKYwXShO6yruJysGWua1HIODqZrR
twMkZpnm9alRSQasNtEnY5pLdcpNI5n5JyJ9mnZBFpr5g1OVFbPoxsaBSI3tKJtAnMrAcLJC46+l
xGuo+C8BCo7HUo3zwxDweW1BKHv9riNgDUVN63nPiRb9goWiaxxyCnU21lxhBkBKOWH2a8cw3MEW
6I/jTNG+DuaZYwhfa8ZLZ4LEhNtru236hYhV7aJqDufXUerus5Bt2mN/ZtfhPTXwajaG7DQnniRH
LYdK7ej5cYoIH0xfu47hwMXbQmGs3s6l7TzWmWM+9oLVm8W2MMt9xJT5IKrKyTEVjOZVhQKt5Dk0
IFsDKvXPyLTqaB+Eaf4MfsBJN21bYXRo3AwdvD1Hz8TQG82NncO24uQFRr156zIOcvdFyZDshXuL
ezw3BjlBVKP0XuXkFDykjYryTd0zBMWPG8CdixH09bvExTh3LIPOu3d9uyMvmlIQMEJPNyE6GbQz
cIQFBtnHaOCxB9u9BnVml/j1JoT8W7SXFCtB2+Heca18xKPsWxTkdesmqBSQ2tnbXo/ewRvmAo0l
9SZgTmuc78GNdS+JH2kHdpFpPYeT51+SIG7la5m1bBXZ4PePQ6ZMYo+VKcmF4O13V7RPPfZaxB+k
SwT00Fa0h5t2I5VIir3UTZADD+yr9zLqZ1Y+prTjyvfEgCm2DTTB18Qrbqc0CnCHhWVprdDedK8G
GaPZxeDVVksbJAzUnvEnRBNKje6WJMcMOb8RjleVpctoa9dwkNjk5Xg7A+mD+1n1OYDA3jCyPW2/
RU4KuqrhNRxQPgUD5pe+p/G88mB4yqs6y5DPZhiygou+tJLnSoV1vMmwhpFkS5LivVH7JbEdPcXu
So/+UrthSz1mZQf6P5gN8UjJN1GApuyhQO09Pn6JZCpZK7cqi5XXLnK4PIw6zIqdq96DOoEYjLS7
p88TWDnuZfZqeF9hwXJYj1FClCZe8SWlGXvGOu+y4kUOLDMrPRHhsJrNGemIDDF5i2T8oiCT8ZUj
sWvPh6bvP/NeJs6WlJYg+zoTnY7BmdrYOI+tDHFc1+IyI49eWQVZjF1b7WE8sHNKK4RWzanXNF/K
0l1sJKSBy60y2/ltJF+AFb5MrRv8w4SpLQryT47rAyW1+kxhsUfXOhkx+dbhaJd36dS5fF+ym8Qe
hmIWdlf4myZ7Q3S8bW1qsG3qncaBKF9M4fckdChLt3udNLSpMNhwVr/PKePIJW4G2zeeC9fM0juG
igHBGjHBjHynqUfK7m1BxmpECvnIwAVcedZchrE/fB3GnHgTYDk567Qdc1oOSLIlxcfPLogAib94
kpAPitvuU9NHqf3Ux01XfBUj1fcOJjXp9ZZf29bZpBtR36Ukusu9XYRteu+3DKvpAkjx1CbtbZVP
6Oi8vgXL5fFqEAhMsQtilmMRJr248ewD9/lFl9aFrNR1VbtfOe/mm7QJPleFPX4SUagB/iXR3g+G
c72UnEZjYXXEIJ2T6O2+Iz2e0uO/N3xKcY4TYZUqw6o2vc4MAmcryAueLVBK+oh2iTUxdPuJtoTH
USagBbu39eBd/3tYjzHAbot7WlaY7RM4mz2DItFdR51j3XEyg9MSdinl6YQO+KaJYNSRRd7lD7/u
C//USQ0CVHMWIFOL8DDvY1IQsb4eb6ZvcABB8YOPJl2PTRxttGmMf9gc5mDI3IUZ0sIbWfCtH5q2
ozMSEzZAaDey/DJhG9y4LQkev/5BH1vQXIWRiMnIm7EI4pgP0xfte2i3kauuSLFR5xyCKgRvrvOb
q3yTWXw/quAyEWAVLHx07gm1/DAb1kmrEMprYxUNRhFji2HXWcW9W8ktNOLpKmvd8GoITM4UOQjK
h5AN7ysKaEqfX//ef3qAlgnUGpi1i5jgwz8E6blrGQYPkEK5Ww9tEK0NU5t8E8Z/jiv+R3n1bzYY
p1+Apu5e6/+FZ+r//G8DKM2Nyqr3rPnyvQjr25//W4QV/EVVYC2KEpLElhwEXvO/kVM+/wUeMbhA
yzFtBp4Mp/9ThGX9BUfMWSZBS3SpbS7/Sdddm/7Hvxkm2HQLOQD/xwCOEY79Zyqsb6/mv15ddGHM
VwlpWDJDQk5h0UcFEbFIEy0krAXuOhra5gxRqB7Xg+sczCJTl3lsI9nE9Tw3K2qz+CwoQw8q65w6
56Tq9AXwmqB8YCwobzw0jBbH7Gl+mSQm7YT4a8qmBP3hdzf8H/Rc/0ARgkPIi24v7DXf8j581zlh
roUKPvVew4El7i3rJs2SSaxb5NOnxMk5DYV9dQKOa6Xrkkib6yL05dcQO9Slgz/l3NH2+GjQXbgu
Rj/g7CxD60ivleBiDhnDp75sqnsetAnxBesVGuvMv7C4iQZC28J4p6AYvpgcFG+Hahx3Xuf0b8Lt
s0sjiQNcfr1LOo6qxAVen13RdxAPzFkZVOoznrkV+ZH6q5fH4brJEL45heEh/NXG7yLRPohWUOAE
zHEsuJd+hDAnXNaL70ZwLWkxRbDcJzK8oPVdpZ0EM6IA0NpBSy/aQgb+7dH8z7Lwb2xY372lPyUh
vGTl2+vb8ONKsPyRv1cCx/kLJSaLcsR9RhC4aLz+Xgls7y/Egi6CuoVEzrSbh/TfckzvL1hMrBKs
EGQVILv411JgL+E9aD4QALIKLAE+fyLHJF38hzGqR7omZDDAT+zIZHWzHPz4rsiQRkDUDyaOIo66
h6nuaMDcJU3V6/hynGdh7DkCCOtSxNrfScupj5gN1f1Y1ZTAMTIQB+zXLqNKXMNyoRqNRpOKvOno
1reMNdaZad1OQfjkRciy+QD3GrTUXqJTjIKYKikMJUYiA3pOlSY9sBeaLF3kvbuVW9OaBCxE5s6u
68ZHJNsBRb2ZGqdQJLUGP4wpckXfuHpnDlKcTZQ4B+V3DYgG6DyCf/6h4X9y17hhQpvZqcOjXSM3
pwSF7xnXgAkScoj9BHNWYVqwltzm2bXat85LjyBSTjxSk5YHJTUgDKxYXYOdyEU9ykVvIEntsLWe
6JRcES0AYCpLu2MwJSIgJmyp9efUjrOvzmhyUi6TlPEM0lMLm/VontUEyLX0OnP/Iuss71ViTEVu
AE1oNN27inHY2TARaN96Ca3gIYy2tAWKXUo6cxYIi+GY1wU7ZU3VTg3kow5OT3/AzrLdOPfvjPuG
Ex2EBlk6fVWzFNGV7w7+BjNKt6UNSx9exw9dhTib85VoVvjtOAXXWE2LVDMRZlcgJW48s8xUX1sy
01ApeujWWIDX3UjknuW0yZkwmFJKnLk0cOOqXjV91dLjtOYd4CHrmY6qe5z81HnBKWnsS6HKQ8r9
OwsBPvAAM5ztpP4tLYS2ajatGxMUH5NLgQzpomvBLKdM4kesmmqXW8zyVuYwTAfUGA0sWtG4ap1H
Zrv2oLvcDxlsjLCt9fkkAu9UhqlxCBpG0HAMPAxMTX5k4rG0szx3nxQd99C3adh4ugje63Csn0NR
4gwJp3I9N5hb3dER96IPRnACtVzlfi+W+NH6PE1sbNYxDiEnogMs+dVXISQVADMuUPehIZR3O1q5
sSMax70YatM4+hjE9KZMNNr9Au3OPlb00KZh6PcT59+97GbFsX05Gjuo8UDNCGZlA5OQdUHM3oWj
2vnMTjE2iznEQ6FBngHUwZviYnx28Ee/p73xZk00SqqJQ7rQg/EYFZxMGPSP+xg3/GtdafkAXN+9
48WZeVOCfKO9fDxhfPJ2o64Jugxa/Z7MQHBMmNG3NJONNXP8p6p0g71XEYdVm6Fem5DpVxhQ04tB
wnDXcensMP5bW0TmauclprEdv/UNTFOn5Sp30uCrHKTcR1HlHgMxnZISM51dVdmp8sZ9PxrXCv7k
XpX1QRteeTUq/7xpS3URueD1B1ndBbPd7HkNrghEuhNR9VrbNE4yCSLKb8VGVTTgMbG/THZkXAK5
vnV7943uG0ZS4ap9Khmp0k/L7ywjCoiIyqyrUFnPAR7CR0o2wWjL7A62gsIWlGCUbXNnV7V1NRa0
BYUxvzvK6N+GvrjOYxz2db1vJqvc0PvbhFQbjFAeykgTtJKfym56BT7+PPXBQ1wiHqgIVWSK48Et
wXjk6y3ylr3nq6/IMZNjbXrPVtG/B3acULcPMb3U5C225XVozulLRvDaqp4LxEH2mH6J/eY2SoMr
XZfyWIzGU51Zu1mbEA7hxWk/O8KLOoOT/0xVE9zYEM63WSafeobjPty8xtHpum7SmzSQ504TGDu0
AOe0zRsw+9YFFcUewIFetU6zM7KFgs54N9dBsKaT5N7hbdf7QkwsjYE1Z/ej9LyvjSuLnREkd44b
16vBn44hfetdOsSccKvoKmkhgNEBWIohDwUZ3R/cdiMndycat3MXbsPys+vkzY78RFSufnoZEsK5
gt1enE8c/s9L176KCBKl2xjGq76J5oMqPNrDzKTauXgX0fgFl+eeRjugATe9jASJFALcwegC1Q+8
9D1pQa7L5J4y8eCbylmlxDCCFLiErK826cCe0qoAsY/fQrXwT+kw3JcFjl2+jFXQ2/Zzt5z0u0xc
l32gD2NqMZpI7dNgO1szAgeGAeNrnpCR4DEQ2KVtRBcJHJTI2D2FTyMK2EG1m8mPxIVW74MsMlfJ
3FpbIATklHkZUaF9ZYJyDI5oz8i3SOcHswwIBRBNx27L5AgXs75LJe6zCTd1p61+G4uwgGSki9sI
0vzOUfzZtU0aK9DGtt1bS28Ssce4QhYDN7HI1Wd0LvMGsUG7j2yDweO3fmaCAF4ch299zg52DVTK
uWWkQaLHsEPxGF/hIoVOES8Ql7UshuKta/vsrpH8/40yq6KjEd/1wwG/O7bDwD/RWa+3Rhc1gLRS
Ct5IeisEuhU+bh0DKJH9FsTlwg/JL8o2C5Y0MGIZIjdb+56sdjxs7wqB8t42+OCMim69ZcscyqcK
tlY7jq8S7XxGwqhjbk2lmIwlWqLb8qfGHs+BQQaQdL81g0t0MdF5VhMYu7UJJ6FX7H9rHI8ig5yV
z9uyAQ2K567ckUnRbbM4OyR9vsq6+tUj5VMqIuGjGreZAewh/2TSul2lxLCsp9x9GkXXnnFjbkzt
rQM4SlFtElfgyS1oZ/y8QHzcfBPRsWTdZgdA3tSbazezjmYxvTX9dIGXhayV0Tw1YiL7sPFvLCsb
1jWjSpA+yQLUk/xGma3qOC+/hiY8Q0bA9HatatzwCAlXHOaIMNRpGDeyKF6Fj3C3I7kdIHWxohja
CjRVzAvte8UEmbvkGKwqdbHzBuNtQttw7TOf20Nnfa7rkpVTR8na9jCNGgsBZSLhPpPTZVrE7SGS
Tg2sA3gZ4SMRtNKygeDHW+rmCXEt+TRv8Kn0Z3mYOQdGY32wNjGRE1eQDJe5gT/PAkyK3V7l+34C
IGfq6hPs5XheB4OPTTumJbxtGBVe1G4IBkkVxSb0aPMOspyPOHbbuz7wXoJUyp2sQuOC1vBXWeY7
KfmnmLySBuPIM8ow/0VoK9hGwm1BKqpB7+s02lkKD28A+rQNN64/PuVTLHfFQFaGSgiwYf4I88p/
9tCfbk2Omvd0xu21quEohimTFEwXbIKezN46yQx4KuWUr/0AK6LMVf+KSGrTBgwXmraFTYtMvJqI
+7Ur5k49rJoI0x8P1WjnkhuA/MY/5AnPYysQJDJUo22asx0kkyFPlqSaLhkXluw2rtvM6sgEx/E3
DqAP1CPZJAviqNspQ4ru4GUJd8NIUs/OTrrnBE11tzVSw1GbMg2N8jI0KgB9PX3B5AwgoXkyBUFa
69L1tdpx+M2KGyNB1vWiHXM8k8C1dbFRKLPrx1RoYZI5XObpFbwtzsgssFPwpfm/7J3JttvImXVf
pVbN4YVAj0ENigR5Sd6+020mWLqSLvomEGgCeKN6jnqxf0OSf0tyOlU59/IkbadEEgQREec7Z586
mcj72akdt6eQ2pr+TOLy+8zs20cX8DAMhWSSods8mTgh3rVIbCK9aOUG0nzKQGgDUwPLpD3EKoy6
wVLtScUeW0KqZLzz2jRT+db2wTCRhndtcViyJaXgqzEW+oTZ3J5ab9DbwuB5ttE2UJJDnNtqSxrA
OXVxyay3JH15rsiquztQKFP8CmHNO89MPAWY/eAVdVeTQ/HKOQyp9EFlrYqcus92ypnqAVLAmGkC
SKXYzJ0ddAcrNdzmyHyg4hMPTsay39TwdBZe4iMJikKO22oe6KDwpFdMF2Jp6TJuqdiwrmg+HjmZ
4CsZj3QdVQ9QWty3ED+wyeonAgbxi5cPO3uW8DXKZVb1gKK59PxlzKcsOsaxvh7HMecum3RLqLxP
a/Vaz4YH0Q0WiLHNQfM6h3nIWut5SpThn+rO83ge1VY2RKhRDgO7iaxmeyAxrI27IoX1ta20DNRd
nXkyfBI+UWgOeXNGQUIZGv0ZvzGTkKo3TEPJVKrpYWOwtME9spLMiOqReeFZ3VDqyhagT7xLX1SZ
fdLCSilqZO4BqNgomPrgr0m6z/bYT6w+qTH5LEzavSjsGKBPF4fJB7oYxMc+4PGL3yXuHlFh5ipi
aaimQ9zFd2aPUBQts5/py8ld1CHTzSI+B/YYqDNTz+aIRU6s1CLw0cN8vox5c2X0LIJQJQ1vwm0K
sMTUgZGfQfULxg+I9SaQxFzr+saUU8tiW80cj+0csFPZtwqsmKGQ8hVU42GMnwGqeXeZWVTHrKxc
4FesOVTfVJxmR3qVR11EeFgAwOWzPih7Pd5Z1nAMMHPe+NIsbiyzG7flFPK9dm1c+ZvetCQl47G4
CbFdvTBIfeTcxP0pBlNiMKlJE1j8+PDKhdXzNHr5NbUzQ7o1e4OSHBLZY4R7Ou43THDNj2HpOXNE
+hPkZutj+ZXsxZ848fVG1EnN8K8Fg03T9TJTkQNOHiiEkvsw1r2Fz17gnyjirg9PI9ivMmppun6A
//OxJ+F1mVGMs5exgI4ZOFeLNQ67ki+gToZLKyctSFbrFvLMNsVil5+YqOqSs6wor+G/vM9YFSKs
fkW4n9sUFoHtiZ2UDjG80cI6iZrBCNIBtf1vtaqfj5//6z/Fmrz7k7YEvL0/SVVf//1vUhWClFjF
aQo7ydb5/OPfpSqqM0KBko3Y5K2xO5fX+C5VoW+REieq8VXbIiT0/4UqAUP+q1zt4iX9pnz9hdjw
quz+oFevtZLI5sSdzAB3D//0s0qlZpiIPJlAMIyV3IS90sMuqA0s3CLp7jE/6N+EunjjP72gR+LJ
JH+3TnjIWNnr//+DhOqq2uW0nzJvA7kWdcIxImUZb2Pdxb8Z3lhfZesfPpzN4M2hLtX0SbqS+vu1
xJeoY5kHPU9UOrYs5s0lyZfUvG9D27BRImzOAzVmyjWVs0tQ13LKc7FSF12Jn6bzlhHOT5b2RSZw
SeYw4LzeDra+mOAsK+JADQHQBC9RY/oXpWe3V75BEWlsTEkGtt0t7oeePdW+DLTdR8bglfZFqLNS
HmEdg0BNRTuEu8aoRPNJCzJne7eZ/ITp6OLxjVgmHtgD+CWMlXUu2CVURRH3QGU4vm1VRT7pKvYR
e24aD6Vn1wPeKy7zNtGfhjZjoSUT4H+sct04lwE89JvEzeLLlkf6p1KXPEJrV1Swh9gMzDqK/XBx
vG2RJ6p3N0tYlM11mZsxwXlmy+Em8wsFpLlnyjhHXgw6rdpMgtLBC5c6CxuYjA1sUKSGx9x90R7Y
u/X2/pQkoyhfWLp7WkMhW+TyXM8DLisaOGysBGGMk+s8SOkJAkivodebbHLFApArsTzl8oDNYwdv
4SICDFFnOMGoy9j0WVBkOZ7etpmeJblVeekmRl0/BFMzowPVjetSy5VjUzI/+Gz31LxtLVurcutn
MX0mu2DCI9LvQ9PF3sppha7UfgOSg13WXjVyCm0Yn6pbnFNeGcywr3tAYJW6BcJDRCpqXdccYH5M
cRWAYnGcucX5k7o+KKBeirqIcJXYfnW9DP5g3sXgX6snqubyRe14JhMIoFFvgi5eG40M+eUF83zL
B7BCEbGVGdyaRhtHdRIFLm04/MGCZo61sQSWqzvfHlR1U2WGcx33LtQTzHcjlFtn6Z4ggXITyVHN
1b7tUGUjvkevjuizCzF9Z106Rl5W2kW09F5eHcaimwMAYH6c7Ce/6ogItGrZ9RyKx7PFbO3kw8AO
u3OxWlmYoleXyJBcY1+DeTKS6qk3Bte6AY2RI35KTDJFhCQGWMarp77ZOEYShAQV3OxgT2qpIjyk
I7vvKrCv/WJUfJs2Ztio9rLB/jwJF9rxpCq3uRIeRP+LctSyPM/mMcWn1Zoz7Q+ms6QQCO0eFlos
5fqvlkiKeHOCyrryDEit7H/TyUMKofwNQ4ZXFOYhn1tcjFnie+0Xs8GIcnCbYU7OlbeeFpQlujdF
Nh1CiZvpY9a3jnnC1oFnYlMyWUyWUyeHsscp3BWKIqsAB+Uw7lnQMTrvG1ej4PYF7LkzlzhmAg82
xeCg1KpS90OLaGCnc3uwZoWpbfbaoorizAX6kVop8t/QGhxHTVeqYg8L3NxORC/qA7MFaEUJTnms
a9kUmjvbwCx7U4RtqA7tQJEuZCkruYz5IcMWl9Yg7hNNLYHaGWXp5B+aJtaIn71udbq1CcXI/EXT
j1caGLzF2F+CUeTIburFyOCV5q4RDc5KbTW9zKTZIU+N9gIIvJkeDSso5Vk3xennGmcMOZwF/xAW
qIJRmBWmydWcQHCmVMBc7jOUt3RPUaIxbRiIyPNi0QGa84JBaTdWgztGVIq7FWSsbND33JVkYubU
TZ3HybD0pEmWlAmncEeHPKxfSKu1HOi6NnTy5WVmzCPu4hTzclRjlpob2obH2bJehFEnIffllPNr
VklUtRlZ1A3TH6vxdtj3Oel8Xm2HCgzuiE+zUW+jdOM1+GFjJHWmz9pKVSUf/70/+rY/+srK+Nf7
o/v//Z/6f/8n+Vj+NNhfjR/f9kgGzcLcLebK3kCWdbGm/X2TZAj/by6DVdZy1nAPH80Po32P2T6B
Y0b3NPGwXrCB+j7aF9bfWP/DNT7OI/HrgPAvbJN+Hvy6Phsjaql8BuTgXLDT8hZ+3LU0cZ1pwBy3
XmaIZ6+zy0ec1TTgCj1glHQATb01wI3/Uqz/26t6tuC0yAVgOVzf1Q97JT9AXZB1eDtiOdgwO8nu
GTll5z9sVP9o+P/Thuz7i4S4ecDHsBcMfvlokhBhkPTBbZE4zjPeZPWAp0bP3+bY/0eyyrdXIe2O
PYJQPSiLXz7KEMSoqk7AMZ7oFLUYiXPrQCln27WiBmv/9c8/1M+7zO8vh+eKW4aRvfUrdqTIyYqw
8AKNE/Lc1PY9RyP3Qg3B9JvP9bMj6p9eyP7F70GvkjUwPL2dyo46F0geG6hRxW/MXX9094GeIYDh
044H6v7n+8BL1FilqXdL6U94x7/E4gmhdDmVS2vs5zAvyy22kDT682sofj4bfP9skE1wtLg0+62+
mR9vvzJfMpIewa2qELcmp0vdjewhgsWpi4WyCdnfdpSm1H7pP7kBMjx7wuQtS6iq3tgx9RE6byuA
YaGE8FWKOCqZs2a/+QL+8NoEqGScJshe/+qxG7pukGHu3zaDVHsbNiZRQ1JqdFMH2btlL+FNSz3c
4c8vzR9867BfVgTBV9LBr1dmBmnvECm71XkvTlY3hdGCdvDXf5hIB/z4mQrx2PnV0tchX6XzYN6G
9HZtrThIGTEwzPnzT+J+9SH845C0fssY23gJHr1+gNPtl28ZeSDvuja7YLbtY3p23ek5ZObRnLqg
Chqw0CHE6lJQMRONlhjyHWw9NlGOtAWuBpPgqcsOi/akqibaBUm+BUpf85VAWCcIHuVdGpO6W4Iw
mig3YB6xhN5dQXQa5C2Qkpslr+k8lwQHiCWEWftIOqp97GgiAFOkZfeejqofKKtidIuf2SbkmnAm
IUxGgfSTHjscxtrq84eeVqYtpyJxxANi97vEHHB3m1mmLDRSb9mpXtJazS9WX9B1Yt+2OmBrWCPz
f3QFxLyt4y8QYcF94EqVtv1IuxOVLrMR2nedLW29h5pkF5sOLOttbvATPIMba682UsJ9hLjc6dUT
LXOSUqKpblwQQd062aO+vJnZePP7ifsvTop/EMdrb3xKBku/d3nuHIO69/PInTi2bIPOSO+5juHR
IvweHsVShc6Wn1hy7klmB8dmTvsH0y7gTyZ1Hx9r05/YypHNg/7pppD44qKhRYQR69hEiaeK9yCx
ieQkhrCSXUadWEMjBFVmm4xH2Iy+6Saw9VVnfOn0SD1QxzPhEHpF7p/iwcEmAg3beq1j0NSbithw
EznSwHbekRyQuL/r8N7OXAJiFF1fEdaR/RZYY0mSC8v9pgmM4JFFJTnjb4fDH7Te9BIY03BBGiew
I4K73c0yKpea3zD5iFmeAE6ep7U48zpdPHMIrvM91Q6jt+XgPVzQMkMBkjW2VPWkq+/1zDSTgtZ1
H0RSlIYTSiOdjBwXPM8w9pSjSdo6vKT+mIkRcJltZNhLccu3b5WKV8/7/PW4QSptaxe0P22GMMUb
TUUU8T7C+8knwkMk0B0m4cU2oTflEyj8ISQH5Wc7WxfWk98O1GGgm1Nmjy+JUQunSJvG6UYw3CsG
q7yU00Q9SuVOzYRdJJju+6zoL5j12NhXLQ+2kyumcysppiuKzyROmsGaSUHW1YKEP6fLtKkGUcIN
4IAOR7x0aaNYBU1jn7tLSczImRyODWRNIelXDJ22S8/pUwryjRtpdtOAkX2y4ojzGoVMc6IDTEEm
DoIpYELPhDTw9oYy+d0gTpPlczzMFxFZ1DynOmPQnzItnEerKNUrFODs3ufEWGxHhmHe1jIG+yNB
kPLR8Sv3ljKy7C0kHj9GmRMSncrDpjg2mrv5GFapvkISbSgJwI10HKoGSzSftX3LrIkvaAnc6o34
bPLCO1BPNSEbUGz14p8IjknKfUQTvoalTQ5kJhNPQC3E0BA5yzC/UBO1pDswoIx4+iQsChDIpnlJ
G333mjmEfrecpPIvM18DJntRjw8CUfSTVxgUWEA+gNCNweCVWivngyY4CDYyzOvrvKZnnSkLYZct
dQvFGsNjJdwqvvGbwHAtquNrP3uJCZRfWspKaTYzYgRyyj9SujgahmP7qZJ2EjU1+IvISHz3sXHG
8cEs13tQm8MH+mkMZp4KYXAjaMbgE2hJnhTbyETlkxffyrktizNcQ6uuJXBCMlFkhrStpxFAtp15
CstlgG7SqNEpUZhrvAmjTDBhcKoV71OHBYtiti4lqNWpJIxYwJDgU8uabvo2KW9RUGZGdK6BYYGt
OoDTcZ0AD64lSS0bIRNIVQIO5TKN5W3BfR9sdNCW9Q48tHujJjrZt0mfLI9ULdAIMNJqfRwX3HiX
mid5+1oNXbOkW4cuGoP0u0GueiObmr6Crde4VXYRdF0CepzHMeV/7eRWoDIHv5vse7cihcHYVllX
mMRR9mcEmyoyCLlaJ4MggrqkngM0UN2jpUDEYBa49fnnmFwk1NAN5DgyCYhda8KHrnQem9Y0RwFW
1XI3Gr51LuzMfye1AyGk1HS/LvZEngp0Bx6G0lmn2EAPywOGAvPcqHNLb0zily+dW84XTkv7CtZU
j2omOBTG57Ew1IdyRPzYKz0vPYWGZvY6VFVxw0h//GKQCv7C/psApK4zvvq2S9PpOMRJmkdGo0oo
xDJwMJylKV1BjYUR70MAJuVBIvIjQ81UoBxkoJN+t7gZeW4yv0y1jLQjRJ+2FXWJPenBZO+Xuf3Z
1RDxIsPvCn3AzO/mW+3nhbVdIPbrg122xVor0vlX5Vpnf+gRUOntsWVDE0AogY2PbYFjZ6wc+ZTj
otKRhSHrKTaDuSfExZj+PA65fSID9ZdsjbPeWY7HlHPL3BhQjEPjghfB/7UwXNTeR91NRb2LrYl4
FCOzUW4BJhD7JHUXl1ukrmrca6dCP9E9tQMk0IrW2AG0ok7RGQaPW9HUnt7Q1BV/spnqbPqpNAmO
xHSHbETHQgSGICxjYqNxmkOsLBAr/TCr+62Tu2m88SsQdxs3W7HixbjQ3hYODTzLjGNFv5ngy1K3
knHXA1qPB/xzNqwHiAdlInEupSzzXhcreWmiV/TocFMw4lNqWKkQr+aceDHQjAuzbMb0pFkKUHxJ
gesjjV32k8/ODDuRqgioGF73THoISbaHAxtv3YJYXjQmGWYO2oG68KGyHdaf60WAv9lUVefeLtQK
vFpyImEbh3Jmf7L0xhYwd4xn27erkh3TVEgoLlLxyRabI8MGurQBrbYU8zYgDAPl20bD3tjTWK3O
09FBbAIwXm1ZjQamwJREU8DiO9AKlD3phO6YBO5Ehxv8XQ/2gLErVhRuMIcMziwkVH2TQc/RtNl4
KZQKqpONwyTy6t4z7CE4dPPkU4WawdsHdxs21njqXEbQj/EcF7Bs3CWszrpQJAt4c3up6c4jwcVX
nE5O1Jo9q5rqsiD7NAbwGDLcRbEFGEOEZAWBMEiHpJ60fbTShcl+sR+YwRTXc06lqC7q00j1wXjU
i4PNJwyrivEYWema2yFpvyguNHKTSyEnntTabbaZoUl5Wg5lJ1ubfrcL+Fk53QTsVEBai2HAol+1
SbUmBTmIIZB717lgfd1UMQm2YgmJtKUoazyXLeFQFWKwz9YYXR40fNHuvPLGsT+2eViM0VKSoR4y
ahS+ZWr+7SMnXsLp7F8rTw/cnSr78pPutP6Jb7oTstMa/rAh8K5Ci7PqEt9s5KvotFY7BzQ1M0Dy
8Zf/fTTH/4UCJExO4q5nuitE9bvoZIMCRqmBXA7T95tU9RdEpzVd9I+TGTeDjUhsI5r461GTKeHP
5+8cNR9/MzKmK8zqtcyn9LQ4WQiSZBjvSUaVrN+LvvFrk8pyo1NnP1ynPxCGftZQ1pdHVDNZlYEa
M8xYh5M/Hv9BD7HBKx0QCNITV029DG88ivR976fdb0Z1//RSnCZWTCz0UTQ+2/wlvVZBxtJq3Rrb
dV6Cf8+9LSOPOJKiDH/zqf7pojoeETk8LILDNeGA9a38oKnZjNnYBoQlMjsOs564nMH2bsSPhZDd
4B8U5YM3BpXYz0kaflETI9Jvv8V/qYWJn+WD9VeOask9Jxx4jAiLv3xclQ0wZzqO1UuMbeIwhVOK
VxqHnxsFC3vljZBtt+/mdjkpfy5f3MSxMMtj4fxgU66S74lUL5+9SSoahaYOasCff/P//P7QAkOL
FAXMQHTB9Rr+cI2yGSz5wnQCPNmiLlcU1omhV/Ub0OY6w/75/nZIYJjcvCA1ydP8eoPJAeqZFGmx
KYyaVkIPBR8/zLgASnCZNL34sBGvq8GgU4KM8USPBdbUZMOJw/k8VXSF3madld6SnkUgkXJsjB2w
ja4kwZub9zkFbcAm+KvJWzUltXlLoq6qkLQ+O/Le6M4oz4LfNTNVokkFx/unP7+KP8tnTI3XgApK
tkC8ZWH+lchNPKyi9JMxqTUUmCrBde0lP7fNNFcTUkQ6/Way/ote9/UFmXb7uAJ4QbKgPLJ+/NqS
FQQVUEi2EdR4sl4xQsbFNsYD6L3iNYi7+wb/cS4JuDfOy2R6JzOIozrgIOnVl7gxkSpYGf/8KvAw
/OlL5iqEXAMYyUTLRLAmbn58Uz4GfNcY4Y6youJm5Um2q+L5y6KK4Bw6HzQpyUz2z1/z1/uXaA8B
VV5y/YXza//l94V1vtaJE+ZUgAXNMbWo34XXP17+9VfxiQutYVWSQ/YvrzJkCDK5xdhMlgDb7IkB
d+wp7zfX748+C6uAwxeLxAlG++frN2vHi8d1OCfpNDsKt2f3DNXh6i9/FtY4dEYw1hwh1tXux29J
hjVU2K7hp5jJjxWp8FchO+fzb17EWi/Jjysa2WGmGFik2HGxo/v6YPzhwaKFp1CkQPWACaC3LZ3c
4uChB7ZfPFGCT2zN5ElhDDEPDCNgCpbFwl4pEfQrRljGyulq6DkDXblZRj5+MGEFXtmV26uD8vI5
2eqlb+Sx51wY4NDreo7oWmWER5RfElv5Okdm48tMmXEpf9YZOE2f0phWtg10A0GfiIrz4cCueJ1H
d2mPu52CR2go68R6KVuTiS3UsQNNOGF4JuvVQDd+nXXPFe1rEe4r/da7osDbQvUrXbgVoIhVA5yS
63ZM7IOeO10+4bLEldtjLFYXZcr59m6w5WI+xg0JmLNxIJKym4iDfQq1YST7rquWABvaOq/3v87u
i69zfErBJ4eRO5pI1DdWi/Hs69xftm6QnFG/1D2ZrYEzYEBKod6VlP51LbsC5F4XBJThLcR70JfI
k1B/ouL50mmVTKOJsuE5cjOH+JND6PMh8JbB3PRuGoo9OD0v2Aj6xidYmdZqIO8HGLxx00GFMG1p
sHxDVqMzStAURseKIP0qFO1SyVI29jGAiJNHhXJhRxa+wZ9RlD83WGApNc+cId60wKVBZUIUrKKk
Xa+gWwJ63M2em9ziTGfJw+/gXs2AfUj4c0mTDb47nJpjM0NCWkCYvui5Lb4gGtAj4yc5VbEYk8Vj
N3bluUWP552gMte45i8D71DEwgMjxuxen1ktXpRdVsTLU2Hh4L3UTU4vEDgaMySWpuv97FAncrQU
D+GTxdEX0kRnFxh7RyWp0CqsIovcfFVGezEYz6LjTLwzWonFqi276iWwx+otztKR1jnHz7LLWeqE
HEQOtf5KNIt8MfVYBlHFST87cNbJLaABlfw82nJA5bPo9wUDQnlWIr21cF6V6oikUlN2JNxaY21a
wLJQi0ledwz8CigHhxP63+0KaDaYypVSmWn7DSErMHbYetCbND4Xmg58LcrzVhSo+T7tf6fJGIo3
ObNqbZslgVfSeo7iPE6UASW0MShfj2vFIp1hWP84++CIDp4sobVUs2G9BbogCUaEhhIAILmGEyVm
RXcf6p9/xFxSd6c8puHlxi1Dl1+KiYV2a8E2JZsnOxp8KMcW4FtHQo17YHNetksgfaLBQQmqOeMB
DLvCboE3qJ6Hxb8ZRmW9eIZs25tYcZB+FL1ys5MBwAxDsYW0ObRjJrcVGDXo0YWmzzybUo8YBWjW
l3xSxqoEwLsiMOCLca9CVb/OYTbd2mmJc4cmOUi4GIikS4lhEbv53lG95+3asYWGRbtQsZylMHS6
bVZQXn9mpYXLJCURgMc6vPr2IYBayLRjDtpjBjW3vkAd02yBeGaGWzrGoQI1tOHi/15CH6cyvJZz
2SpUE9qyQmq/B3JxhFJSeGZOQ+26noCZ3FgB1aJMV6Xz2cw5np85es7SPSD99EmUTYM6FBft58zu
/UuLrqBmZyNYQdvU4TrXCWFB13nQnoMk8R54S/FlnKuvtbC1FW86VF+MHaWUh6zskI/NvFvZPW7t
3Wd25xypwQqnyDNL57JofdroZewjZwDbopyLFstxYRrThifsyk136bFxAAOd2p19tMw2vkfu4xOP
lZ18hosmrgxn8eWRIRS9SFj5FNkdJxyYuZTh0kYwISZ5M8act484TNZ+T3cKUV28uYw3lafkx84N
5nOzwiRNRqPwqYcb0xIVtaKPrOVpdbZktXDII6W23GfQSYYt1dTVNrFxxvf+Iq4XNP9k1xquopl5
YV3DlIZdJR0c6mkzBqMXwF2Nc3Jl1sKFCNvbspJWsW9xg9OgW03Y/BafKiPquQSuwDzIe4Ym2jLe
+S2oZ/hD3semXR1o0yJtMmxVShf2qPse/TdtYfj5jM5p1NQJAYi0MDgOtl4SQhkOK8hQuiWlgdmc
8ESa4s2GVT/2dGiqtK+38HWMG+wsDVOwySCEsPCaxH8nFdNbRrRtQ8lwgJeQeKe5A0I84SK07eQ5
Z3GqT05ipWLr4k+D/9p4xnUSIzVHBPCaewZBEFABqUDg5CGfPRRArx5D8Cbv1RDmarviWs0LTlNg
sW3I8zWRXSgdKsD7eQREXH2Y2cGh0STKHaKU/lQiQzjzYEljFws2MQyXy4G8woXBj1pSY+23Nx5z
I3aM8Wg9lnHaB4Acq+Bl6WV76xpl/dgUyhHbwkotdwu6sMU819TAX6iknecdDhM7uPXbvNQHMeCP
Opunmeq69YLQhUIa+pQqGY5RCjGIRmRXTp9I2dZ8E55JLqqKjbbiO1jHPi3zFsqqa+CiXu8x08H0
FfCaIY8RpqSmcbDZ9bNMDdy+Nlk7vxggrK8/q5CYFJE3/IBXDo2MWeSFhUarpn4Fg3bZAQ7b69b0
kxsb+VzfG8LJy26LgaP3Tw3/G/LoLKBcQ5CEgcatVXoJMq+G+BscJcZTlIHGsmOesmBI34cU+n+k
JdWC1U4VmceU6uvG7t/i0n/yhf2wx/0nSMF/vyMgD1/+4/PwH/cDu+EvJFa++6HWP/gdVRD8Dd+L
zb4X77OJe4MJ+zeNSXyllvCcQy8KfI7Hf+cUwCIQ1nqgEyxcHDHWzobvEpPheH/D4sGjcRWGbBgj
1l/hFAj3q1nhH5tyglSgT4B/BGvlgYXcxBv/ce/vYDAOXBKYjIJFZbE6Twx0iRCSjHT8fnixOILM
m9GoFVWgtrkQULdJNxBVTFxFiRBSgXPhVYOsoq7tdIPB0JmZ89u0GF05Tj4Et5O016mRS8Qmvisc
pxtxE5ql3NkmFemHpfLys8J1gBEy/MPytxE1gWX4ZM403nuLicmU+AX8J0Ke1jJESS9nrLMQhCYQ
oxXe7iACKp3cAutcdOSG3ey9mqroGf6EfOrkDMU9cPE1y3jW10gzmo4KAIvxuJs6iJiPzB88Qrgs
MHqrA8qIr9d2xY75vgzye9My3OLOwlBdvbE78G/dpPbMW3fA1n/yGql0ZOvGryOLxWXEu9nK5lDi
TAgehtlvXBVlY9CQUBynunyrEpqGma2EtBsyP4kZ6INiBqA9Nn1nRSggvj9fog26+RL1FRKhu9Hl
MiVXIgDzlm35eM384vahsZwmLfv2ix2kIU26/dioDKp7U8goXKpJ4tMAD4991Z1rZR2KVIrithVM
/16xKmfqKvOoEWWq0k7GsWrtPHgPBmZ0PB+bRX2BLkn7MomvInPMjRonez2UmYEowbZ5fW3Lbdrp
jElizzZ0OTAXEP67NktyUlm9MJaOG9HwtUkM0rZmN4yAc11PPIc9Ira55/EBRwYGWAJ4sxkXIitj
+KOy6kp1XQ5jY1+NYR0uz+Rce6x21MAOOj6OpSfUq6OFip8XK9Xyg+ynpiH3Q+EwJcNni8oeOE07
58VkFx+oRu2PMNEZrRT+s4Pz9rNoCuofjXF8NgNgxHECvH69cW/TooD7TQ4nSpsJnD68dlZnEvUc
MbTW5Q2ADN9+4jkcDy+s9eV07lpYx11mr5MJy940GDMNrTMEkc82zWVaUYbVw1pDganBoRWVjdBy
Gxt9u+dLNWBLpKYm8W1g3onskN2cYsQEK0wwwd6GWe69yNgW+REHdcfmrwqnzITqXXTmzWRAMIi3
SeAZXYRbN/PWLgNnxiIxZxnlvNholzfPEXEf71xduNZVwRx+uS4tWD9PfhwML5wjrJ10DHpKaRSs
7LMmLMc9v7AYZFtjneXtYOPRdsgGb2XCfy5DOiZRjwQhpa1Jyqq/M76z6nqg/xiJm4Ifbk+PtfGc
jbMa32Z2DtPnwKHA+2h6leEeDI7z2SXn78Z670yzaPbCGLL4hKyJ1yA152EgR2Bjt77uFBzlAxOU
6s6Bolls+5lkFLcegast8T3qIwbFDoatNakMxx+xJAyz0bxQ/8hhNi/sFoLRwKPjqqXG5wR4jKz+
EnJRNxPWFB1hEggOPjxRfx86vrFzyP97W7TCJtwlQcNuIiSzsO0GI78oZgpR12bZwj6Pl75aDr1o
nHSTxA32d7NNAouAaVM9Y3AGPDJDwjwnHjrecMA1SpB5uYebqXVKxsm2Wz8PVrV8iRvHOxdoIdAT
M5KdVoA3kq7pO0KlzwtZXxIEpGmOGR9aAPpmcD5ZqjirCsPbxeaCkMYKn5x4I0awWXyzOfoyE2dL
M067zMt4Z7BV1YsOtUerF/jkT0k8GU+1MybX/eqOKTyV7crZnu/cOijPWpScM0kn3UXNkeMhyavp
VtWFbZ1iX717pgf2Pca7sZfG0r60S9g85v4UwDfthfWOU6wkWI+tEJB8QH3EkvnTDnSKeCCaupDv
pVf33ext/9kvUWS2egA5mc3a23U9EN7T4HX+Ns4C94PjTZohfCzkOnTFW2M15Nn7kY4IDGmxvE7p
4tiBJw2KnTAJo25qZesvQzc+9h1JI8TesX5mFycfeAJYHcIFM75dVRnFcQgC53MARv0qo/6MAHSd
RHZtzZcwVePXKWXLf0HL5rQbBw48HKym/NqXq9vQSfXRq8LiVbUDQETRBMN+DPhQhIpNp4sSzCLZ
Vps2MUcpRHtoLa97mljsCX5w4pRnPq7eu9LAMdoLP33GwjWiwQYGGEvhPDAT7l46cxr2mP89Asd+
dtc6ABBXjCsQDeM0BykJebt9MAstydZiA7qelVEcupzsut1W00h+wJ3Pezh+/Pf+kFm9NW3MuJMw
BMBS2JPpPnYie8PUUJ+ETi6KNHQFaV23/yDaFqA+5utL3xmuC0YCDxALlmgWNEcPHUkp3TSAhbP4
AuHJ27pD390O5dCcE4lgK2C3VvWS0ZlwsgBb3jFGKaKe7Oq1GRdpZJFRfwmzsTuTFW0Y6OLGe7mQ
eNqGMh+I0xuNc6vNRhbHFhfThj4PD+uXHpO9YebZRbkM7wmsiNDPjrWU8UssrBt/KtS9I6WxI+Ti
PGFXQJbNSGWV/WUn5HDM05Zpj9FU5vv/Y++8diTHzi39Kge6Hgo0mw44Zy7I8Oldpbkh0hW92XSb
5NPPx1JL6spWd09fDjCAIKBRVcmMCMbmb9b6FqkRJUQxcmzbTg8NKZJvNEhkp8XdBs2dOPrxSLnQ
dSfpY5cv9RX/jZC0DuXE0gEgoIruJx+0C0++D4rtdAwdF/p+Uw57P8/qs0ZVwD/aTIKvLOzm2Jj0
zwBtEDEC57mq0LGdUeR4Bw5U/7xceVDsou1vlEGa8yKJoY8/Jmcm3EUvKnmbF/rK8inkAkwcn1AQ
ZVH/mKW1ZZ1aVuL3pGZ35WbUoqFp8H62Phtzm2LtUMYUJbfGgkz5ufCN8S3xSqfZdHMyH9JsqDaq
d/QNJM7vTTyk845DjqBaHvmX3uA8FrWWPZMEzfEMbR2wqF6GdGWxPLOYohwisPybUYc5H0yIb56n
ITNZG+nyAnoKPZSTNjvX7/tgmicoFM3sPfHNgJqSaZa955cfzID5RUzf2qN+wpamHYtmPbUHA5sO
Ttx06HduO8/vU6IBtfJHfNFXQkRyH7eNfLdpnbZ12q6BBap4GYl9YgmvO+Mmckafz1gz/V3Wud02
Q122jZrmyswyD/WI50bQrOp4w95+nhF1ivKcjGB+nzjDyqWWcztSMt6BrqvO58gmnwAu8x65Qt2E
juYyCDUUgJBc08yAypnxGnMxNIdE5SgAQCY2odFS51aEYqlJp4aML5R9H36WV3dVnlbPXm7nT7M2
iicCfvrbiawgBgzuInejPnuPXtv1h3HMq9001B9L6eoHuAfFBl6ud9EYVXlRO6pD3LgUHyWclP2Q
o3ROcuxv0h9aDkqrvGrRW6J8zIZNF3fp7ahEhWKNFjNSZfmAJXU52aZtPCZu81Ck5BwsIJL2NfPT
TxP9ajgV7idZU1AU/KILga5pQZNAQB/z8ZYyoeNhmgpykaRvh8xcvGsTJTQgJTe+aMkho7BjFQPM
N7rI6+4zLeyMUOW09zdonuUtUTK1derQpmy6YSgfhVVqqOP0AmhDkbwpKslDMnt84TBn5Q8dS9I9
QVHVJfEp4kXVVQEsvqRtphOBmqShrdjjcqI8hdSUXAnEbqt2OYd24xJ/BN8lhxlK11dRm00jQ8TM
/F6l9nAsAEQTHj/p7pYFown9KsUCu8JmePgTkk2iRKOcY5MvFA0VW+QNqT7i2DJQJYOk9IwukHEb
aSfPwz8XRpM37Ls+MnGYJ7m/pmn0sI/BbQdTZIonzWzt74AKijdTDuoixf+3cZGkQFiqTLTUpAWF
Lba9LOjRHL/ifClPRrUmESwo68N5EfqWMVWzkVorx5uyIMBmo5wlpqTrrgtTiUtG2e3e0Jl7l0XZ
37qYjC973eDe7ioWrTGKJNKmIMsFgzmAtihQUpxgfusg2XREq4HVukz12cYP+QVz/oG5KRopYwL7
HIJrAt2YlLm9ESbzhohoyHMBilq/qLm3i001my0vaTZMK9ClRSfIHasuWfzk99Oi4Hxo8xoFO9kZ
IfLSs26lps8HWeciO41t6kYbYGLdg0LUrWPkgn8xd2IGc+MaiUkGWG5Mj0M3X8Brr1fsbV4wzC30
5DAnlbWlhLGvrWjU9jIWzrttKlz6RV4P1x7H8FHMeXY+lUv85mKk7Y6xHpvuNidjZquEPYNww+vb
sw2rzTD1swnWEDOY5cyubbRQa6TBjrls/gy3nyKwcNr7eOr4KiLOpkxh9/VdeH25BXefHRmQW4/x
YKdvI/My3GfZ+NSSzHQ1CM4nFEBy3dMSBtb2iXY1QIa+Uv2oRwgT6+JbRAxZMPKAIa6AYJtLkfvD
NoHCtkW9BiilNyz9MrVy95Klrno1KCm3s3TEO9QTIOJVZutRUGRRe1VwKB7bSIpzTzjVfUXu6TMW
I8rpRvSw1qamb24bAHAAX4ribNZ7/QWuUretssg56n0L6onHT/Qhml5ujDJSd57VqpulGnwmUkA/
YB0lmbfRgYHvcyd998GYfstHUM2rSvOiZxJBGFwZZZtZWt2tgaLsAFYbrM1cudk5ijCPMAyizxsN
to7SK/skHW9hEaWLx8QwoiMEhvkOhVn2CZasCGGSQ1YAM88usI/e7Rjxa8/s89Ipp/wWdzMKPhpG
xSJ4ym8S0y+4wabutfYbn/RXPdqZkw8wzPAYIesDJu4yPhGKjLnA4+UT5FXIO0+U0Qvm3/LCbFoa
buSJ58nK3KFvy+dLNIQElNmHIqoiDpAU4VuYlrb1As69PHO0rjnPLMznqLzvuoWiBZ2cUe98uBfO
jvObOZ7M5nSvQI6fjBjyB7EXdktF2xbfxNIptLQLD2i3KqA2lvSEnN+lceMDk3ispNsx8mZCTgE/
xLkIjShe+BfK8W/i2CEwKqM1cxHWJDTXTE8oqgkkQa+rO4eeqgljKpY8f+OizH+VoEyfBqQ4Dw0q
bTsUk22bZJUZ3jdcH2Lkdpr8Yz/YjX9GvlCavS01wiUI6NT4ZKzl1lGIXE47nR6v21Mqf7B3ZzOo
d+p6rASk7lF633UCtZ67tNA7AhK8IbtiacU8yaPQZ8dYzGBP2vyts9tpAhJIpChJMmkV5FLFj/jF
nUM3ie6OwUeEDnpytBC5tm4fLVvmWIPbeD6oqYWqq5c2qJYSKU65MePZ2XrZ3FYnzRY13lDpq/Nq
qPRsi9jcx1W6WBZwDhKEUibeH6Ar5R4bRaa2RUI1HrpUU6FyV4SWVuifzjIzBCHTbTthV8A9bIzI
PGhPF7XlHjfEkWH12G8mz5zPGeywStZiWd5DBqZCIU9CQ7zMihxUUCMfplawp0a0zNTLX1eBZVq+
I8K0TwRz9YifWbEg+9q0g9Le9a5M6HvRLJaLNd0lWSrOKVCtDfMpN5xKU7/UsjS7MYql2pvKIvSk
rdyLQRPTHVro/JJXSiOmlTnBWXrbbRo2qGHboUoOhGHll7OnJduyXZotz1Wc1GQcx8iL5/lC9rIm
RYYxYxTWGUhMu26zW6LVEIx3VeFvkxlZBhLpqrh2QJF3xPrVtn6Bu5zJYG6UDMMXDHnuaViSRb9t
C1IcqR76GYd3HsfeJmexgEloAsIJxxRSw13bdHV8rQGup2/jzlIEJpl5IpxPUS5D9TbEZWYjbm8l
AJzew8yEfJhkoG+px/FxYA6fZISZRvkUPfX24LVoqaQTaXuzHJPB3zT07THYPTdHvE4zLo4RomgM
LKOikYHP5kdniTnOy9bTU66a9LZ7bk+N911lfea/TF4X4RnXew6nbd1ZTns+gpu5pnMQ2UPuK5h3
pCOm3VHUXubtkqGOvAvo/VN0Y0dWVO8KugZ1XBRH5W7p0euyLCxtYC/WQhyNl2VBbfBkRpNcEf0X
Gi6d7cQOQqDen20zYtXruvz5aDGFuknKrCkOaFCJtOLaPZz/xYdwMYz9mVBJn+JC4DFzK5U7Lrhq
zBL7DN8m+2LsvH6B0JTP4gBO2UoOzIdK96yohTHsrWlhIhmQompEt1gMuHin6Zq38Xih8Z5JIUSy
2O/K/nrWetxGlpcn8z6DgaPtiGisykMP60O7ztIGhS+Bk5EVOHNn1gdfYG04L/RpDcKljdIfmKU7
HLtVNhAy12ZCBTlaMu3aXyauu/Sw2ML/hTrOkzrG24Cx/HyOI6uiOhavPmiNU6fjzg9J3ogXIJJd
fe4a0bSEZTLO3s4x6a3IO4NyFMSEHV53U6nOo8FhxBwBZ0jYQgV0J8VhEdHeUVB0gRQBpQA3Xe4t
jMcY/X3qjrJ0kEWSpjS2evTAGAO9l966x4Hp4bHMTePMmZf2GA1RvolMuvh8tFm4m+2705sp0XEw
xGp/CNrUlBfMX917u/Taq7GgvAhGbCHwc2ndrqa++pDR9DARusW1vKd2LqcgW6DuNd3J7ElCHZ3V
iuWP9Zaqi71sUvl4fiB6LxjFwgR8BaGZyWO7UHGMGUTPTLLpXqVwO/wH5VYmcbJPpg6264hbvheU
YEQTBjms3A4Y8bb3ZBk29qJ2UamDu/YhITAYN67tjpTE0cRitoXhnURHGyV/HKQorxiqcIDPgnhG
rzLSV8IgvZ09ccrmOUJ0zBnJaOkXSwtROCncMyQU8SGz6nIrtGTeSbO47Tz7NXWK1TnFEX8Teyy2
IQPmR0cJMheBEd73udN8n5GbX3Y0ZS3Al7K4LhaPZ5ckI8hr6uHCGAb5LHSjB4ZnFkdqfJ2oLy73
gmeKvsmuLEABmTiLUzl99yoU3JXd8cV20hxJP6v9tyQbz8dlKnB09PHj2GgO5orGfbeIEHvTy5SR
JW/sEzBm3BBdkt7N+LUDYzLGS8Mo5m3LiihkXlZtS2tk1DQS4EeWYrvTyUbbQd59dGqfLJHeIKUw
aMlOCyGuxrfa4DRInNJPkVfOEUrglcVAMSAd78GoEmJfco2jWhKRJQYAHf4UfRejyo5GUnpvte2B
gWY4Ls3yY25WsJ0vmg2ZRI+DAzPDcAXWZUW1rvUyOhvdtrl2y+mVkh45QDEy8uCLR/BaHl+n3uxt
HINx7MZ1hxtqsLeSL21AqgVPnym7LljfkPaUqp2BHOVpIR6r2hbC6BH2NPIu71NVwfKditulnm+M
YSGedRr07aKp5lgO6LxEASajjnRjMxeAd4guusuSUgsi6RMVC1yH2jLpmtcx12+X3rqd+/lhztGR
VQbbjr5+wt1Sn2Wlg0JGj2FycV9llnquSAG6SIf5FE3jsiUrIApE0og9BrD+bET8dlFW3nQyECwG
irqWDGGNvqdJgFCkQIX9pYovUywesfSMT+n3lHNop9cRMBBrRzrD0bXad/JpmPIw5Dq50pUh7OND
XbAnwSdT7HRJvZUJULxWKTZdHs8bcudUaHbOE2fo+Dw06iSwCx1TKIehNWTOuB0kTAKkON2h9+vT
XJjaxk6aguliiS4EA5ut2CyP1pXnukQmJlZvl3RQojrRuVXJxuD7ovYFG/szC/7qJbYkB/hMOh18
LKEbKEePjZ7xTG0j40EvYDcznyk3rJeqk5uUVCk4TQJpVw9t7DzFLXdmnpLyVVgVx7drPJYmpms+
rLVjyyYspcXMNCztvHRLB4vwxHivnURu8hJpQyecck8tUG7HtLLPRTVoHxDRMGOadRo2ivTfJakf
mpyPdCLM1wuRaFdoLDvz5IzEpIlOxo9LXlD7TUO3S11ImUueyTBNnPJ5ZH+4bTWARvFYEgcA9K+n
cczsG6vr1L4nmxWIY9ysD4I5/qARpdYwwQ5OOWcj52DDfVzHAGiY/QYRASdDHslvRku0qRszuM6i
iS+lJ6uDa6Rgli0ouRAsbecwxMOeboZoGeRUApqNPivk2en5UDrDieEgZ3gyhBNS1Js5y+wzPsPq
UxDIy4CBJO+A6J8HPE3dOQGu+X1SU2wEWjFVvLSsZL/AcPi71lNO191QP5iznm4GkXsMTVgdbcoi
gWKqWwOv19CUuGjh+FZHPAwvEzPko+Y3tQgZdHb9dnJdxLEJhh6UDuadw/JwUxrTW2Jq/rIZiPvE
7TniD94MuaajaKgExFrlmsAGs7Z/jJikntUzD8vUS5obttvQijQIs/k6SkPko3xIN6n2ygCDIlrL
97Q8xoVp9cXDEmXzDlcPN61MP4jhijcMpW5QH930Wo6ukErRCUlmWjaZXOINkC8G2WR7BwIV3his
hjFqEIkTq/He0wzveMk6Itp2UBWxodPfN4EUuN1CsyHeqp1jBsKOnYQkmztUtaV5hVtQMQASHUmI
KD2qCbBQD0WLLXPbqN28mJxBWWGOu2ae512io0itBFq0jnjHz2GpTpk7FUze9fks7RARcl47eyRy
/ZZiFRGmF+n3UNcI15rVn+mOf5bN2yibXbH6VVyBYAULwVetbhkrzapmJ8jN8UCHtsvnASoylNe/
ZAOAKmTpqAIMdNuCBBXTXQXuv1LrRgrrmBuVWdhalZAnUMDmdDbbi6H/Qz/yu4aIVQP+bwXCD7KL
YbmGwJWBAB7s3ZcLeTPaI9AQWzSUyt3Wo4uEie1K9DzW1I6EeQKkokzzk3sjduzxTywhxvqOfbk+
nBjLtEj0JOznKwRPScC4teOn27TSwM5GjGEFjkCECyJxrWrnaa7fPKGfyMYL0hCMa31pmDQIiEFY
VHItOY/9RvcvjH6AT/zXtTXE4/C//171OO91M7dpnPQ/fEX//q+L9J2ZUf29/8O/tf+sL1/Lz+7r
X/rpJ3f/+8cfx5/1qnf56T+2P/QtN8NnO99+dqxe/+luWv/m/+0f/qKSuZ+bz//52zsmun79aQwd
qp8ENAKl++/buq6G+LX6eP3Nv/hFcmMjudFRm3uCjgf5CpqWX9JB/L+DvFj1BYKvj7/SMH4R3Qhi
Q1C+40t1V68VZ9m/NTfG34VH4JXP9osblD2P8Vc0N7B1fr7hENtgGUDcw+/hWSZesp9veFXMGemY
/q3Ex1Md27RHg8HCG3Ie8ebaBQStO+moqgm1uojaoGls88KuLWbvcPaTZ4CuqJ7hY1DAtiyN031v
Dujnk9lwoUm7PoZWjLsKd2XJ7Ag8G7fOJmEy8YQP1Z6PikGIS2qOqTNA9NPofqR3JZMSrQsHsJ6U
rzOTMITV5DXKcyl0mUR7K9F7RRtmLGN04y8Lj35geqrqjJ2F2Z2Q2NwxW7FnHtaYUDQKRDp3ChdV
cYZQyArl6PyY1EP+sEPVpCUhy0OW3hFI7bR7vTUROI6AgjO4uWadbCdgYfE+Tnt40fpY6ki+kXI+
qUFzLR6G4AqI6CUkMSQKJPuuD0zVpZNKhBFlxQTMJPU7GNO4msO+G0wHpTChRSE65FbuyB2efA57
AsgCH/gbW2VdZZTl5C8efDx3FPxOlr9zzLcc5/jwU5IyeriQI4PkFysz5UNDQHuYeHHd7rwlkpxb
sWkiKBBNti90wfsB65dBWZYarrlvC89InwecOO92lBEmQHTt0j2mSin/2dS15pmiGFRBFuM7hoE2
0qHMhlDbqS/txyrtl1d3SrlPwNTOaCDLFPuuLtSEiKXBt71RdraJGHhmDAkryuq8tPLz1jUgQOd1
y0STcnSJCQmUaBrk4ndX7IztdoOPgfi+XFtB/KWYl3O0zabAbsEI9WBhqZ7I4jZoL6sEBXzgdHiA
A5cmTKP4s6aUYVAFRIK7yxh2ORkedqhVBL1uSPGzkDTbYqEYgGEAQXeyEfGWFQF2QT7VykdzjEyR
AMwu+VwRFRobsqVqAtx7sggV+dyk9iogm4Ef2zl0GaW8y9Y0U9jgvua3m4l1RnKxRji+GU1lXE9k
n5d7Vo9UFl2POAzxUIJrvXPG+7R0zVvVu5GyNlZetniGmTXp3prfHlm0zgkMu+h5hrBefI9LSch3
YLJSGY5xGnN3BAlSdqrTwYb5XvMNzy+0IvcILRwALA86M8l9wu3W478e56vCQs28jRfE9hdaz3EQ
JvXA5N+znAu/Lo1mz1NEgfZEAmpv3VIb+7ByRauT7zKnJ0iG08fsZKza5NDb5rfYJSyIQNcmKQ6o
lg37iPJl3iNt6d+iPnHvk4XuJFy6srghxIq5geYUPaYHDwPdWY/NIt3OgzYdzIZpadAytM+CxZ4u
vQnR0K7M0aQJ4gvUnojG5V6pTrgBvbX/HUlLfulHWAouIEvIDue36dwxvVDP+pi0HF2sG2luQRR8
U3hyok1i4tELXSG3Q8cmO0Rw1hdhoyfNOSIoKW9rEoNWMz912TbzqubZJosHdo0creekcrJHWRK1
RgbpRGZnnlM8M7/TnWvlmNx3tmzdTTE1lI4dw/qHmGCb6BIOMjmard8Wp7ZOvWbPhBRkDwjmNeiF
WeQcGg0bq73R9/P3praqqTsn6Wcg0tiF647TNapUeQsNhR3P0OTqNRqgoGIdgp4Zs+DCsLMkc7pZ
I3YuskHECYzJjiPPqmjJ4z7vyyAa0E/ubB84YmhHyEjCiP4b4H6VtqSTCxjvN0JPHG3bpsi0AJ1g
UkBIzQJxAw+0zA6UY/wc0rHb8YUxNjqabvSA0/7Y1b350K2Y6PXJ9C45558s22f0UJXGrVMxWQEm
rxdbf4K9dF3bjajasLPa+IBNIyLJvkj9dxuHBRhzktPUyetVvWJg4Hlw+2eIidmZNexMpb0cDB9u
xdaOGt6Oibo/DviVsDlk+bC89My8QQwQKYpLn10i2keHZQUEJxPDwjRbuJbMDkzDJioGSVatvYYP
VIbWny1DbhghiTjqG9QW9OG63Xkna30LAtsGDRIQhNUZ/6hm/79I+W+2RX3x+6USWLD/un9V6U/s
xR//5pdiSfx9LXvokTzXxIX772LpHxBqfNnQ1SiOfyiXf6mWUChTYeFG0ammPIf987+qJdP4Oz+H
P7TwcTm+a7p/pVgyvnoGLdu1oSu4OKYRQxurQ//XXYhgfmiyA2QJ5I+d8Rbxd1DVLbnffo8aK8HN
miWkmccha370pSFm6Ym+HCA9wusQQ2se7zImGPbtXy/Mr5rP6q5vPz/7i9fm/4Wi2vpDOfv9a7W8
Vl9hCf8Ssgv97/j0KaidHx+rs/K2/1VVcwfYhr+2iz/07P8qq4nY5N4inIcGiwEUiFWPH/hPMTv8
BWBqqKptbi7rx230z5bi+h8dGt3I7/aRqOJ/3cf9CIw16d+AqqPqFl+9siOrjBhSP87QOMrIY2FK
fQCgSRX5q+/PL9f9r2oor2swMN3//O3nDtzjOq5Bec7Jqgvfsd0v5Tv2x1mWEWvrlGdOHjBdHN4J
jqgf6aHVn/TGv31NLr2xiaMZOwze7i/dfm7iHZQ1R60+JauzHVUxCpDi/I9f0deGZH1FUCZwqrvw
0v2vEMCkY0WKTp5XhGXvhnE+iRi4DJOr3MO2EwDl/sUz8ruf1W/ew5WRwQ2zmh8oVr4iFHNTdJ5s
YQxkAq9SUKTpxOgyExDXifs+/PHL+7OLfXkTpT4vara6PGCTPcMQRxn1QB4MAzR8l3L3xxf7zSfm
mysEBKABTNrVHf7zgZX0ul4NeIEDq5HaDXsWigdl/zVkBvcgV6F1xFDP6bu2uD9fhUUq+6OEHZEH
b/Asx9IHz8Bdwo7D9B8jiN/9qP7TC4InwJDQ9QQDkq+Xwm88zJPKA+zQxtHmxYR8odWffKn+01UE
UA4OC4sTxv1idC+gQTM7nKErNoIR/+AhhMBa+SfQCWv9qH816/nxvtlQYaGArDnCXyOdTQ0zLGpz
mqI4IQmm7Sb84LyJTdLvcXAPjOyWfoR6MdryFTxYNp/nAxLe/cQqIAtK/NztPZp6XLdV55OiFU1D
hMOchffFXBnQv+iVmMeNiL3iEKalY+8dJyeu06cSlujQ9Jo2Rxnxd4VYhJm5RUYUueqZ/8qOC8La
UlnIwKFid7d+pkt5TFMU05tqqN3nWIBk+pMx33o/fn1HuFF1PmCDs9P58oDlNIgRBApsxXOO8c6e
HZ3Fe13c1G2f3zpojdl8DsYObRwreVtL/au//IWxXPKQhA7mYL3Bfr6V+250eKbbKEhZJtNyMdvQ
LXiWf3yV/3AGMGOkZOHLaTFyMX++Soy+b3QBQYGzGebQHE37zOrxBuLsc97/+FK/OU1XhoKtg6Pl
TPWZ8/58KZqaPrVtfByC7deHO41E+FS2BXoLdHR6VwGkt/8SwOHHcSCYduHbhhBsUTP9fEmtmVJ6
Hi5pUAYFg5jGXcqy7k8eE1+/oyb2NcEkmKKLiASmZT9fBflBm1pGtH5HNQPIv512mLoR2HubP34H
f3shj4+I0R0PJCge4suR02JGqBMtYzRgOMnJWFClu6Kb7v76VZwfBQNTOG699XP81YC7ZrWSJBp0
NM+frGAYmmxjecj2//JVTJIu+GC4ChPuLwdbqQzClkyky+RSlGd17azFaaFd//FV1rf+199ieFTw
oVepru1RiX3lGmV+ShhWyo7c75bmJkWXsNEGc/4wyg9z9QlXibn94yviFPx6TR5BHp5G/8dlnbUH
+PX7V01ObCtEv4EqW5gPnY7eHZNGhe7Ea4y0OnqD7zyKcYwiEDSSfEVOGnzJrDhwaJXNIBg2FmZx
SHh8DdsRRoS3kU7MlCtr5YCYABKJt+2Q2RBbNZTzG/sXkooNdvfQ6ZhqfV+kKgRL1NU459WizXaO
tWRItYmGaDeOXsXFycZMhV+8Qc8TGNbisezLTAh4qKOaEKQozhMmBerOJhXqJe74gHbDnJhraFrU
lsHkW+qAyhQvCzIulF4V+7F2W4Bf+pyNRi3ISEzEJJFSdcvExLWKEJm9SmmaFUDGCeuKYkNeJE8F
gqRla/gNkcYC0GgNWdVo0YmjpGXhlBgYCGZTMVfwW8vIT2hBlR+Sl+m4LwX0lDysR6/RMRhOtgyd
JUl2WKZanXwX4b6Jhji7B18fEONlvRIxvuMaWzNKYqPKBMLxyhmWk+5DzWOfq9fuIyMbdrJTNHHm
MopOGzw4ht3sIRSrGonwpMAAlF0ZrjRmYiPHWWGw6VTldRsT94y2iRpkFJvaHyf3ECPuqEK/qax3
i5ug2Gje6LzB8EjUN1wX0atbj2APeuLyyNvEnI+CHEYmLGd3CmBiyvuROFntrXH05Z7MIvQxPZLy
8lA7hrqLcanGcPKwVq2rwHJhz+tL7YFgickOPC01nnqnS14APWDTaHyzeZYxYCngvr1LCEQGfDcn
hjVvklBWLrEjmlkqVqI4XxAEZex/if+Sg7RO+TiPQB0GbUSBNOrNi5uXvdii1I+SXVbQGuyHpbHm
HSM2nF8Snb8GNjdmu192SzQHGuAMk+AzCbHB1zX3RauNbgiYbC1wXpOY+9zPLesWvXLqoKp0ZP8h
UuJVz7oysrSjh5iDvFK9YHut+Xpf7HKZL9e870b2aPKQ09/bIir6h5mtUHcYpFFkrDu1CtVENLtP
8QSqmRV4k92V2pxax2pueGMrv5Ajc+UIgmVWjrG+YxiEh45wRRbMGal87neHSTsBhh1KxnewOZN2
OdZ65gYmSv305PmyR6k7DLGBecIZm9UPWyIRrNphIcdmhPh4sPnGNx9SJ3UDbLdqnQ1gjokprgPS
9mYGdwbyE+IQM3VnNm3ACQkMgNxAfgvxWBCskkiWsxtJ7OMDwGohN4zByurMn8jCDthru/HWtlLh
BbhkqIGZ3aXlBeghs7tI0jQvqy02PhULdEulwozaMacAMIwiGgBF6I/FBOCltkW14Z3O85OPFDvb
xLR6HeTapX6Zx9g8loz/h2uOnKTbmWNrJDND8MbuZeBlkd0+d8Tw9P1nmw40MvDI7cyu3e3k+LGX
H5K2whXzLfPIZgknNaVX41isxkEkRgtp0C6JUrG/XbDosFUZzTYxGI39WLtg9i1eI95WLyBle5i2
LFT8ewS/rGti/K8rQ6yX3yZvFVkxp49xKtVWUe1qVUAuVcJpUeiXQmtDvK4ouIRmGWj97ZZK1U9a
F5Cnoekq9GDwmAem0+wBhqJwhg+1tHMRWqMcujOCrzBeYDqw9P2M9Sq6EDF16rbJyVgNGwKJ0Cku
pUS5O2a6OKDE1VNMmF12qU01j2zbYoW8zfoY+xPEbreCjeKBUDCV5V8XIobiIXuD3z6jakHPiJXj
rp9sT93qTkwbI+tITnvHjhjysN7pOacb1MWh0zT6DRrcJTo1RK2y7mdEfZ05RXlFR65VVNNResfP
QCSphkmHcNSmDMFryE90FTNR8UTgOcoLVeYlxnHp0DDtUDV5d7xTJlmgmiqf6jnGIWTUTvHZs6hL
g0qZAF+KJfJTVjvEa5+s2oveNM+dh01DJ2ERZugiR25GrXnTzMHFvYH74x7vbj/spnSU+rFntYEb
BSbahUZKrLnvuzRGysVCZf2ylKiEXE6Vb73bE5cIYcW8JzGRHrIxxgT1g4xpJTqiSo3tMi/Oa8Oj
s8GfZiL+SjSzfilr7KgBLhV59MmQxFzQ0QnhLh44rV3DWL5puDSsndnDUw1Tp1dnfDlsGWR61VyI
DBwRywF91WSBdWWpSFoTEdkNPN9wasuOF9nb8cOQdbYdluAHZUhQmUg+8UqMLcLxkeDOlhDnghtI
y+wnRuZOc9aXujsgloCVGgKtlcV2aIcKSnJlJtGL4J8NG/g4bnNk9KvisG29RW18ZxBwwZKefONM
6mZ8B7fDTrYETSA5cVt8tkzZIXtfdLkGqyodHRLaWHmMHTdobtYnr6hqROEN3KRtbUoNdx4TFX23
JGm0HOfM92ER5LWVnXkcPOl2MpHqbuvIn+0X20xxVCGzY/d0LNksWHjZ5Jx+G3Qho63sTf4fjbAd
XTYlAs0cdnzV6ud+50os7eSxdh6oANm0b1FSk0iusmiAtmfldgnhjMwzwjfnJj0sKCFJTcgbKAwa
Z4tx8H2ZPLR5HOGw1xyFu63zSHsGD6shTYh8rQhT0mE4UlUy98EyE8mF6sVh26elrd2dsqLhaeT2
pg+5ZkjjCMutU/FApXay7lN0QuhjIFrxBS/o/ZG3CFwcvTbiHihNezCPmdLJ1LQ1rNwbmSi192qL
MzSVawBW5eQ8w2iSa2oYgCbjyfaZpgXpRFE2E95KMFTlK3RjzP8u25SdJ4FPyOwgGvHcwqqGehxG
m1t/nzlmvdBLk/jBNbSWe5KTIjpjT98SKRIh4AvQINU+sqfOxyLrmFCiGBSBZcaEIjYGW7KHRDdY
6y1WZ+MAKfKScON5WN/fQmrfyhIQcOAVBU7dzC60ZcezYWnDItXsvWh7eW7FWlRu/WQerW2tcJ2H
o23N34Zu1K46KT2HcOrWIURBJGusAxSzLcCnSN+OkRnBrowYGkzf0Wjb4N/x2dxPyTStVl7qz1BL
yHYLxthucRdR+j1aMKPeU1tvqv/D3pnsNo6tW/pVjDO59wIlH/akBvcCoc69wxFuIiMnAm0rJErs
xEYSeVFATeohalyjM6hZDWuWb1JPUt+mxEhRVtqOIHFS56CUQCJtOTe5+79Za/2XM6qswdeWgB52
DdJV2blKPVwFwUtAU9D7yM5AYvAF80624FO6E9B+aRi372ECTnyC4sCsOvHKkX6ZpmZLwGl1KCQk
gBRv0PJTk4jDMFBvNY8iLmdjoGJpJ45kj/xZZOLUm56rAhNAnV2HaUaaoBOg4s+DKGV35xrT4FEj
YTqFRQXO8QQA4ErqBohaaZBLW4bZV9oU+P1k+sR1BsZ4EZvXuj/lDpRnK7evpg7FVH1XmZ8DN5yk
nUAN5DsjCUIqnuUz314ksFq6rWQFH4+LGDH2mTIHeiz4HTiZUTQDfBlbFI0hGqM+p+T9YJciSusj
juTJ1F1Ng/AXEGEUqjfcHAyj48/aGai0yEcHwUARHQ9jwlWE+z8z+75pxZ9SlUXeUxYpsvoWSe1p
z43lNpBo1iSK8UasPYSpNG53sdbciwW+DYBlcAHIa2iLFd5L4GSfXnelRMKm6r3hGCqQLiTDMCST
AklVT0rSMU7lnLQfENzMO9fYHIAekuEQ6gisQmNAGcpW+wQJMy3vmc6SOuXpLM9ucjlZYcvPkG4c
ZCBsst7Ed3P9xFp52rijGWES3LhIsPqftQVZxO4Ejy0fWOPWVDkbL6bK1yRo+Ys+heed4Sdc7bED
LBKwQUcFDffVkCzyynJuqmd64htmD1mL8YOmTFcP01wdtj8KhK50Mp2xLk5aw2ELoWv0a2YdL1qm
i6+vj9HLIdIVy0CtmWwUSP9ddVMoweFw7Ot+Bxi5fN+CB3k6bE+VWUdH7fXeJZd69/oDdwNGCuFw
4DmExuFCKarIdmx7t4tsakrQAFG6I6X6lLcidL8I/006QZ7Ib8QI9jxLI2ZEhkQjEI9GUPVZM4Na
za4GL0uPJI1Kvb41gJA6PssN1PFf79ZLp53qqxadQ3eYcCvZuUq32v4QwR9vTLLbCn9pkxW/yiwn
emPsXj7EkBStyBOJrI8pvt+KrEznbfQzFisMk0k6/eZNlclN5IXLsx/tCpsFzJ4k9gx4yJ0ZgieB
a4OT05nARD6FGed0ZVLhJ68/RX45OaJ9QiqmqNFLFbhqZ2AGztp6TPZeTFLQjwkgU8ixJRsBjOdI
R28/leL5zdCRc+V+hl7n4naKK5dTPkKm/KWSQYm65GaaG2cgNTPzbCKPIaoNAdm3e6+/675xt2TD
IgZISg1B8+qrqu2wpeFMM+5m8lkN5dZZ3ArMN7Ipex+igNckjkokfTcKKC/aCyUJM6KZMW4Idm0I
dyALQ+utonEvBl4lHs0qJclGwq29G1+a+eZiHiVjSnMbsJhaUJdmHWdutbq5hlrQj25BAnS6SLWJ
FISEOlx16CZ5SuBKz4Hyq3nUz12oMW5qPURK8Bbc9UWojvNLI0UOkENRJQLe1ScpWgTABLgfdK5x
2tEyiELcZtOPDmIE0MKcdidJKfL5gytDHJqIMRNlFymcXbHtsQB6xxbJA8cLhz3N8YKBorGai6f8
f5DFXwjmbw24wLtucKwCUPvvf7l2xqNoG41a/P2myIB+3CbVhBfFbrHIQZCBWefNJYp8W21SoCiw
ibSEKaSqS4SFekxBO9lsa1ZbJqAv7oRN2pyseVEKU0i0I89uta0fQVgw+Sy432PH1HwT6A/uVrLm
RX5ffL91WjsRPs14HvSHYyDvF96UYEI3QugNCN480lE3gYHYjdOhZKLalFGjJYjnCfoxXgCJUtSv
xNgnZDa7wQJYuOdDQ9W1Z4xeZ36ztNTWtTTF2jsZTkM/77Fzh1/c0KISI3VbfPQ7ksljvJpaV+2E
9FmHLCDxOYLK6nmKCsH4canI4fiypcj5uaUkwQlrfDhw/eHChKKOUsRgKENBwlX0iGvo/baEvtVZ
FmlhdJUl0SKmUE+c3EcIci4QVxQBXWXqz/N+joSAB1rEn+TfsjzMzEuimwRxZpSXPrWmhkmggxzi
mHjOFGJhD8ymRhwElb+I4Km+kEb+HKUxf5By+RCJIj9nAVPLqX2nnXqZmaj9BLLI8FfglFnQcXVi
zNdGkKoUEyfMaVDBxZjMDHIBkYoifUsfPqdpkH6Zz1Cl7MyzoT/vZBTlGqSLBd7s0rAWnynsvETL
c54hViSly8nNDMA5lZ1TyvMGgeYAiFTmcwDDRIXJLEpSihJFEMu9aBoqn0Mog4METO/F0JCGuIKZ
+wtUESQ3g1Z7ep1kLUvqqiB/n4KFNoOfQdLgth2H6FyuZugDLyNl0fM0fforEq0oaiG0ljo9Gdm2
IbJXESTHOcmU7qyNIBtYZGpOo4s01K5RZohDaM3Yvz3kAL/Ky2USdxdW/pEiWcv+LEtWJwQP1EE0
UYzPTqiFT5rSFg7AfIlG6Uz2f8kSeXKas7/8nrcy84fcFfRYfdaGIEaV56DvWFLLhX09lqlwNh3O
+hYqEbeemi4kgJBBgLUISZyxQigqmfXIoI2DO1h8atjTMTHSX9EaFgI1aG5Zl75GQVfqXqDPoQ7h
qRoxdc2mVOKTOyCiYlTEcpj/gyihXFY3cvDbrtEWAw3NvkDHTIq14C7P9OmFNo8QOpkZl4tgdZW3
k2+4K2RoQkTDsyF6fRPXwQx3M1Hfh6gLOiSkI9vwcyy0COIlKM2J6z9O9eguwxnqk1GWeilMA5To
TOtpGYXznrpCkBjRJAKLi4V+Olvm1iDSVydjxAo6kwl2EXCKvBtOWg+JKz3MtCH6bloSD/LlbNZx
KSZ2Is3Ty1XY7slLZ4acUaaeZm54osTmw1DCHfad09giCYxJCRc0k4U7Hq36s1x6jldQ/DLjcW7A
3qayck5GaKAtNWuUu9pzy807U2t404JPc0tcxOxqyxx6GOJwiKB4aPGAdFapX9rNCL73oH48jyUn
hhI8JAJMGqSHt9mb6eH8xErR4p3DvEL4LO4i4UAOLVmiqMF8X6yG7RPipoRdKJzdWerKFz8Yf0mC
8Xm7Pf5Vm5u3yylyeiDkfm3rCZQNzbMQSkqvQwoZfQUS+klRrLN8ulAhTU8JC6TReW66YTcJ0byd
DE+nQ/fLBJ8JFUAIxmDiRK1w2L7Q2Y3PcRje6+Hya8tLPi5RCJjFyQXVxykQBucU8rt3z6kOETBN
gm/GFEnEYBmMu4qjc1isTBz+ZWh8ni5zQJcLqLsQABAIHpMxcpE/7Eauhpocur1Ac2CjdhZS7nRC
AyVlaIxKN4JDNrAMwslkGMPTqZv8qjrRgmqAxrOFiMIVmvLutd+ObsZU5+zJ5Ck68tBoX8YUF+0u
USbuZIAvryXfQKMo1T9HsfzFXUqDaaCCAphos09JOzmdTiG0qoF+Fkvt/nQ1/DoxNJIJYLQpWyT1
XG31JVkNIX6uoiEa75LeN9QYXDZaFfOZEB40JCTzF1jq6N730mgenethjL6Yo16pTju6GM+V6Tnx
ixly++Cyjdnigtj0rZnGN5Qf4QgJHRShzPwJiOBnT9bncAFR51yay19cd+zdRoG66rpoYfaQDJr3
nERRTpE8PFXkBQBnUY8c+PS4E0pSz1Hnl8lK6yeKhy1PhPKrs1RPICE8emgK3cFF++h6cS9IUrJk
CI/2p3O5fepNHKsH/Sw81ZfRfbxKnz0juJrNnAtf1PucZ+mDF6hfY9QEUUkftq5XCQwLlhxiVC1U
oR3ko6BP3SfSCnUM1KOlZX4ViIN+6Z6YKWLnckyQD6QzkRG4XS7FpB1NAwcjB6eIwQ2SYLHoampw
Eujtnpu1WJ3z1s0iXTwHkneeUXVTRHzjXGqdIbTxifPNuzZz+pxYFAqcOhAgdD18zvzVvS7535Q4
Oze0CVIx4VgouV0unAxaqpy5g9xvfXIllOzMdsReXyEMOtfOIUonjxPEBMOht4JOTIgWQSHSmK5r
Io09fwqC7MZziRiOw+TJHGvU1Js4PvpqxKeEuCfhJWUwk8af8xSuMLIlPW/Rfm6t8o8Jru+nYKoj
/Whe5bI1xQi3hpbnn3K1U5CiM1RcjjtfIvOCZqA0u0sIJBFaBHYskchaSMxAe6lqAzXIp25HcMaC
pxXVAzSuFBP50fYkyeUHbeJlg+HYTKAoT2TygM4gDpL56slUgUs7oFwUGbZyLnuh4IiS3Al77dyi
QmpHXlrgyO8stCSWl4k3n54pbRkVSwSlAEEYn5BnCtrQSlrcOME3RU5NRF0RDp0qeT8lRgftexhP
FzIk1fFySipShSxASCheKhcO4e78V02aJyuzP0RZygJshMvpKuDKW9A6ToZqQKgWOamEmCLJQ/+0
HVE65Z7JU4LFNQRH6VxC6OBmlc1Xn2IkSB9JzihhjzwJQgXYD/pkdRuZOuSMU7M1MRSqxy3UwTyC
EaJ/mSFKi0LgeLYiPuprrKFPrsI+bPWDlrqUkjM0S8dk+bl5kS4w8in6Er2WpFH07JchJXQkMu/B
vSR7S7f10ZFItcgoK86kr1BdhQIK4H+rC+m9oyuUpwtIBiL9tbqcTpfUxUU5bz7RPiuoPfQcRycN
PkMbcD49ocqlTiJcHS/jE6U9zYkkqrAv0547VKPsylOkdK7EHdnVqX3heqFpMbzwSnWy3pPQlPuE
q30PAS9EA7qx5ZqcC7Oci+aa2oBRfBMPpYhDNsK6/pR5sCe7ajz3TlbJGGGhMWLwDpTxCJy7Gzr3
QKQC81awTcZnlqKFwaMDlm3ax4S6iVqEcHsLsiVmNBjir15N4pYa9Lx2tACssHTyJawDsvvhBFpR
vEjQ2oJyPE4Mkqb6MB1BKcqcm+XMWiW/JIG38s6GC2kFi2KOWYbiLYOuaWQ1qQfprvI7awySZbCI
W4hR5iS0MqvvkC0xB8myvSA6uhhOTmZLbwrT3FxMV198T4k/Dz19bFLgwJBRFpqH1GBHcHiuXU8W
q0lQMLaXJz6BLnRe29MkPlfdlkF8zZ2b8LmkqcT2FioBmMxev+W1uUDRFUaLHoYAojgTLJoeOx3Q
SQhLDTe9ZaBbgCSaHyOchB59QPL0I1Rc3xwMyS+7Z9B1FO1hskxQRCOJhDhy6OVxG2ryBMDCEr3k
WUfIn3SWAWyfeZaT/QNkEv0CbRX5lxVYvNiauedeosSDVM8ITq/C/IsyVMOvqTtNsdXUwI0gda7I
cZ4sZ1Pya0hEI3az8tKeOlklZ+jU62QbktYlEj7BGTA97XK2SJenubZanqHzDFHF5bTTs1aqd+CP
A9ZzOTfz3LzM0fU5hRoyOZcsji162SJ/QE6ErIVDjHAYI0kwH3KP5ePZheWmHsIiLiXKHSO4i90W
KmwSEEcrCLWr1iJ07YQK2+dTkBEPZEUkVO/H0Tc/m2Mlmtj4Ixf6yzeIaEiRERNrPSIcQq5HYZdf
g2BEhJ+kTSek3kRvPvPxGoQiKXaPo1DQw6P0qxpLj5nuuLClOUZOp7DHkTZO4PVMyBKrwWNoUdQF
zucQ0iEyfnPQJo/4rJN+GLUSyrOio7BaBRON2ovaGM6itBrok+yxFejLM2qZZad61Cal48DW6rbS
1bSPzpTxqTWeGWdjKMCDbE78OVX8X7h2qFefrUKEmBfjflFPl5jE5CGUvFXPcpOLdhonPdWF8pLM
QtwTMzXkQZvYM/CAhbr40o6H8NYyx+yBXpl1rcwg+TxPRiCKxwPqXweflpSGgMTnXULdMvHJVLM7
s7jLZzk4CbIfCAJSR0PpKcu5do9CmKj0jWqhpFFCzDMG2piEK0kt+FuhJKPKRYHa6dxxntBEwpE1
PSEWIZNhSMkezKaxe4v2H77jEiXCpbYIv9ATTNSsnS5OAg9VoBCH8swcyvk1ZUZDyrtGJh1frE5U
BakCepLMBv9okZhN0GgvNfg7ql98W8Ds74IX/OF3/VFJD9jf0Pu4xgQ4K/SZ4oUKlvNr/z9b0knS
Z4I/ilD4lyRFMB/Wn78cwXiCmrr+mvAPIR6F6i3rD0Eenrc1Pn80Aq937iUF+2U7r3Vg9L1aAQGp
WgPQIiJFmF83qXj3vYtbIyBTMhNWBgwiONTF59BGAOhM3THQjqGCaG2TeqHrDwG7rTHQ9WNNh/QN
lergOq+uX2nNCPi+k35gB1jHJMnYAJq26TvB0q2+y8fERQh/ClZY8Tm4HSDX3gKKKoK5MkX0Nvuc
Pm4NgaJRaZboLwHWQ5t+tfbSV481Mfei8u33/b3d9/Yx6hpkVxQiy4d18omcUq2jDz0JAvca4fnN
0iabs931YySU2RUmAiPFZ/28Azr7tborn3OPiaVacnn70cWtEZDZF5AGyaGTBzusyUfGo97kyzp9
Rw0Ezun3c227623OPd0oeCCHeewJnkit5c8IgFpQwEfQ0lbXWxyHetsgw4mjt/4c2uxjj9XsfEsx
sGsUTbA7Kr1X5WP4MSS+BFv5sNY8C7Vmr2UJfjfTymVW6XRLfCFZbHVoqoc55Zsj6OftHDHhEp0H
H/C9i1urXmljBkNxRuNgfR4cnqmn13V2xM4GqoYmNFzKcpq3xgBbX9CcEEra2MEHNwaCkVvv0BOn
PqI9EubMds8lkbFHpoAD4TCPe1loO9TqOicbHYfmL3HAFZ/KELSYfFWciOW37cM7AAXeptYYtDBp
4A8z/zCvy4neWgfIZrRVHB7N0r6P0WFdAkZdf0/4++j1tVHG3zcCmnIsuKiMz2YADs7qFXdXvUUg
HSPxBHYH1YvNp3odCpAOf8FFsPEMDs/nfQFp+tHAF2e9CTB29yBsixsA6b310uDfh9f1+oavcQxc
i8OeE7/4VN39lnKMBoQk+LGbz8Fdg0KHpdYWIOrJFCuWWu5yTIutY7BF1IfeYwqVG2T9wAPyfeV2
3bugOAjxfUGp7nRex0oSEM/NdXNIva4d7DLR9Gmv1Q3Wc1s9+lo6bhHAReEArj8HF/Oyak88MS92
Pm7Q3nBfC8eYeBjKuQcX8qp/6kvHv8s8bW141SICzjckCtezfnDHvlbf+WHlywjAUuFh/akGu/CN
APIqMI1Lq6A4Yw9p8wuWRK1jn4J5xwbmP2JW1TOPNBh+oTB3ykjg4XV+bYjWCgAghadpyIas1zjX
+tYWkC0Kd6uGiaLZgW4ByBR1559OInCD7S+A7FudpzI54jOGUAo/0M4rUu0DQD5G0McwVMES2uq7
Kh0jWoXadHnlHdzZpwjZ81obn+Od9J6qcbWvP7v2Hk4hf4BrvD5iDujUI15Rs/Oyxn0vmGbi/Nya
+Jb4ghSQIQkeR/E5tFOPpHv9zossFnms6qrnJiAMCOweZtxh9p2UbM2+t2TcWWK+KrJX34+1rQWg
asdtmdynuUmjHtCqlxvIcGDrEc7Hi/n9TN/qvA6wQ0Q8LVhzxefgjj1yj7UXANEsQdQzhQDWVuc1
ncymAh+0NPYOLtYpFFBrHfktmTgGPiwpzL3zr1E1AVWz9vc74eCGQBZylbXGQFi7ItAD0279qZ6B
+MJ8TJQ4N1+vTYxDOgbgB9YbAth1x6hywtDaMu22dgLYJl0B/VQOgSDnM+aHNAa1Q94KJyH4LRWC
X+UUaLUJ9CBiS8WwzQI4uEgfDkvNBUBKg3iuUHxkZrcmnvuf6K6KOPfmc3D7H1hKzb7j1aK+zD8l
kKG6/zVAHhYYEFQVDtUGUmrbf8KxawPurHq7BHw06L04RBuP4OBmX1Cdax3+JjFu4rilV0dAr7L+
sQ1B9uLyywfXdXL0NfvOgacigyZ9P9VFHmdr84OFQOZaXAubhb++Zg7o1BfKu7WmH/V6tNc16pl8
z+NUd79AgLE1sDIPNcsHUqXuIBDYI9NJD83q/lcAf6FnABn74GweruS6vWZ5K6jxMH6/G3Zbq1/V
wTwXguib/NbBrX5Rl6DW6mdxt4FsU3Cqeuura5uXAhCbo+HwLB4h0lOr7+axKE3A9bZl1W3NvoiB
C/X4A8xtA7Su2XecPgSPVAkse+XAJ6NrwG5gTA5vv78oF/jDWIZjxNNVncI4m+1evexUHGFKm+ii
rEPxWV8tB3TZcQ7XnHdONNJaVVd2a83j6agGlSaEPXSgpi53dc0xaJHd0HTQjbpVPfTY8SiMoay1
MSoOaObxPWv3GnqKjNAQYc7KllcI8OlQoK0NYOZdvX7HH33n9nUnjvtcUP+cUbxVWfTNPyi5cS8b
2HDezp7//S+Ck/BdG6n4S1F2dN32mv4mfv6Pp+0qpEXYYutLUX9o68fK364rqW59W8Y8tp+1GY6X
L7q3C+UvT51RZEdPk6xf0PQ2nVqrTX3wE75KnCd7W3KK7ET5497iqtyH+15l/2+3pqJ8o5cdqDIQ
X36/NRMqlcKkd00F3fUZ0TemIXga2f4bf3MQU/Ut2pmmQsnr9yUjauBuury1iX989oulvkP3/MF2
Y6eynqiRghFd503RcA7CUdlGsSElZAnLX5Sr9Mde85q6M5OjDx666tX1z71k1Wz7A8zyyHZ3xkFI
rNV759sg3f/ORfikXtsfxU6ovjEi1xYVi8HgIuhLrRYSdPWecQNNe4zSU2V9GIa4KBl1SD64gegL
vnhK+ntx5/idq5s1Y+8sRAJPlqYgvqnJBbyIele73fmJB3VslxP06DaxUQYo2xNrlIQWm0mo7tE/
gA6YfOXX5Yr9icddjeIgDBLbqw6iKLmIrYEcK/WCBJj25RL+mYfZ40k0eixfu+gVwXvxjyXStRh5
iojmjNh6SVajV107ch4fWYBH16NkMopcqnJXBlOEjUV1HQigrBBS0SIf98Zj/7xban2EVC48MTj/
8AZD1/btarV0ER/5w2l451Y9ofKlL2a8bEqsM0GFq9vw1WjlPAVlO8W9Ybxp26xBXa9dnLc29RyP
bjCsotERr3105czTER7O9pNgdZQ/7tkX7xyZezSyR897zhZFuM51h6dLA9xSe+9A7ios+D98Anvz
e1jktaH6vq/LtopJIBaEK0BS+Y32/8QNXPS/7gbefv/N/t/+VV+cmqW7UnlW+U35y9eGuDNynbxi
HClNrI0gRpr2845pJFh/fzhn71wSfffo1nYX9nMQlY0V98pry+2dTZ+k3MGe7VbMCzy32u98GvjP
wp4oW1qv4gY2+DUDHNnjtPLG8qtb751jccNR7VWbbb85xPtW59/HrxPeTLnat53eV5zmfwSvzUXO
uWqoNbCDPvjjYGeNlwvz568ais7FS9ZM2VKxxBvYOp2R71QvRhIcdc+Qjijq8+yUDYl3FbC5us12
J/Zz2Ypo86WLmf7uiLxzH34ehemji4MQfDvCsj3qIuhUMUlEHLDui/dGXvAUIST1dPT28xpYgV3E
yqOgavAIQHjdfnQDL6DSXNmQmAOBPavdLA0Uhk4RRPG/j1HZcvGc15yzd8511w5HRw+j6LlyHb/q
zr6z5d7UecT3r6x4AUWqOzL9cRYmZTNiGIS0Qe1G59zDAeeee3SSEoSrnCmCNV/7AZGTRNVmRZKy
drPJxAnC6nEtgEp1271j25/Y3mO1ZYH/qtvyif1Y3YSCj1y70cnONfAyapX+8DH4ciEUCiJ137X7
2/9ORkfP/3K2CJyosutQlag/FBcjP6us3j2hzB8fi0vncdcqKJJudQfjktBQMqlcLrKgGdRu13nc
GQWtgcv2ikjC2I6xf8s3FOdPwSuq+8JXdhZQMLPS7qvxoneewle4FsvKGYwsU/mUnze9aHan0QZ2
8RUX6dNO8EPIdtQf25TT10krl3TBEGim5d0YNMXuGnjpIBfnL1Gasq1irQlSR923/oOKLX8UEH3n
Sitard4XBQK97tuuj+FWx4ljOy07X4yFoLDXbf3zb39LfcrDlS2tG25gkD/jmVTjjgUFr+773o6y
p8nIdatx+0LDs3bT60zNi6xdAaOr3fjIH41td3uYC2Za7XZFSNM+uhwFfmWjFJy/2o0HRGaqS7oA
VdduN322Kyuu4KnVbfUuqHppBaChbqO3v/3P4Ogu8H77WxE2vol++1/+k1PNbBZ427oPumMb7iS/
CvB+7XZtP989oAuIZN2G78cvNrhAYtVtljjBzPHto4EdV8yiAttWt3EwFM6OTQ+zo/5L94nDgF2o
mASFyGDdF/71hQ9SIH5qN+t4j/bjsnpiCABV3YbX2e7bF/tbgDLrtt1xoqM7jLnKIUqGu37LHx6z
UWXuUDm0BOtJs0zI7hzUb/tTf14cdl+etW5cdrs3b6dBtv+6v50heQsl9Nb3mzUjjJJ9kIN/wl7u
wTv8fXu5zqVWAF3lC7yW0joZBdG4aipYTViRKTVrKu68IhiGdY+Su9/+D7dMVj3/VP2thvet879P
rqUAZJXz8E+UbPk2JnJFnZWqOdjADH/IR9Gj7UyrDb85w28jCT5EHumRypJswPXv2JSDt59H8aRc
g+LME+SLukv9KrN9rxqwEYWf6zbbmaS7k9aA+dAhR1S9iYW4dN13JfXxGDxX56wJU/U2co4ubX9W
WQwCil/7hSmPVm20gYVLQnx8dCH+dfvhc/mOhbsvmI11X/nMf8YD3TmrZSGN10DL1amThZxN3VbP
7bB6NMhKAxN3kUXjLN89zrAk67/wGvt6EewkUVAjrt/22mrf03YDC+PCzu3Z5OWQNLCvL+1q3hEx
/vpjcWU/2cGLLaI3MMpXIo28E06Rm/A+CUY/O4tqREwW6oN1N4kInme7e7qJdOP1KKzGwiieUv91
b8DlPI3co7P4BRZVbsIYvbFnL0wVSr428OIwYZwwJO8al40V1/+rON13hqVvHX9shxwblZaFhlnd
1XE3sZ1dCKjShG1xZ0+dlyONS97AO9sOcemynbWN1cBJdEfQSpiFu8ccLPryWT+fa7rPH0d7hkNr
4L0fnFEC5qx8x2I8mjjqPsKlCBZHZwmgn/Dor0d9sAWUzd3szO3HFTJK5S9+fow2D7xIfTueECf6
61H5n86+h0Lna8CGuA3B77jZvvMGGkETts+V8/zsjo76dpyUYyTmCD2qV1vnFHkX1HczarcTZwY9
wWfUvv/n+gzdfih8OlgKjaQjuVVsJihy3P/73/5HPBM/nUQZyWXe4BR8hGeXs1Y5DwH4IrXTQLzv
zgGz1CL3Xk04C5kXtYnwwu0Ip2BWLvf4rz3HDjL8JefoExg4uxLXblM7TzEbWI29YPYcMIB39gw3
0qkCSanABqOlgcm7sFMncmbbC0OWZCo8CSGIujfKjd1yndbTxLFbcZyW7YkVv3lGA3N/i6e9p+UG
DtNLO0wmO2bNemjevAT+vMCSuYcbVDfOtN2bwwgeU5IGYGjdfr0CbP6z2MDu425ur4Et8gFfnqTy
9i55cwW/I3AmCJY7nnwDZwZcirGTVk2YBpy1ThAT5StyvqejKB+Ng8VOTEZUNKx74PHydpRWLrmX
xNv0h5F7ndQdw86rzODb0e23p7A3EqHEyuEvhMDrjsJZxDBUqWRNwHz6cbLLW4WHXvttu/lI3FBl
Q+J2EkKTdQdh4Lzg04kScrWbtaNgtM9CfZVs+k77cRDZ/tOofEkxElYDO/rEeQT5jczBdsNNuNkn
6Sjy41FWabeBqN/JKPJsv9psE+MAx7I6ukLNs+6C6EYBUIXK8iW9Xb/d05Q4Q1QZhEIlvu77nhHR
2TkcqDBX/33PEtutvq3cwCicj6KdBYauSv2XPcc5AyE7qkQuipq6dYf30k4WO6uhidTIpZNM0l3T
RG6CnHPrBgvicNUF3AQh59LhXE9GPk5hlf1EtbP6M3iZrkZkodKo6nw0EcS5CtxnxqR8x8Jd0hs4
1ohX27to5Aa2CEHlpPqyTcRi/kCDAIX6clx+PrhE6mVpV8+KJq7mGxiBVasHNcn6b3uDSEq6AzWV
m6DmfyYus5P5Rvmy/guLHb2bUgfv0EDDxakZOX4l4KLIDdzNtyGCAuUbih2HxEX5488vtNuFjUMX
PZctFQ0rTQzxcvRcvTwUpYGldrt0EnAWu8u4EI2sezHdzyKGuGJcIgJTjszPj/H9Wp/hgrTIc1B1
G5tI3T8IRifrrou4SvmyxTQ2QmZBLkrgyKPqgm7Cq7kFLlO9VJUm+HmEkUeCRntVTbpQNE9p5mBG
W4mM7QjwQfXt0axuwp67COJgURltinujBdgu5/bnF+Jv/13sm32umYn2qCijCwTVoqiWqr39uO2Q
W3+DwPz7INPgBK6VQepG17a7IEYV5Z3tX5W9KtTpKs8qvyl/+RpM8UOUPlaNj/oTiSSfgxxEESvq
2NEj4Oey0WLnlz/8/FJBPSB13Kp+QBMZXPG2iHpU4k9N7BrBnu3YE8QsKk03gbDp2hlWyL5d04Qp
3d1ZHU1QBXuBBzOgqlfXhMVbtrufG98E/AORp13tqCYMVCRfnpFeSqskmibIbKc2NMdyu4m9R63y
8sef333nrOOd+ZOb0Ou5siPBGdllODahnoDrlsSCGJaU3S9G41U1u3fG/G4IoiWBkBmqXIuK1IjB
LlS6LpwkiYvT9Hq0cKoniNSElV1ogV2mT1WLQWnk5MPbcJ7t5+L174JHpBO3Z0BpImkgwCbr8emy
LoN432GoNJFGWIumPTjEeJkWYawINZT1qfACq9QEv7wjaMrx5OjBgUuw95BXmtgd97evPqGBhdwh
dLIjbqCICgqM437RxXduvi6KVsATy4YK86IJ7MCtXbWKKHhXPuPnz02QZ8lRn6wfLtFOjquJhMl6
dWLCJJPf/uaOvIq7RfnthjpwZfOEqu8MMawJEOS6A+tb4Ohf17mUfyvfWkwtpWXeViTcZyO/Yjm/
xbh66/vNEl6/HvV//hmT6tFY7NMqAv9VvNU7d28H9O9OsL0JL7gT2XmVFCmU3GsfNWBSK9GXJoBX
3cANdkV1msAb9p+wKavihE2ohg4wgJ8mQhFpR16niajywHZnfxgBaCC+cJLC/Kl4ooCo6q+LW2B7
QEYrS0NuIpks0Nu40ZVjXBZlSOqu5JtRlJatFGZwE4pL91G6+7JKEzvkgfhejjJtZeLQUC478EfX
8Z93DazBqGXwpSuKOoiX/EHh5O333/zv27/qb2Ja9aI/xCREULkcy2IxNOBQdLNwB8TTBNLyBOIM
MsKRE1betwk/6wzcRqVRUSmx7jY7iyN7VOHmy03kRHjXeflyxYQ1kbg4D6IdBZJG4tEX6ZIIROVt
m5AnuByB8tuR6GkCiP2RSFrlZZtQgPhEvYCo0urLCgTpDyPabu302Tn6ENm7SYpX6wG80y67zXaw
ckoTkcpNokm881Hfc4jFjKqxjCZiSF/AsBNq9SuYPOoKlBPwR9fF21i/ryMILWUzYuMpTUD9roMj
Ft2/xEe7OUPyHOXDfv6dT0RG/eg2fXyGiUONkMpW1BSpiWMZnZ7HfREXMPCcd03ERz88pkdXaVyx
ADatNzBG//m5f9v//NDv/dcjsXhAxB29WP9UpqDyt4ryiaVQDkOjxv1bk7Pvsv77uKFKUaOlrv1x
gNhuIifgIKtByiZgEcBZvgXubLOIy4kVW9wgLYvKf9swSHJaFkV13rSO/rx531fp5p9wFayLHbFJ
bS/YORLKqfv5A7MDcnU3XdlE4Ey4+cHeAG4TVPhuIKLe/3oxooyCP/63fadxE9HognEvzkdCdCIA
sO85TeDsukFQbsaKgaA3ALYbOFOnXCZihzdBsx6AJRLWTFnkpMB3OE/RS/2HV+uFvNM428RgAMtl
L/Qlmii6sGm/kEAQky3SHN+L7Al5j52iRg2YViRAK8CjJgzk0xG4sc0KLfpw9dQjCeGWv6usLOhQ
5aL4+bPjAh7gI6H9sqXCOROVx+s6kt1JhPkGdmDPDSU3QWO5Hi2Pura7BzTUBJLq2tmRrG0CR/Vg
+wi0V8NYTeRorm0Y2uWUFTPYxJ4VA/zrCPGIHXirqKtad3XcOMkTubW9l4vchED7jR0C5hFd2COA
3gzL1d0V8m1gO3JJxbBP96tfNFFQZ52uOh25gEL+y9GHmKRwjHDwOtMtdiyuFwzubupPKnYKdfvq
z/pdMCMmWlmpShOmxB2aLNW3bUJP5y4FyLvzsg1E2L4wvc468z9IE6QOynEVG5cyguWPP3+mvzAy
lSZc5q4QNxGokXLTli8q3lsnyWmaFAqksjRerqY3Aa3fxF5uiwKP1Hrzg+joY4pWA/biXjPOFPx4
CafXwv2hdObbJS/+PMdnX93Iuo7Pdm/E8nkdfLn91/3tyPxb2eO3vt/cDmJd7CvFeWC9fGMYNmP4
5GKa/cf/AwAA//8=</cx:binary>
              </cx:geoCache>
            </cx:geography>
          </cx:layoutPr>
          <cx:valueColors>
            <cx:maxColor>
              <a:srgbClr val="FF0000"/>
            </cx:maxColor>
          </cx:valueColors>
          <cx:valueColorPositions count="3"/>
        </cx:series>
        <cx:series layoutId="regionMap" hidden="1" uniqueId="{8F178AE6-52BD-4A2A-A5B0-F4736D5CD36D}" formatIdx="1">
          <cx:dataLabels pos="ctr">
            <cx:visibility seriesName="0" categoryName="0" value="1"/>
          </cx:dataLabels>
          <cx:dataId val="1"/>
          <cx:layoutPr>
            <cx:geography cultureLanguage="fr-FR" cultureRegion="FR" attribution="Avec Bing">
              <cx:geoCache provider="{E9337A44-BEBE-4D9F-B70C-5C5E7DAFC167}">
                <cx:binary>7H1JcuRG1uZVaLnqNmtQcAA+oKz0mwmICJIpMidSmVJuYJFMCvM8Y/Vv6wh9BO37BnmTPkl/YDDI
CCfEIKWoSpo1qbIqFUDQ3Z+/8XvPn//zsvvHZXS1LA66OErKf1x2P77yqir7xw8/lJfeVbwsD2P/
skjL9Pfq8DKNf0h//92/vPrha7Fs/cT9QVOJ8cOltyyqq+7Vf/0Tf829Sk/Ty2Xlp8n7+qroP1yV
dVSVD7ybfHVwmdZJNX7u4i/9+MpO4xTTeHVwlVR+1V/02dWPr7Z+59XBD/JfujfqQYSJVfVXfKsQ
7VBTDUq4ztTrH/LqIEoT9+a9YRxqQtdMg3Hz+oevx36zjPH99YSuHpzQ9XSWX78WV2V5cPO/Gx9u
zX7juV+m9mrxdjrO9Oez66X9sE3c//qn9ACLlZ5s0F+mzK5X98gPshfL6OCn3wv/cpkcfLjK6i+R
f7mmyd/fD36o6ppOzZvNUFVjazuIeWiagmg6kfbhw7c/rqeS11cHl9ezvJ6in1w9NLfprXnob0m7
9dCvyhtoL77/Bh7VoMhSsfyyXNYPUeZpUkTIoSBUI5RsS49C6CF2k0DA2Hq0ldyME/n2x9UjZjK9
R/L30r7Ir+W9OPr0/ffi27+KvvIKUGFNmr8vPqC3SVWIkKZvyY3OITemySjjKy2nrcdcbcfj5jK9
FZvfStuw+UregvmH778FR8v4i79P8uuHBgjMNG3SmIziYJjQaYxuk3/3PKZJv/5OIvv6sUzyo2dg
Qo68ZbJcr/7vM7yAvVBVmGh9ZZ7NbXuhkENV4D1Xb16b5nrsGz20azp/QvjVZzLdV0/vkf34GXD6
teJfr/3v052ohxxcrmkChnjDX1LGF6rQqeD0huTrQbcU//rh1Ez+hOQri/FK9kluVP2rg3tkf/P9
yf7Gd7/9Ufh7ZHjzcFQt+q0iV6FKNui/0vOciBs9P/pPK195Rf7HTGia/ndfSlx/90LegTdH338H
LhCWfF3TYIrbnujp0ENGdIPogkyFC/BPVUIZookb+sMf2iT/ztlM0/7mM4nwN09lql/Mvj/VravE
T9ZL//tUNw+pZuoGN7QV0VV4kxtMjxCOCsNQuXajcsR66BXTW9/+2DGdabKvv5Povn4sE956/f0J
/+EvxUFPk4GXGO3fGmSfLb8u3WV5uSzWXPz3BUgh4tDUDJMRFQ7QhugY7NAwCDM0fuexbiqsx01m
Wnw2v5VEaPOVLEZnz8BqPALWeZrMvOBMNxDgNavI6KDs010sk2GZ7NNtUhhMiMGJpiL+uv7ZDhR0
esgFF8ApbiIFyYTczOjBWHFaCu6+lGTg7oUsARefn5ch+frtjzi9LACajvDa1/rABkCa7lE7aYcA
9Qwd/9wZ8A0lpemHQkO0oXMyGVNsGr2nz3V62x7zN6UNfcwn8lbbz8BZO0/rr8s9emvEOBzdMThk
27GJZgL9IJyZXExu4+55TG/V+jtpO9aPZZKfPwOSy/jkyuT+fTv/AsRuJ5weZW3e1u4y+brHGJ0c
Ul3XKV2nlFREgRvqTEe8QhijJgVUO/4Aq930uR4xn2lBuP1QkoTb57Io/PIMXC2EaP6XvZp6mAsN
5IeuuTMXG+Qn/BApJkJUCmRw/JGw8NWE/oKlv/1QIv/tc5n8b376/nb+pEmLHgZ9WVZrLvz7aggo
lDBHDGQdkEsgIT0EfmUad2k+SQLsb/+ngqPxf//7f2N6fvEX9uL+X5A25f4vyLtjn3z/3bllnX0Z
COVFOFalCI+yDGcoNri83KOnq5NDwjWhEXWdr9iyDApUk840Q6zfmhCcTdNwtsSE1o+m5HTaMNx8
JonAzVOZ78+egVY6S4cxNYdw46HFPjUENw91FZlRjRsrxS+ZZePQJIYBvSXFfo+bzJ9QfmMhMvk3
Xt3bg2cQAV6k+4zxBOJrmFqGqGD1s52gRp4OxpqzG49IHV2mTcbfNZlp6q++kui+eihT/OIZuEKn
/pervSaLAGogot7OBm14QgoEglFBx4KbyYjsEROaJvzthxLtb5/L5D99BtUAVl3UyVd/zXhT6vWJ
GgflACPHm+oGfTfoj4DY1DUUn2kIlDe5/REzmab77YcS3W+fy3S3noGT83nPVRjKCEAQYaJMDK79
Jr35IaXCFIJKZnX3DKbJvf5Oovb6sUzsz8+h/mKdRt+XR/lSCXDNG7sg7bNlhFrZtZjvQbcQRLlM
cE1lKIAZfyRvRodugU01xBpTXY+NmALlpLvnM83y6+8kll8/lln+7NP3D6LWVaoH6e8HlXe1d/R6
LIVhho7dWG2EKuGeqPpiBjEJ1W/S15Jvs4UbPwJcn96Y6b8ibdP0L8mbZj8DXwhVJfv1hV4KZ27L
8B+lsH55AUU3TzHcK6v/t9YAnL9kZJL/MMVRI/TtD3cZrc3k3zfRcEMNTlWGet8tN3T0Tw0UNCHV
zCbDrvPHzGXaCmx8Kqn+jTeyvj9/BpWSP18l/XKPtB/LWkyGoztbpNfFoaET3WTG9HGenbOYpvrN
ZxLFb57K1P55/v1dorNlXfgVSiz2iK9pKsrwDFXnQmJ3E+kY00T6fg39SAmXx01mmvKb30rk33wl
78HZM4AbPrT7zTqi1h18zZhOgCZsRL26eqgChLg7VCW7nzvnMU369fwlsq8fyyT/8AwiAXuZKR+v
ij1muuDbq7pAIbwOSGGD6GOeZUxvAf9Z58DWym0Vfz1mKtN0v/tSovzdC5n29sfvr3LO/auiWB6c
XqUPn8l7GsQmEFohgX57PPPe+Q+cTMMvIDaDUtqE2B47nek92P5a2oftl/JenJ9+/72YDgP3hQgp
LwHxxNnna0aSUaIn5CJngf8lras9QkjXxUJjEp7cABfbCJKhQXSoDnzpxkmV0mKPmdC09Nx9KUnO
3QtZambPoLb+bNmnFeoS/seiWCaXV/9zrVD+fqQwVgcLTVcNzowtM2LQQ5yrVTlbVz7CymxqsZsp
rR9OzWR6C24/lHbg9rm8Ab9dfH+1NYfPWlztM0p4OS77lLLsW+bYm6V44fupZhlyOfy3f1Wen2b7
DNaQtdEIihARl20pHATIDAf5iViD2VKw8KipTKucjU8lpbPxRlY782egdr79y+2zap+RMg4joBCF
qTiNsPrZ2gOkhQU3cFIHx5avf6R4+RHz+bMduFnIPfrfPL9H/WeQCDi/6tGCJooebrLytKhBMcDl
KI3gYp2y2ZYCinP6gDJwylMi/eMmM039zW+lDdh8Je/Buf39De/9Ysl9WYCXStGHDPATwgNU1vT7
VVFwSA2DbeigDXgDxwlRXcE4jhSuVJRkJnbOZlpEbj6TpOPmqSwYp789A8FYZlcHQJS+7pH0L5AS
OoVd84ccLct+kY1KhgI9sh4Kf55mGGAXUIwFB2idmEHMu8n2OsIx9LZQmRSHPWYm0yx/96XE9Xcv
ZMa3n0EZ0SiTewzENDbGvy/qRuqaJzP8dUrjco+6RhmTNujUgnOvd+e/NxieomKOo9uI0O4gom38
AXmkhyc0zfa3K5G4/va5zPRnv3x/bf/hqk5wvuzfAQBpOBigq6aub5zD39wHnJjR4LKuu7rIR8ZO
lwfAdK9n95AynN6LrY+l/dh6J+/Jh/n335NzYKLeTUPCh5b+NDugaOiXYDIUbPHtyEBDvkdwYqAj
5Hq0VT5nbIl4czoaxRvrd48H5OTvpX2QX8tb8fmn778VN4daD779kdfLKkUle7RHVUXGxjs4PCMX
16mo9R1VlDGtoZ46qWkRmf4r0h5N/5K8U0fvv/9OrXyL9MVxGvvT/mfrjGZXN60ULm+7p/676lJf
uip8z165W5ZzX3CJ8uIn3O8qfa2yd8WKOAET+snyYLEs93ieE/kLlSNHygXdChRRi8OALeo4T7h2
BVZuwmOnMW2Gtr+WzM/2S9nsWIvvb3Z+iq67Ie7RKYCbNuJP2pjImELSr7veojxnBVLdO1X4mAlN
78Tdl9Iu3L2Qd2D2DM50nqfxMtpnswWBE4TITgMJvKH/thwY6Ico0C6Roh/Aen8248fVfB5kiGn6
334okf/2uUz987ffn//nY5plrQ+mQoOnBSkATV7SSI/FCuerFOoeMauXFOr1nQ6Psr7XJyL3SPuX
I54bd2vIKOH5VXL1cpDhDkr9zwZ4R8sv+wysUUw5mk5m0nUzo7EnyAY0iCo+ht8AMjh9unDnfKYN
7M1nknm9eSob16NngD7ZL32e//NoxvkyPbhI46sDHGU4eFf4yaWfPejNPc3DQXJCF+iidgt7S4ec
4QCZAM3xnxvvUipRvZnetz+Uq0p5zPSmZeFP/owkG3/yW7KsnF98f0f01kveFy7xEgY8pVTjqkwr
b48ohIKKMYaOUmjiTLZsA8JjNMIbDcM6Pl5HHys04nT3TKYl4vZDSQZun8tcf3r+/bl+XrZoYZvs
sYJeGUOwsV8XNNAW4dHnCyppzFdIhQKPmcM0ye++lGh+90Im+vkzQBzkxNW+NM5Lhu4vdDrd2T7u
aeb5pZvd4+qUbk+i7jECfjlt+7R2Ftf9RNbW7+9jb2giy3EJj5yNRkM1eKzGTUceoM6wx5t4585Z
TOv+m88kxX/zVNb6b+bf39SeX7cUH1vF7yiGeJrC4YcCjgxO8G+cJN8IhUc3iKGx7D2yP3o60+SX
Ppe2QXorb8f5M/B8rLSC77PPe9fG882ECYLE12ThmIYWbCYuB8MBwm0JeMxUpnfh7ktpA+5eyLS3
Pj0LUUCB0p4burwIwgb++YTQa35bmXQwVuvs9SzhS33Swxb5Cdv02Y+/LL+0e0SSxguQDIqe8FRs
R2qwGdxgwsD1I9uK6jFzmFZUd19KiuruhayoPj8DRXWB8tFyn2cMdVzbYugm7mXbJjmuAYGF1kc7
vfqRYuRHTGSa8LcfSnS/fS6T/eIZND66uwZob6ExQImXu46eoG5+wm1G0R5jM2XsrMA55eg/teLw
bVgOwQNlaE9raOuczrbq2T2faf5ffyex//qxzP0/PYOSiJVo7pH2L0rnMSfKr2+I3iPV0Yz25eLr
dKvri5yVR4fcPSLPhB2OV8zqY+379c+2hlFwxRDMK7CI1Vv867aK2TWbaQWz+kpSL6uHsnI5ewZt
jv4kI7cvO/uSnZSLbh+wuQ+8kiXl01VZXRXJwfnSWxY7ldQP20Xe7+u9RSHn7XLwI2S216Lz92HD
l4TRZk/d672Sd38Flvt1uU+qv5xyfHytnoXusy+Xd6/wpf9s6di7Zb+T6/996g6V6/vtuP7/X3H+
n28OuoWv7NRsWS3nSeVX/Yalevjtn3x6k1iaNEorF+fk64+vOBzDHzb/wlY+6tu/ir7yim9/3EJt
62+ucCHgj68MoPzjuWNA+egsy1GG+OqghXn+8ZWOi8NxySX6auJsOE5maii9StKi8n58BagNF0+M
DaRwzSKONFN8VI7HdPFKw3mB8TgALohV0WKHvFpP7V0a9W6a3FLi5v8fJHX8LvWTqsRkXh1kq9+6
niSGJAQJCFxejkY9HNd64f3l8oOfuPhl8r98qkSxpwjDqoSiLVqXsHnYKdXRBkEmRkGf0O1RTHRw
RRsUgeuHgWVp6vYoXhmmWtVSwxJhlP9amVF3zJO0ee3FtddYvGrj2cMD0vsDAjSjBjeEiXMtdFz2
xrK6gecxH0JqdXmZWWbHs5PKb6vXYcKCHUPdoyCOOJs4usHGm0R0IaSh+r4KokRJqVXnYfK5TPrM
dpXMu3h4QQSxhkxC4KtobjiCfriUByy5uSLCetcjXU0tPTSzdwl3Ut/SWqU41xQlt70oTa+cKm48
y6g1fdERXi8iUia/ljh7sjDIEK3qXFYCNrGlExQG76r4BwQ2AJVtz6fU/TY1a8wnQJv2xtK4o9hp
WZVLt9YC++HFT45F0X2ZcjQjN8ebhzbX7iZhHCdBS60S9yK/zfK2vsh4SGc+jxRiPTwWmeBV3PaC
k2eaMFXccjS+32Cd1i/6Pm0zZnlloL8mhelcMOqKeZEq6RltmvRdOND8tadWnd0WxPGsXCWV7Sda
bjVKwOxYbZzaSrWg+Tmoon5hZE7188OTnOA59FgBs6HfpanR8bK9zTn22OiBhDGz8lhJ5o7u5lam
pfXs6aMwUIGj+T6u2FKhgjZHURO/5p4ImcVz1rkWH4yLkLMg2kHxcbJbKggMxMakAi7hYRoaw2wP
45tx0cahyyymDdWCDbV7EgiiXaZ9UJzoca8IyyOGOTeppp0/vMIpqRIqSs9Q9Tfy1tj1e3OJmpG1
QeV6hqUWXppZQcX4semqMV803CFvaeCSwXIbjdo1E15vuWZRHifoNFpaNWvTq4aW6dOpDq7jBAfC
kPuF+t+ekiuSnKVhCF0ZU+d9mIXdLCtFvEOfTHC5oEgtc4oLlLXrI5abC1c8vU0MM4DeJ0p83MYD
0SzVLwxuxYwOCwPyfPkwrSd4FvxKiIZ6PpicsffD5ohOHql56rvUcosisEFH126QbfoL1DMNQyCv
rpnorCWpyVbzCR9c07DMkKnzbIgKq08VsXj6WtD10dQgGdD8QpKMIW400sU5tfwya96RNPLnIh/y
FVb8FBWLQwkMJTIGlLTgkpQr2kCiLIZlgWNhHBGvpbbTK+msVRT+9AWZEAJ0qNGQVbqn9HhCMqZU
MbVi3jsz0YXOLHGGdIekj2SRJN1En3F044W8AniTFqR2RRxXaoVRSlZDT7bc9kk41x02Swvt3Ot9
34508a7xzB0Kc8KCmGgGyWFDuG6gZeQ28wlaRLmS+dQy2sCzMlrGi3pomK0VibLDWI3GSF6khhtL
iMA9nJyMPt0mn/M45FUHU241QbqIatbMTD2xPdWtLSXRXudl3e8g64RkmbAFKroxUmOEK7dHpGYq
qiqqDEvv9d7qy7iclXpAdqxrioQG1DPV0fLUUGU/R2NxPmgtNyyaNPpx6hjeoq7i4k1b1/oOIZ7i
E6pCKaGxtjqeAN9ekGvEbcNaxbA6lbknpiu0k1it2yOkg8hpoMeKrSlhdFEMbrNQM0PdMfzUSins
3liGBkYd20lv7mCaVkbCKg06JGYwe4oRnTGzqM4i4mY7iDrFLBQHeykjBi46oJKzkbTqQEzaYOuK
9m3nJB963ylmYTH8zpzgVLh1uGPA+7zCUccO66IbAkVHCB621lYn0JCiSQ2rdWJ9EYSO9rPv53T+
VP3I4TohroB/IhDz6NujdKFR1o6TGJZPsnjGy0pbpJHDV3D3E/QjRmHoNIcSQmTDx6KEzX2ipZcM
rpsZVpHm7DxQPfOyTtvqa+QMw9HDCxorriSp5ip0F/xukzANtx9vj6WFXoGlIoKBb8hVy/FFVs90
Xx/0mU8a+tZsm7qzPdE2qRXTRi/nFP8azUjeqtVMMRr/8+Dgr1jMTMPEasvGUGxqdtXvvtpEw6Jr
c17aAaljzdL1OP4tbD3Xt1QWVc0iNQv/rOemHs60qml1yw+U/KvpJZFu+57aZBaHyHZWlWr0wukr
I7TCpA5TK/GNOFpUvk+/OIxUv+swim8pTYJPqWiZYWUZZo35aqz9mZLEuPASCpe+isykXLiY8G+e
MtTxXEt8empyxcUSWe6+drjwwhnYmkdWa5bKYIWuQV271mnnz9QoNsSqF/2f7vUE3xJicPhpKhxF
tBfcpn/UBdz3XFW3mpJqZ3GdfRY9cU527PL9TUY/Z2gdlN2hKE+2EmHmpSVH80IraML+50DXkmOR
mZ6dx1G5i6EmhtIROo3X2o6iKPFTkPtqkVLfsIYujo5CFrLccnrqzuKmj+gOAzHh5qLdFjrQoVkv
LsyCUG5TL4k0L20jBFAJz/hlW1PiW2GUme+KLmtjC75ZU9rcjB2bFKrZWIHQ+q+6V/pHbhcG73Nq
VjtIfe1Zb5vJkZK4xB039wqdysBDnelGlcLFtbJKi15XGStL29F9eqwEZsItNYnEWU7BbZZOAy7s
tnS7N2XDTN1Ks6HSLNenvLM6PUEcFnHPeZ93Qu13qMv7+hmzNEbkBqdDKaCabcKlQkvLpIPH4uSx
9qXMSTcLM4X+jqBfu2p7wt64XjBewH4LH71bEWETk7lvfziB849oROcw6Ka0W9yLfNVLe5Ampfpp
HNTGLFZ9cjxUobIqxvlTsZpanxiriIBLmULTJL8oJEGA+CqhFvUQyKpiYJbJu/eFn171NHjD23TY
QdGpxQmOYz3CQADCZEWqOzGNA3eES+o2Py4zqn2M8NAe6q7zd/D91FiAm0wwPew4JRIhk6RO4YSV
cNNJVp+QVmE2bfXsVMmH+q8MBVbGKUqAc5C1bUYRsHZDk8JlGSrSHvNYBXdEiNwqY5e3N7ko8KJB
8V9ooSdZvXaI+6BvEEcZvaovUtjVykIv+mCRIjgNdyxrSu3iWCgALrSwHFXj9rI8rps0caCQWp6F
Z31nDAsEzOzLwww/MYoGw4r2JwLgDi4/2x6FuDFpSAn15OUkfhsWYXo8qGX8FxajaViHiXJrblJz
FIYNZMdU26BUWrBDB1jjJPE0/ZT5nXr89MXAKxnvrEKgqxJpMVBkQMBQdGDRqmzed6bWz9zc1HYI
7qh4JPWpIZw2jBFUBnYrrYW2akqrSKEWInkYRSP+3SH1O+Lz01QBlPLwkiZYDlpIHy2vgPXgkhwF
Q907nY7BYGD0X0nKxcJUvfao8LSnI1uAUhG8q4g0DCqIpJA6QxEsaBm1uOqK03LoxEJ4ZbMj3J2g
Ho4VGgjQ4MuNkrTNCbQkbhoMiGVEpPJjoRT1SRd3xnleidh29VbbAZZeaxppu4CgMTZyHtanSnak
M0veg1rAmbLE8W2ehNonSozqtQJA+v2QkeGrHw7knPRhyqzGrZvjFvM7engfp5atj/IFvjRw7bXE
moPOOseBi2flfjYc54GWzXmgaB+rygvs3qnaHaIwNR40hyo0iAOujJT4JoaMONGAVbuFmpwU6DG1
MFvP+6UanMGCwlbeP7y+CT5FRkTV0YcX2AxhkhIumg5g+DVOrJT1QtQmmZHGZXNAbb/+hZGAnkGd
MI5yaG2bgfzAUB0edXCVVU+zW0qobQZN8nNUN+2ToQsOtI0D0wKrjnp4eyjXTBXiGpDpXDXelXrC
PypuPpwx0e3K0ozbLzEpDBeO3CK3BDdbVvbU08xAczBSoTXhO1iFc8GVfhYZBZI0HmfxrFELdtw2
8M8eJueEAQDEBYwLLUjBoLLjXVRdGyK5Qq3G68QvoIFjaZE37GCPCXY0xiQXZg7HA/+2TUlAGqZQ
dOgWwbvIEsrwK8/h/brEuyqd9ukKGvgFlCUABEF0GcPI9QGBmQadydwggy0wVZt6oWv3gdrOM6Ap
O9hkioTItIyZRKS8kM7bXlw0DMoY0lErLPLuQ+Ty6KitvV0SPTXK2ChWhaYHmiYbNzhbUaYl4Pto
8H4JHVbP22BnbDA5iKYiBQMfEcpS8nBix0nL3EEcmkZef8aymr4pVELmD/PclLIA6g90Favh9yxN
kuo5UXJBrR7R7JHhM+N1lxvBLCWB8hfYG1gI1ZH+REaXSdrCMyoG3wwO/ZA5AULlzjwNaoXugItH
0yiLL7x4YDtj4TpuPNvmgKIQIfxacEDnp/6xW1B3LkqeLhp9GE7aPKUzrmSnhdqCCVO2EyGZGB3e
G9wD2C3oD2mNrk96t1YbiHAcqh+jrHSXfm1qbxNTd54cQgi4PagKH1U9vxe0qEHt+n1J4S42ordL
xW/OvbSOjjq9cXdYzPsqEUMh/U6Awo36V7Ioba55g08HINZKk3t2q9PErvOcLn2l45XVjGC5SKwx
Zbh4mD0nRkbcAocYCgRMSiR5LvJhYIoodUsI6hyFCILPw5SKXxCDCs/yUt2fw9vzZ0OvIYvz8Nj3
RQMBIRwwpGmQRUeOaJuTzCQK+hjRhVX5mm+PgdlxFQbuSZ/yYcdQ92XdRGcaQ+iICDnq+SVZdxxR
0NQApMWVmr8Lk7Y6carm6fYFwQVSTsiUIrKmstoCyJoFXYQFGb1r2rSnio257Co6mFiLhj3TR6cA
sn6NwmzEFyL1eihmuONapFTHLI8HS69idf7kzbk+EMGQNkXYLidRKEtjnWRCt5x4UOd61ZiW2Reu
XZbGsAOkGQ3itkZBXyDNAKpu8BGQkDRK72lt3AInt7S49C/cuhYfeq+ql25bqu+ho71542nkyYYM
gyIpCWOGRA2U8zbzOS43I7foAHK6jvu56wffShrF/fIwFSf2Cm4GSlIYwB0Cp3x7FNIrhs+1ARyB
MHpRDr0xQ1Kon/2VUaCSET4h5pNHyVIWKkGFUYokcObYNpQwxNGwY5QJcYWCGkOzMbOK3Mz2WkqQ
xwsrTbeQNhnmgC0HWzfFYBOhtztU7wRsB22IQJDDpbm+4WV7rBZZs74HUGblPM0Ty0/VZK7wsC4t
wAjkpIMF+M1vDTYviVLM2laLvyJUNU0r74ziKFK8aM4K2n4IykSbtbQ3nowTj9oa17GiGACaU8hq
k6W90cFftvS2jo+NlKuYib9La933JDEK5AGAD9KlIOY2FdzCcXwzhAy63GWfdM6T12E5FKkdqV5s
w0D6O7Z4gl0NJLO1MaGCKFyGBHtRmW6WY4szl6lnbaQPC48G/Y6EytQocIZGQAFRG7qGbS9LU6qq
HnymWyGP9V8wjV9rp94leRNg9KiIcV8KctvAsIjkhndgmZ5WYxYjzYyzOBDshA1Jdl4WVRJa3HeT
T3EYZnYRJ+lZqLrR1yH06nDWNkF5RrkX79ByE+IDpGGsFAP2BIhXYpm+EDQ0YAktF8HlByPm/lHK
8urcqAZth1GfGArGB9jdqA5MuNHbBDYi7qqFhtqOIK68t3FQRqesj8pFOzjFDkGYGgowFEpRUCWI
kEoaSk95skrB5anIvwiWlEd94OSzpon8YIcRnxAHOvrpAAPhlAHm2F5W3Sq9g0IYoBvEKY7zoQve
eAo3Z37DlEXZ+7sStBN8OjZDRsQozDEslHbMNBCBCBIbQOUdOg9S3z9mal/s0HUyBUEzioAbdzcD
vADOKq2qrWhe8QKj9DUSQXnlsZkqXP8iiJSn1hDqKlHH6gTA/dgqTWZB1iPtV4YREt7I2tlKqAbz
rqyyHdtEZLqNwwAKVsemWsg4cwlcQ4Ho0IQNhhGha9GYHoV1YOl+NBs63a4LPh9Mze7CLLBoQBam
4fwyqK41uMUs1tInUxdzgYkHKo9bIg0ZQdGivhlUjuQtTaLU1l1Dg5mvxFFq6tXsaVZ4rJEDfYGi
oCqDQX1us2fLkiqMfVRkiDgLXpvMK38utWhXKv8+cVFvBJeC4RAfMuyG5FHoUZTHPkTfykvWfSa0
Lz/lRvLrk5cClmQ4bA+HjIIzt5fS57WX1aVqWLHJk5kXaqVtUP+pbgugOgK9bBJE3wCemGTeWNZW
SdeCYKEu8jmDX/szTcxw17YYst4Yx0ERAm4IRbUFQpyRpBsOs1Y2cYuktm4xFDtfpqho/NzEPPo8
sJTH1qDx7PcqM7tfwswxl3pL8qXupwHyYm1Q+5aH8rXGckicFFae8v4dFB7Nj9U24q+jplP5RRj3
WWizJOPFke/Eyok7pJl7zP2seleThne2XyIfdAIfODlNkiBGer5r9Ms+CpVh7ru9cpw0qU5mytDr
tZ1AVEqAY6pWzru44PWs0Nr81KNtnlk586rf9MKBnxdHXe0eZ22TFTZsiDiOilJZlrUZhVbTxIFh
dxrz6SJRo9D1rEj0vXssHEVldgqn1H3bmXX4Jup5/7ExSFrbFU3pWw+CWy6iMAm0RRQXQ2YRtR+K
E9WIcsfq0jj+lFa1dy56P+ttkw3+WVzk+oUqKrLMWs0oLR7lXWuVEYnjow6uizMXtKvO4BCEn1tR
5d3C9TqDLAqzI+ZZHjjQe56vpcFJEHqRZhfw7NwjRwRGttBFZypWaGjDYCkkS+JZ1bFEzLKAes2R
hnIr9xcvb7vKLlgWc1RONtHPcYdE/gyV/XEK3V2ngZUpSpHZjOXtMlMz8lHv27yxQ88xc2tIEvPC
oB0rT7wyHS49naHkrjS7WrOh3or31IvCd0ZTZJFVOl38K9wWP7TaoEgduy+owawqzHhuU79oVcsV
UX6mKbrxUUMNfWp1lIUfVfw7+Lxq2HGphFqBWnGR14uhCppi1pgO1H+AquZoVsVDCMdgQBm2laRt
W1q+muWK5eca++IEifaxcfwiPXbrBL/R8LTr4SPT/GviFp5zhsqqIbRjXdEvXDVUu7kWB84nnveN
c8xJ5n3gTS3eZU6onwR9bZ74nlG8VvumsHWUzVktarE/94rDPgLCL5mFEtQwthS9agvbGfQAKSA/
b3NbDxoltVCWFndHJZCNr2rHQ3+WxW0HZhfCV6AEC+ULbFv4a6g6ZmYHdR7VtkDJR2ebptd+KGgz
ZLM8g8dplTzP49dAz9zeYmSExxD9hqrVuw3/2JRpQKwB3182TRfFR4MjutPEFEVp5ZUZHEdqFjkW
WC/AdgcFMa1E5N3Xqov4l7ZCZc886FSnWOhZ4H3qADYkM6dl6TuGQhsxi9S00K2edMJJrCjJDMXq
g6z25khXDKeF8OPuLeoo2NIrfBrNWjOh+aIKWVXN04qhwsHIE8FOA00E7VtaFrp+QSMyeDYTvQth
yKPKtRMjiPVZxMy2sBQW8uQ96iTK37wxRXWEoxO+hnoc2ji/BXqpxmf+4LWN3ShF+GthCJFZbpfT
wU5yv/8UlX2eRlYSpoH4nA/KsCCm36WnCYvD9jhD5WGCbF3Z/FZ4g5eCOfoI+qFKGmKHNPNKq+ya
4tda7ZoPLqFpZ5mgxUmiB8JHUV8p/NcZrbVhVhGXMyvOIqO1VAPuM+p1og7OFw57tDNRuL6wtKSo
UEQxNE5zSj01JseBXyenaV7EhdVUATZviIzPcczUc+j/8nNWxciWCD2nx6jvy8bypSz7LWv60lzo
CsvNue5pqkBYVYSF7Zpt9TboA0rtTi0T10LpKF5SHOz46Pmh+67pmV9ZfaUNtYW+EU4E3Fv0laW0
Bf09MtOFa/BoSXzDfRc6OdUsP1bT/sjpItDEVYPEtHqEB5GdOZ7RzfJBpK4dm13uzCvX199Wca5p
syoa2tQ2ey3RrMHvzXZWodjXPY55iYMy867Kau0EuGjkBvZgJu1FXzjNe5fUIQ6deIUwPuZG0wsr
oBX57BCDfC5qqILXNaGdvmQsQSh80jg6Up2ZMJ2zHvLb2m1SaL8ppGkS6H9f4zYqPkM6L3savgOe
Bt7M9aL0FyFVGIhNROxYuRmV733uBSWKLMJaHGklohsrj0wznLck6N8U5tAMM9rAHbVToubdPO8S
443iO9mFP3A1tFAIx+lr5tXNFUq4htxWfb09D/sO1Rqf6iTKvZP8/7H3Jc1129q6/+XNeYt9U/Xq
DdjsTn1n2ZqgJFlmA4AAQYAA+evvt5Occ2wnN36Z36ETSdzkBrDW+jpqFT9xXkup0pPxI/5tbZVc
S9Il24nSxW7lWBDYNc5EU9hga8ymMpjnx1IGHubZgvh5Xy1RQE9RB3laNY1hfky05wf16E/+i91w
CtSDt+ZvXgflPu7PsQ8Zk1CXbeJCt5sBdm84ZWIoe3uxrK9eIbonlgjNSxvlLG5abChg4Yz1qto2
OWABc9anDaTH2f3WgzXPTBC1NST55BR5PqXV5Of47HE7rEWD13DKt94aYfY5tDhjncYTZo+Nm/7Y
69x2u2jiM8DZuFsAzRZb0JXOK7grrSN0P1na3+mgt1uDEqZMqfM1OSzFVDzkPuUtvsjUeaUP/imp
gxZHRhPjyLuTrg9E1VEj4wpNgYe9X2TbUuEV6N4FdXLxSrlNhh2SoSvuNrK4uPLpNF0b5tS10Vnc
VXG3kcaHDr6oJjGnt1jom6vGEQX+PYi6jlQxUPzlenVQ+V3Njgpys5HAuq3UhmTfYpZ43s44mfs3
AWSxQzPDYhK/OJZqtseyzvSNb+IeZ0eAVXoVpt0QQgWfdul9H884+/o0Neuu60mcfp5D6tYmNp6Z
9qFi0FT185YMVx4L1+C+KGwS7j1KuvCIkUeYY7dlTO6CrrfJjgxzayuvYPZVSW3NzTqY6F5uhJC1
dLyL84NgbgkakhEsVUzEyfjF9Ev07e8b4j8NacF5RINWACQ+xrWfaa+I0hnH+Qofw2pF04U8qWjc
0psste3t31/qZ34F3eqZXDkPLRD+g3n4sVv1ogC6kWiLywwqU9SlNK1TFWGtx7pwO5USc+rbOTzO
ct2aeTZj8/fX/8tbhWgBAN9ZCPmzhsBSv6MdnzHG9Fuxm3QSPU0kcnXO1PQL2uNPswxuFWw8RvoU
lRYN7Y+32tFRhGsOWbIgIIDxIpF1P0nt/iFEgQeaA23yYf4BvQKx249X8VJ/JJlF5QpnQZshQ/dl
TKwhmvKnX4y+f/HdQc95xgsgYwLb8BMasvk52/QG+S6jsQ84O4I4Nun7tcy7NLrGQdbvhk12V2bI
5MkmJH//++/urx7ob2QOJA8hAKCfrj8NXjaihYOkPCfTfl2JbGwCGvXvr/JXKwS2F6AWsA5BgvTT
fC8N3zBJ2bj0lJBN7Ly5iTM0FqslxT9eIQDnQWaAgYCU6k8jotKxoWrMIe3oi6HZwApcpXOSf/z9
Df35sZ2vAl8DKhvQpd+8et8NiEEWoIMB4lSGPXTV4ZK72rpB/+Kx/RkXwbtooe6OoYqBCRcg+o8L
se9zqA9aXMabmb3B/J01Q8KXCgpo6dVqlvm1m51Bp7G465QHXiNWSr0ygdjkmM/LAqC57UGvFuMv
yJDzFviegUFK6xllhygCZBx2yE9bhK/THAs00GW8pf5ruyTezkcB3hmCFj2HR02Xqel+JQT5q8eO
t8QCWoMK+vxW2B+fBylWI1BSzyddMFYzF2jiXRf94jz7y6vAcwdKDlx/+jOR5aixGidnXJqR57uZ
22ffd78iLP4MMcCbCmAGHmq4jnA7P94KClqftynqA/T7RdnpwHwexeyXwUyzO8ED9/tN/WFKv/39
u/ndYP0u5Kr6ttM//fP/XfXvSszim/6/51/794/95tL+z79u5Mf4oNXHh756lT//5A+/iL//x/XP
xvcf/vEnF/y/rOB/aZH/H/7n/58J/gxW/1vFfP7zP5jgK8GF+pj/lTdyNpeff+EPBzyCbM+yngzt
L8hRmDf/5YCHNx78PYgr8M3F2XKLrfeHA/4cAAeEF6sf3C3oQIDL/7bAe/DAn7fs+a0+cEhieyT/
yAR/XtD/2WaQ56QodGBzcNCcyduf6RU1zaHfUxAfsjUqLX0vWQ86yLd70CH+faRbNDxn1XwTB9Py
7o/oxgmV/CEc50Q3g/K3oxjHL4yNjqNLVUAAith00EuNHXpG9F9DaRcubsmseFcVSZddjQF0LtWW
p9qVCTSjjzZJyCcW2B7wQaTZi1QjvxSjgq93xOzrGYA+dZvF7goHcrHVgyTyilF/+7x2WfxgUNoA
s8CP2vPuaWp98ezZSKgKkp3ElP4UpHufDK6thM0bmlvy3CdifEcPnP7KA/eb1uTHB4pe7PzaGWif
QHT8rO5HQQ1WxqF4wWQePG7CqBOOGTZUE7X5nVjn4KumFlzgFm9zZbV1fjWReboHK0+fV1rYb9vE
tsNGtAxKTng64gjsH1TIna0B2SynoWNJdKB2a3+BTP94ZJwXQ3JuslA/waYWAGZ+PDKYt7VsWqGS
jEaHMl1AfjGGq2tSr8+bafglm/Eb4fXTw/rhgucP9F2Vi4jfdZmFyJqneekN/g3HxBgAoYpMfLfG
dKeyRJaxy0++iXZeN16yjV0zFp4UWZ9DsjRzroDb/zOx1+8P4my3OQeQZkUeRT9+rlDNzmLBw+IP
2Wi5ES5OHnXk6rtz4o8D83u3w49l4I+rBCjwsKRBi/VziZPePM1ZBma89xJ9qVSgmikyyy++1N+a
yZ8eMgSG5yoPzwEmhZ86sCiiWx8PBczsQ+5xcI+xt2DoJe1FyCz51JkODug+nNZnP1X+J5Wk3giP
tz+8qmibvnV+QhoMT1kErkIULaziW1cXnNOPIGQzdASY0xqYGNKuMZ031X7cieXgF6yxJLoyRQt1
duT40AyslQ8LQzTDJLv0tCZczVVCWNMCaQWSPRpgi1s4j3M1BuzMqIesDAa3HaMxSrvfe5//rVf/
B+3SdwvxTwXr6nUVWn98X7B++40/KlaC7D800iBZQHMjKh978vfMljhBMMuZhoeUFDEcKBjfVazw
v86F5FzQ8D4bdE74f3+EtpwrFuwNmN18+DzPb7v5RxXrpzMKF8ZKwxSKwQmM3p9HpylYwoi6vBQA
nPZDEkSXJu3oLqHRO4GI/fDdo/n1HsXlME6ggkM+FRQ5RDk/ngSxw8hPjCxKPZOwomsqSwJQ/Rd7
9CeV/Plx4jI4fEE9ndnd+KfLdDh6J4/pogymAnDQAqchJb6rItzWxTq0dE9m7AuMN2FfKpsv18LF
Yf2Lez1f5buT4rdPgRKASR8TMArATyeFcpMPhMUWgFiVeBuY395tdL8NZPgmhEi+zgaDsSfYfOJp
OJaAl5bd4I1KNaOi8hbIfPiS9HNQBjzi4X4g/fKhFs7uTKKWR5NYgJFC08t+9qa29AULLgLga2mV
zRTzaEFyIDwqPrYA1aNKeQJVs/MJJmSfj9UUDfrdJCzpmhRkEayk6QzrT2heunG0L5tab+NCkutU
sgCofid2Rc7tY+aFYwVJzgCDYc6hDcqs6n7//v73LMFZgg34Pze/SO98tf2PRwl+4fejJEr+C0Qq
hBiobaCGoZ7+11ES4bjIoNjGbHvuPdEY/+cowUtQzgkWRQz9KQ4UqBe/O0oyBEpBaovIKMR3ROhS
/knz+4cv4j8rHngpVjuKIvros436t8/xfQPCyTAMW7gBNXR5NlSkENN2iZbY3xFKxKdu9K0tcQ+2
6fJY7RzLk2M38vm2L0xaj3nIQagr9pjqPt856qnTFPhbPbYyuJyLYCqTFGBhu81uLuNl0qfWMXGU
Uq91WgzVaKcLdXYgpzz8CIv1CwftNW3kXm9jgw8nKyGWvE4tCqHv5KdY+ys+iZvKcIpPDFeXJqi0
tTeRckm9ynE6YhRnZcs0QheoLHZ2XS58BcosDbxveBXcsxEUBmfTzF4XHNdgZqVD2QW26zXOS+VJ
WmvKbugFNBGqLZc5r1eqyOM0va4rBFIOTlUEHYExjSHll1Pw0HK6KyJxrWMv3m0+f3Qp27cSLL3b
DpJMBz3oGirwgwhSWhmfFs1iZzBlXXczerZUZN5qWIQq06dXsUefiAcUEeMEZ8VNwPrnzgcOHiF0
CGkjgsZ1m8oXkoJU4RptAWR/H/48d1/8Nh1rhGyshzUJvJrDWwTJMouOfZvlpSNF5Yq8yWzLDysH
996PHb0fVXcRC8y14AwuKGwSjWfmDrxWLEtl/PdIx12tk6+dTJF85N1J/giYu074bqHmqtCi5swC
Ck6s2UMD0d7ngbqe6HyS+nmkJ7JCPTDMsD/AWzAgt0ocrQ4+Y0WNFXDGi7DQ92M4XkoL9DhawnCP
4IzbbVw/VFaAc5zHY7G45QBW7K2164FqOtUZoSdYHLZKbfxr35t3WNBvthRrCRh6yf2pr4beIxVf
7bcEa6sa4vGITJ1dxO1azv4G92RshgM4p9rLkqFRAzhbuiCSrZSjGm4Gv0UL2C7sxObtMhzhxxqt
7Xc2IvcqZbt5DEo2RDBuk54efDlfz7Y3Jfj4d2KC91HEtVnXY0TNacgwwJCCoWwFgSox1fBKtsOt
ofRj7pO7AIkPoSWmzFrtGhH0H7GKdkXowOGtUCzLYi3HuX/KY/1Eh/m6leDtPPwEzzny09agDsOJ
IbglajLSHcWGgKp0fJtNvzXIw0lfl1i9xcvyeYHeglZuCG6U7euxUI+FiOoIFGPgYQIJ4GYaiP7a
al2FmYdNnz70yo23UwvVWBSNoOx9AzaxDd9pF4WnzlN5PboCTL6QKYghdppo8hraqFHQPysDgng9
Fhuysfrbrb1IWrjf5rkeQVKuwYHQAgxN8DVdkxOsR3tpTmbZbYErFwczvMEb7LD5WZn2qkw5P45q
H2VexTeFxBiyA/f1EkRYMzYPJnzRurRsqV3kX47sOZofhMtqxQNklHFAiPjs2PIVnV5tvJ8ZqzL5
vOTp144xSUuxINch7FOYNKYqbiEWL4zI5AuG06DA9hzhwyop2UJZplQNiNxiIjEdLdeoW+9hPffW
06I2JvGY1j55T4YlLvpdjFNnoOWI4TE+FsT53QtYn9TyKl8zOt756RyPN5AA8OmLkD2Y2q6PSX8q
FLywAgQ8l9mBrOG6VkZHhF5sbEUk12zDNqzPoqcJR2rX4UPpNnpTkuc3ftH1qg48b7nTnUHORJjE
8ugGAVY1QnZRUunBdW2Z6yHv9t0UR8+MMheWdvWl2s9TlL63fuv3FWTLWwSOaYGrLRm2SUOqo+Bm
rdBIQOPLQDrOVdpCdVDPy+rxRhuPDTsA7UFSzyGyJeQkWwLeX0e+KuOIidsNCEwDHCTfdyxuv0BZ
juADhg2fJ5UfdG1bpvEyXhE1Hxl2ebJq+pltCXudt+B6HNhNnA/eFWz50aNA8lklBRnCMk7Xhyg4
y8niTH8RKh9rDK2fooIPFbjCr7A5yIOWjt8EesHW0bRUiazywh3GUJ083hWnadutdq60oxc6sVdx
v5RFD9o5hUDF4BBd5sMyDE1LFzx4cWujuVyKAt4MfO9eUHmS8AYn7Xpot1NgR12RdjdmHr9aCqhe
qNSPfd/TvoSaAPF5TUFkdmkX/Aczf2wxO2Q599HOdQfeZwcLZnKCR6N2Q69VldGdGfpyimKIjD2r
GysNOUFOXRNl95iXk5csb6HUd1FfQtmidxt20TFtzacUEJRalq2K+9MM2NjSs15owZYMp+4+7clV
LtvdtrAH4id+KeHSe2zXjl+6Ff1n6HuwsLk7Jjx+jBk0PIrqso8dqdKELOViCbpytQcdK0u5zh+E
sW85hTAkUkF/6JZV1kFB2SFqV1Zh0m8US5DbINdGOuy9DShQTjp+a/m6Cxb+TRnvMm71nqQzgnD8
67z7EsUr4khEf8FneavHpIqirqKRgUZg2Jv2ZmTp0ix58anz3KWU233KAFmjv1hqpTiKTrpUWtI9
g+s189U3f9Vg6jm7GXHhGqb2/RyovAmcd7kk5jpTeqgULQBfmVT0j0XsXom9IRTxLcngFXvLA1Co
vCogQ4Er0oxLvaBdQinNl6/wZX+Kh6GvZIbDX7ugazwe6l3nol2GHr2R6/SkM3faumW7JkhfS33V
XqbRukv68FYnZ4FRwZfSc/yWJ5Tul3h43LpXyCMb3pvdstljRmxQr74piZQn4oYv8IJUa5RXHgDD
s7SqOAZ6uMhFvDYZnoDM+vs5ARtu9mmGc9n5/DCfNRW9TIsLj3bfsmhrWOy9MWiYcoGFJIPGOlZL
sVa6mHilJiwAsxq6p/36SYbTbhVt3frBoc34l5aoKym6w0SwQfysXL3xY1jaynLesAW9WIyr9oI+
RwmsMQn2IhlvKMPEo2D03kGHNh6jxO2jSRzW2e1sV7xpmtVxfzuTy67H2pqm0lsh78pxGBePs5OX
m/PR3zwtMWmIn+61fZ6i+eCvKftkpI8qeFNsfrHnWhwn4h3C0DsLAaqIA3DJ0md/el24917QDqX/
UpDF/4Aw7SKkYRXPpIQ0rmYgzkzvPfGAk6YFRbkfac4/YTp8DqzPHrAnc5gAUOVEu1yJxN+3LP2W
DlHja7Q0U2Fx+gLQRakEz9+p+76bp7WeEwiAEvkM/6EC9hM0+WrHPYxQyJrUYw3vXuXna4mOj5Sz
d82h71LFS9o2Ib2Y+zvoTJthSdpyhh4JmsGtvbVSPCd5f20Gn9aJjvdYakCDodmpemIuFo2S4YtX
F8sLqfPrggbeES5wVbpBHShiYzbIbpKkg9h5Yg0Eizuo07fPtofKRagXCc0OYgyCtkHQUWOyfTuj
kC/+day9scoABR9IOJGnwZJD0R/k6D5vPL1DAqmrPRF/Kaa3hU21CbvDIlbdQOlxl8ne1kgdwMkw
L1AyIYBEw0iyG1KS1Z21VZ+sFeRZDVvDMhXpNXCafVtsc90nPkR9kqsnoO4MOqc03t5lLgrIWLJ1
uYzcMtRmctsu16GtA6SFXc2jZRC1xY9KocQEMrkVfHVfALRt3/oef9NATQUNxtWANdQoc1to+7St
Ezrr4pRt05ElZCqHUFUqoNU69fWwtpcRQ1KkTHdqtDXk4k0SM115PPPutjXVCBDrlk8QkjzyEB2W
t15M2s7NSJSpRMcq0gfP0PRdqIwcIr4clVY1yz2GFL7iMnfd5dCDsyqGa2/Mnw1373KGsn68Kwzy
nPr+XFw+Ty6oO543xJhmyFGeLFHpI8KcvAPI4L6cY3b0WnVItbgIhu0qRKQlTn/oBhWgHIjCmiXx
H+ApveF22iGCrN4Q/oaIjDAtQ39SB5kHaEMw31UtZHw2yW5l7u27OK6LVb+D1EgPmB66ataymtL2
MM9DJUFaVovEw5vhV0OAJl0PQe6eIt9gmOOgjX1NHwsU2Y7TvQrJEXadJzSCJwOeaUfmeCinaT31
lqEneJ5g5a/8LoGbdI7fk947WZxfZORviAoC3srIflv7Rid3KCuPCX5JxcY2NIIoSakzr5ss4F8g
0JDOPNMI7r/eXCN1YagSFXyzqv9onb8z7fDJFObSdP5YjkH/OZ7dVbwu2NvFYcXXkpIDAl3RcbyQ
bNcrzAQx2luBzFe1+I1mYYAEr5Q24IGeJ2GKT5By6kvEPx3gKoGWipkdOOibrUdF7qH9LOWAmRB5
E8+pjF5GFgd1VvTXTHuv09Y34H8goXVrNfCiCvrgq9EF8hGn7DQvN1O4ViSD20JNfuUDcLYyvs2h
anuA6nw3KGYBIqM7lZm8Y1MOi0k2Qetvv7Wbwi2SUOCI2GipQ5yrfoETqzALNGfhK6AmU/I1+ko6
6NdE0iWVcvwA6H/cqYTWEUFKK9KbS2QS8jLKFn4RuBldYvwaZyPOkSLHhJ+sD/kWvbVKPGK8D2KE
9mWLA7aw08bsOJtoDQp2B+L83hq5S0h4b4e2WcIM0sOhESb6Os7qkFv3kBL5WaJxZwFDq4QZaWTV
lF8ULN4pzZ4IJJYzv4NMYbonSQbXyXJQsT63OKXs3szG9r19NtBPXakJbIbe0uGF0lw1cUCcgCZz
um/TBWpufmuyontvO2Sy4dhm3Ucbme1qiAdyBurG4IgV5YlGDwZfMBoS+HBtdOwWUjRrn4ePcxDK
Wz/Y/EtKsfYmMsWwhPXmmY/Q2IIB848sS9darRiekVJ3NXG0uLHM0mpOhNihn+8wUWMB92Eb1Glm
5/22wVyXSH9nC/8NqYsrcpr8NjhSHkBFlkzuMGU926uFvHhhNz4B5PMw0LXhG3NsekagWbbvFF92
RQtn00hkDs9jPh9jasQtRtjgjkDVeCAkTQ5kWjo8ez5Fu67Lo6cIYSFQeXX+REuvXcP7ZCPQ36P7
xZjjwWvxSFDKTnLMinLzRuTOFW2IY55BCw2GNFlRNFIqLlFa6LTPhg0y3TPMMVPoRTrZBTdjSuyJ
jxDz7nxL16/QQmSVWid3xAkkju3crcdFtN5p0yNmDx0jZFqBsyn6cLf6hWn8LnPPtNj4MaGh+zzL
zMGysggUAHzM+9Q5+42gn6p72L/2YwS9td9bh7BFvn6lUKzidvjarGKEIwRS1ryosgFTkMCdiUu4
nrsmQODYXncIv8tUm+89rAekXM/pvkhW+oaD/LRQ1jXTtvgHCJ60q1Gp3Eec5PKzXpakqEJwy482
1WvlzBhfRpHzJbRVMTksObz6/gQUm2NUnwfFcWQuEa3giMP8O/HHHPWQl10/EKg+huSKj/NY+YgY
r0xgfIBI2QL97BlflDhK0ugBIAyhFUKqr9NQZ28OSvNHn1M8L/hJhn3hS28nQ588LrYTF2KQyBjr
F1rzwL+gXk8hvIcyq4m8GH8G5k19l8XSf2mTznzpstDHmar1dpf14ELL3HL21vYjmg03C68O0d0e
skmntBzW6DDFDkMsT/rkK9wOywq5fGS7ihBNjxMYhAtFZ3pKgHFfDmiPPoMUXo9QEiYXXt+3qsxI
AXJahCGEoLhqucGlEO+YUAnadTFFz5ifBEwEKDLEz459PzaabEfkE9xBQg2rgSrunRGvIVH7SZGT
pardg+lbShDXMPBrimjloyYa4tR1NkAARCbyvGI8WS9kT3GMkAXVHzlz3bBV3Vjs894i0pW45TH1
bFgriM36MsNcDyGqzhLMHiPZFVDMVnAWyz2skFlUD2lG7oUdu72Pp7Im61JL7IE9JbpltaEGw05r
PbL3cJ2dymVQ87mD2yTP7GuuxfOyFMGt57sYfQBiZiJ7JSEpK0PKdE2LYrgLti278uLsXsR8x/Px
bnXzstfRps1BTBOSEZQ12RVSCyZeKzabh3aULxQqBOxU2+kj74c5rqJwlVnpSdVfTMhoYo2mOFJZ
vqm9dPFbQqCzBEqUu6sWliBXguVPL9EhB824ekBbOUITadkvejoFUkylEZrsUxhKaBXJUX5l4QbM
c8vSFt+oA7djRnVnfbTaYYhZCs2IWb50kq8gVgzbcPoRA1I8hPIbQZt+XG3TqJ7AGUPVnOHvnkir
hqb3MnaJvKTlMITtUSOYq4QAwlzZUOawXS/hYxRv59Zjy5cjOG0GTDEj60kDqEB5pXK+cgTuGoNo
i8tQEigRtyWA8t1iQsTe2gKAKlofAco0PccYOBq/QUqTv1fZYt6CyfT1bDEND9Aml3oSTZEuYOqj
vZnspTChvQ81x3RvIt+9Z0z4ZcLQh2BgpsmG+TrvqgFF/IjxavoAedTttnxG0vq2tKpifdJdQVPr
LjakJCL2P+yWqZJGtKd0FbdJnkg0P7xVdwxSjJcWMxj81mYa4TdwUB2Tob2IECVdDlQtN2HWforN
9ETFDGBRt3fIXtPV6IUpZPZw4gkM9IA7IP5CEFcpAoXVHT3ocL8pYr8UxBOXLALSxjJ2CnHWYrTp
X6LA6w6WqS8pH24Dpx8XEnzDMVJZPEq0pZjDvetFZRKNhQBaE9t68ufPgMDwIyv5rEkAMQjLbRUO
A9aSyGtfpJUXjxjDzHPCILMliKy9nLIvoYgfgCQFe6ImCCpZdGtdtpa+FXueZBXeNeEdwFd+mifW
1e0W6zvgTLf96HY9sNXBf4y2ADFpCX1zOP8CpoD3ekk8XZrRm+48D2D6nHh9s634IqG7lrsFOyn3
vDKAPcTvVrvrQhK+kFV0kGvEaWW3JXvqVYq8Fa+ixn9cgc+XLs9v3IzOISn4O4vDaz8WskKHbWqT
C/j2hnUnE1+8J1grMD+haht249Nlbjr4HHL4UmxmH1ga6/3mj/J+MX7ehLG7nJAeNm7RO6T2r3p4
mklW+UQ0/bZEe5Y9CwYGwjgCzAnC+qqlcq2D5HWDJwzBtdmT9QtE+XELErNFrV0qoIhbOfkBwBQY
FCDnrgWwsaQVtwtQvmWWBydlg1vdJTgRCNgXxHjvMDd/cmuGus7jpSITrJV2hLJigAZqiOP7bBoJ
YFP1aI25IYXpSgzQl3aL9oi3hBKdhX7Tr+wDlhgFLDK7X/xpOFD0aZfAGw4CXtsrGqDJy/MIHpSR
3EItOZRBoT4QZMYPmxDjLQDie4euv0wXzMrEJg9pkpxWCXB76rOi0X6AKdkewOnEnxEHialAfmJp
t8NcNNVgyj9sP9g966SuUZkgvumH0XsCUz0ebUFSvo9S7wuQgwszAqsOcvspD021Zc4d/GW+m1bx
VRrTVxuxaNEE/za3A+At/5sbg2dYyRAoFM0tVvywINEi6fcK0bk7ICpPFsrZ0m+nu9aX9AT4ebuC
22PacdvOu5hxWUGIauppji7F6l5SxhCFHeDJAQ0rLRePQOO9cub+icBss1cujqt5nUEegcw4Jiuv
RDxPWRmSRFwJk0Y1MvHrbc73PiRHtR9MeHKkEkvYlXjOCbAc9xkmlrYel+KSmi288mYfeUUIlrpz
JvAqDXMI5tF1t24ibjAZQOpvNMUdbjCJAA2TE7sjEjIp14aPWTjlEK4M4YtJOgtfpp9eR2OLVOOi
WIebdPAGCN1Sv8zBrFVOf4VvLDluHp0fVviUv6CQuwshurfNI/2XeGvzazKTw2iwXFovxXgynemR
oa0QjXDCVEQmCo0OgYElMKzFi1Ii7Il8Xi/Tgno7BDrUMROXxIx7s8kG5tdXNwGwA+zhAZICMVZE
65VOAohd7Qf8erDn0M/Qje4E6KFqcfSwAcXBiUYqFgq/6TqTwGKBfSpd0Mwx/RoO3W6EoQgvahn/
m73zWI4cO9P2rUzMHh3nwGMLID2Z9EUWNwiaIrw58MAd/dfx39g8Wa2WuiSNJrTXpqMVVS0yM5HH
vOb5fGeKtoWRP6m2tw+FbAJTIlTL3NgA8OdD0jlTc4+LjKdU02afGG+HHt1/ZZ16WXMvAbichUvs
kH9r2VQ4Yfi0DbIdIw783syOlRKHTlqo2izRCTfclLT0q6W0djNG3eRHlfu0TsbH6KQnLcuOMnP2
WZHvvJxzVd4hqXT7BP6ZRQPrKgUqd57o7we5F2Pm0L31PRGtIZbG4icM/6Vu5LGoZbxItKu6uVLD
etA7t+DUOlh76V1VpgVyoylyUhuaFvuNaQV2kz8uUfmsGfMXLhYvd70hNUHJ3bycEJIXD4FpoCIT
GmXLUX8SD2mWPs2tZgRNlRxMtR6WOTpFlby2WntH5Zer/JCcUnM6sjESbk9lJi6+5pZGRBNmJlcR
B3cjyw0UR+GdCqnHvr5az93a8+RMk+u7syWP2CGP1IKCcWi6QGnqe4S7HZKpNq9zXsm2thstaEo7
812Lc5vxrc6+d9OX6jA7NB79RK40+sBD/ehj+7Ulxtk65v5C58HAqhB8idU9QfAtj1bDF1aPz8a4
PgIreKtF+13M2AolPYChW4IpPqux4GNV9kIxKjG3Wey6occN05OarxuDRoGyo7pgxXJT82OtTt6N
Kiv9kvchS6dtFA8+EhVNKXHqIejvm57VYXWRGvJacIHQCJFXYmPJ7WSroMvWvVfmmd81tWA6QdSH
XPvP5VzKsLAkTlc6H2caC7sEmPeTk6Mv0/1KQi13uhvmxXwMuB1jp+0uFucIgCYA9piEKpFV2DXr
q5XVd1l2NeXzpswaEVI35AJT1I+Kd+FqzSULuLQfJbyDfMnY8lYB+F5SGuSN5rmjCfdli49sbKf3
Hv9wazk5P/xW2Jrjd3XknR3HvQNyFuSOcZM16EBTU37L9Ygs3iUda48PGmcNSLI1C87wRvNxyfzC
m74ZCLKZchGpe/tO6DFgZcfnr+3QVDE1EvrZVNZ41Fle5L2w04CARu6vbfak1rj208n4stdt1fGK
KZnWeVgl8YveZtupcHEWdQJDJWbjPMujitf7iCOIKailgS334/IrtosARTv1bbFOO2vg2MpWc6NY
5J2m2hmuFapB92uPrC7coFM8lScqbVw/V3sIKf7us8o4eA17dS664oMNhVkqHqXsSut2dYq63tV1
G3q6Qp/BxhNRWd3w1crDoV7vuQtRuMaUi+rVDGkM1mFdFJcRTtMjCjBy19DsaQxCFf7k4L9nPtg1
7VsudE7xGXfTtV20z6YX8dUzvGBMbnGEgpEnOZcsyHVnhPGirioOheVzMcFdhmuOVoSmZg/pt1IW
W4MWdZj2Mrp38+ZjMor7buJbJmxxMO0e8TE9eQ2BARm/5A4OfiObr7ImjrBo8a5nCwmkSC9W2YLo
b1FN1kfK7ol8H3K7vtaH9hKfNU+M3BjCwiDLMCYb6p/Lqy3K9jld+3E3aYh/DqJQyJlx3y/a99nM
N1VC99u0ppAcyBS02Yr/mh/N8rPIojNNXRogCbvj/JiYceiK6aGW9abV+y+0TvxMEfHFipanyc3S
12Gsbhcuq1OLQN2Mm3zUuA656sSwjpPeDLfV+j0Wa9CQ1hOEnGXh3CHb7YzE3A1RurkkY3Sexcho
d7NEvANxwOrcuVujmA5Fz5pkLB1xrvTcj65fjiP/w+3PXcPWXMP+d8wb7IFDA8pjro0PTbHux4yx
qEZx1bLGe7TXh+5u1DvOmUQ6qni4MSoIMca3coj9GOPPMx8qpz72izgmyeUoYE4R7VCbG6AI3Yod
0dVeNFXiK8vx1DkT6Z9lR86Vk1J3ldXRll2WnsrQHaSuBxqBWLfkEMmzl7q7fkk+lm5hbEGDulZj
ttBpZY0DXvnYoeXTfqTUaFpbs2FL9/J7vVPPyaKCPo83Seb6o5UoEvEy+TJiVtnYqIPZzg/c8f22
tDfrSqQp7uNDay/XUKD4ZumTr/L4WWjjMZdIK+Udx81pm+ESz5Qc/TJ7s9oKEpD22JfdRozxpomw
dsFqgfcKulZiG+ingXheY699uGpMXGnKHpnd2pZ6W4aUS5LAGtN9BaHBoN3idutORoQFM5JV8NWj
onyzCvN5dJYbNLcinNH27eo0tmpfAcpiuFhyp3VVpOH/EDt3xIJOnzXLDz3i6hQt5tecVEGx8kZZ
zb3w8ofVOnpVHy6F/pBW43nCNGFhb7lRUeSevZSKQp4Ti6h3WI0Jt3ONe7TLkw2ax9tUKj8bhVqf
Oo6nLJAJgityihmbR2upNu5QcA+V6weNxl3a5g9esT643bRPBxefvPSus9VVV0oM2ZlI0npTj/Np
1leOOtHnn1J1/ySG+ncB0Z9BNVjXF530En4F/vNrDrXxxjXKKx6NqHasmwUAqdqZTLr4rJy2eAZu
gZCaVotzNY/NyAkwoYG+gZZVFpv/4ze5VML+HJlzLsk774KoBtxDCPfvoqpUBzu77CWtBN3q3rwi
4pOWaIKFX5RVfs9cNu0T2d59LIa6e3B7Y9piXHaMAlnt/MfPX+Y/ucv/hrr1p8/lHzLc55Rpq7/E
Li9///fYpSR26TFYjrYehD+A15Qhf09wi9+ANzB5g76RS/nIcMTfSke68RtKKfnjC3iWWVEXis8f
YzflbwyX+Dk+g3vXz4fvjz7VXx7dfzV3k8fllyfIAVLn2pfxNZdKAlHxf3iCWrWkMUpRFBf6eCqz
tSbsK9a8CCbVWp9YqiwYjNEBUK41C4IPwMVeHA3aeNruQtZBjszHJb+NNNAq3AH53nwm0F/U7eQa
2llk2Ds70pPVGpqTip6LxsU6n+25+sDaTt67OXOJ7lXS9ckTN3AxSP5ADWjr+H3SZRNfabpcj67e
1ztd2FxmKrTQ00L9qdhGsqSsRwGidVZr44k88w5Lazbt9dK3BGXQsPonLv/26BdthKqtZ5VaN2uX
5ADy4ipZv5a14Ztqj4tExsyzZo/S7WSbhg4v7AauhxOnOM7CYrfgT9OMsDgT/qhgJqhqO3jFaLro
cLXr1P46VZ65LxenNzBnojl6xfhdahbIxTDONmaSDKJxyOyUjk1CfGodW+PCHLWiz4HkyrPKFzKB
aokq5S9uhRc4sp8Gk+2O94sTT3kg1MKeL4Ypuc0HohSINdB069okajXrSrV+M6RRFPbi4nFCMJZh
mzX6fdMu5baPY/MU2QL0e78UL4vUDMevNZxdTh6uCIzFLj/q0cwn0kdV8uB1DTTHOfc45LT6GJaI
Ra+lEUPmmgoPsVHWKR0h0lrtIeLqUnJr0xOG8yyCnKHEWTjjSHQNpge0xNDMhu9ymrhfju560+kJ
KsjSz7u0ZlQoWHrgAI3ZfMCLueQx1MQFM5fVy9LLZI9U61VhOTvrtxVV/LOyck8SZYBNwuVaaJzm
TIgagcxIqLvkBx9K0kjiIi7Va7Tn2nMhNEwI/iFTbuP6sRh7rmkWDfcBqbKd86syppHG7bF354ZH
0V4M/NzY7ow3kClgSTiFe916btYkX3D8+gbVCkqhcf45Ie/yvcixzijKPq4MLTmZqvVCK7evxnq+
XrlQD3VT+R56KahnVfiMVyFbj49boSv4sGOGUCiv38zucFV0k/DbpKjeM6sFF0Ko341jERInofMz
O+7H1DYqNGaulJ7iIgwGxLqU0Fys0XkX6yQqkqRAh45njnaJ9q0vxLfcjIxdbfbddp3y3C+WptgJ
NVzNjRfS90MO4jXvl6LZ6Z3zLRLGpq7SfQd9Ha2Xw1K+yMzXRDtvuIZ9dnP1QrrgXdnFKa055sx2
vDUn0/3BHetTK1YE1+hWW1b9oWqFE5jTCqyozvnuc2WLGsApxsLhEg+yCIvJ+STphxqwRNJP9CkO
bVI1AGnUzh3kzarmLEgirQvqGRlr7af0feTzPnHh3tllfOVR3yKUY6FI1vFzjybtefGrqZyHKUN7
ntLi1bP6KFRm6YajNpwbJ4u/N0l5R1H+sGbMkstkhsg9tMcLX4KglnYTJ9E+i4rnJEYjKuO1IkIm
poCMVfTEzdG+75rmyWqm71rZ30yAlfKuP4ksBr5RD0j5dfnEqq4Cd+hr0jhS29YTWqfOyCC4T868
HBnwep9N0GkKJrpu8Pag3sdq8gsI/kGLWrvR13LOiHQhMYwCCG1jE6HD9gGD1RTp1rUR8Sudq1JW
9K9G2lICsexPN2vza7WK4ky29jauRuInI0K/jGzvqmtH3hGHGPtide5ZVHaLjG/dt53kpiS2WW0I
30vM/K73+j3KWe8btXXoOKRRwfue2OZ75SmgOJknwPLPz/1MAbycScLGq7A2ttEl11VKTDzvow2z
KLI9JRKcWssIh1bRwWywePTUuDZSrz3FSs+Og6MB3UwYBWHn48lFfHOG7rZB7D3nTZqEg7N+gFW+
LyVDb+2xaHeI0i9FEZcPbU0avZhmsgcCMTXtdX0vo36vS2rybltwEYTm6TdChKmhrpiKuOn1st50
QHGBxBq71ozfy2kwcSLNm4KxhQDMuLnoPKaZkh43z9QNk35s9tbUPnXz8Flyv8vz9FQ13OXVMnwr
a+N752qkhNdIO8/94vg8ckXQa8QeUoKGqT4/9WKet3T/j2Jar+vLQj8VO4cMRCARX9bcdvyEbxSW
RrRLTRMsoqz3YAK3fT0CeOHcXFteWCx4rr3SbseBlJ8ojwuSmSHVoVuFdhgr8471rTw7K6+5d/vU
z1IyNJbVfC7V/GSJ6kvvlqNtJpuFUGw41/XVCLRo11KV3a6Vdldw3fAdr+W7PmuHkm5DM3b9e4Jo
TbR0DsoadLvUrSwgh+lQK1Yfdb3clgVuQtz0HyAMltBN0upkthfQ13SxLzp9C0P1fh08I3Q6m/ui
96nN6w0TI807YHpHe3KuV+lmKyJ85JbVnq09Twm16wXLXSWsXn2JXuSPfc3DiK+GewUUbRR8At5k
mFujXnGqIO1q9ceM90MqI3GMLvCSfpXfzIRcJ1DnHmkH45VnatvVvcIFM9oVMwvsjGyrzSrLBlx2
7BhDE3qrm172scktXOfRJSQ/XUF8yg469WDNCqp+sFL7TnfL2lNbobHj1F+6HJy6PCiWDH0lE+Ql
2E8R2WXJjLx4ysKMX7bj5KSTnT6lcorXV1OofiaN3FazK3cznYxC3xm0MaxsFxm1Ple7ru9n4k5x
V+291hz1Jz48vQbRE2sCQFvi3c6kFe7w5cS7YhhIA3wJHmXA+cFK5gequ2Db946W2LpflqOxJbCz
xtZzPpFapUuaExD1K9g84q7Q+R7CltCMSfQHoGlxp/h2O5ZGT5orXRNqwmzi8oU4uMH9u66fhCyn
QrtJRUvh7DC4ufg+V8U09mGS9W6wsvFZerXSz1gG01TzVZZNjLgxolQl5j1VIVzV1AKNBM4iVtkO
8faSPzVigidMAwG8G4DlKJBRkCGW61IXg9I7tAqrVCEWhePy9hprZYEjTxqHIGNt4AFZeWlYAdow
xMEwX9lozknUth1ZTtGyyLZc7e5AzC9OYHQKGGEfZxhVntul3yvZvvZsBOmTpMzuPMySCc0Hl1HN
9Xtq8qBuOELdttqQsZ+sOhmobdT28XXSaQY1FK8dGSs7petEtMzPCJlU467Dj0YM1ouYHGTV0mX8
gRy2pLeMHZn7l75G9zyQ/5yjMFEcy4J55k03TeLaIU2/eX10Y8u0MQK1KbtZXaNY3E1Kz8TZ9pM3
MmdxjJJdPpUos5kzZvNzBdD1nlln8aWSb9NptlVTUDCGM2WekxHn0U+LJZ12FVx61H0v67ujUWj2
npaIIrETiUzw9SYSlnBkLskQ0/UImRZaVgTIPZIZkEDrkG/6hfdleJdEuwZkIaZRVHWY/EBca5ks
N+0SV842IgFSHGRT6ea3ZAIm5VdTi3LZlGvnbQAb1TVv2khxJqbu7E91WrC+rtRAWihmL6DE8Z1n
MAadmxfHstcxy4nm4zo1KxV0o/k+FBkDd9iwitZLwdcCj5ryDHRfpMUdDknJvMxkxkPPOgvuZq9d
zZ5TH2w7N6/ycZj2qzlPBw3i4H1dsNpZizZAe+yAuvF2H23yDQR+XX3v0H08wgNzrnmV2sZL6GY5
rY2oS2Ynh7sfsY+tcX5yi6EMnAi+spHa9WMHlT/oIAEFbg14WhubAvfUoZyTaNm3bHbElTbE7Ve1
KE6JDmf8HwWx4q+2WeccpqKuvbvDUBa+zrf8TLsr28hSh0bK5KZQ5RW3Blm7A+ceskmJU2bbHGbg
+2KlF2GJZWSfLURFStWfvShpL/vKe8PELb8jwEhwW7m3MBryd+6syaZpNfJjdU49aa5RATv2ykOb
inmL6/au1dZ0oFiy7K3WI2qewiwItGEmCRGzMGpxbh9iyEvbRY1uAL74hW2nwDicmxcCjaR4c/TN
Erjet0aUF4RUf/IG1AmjQOUDmsn1xBlsGMAD6w1gXmN89jom07ZLSjaXKxTtFdvcz6r/0bkq3l4C
zXfTpG7LaiyvYqpm3MkQzHKXvTxfAT/I0iGpU5SeHuqTMp/mdHiKJjM5ZILOnVvaWzMGaUuM2t7Q
bpJHGdN5gu+YfsC94CLrlDXZJ5kjs0icbdjZDypuuTtOJmQ3c2yeeSUcURdyjLuaMZrcJDObpLxc
zxPFgcMQQTj28pGQOTiHkFfS59v/KDH9coG56Bf6w//egH14q//rsS7////TfvTabZtWH2mDivUD
lOuf/vvflRnnt5+AecQZpvBdEBvIL78rMzZ/An7jMikACvYFkv7XQuxFfDHRTLwLJYLZNpc/+qNa
L2jkI9bwnyHpOLZp6ea/Va7/OWTub+IeoJrL1BOa/+Bo2Ff+YQAnp/95qdTg16kZQLoEEFytHc6v
aewF0MJrpiZrKdQSkGEwdYfo4JQQS+lWJVSBEm0sQpCQ5ZOYY3VrRU5MOTVe1le+jFrIJlc/mnbc
6/6f3vB/Io6av0qS/NamlNBWbELH/PNnZfnPLd7crAGKOt9Hq8mRiUcpbxMQxhlqeZfdxQZeX+KO
1Z1pRDIJyjaKbwrXVl9oZNwHCsM8Gp0+f+Oamd0Us+30QaxceQIrwuXH0cbp+1g21SMPijA3JbVE
shWpfcXMAhxKlzXuo42s6YdIx+Z+qjhwW4MxvuPXptdaHDmMCiFM4rdUyq6w5bbFONB8Emt76Q+s
TE/wXQrCX5jRbtCktUW0npMe1qz2f5HHf2VquSzUoBMcaUEbYagPLNlfReQeEFHhXN4nh/VOeOdk
oCmatyQadJqUuF7tXz6a/wi0/61fBhf/78vCa1q+v71Pv64El//kL9V44zfIX4bJ5GpUUBeo4h8r
gQ5/w3DAqTNXAF6Le1FH/8qFsn5Dhb1goQB72c7PuvofS4F+4UKRoQf2xypwYUP9O9V49yeD7G8r
AaV9R0IMhIKOYCwuy8Gvz4pyK3fxOCqiqdnWsF/qIeqrh7ipxi66ntc142rQppm8zqAyb5U06pPt
yfZxrmoPJrWiM+uwjRKVrTH7U3rP3izaU8qtP6x62ghBisWMvvkMAf3k8AXcddRidpe5ZJ4TDSXj
n1QWlFq7njCZMYq5JcUDtHSzwrd1mu7RQTzbDsP8TQgOvi0wIe3OZcIubXZHzTBuzKX6oHhRHBaT
slZrI0/CIa0OGb/+vuGvPDQmk+Y3wKLck15r9k6P6DVUuE1BFVs18UTkvIJuZlibnB9k/06g52TY
5R0fqfDHwW2BmBO/wjgu967J+YsfejtcZggs1Z3TumeoFVmA7z6cnIUUWLgseaV2Kzm69IsYKGnP
Mk7i/GLsy51Zz5S3xNr1x1ag46XweN/USD8/m7nqzgJXUtFfmpZ8uvi/ehBPLj4WIfttUoh96mSy
REgcnC13a0oLk4PFaYxU6nRaM/M6fmCUTncNWVdcd4ITosy8s21OdujmQAGEWxGJ6qKnoSKybTdN
xgm9tmw0TRCtCKu3yIrNoSfUcpAi6W6kQkEjb1ufNM2ymZiVq0CCDTtkZGJDVcXycYRiTVJ5rPqP
dpKM0eXCRkdqNE+LnRivHJq1XUn8e5/w/h3cfij5ANNeQPnQjYRQXtWEvRkxnzkiLC4c62rop8bn
boDJSednmwNmVaQgqcc3ZLwpU2WN2SIMi56uFMmTKS3bgCxxd1wyx7or3UTbO2SHMAYHa9MkDSfm
BTSeIBVLjW3gPbT1mapcVzgftTvXL/il5T53SZatzawfzNnIHrPRmbflStQ3t0cK1mVeH5NYb0+E
5+hLeMS/Fa/67KauSzbQjGEJNr1XbmZJKAvqknk11UI72ZknMbDJF6DDLNYl3VnUb8s0jTvGdYkd
aaMWaWid7L2hXPoZcFDQeriTB4UX0cRqe+JIEOd5rt38VINj9kjNk3ikHu0b2mh8JKP2LhFcnGqB
Z5V1k/bNK4ir1FAId9FQe29w4dWTZibmAw/OypNC5qSz8vkODL+1JeAumIPZdx+kSrUjeuN43+ar
Roko5cJnOjurgrRWC7ejrcSISXKhydWk5EwqoDS2jbbKDcMp262Fub6ZuZ/1dCm6pGTQQuJ8AXBX
O8+rzJOTLXdxSU9Nr6r0rkJZHmftph0S1KKy3neaVZ5nEM9NX7ZXEGz2/aSqB4du+o7H4Axr6yHz
qrcahBeJ+3ZP9YAILnMQeMPG10X3tOuV4o05mu+rxSjpIWM4U6IWJnHAB3iQGjczykISFU++OLNp
f+PIlm2NSgx7vTX3o1O+cQgSW5Jc8gxAwQgybf0wWm18n8biJo+8RzIIu2ZhyJprm6HLaSNZ16fS
62gL53flsLxhDbwsBGejsg27Sisp6wFdc+p209ndBgtuZ9ntF+Df+FQL60UW44cDI8Cv1BRt5iJ+
p3F444o1eUXWtf16pQlIQC/5EdnNvZc4544iy6mYtec6JZJF/TGoSAR3Nj3iOT3YCdEFtIJb3dSW
TZqq5zF2KYaZfoOMGtRNcps46mg0jrblbnfUhqrZmrq84kSxIxHc+fgYWy2Ns426EEGoNgeK8MWD
zeV4xwQ9lkb4pekjhHjrqzFVsdWc+MEwMddJrnA75f1LJi7ITeWdY7AhPjrh5TBE8nBxJmtjSlTp
yvBmuGIuV6RP08gZvKAAL7FmXLtQOrlce8VxsWv9WJIw9uLEoQ3hRv7YeOu+LawrB7GPylPxkXnz
j3TVdpamk5Y1k2svU8c0Q7Fg6DLnWIviU58dVxU/ckzckxQwfNjrmDzRtQE4nkome0rfOj+oChH/
ruw7SpqP0ElOM98M3xl1/WXQ+D4NaXZTjk63nxH8AjStu0mnEOtNtwW0xy9mXkgUot7eJr0Hd4Fk
eJaye2Y2MSaH/4Ptegk72ciuTooDFq+93PQmZ21GnYy+GisR6qtzymbEWVj6T6IkrIjZdhlmg+6C
PNg9JIqO5WKsr0Mnx02UucUPt+iKe0/jQzMgfVDwqqvZh5/d76Reqg+XkoIP64KpQkXefq4dOPaa
V7rzdE3takdznTCmMpOdJvot3t3g2Dzg69oTn4MAPW11x4vO9bLOCafv1JL0/abifejH9KFR/DNk
CPJl0kIyjNN+WOpsqxz7bkhIbmuDRzKsp2k3eDTUyMJVR6hyUYC7Mm7KEYaBqWOU9alzAc1pVD7M
lKgaRigftnXOXAjeGG47DZMViVjlW3vhtiv7eX5TorRpq0Jg2Ij2koFDVkQXtJdGn48dZQktHIGu
z48l4X3vmNZxrhhPYfdR5tszLuctCALdH/N1UzaqCaZJllsSaANZW+aMjtQ9aNhYDGZQbRzqFIXZ
WWBr5N+FQuBNRsHA0dx8nrOhP/DG3AoEIEcNxBvFECSW2mCB0V+Nz5GZh16RYaGl7ABBM4+UaFJ5
EsXy3ozkeC2PmOIMiz1bwGo29q2E4x4wUAyhOwIxtI6K16hSlKC8/HLFIgOnZiSILas55COE2zmt
3gyWZWKoQFG8ZfYCfzay3cCEMsJhCKOFNO1Q6Y9tdflu2gZxw7UuttakvS/1TG6ZAtqu9IyXui5Z
OTsPX8mqkF8MsrQMVn1K1XKdFPggnjJqdHHiaoXWEnkSZbOJCp5SM489n7bbGkY0gQ65mxowH8RI
jN+KlhCA+XSNHpuciJvn+8JrYQBctFJGLXw3GESwBs5ka4IUTJpumqmPrmrTjc5mC8nGtRCzJmZP
nqgM9Q+jAxgiUWrLLAztahn7LyqHW4Z6NISb0lBjZOCBY5j9mnUSdSTDpCToiPpbJ95WtvWuc1Ye
Izc0bWp2+KfbYiJ9hVdGgn9BNdLsF8u8RKW4aj6WJV/4thZMRU1q5kHYJpugpdL3QYE0WUq1EBN1
OorCNFHeVNaG/aVn3PR9vmFja6plYyd6VRDtSnVwcxbWe6D1KyXhsSbCvs9jPo9NpmmwRvRpzplj
VTGmR91JxWmatCN1JDOE9bG2p7qfDRurU84t2egFMEeQ98QjsBnymrnyII2xJvR4eImXdBk2WqIZ
TLpKwENeu1qVw7YQhowPTrqIO4GJKILStLt2y+U3LW7pQxrytaPQQ5PNMxgR06ZLCS0r6zIc/Z6a
0FnifUGUmc3F+UG+bpoRyxMjao5e4Uz9DkDS9Fn3sYMuYOtFRr5aeNX8zJTt+GuWKLF4zmmroTkm
YwZwJtaL9GgMUeeF7aB3zbGLbI6EmiPsUyVEot4p9w9TOOP4yf1K/A92XK2t6RPjRzgu2MMc5Brr
GX02laT7KMOnWbHOIYkWi08Mex5OuJRMVasWCk2vNj/glAp3dmMfW2FsCZeVeUdtL0keu7TpQhMJ
iOz7VA2nZRkJDQ8pQealNdx2ryeaRYcT5ZpXzFgCtv260hJ/5Ue8uc6SM+qnBDgA8kXZeDxyvWRa
m7GM9DMxgJGbia6148EgwPro5Zb17mVlDOjCli4+Cz3eYWMsij5WsS5dNfiDufYXfsy66rfZSHfz
MEJsYQ7l3LjsXUnVvZIhta2wtt1UC7K5keZ+GdJGf6F0oTlHAis261Glp6jVsAGJyU+UMpt9PLez
dp8n7YpuSm2gu69SW0GBcDoWbMMhSbcVBSr8ju+YwPyzh2mgppzWfeFnbG293+hxqpEeBaSxq+iu
VBwBSI5fO7JMjeMsdWZjxjLtixBegX1xI+O4/TTGfmL3SbTJYWOaravciJg60UYeNS7CO2+9y/Lr
10AFnlBhljJkayjp87bRvegRisJ1cdL5erLWbs84mlV+usbodjsxL/iNQS8lV5aLl7qc1jGrz1rP
JrjjK2ZPR8p7hFdnV8t2JvNSxm9a1wsy9tkMEkqoqWGzBa8lfANIDVZe0xE30OgeLBQTNsMYvVD2
J13CXI1DSnoEc589h+EoJbfZEb7QOOehXWX429ky7zvjcr3T9eHgroa4dZTIb3XRjpjMHp9riwvq
+L3Q1XdviuQt7HCT0H7yxL2J55M2LISQhMZeoPPlox7rlS/TaGc3Mh2HJBA9Ff6FwThj6GJ8YUcu
syC6Z+OaChKHROGd3tsrzuLP3Ph6yO9qdrpjgwkpQgzi4cRIFtuPiaFuKYD2emArCcM5x3/yjqPn
VuBS6CE92nP81ue6fZ3WXrtVEUXtwTXPqz4Om4IPgKQtHAZnwp7K7rrYDBI3YzJd6QwzLtgkixvy
uV+LyrrQievc2y5NAkqF0ZUbpVC7x/HSwUDNGN400xyC/4jYv4vQTH74V2rVVfq+/CJV/fz7v0tV
CFLyIk7T3CYa6PCvf0hVkBo9iZKN2GTzRyCZ/ipVGQZRQwZF/a5t4cz/VbOW3m+MP0Wutgg7/658
/Rthwl9psM6FWIpsbhqGYFSbzb/9qlJ1C0QbVqYc5EGpfK8nKbFxIY7dOjJuH/DG5ts/vS//RGvm
F/9T+pUtWUhdXACUvARihX8/Ft3qSIHZY8L0h5kqbStNLeywx8aKJMq//km69Xcvjk6fuExAF47B
iyOt+XcjEIQJNpzIfAqXbQGKsCkaO0rEQ+MZZK+xsrkPVAG9dF3KTYy6lsFlBqSVt4Xclq0N1yr1
06TPUyKAMov3cFngJDly6j7/h70z2ZEdubLtrxTe+FFgY+yGz0nvIjz6PibEjY59ayTNyD+q76gf
e8tTEpCZyJJQ80JNhNK98uvudNLO2Xuv7Uiho7ZGPDsAtDD9U+U53TWJAztKDEWjgyQl+jCNnKl2
FWw93LuTVzmnUOdVf8zIkhDksLopRLOvrbP7ASPBzm2Vn+49whp8I7apW3zduXRhgRVwJpEGCH3j
3mF8iyT4PnGd+Cx7bluPTc8W38pSXhVdqj+nLudBm6+d/6sudCuuEDX9WzzayRXGyfwTvAO30MbF
AoDIT+uMjhM/XMmjQi2QIw1LYLfam6owk6sWCZP+g5zcV7DJiO8TCfWSgXDSRllLG5zc2h+cyJBk
C2IrIwOrNvjKej4YLu/PNJ2t6o1H94hHVRl10V/qZULb16bnUA0aJkttXQYE8khiuroNWCOJ0lqx
Q6c2vSDcYItEgJLDaNIIva9aokfs1CjeyAvCLl2rXvusUP2VmxpN8xiodmEP1LRYPkNEQHM2n2mK
KXHrdLajJei+PHHCcBsoV63jDn92a0AI1GB4SRAlpOgdbCY97ZJbIjLDKi6K2sCggO2l92qquIy6
97lb00M+wQcjWRyYRKnE0o2QeVx/vSUnbzUlpqbC8eubdfIn8z6RTV+/pAXGCLnlnmynHEIMJX9V
DfItPexUSS13vAF8KjFHmcltorIWcjjTirKW4Q+HCDrWxrbcpb/H6yJBfOWGuElG15A7Mgrzbzyy
AboIttN9P0vco93AVjbmewTs6eQsf3EWDdkceznxwngdvaI+zOWwBBE5EZhzyq+Hz7Xo5LqlAa2Y
SQ93Tvo8ccIekKsH22QVyjEFcpqhTQh3M44rsuJ81m1sN4AYKKfDdUNaKCR34jVqbDfCSINwn4Ru
fnCUXOvY7FPsSlR3ODc+mWW+TafgA2tA6zhfyqI/7kLJ2m2vLXLdzolGzh6/4jJnDjtpaImMM2LF
IVM4o5SQR/rzH61YKW5sfhX2tXeuweX8i9OUVUgAICYuvbI0UdE7ymCQmL3u22wrUZ5Nf0t6Kb3z
tCCxE8G9xNG8Kd1cH/OxE+ZFZ+DQ6PAD2yZwvoGarnHaSuATCMhBEq5AJ3mgGx6pPxd6HprZXM+Q
TKmFiUecLdZeyvOWepxAW51zBd3BXqRHNzABxzpOcnchCW9nrP+mzmAcNV1skbuayHakhsJtDmgL
nrlLx3NDBBv+0Nw6WDbC2zLsQnnoJhjNpZXa6VXCDznYu709WQ8poSRTbo2qEsVz2yaa5eeoO40r
R9B2WGD2MYyKlGJozeOVFzSM7KZejRyGWuEa8SRs/HQk2KgWdbA5dKemKMzsSGq66gFCJNlX4wjY
X3Sd1UC2AC6ew25Zir3p7N+jq3t9yNm8ZTuXNCThmaDpL0tsGOycV+VC3asnd46h1bs16b180g9c
lYoFf0aO7kkBblB6Y41VyhQudMjN+s32g+5MfepCUaxvCzKPdZ8QpoQjagR6aQFZz4ttv1lGk57d
Lqrg1yxTSG85nWYb1B8b12s7rkw6XymUA9kHEQw4PNcfc+8mOVBIZ5kNob60ncm6f/rf89E/RPpz
4Oa/V/Me/us/m//6z/RX9Qdh//x3/n5G+q2xRXgm9jaXtaxLXuefhyTD8v8GxhrLyfkZ7pmO+ztp
30Pbp8QJ6Z5GF54XHKD+oecBzef5D/2aQisLPR6B8H9wTPqj8Eu5u4eob/oI5AJNT5xbaH4vkLdJ
k+ulTu48cCWv3uBUTw6u4jEirZ070dl+/gEwNtn/7jP6i7PS+fD1Ownxt1f1znmMkA+Ax+Gfzi9Q
Odk5NOHdjOWAqHudPyA55f+mJ+ovXySkTdk3Xc6CwZ/eWm8nfZCOwV2ZCvG6+IN8LFPIYf/GYvDH
o9jfP0DfNLFHUI2OkP6ntzLRXTZMImCMpw14E9ipuBNBPnPsUubBbPz3f/3J/fGU+Y+Xs8CSk+Dx
HWxPf/y+YIgqnwfvnVVa/aWpnQdGI/ckJ1Is//qF/urTIyH0zxf6czeI14T2hHhK9euA3Y6wycYc
jPLvYxUNT+l3+xfXwV9dfb5D5jvwhbB+Sxb9/urzgBzWWebd1UkQ3vOHeHhqta4X1QqPCT8+pmVs
IVn8r9+a9ZffmW+zq8DvQMr2T1dGVVCMmlXBnaxZbikxkOvtR+B9BHyd3dqSHpyGMNk2PuAQN2AN
z5kw/chTgEUbJ4Hgq4uuvvSHsL9QWWUlcYXOmv+bL+AvP5uALRnTBJkv888X1jBMfVhQyDX1mPXK
chURJdN+VAOc+LGdNbztHFSuf/3R/MW3HuAj4tIizEXD1J8+mWXKMpEp+04Xo3VhDyqMV3YH//Mf
JqsDfvyoQtx2zl6n33/rA+urbJnMO4CuZWQnAenLATHnX78T9zcfwh9vMr7weQluvX7g42H+48uw
HiiGoctPaNu+ux1cV72GaB7txRDUAY1QQQj7voIAMcUzRmmciw2MNMLrjoWrwTT7HyhCSRqv+Pdo
CPcFlDgyVYW/x6Tt13FBh/XJo4Y3jFWrDfQIaDL3pVrYGhKxS25BIYzGps9GDfUyzLsn34PMOoja
UxtOfsNPhpV9Al+AdEtvniMtdB1dYt8zOueF4uMZHcoei8exA/J0bo894gFxRmCyE7xNE0SnzY7U
g5E29nDX+cXqU0rB1V1HP7QdN6z5f7lWketI+GthRS2+i33QO87ZZdgAGzdC535weoeG2qZzyDlZ
Q313Dpmt+5L/h01L4kA4VjJRvHtWd2YF9OxUN27foZuj7OGbbhcO3vx+kvFbZE0P7Mcajc90svXP
UBTiGDQjzA5XMbZEwWBkD3yO4REbeR0erbUORcRPLL30erSDY7tk46PplHaxS5sxOTamDy22k2iq
AIiyPt0mZasydoXWfOboyfIHwnO9AD+BaLHN+3FtT7bKHTRebmHkqDPo6qg7g/E9aJKB8cA94RB6
ZQEbZRLYRHTg2u8NuBi9oUx5xT7cG6S5z0gaShrGJnxwcre/RXrur9uaV4CN5VePTeGFctMSs3ji
oQJJDGEm2wSdp94CQ02nAJ++E/dOOdyus3Qve8JSv7IQCyyrz6yx9h4xr1eG4KbY5aU7QzsUejrB
ZpnLrT13A2P0Cvt/D9iw7GLop6qMs1CxacxMwbjgedTe+sHQW7Hrpc2v3Jo7GimMXJKsWVX3UcNA
mjdo/udxQ4BvphyHg/YUZg6DbOFTEL2sZfrpzjqnGBwlvIzSZlg+TQUreVNLP986GqyS300Qndmb
k/3Bl4TUwhTp9PHQWoh75WRXV71SkNdqV7W0bdOj9jDm5Ujnc+v8YM7zltvStdSlnZbquqUdACfN
ZC8iLpsaY3W1QLze1JNVYatlQB/3DdQO6uJYaBokiNYKhiJhLsaGcUCJmuFl6QiIm3kPD77hJ4aB
nrTdrOyEfvp2BoKd6gBTECDEH0V0EWw4UPsd6B5+Nyyn4T8ID/NFXPUmeNjEmfRnri3xBDtOvqux
zx98JkYQDohhXmQbE7k7rABPwq/dOyAq+Ueo62COcxHKIS7Ctjy2mqv5CN1WX7MSbfN9jhvpONWt
oSPeK/XMtuILWgO3/jDNJH3jXyBfmtkfvchrVv9iRnEtWcO24TsAr8RlHB3goXQhhoZYrNPyljTj
mm1tPlvSNGlIfh35zjz33Q3vuVgVGUTatL4XvoZik1jN/GixFP30SiN5w7XVw1fEYPDeSUs8aweC
wKYMi+amaNIZi8tv/meImyXjjuBJGEm+8dvAcEFEG42fvyVGll3ZRCWbyDESFuS+WjNvBzJjIMkN
IDOlhQ6iXWykvvvUQqV5NKvzNajN6VnLwkDzlCwGN1beoeKMul9MGlCEekbUT8BGkbTY4xo677Xo
I89RFNGQokbN2ZWJXZ1+eiNgb9LKWVRsmAFTRvQhYcJgqj0ja7Fg0U8yZBiZB5mGMQ8wVvCZbatb
ApLVHRuUBYnONTAscFTvNu58VoAn14Y7CwUbBVJWDaHAFsPGXcl1D3cj6KpmC2TTvZWqhsADPGEl
hoHX7GIuVHmcV9x4V5o7efdeT0MLfVrYeWLswsawuAP1LQQDP/Jat85PwTAQRrC5HTeIH8qtpxVL
2qCcByrP4F63prSvx0Gw2V9Y2NSxMbNevTBoR5RXsioLxJKRXQrwU7TAyOc/J9vzr0ITkgrgg7Ds
6s8Pu3Tgtmkrsk9YVavtbPj2peXk/k8Dg1dsK13AEXQUsVGR93gYKnFWsedkJi6Yz+al0RQ2qBcn
9d4Gt1pOojMDgNSrNzfRBP7ray4N+QzTNHR3UhOKgMBjAvig/O0WSX/+NjLX+ub8LQCrN5CUog4g
ssJwnmYF+RFZ6S2kb4HhLMsAa7Y2RrznIJfmY8+SnzXUAk370Ac6Hberm5dm1DktqpaRDYveZNAQ
q3jUFStEn76RL1cXFq3M/lBquFVEgyPtF0DLV0VZ1sGhzILAUDD415XUKXATFqjWdoGsDukN6Ee+
nbsSx85ci/4FALGvYxtD1gvV72D9Zh+Z/pIKoIWXYPtLdYU4X1nCQ+WM0I0JywknS7y4JQuJ4aLx
fulBlc02sZWPtbCUZNXDVE1ka/EQVAQ5euizWpyZjnqUFlwGr+yMrUk+NN2KafK4FMEhacqvquQT
ZgZt3qoymw2ZIX47EAh76gwCIAvbBcYQpBgQVk4EKpmOBVG4WbLxawcupZtj9I/KeaXshfKO2drk
jBWUguSp6om3cNVv/TKZ8M9RKUYnbF2lPc6ljMe8R/9Of2WyrxjZw9Ethk+p5UnF8mopDnnSeMbJ
rNo5u9A8Ctj4umWhj7VsnRefkxl2IlnPMSuk4dXkqKDQqZY0iVzY6vSApjlmDvLGgOtrR/D8uVmt
nsV0XQ/u3Vpb/rvdK5KaSdgvnE/W0YgCq0zwbJ97CjgxUdpQb/oe6ES0OowMG2ktxo3tVfArA+kg
DguHHfbGUTM0FpnMhD/SabRIhruc96J+anAHAqhqYNo4Cm4jMVxLxQNu8B89ORPGrkRCTUOHDPY2
K1R9my8OBUeM7NmK81F3xkFZRf3gGc4UHIZFUcTS54HPX5Jha88Xg4sE/ZQs51IX4a5hvR9CK6U4
g4dIs6vGYRr5ijMl4s4cearJIQ/yzzlY2jbHXZSQQVUkvfH6zWkvoDb1Dlxhe0XZp/0CDaakZb48
tbpsLua0NeajXgU2n5AaRuSx1HYaLoe0+5Z80Kyb3Ix1Zzs1LrRtQ3cDt3raSCNnWqzT1HkFEFhO
KlPEGXjCol+foy6rgS0kYkHu3RQWz1e6R9fqqVzDAjchmzXuy7Ylsr0GCUdiPDMetWt5w2XtzfMI
a4d8CairvHid8tmvjr+d8//XR/5/7DOe47/fPP2/H37j0/d/fE3/8TB9/WH9dP6L/3CTB39jNeE4
zOcmF4M4NzP+PVdi/RYsgQUS2lbgs2b4p5UcuzjNo7ZtUqEImdkNmRH/aSUX3t+YwoFCs/Bg+3D+
n/sf7J6sv8+Tv5vRPIHcRz4jsM9TmsOW7I8zmkADClxMcpzWyY1BW1ScuXF5YV4T/ji92VpAf5uN
RvqnzIEE0iNukczbJKkrO5LGqydOXj2d+b3doEG1olcwijkUDFzDl5yCO9U75we7iwsiuS+FGGYW
vmSzt47ZhcOBSoZiX7oiTS84n7GV3VgNntI4x/o8P3iriQ6AQt5wEKEvcJ3idOwX1A2LtkCb7Bby
G3005PnumkmuOnapM/PeTVmOPJ9D3nW656aI5rlZ+2TRN07o6A46R4OleauGuhyfeER4+CRtEepI
B8ta3dRtTagcO3hQPJi24Zb3NppX/SGJAt5BCvHMO3dCeb3w2p42CUe3xMRsS/NMqeeOupCK4TF4
nBa/dalxAKiNiWwmXftRp2NX8PgLFZwze0yYuSCAzOHV3I4DEIR59f3lih0/1UbxWLMncDe6WoHx
WUE/gZHk7bXLmzuGxnpBzH3svh36GQkHjnMr81+UK0JvBz1+DloLopkoDBCTpH0os94q7zqLA9o7
alIur3PPCKjT8jpFsrtziuAnIG83HSyIbPJ7KX2r5d7rlDn8Kzkrx7DjygysKo0rGkGcPsoGnXPY
G721XaFL8JX8aLPCypI3K5NDAomMr61Hw3L0ZrS6kFocAkuBhwsSKjFvcOaeztTGPzbng8irZDr/
eVDQNzAPWud6DptwfcWKOLIN1eTzdHKcK8+S70JbMnmlTkD3z/2o2hZrRgNXKcTCL/NHmrvFZamc
8jkFan1MFXVZdLeQNPS6L6stEw35a341g7SLkxQoxPnCvctK0H+4ytIYiL5aNzXJ7YEYQMqzSWtd
3ZJh8J0XJxXJ9NYzrKhL10bdczkeKzMmbw0bIqCxbyL+CWzN5YFShfVjpduGuZP49K6Y1/UuMcYO
7kZK3S8Peo0p12C/EtObWjFml/xztMWQEYV54b1B47SKIyLXEDZRHarcvC51OZi3ysBknkRp4BlD
jKCSAzi3SDkwxS55bu5zlI71w6NR4Exe0KVrX4PEoYGmsoljvfhJML2VFJlse2HktH+MSw0SBIjN
jl9Y8sYfpSm0mxxkNIF9M+pT/u8qrDJc3qaFjyQyMcKM90YHroCT/5jhF9uYUD3mh7GkzPg1nxc5
fyzMEeorEDIMjqZXGy7woErlVwwcrf0zmCaoFMuAVEPuv2cczMxlmpB6QQ+PNwMwyPHAQ66+F44o
SmA1mFe49PDERDisAA9McsBGOvsI58KfmRqnxWjfAOz1WQxxE0BNRmkbsJaE34zln+3Ua8iHSm0P
4k7MHBccKIlw/R2gfyLWWLS9KPTHNtymQesiPiErR3RAFadyMc+AFQDxzmWyjvV6GK1WQBFOWhRK
s0sDIB0Qd1/RoMiGLENYXuLgm2/bpTaqmMSJx8KpE1DUK8dtXie7Xr+TVniXlpevYD9zzHd2wPq6
Vd49vr/XFTsmIi+Gh2POm4aCA/lkp2xZ7uvS8CAfr+A/dM/9k3+IEWxW32yPfp9b+7WF0pB7lClu
akPKNx1qj0rr2sg/00QZLzSWpzfjeYFRejKn0sZZ7t0mqPYdksG+T6bl1NhV/ZgWtbqTDdUlF4kv
fzzTg1maMF7vemPt3ro1bJ9wDgULdibL/mGZB9d7YPNLuwxEy2HNfbUl3WI94h5csWA2c/pjjo7/
6lecFiM9iRHjpvYY8+qiupi8waeHJnCfhac0c1Ji9edzMesPu8VyPM61z/kVfeEmC7FeQvIJyq1l
4hekkNDR39MwP41gnjIm5Ll5BTHaP3IHAPttCY5h27o2SsAEgfgKqjm8zuWZnIhfNnYoVb+iaCh5
V1m2WqeqHdV2nirMmoFNyt7vzwthkemjV4flu+wmQAnngPVuDnhT+D5NMcQp83xOJMjBidZbVnfo
bG94UTzs0ea1DR/OR3i5rwyW+qPlZ69s2eardKbCxkws8cixfXgbTDXt0Gc9PKF+ft8JGoD6Spvk
HIyLBaIGkPPu0Sw1iFzBpuZmkUZ5GArsxU5XqxmJl7qA0eNm63TjIbdHOIMmeHJs3iQHwDm4T5Sh
fTB3NheWTk9lFrp0Ryp3fLa6DiQL+tiVL6abcgmqR0zla7xYlKBOA2YWQCFjNOfJaWxtL3Kncbib
oMpdolpzFHA6u37LE+lf2LZn3CvJ3m/EXnhDjUsW29iI38J8pv2g9ql3MV3jp1oxpUTQiyYcz5Qz
3Wmz7ctjx6Jpswg+hUjqOd0ZZpFTND/90Px4E/r5sen75C2x7FtfQYkRfW9s8SGIFyZKliQ5xplq
vBqsfjpCXYA/YrS1+ZMgpBP6zECSSDOyepE9GwbA9REmAGtRAdJ65rgg5UUf4miuTTpiuPeQ1ej1
AJg6ZKh9BMfq7njyAUWjTDny/PYMXZwgGRftZaca8hlDAbhSAkQ8dvZQwi7o2DOTnzo3BulLDjnB
gRtqeKrPkT3GBfeZY5DhvfftMKdf2luscGNWTX9fVuY5bgUPMQ5zrBxwd5PxhSJYx7kYmFoe3aCV
NSSjZOo67HlDyFDjclg71CmHknvKX5T/ViHIf2Sk2rtYLtlyyGmMidXombHRWT9dOuWQrCaj/i55
5F8Hk/dCvx4tbgN9zfRarNQDmXWE0TftL50OmmQyYimZzfxs8mI/8qYnWNKNb/ZXBFzKyPXybudT
UbChtI+gQLcEr/wyCLYUhuPu+cefgbJZle5ajprPZ+eQcYT5xl17snBSYJbMp3HnD8vyqTOD3GE4
Y129ESLp9+nQ9SDjGnvb5gO8HEtV73NSgJYfTW+OE28O+Y5p1d0V0pfbggUgmKnuBpR/wIAf+AmB
Q7riGK2Whb27qE/JSKKgTQvcNmo9uYmCIUC6uDktCcyesFmaPRMluHzP8K2dYVE6lpSGAVOytitm
Xcn9dOOpFODoauPkmB11chKWSl2uOwHKqVRfYVE2D02ZN29B6ZavizGLV51k470OSV7R2gZUGIpN
8AJ3fDzMc9nsqAr5WmvfPGBNr+K0MIOrzmrqq9ZTkv3zWn3VRFn2U4kYlZU4lPpwGrhROvXNwEqc
5XQxxTKV+T1Eo4alomHtElXXT7gG1wvXdq2XzO+eqtwEqUmKbd8W6/xtIzFEuvK/W66G/RxWsHPc
kHKIzKd5uJzvOSZIHqa5qKO+D2EU43i4tRGryLr56dUQ+lyybI941uL1Klv5nVcUFdIkPEJCE6K/
H/g2nQvJ+iCW01S/CKc2WGCaFb76KvuA3+QdsiXgB4d/pnyCfVHthayb6xY807uiHOdRFjXWUyYR
gm3wifw9RhSOp4TpshtxbqtEXoLwkPijWxLBKd2oZOprOJvpWUVuYf80oNaO1XoeoqU2/S1bZ1rF
yhyX4jkPxMOf5qNpa3fKO3blyqGhwU8Xh4YtjoNT0/OB28iCb5IOiXERBFicAHIF016OiY0JOCtD
Lk5A/lQHADjRiS1eDXtwf/CSVx92P6mrHItW7LM1IATX2MhdEv/ugLMK6gWy0C/MCfWFRdPuxqN4
REcLZWjbFMd+3BtDP9/VlZ9lsfLWlCOdvK1sJa5nAFx7C3bQtq7q8d7HB3o9UqYAbKSBfAwvCW2L
Sle1meyJ9EHFKubCs+FdE6pFV6Ao02/8WI/FBDqsoF2AGK3ElaAQKUjUka4HZePGwibekVDadRKu
75tXLdd2FTeLTQOvv1i2szF7h0mQK1Zdh5NfPupVEcUwlizpLrUL/j3rA+e+N8zlAFoEhPw85D7I
QlfIJ4XuBm2wIKKwSLGQRPKtzN7Aa7T0yySXqwFdCq6yAViQg7aZHZascbYcYdxbJ5mNfZ8K79O1
FUbqqmyn24Db8FEsZXHS9Zp++Hgd5ZFaWQq+SujUWyVcqqxK7JgjsHGyxnlYwFlpi4qss9u6rKsc
mVNb5U/lm1EEHAIrb3hMteSniH7GMcV3zR8RjPXWS5LiaHCXe0khQ33MhUVF9ljMrwM9sTeT4P7E
kobCU4cS4c0wZsbNtGJ/U+Nsgpe22+o5ccgdzTxglmjol+xalJRLZQRltywYybKMICuuc6f0r8NW
qF8WR0o4Xp74JJiSkywsXDOhDToZbipuiseB6q8ThtbmsQnC5g0XCMfpTozEYXU3dvcdGV0yOfSp
LsC13om+0QtYJN7RHAfSeDx+ki/RjX1M8aR6CJxB3a3NFOabhVwGcTTwx7Hpjta+9PLPENLEc0nn
VXRepF+NbCLazUBzerz0jry3WPodZnTnguHeL04s7YKLUbZq3xnEn5TZuBe9F6xL7JriJbOshCbC
eXlgCVh8kxytoiV0ML+3XIqTOSafLmLkZnRldu0BqbzHgMqSlYFRbUKmpbvMDisuMC1/tZjb7vLE
THa2Dsl0WtREeCaYRciBF03oov8GvP2IFsf+IRB18o4/s76yu4GBmw3yKTvHopjbyuWaNW9n2O6h
ShrQ4zJnNxnlteu8u0lSX3qG7E6Fgz8YIe5Brue6am1Z7S4kmuDtuH9Ty9AXS75XFVEkKyWcYU25
C5hJDdWzWKVC7lh5QNMuR7C+Zibk/l1bdzSaIV31vmQXjCuVA/yUliKyknTlbygvvEtTr+140Har
zz48Y7hme8KhOs35sqGa03Vq2XgHcU2FkIo0ySdoE6+TluqJdnZiEUK7rr1Neyt4RpinTaUpdHiE
ctaFl8va58XH2uJAPxQ9Z3wFt985ClH2QO2Y8eSeo/JXJWc/TkypbiHRuYjuffBjBsX8JvPKlJca
t1xx01ou+yQ69YBHj9VCMmUoP6Q7aE2Ou+SHq+0c7nav0hcsvd5BaiEfWHwkSFWaIi4UNdOlp7Uv
cW8O6XJQegB8YlLwRSk3vqE6ttOFHpxiGZoLSnVa7HuUoJ6aqTGLLXpgiPFvdSguT6A25W3vfkEX
6Pco3YXaVhmn8cjnNAUl8ZxyNCrz2zvD4mHO2ZCs/RqDpzWXJdDRYlVkxjjDQ+JWAM9AQy0nFjsj
vMOU3jTgLZxQGnemiWIxLUGaq+splhA0tqIrsfUKYfn7dV5/sid3L2Q2j+hT9J0nE73BkzI+TVln
zL2slevV0Q9ZkYsTB1QnZj/lRxoa2rVR5HRvVWuztxVE2WBo/KvJEPoBuaq85p0yiBl1+eZxq4eC
lS70bkqEo42wnPJ6CYxsC96o2/JcxewaBCgUq7ssVz3dQ/4mZM1IQ0sBtcBth+Leawm3IKNX4TZb
BN2ujFzVrUdpm6RYiPrZKwzAbAZLi/5GDgPa8S+mlTjp/VCFxAv7HnbaJduONIjL3CYdlms4CaAm
MNM/DJ1s01sjoVl62HJlqRrmV5kJ75vy3qn5mNK6cNEfh56M0hjgN0HhoTPqOQ+4fRzA9GXFhJ22
1BQ6uVMwwIboPWjFdj1nU0iVMAgLktF+ib7IMC6OCboVHoNZMcgQoQ2Ty8yel3UbmDmvmo2uf3J1
F/yoYizCdx3IBFuvOXJz2tIz4A2nmUTQLZODKJ7KUBFLFgtZ4qNogyLYZVObBFcJc21y5yZO0u4q
pgZ1XBW3yt06IqnEeXpm2p6ZZ/EKcHnT0oQKKY4ccTFHls9kS4c51IIwXlybot7E9/nvZ4ct1F1W
F111QCYwgGfwGNvh+Q8JIUzzeCmoVMsRinnM3PfKn1eMD3aNw4Ffk3s1y2BcCdGVizhAvHGyA/uh
2r+s4L1Ne0evbCQ367TSkIAKzItLwzSCOOCNpns2hYRG01DW4y2daxhCnKDMln1BTMnYlZnZ1IeR
OIZxW+QdIszK+YXe9kXa7YEqay85VaZuOCQzRplP7NI9brtNMTkctwqhNiUeQ+M2XDWvu47EZaP/
K/0l6E28kRtwT8sJ0wwlxfR9hqQfLqSJgTqChJiu5Pxle/Kp1Vwjqm+XYOfZzFaRoQiibVK39m6l
rhUdPB4r5gT/fNbz82Q6qcC/0TumAJ2QIyM3ABGI7iW8oXixQ84dde19IJen23kAAssaA6S0OfjH
ie3hkXZD69JbVmjIU1LGic0UX84g/DJ7+CSPn0OCJebZhhO8X7u/Yv/qP7p1MNzMFccLgHo+tieQ
+upGj81Xn+gnHdQjrxW8wm/Wm2IlGN3JC3scydZ7Z7dMCDeWU1e1mWkFxJYBdGnFyxNlJAyirMpe
hpUTx1wAXSh6+LlqNIYdEnG97bM022dagt+YMTRD9WBiH8H8gjOR8GK2YwDRuXNXWl1qEyJRiFmd
xbh168qe/gUbF9AWzFKWHF3E1nST21R7BC438EUIQhF01/6SThbsXM1dtizRCtHPs9kxr9YB6EtW
+ZfGLNND4bT1VlBms+ttSjgC91fuVWdzC7f4uzSAxUJ4uzx6Ssgjnnf7cSy97mdBEbyWDGW05HV1
dVutAc+unj7qoAO/i5rWv6Fwj+SV7erIGR+mXMfLvWNrYW5yGwcvdyEu07zXP0GDyAZklx+2l5eo
rp3lfWTFfJpXXSG6j+nL3Bke+nfnfzpJ4X+YlKBP5w/2FV4OgrXM8ocFS+3G0tZ8bVnVsh2QiCht
6Jpt7cysmuY5jAJakHdmG4gdcJQXr6WDaj9aPUS+oVecnEAn3huTR3eKl3+LsvGOBLlvHBaKmxJK
hdVkFNmXBrfqPieWDiB8E+rkR8yqOFo0MH+0bgCph+V4b9dfS3fOHoeii9fVfZk8Yg14QnGXKk7r
xtgnl7M/dLd+TbU84U7IFDMrD354FO6WtNUFSxB7NCiOse9Pd5zBPuCtg4pIwLiuuritkG82HFLU
zlozeNBtCUSVAuFx2+Vd/1COuWrOVWzV/doud9a0JgxtlBauhuqO1HsYdGGRZGgT04qXimxUA/ej
yGp6hvpwGGLyT5wtM9n9mkvzfh2d+2VcnpYSvmJjoXaM7SsGhPayqL1DbpkpsUmuq8JR8Dv1epVP
C7X087oF55ZsRNaJPR6d8XLWw5niF+gLC6jLRnGuPfbEXa/6LiMnkMN9Cdcmvc5R4dM+sL4Bc3Oc
8/8/dWfWHCeTbuu/sqOvDx2QQCZEnL4pqkqlyZYsyZZ9Q3iQmSGZh19/HuSvzyeV3FL7ckd07I7e
toWAJIf3XetZnlhLwHCGZC37U2U33xOif/nqwuxM1QrS81Qdqpw+CVKGfG/W7LdSB1qKXTikzUbz
dpCYQ0Qr75lDh8+9Hs8cFB2nCUb0wIYMT6p5jWyctnh76PzqjDANY+vGoJ5Z6O2SIiyWlqATg/3e
UypztrHduQUnKKc84+RWxluL74UkOdR15zaIjHcoRyT+oGQ6+Kj2thjRPmkzZU1tQuvOzMHrUJ8p
CGv3yzMVF+xSEANAuS/vmkjeRw0jMyOxkASbkulbWZ8KgS6Wl7We2NIJ1R8A0YHtgJeQTiI/Wbn1
vZIkomQw7lHYkV3HXoCQJhjWF6RkGD8wraKXE1US6FFVwRJXdzrjlU497a7Aoo5H5FkrzgD5EBLc
1tEn4gjY+02ksicKmMGSpTU0XVl8Hugf7hoDz1k0FBDb8GV3HBxT99oG2XnSJetEDrB+XQjm6AcH
UfYaAmf4lDE3Mg9qxnEV4RGi9rsJvfKiJ4bso9VokA0RhWso/nyUXl0elJVAwrEBmQAZcOWhj/oT
TjNkz2JkczAcmfO4K8fkoi9kf0ZxkDk87gM4uO31nKbuOe+wfHCWNKTAUHJIMZP4DtlJezESh3Yb
V2w2NkY+ldxaWtBfoDj80+jYTldtX90JoJ3b3sk8iia0jrZFHgOaMO2e+7WM0blsQK2Up8pxv0zU
kE8NX1dOQKGzBSmvFJDkGM2Fh1//RtI8JGZ3+hYLg4iq3mhCBHkDEk4iYA0wsKJ0gIpACMcPnjbd
p5BK6nk1s1gmXqyv6W5jKDOAgGRrKQ1V7EjyTpwYXylgsIk2shOOPNalsLv8jqTmmaSlkkFbJz+8
2Y22FKWuLawInZGRUcdOUQbOArw0hUi8xYdJITtz0G6kMLc3q6aHPUiNWEZ735MUeW9BOyLctRjf
UQpzvteb2kGQFAitCQWGiLxLpUv6DZ00drWFeI+ga6QARLLqkPRUhSa8Xx1GR7rMjR73IOqZg1Ly
L/Z6nud9bELvKh2PTh7Q4Yd+Kc9SNeVU3s35HF6WAWjLlCfzzNLMZhWDtheatxhju42ax+HyicTg
N4L9I/uBdIVyfNsBP4drxXIUcLqn0u26iEbDLsGCZ2I4cELbZ3MPuAYQxxvq9+dCdIxftokqwILa
6AC5FGqV8H//+iEpo/Zf/7D+D6GVY6ZCIogauyQVD1qLmM5nd7HM7et3hJHmiRXl0Xxj2cpygD+Y
rsKZfHQhbx5TjXp/Z9NNVbtqUB2Il8IPPw8rvnvr81BRkrp+fGtF0h1OXr+8tT6xvxUQj9fHymML
WyjQethxnl9/rGGXVBI6cFIakEHIpeRY5pIjdO3Eyi73nqF8fY9+Ih0uAdZZV+aiqTQ4mLq2NNSN
+CLytelfWl0PQubxl/sjbQ0EU/7zf9d/873Sc5NEcfeo+fj7f10m36kZVT+7V//WyUP17mvx0B7/
pWc/mbiYv367Ndjm2f/YPXJTr/uHZv7w0NJ6/bfyZP2b/+0f/kVfvZ31w7/+8R2dU7f+NIoO5VMB
jWsz3P6z8gY7wv/cfgWZ/+Lf/CW6cf6J953tlPSUcBGwoGr5Jbr5ZX6XErijxxt/lOP8pbtBdoOo
htQOE0PMc8eXsP7Jz+EPbQ+/va+E+iPVzRETVdiuWmmwykfQx088dixhG80EhS0qG/7QWt9C/g6t
YtI1m5+htuMapGDsNwqsPgdRa828dSYWG0AYqImC1hiyaJ+yLLsf/ny0vdcP5U3XPDx0l1/1/4KR
IuxXNVq3X8vla5k8PB0oj//k10BxzH/iNuBcLB9fq1x9/r8GioCgIDyXPCTmwEeR1t8CLRMNlgQK
xqzBrgprp8fv8G+FlsVYkRZSIZfBRbI9xsF/fyd/Te+vJTIdz8KIESReIPCcyLJ9x8XW+HQWHjif
RxBC0k0fhSkcKI5eB4x7U/TGLPh8WfEQ5tABgDwLV9TxpauOHEGzL9HDhtRiyXRLIdTbY/8dYE31
iYVhfGPCf3lPigkfSCq+A1J//aMlLBONX9UV2YrmRNZLXyCVoa2RXzyZEX6zUD63mP26I2UKV/gK
ToN/bD6KW+p+iL+4o9kQ15xRIfH4IonfZ94SawLwzOKN+3rxDBHykbq28ieE85fU7smKmQkH6nij
eXpOGwOeSZKJ/XjqQHogeOcNn9hbFzt6iLU5L+NsE3JDeXaGXUC77w4OFbvCGsDz/vVn+eKN+QKj
I9xbRIKYceSRSDAmPqrsXZhqtq6Na4oHFFpGt3njKr+5JaZktJAesy9WzvXPnzw/qoMURWIKHx4+
p/MssQH5Z2oJWibTX+vqf7Q9/u6GiFZm56tIy5Or+vLZpWAU9PM0Zpu409apy80EfNDjGx/V767i
WKg6JG0YhvrRx5vjQmdDPOPq0g7n1h7IvxW66dnrL8deX/WTDQyscvKWcKNKEDDwy9XR2xGGojls
Ii+AYQiBqmlJAfB4iDruyJ4f0DcrwkXbSz249VdsCelMjja6lJOJ8y1JRkvRNLcIxRYaRq0PvS+c
+hAsKlXcy7m0cB1YXcgmc6CDCZpp6qR7QkACmGAfoQKZLOiNDHbmVvRzpAPCQdCGTUfcZOp/pXCD
s2MpbbRNuPHbD35q1vVpkiAD2pKTpj5HDlLwN/au6x0fPxEGqskLBkHjyyPnJrNBRJebcFh/zgC8
ujN53sBD8+uq6bIPEgEN5bze2tPwpc7sGon//vV38ps3bys4bI4JGH4dYM/HV9cOkjXdRRZBhZQw
ANwhpo2P7vWr/OaDYePMloWPE3fl8RQX0bQeFAL0DSflORCDcM/tzhyAYGTy++uXejGbMqWZrokN
ljnV5/Dy/IY4QXUJMbw5AJWm/KGmAXQY+SpI/rGsJzclIAz33euX/M0zdEAHuTbCS8tmz/T8koae
kooDJnJgtkFA1KZhn1CBemOZOL6KQJPtcLxh0wWaxTGPrkJNvUlsK1y/UcMCLkJE4BqZPQ7e9s9u
RyCMBRdgrguSWIfF89tpUNhVsUE2dmrJ+MxakFopp51u/vwqvzYMHrtb0l+eX6WiXhDHRO/hRpns
Td/rdGt7aNH++CoCwg4vhqtwbDua2IrRAvIm0OPAwynOq0qum9PcuHr9Kuujf/oVC8zv63LjAllg
J+YePbHUT4DwJRR+ydnT1wnF9q3Ri/mHVfwQPWTrMha7168I6vH4muzZPIT6/uNl5Up9eLowlKTW
uSNKls1YEDETtCYiLpSHJc0UT1tJeer1vvzkDAOhisgP4boy03Ql1FOB7LjQPYGrZi7yQ8zy1e8G
06LWXcsImXXa1D0VcscevR3J0h24vL6Yv1FUgJCOgqjBFVM12c+FHDAS35FYCtKUHAK8pb2k6I9A
0jRbaZZRfuaiENao7GhSbSx78ahgpQLnDS0/HWBlRE5JxuR440Kj+0JgEVl8/RyLFda4xl5Ovj0e
kE4g0KQ3SfuypOjT7PKxRvVt6XGhN4JnNAjHsWo2s1Z2HqAdGxM00CNGsAk95kjZN4/vc7pssDh9
DUrdweBIYHJtNYifkIdQRYktVHEzAX6I5hrbys4QOIx+AKdXqi/5RLJMUA2eNlHNT24dyCWO9+iA
GxOulKO+ORqM5p1v9nSY0250IhKdKsKfkcdYZeqghiplv5yZPm4dipRmpT7hZqPQOIXT6shbykQj
LLVcfYIzeqzQvUzjLViZtghWFzi42mEeUY22Y+m1W4Ek1NiGmt7AtvKHSR0iOhZl4OvS/m4zCPKt
4Q3yWxcX8fgRKWH4VVXD0m06MJ1wfl1vRhaFNw8PuZo2ePHqWwI+HeObluZyCyuNpk+HTqo4VNIa
byKsFxH+HPTCa32rWChe4oW7A2gzuRvPSKz7TrbxF2PWaA+1L/TnOiqTEFNxp4DPpJh+M/DPGTmp
danAHRmiGKnzIeeky0XCVQx2sO5r+4xQ1iHdO70x0Faj6fxFZUXnEELuhPE+zTkanPSLtue9IXPk
zDXiNQO7bkTJumiXcN4Y6ZgKgIs1/jrfNNQXo7LaflNKxGLwkCLGuZ/Z9gdEOIlEKiDr7oeDAH0+
b4vQNk49OhRwkk3SrgLDN7t8n9XZcsVzt9JPgkXO/N7kYd7dzZQ62kNfW+TzCLBFtALCWd1HExZx
6ro6vSmMObFPy1nzYEs/r4fTAnsX8W/FEJl71xwRhgN1pWqaQgNVP2VhFoBTW9rz31uFNPHdUJmp
2gjkZ8mZ59cd8pO+JxHFieWgV5NHQd+7bPoFftaA0+zg8sXrH7UJ7QdcwNhIosuWCR+gxEp7Pfsj
FsqwRFi9UrSFu4aAk+CZWWhKcFo7AJ3imorjtgY3e4dR3qm3pNsW5bk/weDfUKwlXta1E9JjkX6y
BybUICkuAbeI9jIm8asod2jTx8ihGVcAn4IYDiMZUFxCpVgHhO1O8MIr1ynpudVZduajL0q3EUe9
FsfsUn0hYUmcFpQu+yumHHIExdAQxbWhheR29cZLQ7f53IL/6rqHJuk5yMBBcFO3UrtJ+pGXHeKm
ROr5MfVgQgXTOCXvhyFf1fD0zRYo9AqSXeSTcI5WA62HaGKrO8f2GMHryJf8a8hj9TbQ/ftpp7Xw
b1GxmN4mwtSBgGTu6o+Tt3YOx2KKkN9Wdl4SkZnjmBwd2SA7KxyDhCqOCZSDDXvNuXYbdqp+3CgM
hJZBGqeXcVw4GJ3vNlsywmX/Y1yaOQ/soe7bc4B7qAlR0tnk96InDi+diH3qTmewnQMNCI3m+1LU
yFEGIqAOyEvMBGdBm74zpool27Wpi+7IfkPTCylAlZBsAUcFYrT9q9yJFjR5ncVvn7JroUmPPvGm
m1xv/GDKiGNMXYX1dCLdkCJPLxySzGaNZCaQWpvXCEuW8EyDeKaGjZXgKpV58Z4TOWk07hAmN/wM
Ov9jP5nLNiNcj0QBGAecKmYiKkBvytELxtSLrdMF72q5p1Xn3fCkBAxiYyzuqzlC9mpVMn/o6lol
xK0Jl5PqEvpJwKSDBJC4jfAbVPG532pOEjYQVYXGRg+G/maIns5Bh6TxFkNK1++nZKjN086ysBqF
rjFcGtCpxUnXJhH9SVq168dS0PpSzCofO9WBaTXTRtxCauUMqa0hpqRfRxwlWhDJ1m6ZF/lVs3Rq
RNeCjmZsiOpLUeGx2CC9rE992LUo5lpOQlhmemZrZVnLRwPpob0XHT7OIJHdSN6JcutNapb60kkV
dIWmN9dGI3ZSN4ihxIHm1/iIg6kpWm6SwI67ngw4NyiIoKsDAIlO/IAAcGhQQw0Agxvg8TkDyEjd
+yXGRHTeFabq6QDg0Qwwy9b5rm/6End2KeLwi8M/67dWWyt9auHdJR648RbCqWXvuMGAV8YNYAiK
6KafMIXuANzQR1EN5pHABfZuXraZQURIMgDQCcBckPys60xUZ15eViiddN1nu0rUBpJzKirmfomT
cDmdU9/HYJdVdnruMfGQeifQn+yq0J/dL65IkAnTO3YzBAoNazICbTK/P/amU4e7uhP8X4QvbvhO
F6gOMpgVZWMSqKtqfFpwoFsP/1utm29hXJGEMKZhDy7CztzigIuqpnvLxJwcFtr70FoyjbXQYG6x
Dr5fx3dNFoXYxgw5ItluPSjz2FIN6u2hb+QByVDElMoxnrvNMoMCpJUj4UwbSeO2Z2muWY0UUUlj
EPcJmR1uKUsWVPZO9m1C84umz1QCASlzzv70bBykiZ0xIIkrhNuL03Q0Yfm6Bv6kbR2P44lX2cyh
Sb2C90qZsYZxSK7Yw8CbH85cv2K6TyY2ZTPQaIB0pT/SDKX+946EZtpkA9uWZjMtrFvor5FEBST2
VT9nplkv8Ej4vFOW0TAmmSnCc89WDSijkK40wcm68unltT6+DymioKZQhB0cZaWztWaZ3sWmNdKO
tFuyfrs8K4Cqz/36fPPa+FgUGJA3Xp5jP0nd3Fj2rA0LgcWJ4Z44TVdf2JFByp0fzwPBzSNWqmBw
7flj3w7G+7auPQkUv5HAW5x4xcksebXrpAzN3RCSfxNyql+66SfCIxfsBOLR2ymeyBw1gT7kgUGk
O67QyCWKemTr98nOQvd74pq6vMigO2JCMumnE5dgE2tsw+EWgVPSCUSzXvVgSpJylZNbHiaBPKaF
3evWv0PeHpcUxekdosVOzPuUHOBVI+Kii/RxXhR7oyQ/aANVz75xCuBRpxH9z37TNlahtgSNcahX
RW5j/oYK4SKfpk2wqaCHcCEQmre5TKtvjgrHFGkwzfsTutqTGVTZ0jk4JgypdgDjJu9aldR19jIa
WvXOLVPWQCub8p3dJ0Ccy1zUZ/TQY3JV7Mq6lV2lIS0uWfl16JBqQoefEJmzEAOByESNnmYVLXLI
bMAjbDgTAKuiGmP/6OtGYZlIcodkWYSd8J77St/T5iQgQ+YLjfmkzPyZVmtTYu6TkBg4YYB2gFS0
ZApEltde9zaDfAvIGZwHKUEkEeat5aPzYUxCqpCt81H3ZuQH7Nby84GzDSqcVqP375xh4vRSJfP1
60eptWHz/PTGwZDYNSRUkkg9wGzPT1Kmy+bUwiC3QVcyF2cOH8dKuw5D9JBI5eUe/K3hn8waBOtW
JSP5CH22zFeL1U3s5Yk+y/YzbaN5G5f54p54U+FEAB90V13lpmuVBMW05EjGnNiWvbcG7BKgnorP
XWWUw47AiyS85qgdJfT6y2QNrZbyszS9WN1ai7JPIQtJtcWrCbJcpNPHdLFD//0qOzFP0oxxcWKE
BJlsKCRhqyyasR8+v/6MXj4iV3jEQ7BYUVZBnPf8EeFz0WFUuuUGbZR1ZyDuJ2c1FdnGLVLzLsfH
efv6BY8LRtQJhefZFPsR+NKGOqoODEQsmWjbIV7kZv59MZpiy6GDfXJFmskbNYLfXMuhZkSHxFFc
0MH3/vQknUkY8bmD2NhtiOarSXrY47KIThcJleP123p5aIf67K1FUNei3Ep37tml/DLExV5EgCo8
fe8n2Xw5e0nzxrN7eRFpCuexT7R2fdT650+q02ntYwodJjYmcZ/+LFIRXzWFHk//9Fb4WGhEm+s3
Q5P/6A0h/uNowyFnE2OvOSD3TgIL6eTJ61exXr6c9edTUlErGxz65PObQe6e+W7b6M36ksg+p4AM
QNawZIWNp3HhfPRmW1+FibWIu2wyjOEm5Si3gK2xwO6KGZ3vBStTLU+RH8zqNLYi1NchyjF/+/rv
+rvn7lnSowZIS82yj5677WsDcOH63FX3wdYkrBG+qN7opvz2IgIRwkqr9KkJPn8e1uAPotMz1cyW
Ywj7Wo0gbtbaewtW+eLB29SjGaU02Wi4+cf1paxUQ00uNJEAqzTXQI9LUE3tGcHiYIH/00+QAp27
ttrWFoQpzKNPMF56ClcuEeoUkJrdkqP3zHvvI+DmtzQcL0p1zF8OLXLEIkAkKHg/f37CaVRCS6pH
oxz1G2dG/cpqlr5PcNihdU78TdcDF/7DkbFOmoJQUSrTtHBWxP3TLzJa1UutR/MgITN4S75EtRcO
o/nxKn8kwfjv9BX/21rnfFRPHvgq4vhLnLGqRP71D/DrX4tvK+HkafP88R/9/+Y5O1bet0RKAYfC
YVT8pbIw/0k3gi+Jphf/RaDu381zi5a7Mqke+zZFURvYw9+9cyH/6dEYgXxCbRmpBUXyP+idv/zW
OPUxLGwpfMfmWs/Hh6mATUecc2jCEAYbEU99Qa85va4l+683Ok7rAH9Wq7ZpoNPTBtYC+58+yfNr
ocVFypFDl/N8EF5BSCwJO7TJjr9zMh/O0cKzPD15G1e/fvj/lH1xxSGjQ3P1Ys6CKWMzlcAvhhVK
2fr5Jd3MK9IUQBNTydhtB3s2dmUTJ28sSL+5sUeApwuTCuDMylV++pHlaGVqAATjJo78Mj5lUcFx
ZHpuvycSiTzQ0S058r5+Z795cR4w31VBAZ2U4fD8mnGea+V2JJEAIPA3kQMemXzLBTRSp/q3lA+/
u0EkP56Q9FFJczh6c2lo15YAmIhku4Rng//rh1ON9aEmip3YoAYw/ut3t76Xp0OFTtbapRXAXdd2
2jFAmAFpDhVZTxti287Ndv42rU7Ivnc/IlTFC17KcyRAv2ax/7rhvV4UpwVXRDLI9uLoW4g7RLdy
oiI1QWnDGiVXLkn1FwrqD64Cu5aGGn0VAEbWKot5OliGWhNbYeYTogQ9vEuUBvHRqm+vP7/j0UEV
na49iSIsa1CS1vSUpxchBNtbdEOkg3at5g4oJ2xLIavT1uqLwx9fatV9OWySUGy9uB+oEGThjC6J
71FmLkFeVBz/E6Bu9/YY98sb72gdac8HBsIH5itEK/QkmSGf39hIZavAGQrWLPXCQ+rP4adYD/2n
pk6jy8KaUa3IlMPq6/d4PP55nChWbHbQnEUkuO/nV406WdfaA6ZGDGKHLXKZzlPMoRe2hk02Q4pw
3xj/x/PWekEUMpxEqOkzxR9t6CZiAT2zqPAzgQff+QgGDpQbp5PXb+v3V3Gh8TI/ihefdeI6xsS+
ALm30LhZUiva0vUK//zh+aZFn9+mfcxaJ54/vDBfcD6byFPHhv5flbnGu7BOoF4kqv4ZI7J4oyX6
cu7wUDIBnmdpJeDHO3p2QDUlgXTYtWm9H3jKUEkWzvlV19/rwnqfek237RrrDYXJb7442v+04JG6
mSwER1+cdExR4HlHL97Natf0bgWwQfoHaDr93R++tnWO4iCHBI0THWeU5w+0Js+hz238v6x97eW4
ROlJWRJY/YdX8UjhRpTDOc7iB62AtadTCDg9M3WsgnxUMvaoUBTGtNVdZ9386WWYpVCBMMp/0byf
XwZfbOJ73WqAkgDH5Oh7rNCi/dObIQhcKLRn6wINav/oA+aM0eH8YJADTzEoAmHGbOmRbl+/lxdj
YD0n+pINNzMhqP2jq8yuJQYPAjaiBc84I2B4ueLkPwWpbNP965d68ek+Xsp3PMS7UiC/fP7YsI0n
SMJXL6Ab26TOFtSmT6kpq7fa/euE+mzChaO3noLXuVYhMzlaFAG09VUn8EfDXQwt5vS5UwcMuq0R
CKT7C8aaOSNqm1CeboN9NsNHSntl+uP7RQjJl2VxfOIVHh/G+V7tFJ0DHe5pmKKzOcSFfyLsQv91
lPmPy/PLd4g0xFpnDzaqXOfoOzago0QNElAc1VW5x/ahVjtnf4hsLW7/9B3SmpToVakCsss5LsnI
xaL2WUzeWofV75XhlIcq8+I3pt+XIwV+ITUZBVzeYq4/mi3mMpKjndNnSL0y2gEqaWm2jvHu9XvB
v3w0UKg/rNkc3BGCJFj2RyMS6whNbgrsAeGN3bTLWb/IFh3j+ofyurD5bLRJitqMBF5Q9l2iQ6k2
dRNii43aLC5vZAOufi8mem50+A0DDoKYDAsFSZGZFzR3lx/KHQA3b9I5a4gyzqEmOCGsk80MkLe5
iWyM9PuQ1ZhzfArdGnREZGXNmTmFS+gAxLABt5612KmxgkJpml06qlWMceYdk3Q0exjaENRcp/Hk
DPux9SJpb1nPoIe4UzgPm5Q/dnZLWfbWtVIJZQm6uv2wITHXh7CburM6gdkHM4k2mf4IfcI8sash
A/7C3en3oQOI63PcAN+/xKFOP9ax6cEFw0BPITBn4swPWeJbJSn1bjWfTi3o82sjpOmxt1pjmi7Y
b89wMErQLC6NyVT7J0NJK5guryVC1tRsbUV3wADcD1ULM2ePmclzAntxDec6K8g732Zocq5Ta4Gb
5MBrXCnN7bhg22VzRXnZ0+6+d2HZ34sojEySJLGn3glpxgt4ZDJ2c/CJjox32ivxzeNRjqF7mW6P
ERx6d3donEFBvLUqbPANpJ8vWTp6UUA2pci2Bci+O9QPxnLqUbUSW9pugPwa0VTJlZpjeefBx5sP
1eLl4+nQKPvn0g6TiZcOghpRpqpqeGvDjNOxTYoY/E7Yx9eoAbDFATwrrK2ssrxkH8pPv46Ngb6m
gYoF5Unh5rSncjmNG9kXefcOx7X0z0ot8ivUgba8nR2vnU/blogmXJdOAbBhh9QAF/l2XkUZPXmk
bWx881LSVADr2ebUvmtSp2jOYRS79k4b6dD8SIp5OW3s2QsDW5NdjQAEU/rGYa6mRSsSys57wOxd
c6O7uifbsHG1bcPSML3GR+GgO7s9ZBJ8TrQFc2PS0SuBLIIBi2qi69RW1JE5/PDtyuwuEBTl7UMP
90gjwsk6f4n2zmxb78yCNsdZq6N4wg4tLThX6dB+z0yvdIkDU8kVYXv1T6OVRDrQxeuMc2RHSB82
bLALzLCWYdHwGVrbHgglw8ALlh/tjXFKAIEcvpljIcqTqPfzjjYZXdeNQYNzzX5DhbT10yZ1N425
RF7QgGCeTiEZ5QrrYlJH11Nu01m3Oh+mJ54/3Z7EUVH98PiohpO44xv+Tss5Jk/CqMvzbonM+SKH
X5rvR08P3qkdZ5a5m/l4xi29seFdN9pRdD71Xpd/ID1DOvuG8rPYofOrxc6y42giG6BBiBH6IRVL
1IyD3mUpc+eO+IPCO4nxDaARoY/Rb6Ze8xiM2V/YkhAl/n7KRuvjDMtiOMHzWzs7pwUzv2lhCmU7
D9lldcCrTnxVZ5s9cMxWY/eG4RFlGwBv2cPSqYQNMOE7EMoKWAEHtx/L8TMatRqDNice/4DxsrDP
dVtEzlUPhlt+Iji5Tz6MsJj0qSSpYTkRUJ3QEYoodyG3d/6nGs3pJYhYI9qBlaweTKtvo8tYr8H2
tOtwjGWhhnGCKMbLb+rGyzk6mRX8aD/tx68OSdNqU2RVfIvZIKf51Sg/DTI+f/CZdPmD3vKS+UCY
qZ0GVusg24HE2viHMYstd1vC3oA4xtd4XykDqZMx58V12zelGdAKNN5lRAXfMPErEeQ2Ru4TGx8u
vIKyhY4YFzq7RdqBc1REHiymaArdFmA4oarv51CYMe8Pcde+pbddBIlteN5Ou6mmn11O9OccS9fg
6HFchjACcpDrU1XH1oXtY9l/Z41+cgqwSDkH8Clo72YFJOVzF/UxQKp+8WF7sHAGtING+bOGHWRu
8ExgdlaEcg6bcCZkhoxDrzBIUDGTZktObC7PltFqoUONZu8jxrNmUgm6su53jui7eW8Og7Vs47BT
A5Eg9AugAKzKu8gk+OyMlkVn7dGXmy39g3LqzkBm44idpHaLnTcDBD+tCV4oUOHlqbjrOhB820nB
sThD1QhmeBoLjr8TRSH2KHL2671dUrjZZUKrb0xrtXkpiS7f95Hr1GhSVuGgTkLQXrGqHPVlSKE5
BpNB0ObZ3EeIDnmTCBDNuKcooYHWwMSIehr8QFKTNHCHyl12fuNE9/OjpHH1BJgkcq5Sx+VR9mg8
SiAjoI0rY26VRmpfNg8EOyKYdJI5X8P9ViElNKLxMA0t8srhUWpZjRls/I414EsyN+MN+CdkmQVx
fjrI88Z4r41QIbF6FHHm5CrrrUgHPz3LM/Klt7NvEIgC1gkBKJQEHK9DPeHwptSY/hSPclHoe0hH
21VF6um6HYL0UVyaPQpNSetGdDo+ClB9jVRvJx6FqeS9I1JNxMB5ddAtchUx5shYzcEPmZEH+cnr
yrg8TR5Fr21sFQ2SjjGUa2g9gFwBBo8m0do8bojJ8fbV2lPuctfwArl2mtUyEI9QPDag2yhHSmk/
NqaLLBzp9EIPuI4fW9d8A6uiKktpaaOpAD9DVCOtbvXY9m4fW+BU/qt78dgYX8rFLmG3rA3zce2d
xwo92oa0Hcpa7VDSXseIUYtNVgyE4DQLiwFe3JR2PKq18uvcONCMyTCwbnEA06ao1i5+YzZpHFio
G/Mdmc9qpx5b/nZL9N+e2gJSAHcC/kqRJAr9DUkVMH90rbJ0L+hdE0sToiZ6T5oVtOkugs9hb5p0
GMbzuqSjvCPGlawTZZZVfJlloIygaMEzuxFLMbjIeghKeOcgnxtOMhJipsNCh6Wmx0ia+HkIZCQ7
1+wlOtJufAGmK0pgtp1Ju48geBhx6yjkDW6IIGyP+NBzTsE0Vl10Iew5cb83I1sF1ldRkxjpE2eV
SqIUqAJB/TKIH/nCtkVUW9KUUDyn9Yio2TGKnmCBVLUnwAmke0gig9QhnRdhF0QcDvWmh7MNiq4q
VyomJ8H72pij/qzJsb5zscaiKlyp+drrkxqgUY9reuMbcZLtafv3MAc87KBwLO2GuPSpwX0dA5jj
8dc8gh1vxj3rWgz7J1Bh82vTQGGLy8BdPiHgiCr24Ahat1HTOB+QLqPSAcW7BqaI/iIKkXgG4Ixk
FxCcYbBCVe0qUelCf7jvI2Hfz5xtGW4Qfa29GXYlOCPEoR1W8BmMC39vEQHy6Y2NROwHtX6JUIxU
2TaYTbu+ijEQIDviNycWBiBptTH60nhnNrRYGfIl3L60mimRD9QUoh3Rqel9aMaIqA3UOGTZ22wS
Hwly9DOttP/asKijfqkNjGrEz3SIHPNw/FSnHrEd0SjgZWhLSziHS57vkAkQYCHyrCOIvYJCRkJR
1AwEUHjNcJgLJLOI+ery1jWEbRBfY7jdnm2fupJmhAfGzvOJGMokTu+FSJo0QH+MxI+kpBKChl4p
cznNmU3dT94Ha0yNYuvA44VCZEJZ2sSIfx/yTiD3jxCFC4ZMiiS9R6bD/8dW3ccWlfl3qB+UTBGl
+yZqN3f8WXqz/iTx3x/Iw2QvZWbW6s2xygppqpG1F7Nq+FbdhuDXFaSEpKpIKYKiX1G62EiOQ19H
o1PnMNunYici9Mo7kkfiqwlJvb7zkwa6zRSrlqHUgy3f1gQt7gso+sa+iWUm92ZGiFigSnfsN2lV
Cti1ombVy+Z0ue7LNCIgjMX0QhkDHOU4LRFhy0iZd9oT4YhuJxveL7VjX01tb9qBFzvGhyT1YzJN
zEHu/bjvL2pzcPpNR7IIlqNMozMqo+qKkHdwGTP+LA7DAjJV4PQxeurCQqW2LgdheCKcntgOTDZ9
cU3NY3yICBD9maNFg+xgoG3YJViGm61vTeXXCfMyGdem00xE84TDbIVBFrkdx2A1A7FmjmuwRpQM
nyptzxWzjf/ZmHF5XWemES38inHWz3uVeGZ2B1OqRKSjxYzUO/DtRnTv49LI+SoNjQagDtgA8SfK
DNXHopmWuxERW7fLcyBm+17beQtC1nXvozYdbh2Ogk3gcQq1t9ZSVtDt+nSGp9pNnrefDWuA+cam
PVAAaIjyc9KEQWf2ktT7HXLY+KGBSuRs0K0uX6e67X+kdRcPQbXCVxmngAQ32qhxfyCXzFrAK1l5
7hK9He8LJCJdgAYbGAQAZ3bASyHsjxVS349DyuzNZJubxYmv8v6QEieQPdKU35WOnRe8Bw3AXLFT
/wGls/JPCEjJ7rWb2/G260rE6toBQA+Gy793p97QVyKDOs3JS9qu/tYnHORu84Im2Ree7WztMoO4
ql08sfXeYJWTd7EGBb6FVijkxqhVl2xDuxiG/8femWzJbW1J9lfeqnFCC7jop4DDuwj3aBndBItk
kBd931zg63ODUuVKqTL18s1qkFNJZCjc0Zxrx2zbXhKztW5Kd7SfLYf+uINiFKwAOKEm+A8ackZ2
U1G75O4cN9esSEx0kSDItt+NxbZ4tjkZwwr8XPqqLDxqU4TYxEBeD5ZsoEY2nBSmXtlHOqkL2LDM
m32ggcN5Jj42fkhK1EiB5LrxBo3DuVQLfwkNKgOvinR2ppc57fSem0PfWo24+sG5ai3JNoxTgjYU
Fw2NbuQOwGnbZbI4tH1DIs0ppup76U+YDzZvrgoc/GBGOBJbOJs0IKkINBfFPAygJfbusR6/Yobo
0tsZ/MKADOK53YH1ZxwHjBrjY9eX8CwNaO3XyuhLPxJ1izWwW1v1uA6pkR/WagKANU+alh6Q/SiQ
Y7p1oSOts3N03Znyu2lCeCbupxsUyaWpz9jtFY57O5WGfKs6r44pndioIa5dimetduj5pZGa/iwi
ldvsVmTdTVqOSkFr1bIXRr6FATThHRp2sc3ND1QNaH9nVZhW4WCWOG09oKfhRATgu1tLYv7YXCCv
Zq6RFwfK7oYGMCx10bxlfDiRGnZpwIJAfvMwH9Pio515zAT9YjFmrzqtL3Q2rXcxgeIfXdmu3OUK
6NB5bqbpk+tSmpEJFCH9uS6UV+DWtHPtHBvpYAQj1WXspzH9F0esE0N1oGiENycB4pHSTWfS9Y+y
BL0SVGaWt1GnD+s31aY8d8YyMe4hVM71KdfW7h0+ScfQBO8G+JG55osWXyC9K1E+0StpcX8RSMwO
MwXX3njVsdFQk92uwtjVKyfV7wgHWfmhZ85khLIz+uHQywaZChYmZ/XnnDGu5cU3ww5/KyzIOE8s
FV2LSrU/igZsvegfC7Og/Ml2FAuXNp/T5uLFzvyTRnZtCZeKbvmQhzenZTfnvJKC/b/NVy/+YbdT
+ZMwz/jeTH4iXkl2jMXPTDF977FkmUSqnFoYpwX6Yf2UJLJpD6LwhgSfJ8tqVIA2ex3k8FgBRu84
RAyYcG0uDbPa4naZhpWTujByRCQR+Jw/+tK4bavurqqtn5x3aRFs3E88pOo9870eML70D447n/tt
5NSo9fawXoNLnIX1XXrWktz8W8OtFOeVT/1UpxnVbupT7V5zKEWJbJGRxHMaHJa0RvXDO7KEPQeL
iwR7EP1s3/2bV6u46zj+cUCvSGNIqsKoheqy8c4fTeOJk5kBuWhMGE+X2evvG79WvGNwmH/5ey31
/1FSN+shYi2kNdJ9OM/+rO1X/mRzZToaBxBQhjESZajAh+16HR/23/+ov4rDHAzZu7BDwkvg+OzN
/vyjbGWqYetvDEBI5RfJa3BnDYv6J/6I/+KnsBLZLE+sRTDH/GUv0js21LEkg0Frud2ZQ1B1i7HF
/Cc/5ZfN4j+vKvhlfH+DGrAZMy1h/GU33Muhs8TQa1QyakW873LeOgF9WlUbuT0c2nSwvOvs6pwp
6FjWvpDEo2HBMRl9/v5T/a++QDy9CO7bwtP6a9h8smPL0DS+QAblEXyg64ea3uvcE9r/Oq+G9I9K
8y39+zd4m7EDAP/1H/uvff2fvVdi+2O/e6/Eb2SjfS5ryntxc/zax/3uvdLs3/D8CUANxu++4i0W
/gfixrB/01l3sgEyMQ/xh/hXf3BL/N9Y7mLMAvqE34d92L+GuIGC8qedyS87GBtWohC+SaKW3fGf
b78i59A+thymZlgAxjC169UsffPHoAH7nQADU05ELwkdsc6BGmLxXsls307JUWMLGQqMpCJoGaRQ
myLfzeLdrGG39z1tZDPhcxaIya7JIo86sVh7xKL02CAcBGScaOojQbob+gyigfWl4/24zNDsUSgp
OfFcGjB637mp++wp0dYDuve0dQDFd2mtunDwOS4wI3VLLC8I7W3kofvceQz3zKEarDotLSrk4uGx
Q4zaNUv8AOXhNa6mXaa5gM3cfZnE896BxvzqU9IXGm51uxiJsyvzVd/NqyPeSsT2Q0NimHymle5W
WkvC2GlR5vT+SzllNhhwYZ4KUy8DtJGfMN79KG7n/h6q2voTZsGH8GhgFKtR7Po6z05otLxL+KF3
mT9aN5U35w8OKIRTmZhdWPn99CV1cbAEY6yMM73KOrld27YfLVnSmSfthyadMb06H4QJjU+VFe4Q
9Blk1F1lkE5bFAUnu7a34ltPqMbgp1rrhb5f8wJVpqpR1jJnL2kS/4lOaUdJYhJQsgeXGcFvSvle
e70AmadEfy9z4b4W9Bp51GFg+q/borya3BVJgKl6ITWGQb8nNtfeU+lVXdLO/ekPBUg8NmYrI+4w
L6eFVeYBO5CzpORhSY0cOLFJiNlZRecJQRcUPrOaqT8ZweHuZkarN5EBcvvW9xICfd/qd01p9lY4
TIUwnltd6lfWMg9I+lZUrgZ5HKfgsI0hx6kpB1E85Qnv3NYpdlpadGkQ7QpVnpUonLvJ59tI8rSJ
5JAyoXXN1RI63vrWrNSVmB5lOG25nFfpvrhzJfJzKiwKJQzrSKUEb19CtlQuiw9Qfrva0fVwUGv6
mm482rUG5gpHPGh0+9CutrnBZFkyxesdWkdyXlY43fwnpnwAmM/ZcqyuFEzfWmwX6UoOJpK32bC8
geS+SFiv0ktviORA6PecSNJ3OZKPJX2FB7zSqFyACJo1QeNtK43OhkBvtxfwknfm5B6KkhbpPN6p
sn+mrTFkBcwgq4uOUJm6srsPB+cEmXOqn1q7OzTTgmz0nbLFSAEHhDj9RjSkfxzz8S6e6EOwmFLp
O9x3HO30WNwUHejuJb5Is6Jk5pds2wVNJqKhKqfIX71jmmbxsUBVW7uWb1Xzb7y0qU58VXtSsDdF
o0IcZOIw5TYnDkUfzuyYdIsl/XmiAfLeTvi5SUYQRyulG7Hdb564bW6N7J5DcODpH2nuEb+iP4bc
CVGCsB39k1muvPOq0zJkd4IUWYPffaEUALrELkl/WjxVXGUkp95M1Ze54/xhlMBQISBatWvBFe6i
OHG/uIzR7CBKKrD8/iMGYXKbZMsUqjz9WRdga7MGFNgWHxv19q1p50+NrU5EIat7Qia4oUB6N6ri
WrVU4KXpwdAUFVSm8W2pciUvRDnN3Zz242HJqhjgSU7XQk6fTkp1bB3OlKO5OhED2oyaKygXMN51
Kk+4zkgCZvRj7UCuJ0S2kwWyIucd+UX6k0nW0gd9SvdWku9oaoiWvniSOQlJTf9WLXxURuLlD+UK
hJL27CYGslo5FtADd9QerSXuP7GgP+qaHiPaxdSsSKFds4SGtyiGgkZUSfenix3TEyQarTvODQ6j
wB2Lk5SN8YIpiqpvek3fNGRHxL4ujjSaqh+rjIh3kBvr17wjSmeZ6V7GqDukBAnTN2z/PPTpAA/I
xRH6E92tRGlT743qJVZhBarL7E+0hEz6bZdm6ZlKJf/sSW8MyQQ1t7FAVUkAm2eNF/ZN+WwU8z2B
8x3cIKS6dShu27jK7uiF5tmffHEX7gw2l684+fZW/pWAeWgn8slNFxG4tf7DS52jdOJz1deUH0DG
HLbeNdNRN3Jqm0jLOdYb4uLl4/dSpX0Y9xbg9Dp/YHr/TtsHrQdy5OVjpEeURNj3mGIaJ2eHgY8p
BjsQoCY0kecCC4ulm5LUw0jj45mkboyaVhp3CE/GsFvLtfkeUxBCBWp1VrqffU5z4R3suvr0u/o8
0y+3d2UelrYVNuU0hgQrN/7YdSnTu5akNECLhZNtlUS5CyqiRcwlZF9ZdEm/rOt7T391m1NSxafd
VZxHuOh6t371p/m26HirDVYWDaM62to7lUYHSiyIfor11fXyQ6a94yoAAjBTQKWA1UN1rrq22nGV
4FkhBGm7h1GvHjq66qxanVbpcDvQRGW5070cmjtyCDdpg3KcZtU31wUjQ1z7Ilb9NPbdaa6s3QLe
yG+tL3GbvMWWdp6m8ZxzEdcssuWA6AJrb6wMQLxS/4i7rVaioToEdKx7Wd3xFa7YWWjms4bWGLid
dnX96sc6PeF4TfbGBFJmbkizTov104ntyMzYTIuv1ggUO2NzpsNSipX9hHP9bel/lm5xnEp5cQYe
M5jtAlPPrnVhHJu4cwLhpfcZ0osYk3useuyOE+REeyHFngmkoh6Z10suiXkzQ6OOyuI7O72TbOxI
9PTVo1ZTL7vykc97X33QtEE/58BZUrHXX4Rx8ePp0JYalAa9PxVeHuAVIsLO5iwrgqR/TZS8MZfX
ZU44m8q9UtDTKXkjYD03Z+qJ64DE9+PU+kcA2Q+kuqtw9atojP1PbtodMLZDXPQyQD1fTuxu9DCd
tU+0llPi+3s+sJBLA4pwcqpRyb3VO1QdLVGTttMdxOzua5dgN8HetvLYYKHScgN211gfA70aHgXo
lA1RUmntCcpF6JZ+GENYMFrkjVpnA5vlly2sH6xF+Z73P1B9rqrq34Sx7Md2OVq5vbeblS36XMAm
qXdUEM1DdsKWQEP9SumVlXRwm1FFn2C9AroYd9CQeFShGJOEWlhjB7ohH0Z3/FLPprYr5/e1HHel
U9RHcwKiD1g94xf1l/NQfvJVnnIqmyj/3KmxvGyZZerZd1NunR3qBOi5yq9dq8Mgn90HZyrpnxjn
LDJH+9K4bR5QqBf1iXiUzVZjKfrHlkFjGqZ71izhqgwY0fOJmjawVzpYk7k/GMreOYjfs9k/KVPY
O4rtyDZ7JV1gLHh3Fot+QtvWG6bS6pm2DirB7d6/8TUuv00bQqDS7OfFTN+M+hkO/3VozKe6pm91
EvtRY6nntTfY+W7dYQ7mnuY7CBQ7BOHzsBiBI9sHqxOPXjodcfB8zLp3P4zkef1bMWs7TLQHKttZ
LZG9tvrbcvaeLROn0qoPn9sDfV+Ca+EJOh3QfMqwG760lThRRxtssynqLDwAnbe2n8RR51EfQ6eU
O9EdtrwCVgk4wBf7renp0Hvngv4Pr02PKPNJpLspNeQ2Cwtkqp2dlZHmi++y+1YlWy3LCksmRmaI
SjG+VGb5Tqr9Q2DXONtuEeEb5xEAm0AKItBVFaW+c+IMz/dG8RIW02BaKz80bMGbI81teNHx1wEl
cpyKqwn0hemEpUQamvjJYnPe97kTqPJSmvHVktc4/ajI73rWXZGzjqu0ExjD9x4AS1mAkhBNiET/
YUrUaWD2Q5wEZMCjXK8jG+W9WSstaPVuX5feji4qMqxu8bWl2DEDFeKlfCG29uzO62mD5DROyhrC
PhIU30nhc/HMUA0agf1Wiw9pzVsjI8ZZ2Gzjazc+wMomnB8/uu1HVlL8WHmVu1+tR9MrzchuoZ7N
ubePXZNirIWiQNs4ZRTYh657ywFvH7OmSHPoy16Rv7QUpaQL1kvlX7ftSagV33ywJZbxtXet+8Vy
vxnyOw1GkDPosEUlPI/Gq1mLr3a+cs0Q/u9yNgCry1ub/VymsSwgb92yuG7NjyQ24ndPEq/LK4/W
g2AWy2HtOEimYsMGdd1TR4vES1LH2fbP5HLpFU4xjHzMEGS76bwBPMR6Lw+ExXxlkjjeEEY3ppV/
wxr1NvN8DqSMifxo2yUJt72X6b1YzG+lctOdStsnQ7n7ml65sz/3r6JNHmfU+1d03s9se5fG+a2m
0R4BrJ26zAd7GfRINOk1HvXPvsVxm5asHyrka9ZbFDp9ttYcLlxCvvIuwhHXwrKivsi10O8xp+l6
DfHIiiap3UpepfeZz3FPUJR1qaY2u1K87B8XUClMp0UH/BiQC4vaIIMre+Wkq+2nyjdPIx6GJzZ+
PYXrVQKMyM0/cH0nQVGtrNUt0d86G/N7aLT1Q6OYme6XiZ0YeOnLtGr+Eb4XsCZDNBPtSPHs7Idi
1W5NgQNuZ2oju0bNJbi3Myhe+Ul5RIPjMKMpLM/M8Q68wNYiiGeGG6qGMxXIfiQ7KQ1yTjtjRD6E
+y0a47Zmzp3bQ5VrY00hUY1Zasf2XNovoH8cNlJwlrqDBk2KNKJMD1xpuFCqjVyUZswdKyP4fTNj
Z6SMCk9FMsbp1U/NmcO3NpyGjrUraXOKFykaM86e6DAMDoVMaK9f4eGzsKJGgQ/LYG024SiKJuQP
JA4Gi1cch3AoWOBxFLUKzTmuINlYKFPBqsJi7aHbxYA1cBpKayHujnFnP+cMG/ST0EdZZMPRoTTF
urptUwgSPE4K3wUEQ9DLRR6Xzu1uKKj1oUjzJugh/FeMZPVahjgTuKLz0spw2anavcZIiABS2MbT
8tbK48j0G0xdUl1GufLLj17ePCAh4amN5l6j8NQzNNtBb+zX9dm2ABHtFkWFiSR8kOB5MdJTSfBz
8w3Ey0uLy8HcOxb3Upcv29gpFzIretPfSGpMssh1Y7el1Rh0kfHd47UMPcatM2IatWsjah6zNddb
M7ANEkQXbTIraexSjw/qFCN+F7fZrHTFtGusU6hnKwAZrCPK7a4Fud2ZHj/XUU8Z3E3jBwe4xP2R
VjhKprmvrHNix456K9N1vh2oPDnqhlOOzGBqhgLjpUexAuV6bK2xi0OeBPgv2NXwZEpVuxwq2i7i
g03bA4gnq0CoYPW4Pc+ayrtkjucRzhnEaO8mpbKZwjiHjKHuSxoUMsvhu3DWrL84/VRI+shYooQU
RtnfalRWSTEhZSpUU8AC2OvrQtOZbSYYLFs12YdSxsx6C+0KRlCPunvXUGbe7EAGa49OX5g/qsYf
v8G1Ew+Lofof9cCEUvh08w1dkxxUtfTnRp/q94YFAG4sWqDX06wvughHP8aqWG4N0JXdVHBcxNo+
JhCHzlMWy4csjuNk57Wrg99D0VTipEoA3qIL0m6T9C0tWDBPqlgeRlzKkUXJ6EJQcEDGAmbA+SGX
xo/Bif0T8FgfR6jtPdLzVl/EMNoPOhBdzm7VbJy7vhkpPStt/3WYqWtoARNtx+4sn8PC7ruBTW8P
caRcsuVMW16zffszjK4mtf17zk82rq8sIwMmseduZjCIMrlr7ZWre690kw4/9Y5oZjDHOiwNmG5P
FYmAuyrttH2bL+IGuATnBeM21TGxYGtkhiiNpjxR9MWTTnU6XSl2IcVTzuPyjTBVc87oPHqKh455
xJp7HylrQm2zGcavZSr8t35ceHuXmGnoaYqV/EqhXHIAGbNGWd8b33O3gDc/TEb5kuWLjcwoNTPI
mqSmosvofhiyuuM6KqATNdlP/BAGF+q8TvWBTQCvGD5nOuS89EpBASJpxfOFoV0242PWlsaMzURa
72bdx1Q6srjwbofGc14N1TDNSJdu6sacDKQfg+Pbynah4fL6tTe1FZyiakjmL2iu8xKIWYdF4Hcy
oNObIdm6M52cx1VhWodGN2M3MMex2FMd1x+R4UBrwO+67wwPUN1q1idz/Ui6x7mTWRhTO3CL8rm4
rnpyJ/BrLXfh2XRWkzKPobYBXdeMz5qR/jDylRFHGfFyFkUn7+kHs55myg+YiNaeWoq0f1Z6wsEX
Cbrfy9FWl2KUFsfW5nHNreXKBizm5jK9Gxt405HPe3hgXcluFZpKNKtnM0chEEgMR2rjRcAqRwtl
AnDH6ZAk+S50dZODB41aDDb7wqSto2VrT5YHEyi7EBTV4cqK/qIXvE7t7MBtVez0Ln9rF/up05mE
64Om/BtVys/KKg59QasHo43b00HkL8fRZ/UrYsaONY70eB1vWb/FQZ1mRshGT3BxVnB+XARng1Lg
C9HU+Gx1i83hJzc/nXLQXjNs6iUlQrPzkhc8nUwjmsR93A7pG+GcG+pKum8KyselXJT5c2ZwoHKR
Xo0bvAH5W1Evy48CE8Q7UE/rHC/azlNJF3VVTHQaRcbtjlPiNTT/ARCgS6jJK3Xg+iyT0wRL4Y1q
puwTgBZk7Xw1oYY75LVaV0sjN7eKLyyhjHeKjcjW9jou4jnrNSjELUkJ+HUnTMbjM4b9KoN36E93
i5Drw0yKAdldH5xvWWflZ0hgHZVCxmG0Z/2oK8v5bIzCvU2YkIxoFvn0tRss5Il5aO/MqiiPXmvr
h3TVXM5c7nqoqPWhNuNBKfShMb6BX7E1eiUCEJdK3pauNA5zAs3T10d69eo7ySuQBS4kQ9B3Mohl
6p/02Nz3PExbjN8BL3JQrhgwQ/7OYZ+s7WWaKUjNKtw/cpL0gmI29nChRVZhGOEk0XhX4KEv86oi
VZl0gmvJ5+DaWWDVkOlUmkfxOA5HPNm4PFfb2tFne+v6KPaUXzzhA+IwO/TTsacjglkBcyuCqEuI
Gi9Y/MURVnYAX5Ld1pvvgD5PJ3LqZb13+/odj8CPbFK7rOw5q7TwgayqOo9I8aGYVA2oUJ6noXzR
Ci0y49b8Cv8NYYm95p44wcYXPkAni08N6QDOpM4Xw+HC72gou8M8hdKild0eTStaRpwGGs72EIG3
u8P5+zTNEia6vhKB6934m/CqG5YRu9ke1gPg6Pe2QcGslQqsksvYb2gY19gODaPpRt70mUGHoq1U
HJsKaOcyTA+xdChbrvhcpqJ0o9GbXpXMO+5j+4pok70wfkKasqcp4vF+AA4Dh5kgDn/N8uiZ2Y69
0F4WlFpPk19HFg7hY21O9gmKhgFhbuRWrrrpfREFrZ9Oh1gBTOu+sN9o2T5gAD9LpN1o2Q43pkOP
Ve7jH5TZzbiY8jisitCaR0Au0LvBpacplzvMX8y/lrgzO8woKsU4nXMv1dgHCrvC2UMX3PwdPJyN
4KHvOV4DjRPWRLEqZlc3Nx6LZIgG3d3cb5OKNKON2MZ8LF69oLI1TEzj8GrlSOctrul4FuzSLHu+
1zzYUwVzWDhosFYxcXEHGurUq+EInWcMsyTtHuZ5c6oU6spKYeBZ52T7ohyL27LLmyc/1i++3xsn
msGfe2O5FVJ9KoXnomlvvNW9pTHghYwEUt88PDHB60FZl8VDA7XlE1RmILKku/b0F31kae7eOVjh
0Cg6cme8qyK7oG7WKyuCnoJfBivQ+uCI/NvwC/TFnZawXdxt6GaY/ZhryABcaST/YiHi6xlNUi1S
v9bQv4Uvb+3zB1aEx9KjVjihI3byQEsyxkMiK49530W9Nt5VNoVkKnsbptV9WNoxNLulesj61v5a
q8l7tH1AumyauGxVrhc3/iAZK8DoPStOApi3pz6aV/KJeGD35AoR3NiyHEDpDLeza54FIl446fO1
j/vxxffz5C7W+r0thvSRJlUktwE22thgsSCptcL68b62LWtF8JCLuMDNQtXp6QHTawy9xH6GQv/A
vA7SzqDOLvUFQuB8mCmW3dej+YwTS9spqbrzWJXDN5UtLsMoRUj2WD2aqQz1asWV4DxqtI0Ik7ZL
HokeIiDf6NkcpkD4T1u13CCpgx5mcaJj90bm1klUzOd+/dEsIOyq6WbWyoFBnJCx1dR51NMF6DdN
gbTOg90vFOW0jf7dnEA7Fvw2WdZ+QvZ+bDpAlWZ6VyTY2jNc7Uj8zoHT0nJ0Ej3ZT6J4WRAfp0SY
X8bSP48IeRW12wH1k5ssyI2gEtG/qCXrX1WpRXnL1sWjCC4kcCb2RrLaN27XvpPPu8EHw7KADfca
toMa965qZcR7OQ11fX5ze/e1L+snjrN4qUqsj709kyXwTnMDQd9CMVY48cdM3po2PWDNTYaAdD+P
erofF/suSz9FMWcpaFl0mXaZ9i78C8WB8D2dhPrWdcq+m9J5+EzlPDpRn5lqpxTtvGGJHToOMf2z
oK61DX0JB8B/KCt65/GJKf9FcgTRbtiQa3ckrKr3Wtr2V33T3Ar+L+l88rb7idQDWDnmtq4HVifa
HdSFgo7bahkYYSgYo4dQNw62mFGd4366ozmAms4m0S8G3P5117kspCxgo9/dhBEDPab8wTBK9BTG
RjhgkOQBVhiEjqTJ8hIx+Ie+gNRjDkoHCpoFg1mYDE72bo7zMl9iy1wQN/us01gg0tVd1MPyu5vn
fzE8/4d44d+ZQaJ+/jqkVfonI8j2R343gpjiN5hYPkx+KiA88avQ6D8gPJhDQJq40A/AqWxFOX/4
QDRh/+YaHiABgBOkPH/13vxhBNGE+xuEOHIMhmU4hJIxifwLEB4sH38yguCL2twkNCryP2MISkT+
QnOBZmaKhnwblmV5aJvm2VIaS+EKPXM5YOvnWrM9F98/i6pxzKo7QinpzZy1zKZgysgoeMt3Lem2
rhP6XNhZ5604sTK/m0bNCZaaNVleDezCsuTVc9JdM6XfvC2HaGfWuRqw+5uxF5VTt8sG+5mfZR/q
Cr/E0u1HJx53Y+XfZGJ8G7v2HqHPCRcvSXaWEliSp/LZHGM9NKlofsGs3UaJnrHolwP01yjWlolm
3F/ewKwU8WeXcgJHFwOq9qTgFnKbGA56rcUA8MRLMeF1t1J8o9mIouWst1dZuWW4WTjvNRsbTCAW
GpwPKB4IZpz+W/kiarNiRNZ6dhNpCx8uGubEmD6tdvNBMyqhnm6lYayrCTBqwQSdHX8up/2k3y3D
bFzqxGhvOYZr/K6Fk0+vBDwXP3Ig+x4oGJqKoGmkXkWCGCs6ZjPKh4Th4ZIQXqYA1dvCro05Q7zn
qVQSBI3lMxHbdryaqhoPhHN5HtW6J7fjiXoR8eRHNQ+Vy1wYB372w2iD+3BrNvySGAWhJK0/wrmV
t1w60ZzHfItNBhOt7vyTpo8UA4s+PoJPCGf8e1WW7si1HUlbWfuEQPJubl3rBosl3OatbjO7Gbr8
mcLNDQHYPfna0OzTaV0fMNky82jp62r7yQUyfHboUt/XQgpCRbUbOAU1Idm4znj1SH+WLP1LohTB
UMIt27nSH5adhkGcxfevW/hfepr9LS6MTP//oN5t+3n/8Z/9/9Hc9qso8L+3tj3V4+fX6h+f4z+e
xs8/PdI27MEfjzT7N+APaIAWGdetvA3r2O+PNGFS18Vg4uEiRbH4hfT6v9Y28ZvAaw+NBawH7UEO
f90fTzT+EHwbslqGDh2SdJPxrzzQ/vw4QxSiaMeAz+N4sA3gEf7FwSoTL0FvLN6R4/RnWnHNqFJF
cQZUSlTYQl2mOKf9Z31FzKp/eopuP9aCcMkDG9/fLxfon+10LL24Z4vppe54dkVE2aU61Isdv8GJ
b/wdft6ZHXvP3A0DYMarnozuM9nC4RvaCs9ZeND2CQBFWhw1ojjGoRkHW7woHgIyEE6vPklApWfX
iXt9T2kVf0VmEPuP+nFQct+Mo2hYnpnORdbj9BYPDOShthDvvuDtMRl0vHy5k5KPgXWrY/cHjZWl
G0Cy9r5zfvPzyy+vLpZ7lRNn7/h/wfmgNY2tsV+0teLnkOp9/O5y+2Pkz6iP9tBJ+LRFE9EUQEdv
BKDcRfvmK0Y+IVSrOW8Ju9jtNMwpBS0e4cLOdmR2Rv+7X2vxjOFcNNUDpH/9G3N19l4neIUOijSG
/ehhz7hYszfLF/6VQuRUnr8SGWpT3HjzaKiOSEVmP9XGqF40D/9gOC+UkdAbNZkNqR+rowmyHSdX
5/VWSuBkZdKpx6YAS7+v9R6+Eebhfpcko35kZnX6neuvMWmpWdnpYVSb2zutS+1CKzJH2FEos2G5
YksKTvvauavnbi6RPrrGOCqpJTRGbzRjzg24PKMSqjQZZ1vkox72ZDNmPHybUT1xy2+im+HRAaz2
5l3K0imYy9X5aLaOEdY8UpuQFcaa3ahNQilMfIrYCEsMHFRzTRV5GJfrUgeoX+jxoinzN8gI0/vg
DhihcBNQBa37WNIRCg0cJ7o2diwEBEVPwaBwHCB8rpV+Q9GDvnfaufmSdpPzHgOO5hXl8LnxEq4J
S2rjgNJW0yXiBB318S0ryHQ9+RJBdiXsH4jEzX6MHFF/lACCyesVSSzDpLeTH72+TNZO6ug4rqwq
mN7ci+FaN6gFtSkZ68u6wBcjLDmGdgf9JAS5Md92Kh+oJbHsJA8Kz9kieWmcfuqlUgKBL+7exjWx
Od33c/Mpe7KGO4eWhXNVLu0XUDttu+foKCzAmraNB6GcZxdPyVwdSsv2h1AtZnxw45brZYV93gbU
lOsyKvKY4meL9DI1WE3/Wfo+EXjW2xxXFHu3lGXZC8IcU8bK6/5W67bslJfn3SPdAzP0znwezpA2
Zclhs8n3WaL3c1g3yj0YUEX5waVab30skryrV9q7Mf3wRg49Tj116K/8vMBnz0yLCi5hEosiZeTI
F1jLBOXnHr8acwe+EFPlI7t3m+M35endM1uP5iHLZT0FRPlxfapyeld2b3/U0l9fTT9uPA7I2XgP
0zt9yugXu66w4GBLdLP/c1prvw74dDkcG7LY9JG5bd+s2Pao2yaCczWor3heFsVN7EyD/2gR/37J
R0ojLDIaKGPxQMytqDUcNd7EXBggtOIbtUqxhJ5P7IGxhOAH8UeD5JKnejKuBLNZH+mbRLzV11AX
FGd2jltg9No63TkFDMWwoJFtAxRTN9D8tLhZnohtu90PMG8rq0Yo6BffWeiNN71aDDvTLivMf1nF
pnLOJXT7f2fvTJYjN9Iu+y7/HjIH4A44tjEH5zHJ5AZG5oB5dMxP/x+kVC1lVlfJqpdtpVrIrJLK
YEQADvf73Xtu23O5b51FtygUjikUuVzgBIdlnhMbF6VqgSVmJW/1Omprpb4WPjTTCxM1ZLF2qh7d
Fo/JEjKUFxH5c/aAbVBzqQJCkkl00AspBiaYzeBPh6E3wN8xhjabBX6R3MJZjr19bXKCwNxPDj7X
VNmZf/KrGRDBwapRWTNIs0Z7H17P7PZI03FCbQzqZkYDXgvrhKUI8Ywa6SVeRpNeV4ygy51pR3QM
pxpsc4rpNJD5tnfbPt5IBmIl58badTvnJpMaSvE0D3iwj3VRaJvOmQW1iYIiihAOHrhZgfPQz2aI
YcC9221AdYC8WB9R9pb0LmUNpybtK2+/6CJgjSMPnIoWJwmzuuvZBORW0XqM8Z6iwqaTighrSw8x
q2rpH2vOtPRwUI1eDE8h7kXncysoL9i3bepmO7uDxPNCJ735PjMO+ESoiNR5bw3iW4WNmXGWiMZm
4+cCN8IM7e8IQUvyrFOxeGW1C4G0jPFVl4rie5qF+px2XdPtIgumEad7usAJlJI0RXEN+2s9ZzLd
xa074cgdy+rBS5r4pY6i7sJisvTeF52Hn9jPmg85d0yO0mLiDdN6Mkf7cKFiahMx2GK8R/8QCe9B
MUNo2hoceIYHbTs7Q3XDikW0mYsX48BMCPzc+nY67nkIER0fhgYfAhRw97K0Y5JJ+UQV7oYeLf+9
mUKGiMqvJff+5NrLQY3V8oXUfzIjT/bwfoARia+ujtunvsRpvnV50OE3yjP/IcKO2++pt+nyrYNP
ssDjldPa40p290GdR49BmziMGrimQZ6NvNF+rifRbRtraHnoMhKNDzWdRAonQzaz2sTpdK9GrT9R
GdN1e4ENXO3o2Bn8PcGeuT1OFeOWbWvwN+3ylPzcPi/N8Hl0fZasKp0ZgudGMmnPG/pLtySxfFQd
lQ2HoDBevQ+szO7ImnekuqiTxiIc6QrdYh6p+nDpn/k6cVsD/lj6+D1igjtsClkGzhZFuaa0L+dE
iviYMsirEyLYmA1T/wYUWJntBGpNtHV0ho43WS7mR5bgpMPwXYnLIJ4Qe/o2YQ/CgkwVSBkktXfN
MTTnKVSnfbhxLJYvtjgLcfXCWl+79UTtndMB10DGpMvH/DA7pANazrNMYCWyLwnoqjnpKK4CdLuM
Fd2j36bbLpkDINIFATTv9DgzsqagIK0Pc8X+Z5oXv91JY7L8bMZqkIBdpI9JeFE9mDM3Sg5+Ufre
RYK37kSjoTXsBicMBJBGRCwRERWm4dGjSY5Aa3hFaBjDVdZZtg1KJBywplgxV+qg/FCdGFcEZotx
P30Z8UCy+DoJQ7OpsM3XHnXLPkzM77HoUPTBMbjMQYo3xSTvsOnr+2GYrJO9CJvU6aRYP6KGWgPh
WepmLeN6C4p4vJadx9qd5tlyw6U5vSlbxc4BD9vIHIFB1YUeBv9WTJ7osElGybcaXf5uXJTVHaY6
s15450C6dBoNT5Yl4OKQklcdGBjG1xtv1vK98quSRxSRFWX7NXenDG0SdlNXsNrFRXQ7lan1plPd
fplJvqbbuOqDdkPQL3qd2C3chSGDwdHM2QvfVn+uB5XgbtENxGrEl/o7ZUpLunOsxHlqm8V2keQm
v8HwMbXjsTJotLQE4SjolRVMW9o3088jrdzFJkf7m44D5ClYX7DZl20UVvQv5WLlcVUNRZs7QV7+
EWpOFx2r2CODwhafUp4Ocs2LZquiNnnGEsO0PqXdYN3qs4IlBLQ3CaNuGgGciWFnhL6BcbnG8US7
WYOsQETGuwLUszxQ3AE5I7QllBx3CVaPUJVkd9hsre/KiayLZWDDiBXQ9l9LLvg7k6fyPug6fR78
ghmrTjNpb8lXMuKeRsuYcxOQ0yVKG5ELwVtPDki6YXyjID99K4vIfStYa4atoT/GOoiSgdEOExW/
v2/NsjwEWdHYZ85s2VU6QdVlON5RZ1pU+Ag2QbJg15BwwrJNN5TUOuHCLRqGkDO70KajmGmv8Qo9
2EleMPKhmQFtgmQ7P970YHkCNnS0vNh9f0fYjToWdjJcg0lQtbfGy1LqebwEEz2xd34hrBy3/mgH
r0XdDXK7JAsBkGgumzPGy1Qe0sh41YE5vfWt9MOooC0m6osrfGAm3hleD2qZztNxx/0Xe4+a4WPJ
RJQNHtGFYmGK4mH5DJOETR45iEgQ1RmMukpI5pbYVxoE7TZt7vJopjOLRhS4cLgLM2+bORnOT6IN
wVc7zJPXgpvgeXKboN5wuJmCTe0jgAEICYuPSPsTurbh49Z25X7ohRKAzbBGEXfc3+KtpKj8JqlX
1x0rgHxuHTvEPWOFgA8Qk1HmqorfJ0uT9IPiIX4JAJXBg11lCIIGV/0TdYG+vxvb3D9KM2BsyZfR
4rLAssIWhAhZszPOso7NVNmS5UkDHJV5LTj3dI21XEXskem5QYnGusmyitPJIt21TZzePeHP7mLW
1mZY5+JxXzPd730suo1nts20LlMJqVxvA89BRBcs9ny+QTA7xY6HMYQ0UUTWa4/BES8Mu5A9d1Q2
7Ds/tPmQx5ooG3sq0rZsEdOZHj2TJ9uycGmDSUeSaxyunIph+cATcfKxAG4jti5rO86Ag8G34unV
cBT5g0b+H8lL/78y64ks/mt56fqdJ2r3a+G7veYcf9eWLPkbOx8XuRzyJ0KK9skt/i4uWbb/m0DV
IRhJkx6wUyKQ/xDMf2jiqEhYlolN0inMH/2hLtnyN98hbUkJsw9nnn/9J+rSz3Fi5bvIVyg9iF6e
S4u880ucmMlhUA19gkWfPWnuT1iip79FPv+c4f3jRXzQDK4UgoDyLxxQipP8iMPF26iz+IRgA18g
sawLUTNi+sun/7eM+j9eKVhhxeSXtat/yWDjkw3yYA5wTeeMI4GWDQ9c7VW2+09fxiFTrTQ0Hnbv
ZBp/FseIGmCKbNSrS7Ifxq4o+qdqJuX1N4nyn+nL67vhZZhlEOhQVKfYv345iSY50bjUvwHDSVXo
vkSc7qHUAzYABdNhd/brU1bOxfW/f3//txeGuyyUq9drUKxf6F+6ZzIuwL6V4tUtyMG6mA9Icxl4
GOya2ZBnhUMI1UtvZitp/qbIes2V/5k7//0tK8K7mkmRj+r6i9pJu6TlYLZ8bRwiMc9UMI0haTqz
KAbPjiVInpXS2XlT6OeHigG3v6cOcfy7qoN/vmBpkVjz9XQna4fs8s/vn4An0d7aee3TWIKJip6a
2oq2WQY65N9/0P/8QszRlEvAHacMM6tfvuHRsuLZj91Xq8twUfSq2Q/ZzGh7iqLzv38l1/+nLxUZ
mf6MdbhFql/7v8zFCJlaDIDimwXXCLEumcTdLiTChd2rqovHhA4we9PGWQDFbx7CCz+IODLx2Mdr
bmYMc9AKB5iLhnHQtCsxr3+EPof6Td967ntBfgU4iN0ReFvKpgx33oLwuh+4R3iCkxill7xFcSK+
H+VY2ZtSsB9mdFNjaS4wQY4hHkXtQIAkiLPEEFXD1HU2lPiyQ7ZkxLYPd71vHS3S5uYy5Dh5rRUO
Nra183Rgn6WTw8jW6R1stCuvjRWE5T1aTfyCfRCvfu5Oojo5aQTBXKag78jxucNt3Xh9c5DtqKfN
4gX4SiyICo/eUBbT1gESVO+JXEMjK8YlC7YCKv9XW/lI1bDm8uEcSqd9mgfQkkAxWitno1tY/oks
ljnXIVPwLeJENW0byKTY6ZcqwYgSScirfQiFaFBIGU/0ZC0uvCke6yhjyfAWW2X8tRXIOIyYEiej
Mw+ZPny3Wy2ij57mvIcFFbu7GdaZIqYwjmwgUjip88EehZXGzUVDojsWj1KnsStQFG3Xuq96z6wB
Rcy/JsB0gothye5ClWTtiNnOyvMgx8ESdp1t7WeY/HRDyXosjQXYl2RU+7mucQu69w65P3qFxagK
84B6YjMczNPcCr3HEfWtm2iJZHrIYa/PuuQS90DWiIMt08FB5ctUXCs90AEVVbgtihndSz8VedRA
PN5S6kBU8ECekC9/a3HWmtoddekVDtAd5YV+8xIOg0tALeFUyeYnb6pIhueh9jQ28d5RqntC4VvI
3BJob78vrduj8TvCaxA/cNXU4dXgRmU/39FQmbLxz9zabTG0pbPChK8KYZXlM+jKtKI5NwxsV22q
pnbrnXR5KUzMSVSv9aAGEwqKsihu4kBk4pLeXk/QmZtQVUkt0UrOb/V1QGtcfcYop19cILj1tpN0
oqZ55UTfQdL18sbMOTGHtglr/xbLlXXb6TwJjxOrXvyJ/bHTbG1dCufot1Ox3IXYze55LCiOhTUh
kI0N/u/zVHUpvqBWrEAWLOc2H4YzTtVL7Nh1f4wXT7vrYDb2TskYtByW1IQxMUW2TC/tMm5evcxB
Ei0WRuJ7e/FIfHZ2QMWqNU5+/RHF2dRxQHanZTdhXuNH5SSw0gV0CEev8KmG9tDRj2Y9z2M3uBgt
KS6/Tbrezg96Zoz2CnBauU+zV4j4a1DgKP5iksYdkFWK2eYIrvrCqV6ayg4ouJ643YPrVDScIzZh
lwbd9RB09C3idurGENqXaYf0OVuSNu+3SRv7I4mxquQMVVWQx1hrgP9fUSu98F3GkdyWqLV3s65z
Djcefa6YC4f83igP76mNF5v6ZeU0MG2tQYp9kqLpbGb8TldjXi8cUuw2v6fkb7rr2zTtNlNrogC7
VJ0Ae1GhWssxE/s7PfI2BpUkjfUW+Qgh0619b94xTGR+g+aNN5aVhUyG3WfJsabTld7FAuve0Zm8
8B436PTJoHpSfV6uonhiVSHn7cLjMUTSR/vkXgfUx8hXz5UFgW8HVAGyclAt7XgYSGx4B8cKFUnO
sk84Oqg2ZpDmJ5/NTFyQZT6d7mzJzGHL2Ao5NTOhtXquItx06LPF7QiukTkXVMdPeOOjN9311LdB
dwo/CyetvvQc/p8m5LwUipmTfovlAm8rNol5o8NYXNeNylcxNMkiXBYdWV4iePPniq+v3TUqhcUV
u8ZSG9+ugjcVlCQ9StmWl8tMRcg2KkfzYkYTf561Kj5iZ50tOW3ZfHRFBbrHW9lQ9VRWyTH2nPEG
F9BSAIuSoj/oqdCgMdwl+VAc/O+HZs6fbaZY7ynFC7ASNdn17dA1ySNQLPMWT7Z87oU1fmGFSmmu
7ZNA73jM2VjKKMgFXjloIjKzWIDyLrH/He+bXjYLL0OouyECu8MiNXIF5gEZuLnrxcMCbAERBeRs
sqnZK3LCV6iaDCJC2zrwpknPFQuM6WPOzQEQz+8oPUrLgiFA0YMY2ZUpTUEgFrLxRiAJU2wNE/Zu
xn/7nVLQ7spYw/iY8w2MO48HK+fQrHfya26d8KZKF3xantThQi4SYYyFtvGLndYtUJOFp2SAmqkn
Suahp20p5UwYRi5Z9IXKRmiq0C0QMP3ZYi0Ee9SlWyzg1U1uQuBkgqjeRzsq6ED4QvheOsLg755u
G3hbHtuMgzsD69s4jV+aPShHlPloJSMd+WkS5bE2ZPYzZJKrOFODh1HNlPhHrTB75ZYpsUbT6oyo
T3832Ou8G7Ot79TqwTXJtBx+7Iv+e3T9n/UQ+q9Prrs0+aj67ieb15/HVomHwabJWkjJCZGd8P+x
REj7N0pMqBdhh05vxo9ugj8tEb4tcA4oCduA4ySegn8cWsVvcIPWLoj1pGkHtvx/P7TiTaDpzaaD
RPE30cfwa18XK1bUpx080Iaa6xPGDWAIfhEc//J5/O1Z8o9XwdrhSVZlKjt+OQQ0abIEI5hrvNVy
vooiE3/KbdzN//5VcFH/dOShz4z3g9OCMx7OODqffjls5QMJFqI08ybrO7z1XdzCQ6nrUN/pvtfm
OJMr2jWZZow+ETfdRnWXDrtADt0daGjyJN3Ql0/lPCbevhDKrq6HEPIsiDrBzsqNyJoeysx3xz3S
UwKGbYXObtqS+MxuUk5/lqkdUqC9TP3R9hcZr24zm4cefIfK51cZTA0IAd7jQxKT4ruMgppiI9dK
F5Y2KaP7kCdueRLYErqdn5SevffCiWRGsBh9klNnM5tmkMfom5Q9A/gMgAWcaTCQ3jhd4mBWDwo6
aHIrqkl8mh0nXNHKafY8DAUtjhHLPGybscsPNFn25cFCNTPHpguLYo9RllSlnEZE0DZgnLrJwkHp
XboISsv5P0TNYC62ZbNJJvC6J4ocQh5pHVW+ymEgfKwzzj97lu4wPfYIsvk+CFfzscWeGGqEA2aB
OoE5OrfOuGC4VoWU77LCIbPzTFeVn8pW1pdtusjm1MIhpsWULefGbkeYpqgRPNp9h+fopo3K5h3m
SfBu6mB6LnVbfx8KKBn8SZe/RdiS3xLRqy/gc9zvlImr8rPlhwu2gnwiOWWz/dMEnqxWgf+z+oSp
hT2O+05Tib3GO9r0IfA6cDTKyYcUnJ42zaVIORqQLWMKscOA2TtvXcsocYfgzmGuczoZEUkAFH0U
QVOPFAEEhLsXuggcWDtUuJ1bj3ndQWKg8WFTpB2jGXJ246umIcDexIrE0KmpvfSWncpw9d/l+Xcm
G7f7X1aKf27DBB/yV7/ajx//XVOUvzn0+SEBQgHEiotI9KekiCuNdiy9dvsgGtoaEeCP1RkLruAf
VkNPKoXqyH/15+psSziJrM4/LF/oPf+BA1d7P4s4mtgKvxmXCWVUEknnV1WDCG9HiYg5SDMJdapA
5pS7nBFV9+qO/Gbt6unQwAsK6ErMMyYaFCwogs0lVsk+OCqvqYcHl1m5f12wzqdnEYXd8D1uHIJL
/hiCZSp8EhgmdzJzxgXilsCCvHw6Sx3VBAUXwTAGmG7Zf/IzuFtbIjKjfWqWtrJ39tTHwWvjJ+sW
LJyTcnxkRqayr3qc0Ho27uRDTqMEuTBfUwBbtyC7IIfHVT4mXyfjrJshr8U5ms5ylLfkWZL9QocG
ZHtavvz7JKYLfDMRWCf5o2I7fBI+h60jzNkJ7ID11I3BlyoYrwc/LHZAyO4JbV+1LsV0LKrwmPAn
y04fC6JN7IJE19XmWleB/iRE+9YHtR2dJ7AAQOvWVOQi/Ge0nBfZdMHF0gSmpNZhIlDJ+qyLYx/2
0BKWH9HLck1hWrHn6k9EwIhphq41yUNe1110OQZZc+FrqFWfpJWCqfNMbJgjMeJkWt4u5Ih5B215
zpiR31YsTFc9SpM5VNi3zjhlIkLza4IV6DR53bhp7SdjJJPEGDwLCcg+1OGZvEFQAe+R9oNbyApW
RTIxaNzaVTx9sCFNpkOFKCXgrEk3ugP9G7rbPArMh0Mc4AbYDBGadlwAJ0NyxaZREKb97IB/fc+M
bu95CMpNmjMH5fCzw+sBGCLRjfcQWMPzUnZkTRLb/UZdfbwc0x/uk009efCcy4ld0Bc59SqCvmKy
9KjkPPXXdTqla6k8QPeEXEO9EbgejxiV25x80RrVDhs7ZAeCqCBJ2oxN+MDBXN/y3BMpWGqKS4iF
/4iIo0IRF8eJQHScbj1GWeDcBPvtoc5dh9yMnXVFd3Spi8cEV9EJQEQdK9UaWPd/pNdrMSXOF+/3
WLs1rxl30WMffiHrvPif/TV3cofZMexBZVlphzXJjVsEuHYAZHU0BK6qymOSpWW1cxjTXffL6qc+
iJabco/NJkgBbhhTfQQhY1eC1FPjP9ZIJsmzGxkjRghHSd7EUHMqw97faTpzZ0SQ5DdIFj7w9lgI
OEIhSpW9912Nr00lvR3A3nUBuNE9PcRu4TtnrxqrS2pj9JFTQHt0CM3faGrPt41xr2MFyoQtUTo/
Ulnj4yNsyDimtoMqpIY34kNmjfVnH8VIVUnC/ijadIKBm70ABeM3Cw4LVVgnC9X2mKIE5sRxfE7f
c9ZXJeDa2mGgNi2XzqCBvkEyz57oh8N6ns7Q90mJ9p/mvm8vWePSEwEr76JkFrcLg/F7SonRDfab
p7y19UOVLdGFyH0+9ypqcDMSuuQbHbkfWiYVt0U9uU94Of1ik7BVOApWwotR89iE7peOUMoHQHz2
5D0L1S73QU3kM7e67qqd22E7m9bbRWTMjh1scKx1gTu8yELWw35oQDtvkoDF9DAurTg2DmTuzhA/
FmwdAfRgmzqmmQa0U8/VZwcU8HZwEswYg6wp+dDsD2XiWBv2c5qzOqmrroaUJRxjnZ08sa77wdzZ
HQPVlMA9tMCRGQA8wC20KQ9yTOvpVSGdnnxV97TgdPDi2inY5yNyykIsdOsN8/U8WdOHGqzxpFTT
PnRmSk6WSPRWggjdWqSYDo7MSCpJy76U+EkvKIuJXyM2vluroqIpFF5LrKoPz0nRPGZ+y6Sd7eFm
1F50XBSu2Sjv05ukUNVVikT5kFh1ch4Sb/5ctETVsU1a1lMT1x+OCtpDMo39K5Pm/r7p2mkNgONv
RSPgE1mzRpKW3BL+ny4EWCerGM4UjrxHy0Cll80Pr5e8vWIN+RHtIPB52OpIXDmHojbzVmJu3FuM
VU6x443nfvKd6ym25KuTOt6l1ENNFRfezi7MLwenNTvcON36yFL7qu3LkzSEVRs1jNc9QtsFmQzY
hFUcHl1LOaeprtp3DDDt3jZuc/ZqBjTGoUIjWLoPn69wrxLHeWjG4VAQ/7jKorQ82d7sXsol1J9h
2uCuEkXgQ4uzcMrIsMOoSXPCXV3m6dNIqvezA4ECFVs30bFLVHmu/M69s+O52lpRqMVZR25vb2bs
Zp9kru4rQAjb1hLOg4VVDsxl3BywFZFkcHCHY1V+HFrln5gleW8tChjH/ZHwvSAgO2euvhhl6b4E
uGF2qcPxIFLTFyvvWVoSt3X4+7oQYwgIEZcOillSBMRY4FFknoBSNs3EPbXoHzru3H08tu2GpWtt
ybL7fRPiyLWq2rqmJwVWOgVaWCLaqruJ7fUpztyrjLdWGuZkiRfXv6eCo7lysin9ThGoa656EacU
IXARuH2CU8VHGeJ+PMxjbcddT4I7pUoNV67msRO99jpq7eiOQUqPaN4YE3rWPo6stEFRD/5Q2Aes
2jmKno5hk5B7c38X5/nCQY49gmd0jJjOJPkQ9YeMIiHcd5YpvnFcR/13POomUOgi1b11xq7OzdKI
VfsNDhMhuG1WdG851M+tH4zpKTUqucMeE1OUE+dPmSoB7lk4Q8RB+MxE9sHQRoeS7rtiBeNXD3il
6KHKQvs65SDBuWmdWGBtnA+qM8spW/p8x6mGSK9fgzz3ScPIwfTxttNue7aTfjhb1pxcYWYuPnHA
pGKHau3qy0hNXrRRVQx9O6ENKSyBN9Eg+FwSMkPDt/wLF1f6tqWc59ryo/S9bgr32err0dp3HX7W
dnUi5z8GMHW9AHvSwfxiTFCdiiorDmAq1LeUlP3WcxLrGC3++xjW7OIi377HvxtcYLXpHvy+Ytng
L+SyoUSkPwdQOq2N1H7J9gx/NY6Vx9qQXqTiivmQmi39xYGLuAm60X9uVPEahnP3WLKvQZSNU//e
OIN7gDHSXaxuyHFT92F+QLJS3WVNF0xATrZ1HkcZFg0PnZzYMa1C7nXfLPHbNAWPdhHru5rd78GL
EeXsOU7v6FXFLzUNJqx3RVjnDSlHbIGY2Iu3aZAF5n3POS2Vqq9d8IxbXzXJMY8hTlTxgEOYdpP+
CfLjdJVEPlZ7a8FxaFtqOGtcr7tCwfEYl+XDCmKFemBTWwh/DfPpTHPQj4mcS1+4ohutot+vTGyC
s51JNAyaPHDvvUWL1/7HXM8wVhhYQQfvZdSN/LIUwjzzZITHB02WToK5z25iuDg7BAGIXF5qP8Wz
dq6VRQiiWGeIWTvTJxf11fQ8MHsgrQ6fnkQUtZrlbDnXc5Sb69ibBJXURXiR8VcEWwmI7GohX/BU
4re9xLaf0PljMlK69sI+plYzcMzAJiH2QzNcXKt7HADcHzvs0YyflmnSW/YaoaGRYoDvR6eCHL9N
Rakf+E1fWhxF+GzDMXO3LdAH50M3TaeuWyYOM31q2BlemsyynVvAPYPGjO7phTmIcMf+yS4qygGo
3QxJ4pEeIo8R9QYmZcIJRgbgE7J0uAiKhud534K5u7YHJN59VLigQgqAsvaFjEa/PPhDkFFLg+cz
OsGUorMoNJTO2TmIGJOEp9YuztpteCBzLtimpnnhfUEExlXPr80dhVggwg37tfpcuGNzZY3WfDn2
6iMLs+kaU2JwbxqZXhbYwDZFAZGrw0KJyYg+zwIU5ja3QXwwC4xwjqeXsUKkBm5Zn7o4AVbjR95Z
qeLzkOX3vTM0cB546Pvz8BmMcLGtuat3U5ZbR6mi4Iz4EH/lBnUfI5burST6/bkbp/jZboIMTpkN
+M1vvGsWU0QRS+EXtlyRvBuvyS8nXJ/vopZwIEZ0oi+T8fzlJFtrjjkqTaN9HmaOgzs799r0hl28
h0nTFsvFCPDG2so0h9Vhd32avxTJPH2LwI9UWzQhnZ8KQpPNOc5DfjMEcefUDKP/1kd0ku1dLJnh
QRZJL86CuUxMU5pU57GO+DyspOIIuxR23e7FuLIg8yyF/dGHHqZZ4WrYN5oes35fRjGXsF+wMzv3
KbuMC4fpibmd9dxM75LpJQWLfR9+wVDnMlhqKkA4xuXRQ/7aL/RVX+IUeCcNI2GKxdov7i1/4KPT
eL3pquzplwkUk6kLUhcVESdbTDFRjST0iZbWbsMgso/8+zwM7XybjnRZ3tsq98NrOZAS2BH/j0GN
Lgkhbos39W3wFLKb5ujnEQlh9nvo8ZCFpyzNNVAebKDNDrS6vIohBgAfdjyomsI4TXtq7GQ1W/dz
f7LS/pNKTH4B1DDYu3MfHugXEbdAh5JDQ5XsyQnT9otYuvitHwhs+pTGvFhduuxrIC1HnH31kfYc
Hpg+ELdNs8pxlB1O+QcehSilO8TNT5KmuUs9YaBshPeat2rgyhd+cRG3xrqg1mraK0pvCRqtMDvA
77DYmuqDAqwC1xPbgi9FQgpm4zigd4u5yMkhgak7WartvjKYrS4Yc4cfNQoKa6Cq3WCXiUUeZruG
loOy0pAvpu5k2UeSQ2Aq3PpoAdZiVNqTERFRZRN4cLr7AjTg5WxHVF+CfbwDZLzsccTbIIS6TyQo
aEnKkU9FmLWXQwVpuFtK5wqTv3MdZamfbkzd6tcgAd+4OIKsHeGsy1y08WFymOMUmXa+WnXXXsZo
NA8RqNWV0KFHqnzB3G1snjabXvV5iqOY8ZQj4RhV3PAHVWAKgJnGSNUJ79255WQ9ueHlKJlEcbzO
zthUCL2EmQygmc3pLmTc+Qj8PnuGVpGdS8MHsivY05xVyAAVuw6NJvOKfumn8DJex1TI39mps3H7
KpC5e3LTHSAjrcNTGDb155QW4CzlQFD2wa0wedlddJalFBtJFU0XgA+ZjddNHKhjZreoy4QomCf+
7kD670Dof5y1E+FfT4Ru3ovkI/n2V9Hxx3/xu+iIfLjmUF3ByAXDG26+f4iONhMhtEZH4CqwpRSS
sc8/cv+291vgSUHPuKupzZben6Kj5Wj+jJJrrZSjlSflf6Q6/uyk0rSDrP/D3sEEJRDUVPxs2aqx
TNokRUA6Uzh0D27mzdiqwqymnd8nhv+y1ZxZ1k8TG14La1qgQB24zIUc6a0Tnb/Y4wzS1txGRKJE
jrROZVZzGAUvnebFhGGiBLMMu438XCN770YMxPBrbxof/SIs32ssbDeVGCkf6mOe3viWToOkwip1
QBHnsfMtsDx5quvpJakC98L0xrpLeqJgEvrVXZaHQNbmiHi/rjjIWOxSJxXsjRq+oRdUm7GM3C8Y
6+2tDqNXRj109Hk1LH9PQgbadBSg4dqw2B5uKd8cbk3R3Q2ION9Cl1UHcrn/oVVsjkkgzSYxlmG4
QkfoMLvbsGoGBABGbdsWf+A+LPvyKwl9gL0uMByiJrW7I4XWPLaNzxLBcCiI9z3gIgBnRRd9WyI2
XjsXaP8BvAoYKFd1gqxQAe+o7R4LeAIZmhEe6Fw84plxY1uf6B0EUbVzeyXz5kLQ5LyAP5qqmQYj
f9LW+Ao4qaUtED7fQP6UcdJty/n7bsjs/gsFhD5T+76QyTYXpfuOrcKe9pEAiSw0qJWtBB5C6aLp
rM9BOHv3SxFWX3uvSh7sfg40582E0CehtIGI8jirt25pvOCc19ADN/Q58ZnbOJ6iC5r0/NeZ6gRr
M/EAg00+igm2DM2oB5shymkJB/NsqtFGumixaFyAlWswSeA6mDcSmQ6vSYCItpnJTb8gdqekuGjb
Eegb7FEZ6BR+cFFRuQCaWAck97C99Ip9Y4YjCZ+6Ve3KVjUN22dXVYcaM9UF/ihrITmdUiuYLW35
iYbTuTvwHrqnVKgRn10wU6jD5Mn7rkknUZiZD5w5IubuE6ajmBbUUBYjVWLIl+FG8pCXG5rIYiru
mCu+EASIVxEh4fnU0+L6bQjXVlrazZ2vmuzLQgeeAbSImYedtxPEpAHSGCrCgKw1bCpQ1/QAJ6sh
wpeg6dwhUWRPrfXKrVyn+pJSNHkrRdhA1DB6ag7+6PPgbkdy0vx013xdqPBC7/JDHIdWyR5yN2Z5
3+6cVjbDYWiZwkX3ODpm1gUWpbk237JWy3gnoA5+hq32oxbcmi5qyi6XvevFeAS1AdrADjpf4Vf0
bsYXDQfH6vS/7J3JctxItm1/5VrNkQY4+uGNnhQpUiIlUprAJDboG0fncHz9XYjMrCJDKvGp3rSs
clTKFCIQgLufc/Ze2+975A54/eC4JW1BnLqFKkpbJM+vSJwx8XXkyIIQN+Z0S3G/T9GmhcLzwXaz
4IFnInXOmo4SYm0VS4ac6WdUPC56te9tgqlh25OSWuwyp2KygHeU1YTHB5D4bBo3IoMVuVEOMKDZ
IlSYVxQeCMfbaRb7sOaZwVURqw8l7S9/laZ4L1c9/PsFwWf3nzNisD91VSX8s77Oe1w5bYA1psOV
gmFKuemh8gjJAr5tdk9MctEA6XQ5vlbhQBFYLqcko3YQqtrmKLJrc5zUo8+AhDZ/PRJdktRw/FaJ
YRjXsSXTe5NM+fgeF4X9OFnu8GAVffGxjZLS3tTKmYGnEys/rxpI7RaJHgR276RrJ8aEXSEpZlFm
W6m97joiCtnj+DMkcmu5eL0P9RBjnglFQFosDSxyeHGxPucENWK1KQ2nOcen0kwbmqzITdqlfYq9
YqqHKyJLGF2HhJ75q7GK8PMEdjokOyi/mP6Fkmg2k2j0xTl6Krc5k2hQZwi7qW0dwt5FEWhlGerg
Au3wWolwJGzbQauF9HJ5kZjQxRcY4qCu0YbRuEwrs0dbSnVr3Aq7jR96oonx14HQD3DZheO7PC37
aFvHNlNVisTiYOUtmjhURlGOs8QACaiYRwV3HRArOLtM+S4w0y9GEj4sAzUTVANGsGOwsqX7yyJ0
y/hrDRezfwpaqyqf5VjN03dK0qyk2JXShdNmWarFGj45wYeudjnjrwU9IrinyUgW4lZje1HgTVSc
vte0AZgpK+bRMaG7nUD95kZJNTbrwLN99Hmyqw17P7R4Wq+4z5ZxVgZGDbjW9EbCg23+/uiQpEY+
vIsT7fCVJge0GcgGQY7uc2bkTYm+G3ct5rh+NIAwA+nVUKylbeAgyjQ4BhSqgzUTx9sDW8DG7svu
kwoZyYChz80y+OxrmF0sznEmPzbSUfaGMEAxYztwa2cfdTYYdUXvYoHzRILFT+Zleh6nVuMd3EI4
/jXFRyGJFBY1eygb7XBfWkle75nTOCD08XYRIhilpANqyZR27dWYgBCEVpAuP+Ydb8ehytvBPwOS
FcJqL3VuAaxUFLl3uvPgbFcIFaJiQytXZg/zyAz+thm8kV5HSffj0nUbC1te6ZCEyjtZ+8lF0/GD
7qOxKaNPZi5m9B+IO5K9yNy65NN3LRx2o1RXSmnYGAna0eSS9Vepp342y4X0H6OEI2zcvpgS1td3
aqZHzIAssQV3yJuqjznT1/48SSLvobGcmP5tTa79luKt8jf93CXDNcBB8R0yQDw8t1pGyTc6+OVw
6QyFjC/IPWGokzM4xdpXmyFGKMUyispbV1p6ex6VKRu3TbvgRNeJE8/OOTXS44SgYjUhT1jRjSvf
ox/juMApBZdBq5sQPXQ4u4ehaBLogSVA0029ZKkLuytQqDBh08Dd8ZBOtzTYqy8ql/Qao9JF0zEX
6TaOkuI9Z4bp2a3NggEdy9aKp5PxdGXOvMkBmN92qq7avEx2YpAwYLFOLg0zSrlxVPIM6f4SOWTr
VRVJd4NSjx7+WM+fqzxL8HajMd3g/EOx1vWAAlzwWqsYT+tlZU3BvhVTtfIgYmwQR70PIBDQYqAf
DuHoAsUrcs3Of2x0Ph6SHuXjMsIjUy9qdhIZ6S7rp8d5MPq9J2BxD9FCSFL1QGLzVF2HE7zizE+s
Q+s52X2FBezLlENRpNdqMsQeAwIQN4zJ8YlGs2CTE5pDpoFqENKAT88xcw8OlOGt43uwhzqUhzzQ
jWmbq3aIvU3khAW94tl4CCPvO49Jd40p2FjbvY+cunWGS4TVIEkFmRCsVkW7TexhvtY12k9WvuZc
etLdW25vPMSOcwFchdhWIy83JR25q8hjvt1ImZ9neK9vRm/A35z6g2GuY2LS90GXPA+Vw2TJDmv2
yQqrexymLkFCAKCEU3zOSa9eqWmh/3fK/Eie0LjxcRqfyZZBDVrC8obECn0ZWYG87PusPasKIqpp
U3qbTMfmLjFDxXLK8QlDZnNOzFDKzrZok0iOSi+sXtxMfRhvmU+DFwDVyzCgqbZ0AeUqn6r4npe3
hdw09MhiYfSmxsS4h775c1WT0xbpzl81NrIu9BrXSVh9gg5j4qg0jEOB1d/RbnlQYQobBU4ef3MK
bq+th72fmvpzEU2z3CWh89XliLtC6T+dVRWcEc5gtJg3wcxLvemNwPu2kLWvgQD4Z37YuZceG+e+
sdRnf2rLL3qk5aloEZ1j+MXfUMr6EbQZSTPol84FNvMz6IQ3obT0OgEioIlvSFr0raraZoTo+euO
Hr1i1OeRfQ3nF0dAUj9ZdeWREZJ57bPoRHpWOwIMyODW4QZuoFnRTadLPpGRtFki5YdNIMw857XL
+ie0szjUcRVs5cjxFC35fZa7tKqAZCAGyWEH9SGyVXz05BL0enjOZMLg4b/qoj/VRZS//77S/19y
wItvLwt9/vW/ynyHxEYfBQgak0VgtGh7/rQrUuZT5GNGQ93p8u8E/MnfZb7zh43QBwLQomM8Ckb/
qS0yrOAP+pwojzA5BUct6e+Ii7yTOp8sAC5DO4HPyCpE5OTr2rtOzN7mBd/5mejNfVvMIdHHZTOk
Q7EnR8C8LpH/3XAeyJgnTnN/Nhmhy2IhQ/0YG55PrlQSlN+kxvW1Grp8uie2Rl1p5tNfewImUEWo
RN21mQ9Uq+sz9d7pvSR4Vww9qT9OOKIvscrWeICZwDuCSyFkhFxWVQZ1wqcihKFTEP2ICuAmc6eh
RbiBjXqN3kIzskf+yRkCJ314Z5JC5TMlH5zbGkpMy0Q2iZ7j3Iw5oMUM3bZWMSgMR6xJnznVyHqb
GuDnV37aZEzcl9yIkPZYvSHHrcBND82Zjb41pwxdJ0D5NRa/Wq6DRpqE7TEo+ewoMvfOG5VX5bbr
/BTCYYyQEdvwpFR8abCc7n2zGknZUZgkSLdUhsjSbdnYWfX84pF7U16LSMwVoB4RnTlY4OwjdO1l
E0UxxhPa885Ss/KvciRSd+h+GGL8+iqnjwsiZRx8dIWwa6JaDnloX14lpIk4jMK6UmNuM0uuHVki
0hy65DDGc5pe//pqtLb4+/7lX4T4RvygzVPJBd3QDW36XS+vh3w/j6J0+O55IZWhtPPivgr98luK
9bs+zPg4EoqKipBP/1hdimOliVOpVYS3p827Op6ot2mHqy/ZsUJN+NFk91T0A474+zjWYbVvgKVe
g0yqhwUBEpj7oNdRQGKW1auV13UoYgQDZHQRU8hWhpio0Ku0naZzm5MOCA2kAbTOy7i5DC2MpNd2
b9V3AeUk04aRNXczoxfcznMMMKEwMK5vhhnhKxix1ApuI0UnlsrRscvt7M826qGgAfdBKj00W9rP
4O1bW2nQURz92dZK2wKOCarPLBNaJDxbxKy0QTaviH8ngrVLTe8wzBz3DjIl03jvuoX71AcJRFy3
UQnVPCiuVYZkAf8Pu+80Qx0RVHcNQXG1IHsQsLRF3wfLQoqfUFA+NvlcficFHHByzJ4FeHfyOB44
9oKvCs3SvZ7YgMLzFIqCgk/ALeDEkEOCBqde7bzRQ6Iy01Y3N75rRXLtOjVdh8i0xTcriRHLDDme
JUgkbcrkOIFfsCtIQRcfZypzwGlMZHHhw7OCI1KCSvAon7s14LzovCMONSTob8jDd62gjgRt4wx3
iQ26BRIFIR9rfK0wr53GpkZ2efsvZpUU5RnM2+G2LVy4VEaMNn6HqcS+m0fRLUbBgSRykSGI3ybl
guDKQVYs3yqgszd1khk6pwVuheeG000DCQy+SsyUboWIzHRW2q6CaY8dBrWyIpGDDmYgsYCkzGgZ
0aMiv6j7oqw2iW1PxlnSc/5drB0pMxrpJQ3ZUgnc40xJ6J6DldF1AHxlfc7jUT4pBD3YhAJEDyMQ
toS3cfbkOeSpEmm1MZAkHXTM7Fn6SJg0Xf8i4GCEjqg1C+Au7nsENEDkm7TNrB1Y9Ry14wQUsGOK
eWczff2kjKA5L0210LZ7hrm+GO5S7qLgTNjCzKIJzTwyVnZO7UtcGgNK13FA/IixvfbgCQZrVczE
aqlqibmzIL0nm164wVVvzc6Dxz2+Kwwjdt8FDWizNU5lgBxk8Y7Gfo7p3axcCeVwHWH9xNAm8Glt
zLTGN9UKVKba5Hy9a0isAmmVa2Do6QKRi8xBQcwIdJrvUBkEZ703y+eCBWYhPZFWsmHw3H6aA2Oy
tpUt2lvK0enJHRTuWGV73ZlLORPvQ9dv3bVmP3ziV2TQFdEHQrmQGwkBjXokSoNOSvShLhIbbcjc
kGUTlrPRrWtdTGQdeSlH2VHUwXd4hsUlsMXJejfMTfA82a53pcy4eUrmmlGnIW0o8ib6SzCEsqXG
LxQJTUDP7fxTMg/tpd9QcA0li95qMsronkRHUhp4PNJgE1sNyxTSdXFDj7n5qFG8oZVLEXyuxBCm
eqNTJj0xhW68KSBQ+wgqfKPCQdjEDxUjtjs7yTXidUyjpGIaTO02c2D3au2O0ZLTGpTpobPnEVy5
WYcfI4yTmIc5U3PDRuS/i5DIlJsKhuOniO2R/MHciZ48GD00y4Ut6AeDmkLMVYzEmAi7DoaHaqpy
rKlSIgcFbYu3rlYdg1lkXvUHkwQvgPRyYvwZwnMZUBpR4MLiqCvq9XeRmPuAmKeeADCkXsZ4Lgfm
Eys6j9LYuCKkHcPy4PukEhA2nRd6Nlaz0zYfhMZ9u7ZZBsZNUIn0avZd1dB1MOLLKUPgsW2Y+37N
Y7ofB0MX1RPjc9tl9JjoTy2mKmazgVFBBgaqd+irDt4e2p8MB0CcAZ/dV53dvA8B7/j4GSo6SatW
a2tf5HFTrpWsqeISm7PAJqILEm9UlNIBGpLA/AzAz3pqIxk8uiVQx1Wv4+TKdoVxP40Z5gInMtLn
LNbw9yKvkAMhn2Xorv1OOnqFOQGwkQgYRxKAkQzPFeNB4IpGOtQ7HNx0tdDfoqQuIjHJbeHAJloF
aQr/bJwjaCZqkhQIjPuprjDdRnoFo5LVP9VzdZtgin1os9D5gjCuvyJWz7+r29Z8qIgYkrTtu4ZT
jz1T/BciqNINimAFjqk1R4BgMQNdxu64nteIDbO7zIe+hgYtdtONQ0ugXpOWiSFT1Ghptqnj2N8T
D0cnZEytOMJpuGjSMPuriOW3WscFeUs0+DPHfOeWtfs5Nvv0pud5b9eRdglbzQXrfkOsDqrhkKgy
4plwAxvpZBCNnBfqSxOPLjg83If1RqtohhddNuW5O/F2rfA84/1kE8yvSTsZ2HR0WLvrNE/6ayTE
nCfxZBUPJWY/Bjwck2gGDtV9PsbRY0DgANMZdLn3uBn58S2yS7xNEpW47oVfe49FQgrgOpgaTdc/
7CsBV3Lybue28L6h84+/0Lo00xXwP8ZLZt7JfueaS8YcySoIXJAhg2BOg5Bu+zhW4z38ee8eyyCK
AkiLJHORjJLLqXiXM4hWJHumcc3xYDTr59LSEPtypxPvJ96yr3Xj2w8uuFkyDNhvUeR5KMFJGYGY
vCkBc40XDdk1LXu6Stpr1M7Z/UgRUAFTyzNkHjMobUfRWDlDO4EofZIkw+8YWue4fhDKzuuOGKeK
EHiCyXDNygJ2Fmwk68LF8+zvfVBf/Tt8TU1zp2M7ctaTkRrjR6bp4biOlapuXMOOxHvwUhN2IGPu
eSJBVkwt1UaN3gFPqOv0pLw2Hkja7zSUYtqqpoi1W5EG4yI5JHsK/+Swz2UmmNUNSB6cho9hxvNd
nnKkPJduU2qyrLuATORVFStX7YZqpFxADw9L8XvqJolzQDoFV7ZGUO9eFA3UGsRcpUCDzalxjMpr
w0PJSLIqxwhBQCsJo9WK/PE8U0DS+GGgrJFxa1zreZjzi2AIAXGvGQzMyaNo3cLYlXRk/Ou8TVzv
seqX7xNEVYrAuEAjHzBfG5egUish1WJYz2rh3IkwQPnRRAJLRS0nvgXxyJpSBuiB9vedP8j0E2SC
xC02QKWQj8xazvUn+vOl2BUd+dK3UJNgaoCKnbE5cxQR7QGHQCYHfPttIHBg2J7wV0DnW+8jckc3
pK2UTJy9Vyrz2UXx9rPVTTkK8WbFCll3n3TbD6EE9eXRuGAcOftby4yd7tJIAEpdVLJFkdv5ksyo
VWMEObMuBD12AP6hJdd9kA5C0ZIxNUjcZozEjeiaAPzesSevbT1+DqEa8PrlEV37nE7vRRAoctqs
KHPsO5Aa+rmzWiJnzGPr3z+OAZjlqvtFZBdt3WVOIEGTEMN3HB9YyyShqtB33hqcrSe45ebsbdOo
hLnoub2ILzLPZyChKC/MdR3mal8uQ+11EyhxnwAqlpsWiC/GGFib8zY4DjvAnJMyah2HIGSuMRDx
j8OR4TgoaXrQrmxMywBlPg5T5HGwgkiXIYs+DlzS4/CFxtEyiFlmMpj52XkTmpEM9KqOXO7jAEd3
Lhpqh2CpmYln0V9Pgc0nq99lxzFQfRwJcWRnPFQdR0V0nBkbuYFTfFTLLEksU6X5OGAyTGZNRdPG
H+LjAApyLMMo7ziYmpcZlTiOq7AdsmC7IH5xWR9HWjKph215HHRVy8yLYM/FQWSgUQ/amSEuc0IG
ZI2pCyrvwG0nYkNI3aWt1X922QUZA+C/T4n0XgZuhAOoD8FxDOcAAxR7oogZz4Gd5obRE3OvrOMA
j6S++NZcpnozxyUPfWnYk6mSNXaxk8chYJHE8/f5OBpspoR5LI4d+gjjcXwolkmiXGaK0XG8iEGE
/EOPFjZ12XEEmWZocRaaMqPJY5H7X4HMP8TiWP73bbOb9Kltv/3PxVNdvVbJLP/ZX7gvy/xD0CWD
6IUQhfGf+Kdx2rDsP2xTmKDAzBDsF3rtfzbQwj9oai1iGNQkwgp8uhh/WfPQzwjLxWtN98Knzf3/
I5JxAdwvjTgX0JDrLp+PT/CyO9HqviqjOTgjvNP6pvFfYTruh/47JIj67MWtebO9c7yURS8rINoD
hQwNnteX6iwrk1JiHnXBXKDWtlem2wdvmKdfW6f/voiPtBDaF7kfJ99HNOhWcKidsbfNHKJTtUVs
r9+4yOsW0l8XCV3cjNhRfO/UzTgN1JayVGfc3P7RcwvzUAtW+cmR0fvfu2cuRa3rkJNiWjgorXAh
OL3QFXmVyQAHrkVGSEFNec8RfA0/vdv8J5fBtikskz6cfXLXek+FjQ+OJo16+3ZISB81STU//Poi
y1/yr0YY34OhiY3oiuaew3dZ2HYvv0sWzmRNK+fg4s/aD6rHC20z/CyYPVvmmbYbef7rC54+C8sF
6T8LzCqeFXjipNMncNO1g28fICOVaLCWcTxaye2vL/Kzb8Wr7SN/o33puicMLTZ/lXSlfRhTcN8C
vPPKVI5CTmWmGwz6b/1Sv74cYrPXN7Eo25lUY+tgUDbtzEy4+LPK/ooK29mxjsgPv/52gnXr9Eej
7Y+7GHgDU4BFrffyR5u9jhHcVB0KraqvtTTT780wQ5p1mGBjLkktjmt5GeTXE92xeCOiFqi7QZP7
E8TeeN5oBxsL2trC/9Jwdvc2PpRTg3F4SBNpLmrvE7x9IgEbrKWHgQzl8RsJkq7xoZ0YTh6KrpPW
G7/Y6duLn5jFjjOgBx6FF3j5yi/eKZDXkZPK4ZBw2tgjx2gh7wQcje0o/dOq/u91gT/cPPSNVOos
RaxHMNZeXykCgAIivjtUMSN+w459tP0aUV5NKTb2czP95rq0fDMugyXICzCCnz7whdQWIu72QEYF
JjI1aiLWJnUozCm//fVz8eOrxZWWTCUeet91vZPHcMq6DCGzPHjzTIFUkZdaVOm4/u2LLCs4mx87
BvvByQ814OhEo1YfsF9jF/ANCkFVWrtfX+QnTwOify8QdKLo9p2uSqRFGNbgl4exr5t1PhEikMUx
2B3pynf/wZW4gMvcy2Q9Wu7pi+cOu0OAubo+ZHRdLjKrNwhjrxqckYn9BjLxJ78O4Vmexf940Flw
X18JSJSg/1ceNHhvQkFyZj0++Off/zoCfqlrmz7BNouS+OXXwQUnTVKKD6oCNKRcr9snvcUWUg3O
GzOUn34djiaCSYoPB/Lk66gyRlmiSY2hEbivFcPj1in9Nx62Zfd5vTst34QAnwWjSsTNye7kmXPN
+T071H74zW0Kfdkgk7xUpfA+VmLUjxaTha+/voM/vSRSaA4QtkthKF7fwcSMXaF0hokOoQi5gSRv
K6s8AFOvDlr3BJgYRlm/8T05av3wTTmLIpriPMqORXn3+rK+P/Sxw1iv86w42I6eMh+6OvXAOPKy
QXvOR7HK+iXJLxya/ouN7uI7yER6z4DUyK/kJGu+b2hDX2mVz5pGXt2ee5PX3oMIYuwSsAQhaODz
Iw5zumg3FtYcbJO8Iwc9b8O0XcsGJOWHLhEOZG2/Ha6zsQYoYhVV3n300grBKwA904fE3FJdh5GA
CwdqbEy+EXpUmR8F6gNStHloaMLhT7ii8Z49MwqVHfnB3O5tGxn1rUG6TbNjEmKWG6ImDubcC/Sh
U2JemmIw/W1Hdz5e+1apzm0xUwJawVDG246R8dYK8wnPcNEF72sri754to6QHlmjOKumPHqmvu+c
/ZLjcl8MmJA2sODhe3syi5+Mim5q1A1mvCrdlKiLOLbGfJMmpr4I6r4m8hlbXbGuq2k4zjekPISN
BODfyDZsYUT7uK+WEHCUZVKziMts1IpQXrTz68JBS43Kx0sFQyEXX1zkz879aCZwM/JuLJ8TmO/v
W5azYh3ZfXQjJQa1dZyiIdIYNDDBgkd7hKAZk1fSeeMXkxb8vLVoS112RY+Sjax7/Wjopl1mg12G
jjcpAWbDt5TvetTIWHVVHbmrSFa9d4g1FvoN1gssJZXhAgyai0p/HBxv+BKqvP8OAnHuNrUTm8gC
yQ25JSG0/pg0AOrxl010bw5ywijKcEVZ5FIy9AsuRh9o94HGUf6BxjlJSczlja2XWFa9b4OpsNaz
5yOnauStZ9RFdGCmofeNxLKOZFR5eC/HDshhNPnjWvKufUSOQIfV7iv7vCfV5rN2g/lrQaTHZTDh
34NWNeVbYBc5bhpZuhrNU1Xexl6P6cqdpX9fkndLbDQ7eroedE8l0/itUe5oPIRofYK++65h8I2b
KcEmt0EKk34bksx9hOfHZDCMYj2viS5tyndZmfOKl25L2ralpuI5bjqWta4ADIAUsUy+zRM2IRCW
bpR+aoyOu804QqNs6vuctjMS9xvQlDYjCGrJnsKNTIo1eZgZEcumQnsU4DWmr+6a82XsC3gdGIGp
jbA6LSJYa5qARi35xIS8GJthTIzPNlJ7C+K7T1RvPUkEZnHb63kX4Lr6moz4jDbIwvWeJCa72ybQ
vwqCOlPT+jBDsSMQJfDaO8+SdX3wyFmJEP8XwWcMyFOzqhKNQyp05iHZemMeQlMwJzRUEpjpqo5N
h3kcaLieWWJRfmoARwBbCi30y5k/wICVSVI+5JNOb4p0drutVrzo71HOlcXG90rnuUBqT1JIB9WA
VlSDddymYVtDRrb47l4ZRMl6tHOWEkzs0QMu/ZioRRzdEOx6JBO7xuuETfu/YKDjewmxhg5QpIeM
SdK0a1KfbnCrITctAQHM8CQtSfV5Ghsm/xvmWTXwxGLss+gi0jYeA4YfzI1aixxEAmq7/s8d+L9t
l38QrPZiK/2BhHTzpB+Sp6J46l4qlo7/0Z9NF9f7Q4QollArccSnSuJI8admyeFPGMeDUEeTsfRW
2HT/1izZJJKaHjml9FcszhkL+vyvpouxdHFMB1ydCyjYJRzvtxL8Xh86AwoxDoFWYHFYR/rtn2K8
Kz20RJsI0OqFY5CPElAiIaHY9HoK39jvXx+e/rqU76HFogeFX+vkmFY5qMQdEUR4D3SywWNIHpQP
feDF/X+zt7NcBR+Yb2Oz4jKApE6qYFkTQ5xKZr+8KkDQ2s7BHxEH+9++ihvwl4chBrFFXvb65DKY
fAfQDCSJawQBJbxn9Fhduvv1VaylePnXUfD4Zah08WgiQaL2sE++jGMKV7F9JYSW6Uc5XJCnAryJ
aNgMuTFGF1gC500ZrxiSI7mPNkNpbtwY0RXNfFMShlFfiwZn75zc/PqTvT4wLh8MJiA6IronYqko
Tw6MPYlzJZmQMaJnoshkX94Qz9yvwiBRG54kzYkDaOevr3l8QF7fDYY9i3wJ6RKXPD3nMxRTC28D
BHmVBWdTbdRnOLQA1U5+t3eDstkoTyoMLpk6G8PRXLeW975KvGnv2VVylngZxiGXk+avP5f48R1C
vkD9GQoS7nhfT36lVgmcUUyn1wUpvpqzh945rUUMub/keCHBHkHfxJa2Ps7FdONNgjE7SSl3QcbJ
EcuiuoCc3+5nP0EbHvic2dI45sRJEhGq6qaOvw7Qrd8Fjpg/jmKcqg3jxWaVGQyzog6SyRpAlyjf
uN0/vq58K58+MT8ysjHz5Fspz+8VjDRitvx5YsafFnsZO2rz65v3ugQ4PkhwOoXwKETZI62TFwmG
lPbc1AZ1wtFgSxdm2iAc9vAf2HItsBW/sQj97LfiwaSShzXPL3by4Dr0Wxp/cnmjksJHQTBykCxp
Bmmmjf/BDQTRSRAryz6Lhf16jWjRW5mNJACOQXCFKhpIC+b66q2nb7lDJ28FzQI6IMI3+amckzto
URklmLpJV3TC6n2qzOnKD/p2m6eBs+8bH56KRRTPMODBLorAvzqCqmaG0Cswb9E2GX111uQ3sD0b
shn78jopAaPhrnQPUmRfEb2myDGMYedY0bwVgejeuYyjiH+hbzrGkrw/ciPPoHcVb6x/Py5/IZ0x
tiWbBB+T7/b6DpojpI8hARXAGA+rkU8GqphzjlghXiJa397GQOWf5xhsfv1U/uTZRwTJxSmGGZOc
dqFFi3IpljADEm0nh1CCSjeGrH7j2f/JIsq2u0hNHWixaHpffz2o5UVbieUkyLCG/UpP+xlf+6Ya
iewJlE52EQvaGxf92T1FH82ohbfNYtLz+qINptaR7ZEgoMQhtG7K8gsjDPKbAp/tgcju9G4gW3cH
dSY9++2byr7MEQNGL6+Du3yyF12nnHdkVhj21hr4AmWfMVFWyuGN9+EnLzgDWzc4bhIcok5e8KB3
mDH6CK0KepTrXIjp4EtTb5rMiN94PI+Ho5evHuc3+lqE46Dqpl1z2lUVOuEA0gNZylvra5MWmwSK
Ih6hbK8Q1a0Y3d/AuOl2SP/Sa92i/CkLECW0APdVGhTUh/ZwNqEQo3YmhP33bvefH85f2q8kALA6
vL7dYeRIBmB8uHlwkw8gdcrLqGPy8OurLDPDV8vP6WVOflWY2oE39+gzSb9CFa4HQOvUicQk6Pk7
gojkDD1pd2HWo76VRYx7cyCRDcXE8CGdNA6RNnogewoVDhq7sza0hp2hyy9sGcHWJ434wxhm0NX9
rNzaKk93ZQZY1xrCpze+x+lGxJmaczBdNyfg1aej/Pp2sTDrgrgJZ9UHwRZxp3ycvCLEkAx5f4Pv
53uPeoTzDmkXi/cvc9eqs3A/D5pzFjOD4kvTG7G1dnh5LXZ7P95C9/OpeWvbuiGoEfKKJrlWroew
R2mTp0oNawLjEMvGY4pzTNChImKATsia2Ivsjd3ouN28flg5PDH0Wk5rrNnLHPfl6wfPpFR+p12s
/UCVCLNRX/haxXZKEwhUPqdG6pgRbqHZkjcZqI+pi14trLxtBKIGjbDzxkr0kzvuL43UEIsarfvw
ZH+ExhKH0KvxWAb19Llw7WdDuhDq5RxvPafQb1zOWgZEJzeAnu0SGUTg5zJGen0Dyh6tVsXLvFKk
AMMsvgATOKwHgnLXw1C2+5wDJSV75K3bQOZb0F2Lpmx647UUy7np9cfglWDR5/zK6ksf+fXHQF7e
LhVFsLJF2WyVmce3/UDoJcft4WJIKtIrrNm9FEVXv0OiVaxVKNs1yQIByuEOmXuTWd8a8HX7hiDq
87SVPUpNJ7wdc6g3ves8MY55Y3x0uqhShpohTrCFNs4Lfzr8RQyKyDLqIfe02tuRI/BQAFle5W+n
V/30SkQsUdiiJwPU+/ru9FKS6iKVQcO5ei5B4OwbzCSE5JrGG8/Dcp9f/Q4LKoNSUbBdQP84nupf
bEe6cbTltov6Slru4evZxLR4V5NevZlS668Quv/H+RuLFUNmhBU8fstJ2jzlqFtzMsgQ7/oaVJ3Y
O8mYrMPC2cP2Dgosa79ey378ZnSbfeYg1PVMXk7b6nRvpyDHTbOOvDlaTBM1REaGnSBB3PYDSYrz
O1Ta2Rs7wbGyfnVDWUJpTFAPEw7GufdkJyCsxex7YxEuVt0G7uHtWE6X9Qjytg3fZak6hxUP1lZd
cK5746X64anhdVqIJ9SlNDR876RWKbQLDQPw7tomi35rR00Ebwwfh+/hzf7Nm8ulPA6G5L4KtBDH
VebFY5NFTS99KJSAfyuBoykEKDA1/rZqOmOT46paKdq+b500llPL63vLpNjEN72IdBiDn6xdsDhL
sLkIylOKsr0EkrRh+hCfS6xR+zrHokEQpJ/ZzVUT984FKc/9lQUm/ayFgfTrG/DjOsroi3vAt6df
5NunL06QjnKe+A3XUz8ZG+F3+FlCOZiA2dB+F5Hf7IHsgdHy0GBy0DSradWbwxsxcD/uZwHaSJYj
B/ERj/nRjPfih0DbAOyjKBvQrK53zVLS0Nls6l1LubUhzfgxd9ton7Qq3Yhssq68qOn25KboDZ0D
92Eq7f3xxvy3CfqPRYv176Vn+2/lCZpp+ff/1pzRylyGfPxzHGkuZ+i/Iya9P5b1if/fYQkmaoIF
468GKHI0+g6LaooTWciAn738r/4nf4TQiVODv5RO7KS/RWY6TbhY+ja0N5ay2begPXH0fr3hNN1k
6akoPkDSpAMAiib4WsGo/mCXPnBBwoCiqrlyrLQPbwEedhFsQxmijnTV48xwdplvBNk5RpRSrboi
KO5sbQYTvrIMDE9X23djlApzb0vTofufzh9rbyaY2GwcBbOlNXzjgvAbMzsoPaSfcDrJr62lgnGP
T0yhVm+jTl6mBEoD2lkiyOCQBkG/qszxg5dHg9hMUgZfwzSo8R6kpLdTJzdA+oKBrPoVYXUezlDU
Ct3aK0n6XolRdZBukojwwDCt+nXQGq1NTTamqEWDsIiA21Vtv+OvxEtBiYLmuAXJTRKfGT10M0Gc
8CdyP1zNmZPE27hibyHRaAA4pAMrJqjaIcTV07Icd6iqIgZ/sRpShqbdyLhPKOKV+nHMqq2RT+Mt
6bXO+35gbLiS4JuRqQ4jDjW6GUm/at3Wzpl0IsaGAS2N7Mx2Er01iGvqVzYCmrscCD+O0NKRd6rJ
Sd+yQmmkW2+aKnTsbZZaW9ISi2pj2yPsBT9o/fepMdvFSkTNQkxXKFcPEOhYRLVK3GwdI5aaDkZR
JxoKFbLw0ZnFo2vhY2Bk1ExEkOA5m5ZocwTuIwR0c40Pxui2pEohY4fN7HOEzwcKwmAy5luIdNq0
PncCSAv9PGbHuETIcT5YLS29VeuNiKLV/7F3Jsl1Y2e3ncqL7CMDddF4HeAWvPeyrskOgpRI1NU5
OKhm8A/ljeOf2FuQ0rYk25nhviPccKQk3oLAwVfsvTa1+Hk5EqmN5B8YVsRSuK22ZdVNt0NGHm/F
IB+ej55MRNKlpBNsZdPDKChyg9gk1RCE9f1R998D7TeTo+bfH2jh//6/Oqt/Wujw978faBxMNiNe
tpgW8g/WOfTD388znewhCgO47gH1nb3qYv9xnpm/WwHGdUZKnECrJPTv5xlbIAYxlNT2N90thf9/
YkG3flkZUM2uCAlqBGeV067dzs/nmTkTMeMTTze2qTNl+8HBqIvNweqMerfMpruTk+KQGFIgWwXb
XkaX2wFh58cI0wrfAjPfL3ZljHB2Rjl7G6sVjYqciSzuUK6xf3hu8xrUct0FKY1qZ6Jw8P3CwL5h
rPVA7Rv3/eS4l6kltHRbjMlSEhLjd+ZJTAJxx6jQU10UqObtkBduvUgf+ZFnSxqD8XbGcjXjsc5s
To3TZETYK5GogyczM73OAXQQ7NPnHKGo/Ap4rlrqt5H09PTJTJNCRTKoXP8oafJI78ZCAHUO9weO
1HbYTQYZX/RXvHnwLPZ8mhI0CuS7Q2yPjDzLPoneyG9V7kBG4kewVIe5gvsTBH6e7jrL7u7t2mBz
1dkifoiJlMM/ifvBgD5M+npoSiHv6HhbDTpPP4Ogpiykq2+b8S3rhCAWiuwBazuhaq2RHyyltcls
aXwyhRQKC75KMBEsSBv2qYYGejsxtsKsptTkX1X1kNuR4cQcW0RI5GonW697DwqTIxm9iolIoJjz
EnGpah/7zqqa/aQMnaLMHhJ76yxDc4nfJ/ejBCcFLAt75VskI9a9yCvneN6aQkpzbwL1zHaWhnR2
FxBn+4p9ZQTsbKqPAdJQeXJE3vVXWdcQ9D6Za76hpznlTOQkMUtnaiAeZGcto8hWGyMuBGwRM1Ie
lXoc44rufF8TufE5xxBJ9hPfKJi8uHdusiGtXhvHwVVObGNe+2Grdx7m2UmC85Y5bo99Dx49IfvD
64tdkcmYYNAhEzLs7aG6diYvxiEFHOiFi11iwiqYvqIYGUbS/GRvvTZz672hVjWc/bRY3TUtL7GC
Zu+u+YgBE0oijNukwgJYNKBgQK+e+ySxlxtdDrjOSHUp4dX49gJfoSuIcZJooQlmQd4bXznK6b9I
mZR3pMLod3Bcc4+fDQrXyUd1pwarCXZMABKeclWhqrAEifyVaHj7KQdCukSm8OIsjNs5fdcNpV1i
wEItE6hkKoDJDZMZEVVRPw+LaT1jwUpxIHaar19o7WRBL83izzEp05M9lMnXupvN297xzbd+AJ8I
fLGO32nQrM8MM8qLqYbuKDNhP8QxaCIIQrI7s/IhMbhtsJDvGofx/1aQJ33UXanNCR5lB5M5BLHZ
3/SDV3JhckOC2Ema7AU73qztzHjCqp4JEySNj+2TWdkw4P8hrI9OydNzF+uaJAQl9DUfyVbidmqI
DCNrmZQFebv3khI3OzhNlCeOUUKsr61hM1pWlW5a0i3fm9Qfni0/6x8IckjuUky51aZLBbbG2J/V
B2IJfte90cnLpBrNa369NdeO0R+qtBXvInf6amNOtnhf9fhJJLJ8NLg2LJjqgtBjzPHScz5whvZ4
yQW07DBtp4DsjCEzXnur6U+9uaIRU+ZJsNj8JPZ4w4kX7AqSerKIJ7m6z/S+IhlAg5J8Xk8Clprs
liHYAGdzRcSZhXnUJkhjvvL7yaqW3cS5UOJLh/qYRFCX4D/UKAD22KeKK6m7mYIoK2donqkU7zpY
eNTNTittrOp5IXZLklQXgdJs91wm/HByv4QdjS6hordZFzRADqAAtnu3STV1sGjhgrBqWsPa5nNn
dnmkIH9PW0Zk36dI/k4Aoyq2cWK4DzCkgUhG1Clu97A6Dkjs9fz0oGVY1y46OQQpQaEg4/ZVPAvj
qdVMY/4CoNJ8sTpByplZcrydBbbdXAdNyxa78GEARA2ktCUCG6Wu0ha7ZEiJqJHtNuL+Q71ldmid
gqF/SxIARtvF6Vbc4wiTDfA7bn5Y4kX7kJmW/pqwGH40Sze+5lLnZolNo/ocvTm9RDealSw6Bs84
N9PB+e6L+G+R9Nvaj/1JkaQQnH3NfqyS1n/wR5WkUyZR0gRM8VYZhvX3KskM1qQvn/n6ujdxoaz8
vUjSKJL4b/yxwWxhFbbwZ39Tvdi/o/L+JpRZh0w6Wu//pExi4PvTQIU+D/odlm3kNyavZvwqRsmF
yrD+tsjubB3KvLOtQAnC4M70I85VFPmlfUzdnjqK46wbXywyr8iwsMiDYQyzdZ27wbqboK7lfrHh
QR9EZkaUFSbCcTAjX7vtl7uW5G9dVMemOpEHeE5foyAqJsaTlaDxvDW0txLBoglc0RLERCo1aI+N
8bUdDJB2p848qz0rcuS71glQBxUca2Gz/DREF9Fz9OROVGFq9KxJckZ98YYV1UcskD0ymvUVS9HC
t5p8ZUxqkVjh4MkVmSAB97g6lAgrg8qJ3Pxy8sWts9xm6M9Jg+VETSDEDeOR3fjR9nF6cyQ6Qwdz
ggl5WPVQ0pTEMgV2AqAQ+tps2MeiO4OiBU+u2niy3KeOfuokt+HwOnjwDIE9wHkNtA1Z01+byt/U
fX4x2heNbka1OFjwVQX3OP7Akme7pY5y4P1Ltc2hmjHo2qQjEkrUAMA7dyOcBiXJTDLn7dh/Yp3d
+NWnSq2tvTT7Rjz4wdfUcglM73jqLcHtYBuXPBD0UIL22MsYVm7B3thxH5bJdc8so4K6p/u0dw7f
Sg0gGeaapdKPVOKfMVxSKUaOLC9/hB5CoIYMQSoh8aQOM2YUfprpdRd6xpMiy5OjVp2b9lsxOc/g
IhmNmdoLsBdQTCDpL8agOQwEN2yttqeQMMx3glbqPTw3dcLkJS/V0pCo4TyiGkHP7EQBaQOpI5hE
gI1PHP2+G7GuJPGjQRFuZA5kfufJzZY9sVKXlaIoDm1PHmdnuQ6gvu8z/1Q3hAVrjCOQVjolhJDJ
ngxmG6V1YQ3Egg3jzh5tyuJpS1dwWsG1Sa4+urjkikZRPbn1Vm/ag8VFyoP20yCnJCC+zSYOK1aI
peGoELZp8FzD848oCWFz7F+4ZQ5Ugcd6G2+A3xI0XaDw1DyQCraX4ydP9saAw3tma1H7Z57SCckB
Gai1wKWYwhN/lCptM/r5ZiluFGV9yIqRJOAq8v15r7X+1rSzq9jLt15BpNBg3LDKj3T/jnlHqCPL
IYUtIPPnwmeziAqVvY5zZiYgiD3tCDc5gs9YatmulsjO7yUZPfpjnIInsqcD6q5tQ7rCtUFo3YEG
LsLRDU5FO7U+VMU8iGr1umI13PpGgWE1SYZHDr4qQdsrqwIxjMb0bNLHWzUBGVyaK7s1EJWK0LLh
6Gm1Qgen347NU5xpRwPGSA5cjsXAhnJG7vTpMu/B7enYxrmVZD5tvfFTW54y/RlZMsk1cXczVgU6
GaYkuhp3pkadceidW/C+LPcrW+16dWPkKtR1RMH9cbLHO9Xlh0XeNNz82SD6jZvX5/lUnWUp4nmy
3Ydkm7lxpBB2dYvBPAjgEE7ddHSHKJ4goGQElqbc7rl7oDEEY6RdN8WLm5qfccJI3IbgP9xPcfYc
O9wN/lJzVb3X3hh5SKBaq9kIYLPz9I5VLILFu0WEwGDIIO4klTyzH6qxDztu81YnxKmjslw+Yu2z
LppwKB2IOLeDS0xKfpPncIqGy8HJgtNiGc884rm062gwkneDFDWk5A+NC36s8/StoxXnFeq0JT/i
04erkAKAntOjb4/XQhChxOVS9dAdtBTomZfmMM9JHpxhkKLvmXZpzAG4IJGkrujX7Wxx0y9Pgf9G
IiTLRL5hDBONoW+57gLo3cO+60hniaBR2jBZSA/zquHTE8tx8bXzZbrTEaP1e12BtrWt9h5BNiEs
4qW1vT0y6bPCgB7RVLVLciEEWGAtwXLuMyxiRZxeCifrLwnU6yC6ZOU7KY7XZBDUoRd019DPXwfu
WuZ6Nzqc1BBhzYvkWSPqYnplFE6CQR0Y5wmq8m4Ay2M1K3ud0rlv0qsKCqsp3LBm+THzwTKCY9Hu
x9X8GjDj0jvjgAD/AtbxpoVesGv7bLhsmnYIjWbMj4WpSM3o9bPONtS2yVYBdCJvuyoFVSuAj/a6
Vx66kf0i25nBObfadHpyRSb3SVCKB6smhC/jIatTNn8MY2A+GQRxnYmJZLzBlTDjGrN4FjXTRQAj
x9jRyeapY4CQJTBUIq32cqwUfgFjZzfDGfqHLxWBlCdNiuTA9IUQGnCWMX2oghmPT56E3R5r5AJr
zuckajJn2GREEK+IYXhXNSlKoxdC9XyUAPMxsEy7wBtvnDLgjkwvusl4IAOEaBOd1I4m8erQNx4D
EMWjsG8lqJs9wIvrYfHHA7ToTa7bT1StMY2/ObW7qT8lSftp65NPepdevxtI044JTvol9F10FDIO
8iXiwiIcpAFwRC6X8WA65AwN6jTb6dkULE+9EJt4mb6QT+Fv+ASYL7Mpmh33EHjtwej9bCNBuoWe
okuqsy3L+CKyHK2PMLxmuyRVG+iwT3o9PjeO+dSaJPQU5MKTyHhIq+4a8fpOa+ST8EaWKSLduPBC
Nqt7l8i97qxJoMJUGwhw4DHwOdMKtzpzY9fpRvD1oEQr0o/SHMxJlmn9GYnrDD/VqSeT6LPyA3Eq
W9aFetPXjxBSfUwh8UTEnLQQeWhSsSaFiB5mfWb1e9uV/Q0GCJKnbGlflaSULcwAUsg3eh+r+9pu
0q0Nd+jVtVHEc8oKYURtas9NKF1nFeQwijIThr/tzKGNjn4kOmj2Ile15nUd2xREWS4v6rHw9sKe
7RtmwSDJgByoRzK77PTg9nZ7EzsW9nRp5Tz858HKzpCg4UEd6z0OKnBmGBy8kiMUkSGdSowVBQ9Q
cPSIP2G2pcagDME7Vsei4z5imqt5J+5qeVUEvvdizxrTD6IPzpnDTYojTDqvtZ42SEJ9+Ckk5Yqd
22nqueFi2A6q73E7MFdKdgQtMcwQPF+PoPLKcxs3ELVi0R84E50tU6B5Vyyp9S06mqdoMe8rrVhO
vZUkN+bIg6M35vpCw7geFvYXEdwX3nhyKC8eVV3Mh94mjgVkNIpjAhDOrSke78jUm15s3v2lm/JA
GvPYIm0x8La+lO5Ns8z+RSCn5oa3QkZiPt16ZTxsKgQ0WZ2Lx2I2SKsNSh8+iiLVgTewfFGjSWiY
4R3aGNRKgF3imoexvpPkvEDORCOXjvqpaC3tUkF6fYcMVT+mXtOcO2PvcutBSFMzka5ZvczJppEt
PDUQ6xbd9QO99Xietd0+MNoNYjHg1GW1yy1PgwPuk+JQ12KjOcVDUoqn2dDiPV4ZskpdDfmPIMwi
N15BiDVHiObZVtTOfK8tRfNWAcp6ZJgHK73B4SXZhm9KI5V4WOZ4Z86+++DVQbrTxsY8C9zYiDqE
DuQk0IYfZl9Ld0GR3AS5gbmG6diFLTp1aqwhv7VL9ws5E0dR908j7rTMv1k6+ZIm912zjCTyDMUF
aJDDmGcNJZzhncXOeIihS1+Rp46NaBzuMxI3wo55KPdokJ7bk33P+GGMFr27AFdOAxT72TpcDOsh
yz66kaahzhA4WYV3bnbTnWhIxVoLEmrDM+xgMWQDIUlxo2Avsy9JhiS5zd1nPKyP+aA7kWCVMeTO
dWyP8ugO9nlefJb8Ljdzmd3Gueyv9ZwncZxn9UaAXt/mMIQczXyqHXYsRp7kpz7tosREIJEMwW3p
k+mgJ6c5QE5bWuMN0ryneuive0vKYy8V3UFXIr2qCRsAvT4P9kuz9i0mTUriFUfD7KDRz1rkumNx
MbgTbUhQ0zAFNv6j1ONCcZFCSa+84zClKBaEfDUaUOpqUs4Olttjkk2YtDPbPPR9GuTXAI3bDY53
+ZE7abex0jg+CCDh29HQ/Isphky/04DyH3jIIqcSJLTuuOnlBQkQ6rLIMmLdhyoHxN41BXdGFWyI
7a03ifAUJrVyRaZ0CQp/ploYxxj+bas+W+ij/Mo8n5e+wXenS/F1ADQ9RmXb6OQcZeNmFE36LvuO
b9tKj+2sSXneD2w0l9pOFHQ4cdZqIgb5V+hOdnIlc/blzEHm80w4VLHttGHvzsZHrrd7oTpvU6RN
HzKAe6EpzkNtmd7g+A7RCOjxu5jjvxOV3xyUOv9+ohK9tdrjh+h/HKms/+KPTbpp/o5wDBmRhbwG
bzC0lb9t0k3ndwo5CC2MU1ZdBv/ob4t073eQEzp+G9RAiJmDHxbp9u++bpkrDxYli6c7/5GPyP5Z
XYdcC58sfCzewMqfQE/1894Jzb45Ojar5UnXnANsT/5vLAP3hd2HfRyKxXptMXyaEfRVc9umXU+6
emFZuzoBeYyt9ZjGyu22JBO6sIZKaYZVqZdXbtvbb7bfmCfl6xU1UDb6zBUWs1tCNJs+KUKGRtAh
gqdNMTfV0xoNfa4RazI1mIu6wTSsM2EE2pPqGr+J8gbLoLKdd6ox7c2ugC1wWY9bG9ITA+4F0x15
QgcPBeSmIA/wL9Qz3wwG/1Dy8D0hcwalY9koIvBArZOxH2WYDfuZrmAGD6XEfGC3XmCz7KZx7yhY
J3YCVoP5TZWeJU7dAW101RdnDoIxxGnLJIqwjelOy3JDx4loDo+6C+Y1FMMk6JvTi6Zs2nJLyB9V
AIVhgp1TqWxbF/byF4rAf/k5cNvjJ0SLgaqUjeaPn8MaZALrsfns2jS9reL4I7WoJsqWhrN0NeYW
SfNVtJMNdjWx9smQureEmswYpiQaT69lZNUnxntMMUAl39tMo/TzIR9NInxTcSrqwb7GtZMfEqPJ
/gLHsr63X34HeJcY/bFp0lnnMrf88b0LSy8tGSSfAIeq81r3gf+vQYVzP5jnRkGX+sNtfP39B/+f
WlXX9DS9/L+//aKMW3/nCJUMmMvcGEwu/8nkMpbZzJj0Q1nls1Y4D2THGFsiK/uzvqnLUzyO6Ij5
4dHYEklJQ7778zeAJfDXD0wqGqIZFIhAgnBs/fyBq1xONN7NB6ETNNZaDviGAjTvvjZxbX4uZdzp
bGWGg6v1TkZnqM/vWPXSljWbM7+RDpIOW2Ya/nk5mVdO7elaqJayex1wjm+he3kgH/W+NfG6atkJ
OwMTo8bwGGdmGr5+vXB2idUzqUiEdbsEmqbOKtxzTzXhibdaDCkQ/6Hf/gXmYt3q//x7hkkILB4q
CJ4x5iS/fGycVU2Spv0Xi4T5bt3yzsdZ88ZnMdGcgDrNml1jZfpnqk8maeNshNezIJaX6Hjcu9RN
2a9NSvKVFWMzX6oe3xmTg1Y9uQA0L1PXXljcOP6N60vncUqn8ZL/JKI07dbVtmoOdZuKC+Sz2f3k
+zeeR/rDn/9q/+lSDhAUOKuOmEE2DJlfj12jaZJBOO9t59khwS14qGDqhgZVENVYbId//nLfRNI/
3Tq8Hv9DVMrzhMt5vdJ+UN11OYJaa+7eFQkIz4CiCeIpsmJTl32VH2Dqmm8W2Mwz9sqntGePGRWx
vDWHFe7JdClGyJ8M52B6NebEaMvPpFEXCRQNW9tT/JBLo/sdGh4cTEizCzjG6xr3JvO74R62GXHw
XZ+M9wZm7d5z+5MR695JbzxLEJbUm/B2rWHdGYljABjwk7vfuHLcwSJJe8UB/fmX8c+XF2ZTPL04
dQMATz6P3R+/C1LbqBur5csY0NAUoCY2M99YOOUiPZGWFkqeLn/xkj8LXTlJIKNxI/MoR+KLhecX
zXyasfZ22unLGu53CIp+2ZgldatTxMFfHVr/dGZwz3BI8msOaFwwy/z86XhUVxpyALZ4w7MrGrRT
bS/LF6NGW7sEUFDdZCR223V8soMBm77Cvi4uZtsdp794K794TNZP/e2CY+vDXhN/xi9vpQgqlo1m
8N7Yk/5SzEvVhwpcwLWZC4KLcb3DlYFR6T2QIwfPVbMT7Tmt5UisPcOOuhy7q8lSDU2Frhau0qn+
cHyGPyGo8gHU7hCrswHhObFeQtQnM86slg4DOz4isdjlJStP/MVvci3XfjmcWHBx165SIsSMvzoR
9Wzx8WG5b2jG1iFcOblfKeSx9XOrXw1zD20Eng1VTun6xrbl7vmYhB+ExJ3YPhsAk1AHGN+IXOCJ
XC7N1G+NbEVYO7VRvyH/nj9nd+BUMCnWqSQW886Wpbwsktl+xmc2PDKkNK84iwekGcZZEXfZDVRe
djze7KOKyRqfL4DsSM+gcWnqMxPj1kvJbtfetpp2Rxidd1zju09QJNS5UXpVFZLDxWKZPYrb0InZ
+Q0C0F7Swg+MKP/89jP/+QpFZw5kCuWUYZPx+UspRbgeY7nEfENsoL+gEnLrCJEeWHE9rRhByXoW
3sYIpurk4islJJYAzAJtzTGHfJpvUEboXTiWKJqq8skzmZ13CEluZdGTBd+2liTqOHHVKZggCYda
L5ubb5/gv53Obx4H07/vdP73f0jgJt7548dWZ/0n31sd2/sdZQBISXxrloXKnIP3u8bOMoFRYu3D
MrSCE/CA/6PToZ1Bk+di7wGbQLYXV8Mfy2PYlqsqDmUef+BQdVv/ye6YvuanO5dlNrI6TIy0TQa+
P97jzydjXs6T3rtoLJLCaLzjgFz42mydDsRVaibiKHLQ07BI6obdHalmpD2TcbZoL1IIzhiR26Z4
ZpFmi6gO3AQNpzcoU5wyr8xfrDEY0mM6WWm2ISApczfrWV9sDQQS/qHv8jI7CtUwzElh6WKoWLz4
xXPa+Fo2q7DYLArGWpqz2tIWRBBf+7YuXouqMJAqFUzC9zkQpDsIvt28yQT7+6ioi3bYuER591E5
jdkNmRz9dYyQiNAAN3Gmve4QWRXxQxBJkc3WFlBhWnEygz5xjvm8eGVYkorl7LuafLgH5m8jyYQY
1CGYz0HZ8fHrJDmIpg/izWCLJNlNFYCVI4GUBG7XjDzFvnI8MsWKuGYFtyQmZl/XEyuW19BExRk1
TpYVXOVNvzC/HH2dkFgZd6tv281dPIKwaIQkzHbR0R7VHnucrUO+AewdrzZshspT7rSMBVWRLHde
3iTyfih41C6HrCFU1n839Wya1KmeNOwKNwPcI84GtuBpHlyqEQ3UeGtqVb10uOEg81aHaZgcuSxh
puyqW24XF3egigY+VFsiZanFEA1Mh8nJQYaIrkonXM/boStjse0a5JOGldtZ7al18qo/kRJUvBoa
mjEVTl7a+ddYgI0yXKZ0ZscUiHq4A5qts2eCQtOEzmQa9W3TEeRywVkli71XDixQrZIcjo1b+4DY
jY5wXlK7SEijJlwaZwMpwDMPSw/7iZDdYkR+2YxdkJ3NjqkOslaT3CimhiSa1E02bNBLmXTHiZi8
nTsnNldVMujWEfOr3lw085i5WAiz+j4geNEgvK7or5Nh4F8aFtdcuOD62UitBNHQJ4t/nUoU9xs5
AugMXX7UOb+h/AqGW92eBcrvV3R2Nj17Xo41Lmz8cb1u3Zipp0t4EIBjyVMrytiP5KHvS3gPYz7M
qAid3knW4T857VPpEwExOpAbX02tR6vlZzWpFwxTVcdxbkI1JxrYZFduxEkrboxAeLeMg8fsbBp0
iUdyAcUPtF/ownjQUDlUe9Tbo7PLuNbbXVFqjTokZZyahzggkVaFOSkg+QWRkHJkuZoB0n7WDXjP
SURga25u8x4txTMePa+/mkt2L6wx+9ImsDfRWSOTKYOyAZeB5mVRPxVNfIVkabQuHG7+4TLtqiSG
0UXA5xcjJywzIj4X1wvBmQGD7SXeqqGwCflzK3FpkDJ4qXVoeyNjMPwbRLqqPCvJo9FCu5HaKQ28
hdFdY6G1ygrV2lGH5w3tLVFPN2bilKS8aynmXBqziXJALyCReUvs3yl/ds4CgntQnBvZuBDDibmY
WKBiz6tWOLqDhbBbxSKbJR04TTjXihSdnV6p7ODZXYNZuvDdeoMekig5BNXtu5PkcwAbfCToY9ED
pLharjGIVYaVbGqukRuXmOZbyrHU3XKaZm5I4nEqSEcuBofRrlPY28ppelBJjZ885M0wv0nd0out
X1XJEo6ZNKZdZ8fcC+xzyo8kC5izFNrsv0+L0ZHaqHf6K2wtnUATI/YPdkoITTSSrXqMY53BeMc8
1wqH2WErCPOlU/TLqW9uG4hwAxkBA4gA8pL0I1krSBm5Q6pPYkHKk+hRWA512aUHnfTmtHkq4Anc
uc56jrD7GD7gdnrOMbMk0csJ/rJ7tvH2ZWvo3bR1B9C/kTUaarWF5vMlQ2seBqZalZW0CNLfpxx0
ZFIOrrhZRFUhK0h7V4TCEvBoeJKly3nBmXdNQE7hbK2l5oZKTNIONjjljRda/olzwlbzjXAIptgy
pIttXBCtqfyrGcI5rXNZxgT7YQhLfFQ1MuibqA30yZk2XmHxKxCVdNutXrJ42gy+OwZPbZ5MCPl6
Dq/QMzVSJllFrnE/hJNPTLLHNRqNWGlmArPmujdZHmS9tSNiD08FI+mF4lzm+pPQCDU4Qt/MmtA1
e5MUHKQnhIvVtgE3XWj11vFSSfROiUI7xGe0LnVq0ZVbu4cTEbGnMr4SfbuIvSkC5YWg6HrSp2hb
Y0TKUylcclvr+EQkE6rwkew/VMtFYV10Zk2SSyhblsmkyrhYKakPLfUwBra6i7GqkPlblt01twCf
lTEsnpRAaMOhymI+NnK25mkhs5kAxSmlxjeI2GHLYSYBWh9SC0AEOFnnFJ8kzxCtw7XRLnhdHBwv
uEyG9U3OonDCgFRqSlvPLR+9QmI5GlSqkntAiFp7qWe93b3nkl1KQ+ZHU5FcjjZcJ6l5ESQA5cpH
nkMAxZLruzbtydOUfjtVkcxbKGky55iOKsQeLjk5Xg4OpY1Fv0VWQuDiopfzdcGXhwengUpDHkEP
78dB71mwNivKN/7e/OgNfXA75xqaBJOk6PtRH7zLETeUTuR51z07xOnAyZ8mzyJM2/SxWYsx+NRk
viSbolD1ZaCP2V0w2/21GWDLITaC1XbQx/Yrb3V4yTWxXGQF4Hw6tKy9Kd1U3FtDS5WfWGSN7Sqb
x2OoskD06yXWFCFpNAPvGim4G04MjS3EQzLIWNrqLqWM1WACJ3uhkWiwKzvdjiQ7ncdynFYdT5Wc
8URdt2PQ4XZuxgpmz7SnP9Z8FHJXikLconXCwJ9ZenOOAp8oghQw9qP0R3HJoMOUTMja/NbPW/l1
lBJdThFXNh0oioTtDPCnC924o/brCQvZl8xZ+2io2SCTbDl6BxTQDpPUkY1LmJFCC5HTKpsHR8/a
oyYSlv6mHNuvKLwc4kDTSTxToSnEdEFqfeGAnXgU205KiN6KhQzhVYmrlOgufMfL0BG8UbFcCo2A
xNCIq2kkfCfOiNQxZHE+W61Jwem3+he3SwsNX9koEEc7ARnp/jwj6K86t75nl2/Vp6lKELnnlU/N
U9dNj8XJFTBYg9SftTAVg/uiGwUCJ5idbn2ecoOuUfKCgLVFU4Jg9d6w2+2iF0a9oVlO/I30+oq+
15bDizLJjs0tAyWwqlL2+P7iFkUEPtPHeheoSm0GzWB4i4FM+yqUnzEZtysUHQ6jUOKCsjnuN1Ut
Ezt0+9l/WF9/3MqJ5F1yEayu16PSq+PeC9k1+wFPjI58pDHR0oAzDtsMEoeRiWzRLu7VFFupuenN
iflAmk9s+tOm0i6U1whjr1ENZns3WKjNWxutwgZxhX421QQCsYKu/G1TitjfVZU23o4xu5L97FAs
apzYNt9Y2JvY0qI6V85Hw0fS77A9qE3LeqB+bGxjIeQhBmAU7NkYrrOKwFz0W8OEMnAP5gxKj9sU
8jxmLQevoe/bG603kOiV3iiegq6sS2ufBX4id+Q3EbUXZh5G2CB0xzZDxD2abYlXpo4pACEXLURU
8MwmCKfwu+BGLIF/lYiaaySDcnIbu7JF22+1BtYTht96qFNGGhvNbCrkFWh4RczxX1EtdHZFsl0l
A7VLhnZ+9JOSLMG60IwU/deION+tXImStmmTNybsyD1ANTaUJn5c7nFBFu6mqA3yI1v69v77FOG/
PfhvDGr/rAk/fdTz248N+Le//0cHbvxOd00kA4AOBr1s9P7egVv8CXho3GzItAlcpfn9Y9fo/M7T
FZ81njg6bQ/99t87cM3+3WNM+k0PzpSaTKDgP2nBadh/nJ3RgWNvY7S/gsVBCRGj+XMHHqd0llVt
vDvcXIb5TGU0uSh2yagen4OpbJ3bIO5H7aANKv9AkGV5qMLo67g50DpsEN4tWrDXPUdhAClio59f
fvgq/8XK5+fh3vc36BNUyKzSA131bVv6w5jcTLymjQv1dUrp87aWFsNacqoSSyqKntbb//mrrYOu
fwzlMVF7LntXaw20YP5h+b/ss4ZlEsJWIGOyxEg2Nh7dx3Yq2u/Tqn/LsPhXr2IRysDsGaQl0/+f
v/Q0nQtOvzoPgWDzrbFUOpC+PvxFzsTPQ/Xvn8XCYMlKeg3O8MyfX8XXMZp4+FFYxFT5bmhH/TJA
fXVWu05yKlIt2NLef3B4zn/x8X7+lf3xwjxVmSFRyLL0+/mFO8QVdKUNnSEWqv1szONBSK3YGTN6
+z//ff28tPnjpWxMb+66lf+2r/9xcbDUE9Oi5f+zd2a7dSvrtX6VIPcM2DfAQS44W8mSbMmyuhvC
sq0ii0UWWez5RnmOvNj5KCM5sdfO8sl91gY2sNo5pclJ1j/+Mb5hyMUxy+2Gfu2RZ9uvJDDfmBuc
P+ikf/nBUEf5bsNvwTWApPbb1ZFgwKPtkqmsXMQjh0X7EONXWUJn/cOPtV0Av1yGwDc2YwILTsL0
QOx//Q1KCrQNvjvya45DEFQW1QHop3/grED7IQbsD4nJlv8RYZ7fJXIgqBiAXwT5uB9st4r/8k3L
ACjJWQGbLCcTUfk6NcMbzwpOPn//mf3l6t9eJ+SFIsotobP+hhghB47RgoQo/VK5ZvPloW/Tdfz6
96/yO1Ls/cdBEn//n81P99vLBFIu25SzJev6Ic1JrpNKHP1TIcp7Al3XCk6Tkv6pwy3QtubM5cIO
ZrxYEWMWjkOpY/SNF66f/v59/aOf3gEwiVPE9lgi/3YNjVCKdQ56PZVrUF84gaScZyS69fev8g+u
1I2hCeGTn3yjlv36Wdorp8jR53dcTWaKSZjomaVmx0ljp7zN1f33L/eXryEf6ZbGDjd2p00Px68v
5ydZaXEQJ+EiBakSP35xxvhDFweXItDiD/fof/xiuHSgxaFd/+45CDQsFVp5iD/7VX2uYOXcOoXe
6tYs/DCZ27Z/upT++nXE2uJBaOFB6cS86K8/XhawiIRgXqQjQ9gNPbtPnRNT8IxEWJKOsdeT1T8V
CYmKzt2vWQM1pVyQott2p3qrS338g+lSy4fc0n/cfvHav94qXI9P2g2ZYyLf+T2lHm7PTd4zSpEY
gJFhgNi5XrX8YTn+1+uJV6G0CscUT63k934VJytyNJKI5BMBSsLeTS7m/ShVNp1EhuLwh+vpdzIO
X15ej2YaPl7uBvzif/2Ne6AkEMAFSQebsrzLcQxDwPprXr75RlPFQ0pUPEnkLmz4pgNE23qx9Uir
Igs9QxT+D4icv35pYSKRbePAxaYY+vSvb6cfNmuV4cevymToztNI7dF5Xjzh/uEH/9ML/XYyQLDO
Qf/zQjXribPmmHBwHFaZf/91/cvJgN8uD2e2my6bH+93GqjbTzRMjPx263rMnT25YBuwUOaFD9Ms
h+Lc07G1XPi9JDiUtbS2/uGn/EdXk0f3CwPVO1Lxt09Xs+Bcip57YEkt6H7hfnisBGULeK6t89//
qDBwfv+C4BjaPjPcHbwmf/LrZ2d3HsUNbKC3Ak1y2cphR536Bls4N8da2PuB1tJ7kkqkojLd0Srg
zgu+7BWzSPLdyZz4S1FltQVmbsIj6/AowYo9p9oaY/3K+b6tv5HyHqKbxDQDmXNKOb055bwlKJ+R
a5s99w0wx0sLiA2JcLucsl03uXN5a02OqnaDUYt9Ry08D556ajsST6Jfs/pkmybwgfXHU2ntHXJo
/T7T9npDiFr4u0HynoBDkj46Ju7Q9odxDnsC3mb2TuQBLGvXDLL4LvCV9nuoiSL8QGgenSh2qj7n
LfRleeqSDXHTV2zYUtdbvHGHlycz+94mjHAyGOTbS77nwQsHIq+6Ko0y7qkKI0LUHmUKUBl9b5wU
ypCK8gFgJcIs2kYOcHnKrg1YBaFuc2tcIJfZWlDQ/Syb2iG2P6m8JCgOp2BMaGpKQF5AiTWGMOA+
toQBVKGz/qu/bdCaShW30ftaresqPe7l+7qtLfxm2ZfbFq5MylacbNmAKh22Pd3YV9V3Y2BV4Lve
FnkgOCSoi4kkGuv27Ll4X/qxTkJkIM3FMhCbFotB531JGL8vDIv35aH/vkhEtSyeRyu0zYe15hAF
zrlfPLMbOQdSkzL5bUfNkGI3SRXkGu1jfm1sLceEhEja5357mU2iZrMZZZb/iShMHV2272O4eh/J
h2aW4V5ukzr9tQzt8n2AZ2sqvpJdYqzP/AypV7+P+8n76A8fdHnwAYgPx+xdHBjmzD8LxNUMOe9d
PyBQhJhAwBVhoXkXGYY4pJ5abtpD/i5DWM4Sf5SbNoFvaA6O60/NYvIFAgbhv03NiN6lDflT51h/
qh5AHpBAsp96SLVpI2LYZJL6XTF5F08WLzRX3bukwnkIeaX2IJ7dTe+yS0UwNDk1P/UYFqBj/TC/
6zTvkk0Zz6E5xG5tOScm0TASl4TerZoUJhEmq7iQPKqKCyYazE8VmyX4jvmgqtMsY/tTZNnydaLP
DCvnjJgJClgRnyGgEN/kTrfBYxkSED11TYKSW39L+7xY6yYNKF62MLd3+Y9gURl757ybk4OqmbHS
mTWlvZeuZJtItmtNaBAHCZFyfyA2XI5NjV/TZel5zNs1Wsk01jhGQhFv/0lC1JRQaYlgNLQO4SjX
Iz+6bxBMy3MY9y6xtC5er6Q1I/K1EPPpUvaTwOybNek+Msvp5ACnZCU9oQ2cmJaSG4AMtlBXIdvU
LO232vR91ij2yl3tIcyWVYH6nOX14u7CuYiJHRf9+tVJ1uBRLY4/HeZ8VBeF8FwYfHUjS4RVq3km
Pzolz2Rw1u7Rz6BMoNVl5bdWxQ7fgtUQHgyFXycftKEh4xIWFOQ+0I2VOSLAMUAbVXm4GnvlHFvU
ZTSFZKYDnc4Y+S0HjjWeKvaeZ5epoz40EhsJPw4eqJTfEr6XDi5Ke+QUEIW7HGElTFEyqwVf50Al
fCyp56NbuWhvOkf7TyoZ5Btr2IylRjesA/06bYROXTnVU5mwLWIb4TaEOb2au4RH9iU/DNPI8rLM
spktWa+r/qTzMrgTQ63CnQq9kgQTurMPo0tqbzdS/KE+4M5rl8996JSus4spMPJPrpvXDew8qN/O
sSvZc7JBVAQR4OYUH2kYdgTp2bpYy4eJbvG4PHPo5xB7aIvBNHyKJvIIHv2IZBaYZ8gaQU9l0Wgc
kqQBO57uOHCWHz7No3AvrG7VL5OQDrSYLKjlPgrasrzMdeDX3HFYGRzqQiNt7wzgAGuGZ19NIetH
P5qEf0rcxS7bn2fD/9X9/tlnjvnvvTd3//5vzfCqqBX88U/fh39iZyz0f1UBt3/7pwjoxP/CRI10
yx/8P6f1/xABHedfMFwx5qM4ue98vv8UAcH9QXdAIeRMj70NJef/iYAIhPArORjHHsj/JPgfaYDo
aL8ekVCiNpkR3vw2eTPE/XYecy1K56RpjmG4zHtP6EVcc6V43tXMwru+Go2FgSBeIQcdJjq758uZ
5OJT7g8FzhLP1S1cHSv2cZjSU7SfsgGFWax0qJKA0qHeD3JZMMckuvq8VAiS6bzIVh/YwBWQRgZc
HdQ1celqd8orZqc8e6tZoJvj4gw+cXJsqYCHouEaZkym2aV5q3ceYiTVU0S77Xjw5z7CehetgrR7
IuaHtoiS6mIYAUs/xpFpl0tn6S3DhkOLcN9yKz67joaQMAbonTuQ5qyM3dVkLz6hIOoveJKIVCKT
N+m6Gq1SjkViTNkfEbTK66C4TqwFI17oDhhyV6J2LHcGq3yt6A1+scPRtXezF6DAS6yGD2shi6cW
DshyFHPS35Rx3bBfTpTDbavPiGhHRgPn9XV4MUErJBZYaPUp106M6Nm4Ot55jSAkt/qWXqC1OL2N
rZDtKHnqmEW3RLjkRyoWfx96gIxSvy/Xz1NRhPauroPsuE6B1ofJ8MPsHQe75MGbiyE+2c1gTkXt
9S9dMbLISsI6+hRmobmpB0Ib+7ZbrQrvtkkwcnYTrhzfbnyeZkAJvlJrZsAwCtxJxDbZBhpFQ+U+
WiPvCtjQOpzsFV7WDocDiFcnjwf6L+qEG6WxoxYnSBs6LYCoUMq72YwEDteqxTpSjPbYXSyDFTUX
3SDbAtCBW+YHAdmZgaFWRMQrJDBy9M1I2LlruPHuQmMFnMdGIsEnkpb+cgg4SANKCGAIXZU8JPqr
IpQ0e+WYJea9Exqbs6bLQ+GyK13rqVWRJV/jRbrUYPE+2v1At45M8YvTWNo65UiaRHqt3FezL+Jd
3XqrPvBIcHoeLZ49XC0yB3PYFV6bsC9US3PADDsbql2xvR+jUXK/HxvwR2z/+1ZY91pzez4KB+Di
xkTo5KUpJ+uxqFraqVhmB5BBQikKYpYIFHfF0HbDl0C5Mt+zfV+m54oK8GaXU1FV3FNGMMnrss66
y3mKxupDUfTueCNmlUwfDd3jE6FxoCxHuJQD6MSh9LKn3k1K/433belTQu88liIuoODYLYuDcU67
urkNppG9ubAXt+Bgs8zFgdbfgI1aLvriwpFxAweAOXHdV9Aq1U1g8Bl/xDyApStnW+BdeqvQECRI
mjsn2BPBWxTU/bT3S8LtB4ribSAkpSSrbIpK6WM7hrlzKIOJ/M7s9bYkYK9yvYtpozfXAihuDR93
aKobd8YmcoSt1LvftUQPTisbvu+nBKKHDZN8rvNj0NpSHPpswWfQ2krXu7xTdn+hrT7MD029/V0X
BmVxZlZuK4jhUwdGFOlB37gOd54zKC4Ff7+bVHNWfV0EO5friBwpYcL4VK/N5OxkF7SEdAaHhjRK
dCsQIV7OeK07fzap0qrwP/vEq4gTYHcP9t28xA9+UvJ2+PT5l+qoiy8zaJstoUQtn0s3Mm+U/AVv
Swlvjxlu0Y+Iv7x61bF83Vv5SB/abGe2x1esglIV+xCbub/Z/N0xJNXFNdSXfBJ+mxzaLKYPzbfm
/qMb9M6YJmsT3eTjan9vfKKV52opG8P9W+YGJSkqfpDzjG7IghG7Vu6gH3NqId96e7Wzc+f75m2Z
reBNYp5L0hK3XcACs/P5suaKTh6ni11AA53+nmmXy0cFDV/SurahHA8ZQNHUW4MiSJt1oU/QrkdW
wKG97Pj+IlbKWUi1L4IVD5DtDXF8gVVn8lOKhE1xAScRaN/KivVhsv28vXJYVN83sBfKE241Flaj
KWa944Fh0UaX+d5TYAelZ52Fy3k1YpvtWPDu6kFfDexoXY7O80CLn+Ri2+V2NULqir0fxeSXELqS
YbnDxdjCq5ttMe1ENtj3eR4EF2HmBu1RsAxLzr7TZdej63tsz9Wk0sXBbZMap+9wOmUS8GrmD4xe
2lP9lQtUAytKwvbtiGVS44scXIehYvHuNXnpAvej2ye4L3zf3fmQdK+qJivoAkTduzUuu8NTXyRD
kkZthjulXmZAbw7OzvpDm+EqwY1hu/ctL1+yFq6D/LgOi/shwzQ0pQwzUIEGQS9zalvVet84RXcb
Y51/xGvq5pzWDQQFjAx9mnlj/sTa2ONmZmbx4nIv5/OejWK1NLUhSmfScsTGnq5wMpjyKrTbWB4Z
ycxz78UCVM8EM9NTWXnTLm392PTV9FgryyUhOydE+n23+kRksRO7UCcOj5t2yCJgmmJsD25hqi8O
dl0vxUTm8YzBtdRhzbHyCyOlbukRXizb8nf+KGkudKMWNObYuIuAv1sFDuFD6YZ0RXrRdzertX2c
obDgSq27+0YGjHwcgMotGNzICgrVFH/kENCbs93lEKhgM/B4a+IVOxWZLyCCjovYM8waRks1F+aO
yUi/lsAYodzhKuPB7HltCV+wJd/bVBqwIj7TGYnNKZxHf6rNN4VHRO984xefUBut8iR6fA27EUrn
XeT59qsrluKLKpICC1VcEORp5qIZD3ECr/CEyqVvNK1W1yhaxOIxmVC3nYFAeMG1kbyuQ6DuXaED
6PSz96ATNZR7f1b6exC5lU0clKaKtNGzh82I/3B7DBOlaQ01gf/Ych9u93Ettg85dHBtMNJQ7EBb
EbS/7cGxk87YfSsibL1oZZpokV03yZwqieZ4JnfSLoee3glUA7vfQpaqcfHSVnLcW74cP7UuVJgD
15P4gTVHLJdqGfNn5DmWLhbOc2jDnKQ4CC4LzI2gp9MxHew4/wZhFD5SbtBP6Be1ufQZ36c0gQxT
HldvjnE4j6x7dkzEnTzM5QoCauVhdKmJWdTpPDVrzHyr8eTAUvLPmSJ5rpvenY6q5Su7s7fHKe7i
oJlxLNUUewQq/EDZlDelJrHggZh1kdSTTi3NlhbE4vlYVuOcwWkSbXQMDFjLvQfl8toSdDocHV9P
d9RJRYp4V5l9qkAGdIcEL+aGgQ67llNIAUSIZ614sizhvRk7n6u9bRNe5MKUvJ1ZWNUXDn7Tx5pj
wZgSq1iuk2YxVKwsHlANN/PqIl3y1qtwWa+1OnZNQbNoXi0CEpmZ6q+FGtrqwh+8CQs59bcT+kIc
vTQk9R6QJKBDIZ5jIJH8Rof9HHvxAa8cQZ9KqHLaYYpG/TDOvPxgmwYeC/ILaY+wWO50oLpvnkpq
/Id6Hp8ijaE09VELwUAn9ORuh2bOqQW4kzad0SQ1YLOw+sROuPgW+1Xw7MRyhvnNmcHfl9xgOWcL
pLwDI27ekVNufRedITG3oqpKTKhVS2kvrVW2zzarDW9Fl0fP7jIiJ7Z2mH+3c4wTe9p11y8OtI8v
ayegcmUm2HyNeWcHqZ2Z5nv53trCIYqHUDJquKizEnhT5TLQx1XA9HiRsMvrNI/hofBsg+h0CIK6
QiTgsQav3KaTgfGkvJkTL0TAsPMW/FpIKhV3V8WBPhPC/9bMgQb2EOjxqW/BWKaLdJpvU28yk05t
iXfa9K5eD4YHnLNZuaYexiUMSPr4mqreZVSFoHkEtvWo/T6DyhF0+ashCfSyrJP4FPdLud7S1l2N
ab1OE3SvTPOJDnYycFwP+vqWWr2MdWdRg87KbUOtbWD72ZUpdO2l7hDal10Qj+Upg7BJItVbzbCn
ekXcEvsNAkxcWsmdM03yW9HM9o/cXRQ8tmQOBXXOYr7qLQoTuTCnGZly8abrHm+AOqKidJ9luBTf
ihrbbwoLbHoIGzM8YjRpX91xtqiX5On8oAfjtjsbIuDnjtbfFVsqjwo05rF8lGvNQGRJLh1U7zy5
RXdyb5bIi5+rMpy7ncdKOTi5fTw+R2w3CbJpCpL2qyWKNh1bDi7w0JF5wLnnr4lmZkitYqDYVSwb
p24M/P5rRc3iq5V78rXDlfsEuQdyi7Icui+GKJBXjtngtPzl+q6Ky+aF8QZoQx1Pw8fA+N1TIqVy
bTAYfDWeQMBjryo8xrc0CyoDpsyvyi8lzShf7FpbrzaqYQMetQieVjcWFgOwy2W/zPEqj8LPhzuc
l4C+ao4718tUVW/rNM+PaEDrazR3oOWZ6LsfbIva6ciFVV1GKI0Qv9QoSSlQgkimptvgcFNnj08K
bOkLYZ8g2kWc/LC3QDqPjywCxhE3olKcmmcetySQ6/BL73pmuklkBGFWNiqJLwdQGXjZQCW/TdYM
qt4uLOc7yiJd1KsnCKfla2FFO1ePwXYDg1dP/Q7nwaoI+Qv1FAtGT1c5NzNKZMWBodePfjBwWicl
nFDObXviW1eOjjn5XV5+5FDsusSEM37HgPFs75CVvV4/+2w3wAWLHrkW67/hCnEXlq4ut22odMXK
FzcPm6zj6RY5QF+6italDR9EtERHkHRbDoqHyl11dg39BPpiW5InuGOP3m3/EDXizzNcZM5SMJMs
Z9yJXql1N5lYQ5dcidM8FuDAP4kmXlz82tDnq59EgP8V1P552zT+fwpq//5vlf5mvvb/vbzGf+un
vOY54E6pIEpY0brvYbb/lNdcoB1gOVCCIKQSacNI958eO6QzlDP6Z6LQYUXOkvQ/EKk0Y2w0Bqx5
tOv91Ov+9f/84u7qfvvzX6AFOIR+Fdiw98V4hhJn+4Oirk3K+6/WmjGuR8uaAYcW1L5n+0QswOi6
oVga/QZ0hlm846tUMxlUqsXSOznZ3jau+9wAcIMtH06C0nkOK30KmqTMeJaF+QVe8bpLK/z/gMuq
dS1OOOejTz53va/hMMAfLS3LPnglX83DlDHfIEYpbAwmsx0iGF5jXxBUARJYxBy+ia4ygMGpBIa/
F+FUXPlCokWPyTCyIltm99Hya+Mx6SsF+0locdAeYtAuzFjs7bxxXik+tlaTXyCu90SLgQRCRQ/X
8FtOYfvzZs2OP+gyxAk9c7j4npmoBG2kdX492NDG0r4MAVona2QutSdXkPBLCPTexMgnh3rhXgYR
rs2+FF5Rf6M6YCVuHMQF56eCwSG1O0aQTm8LHMtH3eLuZ9Uvg7/SSzp3jnuye7dfkR+b+ghUiShy
EvSAt0gyLGnfJ1GbglhsH1vGn+YAWbW1yRrgiCBz4dWbhADOf5e0wbKcNM4TtXN7TjRgbZPpaapd
Djt+KamVgC6mXmJfV85+hERuIE6P/hvi+/qxolgACaD0xd2srNU/M8U1JFxii4N5WYzzBfsSqz5b
GcHmY4JDsEbxJM+V+uy/5lTC4HePBUEwfiOuHD7bc23TvgFIgXGmDF6oNOd+DqosfgjGvBtPrpY8
YLOu+1YSCQdyGc32h5Xx7YdnxPgweggRXBmYq6Huhe5trn3/ezSMrUP8SsCpmhNoX9zqRge2buMt
8gD/nvndHdglcuTGOHELo4DVderXvpVdVFPMsL818xX9dYnW4sAZFJzJKt3aW0tCbB/Dym48DNiB
9YLWtdwANCcYdXJw1tfn0DSCxGPWo4d5guABiuBi99c8KomvsOKBrOsrhsSUEMgIsgAqplGs4VC3
brMuakmN+GVt7CuiVP3WpMWyOrvhnNXCebOxDzFKtcjP5AiNd1RjUE4XyJ2lz5Y0Q596WVyfn5Ns
vFNQYMfF+GGVSTJe2XmRrReZSZgjGxd2HO+4JYySEFKNMJKRQb9sYmvsdnKkx2LXlxbTapipErZ8
TTTwyat9X3xeObIHwIYB6Ow6Ay0funCu7C+jUuFKfsHNsxflgjB9GFqAQDd2voTNh6EEOfJEnDBh
FzUx4LhpM7QNI5+QZCTw35MQmxPuQHd2xXl7l0/wTU/2PE/TTdMM0Ug6B4jhnqgHmZ40wybAnWCI
J+8wdctkf2bfPnJZS0mqoOYc8ZG+sYKXcSLMBPjQveBZWRPFgkPVOh2aVBFCOKmafI8qX4fP7KVz
pHg5qYfJcsMJXK5hBSo2aZZU1RJfLcQ/0ep75LlqUtDknbrrf/hjWcXXU1TCpBQVOhyMWz1bHxM4
Fk6acZvpjybLveHrkvvrZ1hnZGy578pij7zZFNdOW/kZMS+icnd2HTK0KB37t9Gk4/KYA5a4DWfX
VXzuOTelgIlO8uMEAOyycJrehLv2MPdHvs2FkkyVhcdHmqKZcnbPgKl9Zv0jq88BzsW7guZBdqtM
cZQN2XFtdmYUI8ZQaKLZkc1NcLvFi76tRTw8+QDlmJYlS+GJpMtrKegbkWk/GSBMPVG8+Rltgnwf
6/ZKnj1YScT8E85g5D8K3gknkMg6wBxV3W1SF6wkhnou7VQNdZ+BAQJjsLOYHdChMGBXfAfb5SPX
QIfZcfAFNhu8AddgH5Zib4X5Gu0Y7iMiIoDqP/Z0O5PRSps2Wd7YkVbliaBTzLwmsjnejTGR/mOn
i7g5jaOtLstGtkxElKJmN2Xdl18459fmMIcuN90ks8NPqgwjpiU1e4T9EsuzdwLaBqPP6D1j/KGz
uw6d5tknaxwcpqVuWHaEqmvvGJ+aq2Al0UmNQRXOfIBuvW2V1jzZK77OD06LEndwRiSAdMCkhGgg
o8+ouKbbc3R3lmunEeVN0VTZm+ZwjVk9Fit6GnyDU+tw4Z1Dj5Q5/Qa5sNPAGar7DNroACtu4GBp
eOYk7GKcOdr5DhaelGO+pnKKptE0kttbLVWnih0YzoJu8kBEXBx1wqUUYPhEV2b3Ph7KzFPqMFbx
cktP7fLcwg2VB4oCNwRjr9ESCt+iiCiG1h1ukb8GOJ+HtQDezRB9wXQyUAW9RCNbcwvaD5t71ztr
CwjYbp25n6HJDVN1yCUl0wdMhTbaoE3wxpcJKVYCW124IwNjwjMTWdPui8YmpVitk7XVqnZhAxNa
RSR97Tja97KJ712NoJYO0wIdEABRhphTyFfFkxmW0iq5nVXZqj91rpNlO+ZX7wuZMS/GK6y6j1wT
Ns0m+Ev39PMua9rx23jlRBNgBo36+VnVU/UKj4Ue6KlzJ37FLEi2y9iz7vPOz5/Wsk2+I51QMsgR
oCRI6AneRNAuUGxZ5dk8NvP4QoaG91Mqvw2ubNPyEQ7OQCqQ5EDFsSGeVq77eQvPggupD3gfrOBz
zHdm2tu1k9M9TUY5R3lvu+qKyV5Q+F451o9SdKE+Nv0k/aPoreZixXSFm9J3xNYf7SRPdOfqj2CL
YYfHZcfeUybafHQRRwgG8rguDi7WuU9ZlLX9aYbPXFDqx+GK6VbUCSKmquxdKbg3mZ4CScK3mnAU
Vp6KJdNY2+BkG49/PANmwlipB8jgRdtwTinnOc+OgmqHKwKbcXPuNqlxP6G9rKdVYBS7YfZankdW
/eMpGMf1zcNSwMXQFfF8YEAEzdXNBNm2a2+9Co3XfGeCsR7LzBX3YhENSM5+Sl4bBCsgJ65aflC8
lQ37lQvzOZutpDpOq+VdQTnsRjQndMuUv1icx7lbv3pkxQLiipbf70zmWVyjsc3GoFvs5mFwIIqn
i9tFN+QwG2J+eFto9lCsj1DyjPzgzW3vYoZos0s7GFsPkXnsb2uOs98nAXU4XYuu+twZIFnJOMvv
op+Tck8uErVjhgnw0k4Csb2i3uQLpa/LD90szSc5EUplXWQn9yZKyst2moavHF8zPj9nMt94Kptb
3YTg3kb4WiPnn0Y+UNTrvLlmWT8nul3Pk1XR2FS0lvsyopLfMQ9SuMEqCKjzQurtm9/1sByJUCSv
TN7icYlU8DUaMHftoF3Vr81qjIK+tCRXPVZyNNo8y4EGJwbpgivlemZd5O90LtHSpTf1m3lKUYiD
dE8Snv1MfEX1BhG+Rci53Sea9hdEyqh5DUGemh0LG3wuvRmae2HN07nK55nEppjjT4a9AVBt1wwU
zaxr8pm1aVDsom5dLhxu+ay34xIZvhHk5lgRskmquXELLIUeBfez1436IH2KTg9IxNajW44MyG1Y
qPKAzYeUUBfT3XeE4tX/aNzOvPiW7OpdOCF4H6acfVDqu731mM3V9A1ujH0vuWOwq+x7a+tDXqMv
C30raF2rHPQx6cP1vFKzymFBbR0pnqDwCbbdHLLIDfqRwHGTF0ShM9vocxPQa5e60wI1tXBMWR9q
q+yTM6ZVjwMz64I8XSPO0ztgSiH3eu1vpLzFj/Hkgd65z2gvmHaO5TeX/CsZlgFpsT3gnGWhftcE
JJ0yFt4BrWHxr2eV1dXZJCsOpdZSE8fLcAwfQ8cH1eAFI+CBmIIhtjZ9Bb2N/T4P941H+mOexzA5
0D9P1YsbG58j65LwZLFCT37tuUqAInszD5+mH+0X2KNMgGPedJufna7oNM6iPgbjzoseCsgdT3zO
zSenLIJnE1se9XYDag3VEuop61084NGa9PFhgyQ85JVo4yN5znz9wGxJDRMTmL/u6jKbfqw2yhtv
ybHlrumggR35ugznTCcAjjN2oAuIU5iTqStsQriw/mDqxbPPAEnAc6l3lXJiFoMtGeKjP0/Vsh+z
lsGyc0FWYohSbnOGNGnynQ56G35BWUMG9gfuNccuUJLlQyFmPhpQ7fleBU7VnLplNk7qEHE/Sulj
sw3CfmbqQKnDguJbQGiVuw7mxgr6rj0pbLzX0SxH9yhFDHihna0MBiwhC8pEhoU6LzVS0XAcalph
seQ7qjuUYVYTLEW9Dj8rD9lu71mCkTSa1kKctad5TM1Z2NMNpsNRnqq1xNY7a70tVb0qrC/6WMXs
wwE5ywPMDB7oNnYXzuJrloAF5skCOs2b6/rEYaa7Z72kwR+EdqxSD28et4zSacK9ahrusqMIgptk
rTwgumKy7uaKoy2xFITydAlBt10Pi17mnYOLUPPATZLvYEkaov/RNg87tttkx4Zpg4g+IvBySQyv
Lc7K78cvrSoH69SETQIHP+lcF5OrnYgvdtL29mHjXRGeXpTiAEthIzF5xR6QhZnNfmjtlrjdQ87x
2WWBr+Cp2haJPrWKSwuX30jLiRpjybHTU1y//vu2u1OYS/aMhC18miBDHTDDODq7kWoiml+wXmaX
m/+OqadSJdv0NpL5hRvlIjoLHsz6JpuUkec1Fg2b+CorijPP/0Lw/d629QnOpP6ied/id+8b/b7d
/m7/vunHncjH7AZWBzsltiHakLxs3e+ZFzXNsQnturpBkl/rnU3ZWIsc6fGkxIW9ypN8dxs0784D
3mCpjyXxcI+ypM2d0A9Bb7AsdVmzF5uBQdrT6pyi7fG+B/WVeJdYPzj79LBh4o8Ds7q6AUECWG5e
W/wRPQiC4iIJFn/Yi3cPhbVufgqQ0izHgatWzW2HbQj4qoI7cGxiGZECTuxMn3w7y6Jhn2DTQUMC
vhwfR2/opotp1tH0cWkWe7xRPSSdD7BEZnWbAAYs7rOoVTSEFtk4PY+B4HpE+F3X6A5nTpZfYanA
XrJMZTcfx4Vb/NKM5r1pZPPSuk0QHD0o/9n98NOxQtMc9Zrr0GIraBlxDWM6ysmBCwq7C9AIrC+Y
OtfhquzfLTE/7THvVhlm+Ebu2yrs87Mr/cahyKrHWpOoFdpzlxdOdwhDGEWvZaOtpziisPyy0d22
rwNzMJMS2I4h0Gf6/sp43dLzRIVAfeoX4S0HuCwTjVxexZRJo5xEjXo3BrkkcgWn7QLWzzR5G+Vv
xTtzYJ/VFLuwnf8ve2e2HLeupelX6ah77gBBEiQjujqilJMkS7It2dvDDcOybM4kOA9v0M/VL9Yf
MvPsY2mfsssd0VfdN3ZIyiRIAAQW1voHpa/SvBy6KzZ4mA+AbVt132CNmt0PiB2RXwaBUB4Q52jw
/ZpSAEzjCcx0BDahgwPICWirc2MF87BsKRwDg9JHSNRIHv0+MzgpeAYehbhO4++3HKFU7RFWVR8h
VkojJoeSi/9GzFS40MEvhs/o97SHde6Al8gjXGs+Qrcq7rje1QbRFYP6FJsJyaeH1BYRlYY1m93t
IgvYbMqgwhQU0JkUgA1YjPRjtSBoaxFqtrlfBZv0CC5zUTJ9Q3qACotH+f+K1Bt1KyAfKt4sXVZ+
Cua5jnCdA7WWrnW57C0Ouh/TFlRbOFYL+Lgj2C0ivf7ZTt38cTmC4ZosgOsUHUFyBdIn11ArsWvJ
Jf3MamkgdfkRXgeAm8KKCwlCb2UZhp+RKQGMt9qKaMU+gvSsjEIpONm6e+LlB8YX+gbSNx7hfe0R
6rcY1N8wYGBI58Ph3RDBz4SiyMkMBksf50N2y8tkRMqXce6nu0IP6EQd0rrtCKRqwckZFE2VgA9U
FkxPnPa04tx2iAYbBFfPLJnwfITh9o5yJqHFm9ZWtXPXWUjPWPF2KN0cPaOw1P1eqMEjV2t5cacf
RB6uoMVJKKmdF2X59HUIVmlTpgF0E7c44wkkwr0oRSn+AtUoUb2z69JrdoEzK0wLVO6mW+qSVar3
9dIK1JQ6d2gWkN+J1K6F1EtEqjMZE6SdgL1YAztAWKjLAiPFYjs2tdLXnAXHdedibUmWwhnIih8w
i/SC9pD1/mp/GVEXG++RHiuDSzeJPJfBVrF/X+Vimb91oxsRobbFwKny1QQsrT6QGBAcYcom9th5
OCAnLBe5noLhaxIm43QrYFkmH1vHF9gn+5hvgJcgao8lohCTlGDEKUkvzWOUtUv0uZcqH96h7NGT
vExFxCkBJV9lbCSruuuhSSL577kfCaiT7p2HAFa2WSX8zieZWlNCjZLYVz34OiT4DsEJIKLh9mEq
yWECDHkdMzXqezakyGsuyjbT4ORtSDMu6rvXmRMv79sEa9LDiNMX1hIBEA/RmgRv5gPLcS003Tn6
N4BHpYWNKQNXXkX1qprrwcILa9sn80hpek6Kb2KJmm+6Tu0/KbWR6UmnRlQ7p3EJD1PAKZrFdcag
Me5zYHyhXa3WlQHCId5v9f6Nr/vWvi5AVIAh10HUoSXiUqKenSqYD4EDeBUjG02cbHMOZxWz9PLQ
WQFAAOAgUw/WbsAQi+o4OjZ2kyPV3TQoYW+h8OSSY5ndSQQ5yCaRHhLNR9S6kicLjk9ILim3HnRS
h/BDbF3K3UKGiVpszot9Vc118maUXGmDrWB/S5ooRiuumbB7m+oecWwKY96bSta4CpL+D6hrx040
Q6CYiqc6qOY/uzWcrG2KQHFwgRrcPLCudEj1GK/O7zZZUB7BT3ByQAhwJgkgDaGS6kWMpEcdjF/h
AmHFQ7ZMEwwioGNjuTi1HyliA8INilHeZ1M/I5jWL/ZXjmnxHiXA/D6v5mTaTEFigbpU+C7WwCo2
w+r547bvZcfZQZraij1OWbAVGv+yqevhbDKbOY3PiKYAB9Gr/7meJ5TvkAxtv43+YFy8xJi/XcC5
xLtg9Zlmo1j1Zc78v48qP+h2IPjHexy98nrLIS/5BrMrvCcdQu+MfTs99OEykAzEQSCnSzrvDeJA
Gir7Okesuhlv8oboIUv3ug2GBUJJaqBdVj19KJFp5oyh3fU29NMGBOa8EmBaOiISXceMU+OUkPrD
4iVFwCvNAVlDSGuDL1YaQg2phS6/AzXrv41OnG4jkkTbBTK9ugGmCaIV3BVMuYRENCpc6VJBHaHy
/cklGl62DaJ/oBesZXoHkilMrsLCAnwdlSleENJusgnLGn+6nUML/dI+c7NvnKNSj96tg5syzyZr
h6Ott81QuUJtuNLWfCVTN4AyGxbpd6/CqHOD2Q3lGk97xm7HyYiTcRgV6zaD5sWaUuRuhumvatyd
RZbE3rWsfgmijiimZ62xH6rzsOCAKXIgbQ1ro0B00bLfxXGBrnudgQve46PRRZSUpeNeaAvI2wW1
MECpZGgoB6kAlSQgNBaJDw696iGaHPFnYGT99uXqJG+dVjTMomwF6wUIJn3KWdxJh0xBr8njjBzH
SWO44rrVuvkKB2Z+b/MmuRdjZHd3uKkAe/BVbb0FRwFfG4YVEoVx11P1GgoZvWtdOxpI2DrQeLCB
5jDfhBRB7ggJg7d6rgfs5oCWmtR8FzYI+Qjbv1zRgYHYiFTax7ABPrQpR0ddrviH6H0QkBnG8a9p
SOWopcyxkM+GEt77IB84ufnXgFbwOO7cDFUyEWmcM9qZuhyy0xlKB5mqVrVB2BIqH2yU/nvWjGV+
IcpifPJdzBXvVd/14VYKkwAmDUMhKAjq4b6HxWS9Un7l3PUh9sIXDQzTjwpvgrd4X+SYEmm3TW86
7u8G/GAIRXCIVuhto40tdYJiCvmeCpsn+JcDTtcSyH1nCTiqjm8n92PZ1V/gNqBRuIim+xPIQzxf
CMhrX49F6f9fnv836B8/q88/1MPTl+du7uYL5yJ88AekR+X5rrEw8EPFX05Ss9L+A0mJkMI0IChf
+R6V9nMRXso/pEShRKCUGUgfkey/ivDhHy56NAHXMbRzuOXyd3RuvBc0YJQCHNdgAAyXxkVyJ3wh
B8HCgsZ3rz4iDD2od0kzNj7m3SA0RXtDsib2v8ViatmP+4q0J8ksVG9wxYxJ+yyXoOxsAfSvjvZo
Z4a55iRTGgpo4aIKGB46ooh0E2nH6eUdCc2lkvuI2g8qDxyr8WssPYo6lzmKWNiQpVNWAYUH15jd
DrVLwNlFsyPvsjlVXHqwKPrghlVDe8n3jSrt5EBpKFCPyAhkS74P6oWK2X4KSBj7GAi12Do3XeEj
9KcchB0tjmPupppX0E/UlkNBsAYNZ9qITM4p3lbwGmOqcTGCUFhuAgC4zpUVD4WByMt228Ke69Jt
Ycby2mo4Bz5lMF7Fbe213oCv2JLapOESF0seH1QonL01aMVFMxDVQJNqbVLnFEsQOHWHst4YTa9+
q5kh/SYOdH/L5oHAXeBNgIEvyi7L9XfnqLcHIBydOfDesd88ZgNHwzsVxzUxuwfujrTeUcUPYoWR
9CN8Rd+vbAICCN+dQYj3HSnN70vtVggCptKoA4qjUiABIqqBnIzIRSP9g1WkjVYjaq5IDCZRtRp5
agEYqTUihEPDlmRq3sMDw+UNQB0QVHzVWG6OiGFWDc7tfNQ2bI46h7KZo1fZQAVh0wzkKPaI4k7c
nixWUpY1kn/toagq+eQdVRR1QAQLs4GszbYYEkDFPRLl1XUpuhjlOyyXnmLgnJSSo5rysX/Ua6xy
Jx6uPTWJDwGOJLB70MclE+DZGqnHdC39tzWZZTQ5j2qQkLlzpCHFUSeSMjEl1bA3+pE2eQfCl7Fa
ww8kPdCYJFHi611w1J4sVuwPZ5JQgMNqXCobvLbLo15lU7sF4pWJlihZKk3uEc4sycd5mxNpP02I
uU0HX1WOI65G25udL/hJN85HNvsY7tbYWDrGp3R1R3lFNL86xNnQ4CFr9W2NwVixTjXe59qRZPpS
53XFPhnt2jUgHY19FTe1ooKNAoTrQTWQaUTCaimBwB7ywPLkxZxkyZvB9ronFzY93P0sQEEyDiFT
b9DgA8IwLSolwIvH+A1vLJEo0VNwMYmOTGC6EFlsrGDqX7cJTIyNTCR/zEaq/DsUULtwHw6O/hQC
nu12aANGh8kakSCMCTI+V2y1D9jnuZ9XMfl/6qalvjgSrN/gy1Hblwj6x9PNYCp7F52WaUB1TITT
NhnU7PKGAJrGhLQwohathKASlr2zElcGYXrt9yimXgSTqq9crwD8AS1/vA+gPn2ETQE2Fnt7mCfa
X7hrXEDBRviJGj81LksMVbGlmC61wLTvpl2tde9PXhF8BuLWc/ruXGLz172QAXV0HSfLRNBSgl8t
5gAV0J7s6LBnqVqcbVZLr38gXSCL2wqkOpI1E6mAEGnTyrNGcmzEdwPWimVm3B0hKq0f+hyRm3sL
0tGMZS5FqBmQDvkxYv52dhv3NnZ4TW2SxW2E3ReyLeTOV+3FBxkC5yW6Q1JaIHc3Cbu9mumOcjuN
mIzs0tJu1Csrpt50ldde090uQxJYr3hvE/8a4amKtOVE3IOLLm6QamNJwdFiAzy0oihQqLGOvxJN
JOPnOYxa5J9hLBJhhLVtfaig7SPITGq2RQj2Ar3VZeouwBNr+zEEbrDiHZ1ZsUQsIib0yy6p/ar4
/So673Ual4gJovLvvje6ncVNjFaic5BqbNsDqZ9ZqPKjRGi4ghtgVQ5AyMReYUE/qJh9InBfyQFw
ySYf8v5D1uW5dYOauR7uq5SC+VWSkO+8wEBCJg9lMiI90K5FVW4JswBWI+0wpIx+P4T7AjZ3soM9
Ipx7So5IIgSouL0F4khKpR2igViutLIZvpeOoAtlU3kXjY0kAe0K+SUQRdLuCf4hqlMPKe86zyWI
B5fCmZ0AkykpUg+/tNDvkLjpJlUVt9QZM7C8rgJgZCGkzVEjKfK70bFXNtPO61GMQARPvsb6IloO
1FDKiWx/Er2J6jTBShQ5neWqdltRb4Tqm28dHL2PxJrrsg/Bot6OzaJvY/YmMzWEuC7j0isQJEbm
+JIjCUWzZOpWcZVS5Ufumn1XcsJnUdn7GGHFe9JMCsJnpscFKgwORV+sutRPcTgH+a0F+ljts6HS
DTZ6oeo2mCTYcPWAhjBlsBIFJh0RxU9kxtptivE2uuGwLhAfNQIjqINCzg8ueryVqV8Bf0q3gR/b
r2ACLulFiMHTZ7SF1Hwx4x9e7CNsXMILtm/wdfDvYzhHVM7zzQLJ/tr1Y1jny7pypoN+MF5S1+qm
PQgfD6NkiiWcNHJfkyDybQ4Zc42m66Xoin695+iSqE2IpNhhHFJVXzOhjPElSG38MNpJPQSi0eku
m0XyBCipQUFk6JdrSXkr2OqWVOve0aSB74Yqaq85vt8XzQoqMASqcwf+KVguAmupvpAy1e8mq1PB
jvpWhD046KkKqV8vZo6lcWUv70GtU9fRXRpZlxG1h9c4wMD96prMzl6j/rHWVxno+5oMRpy8ZSVx
Pjn1AAvPdb30G4dzFmHMcBz5ceylO7yvSGAMB0tlMOZaCxjPdTC6ozggndc0lxV5LNagsGRZ9AEI
2LtelY223s6edvonAOjAqDYKojCgaBGut1GbyseE49ED+d4abEBii6/IDVMihi0xsNvUTTnsFvr6
Xo4m5RBNrRGLCJL2neIc+oRU4AB+mtIF4wr86SuYF4wOfa8sM8DdBSLZiV/5OJg7ASZsdkLuDUVI
55XovZwR7hZIbxZRzLSTvpBXXklHcMR3SeVkZK1ukxh1bsZNi/dt1duIViA34aNt3RMnWiukLfIv
VPB31dilLMc9ehWwc9bmEWERH+qWSPovkIXQfW6d5IM1VvW9nahF7vzFnJ1xORxv0ez3BVI8PWGW
G8YYTqV93yAZww57hXJ0+X30vOSm8/voe4eo+0dqB64+LKPjHVQhhtzgrqkjIRje4uZojeLbNIwK
2Vyvif4U6dR9RwO8jj40bebk7Gy6nHfhmCfy01zIcnxXK0VCGpTQUPkH6F622FoFZwXnF7JHz4XD
zBEASgC6jnh3SQUAxCgF/SBwBx/LAyhRhhdJg7YqI6FB6ZCX7N7CUgE31ZEhsH+3Tdf3OHWgZoVS
p3BdNAF+bBPmsDcC88cM287LV66jg8OaW/NuIYW8y4ux2/1wIvsXcpnPkcY8I+35KBM5GOJwznnZ
nmfNGZuCrS4g8b9V7Lcb+njY2eCadrEF47af7XErBzApDjHib0kIHlv30fZzkOs0EpovNfdA8Sx9
YudEz5T7d6Hq+80sq6efP+Jz9SjTCIJgtuSgKVRg5Aqfd2mGDQeZQySHrNFVG72Q/mENFhK35bH+
8n/SFvhwJVyjz/BCPCqysy6GJKMuBoKubQ8R6wNYX3EztNnQ/UIV64Vi4enBXBoy1iuO54oXMgyW
3Uwr3gLYGOMysFELuDSy2mK9bBs8HkmMTztN1G3sN5prn3rxo4XF1S5x4KWOGkkl9h33wwye5gtg
8uV6tTSgjp93iEGq/1Nu7nyPPiqpOAVxaHdeCJSNMbJCYL4UOjYoE8BzKS4piUT7Yyv/L6VYqj6t
vlX9j4IgRyvP/5z+8B/fW0N2+Ns3TvkVz/0DQSEEFomvQsRVXXr+lF/hUPaHK2yIDo4rAil4N/5K
sDg+fxK8MS7DxWfIovzFcnDw+TGSqT6MTBs52t9TEXn+VrJD4O7DImcuhyK3eCn6GlEhnf205ZSN
fVjYbjCO9ppHhKgcthIL/VZ+9/Op+Hw5p0XEAdFNMV9FKflvWr0ESTmxnP42LSC82o0/k0p9ZPfh
3xAZRHUAFtZZD7/ZKIKEqCSzyBEJoz1JwurH9Zxy90hhf3psW8dpHsG09taDKlCqeAiHdkWNqSSt
8/uNmjo1Ei3wZwUnkxeNqhZOWTv5NFrTHG4xKr+Nkhi3miqk4noritkIQf38Sf82oNBpIMiwzqJ9
aSxxXzxp4GKDkrlfBg/PQJTnzFHrse4mHjsqh7jttz9vz1zvx5VFOBx7hctD+so20tfP24v7MYfU
vm4E9G6SPwBvaOI0nAmwap6P6mOK6X3AT9SxQNn8ek49f2gzgQkR8CCku7kDBHue30Rr4RuMXBj2
Uz2Kl7jZH4e2aCvS26Z4WfC733ps1xGspbZHg0wpG+nd5y0Wbpa1PvygDaC3OkcHrOBsWO68FiGV
+sonmMvTTYCvJv8lYlRNthcZ1PX08PP7eP42Bcj/+A6axgpPXSPzqV50f1KZ7G31GfeKcYN+C5oY
e2YdSEWiO04obOk+XMHfapMlS5It9qlEknk2dozPnz22xOJSCS0u0gyC1APQKgw4UrKxFH2XOmSu
LyP6KGL382afx0gshBLNbRZLW+A8FmLz9LzZDOk7BcejBMiXTtZDU6Q5DYplXBjkqHJ5mQlJFX6G
p+medtrMhYI+4XM/v5cX3W47cEC4B5+ph0EY+N3n9xL64NUzMmkXjma1A7Zy7IOZBcx6sACbNfEu
iyzFC/jzds1w/vNtC2gXUz6ahP3mqUC8dPwzTJeuIZF/UUvgiS25wowgHjrU+uuXyjdy+c9a8yUv
EwK1hgRnHvPFQJcUSMG0KXghiZB08uzD4op3RTeEqtknrpqth2odUcTBLgUgvn1n1xLXnUO2eLV4
64gKnBUw/oBZEh/nCuj0kcwl3mBAFvA9WPJuGm96aLX8JHAEYtaUHT40BjcmGv4TOss8+3ocKaxL
Uzuf9FRclUKSJLhVkdZ8n+yiafUfjWuK0GLnwWHNhg8IMvVpfZkjwVBPl1Kn0FWWbMnmcOunY8YE
GUiEmHmSAsD0DzWyLGDNLd2HDodesoYMYiKzGvh7hH4wnR4WbUdzOon6vLtCkER0Fseg0FysKDhO
8YVOrf7DtBQZceFcsvc/TYuFLPdNUiW2n75bgJ4GwT5uiMVAERWgLuRWQU/iGkCsclojexCR3cvJ
wi3q9fmXcpZmulMr1fbHgJS6/oCshebjpBB48yIuSK9l1O75nUb9junhZX7EfdcNrkmMIkkuhu/0
Fp2f7DR/pyozGxKCINbUHDCqcQX0wtOSfu5cysrM8m1vuUGhD0USlCjwlRk4hBJEkWOmB6Dx3G/2
eTcs9FIuV6hJ10gRUnn+89ROiwxgDUiQ8yXSgq5L8nVjeVBFpleW0smU38h1chOoOqdFBbUMqQ4h
Pk907XnqnPtD4WzDLXvuUPG89mlHJaBqrIe17liXqhXQCSoFXlEN/iGbnOOaAEALURupbXKQCG9q
m8y5nQ5TkW8aTyFlQJl9zkIgLXqxuj/DNQyWT+dLFe1krrGAEeW/UZNvgFYVCUBl0LlbSU+fhyTO
g4ARPK9U/exNrQeQIy6rbyFoYHoH17NaPC4wNV30QCgd8Cznj4eOHpjGM/hfPgi0pqS1uqBo0Ow1
QGf+BpavCQKKWj3g4u2gHIKKALZ/EAAdScvc3bsrrimo154+T3qPNWl/GoTCk6Y7AXmaKeJXpLSX
q5gNJb8F2kLP9Q1B4KNyJGiBi76Pm7LtMSbTSaWAAMPwH+f3qCCUjv8hXDGlt742wRLO676OPQOh
cJuZ4t7jgh997V2PIpJ5i41LtkTB09IupR0/ACjqyuU9ax2o8Wun8tpluKcKbd45p+5GG2/TZFzG
9OoUPRWk7hjF80RGnMt8MOoH81Z29RxoWEbk/ZuvpGTwi70IE6A2GjBHa/HB84t+mvhB7rFhnP9i
g5fPb0cteYOaUxcvyk1ZWsa8KOj+uFRW2/4JiTDpgfmj2eAubym0mI3WQvrGjFA8mMhuMiN7H/nr
5A84QB/DEdQYejOUWTkzVU4Rb4D/etPtZ4IiLa/tVuIPeQiiCSutqwFa/rDuc9nWkbORlQ5YmDhc
myk+ycwmzlpEzagBlDJvnDciMtqjdyTTtf+EYowq7ioEt2WDBxcv1h1FfrM/gGLimbMern6x9wCJ
Vvo28omAq20P1Bus4wKCp89vRDaF6rOibIwomOcsRDZFKiTXm3NkAzwjWKUUkL9M892W0jJXjxPm
4UMtg6C4o+C/8iUEhZo22me9gJV20fh4XjAvWt345SV5TqJmypWAc91dJvQckl+WXslrNBYEIe0G
BO7E19GfWsB1EWo3gAlc3TrciHZdylcXCrQAVwldJJebCwu5Rq4SZdJ8MqA8MlwFISJz1VZl08Dv
Ijv31GdvsczHnY6XgGKrWNIs2ZdolI/JNp7d0UB4jpdoe2TZ0Gzrhia4jWztQxyL89Irw0uQ0YDB
SQBnWCZvy8DtuXxjJS7diJZtNdVbgV9Ub2+r1gXxcSkAP/Kk5N/c0rpMrIlJehnZCwy+w6k/wb+b
b09p1jYgzDw9jG/SdPJtcfGPh4f3aj2QHF7XBGkbRMDo5WoFLoXnVmcWeWRfMi4YQ5RH1qwN2qi6
dBREhUeXY+j4bkKhKAAFTU36sYMHTEKtIdf/KmuS1b9MZ7yiUQL0Cx811gW5/n5/mgZATR3Wjgxr
uuJugRBBw4D5KzN2wN0Zg1Uwe6pt1SBjdIfbEwvvtg9bUCpAXeaVh3U6dGE/n4aAmT2aZ8jLyWcc
JwjE7HIp54xZv1rWIjmupraZFPgFJCx6CRo3tJZ22FCCCHM7cpg3jUO6w2gRSmbdqRdzgbJPfenh
JZa8JjUIVuoy6mOqhRuS0KvpoxW16Go7l1HH5UOM4QbrEoKpLl2yX4lmIM2LYK576uF8icxki6Ne
o7xVNX3Qu5vRb9hhkNSDdrpyyliXERivIlBZDiUcJB4AJbw2d68ckXUs8wJR0sh/a0+JuVjJ2a1n
rkKn1ncQtSmXb20x1MH8oSNVywMvEYkF3ANjkjbzh/MAKIANPEndh7BSOwpC3fHd03kCTtOzWg7S
20z1gbNz9cRUPz/5adwswg6aOf2lI8PA5Vld4j6+RWJzVemlN9UtxN0aew2kfVEnM2/7qXerjPCT
vHkR4x2Ok5WVtNvGniUfmDGn+etzEbQR3trzjIXHazNcYKhLfomjlas++51tboP9hEWkStqZD2TF
YF7JoW/NyAOqrRhdKpgAxN6dnseKqiiUV8FxRYOtP9LPUQdqoQF+NZlrgOI0I4JZhxnCIU1hFOAb
6+CNt7E68qhXWetW9Kyt8s5uv8ARIgNJhIWpE2aasWv27gBZKPe9KtcxsL92cqkc9Sa205S7Smxp
mlGupap+a8cDEdoFhSLQTF+61UeWe9tTYEjVntdSuB30rxLC9p3KegtVHIrypfaAuJ8WMCrS3Po4
L8eR16Qk0usJr9zkk2gokzY7XUTmT2Wm0WTZrKWNqDa4f6WpveRBR1kQ8QbRj+l1WQp7VEDchyaW
l4UCTzreQHco2HVsDFvZI6YkEUTMFRgVNis2MPAedyk0iDHc42aIT/Db88EFVkKFESSjvKJuidpT
ZOQLeI0WgMxD6hAmcL43meLGTWK2JET9bC4NctZshyvIdLMdZujx+AfPHU34IEh8Vy66QIkdxFcg
wL0qgRTtgai9pXMX7jqoAcAwGLhZTsMOAQgs6Q68G9C0D3aRAQR/1YVtSXvJ6pi3GEXsCR4VGAKJ
VqkzcTQsLvQImanfQmICbnoTrUGEfSioH2hfVALLcRy2lRVCbt+cd++RiIRrslyb7wn0a9Th3GVF
YnNwiSxOE4bzzi31B5viGM/TqWUQRPYYCdXLvYMcCtewo7EnOiEBY6Job6bIH0KKt82B4BRSIVZG
XHKNdxiEpo2qOt8GAHBqGrYhVMJry9IzehTBuCDuAf8JNiik5jT0uLvzvSY2dOFolyFkXjvbenFM
98WjDLJsy46zDBQqc94Z1KR9gcHGlkS0ecbCRXnB3wCK6u1mG2VNUGU7LAnb6IsgSMuHC6j4vXgq
TyGzvbTmAaTTERshtGvCaJYzn8eH1GGOF0mdV0w0Yk1cNS8zc5OPDZLWDP94unEWJbM89Xo2N5Ca
OOWR9d9cCpqxbYb9lH/zj+FYlLGsPJyHkvXUjOjkWEHsXYVIH7T1JnNqc8HTCR8xC3NZjREks5Gl
2SQElhTp2XXfju2A8tgS1iZgPOa/ujgzKwHSndxnLoYqlzcS4iZUwk5r8wiozJqhq1tlTqAGDcAY
nE+4hHwOr4zAgoLIDvK8ufvSWxPKkSt6L27yaUY9jPvJKUYyWhoeD1dpWnjv4TssjedhukGWIeot
Tr5Q0SPZXnD8rQoJZ+AY7J+nZrrAfurBUByn9PmYSg3XXDzKxpaHtdy6keWNJadmUK+Ctg5KU8Y+
nqPH2PeXar/iJtFQ4mxAj0zLk0QejzfqH1mRcBVmcRiKlP7pT8lCQDNoTRw0KU0z20BZ8K7XsHvM
RxJIubhKrlSZGV/waRwBbnpMIKhdVoFFXQFGLaBBFu90YBTTsSOjCmCdQ8k6RuBoDi7MCpZRan0d
PrYpogVlcqg9ZaEAl7FKMZcqQl3aPqdGT+PmnlKGLZY5plsXaRIOlY/W3HIVJMvoRxsrFisyhPM6
W8zwCAgf7TRzaOf2laQYhOqm7ybQEa7AEQ9BuktqZsOymyQCjunhPGnxNk7ZHcC246VN7Zz1XlEg
V0hMbcnmjFxz6kcz/NYAOZ2RPp320cIKaPa8NiSErYgey0GLQGDp3WoWR6fAb2y+PU+pc8Scn06S
s7uiSHjlqpg84e70zOfJPx6j/fN7X6rV9FQRcgTsYbP1o9G+oHKbYcguipHxBMFoTqPsyubVWYZV
d7gnxwqdCwRtTRKY+lTGcwwcvrlId8yH+5YoGJ6BZH2dvD19bjoehqQXmQPGeRkS+Wi+5CzoHMc7
5XQd/+VeZE7g56zjeJpJoy5MKkeaagInNLmaTyK0ZLoXG4JuHg71KlsjmcK6w9/Oc065rYy4BXRA
ouEGWkVOZ1Opygd4JT2HwLC6Tv2Zw+1toifVu9u+LSm+fVrHmcDw4BHd083n+8UMwgE07XvF2slb
tFwC2HO6ThQoROhKQXilB68ckn0BjrGNH9AIDKz8awW4oYuu4k76Y/smwFFlcd66iY+ozJ1MhflP
6bbnzs6PeZ7CCMqY/ApCeGbNFp0URLS4mrTuU12lFj4wVembXOQ5hXF+vxEZNYF7yD5DX51HMISO
hUdxzFnYexsdqyM/zyQ+T5kHkipBQNqYSgGFZ6TsX+b2VFgrWcLFDk7H5+iUQjyvgAtxAY/y8yZt
U9H6MaEoeQvIlpNAkbheCdd50WghpIWTi8manLIOtbA8unE6zRYTqjKG6alsgFye1OvDcMoGuB5S
1Mklfvdoxr3FXEU73zlPK4VeoqYijr6VxjCGnVb1S8cE7yK3YwYGiC7yk+WwNTOF1obVm9xUiygQ
MaH2ok4cgIA4wVMbjbYCoJ4vfYN20ikVFmrL5FfJd9tczDlthaeqWM2JieYsv/TwQFpGpTG85QBk
poC3pia7g+qhiTZjOzDz/pwbcnJhhhssn5kl5wyBiJceyFNk+QUgEhydzeZvBG64mIke+emUNlid
yZR1oMDZCjijNhva+mPQghK72cJOv8t9Ehd0wjC21Xc3jxcy1sbZl/s+x27EfJTcONAOWKPktYK6
uD0nlRdXm6ZiwLvM43rtzAJzvqeq16wlANZMGFA5tokrzqHlnDpmG05PO/9YNDa7zrkUVDvdbLqH
KTfHh8olCZwflmgyT5Fg90ID5yX8HDGULubUlHBgr8NrJ8FQd8512CGO0u3m0/0x9mYBOS+pROaC
mw4aCJLIFZ124vM1p4KNv9+iHWxu10XfyLyLDVjncNvZcVG4u2QYzLo+CKgnHXCWKkvYQBEj55NQ
mo9PG7dmYp13gPPTLisY0GYvT6EfuMsixwzFI6GYfQRELBaSL0Sf1ufzW358sf4v1N0P3+q7L+W3
7r+ba39FUqNN46T/H89/RCXv3PT2S//l2Q+Ip6X98nb41i7337qh4KsngT3zyf/qH/8bBXau8o4i
77//29d6qHpztRjR0h+L6IpK+X9edf9f/5PjRv/t5RfOpAb1RxAaBYQAySbjVwZ850xqcP8ArYh9
ozEVc2zqKP+sudt/KN8GmIIALfs62oN/1dyhQoQwEByAeXARKML4v0NqeFExBeqjcOqkTukjRc7q
+wKLAQ6vtls2e5htiAnPziVO5NcaBG/WaNTRun2Tvvuha96c6kM/Shk+rxpRxTEt4lgL+MrFeEq9
gN7oMgH7tvp41vrBK/zaD9Dzf1EPNQySH5b2f7QBARVdLzxqjrWkH1BaCh2ukTAo3uhtdgXRB3kG
9T26xhTi4vV88Y0nRRbra3txrTfh1c8f74hP+mdV7Nh2wCbGmIG2FQwQ9/ZD26gfaPI5UYzk7tek
e12A+kxQXdPw7OLY2rrirpQ1HPfvv9su+V1mGYQ9GidbYvrkh3bTAVMjVvMY9RcHZfP6YBEaUO56
pZwdVockfPVbWXiHQH3+ectmijx7YOATinIvhTmf4XzZ2T3hdrwsMgdZD8mbFbCCTKV3xQgqz3Gm
rW9H3i8G+G+zliapc0q6WIIYd1/MoXT0gjIeaLLTy2OHOsq1nyFumAzWm1H471tgbffooP3KdfZf
NBvSJiVWsDMEFC+aBTff+DXZWVwkY1QMJls+5sgZ7bB/upryaeuE1+7kW19/3r9/e2ECDiqQjvDZ
lnh1vxzYxg7QJke7Z4M6EgH0YPfFh6UIynn/83ZMvPNiHJlAoBoVpW2G8sVSoOICCbSmQuCmo+5T
2/tZgoEW1Sv0cX4RfD2P93hHEJq2HUIvP6CaQhr8+VzlbIEJbAOItgJgmq53s2SxWX/RyN/7zTQC
HAQYoTDLwPNG9FoUoPFxaEjbdJ/2HMy6aR53P++0f/kkEK+ko8BOIRH7vJFyxoVuGJ0M7ROIXdYI
NWZe9RcnE8n291tyXVLHmD15QLFetBRnYYZW5sI0SMSGddsEbfARrF880L/qNdfz2KoAK7IDvVi+
OPsB7tB1toll8s73WkpQ+hdNHKVqn880T7i8RZJN0RGoozzvNGuyOY7OjAziCy2O7458U+ARejm2
9cMqym1MbQkGpj2MqOqE+WUbErLIahD3sqUMZ1TReoTdl/oXN/Yvnp2XjO4NWFcAJ764r5k4eRUC
2wVIWT5CsmU07cs6iO5/eyQl5ST8sX2A2kq8WEZKixMDfrNoD3gpwkgJDFR0BhD4/nkz/5u9M1mO
W8my7a+U5Rwy9M2gBhWBaBkR7EVKExhFkeg7R48/qu+oH3sL1M28jKCKYarRK7PKvHbNMtWAABzu
x/3svfbHVdDGJoPtkSlj8kCerrS1XBAbQnTLXIMYKRyrh0sX3clOgoM6NqSFKucvjpWb3wwQT1Nw
CmwNtWyqbWjINDOIgFzrUW9sSmIKGqvRXutGw6+daAHtlUb++fmPOz3ck0GBupokMr4lenTaycAj
m1FPSDPnqQy3Sf/T8g6AE64H7f7zy7ytvx+ug7qZvR9aOD7b48FHamHrIKaP50Zrbpui7ZYdfNcD
aO5Immeiasu5qEghxGnUg8HX4HY0MfJnIdETHSS2JQs5Kc/MvR9XFkpDkranog8T6+nKkhbT/ryp
WEMlf26Lwb/qnfYprteNsSHoRFpnpSKdWUSN3zxw5FqMQZka0/kwCUtpxqqiIDLQrUXeYfsPwmzr
IfT//ImfflXQ/VmjmSJZORXZOS2IIkVSlYazBmTWPizWQPNofqvVmaucrl6nV5l+inflzxjTw6M1
x7fLWSQgTx/5C02kC1wX5YJ2T3PmjZ0+vdPrTb/+7noQsEK/bbkrQ+x15WIsvyp/Ok+8XWLSTVoG
1b6pn4xUM5cbUTtcwiGbMxtnKaapXE/PTRPTdPP+g+AydFtNvgds0gbry/GdqDFesSiT+SAMTIY4
kcxV4hX9t9YK2oMsi+qpqioZhygN97S/qhRmrTFvIBF+Pk5OJ4C3nwO5pDV9B4Qtn9wuSWdAfO0h
nhPFwZG9AY3DA1UQyMaiVuV2gbvrzJh5m9A/3DqFCLOkI6soNo9v3TY6zSA0Kp7rVtPDDki963Ry
rNGn4dQCRdYtTVnDHWIgdwiHXFOT1GUfB1ex4hdYoQ+Iw9YaXVTC3e6QqBw+fyK/GWPooG3mb7Zn
9MhPxhh0QvZGeseP53XVM3qCeAmAjaWQwFHzzNM/d63p+3o3nkuQNWhwmBYHTJSDrP00B2fZh/mZ
W5pe4ocn/u6WTp447sUu6EYq9w5n7c7Pim0cevPO1C/JebkZcM1CaWmeAEgl7ucP8zfTkE7Rwc6Z
Wo3a/eTKYxjXhqQJhrkJPaoXZnyBVe3cZKd8+JpYVpCwK2yGpts81aOyOMJxCVXKGlhCszBN19Al
JdCRxKUU5lJE/n3e+WvHy7ZtEwAfDM5MTB82oJTuqkm/BB2yY1locY/fJP6SCeICTL/3/Z9WrR8S
LbmVCXSdcc5+qYj6DkqHS77gDNvs5vOH/GEUnVz7ZMTWeevIcdUi+NWeuxaLKJROXPVnxurJ0a2l
nt7iyWBVaDqXoHjom3bDAhnM2pLCp5ojFhokxdZMaQS0dFeSZqNZpGXjlg1cBYr95zc7jZijsTzd
rGUrOCAQJxinGwx0hZUc4j2Gzx5dIc7YhpK0kJTolpSyhZcTp/Xn15vmAZvyiKwK/eTh2pY3YJCA
TheY8YwpYwWu0DUZU6Q/9m1+5mq/fciIoLg77CIYl04kzoFEZ7wCjM9DdtZBEW4Do72ucJQTBHit
RM4eSFoBtsHaERQFt3LAnziIc3P0aWU0verJpsW/sYWop5UR+Upd09Eino8Bquq7ulKZo0apsi4l
uETiawbFurhNdC0vlzAdCuPm84f+YdpgI2xz1sbhHftw3TopS7Oqp1dSUxRyjrzjKYNcMoM/PEGZ
NtssQJOO2rA5DjxZgWEIpWhLZDEv+uSbYSB2KoIru3ZugO89wtM4U/j99pbeXU49niC6ONDGAO7A
nJi+Zobhbtu3ze3nj236Ak++jaNbOnlsaBECDhtGhCxWY8zMjkjIbErj42tkTjhzQ5MN6fR6bIw1
iheOvnAwGaffBnB9O0hS4FzCLEnNrQZVcY1GkcRrMwInRYxLOIZbEZNH7BE5Vrc5W08DeFFj0KwZ
vQLqJnlvBqhuOyoubd9rgofAt1GPhZGSWdtiaAkKhMBpjLfqaPWHpFOkxyGTrQttlMf4O/1HxHl0
AfNLZEachIVIaANyugh1mhEM1KxjUdLBA8VcvJDHp156civie0cZfYVpoxl3Xe/cWFFkLypLsu7x
PKTXnRp09i5Uq85eD50jfVOcsMpXVVfl1wKV71xRKtObmbQcv8oddKXDONrDpS6n6abHZInqUfVe
QxbWR7Knir0KqPoQWUYBs6Uu1uBIXg2jGvVNRbAUOohWgRGFTtsn3iE3g3ktdLhfsF58cwV2H54W
IVxqScgXzNNBOPETjUyxDLE8bYmZtLpFa8gBh5/kHoLucLAvV16281Ty62cGmBWxJWVWu4rraIm3
ObjoDM/bTrG4S0hcSMhKYT7IUjyKtTEo8k5WMv3aQbTuDtF4CwO3PpTwOzfdGIB1i4GYknyz9Moo
8zZK5dBuV/MATGcW1GuJoOfuB2JrIAk03Lpl2+i1m2qhdSlwg1/VXlw0C9pN2rLhjboKuTPNLbQe
9d6oewImdDpnhttjvkg35O+MF0pcIApC68CDSxcQW5twJokSelQlB1fQi0FHEB1IwCEiQLlcpUVs
PZp5Ur0KudYWQyv2SuWrc6sY3UAeyqu0h+rKyJxi4/pXBJBU+EE8obCCTELOla4KA2e93KExTHTz
ZwEbNUKr489iPLou3hNzgdOmgDWg+9qhTNX4SqGDfs37qi/7MJSVPcGaPwyZFF2ZlwapxE94znoG
jYE07a3mZK8aui+qWfsqn86VSLSdw5IAo4dol3xiWX+IKyLDtND8FiUwSRQkLgsvm37AMC42bT4B
UHMIkHPTlzZqob4Wmi6MedwF6MzicFEA0SIqZCYl8T2ZrHQRi3yDD4MmWqPfeMGLM1RQoOk7So/k
3F0OOe+YiUlBz6bdjRpSm24ciq1VpHicBklapwh/tmJa8KXRs8kjIfXUKxr1MnQqkNN5PszHJsgX
WS8rS6ImL01WujlCKWXdpeztk+4i6cvFmMh3pP+1GAsiugWGPx17YVEqybX+nqE2o22WNoCcy2dN
FhGE+aTYoxwYt5ROROLyhf3s+kYe55oZ6FtPfB+T6IKDOYUc7jrznUeLMDvg+ZeAFe5T47HwFl2j
dPc5wyO7hgLQ5wu7a7IlIW3NOqhIHODDzOLbTqJhM5OVUr1t5Fd9VBNXthvXJMXCToJvUCuffIlh
1isywUBSJbu8+vou5mjroooqspU8iJ8w9MwFZ+RBvK2Z2so2DGaNhJJLMtXnKpTMZVhWziaFMWMt
/J7UyljZi0Jf+BDvUIwloDqMFzIkLhAnb+GaLjviqMe64gOKaVDaZp8u2sQA/CqrYzsHiwQbv86/
+uDRXVMF4qQA0VG6SIBcIZzUAdu4GLtxpQfBWkeXD0VoE6T6TJed70ajLgcCe9EeooqFQ6rDNMY1
gwTNJdmJy0EbUJL6Z5P6Vc4mZV0p5qLWi4XZN+uiWUdaP1MMiJcyorjWc1kIZgRDdfW6LUwN17UC
mSirHpnHXAfsAOK3wd+y2YX7IY+vJhQbPSxA9SXWV3q+7YE4oZ4YK/L9yhHb5lLhkO2HIncdRYB6
KTEutrqAnSjHkxw5RDKnEtvExqn1m+q5ispn1GLXZDwlaxvECwBnLy0vCwIYF60UKWKB2edWoyXP
ONODS2hVUg6qZxyXDUSbmx7cGO9bA0OaD6p8BcQ3mesDfFwAzN6mHbyfKC+jWYpW56ucIS2GJrgn
oGBXB9LXzNAfo5wgVBvwqW/bV6aW9Qur0tb+MJZXRtyWN6UE+p8MRqbXTOpCYGY9RnALMamyMUqF
1FOB6vY6xR4wU/opETBwSnjPFuvDmHgPdQbCBYVTlCzSjFzwrcfGZuW0/orIhwGasNS8EuzTyOiy
wyG4y+psuNLkuF9JUirtfDPxzNVIaucFAUuB5A72iBYLdds+0dUtn5y/QwaEaFDQy6s47w6iftbV
Nv4eBUFs0z/ILTTjLQ0FHSd55z071gDJhohlgi0M4yrR0oIdexq7XVwcSFMcVpS1LqhHl/2CSz7n
1tYNUmuLRQ1TRw1TtNRDMG+Kql+Hlgpynox4g+O/BgYqphb5ISKlSd/KiO70m8rXtBehlJQ4BUJR
atiFLMw9YKA9RySryqsWo9WBSSNZ9xC2h7DiSK8gggULUr6hyS8gs3LugqvNLG/EIJot3JyOcNEp
k1Xp7OjRBquUbKugH0DIGqWP8AAMksDckvBB84kaXqmKjTA2ETShr0gTjS16Fw3dACFNc2IIEuei
941xXnJCMWMww+qvwVkiqOYkh3NSsj6DcR10pNzYLUGXUVKU9f2Ie5QzJ8HV5oDjsoXjW+Pa8xvL
pfR59mUte67ykVSXXCkemameOIQmjCitcQ85SOWvfVXqJoxkeUiQhVkQ6mQ4TvjItINElC9gWb8f
BFMMMABXDPhxsSoAWh4UKFSzXsqJthhkl6zt6F4iyambpW3UrxOnwXvEQQKpsDJB3mu1tJpqLnzH
P0RjaX8vRdGtemyIDkuK0fuuWtkAmMiPViDlh0SvzXE6PThZP48iaH4WGH0tgTQKnZIYUlXaGEV5
2xMF8B1Kcb1K9BGXkykpFk+v6xZ12JFea6bDFYqaFMeG86ARcrcvLGlNJF2HRSMw4H0XsTrnd/mX
Ctx/UjOYqSUN8I7SkrQ3I621WMKSv6+MiG5H2b2hU51oX6cguCL4mY/kjFOgAAFkDk3LdVFnAYFp
xvhNH4bDFFMWrU1fW4P9mRPiECY08Nv8qgYbuvPiPnpGKpahInY6myOj/pq4pZXV5heKUZc3eQCv
dWCzDnVYj9cIzwL0jt0GXZumcNRIjueYfgNRsemyRASLMr5OPfsuK7Lq0vGshxTG7MzPtOVoEPww
63uCyASHkxDu2vTRH3kqFwnGtlXB+jBnTvMOVaxba31sLxEz3mJ5yt10aKgPMW+RmJaZ6Y2mtOQV
xXxLs5wSmDCoRL+JShUiLdF0WyBk4sJWg+oxGfobP1GuwY89SIO26qyk9tdJwpST1Aukk8irisw3
n4CMae3CQ1mYzmJZia60kMWm9jYCkNxViIQHbJRB8voUtyF+dEFWPtSeLW4KCt9LIK71HCJUcYd4
8WIA2CbcHEdVGDoAUOp6pcW15eZ5Eb+OgbxqPNE/FgUW75kVclhLysFXGFK9C6nvyWrClzQd+12g
ApRaOKHhbYXV7IEcdCtCkbUVeaXyMojDrxoKQFfEDbSyHpCxB9xphnrngvhf49JPInVFKlAz01vK
8WoID74s72qhLpxRYWGzqu62nIj4UTgFuUiFBXwtfCL2aI4fxHoVFvSyWV34l2ljb02iTAvbXLI5
nZv0svUmB4gfUQ8kpZbvOkXL1i3EoKVpB9XaJK2DddgGny5ZkY9+S9awpwKkNFMiaMyroXdmmPDL
vYXvi1ZOXBJr1WPLdGL2t2jrWLiRYarthWa0ORkZwluZBH/NE6VGQ5dz4Is+iSDJvJfTVayB5p9b
bEqeG9/yZh0a/bleBt134VEJGaH/w1SJSmzAzVI4VzcOGbUklwWLVvbHdFeCq5oxhwzg6QjN2YhG
afZlQZFFgEx/6YjMd0kZ7PMlvK5+hnOojd0wln0aZJwXkkUWtItCMZelThtIDyfObi9EiRnMy15V
LZA2oi+cBaLXSGfZtIJ6EWnMqtD1OJgqw3yhxoQa92MdLUjF+JENNDxrL3yICZObRR0V1YBcH7Vb
0BbLRDT6WrX82KWREZK2EfdfM53QEj2XDn4fv+YqMnLE9KRzo0tPLhGB6eq6ZhoN5hhGqUOVmmMY
1+zAY7p8ONnTSNZHuWXX7PkX7agW2a7PQPrkFPYaaTSxETo3jjdJNNhi+r3bKDbZfQQfpTFcukb0
c80qs9IiIZ3UsH2c1hZtKny3tesUMT/bQBCQeSM4vSEDkfVAccNBdjZ9ryXqtij0Qb7SFTNDFh1k
Vbdu9ZSkJ4GM0A2AOCyaBMvAQyh0VZ/7RscPEElONaN/Q7xKbVuzuCYPeeabsuY9gFxqwxVQchzB
kLAiAYbeKp5K0wMaEsVxRnlkyMn9UIHOWwCtHO4534+1VVkMzotP/BBKct0qdm2kBVcWuLNbx/Sb
bw3S4mzhw9Hrd6SgdFt+pyJ973zbT1dRIGxScMZ2INIAOtePMCycK7YdxDalRaRplxQkVvc1aIgL
8/zQUVHnSYP9FaJ/5l0GRVvZMx8jRbgD+GP6h1wbgFYzPRVMSVPET+jUO5TAyroX3U2X5eNGyhDK
owp8wfNH+oKR1XAaUzZaM3rfQtumcVY6D3nWNs0Fx9FJhnxUc1ZxbDirkHqsXkNuRV0IBnZGCIcf
L1i8PZPR6BwGsLR7evBPnRJdZJKCJDor1WqmYCkRwF7b+LkjtOQ+xBu2K8SQsOVSSHCrmsnUldd6
fx/iG+zaVeHdSc5tGIotmDg24jDImQoK00OD3y1Z+Io2OOQBYjL9JfTLWxEtNW9rAhXYsTX3t6ym
revr7GLllSJfGzHbYiCqSb9IhYYrMxhdoJo+pkNo5ZXiegEmBdNoZLeCgbnzhtHGEVErC4D7Y+by
oA9J6F1oobEo5OFCEw+6Rby5Mx9J4Fx62pAf/FBoybUQqumt4bd3zXwkXdY4kDyQX0OidK3xigvm
j52qFMuujb6DGe9m/giKTNmP3oOwXWzhc72/GHDGuQFRmjXpAzgCI/0HBx7SHOiGji9PZDtkt7ug
lOs9aXtQQUCD85TMrm5w5wiIlkRIzOJQXhF6K79UdA3IjST8EVeMZos7AO0T3W/mgF71WnEBiUK7
Ib64/Nqp5X1xYWum2FlNnrBaFvztIpoTh5RKtb5TNbyBMhjdyvVTeRGriMTLyM+Yzk1HWhZeFyjL
RI69y9A0B2CoTeCyYydNgWIvkH6oZMWbUxa4WQNTYZLNwOJB4yUrjHA9kPkYRYhoG0iGCUnLkDuq
Q56QpU32blqUG8MZy2QRCjOVaKuFpITGJApjLzKD60FONQInRB7Ue5Jbt4GqfnfGoX+2SMJzc1WC
kud3GtH1DEg2N1ZmPmWxxKEL2Fd8ppzHZzs7DmuxlPoEbwPfHP4QMiFzORmqgx+XHgc6GiGDVSDz
A1O4JYumtPS7eugv4saHSWtlxbc+ljeWwDCAPrjpu0XuM+IPEmL3WdkEdyUis2LRWfoLmNNValUP
0OdVeQ1kAEZoCQPPtWhXHpSMpCbCWfJFzHdyR03q39ROsQS7qPsL0tqMjapwBDV2snZpD1UllnDu
SxsDGt7QO7CY+oyjr3IeKliu3QpXsuzXd72ZFeaPhlSWXRQjziZYCosdK/NcHQ1I1UCPme+yJXRA
T9o0hrSP8REu80Bsu7w9tGC7OHlzto1UFIdG1hcZ+STu0NhV7Br1COwLSjSuJzReHWGRDBwj3lma
hjMARhlDiuCufVGKhnZDWzwpXhf184FKG65AqnKeEKO44zChl4gNSfrLNouZFe1wZB9m5a9JEiTR
dWaP8i3cULahSjVWQD8T6SEnsmKHN0bOLuNMHqjy6t7bNLizVW8m1KYkRssTzbhtjUreaUis7IXn
5eTC9eRrgOz3RzduKXCXMacXORF3cXYXxE63GQMzeMhJ8cx2wN5ziZzFpATqZpIKeTl4rR+tRjIx
hy0Rn3eUT4O0cAiiJUur7/VX1PZptyBBvnJbSY1g3/vFxsnU+hmfaHdXsej/TGQRSwR8SOn1mFg1
hSkMfjcu4pLdQ6UT8SCUFNHsiJYk8JOVYwz+c9zV8oUDhHjtwXOu51MOvQaxFyXMBn65shhsqD6k
lVW4SbIlZ9dFatwUtQXfgqJpdFjvZnlTsBv91oVwDLJnSe8rYtWUymKOn8mNjwpIWQbeyF9B35bQ
7mY1kunSr4Ki4GCA9IPgihpKv+dM/EqDagJJHIrkMEFn+5SNkdJokssa2kXbKa7+LoKESwCjoeTk
dsqtrbM/SyNjoZYDp/DrHkpIR94EKbbEITwBepDmkkzEC9F4fYfkfMYMMKz/rKvA8HtTNJnox9BN
WSctKbDsYxDkRO1UNQBVjr8G5nDTufP6M12f067TdCGaeqZiQmlGdHnSYCT1uHZ0vEFQkxLCQyO1
mKdK9BAH5gOb1s6lGVUjINLzM52M09bM23UN9OK0qWUNHtpxawaAr+YTyk2gZJomK1n48SEd8uKM
7uG0cTldBWKPApPQwoJ0+hhJJ62DIOExBsAPtUyZ+2DPlqNlLwFRt5u6lbMzzcTTvvDbFafepWXR
REM8e3xfdUDAXd7RS8zSS2m4cCoC3wPjzEVOe07TRWiMOniI6KKpysnDo7IEihJOUsFww7Ezuy4Q
odqMaL8zb+l3F8KrBOOLsyFNc0467EWi6imEaZpbnCH7kreKslgc4iYrb0IvOtNS/83FDAQL9EAV
BenlqV4t6qFD2EnNxVp2h5Qe1NlVjuNY0848vw/aBR6gQV9ZN99sWCjDjt+SbEUDAYjs09pH5zIj
p0Dce+miYHHIBOfl4dI2NiYBiX/8UTPJcYtInXAFnN5gKBzflz32RUkVZMCKSvmh98DsZnGSu14e
SWce6G++MQSRmB1Mg00F0p/juww4pCUojGHixFAFWKCqWaMri89v6vcXMaGcoDRUodIdX8QgX7XC
Pw9SUJnMgmVsuFpA5OvnV/nN2ICWiNQDER++71P3RkOHFR8ljy6zL9OWSKCfenAjkq+fX+Xtw3nf
zGVccBlmQdwoE9PuRHggm15KPHNfAoOiVRbFX6FePLH6odtJtloUXSHqWWrEKYLX82aWsNc4vncq
1A6Onu6ByUQzLMnD3MmdKwu6++c/3m8fgo1glPa5hdTwZG4J6rQqG6oGzp+UdF1kHNljHc42ApXO
XENntP78etOrO34aoGBQaloMVjTMxukiBCIkVwu+EruKVo4/zBPbPkSguLVmIMq9Xg6B+FHHyePn
l/14myBRUPNOdge+eEibRwKtkNW/jC3Bh0+WICuH2xPqbVTmjUdS6//gUrqByYGv0sF6cHypPitj
tZ1OKlKOhWO6QuhNIFSU5pl1aPrSjp8kCwLKUBY6B3qhcSLJymh3OVXBPKqVkUub1q1h6GfKuOiA
ng21MlXIZ76YD/Jfi8JB0980O2B/mQiO740cBBKQLFZ2QpM1QKMKZnKiAtkC0SqX7ysl/lbl1dqn
r1HCL9RiTu20+gbgX3nmR/lw91gzLUTgCODVKU3m5Cm3klIN8aT6MELuVrvOO5IYPQyXgm1ass7O
mWY+jNvpegazBDYS+Ezaybg16HMReqzSNVgkV/XFOCtd1H4P9R+qonjAVCkqklUknOCOTz7HzOQA
wWTfQKKERH6EUVpzhEs3hSHdUYTCoVRb9/Ph+qGcObmievxKnUyzU5UmHqTNnyLBVZAAWtFoQhCk
EqVnV8npOb0btcgHSQFiwcLlBWVZPa3RkCqRc2yzAhd5Az7AO2hV6hbsUTkeyf21OjpLv5CWQaH/
GjB/5Ky8y1P+ObZIvtke//ZP/i+yVeJTfveqJ9vmX3bMyRf67//YPzUifH5576t8+xO/jJWm9oXR
jIubVUkDOzV9QL+MlYZJjpQBmpJ60FHQNjMislzUwb//Q1LkLyjt0RjjP+HfiCT/5awkw+MLDnQK
Owp/zgmZ+v7EWnlSTnGKRRoRcDl2Jfi20I+dzNhjVCZZHFs9lYylEIJk9fecwjC1EdDJcUDdNUtE
QybntDXk+DofCXmVO+u1LINh8+65Xf0ane9Nl8dzzduPAh92uisFZTUy7+NPJENgAec7HOYqmXtr
QzVHF8kkukla3f48hUZxHaN5ei7BP5yZ5o7XLVYr8KTweAEdw+Wlm6gdX9osOUyotDHncwy+kkg7
gkftX6LeXpLDce7jnObMv7/Nt4tNSwmuWrZQGvPP8cWwGJuGFNvEIkn64A5B86QVUnxmhvv9RbAf
AvJljNknFwnaTPiJIU1Rs6GykfKodUdKqNvPX9nxdM2tsDJS77P6ciuYHU9GT1G1dU7DEsZkm18b
0khH1C/vHGt88ZXxWzwWKGjSq4R4oc+vq0/T5dEzJEcNDhXgZrYcTHDTr79Tgk9IG0hxpMbSJJWc
eYMWZ1jGOP0fPDvW6yUAjV4m+Vd+0rxx3NOnde4C3Yu1WdnmXsoBfhq5noFWhvWb+m8YCLaeF6nT
P8CtKsaZrkpyMJNSRaK/TCtIR4wx1pRTvYa+0+ZvEwGhFE1Ll0LEZuxtSIseD0NvWOpGbUaiKVW1
ms77hKSSDNX4wDPYjlkja6feTLCUEPlDpH0VPDJ/rYlmKmDAISkLIzJoxmtFRQbUYCLzOjPaP4wN
XvRk2MbpYlH6v80J7x8eWfdSjPrDTbMKUJHsoRwIHevMVT58UxZyY4xC1Lw4HLGGHr+iOuyrFG5S
7XZyXboOvb/ZKHs9+1H2iHR5svnnY+J4hZ3G4lshiB8QYjp12vTr7+6KLOPCaCZQA5Yq3lzDgWdH
ZILrFxGYQRBGaOc40Pz8or+5SfQUEB9YYjXW2ZN6xXGAnFimV7tW3FxVoojXdVDVIJicq2wIkzO3
+JsXZ2OetiCCMGOr8vTTvLvFkcEBng+JFWDXZp6KTnEbh0T6z+/ppPzkSSLdpqLGccP8xHR4+uYU
0rs6Ji63M+Lsu01uqeFmNo00HLehjf6i2EmNMH13pFuVYsaw0mUW6qKZ4Rqz7syhJSOqgo3z6/b/
qLbYh88ir/LX+tPy4hJ16m0tXl7q/VNx+jun6/2rEvn/BN3AxPnfoxtWTZj913++/Nt//WfZPNW5
CJ+So3pjOo34VW4oyhc835PMn6qPnILJjfNXufGFtvf0zbMY6Ahdp4/+r3JD+/L2u/mlaQG0Qan9
XW3w90HNnqYKTE/wEFT7T6oNbVrC/562+XmwKuHdVrERUr8wxo4HcEjYILPaQCMwi+0FB7GtuaIt
VqDuScPsUWqk6DsWqrzEh8fpxKxvyqxfpZlSi31C8kfnpizkpM4a3UjH2jICa+G1ZvwIGK4K50Yn
98mscaTmmalfejJKGq0XuhxUpLeDcajcEcDhZJPU7Ts5GzzynuSO5SIKA3Hp6TFtUfTbDUf7NJMW
hPMU6HbhKm/0QlOzXWNJGszUgqG+efdCz9Y+PBidoyUAsmQeMJ/waR8/GF8fe6MwaPmAldvKYd48
KvgRN30yBrsExtoKZ7URzLw09x8+v/LxnPLryuSjmTZhpuy4TrFGgdLo9KfBJKLGnTdmUbOGKcX+
84vYpy+e0HMGncHIxLs3zWHH9zfASJ0WuDn9V8WfuvX0K8MxNq5lScEwsjGiKmsvrNpAwgMrsb2O
pCwIlVkgNU28qLrRFKHbAy4iz2hAOpXPqtEXO10iDgqZ8YCPRQKukxKxqCJSSOkfWzMk8Q0JB12l
o5lkj3dPgH3ezGpRlzjnkAroLEZGm7hN3dXGsvY1ZlYao7cx/cGfA4wliLQBVPvuJoYJedOgzfwm
Sis4xEGgvoq8N0O38OVh3FIfUWrIVh7PAxUJ9YxuGoFzhIFns2Eoix/OWCUvRUZpMQccr5XbVIML
7EoDFvOFSEY52iPUdUZXz6E0zyvRZpDwdLn8Rm9XRwVc2eLFNltUIn082uoiHr2wJH60shDy+IlX
zwlUNuW1XibVcO0x2q8cPwk4+VHzNlrohao8qghOvbknNeRz4QzNX9KGOmnddmV/O2a1rCMGd9CP
VPAjJNeIlNBxfbnw4ovYM8OeLk/S5jQUBd3HQs9RBI7kVPTUUT90w0+o3J2gOpf0dLocUaNwnsfA
VC3mNbKQTlY9acyJ9K4IVg/yrVEK6bpFX1DMAhulbJcQvloSZgeqOP9GDHg/S2ztkGaJ7HZlXMwS
JfDXb4P5/5ahfxBH8u67/rDV3T39281//SegvmPu0Nuf+rX+GMaXtx0Hb2oq+ZSph/LX+mN8wc6o
cNjMG9SoiXiL/9zusqWdQEHkkQA15Rh6Kt2qvHnbCkMSwvdKL02DK8FZBpb7fxKU/ppWWcF/EZV+
M82+URv+XoAobTi7n+ZaELYcSNM+O56HVHuszajyhJtZSHkPFkSUfG73yOjdtpdNawm6W/FnOsF2
Hs0Mh2wMTx2k7gIAkc5Qz8yxXGieE40rqc0BaXhj5hBp0CMjnbdlHSVbS5EmsYMRyCB8yo7oOtbC
BGUpVWQxM0SgXmWCYye3CZwMpoIyEOSnpJb4yYTAJoRQLO0Gt14hkDsUKGyqxKlMN+yaaq2jOWjm
ZPQ9Vo2ZP5OPbv3QAZf//L8RXg+bn//+j8kryKkihBqSu6mCyFb6bMT/x4/hJXx/tPPbP/9r7E9s
gl9jXbW+cLiIs1WV4bOz2PFV/TXWOdnhG+AroClHDf+G0/prqDtf2EhM1ReRfTQxMHv8yUj/ELLG
90LNxtYcUgg5a6f9U8TUHrS7+vuQkbS20Em24bizEmghR5j0NA7mOiRb0lYrD0GDNoitVkL1D/EE
F8K+qWImdI+9KiYJ8Z2KHLI+nPVYWK5ILCwJ5BuSFvv85wPvf1vtTmH82RD6q3h/P4je/sSvQSNZ
X3jXGEemYy9ePEe2/xxFkmJ8mfpmFIX0Ulj41L9HkQp5jd/OOTnoIJmz8n9NmNYX8tH4f/mPo3BM
iBf0ZH78bL488ddy9D/9TSY9HeAbU/tuquve7TijuvcbLQ3Ije3EE9bVzJ+Htt2+RDVFuyvjRLgy
FI45cLlNxwiYJNBuh1kU/TDsJh02cV11mfvu+f1mEj8+J/z1M00nhHxb/MPHdPwzpZg4ZLVP9uMw
FLdpIhnfCnJjHNfkfOe74/jdvdMlziMeVeXPUi7/ujR0EJ4Fsbh0Ko4vnXSq5MHT2GdFJC19cNy7
DvrBTAJyelUPSvDj8zud7uTv1erX5bCRWuyZ6ARTnR9fTkt7Jowk2tt6ElkYIET6HHHS9R1ZZ+mS
0mX9mvf/2+XxuEr/eD1G3Pu3rUWSKRqup6hjQFa6XGzI2ZVXdsT//PzOpnX2w53RwTdsmeNDPHDH
VwpCUeTDyOFTktX7SIrTTQSX+ExK5+8GijrNtTTwbIPT9+OLSFXkNGYV7nMyjIlxjZRXUYZiN2A9
26heXf5oSrNjOjPVM3fHzP/x7hAYTW5pjmrsk+dYxSNAeD/Y+7CEOFXMdI0eXeffkPBg32R90170
pJ/N09iUbrwoR7j8P3i6nO4xRNGxqOrJF+JYGFVwuO79OIfyLcKOiEBm/88v8pvBqdBmZz8M6os1
Znr676YGXHx1VOfBHhOB8dwgkUMeO0bXfRwHexXa79XnlzvpVLwNTqhiEyWNy027yOPrqcRX0xjx
91Ev8gsU7dJjHqrhVY7m+tomv/wb7O9qNZhahNQslqslJvYEqnDHyfDnP8pvPpNJmMF/+Sw5xjp5
vS0JADIQw30NU3aOiFV3AexlnDugIPzjK02VAL57ahaDOef4nhuBzzL1rF2r1v4jfs8IwcBoLrsy
itafX+mEyPH2eCnZMXkodJ7Zrp483rRkJgN0vQvlULmreZTf8QbZPwonHpttZ/nmV4sEFCBbQMif
2EI6CC2jojtDGfh/7J1Hc904l4b/y+w5xQiSW/IGxavoIG9YbdlmTiAYf/08VPfUJ12pdKtnPd0b
t9sySBA4ODjnDR/sHFphvO0q98nJdzS1k5M6IEqNK9zgIcQ7nTuHQHvs6wbTny0Wscv1bMTlV1C9
5XkJR/jy81n4YE3TANLJDBEA5Whdv/yrNV0uSeYOlnVVY0R1Zs6+2uVFAjUln+UuMqr4/PPhPpp0
pFjWBiBCA/QJOfxfj9f7dsLBa15BPqA0XcrcKUNIyCvYFr7Y93GwpiuZeP23VPOMM/w8rG+wEvoT
4eKjSX/9FEerjEAfuQA3r+SkmhtznuODn2GjhKOPuNOdTr+rsnnYY1TY7JXlJydW3gdHAVAHtEKo
n6/IkaMoLeBUpuNiXKmpXC5yZTpnxhBjXPf5VH+wZ22OUmOVm+FAfQfuwxZJbxrjSot0tY2cwQRS
UephZ1Qn1XU+GgqZB2stdOr0+dbpfrWI3HgZNGcwrvxqybAYSWYXtmqCLxCa2nBFMDSV10Bax/PU
nM1NZXf5lZNprR5UpdM+umNdHxy7tQ44C2VJYDoSL/rPJ2Pdy0en7wqgA18BJgtltaNl51VdotnO
dGXAnLgaJQ4wRuUXt1T9EVCIk+l+cWX8O6rd5tSCX//mtyMbOu1VQSmM9IlS9du58XHcG1pNXGpz
mt9ERZptYnDtWzGIDrxQMYaJO1Oyy1wtzKqUOlbtlueVMOudKxCsDXAIGE9kCR9sQq6B2GNRE6Dr
zgXx7TNZuEzUHpR0lB3xAZnz/jouUygjZQNJyU3ilTfUn/nGTAvVGI1d2jvD188/yAeHG8BJyhHI
veMPZ5G1v1kzAHcWv67cS81Ku+t61asx4yg6OJ2EV+y41b1mN/Z+yjLzArctQE+VVd2KemzDEw/y
fvG+zMTqHb/ib+2j3Zj1k4Upjn0ZlV32KxJOs4Gdem7kldj0w8qlmMtJ7WMl0RRr9RQVhcj6bku/
Dw0UW3Cdw2qzGmx5wEHDPgHFOqoErmcUqirmy00JvAIat29nyUhNdBGEdemYaayFfp84m36ebfqt
E5S58q9IX4otSRaGTdMQbWcibhj3UX2JYCDQKPwG579OzNd6IB0taDoqqFxzaDoIuxzNV2wr2I+z
fmn1KbBCCEHN7ZJ2ctMoco+4aYr7eQXh9n33F5xKiPNe7Z9HQz3fJTJOrBOZyUdrmcfB7ZpQRxfv
GK3WjB2tDNe6jOc83ks3EkYgJ8OGMyPVdqlV82hDUL2fBo3qUlPBceas+XxK3gcXPtJa3HD8NQIe
+yn3CvHSbjQvdXxLd5D/VOAZvZ5vVGvlT/0s5PlodE+5a9snDpKPlwdjUtuh8sEd7e3ySNFe0gvX
uMyqrj2zNYWpTly7O9ws9DswCMYPY6KIDrGXgJzraXQ++cU5oszI/TA9m7L01YnY8n4uIAEwD+hs
Y0QLIvLtExUV8gtyyS7Tul7+0qXBUl3muA4EpoAdRBkx41ZGincGObDffP4d3p+rjkGyTDRhKmjy
H/XDtWS0c8vPLj2jye7VmMx7fHPyn58PYnw4CnUrak0oUAGbf/uGTqoaEyLv5eJCXJtFN5zLUsvD
QUK5spRr7wqWwz4rohRn7QlCkNNYMHQSa9oUvbU8QdWzsU3zMCT4/Mk+mHqOGh38O1h7KiJHiwEg
IVLRPBizY55NtVEe8O6AYDeZiJeCv8V4OaogpEYnQvk6rW8DAnAU8le682vf9Fg3OFeQwqpSu/BE
7hXoE3l4gDZQ0aAk93WToksQxSy4MZ5O3fpernXHQyMIzG13ham/e2UFkJQ+YnIpXae+slpND8ox
hQKSGV+7Oh9CJYx2C7v7Lh5acTmO0tk52tztNK4T8P5kfivbElkTJ1IPrt3e+Hhw3S2GI6/LdhgQ
coifpd4/9mNmXcxZlG2rpvVDKTttK/jPE7nC+1zcXZ3mOA/JFkjY1pX3Oo2SaUFMdS/Mdt0fhYTU
uOADuJdO69dby1ziu89XzPulvA4IrIjAya1rtVN4PSDLpTQXW1xMrh9vY6heuzxvT6FUPngrdiV1
WWB36w3naBA9xZtOy5wLBJaj28FFPDNowZ6Hs2EgDIBilPbw+Vu9P9BdEj08zdmgazw+2qBVPkqy
Dnmh0MzcYAQybHFpEzvNqcwTucNLD+fN2qdGRcpLuZDvxgseyyO3VQE3s4DBu6wYrDZ2MBHAt7r6
pldirkIPTfwmAKi/fDMbIhfWWBqKAO5oDdW56CJxbUL3XU0Z0X/Rx3wxz9BIQxJgmdqk3/Zizm6M
sUvLTVZ5CMC6PpS8spvrX329lL+1Se/ah9k28yW0+yZqwq4trK+jLPKrwVL+c9d2c7JxjQSm4GSj
6q5Mocat7SXOuMVlp3iWTY9YRoP3FsJawsgODZ+r586rOn9n9maZh3Iqna1vL2gg111RPKvYXK5K
ox07MDKWXIK07vSIAxe0ZTA2RX7r6ouXo71i9c9sfvkHv1wYnrU7DPzZMZf0rPviT9fAZUUTeBa/
a/TV7rmh6n+6ajLvrHREWyFpJCItMcCOn7CJi3iD/tjSQGQoxF8ZzkRDMIDk+mGX2CAFdVUU1iYa
dcjTuZ3f9XjyAi5wbe2RIoCZ7KOiQEMoS5EOvFwyux5DyO20qjpzKmESRz6qTVqUMXm47gSq6evz
rPfRnsla7bfk8vNF1XYSBckkfFZwMxvD1q0KZeyxUMnEDoGYb2bfV8PGN9SIC2oSty397ChBVMTK
/CGYVeamoUlfH2fPPnL+IEoqL3T6FN9llSuMCjgocWhDL3nBXXPx7VBP59kBIxejhYTQ7HhZa6if
bVCd8LtQ6cWwhAVmhqBGRQMWCcfEMUiq2Ue8HH49ljWWN551XQlMQLUJHe4aAZs6dFonuinlgLUn
KIkUxLmWmre4tGnJXq5Ee5VJVGYM+vhxKMwUGnPeYN8QtnpXQJ4V0GrDJM+baedEmeduUkt00JRh
Cu0TgJ7PDj6gNm4/irXVWSlaEJDhh69sBtjTUHHnDD962aktyMD53Oqs8om0yoR5D0v4Z+8k64ep
YhRhy3TOz3vTlV8JjdME6R04IvCY5DuUpEluc+CJv0TFaRs4SWtDs0GyEr/nOgXsB315Zib1Za1X
VU7OGp2dh1G3tScvsRi+z5MWBWyxCo95LTYcQ8qtOZAoS+bYJUpkNdPEhyqU5Jm70mV6BNswndTc
QHfz+bkRKSorbVlUSGoh17VPxxyYe+MuZYx6EaoDmxhBGT00kFnA15slhFdZltbYRWcuCTr86Lba
j/Vk1aA8nLGALoPuF8eYD4eyAcZUhEVZ9v2mnVVU8RlqWNtVnA8/RTa4eqDbbvLDXRwLPa/ZKvQd
brrxlY3oxN7HlBIasaOip8gvc9QO0KK6aUgJkaWoS0MgP5XYV1bhjy06kE7cnhuo+iB3MKNCFzl6
6m0XfJ1hmkwwzZBTWdqw5iMP29TTo5/402TNFq8qL99geATcEMl2TZ0hj6OeIgQb1Y2r4vHemcyV
3hCltJYtJjKmLOBFX6smT8cQmGJrB2rUG29T2BiSh9HYtzl+lBYJVLF4k4dko4f9gEqHHq2QEnnF
YOiEW25dMJzPwKYMe1sg/OBufURevKt8bvCwmtsaO6isMEj5l4zIY0eN9zPG04pEiNL48+Lm5kWp
t96jlYGDCoAvSx1xj1wr90aE89xWtgIdpTyPTYz7+qZ7ECJ15aaQlAkCZXiZRbGsIk4XbV+R1jZr
mo2jbP8l7XMnD42xxrejzDPykt6o5sNSassXy+sIPvEAcx7XXoS1/H7U/rip7czhaAsgQMKZtLss
mrheIfeM1kI2E34D7KaG637W0ElpcZS/E1YnU3iU/vhNN4bxyTGlec1MOSbWkV72hQ8w3MeRqz+Y
aaFZoVdWiGWUcaXX27rE03TricxHlcuaOj/ACDGpdmacug8+d1oXuT56CWFnZeYVipXLk9+TgAXK
L6I+sAYMzYPcMcCkebJBmaVOx1YEw+At5Wa2OVnCcYysX443ptcQvzGnnXnD5gzIdPIACLP51qWL
+ROT2Ol5cstebHFNLb+4fUQggrb1VRP2eIityLPwR600sa06XSB3YCNihIDzoKKwmFun2aH7pN8B
WkKOTRU+XwZLBVT1ZINjGJifDmg7abmGiiLSQIFSxXiW+lb2zbQH4zcF2ei2oJk2B0KfxH0dEdDC
FiE3umtk2kDR+HLAEvDP3pPcN14wjAtnpfCcCDiorrd/Rp0cESp3gn4P+hR9hnJPAVA7VR0srYFF
WW+aXub1Rec443d/7ISDATFaKOfYPWffW4Smhg37qlfnM3QBeTl7ifY4a66z1YBGIEc9lrEKisXP
8FpFOexLbgww7JM2Eje61iI/15dNXOJlpivkHkvXAyvrlRmLvp+NK1IXyvaZNkHGGWeN2O04ySqz
qkUSFZtprH9PNG6q0Kk5d8N5sZEXcKXjD+fNlFcXS0Y6AbI6v0lHWiu/HTH0ZwYnDgxUXa/6i0lZ
aIcn6Li1oW3U3o20a3DmuhUT0q28sX5gBZ63G1IiwONtZc35Bi7i8JRLkZ6PJkg4xB0tlN4mBF7u
qwLvyGA2zfyXR7dsDqdk8vudV2DaFUjbkCiZWGV/z517ySDcoRIWNr1TPncCkvvOduXQXY+zM1vn
ceELXBqKzghWBoZFQCuc52SJ4oNaRPM8pjLHYBkj6Tu7dLWfteXHAwWVyi43ndbg/qF6nxoQOAEg
dXPStgQcHy1poaZDSZSnp0XWzqHQ40od4IjdoQnaFjoqea6zXESRO2rfytqZ8j1+6n5/Ho0NzskV
jrponzko714bxB8yw5lrxS0Qh0EPLa2oc8QbEToaNxMragi7rCqsbd4o3USjjKUZTEVWAxfsqZ5v
E3/pv4o6IrMY2rShlEZTalsIR37vWiOLNrGLRfgOjankW4oU3i8RjWkVVgPJDyJhqfnL7t3xDnaA
9ILELFZAkCPF3RC5mGPmZQyuTM6ljjpGxQyiLUg2jYXhuAojogGqB4MbG6RFnuV8T7Q0uZpj4T0s
Szw/zBReHy0jsR30cxqfU5QF7walHjXp1lPTgJYMMkuXSs9APLoWFX97zuffjhxVs1Fo2jxO6Ow9
YhxmYcxiesS/xYzcIXAB6t0kdG/GnV/2KrpvHRmj3eI4as2zUOALR2uVt4g7rxlwNcp8Y7em19ca
uUITTlm1nj21HO7ccU5+lBrWf8pf7Gv4pd22QdQy2ZPRE1PGEVm3AFi8edB8FPjQtkU6K8z5nR8m
xqDTJpl0b9pmhN9rpx+GxwWycXue6XbXnLXjXN7B23D3BJm02mdzYy/bOBIUAiIzsSukpOzod5To
5T3Un2Tb2BUGk/DZsK/SkRgZQwxV7RGYolaK0M7mdgkyzW18HHyVluxstP8MnGPyfCHR7f0/Rtc2
HgqpHRKLZT3w+Wa/VKjO5rYZ7xrfBvqKj64NoqFfKuSilsh5qIqh+NIk/NQu58hHclHr1NOQZJrE
t9dty0svQqQylCqdjZDiqPMrm+vsL4gPZUrhmG+yAZPd/STd9fXQ78a42qkZ5cFwaDDAJmB7dQ8x
wna/1wjV2cjvLOWj3pYOadpAxr51BsrRW6jN8bcmHZH2wWH8x+RN+VdbVdaFV8B3CBtznO/9UnpD
WA9dj1JZjkqg0Swt6Q+O0HtB2TQ6s4bucagzf29psjTCFKxzvbekqWEMnLTWNWwN7glulmZnTep4
V5y3dsINRXdJseE09ORC2VBOUCsQRbtHJHl4XP0oRcB1euk23pirn6VdD09zUc33KLUkxabyVYa2
zdTX1cZvK4UkB97dpH6zgZfHkhXtJW2YCHUVys18/bmRBnHbnuBIKpZDYnfTNdLTzbJtum54suIB
nwIgxOavaUZDJxwnq9k17RwxwZaKHrTZwXEqhrR6oCNd/HGXTB+Rm1vs73hMDslWS43MDGOjrpyL
NJuQydCaeRrPpJt7aEyYbQdBspU+zOmmzQdQxVNLMdGfFPqLzSTtUOsdUQLG0OcrW7d7VtQQOfku
qiJIO+iNlhsHGSPUs1t3CDl7hdoUSpu+C3QKMVUe9ehPYQzmuWPNEZUv4tHT2pQ4JGqe03O+wrgl
voP+TUxz+upLtnZXdCVy30Ufh3JBWOwKj/LiIYq5AZ+5rTclG8sfxPWSw4wPyf26FYs421xK+vhn
Ijs9Du2mNtHdSwB0BJ0dO13oG0WP5mGV9QG+ttptj3CJCnBU0rsNl5zxz5JLrd/J2dAwOVqSEV/P
ynefKn7nGkB3d98NhYEpFlMTVBBB7ACNMx9kIkFi13TKNVBZqdEZbERSauiL9tp38EozdiktDe/d
aOnln9yttMc289Dpg96SFqRLAEtXC26A3QZ0hTz0kTxG4c0qlgKVE3K1bTlCvNpppVNdOJIO7U46
PRlzWadzxx3JhWqE1DFpdlclzoBYsJONW1FPqGwpUJc/bFNWqAiWESpOuq/VNzHCnPC4Wi/FAlWX
zWEhxmvQD1LulDUqsU9KWq0VFmry6t2I/9gjTE4pd0Zixl9eCjb/Dy/+LzoSr2pX7+DF/yDltCDt
ur/6N4C59Qf/AcwZFog5/gUK/tLmgP/6D+xSM8R/09vFVwSgGr+AzvAGMYdh2tpjh8qCvQrl4n9w
l0AyfXBk5sphhP3yr+i0x8VfaBQ6Gv/08WhlryoIb0uIUxvNgxFlN7GuiTkUnbIQ+zcrfU/ibm6b
SZNf9EIa2omWy7u2zzou2Gif3odYq/5HRT6uMnU7NOlNEm/JOK/RpIJQg6CbHK9EWv62C3PbReSg
vpV/f/WJbv+uLr8m7X409OqIBjqfKq0vxNHQc+S2BeCimyG15GWZNe1qglQtOz9LDWgXsCXia29J
6x37X4fzLsQ4hvxZDt4TT7JW9F+Xv5kEsJBUcAHlIFdw3EOlqxQLe05uUqBXpIXgbItNV8D+oawa
G33gdYvBfVVUxs+xlp0bZGVLUmT4Rd6EMWX7SzPTuBQJ0UEo+PzhPlgY1M+wCIHlQ9/SOupcVn6u
CcLPAd6eQWmxQMd1Qx+3/DJPapq3Bgi5+hKUT9VsPh94/YuPJwX0CDVgGIOQ+Y46UM7s2WVSxzc6
a+Bn7fT1z6n2BQbzU3pRGKXxbcCN+1bz2/qrLrL4REl4/fjvRgf1v74xhPZj2k9Jvieczj9ksUy+
pmJSP+lWJVj8mfH+8/c8Lt6vH99GogfQNTDaF8b86+K9lSRTu2jRIUos/YtHwndm4NB9YpCPXgd/
OFit3K1osx5t76F24jqOrEMc2bC37Xj6ghKkvlWtUl/+/et47GOAbiBi8JR5G0iKwSRrt/Kb3hD9
Y9uJ9sb1s/ZEh+Wj14FATbhC12Slf70dZK3KmF2R3lSGz6HcOkl5rttUDbNazSeAVR99Hn9FIzuE
CfCY69591cypKX8YEZAPSgf9dlBAYCi99P10Yr19OAxd+BWSuMqGHW0z5Y+zq/KUycqXx4wqwFWX
wsD6/Nu8A2uw1ig8QGxmN0Pf99Yez6uXGZs6bihK3NSpbmqb1m0HvBEwYeNe7MrvXMbVA3dxR99Q
0TeJvJlXelRg4MfsRWRM/05PgAnlcVbkikvrBTjt8UsvhaidsvAOnarkeR4v+tmg5dP285de3+lo
JxNagal5OB3ZMJDfvnNTFhZq/8bBhF4XZD1VL3L6b0mR/5x8eQLn8cFXFFxcVzwFCAYUhd6O5Sqn
BKk4HZDui8+pgc0baifOqeNi/VuO3ghsMMsEKJRAeOJo9WdVovt6YR64I1H57EQF/q7BHMdFQ7+1
9Y4arWlvzRozk8CMkFB1xKJtpQ1Gcum16JwyYvTYQvl5MLN4oNqhrzrEGq0bh07JicizPszxw8LV
B8tMb5kG89H0273ZtKZpHoQptZulHpqfdB3WKoTtB6i367TL9FOuUh8cHZwb/xnzKAYhsj71GdZs
GRKQaCms0prJNJWXjUc3JLGQ0A3o+HDJMZBFuhL4Fv3LhiwLG9A7KHEg8JAPjmHM1Jj9lKBycCM1
4UUhu+spSdITi+0damQdhewJ4ZFVo0yIo6De1UYLCFA/kFdY1raf0K/emIlh1wEqOcN3p+ySJ43b
50Pvz2Q0i1V5Aw5OaIzbma7FePUUQkNkFNjDqUDz0UZg0+E/Ldam6vHhvRhm1mBlcVgx7psIMdp7
Q6XFzzrJzC23s/Rra8GuMLqOfgnn+PR9qhxjmyB3y698/zaNJuNPUarxRJh9ySePlyOl9lVbkDSb
XtTbHTosDnVbXz/0+E5duEmNS3aRD8NFN3T2GeW99KGnBfKEPC9QbTmm32gvoZWNkQsGEQU5/FbE
0jyfoIFfAJZoHj8PVh/OG8jGFYC04oiPHo9abKdzTTho0qn2XUXlG3Xa/gSn+YOIyL2cjpKH5hwX
h6P4gd50nObxcCgbA0H2VtnJl1LPBLTmSNm7KpvKE8f1R+cOulgmb8RSxUtsPc9fnTvNMowwLrvD
pPfq0lA5ZkF5Zv+QYjRvR1mhaj8ZSS6CWadWZKfGdIaA0PAQLQBBTyzND2aYLWmybTzQ0tYx7C2v
s9pKPHkoYnoRS9r/0WHknMgZPnxfoARkc6uGCCTQt++rKtOK8qQ7lNJ0QmxGipBahtz3iOfeI6E5
cvTS9iSRiOhJ9qC1KTLMKtlWUuon5v6Dw8Jd0xYBCJ/axPHxJ5WkvabJAwxjVFZN4wlYwO/R039G
tR+KZdl3KF5+vojfQasITC7hDaYq+H9uD0cxP8fxoHPq5mDh14XogKQ3ldkOLQVfYbFrnNsVPNN+
Nq9QCfimrXHS6u+cWW0VpiDxmnN8/kAffXMueOueh03DDfft51gsrx0wjDr4MO/PWd6U9GbHPfHW
7wdBg8nm3HnJALA5fzuIVsUwzer2UE5m8gUuQvdoYPr9r98EMgXszxXliveoY70dpDagD7QO/ii9
LZ+tUeQXC7ruJ95kfdK3MZJBQNGyY1cqtHcUHyrNrzVHjAelj+ZDoxZ1jhIR/LlscGgif/5pjtie
aw7IpQRVDeobcHGAuL99o1noqAQk8uAWCCEFkCviuwQyxVermyakCqkZhyY2AF/0qOzPJ24uf82G
mVxAwLiOsc1qNpo7+PQQsZRrg1HN9Es6q2vGzYnnXOGwryeF6QYkBMWb+ggAzXdxw3Fw1onMQ51N
kUWjuzeWje7j3YXmKy0Yr3PSMgSigiKeGDsa14Kq6BlOWvCgP3+U44W2Pgn3BHYYXqW4hx4tNExK
Cy9p54PIXSQZHOy7Fj3VT3yX4zWw3khBRjoQOIljvPfRZ/G8WFNxfxgrPH3lmI3XtDwCe66yE5bF
74ma60jrvXclRHIPOBqpl6U1UpFk3yh5t2iCFjPVEvciHX1rlyLoEOizcPdyTO5kNSS3lTNqv5Xf
+heN2y6Pn8/tu5zq5b3/8zTHtqypi5iIWatDanfdNYdIdduaY3+r6+N1q9li28Zz8qXAGaboEc9o
4nrYzd5knLkipmqLvH5+yk90ff+jhfd6fvyjDTLNS5rJSB5o0uktxSHjV1R0xd04ii6IctAsCnz3
Fu7a2jpp/21UW+cDpS2UDEwTbpF/lJAgqeD1qdMd3BLTPa9VJv5hTnki4BzfEV4GIdRAo0Fazj9W
h4oGrQXqxhJolHlfKxHBE5uvTTnBrACoMY/VdHXiO6+zdjyrFoR2ZJ3WIoJ3hH4vtCpbfNUeus7D
hGwaMc0Aj7c8eGj4xMyy6oGM6XVMeuCl9zD3UpxXdG5+AS58hn9it324CRxw56jMgMkgLXm73UBW
KMcoOm4ssX+5DCXFvHSwkaOOMu078Q0wCVcN5PJtXPd8gQwc0J0dF4Pqti6b9q8TsyM+mB3yFgux
P/hN/PP2cdRQerWw1EEN2EFuTLx/nvDXcWnRkFVmYY/p1XXdzl27nSgFpUGEydfvJp5Ve6HhR1GH
i+0NTqBFfb/P0tma6EaBbbmwyzb/feJZP/qSBGZCIsGQNOcofnBqgD2py8PgVvECjMnGV9UDuMj3
GkEcB0WuNIoY2N63tDJ1dds7sfvbWkZuvnzJUpw4KT4Izy/XMjSE0U8gUL+dOwmSNMbS4WBo7ZKC
Z9DHvaBhNfxflgzocNgKAlHYvyGtr3JqxGIq0Hnre+PHFUA7NbIw962CpCqvPFwQyvq8amtEEwbR
g/haktxASbW18NyN4rYMo2qkLff51/jg2EDXkJufSQdxvZO+fXlPSUClnn/debOP/7xd3A1GkvxI
l2Z8+HykD6bZt7m+Q2UF9swx+HYkzBvsPCq063p2EbkqS7Gd8lY7ESY+2AdUGdE5hYpM7+VYCdAl
KY9607tuJNZREUiuTUW5+A7EJCARf6iKs89f6l1PwgbpjnYqfhRc2klWj/K7aokwQRuH6y41u++0
85SN3e1YAVzweuAFXYI45A5IKbaUfkannWg0zr+qIaIr//mjEHeYwTchkpyMfhNyZ9yT0fc6mmFu
T8nU9801yupLgt3sANMBor36PskFkQJLjV/I7ehGJDnZ17NtD0gsa9SVutuJ0hV4r9hOnOusjIDI
lL4LXGZ5gc7gd7nke9OoFw0z4s5dLuYVaaP1FqAb/wWA09MXxTL6BZgD1Hk6GEuTP7SZ0z7TDwDC
g75sCUx68YD2uC8wH3vSQDQ6K/qnX3FAQECBBCWcic/4MeILhWHVsyO62N7WL0CiMS3cM4CkK7yo
zKfuWr3AjtoVgTS/gJHUCzCpfsEovcCVMMwDumT0ZtTvdHw88cFd0U0uVpC4ta2Yp3YZanxVX6BQ
OsnLeZ7V41PzApVKTRShQpCJBUhfyLo/jBdgFZxLGlwxztI4jq3QKwYHhlX/DclCCaAPsBDtz1RF
twqkUJaA35tbAWSBazMhbe83voGXjjdjhLhREl77s8p1DBhxPUL/M5E25wlgi7mCzf9iQuxLr9yX
Qw1eEkxlkuMZliLYEMNn0YUWohbXe2dytTK4jjwBjhlDzHTaRb3mT7d+NXh7KwJCHPi2VP1ZZ0XG
nypLASwoa5wwccczZsGOFfJ+oK/hOfAasG8B1n/LobTanMNViTYHtINw30aKYio3No4EThAZLNIv
KhuLfpPZdv5oDg4MI3/oUhHga1UVoMO5eOIZKxwUjVQMCHnoAJNtFj+Wd1ppcWyaojDvxFhgzQQQ
A+nSAbG9Miydzii2S9f38szg4yJR1sVeqDA95KKalPioZaALAX4AUOnQtEuN351GLRer1elH3ZvF
cgHsEsWA2I7kcy2wbsYxe67KEOajKsI8VvWDKmIE+2bbw7VOWRlaHqBBndtZmfl9vLSsIH0uQDP0
YHswn/KhbYS19PGUoxXKqvajpgM81nmIxY3Yc067eq6AcmHbNZjA6SmlhnhKA29H1232t7EflXIL
UsG2rsyiz/pNU2fxX7ZKlL6Lrcp9qMU8PVqzKcqdjULaALNMBw8zZVP+qON0yfmIJV8CTr0bbodo
HO6MmsZc0HP0l1vED81fAodeYycH34SIk6J451jN3sKSDrfnoTurYyuxzgEb52nY+pEIxrHJvgh3
Bl8a9TJ5TNvKwADJ1i5bESdIlwPoBD/vNb04r7GiegSgl95MKkKPIE1w7QtaikVfle5VVmhOiY/J
1DLaxJC47eJNYw/TP2zy/8cv/BelmFfR/x1+4ZE0vktJvH5XKv1bburlJ/4GLiDNSeN37YOu5UIU
0Mho/paLchH0NtYcBAad7r5wf/9XmZP/Za8qVTirOPRCbH7mH9SCpf83dQXa3fwocAeqDP9G5+ft
7eiFL7aqhepoHwCF4O7wNg0AccWJOJeAGA29/FHg+Xix2MD1k6gfsPkugOXIZbp1Kx0lNArx+1fz
dPv3afgaRPA231mHh6i35p405Vdi1FFlyZ4thRKz3bCXhXGo0d78mXbR9IC5lNz9y6GQLKGIxc6k
UbZ28N6+aalFmFKNmEaR9xWPk4KhX2MIsmmNwj/xVu8m1eYarlNoIvuHVnac/ltUZKWEYhqgoQCH
xtBSDTd76vRBsjjgIRjyUQxeCQozTvzf3dhxhn7+tkc1RGaWt/xbQYpyLRYER6/bpX0MIBvgNSlR
Vp+N/ph0oQNPy9kAyqB5ZLSNBOPVLBdobRRPTgyxMRhAKX+1SBCyHYrwyy8B2svcVqNsThWu3uaf
6/Nx54AvCbWbbt+7Akk6e4UB8hifZ3fprhstGy60si1P9HheSG7/ScJehqGLxOJF9W8l4x4tsLZf
+yjUxoNcq1J4BB4JC7D9BdswR5r6kzvFKU6zGq6hdlVi/a4PjU8u4pb2L3RRZHKXSjO5a9tqyMMW
CXFt6+HSiHJomekPWVdDzer5q9NwrAt3B9KXqrXvKoydRqXJvcxn08JzxRpwac8a+/nzz/w2x1y7
EAIoMS5Z2AJYqDYf5bu0UsuZTVYGZp/nOwEHZdey3QKAtnjFqWS8/Xy8o3Ljy4AUN1F5XC+LqzvI
210U+1k/enDuAgNHYfD0eJNYYjNEdM7Q4PIi+VB7zj7jdEbL5GnUxYXuRfDj1L4S1XW8TmKnDScW
O8HwVab9z0NxWV9L5Tr11qOP7Dqa7mjDDDZTOulDQyTbltH8e+ly73KyB+x7W9zZP5+J4/VrcmXE
iYBNwQ5ntx/tr2VIqim2gXH7uVefJ2COdxWO0idaTR+Ngqg5A1HegQ5yNAqlI2x86EFj1txU2AUp
K4zot56Yv49G4RSgHI5bBUWLo0NgnmwRDdU6Cl7O54YD4rX23eJEpfKDUTjjqFDha8P19hgJ0vr0
+1BwYium7V+lbY0/jFbav058lpeG+Osdj2DeaulAV1df/WSO2cOTIWjsDs4zyhQEez1ByvxMpIvf
/KaM4IDA1uNvXYxB4Fls25q5KVD4dbYx0jMgOqBtjodeYaF0cNKU7gv6BW59sEpHdWedwIEMc2VV
t+fKBpUeUtdaIfZTl8LOQo/XucMzsy0uSZ896yo2Y37W7tu5ucBns+HogaS1hEMXZWvSjy/bppKJ
gsuZVPbN0oJxBkfcQPKK+iQ7i3Pp+/u2SnuavHyQNphLh46jBBX7k3pXnm2kGkG5LKX8H/bOYzly
JNu2/3LnKINDYwogJLVMMiduZDEJ4dAa/vVvRXXXteoye7et5z2s7CYjCOHu55y910bA1dG1v4Ta
krlOcP1aMhmyNz8eySofrsusmvTjZHfafJGkq1uHeepHBgSh6H8PV8NI931f4cIywaRWR/S4Nt6U
vM/mhAbRgi7Xt6ouGcmWgksyDxsxkmCr08Pm6P6H2RI+nkygscY92lr3ru56Ze62Pgims9TtTCRm
7TYiGctBbjegwLssWaBibKRkO/6QOFJkz4GnJzMa3Qx7grExwomEs0m8cYUVdAeLliKOxoYMBRw1
oGTiRgwMvUkjog0zzALnsBjMfp/qsiG5UjhcHzW4+hQoHweliR/5Z7NVDYnikGcgyijX6PZiRYdO
VMDlCrplRT775rnpw7iubHk5e/btZuX9GqVcUlKc2zEYuBkbI39d6Pl93Vr1q8fHPOxwlqhw1/Dt
X/q55yEoHedRAAc07vhlmJmVFF6160mgXw9Wu7bbLldS/1AWkdQ3a1MQzy3W2gwR76/kbBIYiNZk
YBE+W8FGGG/Q26q8N+ahQ36srEuGYJFRo48CfbWgANp2RttVXdSWffUe2HP1iRNmpsnh+Hl+s3Ur
jkq/8Nbilt5B926uc4l2OuBse6R8LaxkwKvxNdvdpHBk5vMxF4rcq7TzqLsXtOinhmjJggvvUhzz
LG1iJx1DZDF4o8pHel6WuIjsCqYGLk7bjuucRGq3aQJjR6Z5CLkdb+1EKuwqyqtWqJkA9IJMz8WY
1Ge3sWvFDZLNEeW4QyGz+t2o4rQxGta9emCTzhs//dj8LnSOHgH2/a7CCPiJMWId4sFsmjXqKzIJ
gVdX423VrbV/au207s+F7Lb53i3RlMcdaDgrtpQlMQR0PSMyE4OkTVMh9OV+3jIv36U19goMYgqb
jYVdfby9zPzWQ71N2r+f5sF694yube/lsKXyRYwMsM7G1kqaIZZQ8dTOORPqYa4zhvWr5aGjycAA
Y4xa3wsmXPiJ5hWotlx9Me+HcKh/bmG+PNhZibQc4ZEfjLtg6dwxGpR0i70zjJ63a+dWeHHXbFhc
GEk7PYYOPZYHiyZEk+QpAkgESTQ1j0E9IesPt6A9Yf9T9bV2/ZUjEGtmGAdBNjiktqYkvSJP9aed
XffBVdcOlMhWWeH41tNc3zIqyZoEH1tW0uWvHH0PJR9Te2B1zpdZ0Lg4OOuWZ3uvWLMfomwaMwYb
3n7l9ujfWPisITa0JvvwtIakzMNMJnu2CNorkBQe7iBf3shiCJqobupLwC7AbztZS6wXednPvLZF
Dyt5dmvvCe2wczKCPlwSzyydG9X6NWWu9DGuA7RVaZKXBbJ9kwT0s5WVTX+DfobTUJHZvX2ysEk9
Ob7mL55hsH+F6SRu8ZH73Yl2/bbETlAOZkJIxqQPqgx1m9huu3QU9HjkTq7XOmnM9Cz0Ys/bQORW
3tB99G6wXZmVAJ/hNCQpxbSDylexVqAqWlarg85r4UT4Y+1un4fBMMVuUVXIjinyR1+LO73mebpr
DRfzRqbZ16LUcqsE+J04825W9jWp2MZV3dFw4UKE7QMzbEvt27r3OkyhC25p7VslEb/4Y/IESwW+
jH61jG/eheFtQ1Ty0ZD80iOH7mw38iuCiOmAjKPJMQ5NY+QHspsjOk8b9kWMvzXvX4p1ycRPNkRr
67s/Q0cJK86yORj2EAzGInKHbCTZPcVBss0G/HtzMQwz1nzm7069DHLfYX8UEU5XfJjAG3pztxTt
Yu1G207fCjan+uykKK5i12g6WmiNZ9ylEglgUk1b8wR53iKdXeQZDw5IkGeFCeMlXFv5XU1hMVya
pZZ5TTWFOdpWG44ynbXp9xDMmXNylV290rKh1LHSwZ1wptW0urxc2n7UGWkQRFL2/c00yYFUEx6D
KFd+e++1qGriUs7WSymzEY6UWQXveuzaBxdo6UujBkfEysqQpsCsajvsorU5J670tm1HW98OHvy2
KNejmFZHHbZl64kZ54Lc0kpqljPKlXBO0NBMivWlW36vZqfmTngkKLJ7Gm3FPeimMGpJA7IjJP6R
9MaLSnGu5oDPDFlG8NeaxtHm1M82NfH42pE0iKKhF3d5rcL8clfnuqtuHS1qXGmhWjHnT3nvAMrv
YZ3v15YW7D1hBPX6ZAinKPsYOfnonxv+bcojZE5bQK66v/GWWaWXblBt/HUKTt1lKl8Shm5LVtlt
sL+nzGE4snZpUFdkVOceI7Y/Dnb/bS79j6B98P+PgImacVg+6o+/NpcuP/Enevy3y5mdmQejHJay
Sz32j96SCH+j6USJjbr7Mk26lIZ/YveF/5tPy8UJkdiy3INw/d/ukmF5v5GmiqGDH/Kpl5kH/icY
aY4S/1KcMVyj+eUjg4CDxYD2j77YX7VrSzCmZj9WFwC+Xuekt/tBfRqZ8rFcl4KRhwMTa0h8yf5K
+rKJqRcoxhBM93RAc844HZn3SSPSokzSi0brJq84LUTgnlM2a5TLLr1b+rbX6ZSq8GyOQxlEwToP
4wtQAM882bpPf+STWIejd5lI3YRLWn7gJ2WIhyKCaXRlzMGHbcP+j/Am38s1cD5AomY7JQf1lvuN
u/cWLyNMKlPvzlzDmXNl9RmGSw6iJg+SC6z51kjD/E2uDJt9MZpEhob2D6N2y5/5UKIZ7abyvkel
E0NHHFko1oorsPUcz/oiuw+2Webxxi3lzfMMI+auYVc1/Q2J6WQ4z9badncgtrAZEk+SPjAmDa6q
MHdJUtfrrV/DoB10Qeh7MQ3+TmSzfSuWcZiRHazel9kN76GVitg3a6INll7cD+nicyBcZLNvHF3v
cCU2DVb5bj3oUVVgozopzqY7jTP7AXb2wZf5p6hNwcC6fKagyU51tqbPYQruDj9zQJqZtwQ77IzB
Sz6b/FyPvXPnBvK7D9p3MKdketKGBo9TTOeBij5eNqgodhbiiqY+O1Rpq148e9kbS5NkjbMMkc2B
cN8YpZFkXu3uGznhHW3z6sANMxJtD8OLGjtxl0lxkzfqJbchnIwb54QEr0v6iqNcXgEOcCzmH3P1
1c9Znhh9qY80TlYY3hxxbrwFr2oElKbBaUiwSsZ3q2JTeO0d9tOVHhl3C7md5tDUhtlpkj2zNrLi
nkJvzhiMCydhDaW2qL3mEGaZ3kMu6uJpM92zLK0xKoJ5Y3xk7co5D/m84dZLV018CWlyqyoOqd+K
08CmmASzfVP32kg8FW7XYefdul1tX5mZnAF5bEacDT0U09JKb0iibp/rwq9uAR0WX9rR3hhtAwFC
JZyQw4pdmhN61r2ChjEfdY3buwuD7PdhoJgbtF0c6hpgyVibxW3nCR5Aw7rquWz3OXwOPKkgPzJD
d+d6U/m+r6prTUrAsU5Fh9ZsIl8tXVr2aEtxqlZWy02o2EhxjQ1R4W7wPfut5p3KhmfUa+KxMxbr
UBQp5Vy+vVg5rTa6El7kFU22JZijzlPliittZG1SW+LnYjvFaeS0Bi0bi0eUOpTwTesp8l/a9S6o
12zH4KRITAP/fBmaB63N6m7Elr+fu8K+kcII74a01re1AcQntd3hSucmoxMi/5yvJnWA0l2QrFB0
8qsOhOJe+APVlEgZcwKL2dj+bjhXjTFSvNcUddt6laYhfAjQNGOwX7n159QE3xmFFPqnLXWea0n5
G4VZ7zPxS9e3UROhoPONYqXjlme5LH8GK3onWfBjY48lTDgrOT465d1ahUqk6d4FGVCCHF0STQLQ
dTKtITkZfV+cJAe/BG94+WPxJvvcIQ6+UtAoYzEo+9wIuTMJFbFm9ZmL1r/vtinbY8vO46Hd3BSi
UDO8rlWhtwMGcFPuUwfbjBlxa4/GUqdpHY3KWKZP4oazGfUFD2pH12G98pdaigT8/S2wlqnHM+yK
44jX90M5tEZwbodU6453I+eZHJ6iNEErMYwSj/5wQZK0XMNe7dTsC6oRuiN0DwdnuJBN1uxhpS1D
zZ8yF7UX0ST1XO7tZrpZ5+w4NGZ7tPr2VJbqztBTySx0Ko4WYuyDqGxaFdtrm87njkOqx2dcm/m8
CyUhKU57Lpxs30IkLEaT3GRnO5pldpvijY/npnwabXIWV4ndl7mySUAU/+thEOa+WiT/3RxLb40C
f/vdyZ9MyToXuO+dFjEOsL3o50Mzg5uxeoTfOg7KamdXOelMwVVbMLZ3yiuKjSu5NoeLIVpqCoKs
OwHQPmRDfRtgWPZ70EtzuKtSGzORvtvsjY476eRhxvJB99Jwyoj6sonoGbSxOQxng3NjJOw2p60t
H5lwsjhYR8VGNNXyeiGZnoDRe/rP0TqazjMLXMg5XMwEeWCPjorFYljp12p1Yx+42oNdLZwfp9be
WRXNbnpKuzmo77o/gNjFk6rUvi9pZhtFn3SVaR1d6q/bsnSzLwPzuD7nahEPomezhXt14aFJ76Wz
UuI/lVAvOAmyY9kvLIJEHdCv8gizmllM9zgEqr0blsZuVC1CyZRWnDuG3xYn18NcUYJoxp7QBkBM
saTAvaUEQroSz5ueTuG6fMq1GG8gRgzxOlHkqS6Td94KdaDzbZLn7ea8BhSzazZOOywvLvZU58yy
CPJr6SyYSgNoib5NRJMd0za8a0DoxxNmcWBgQZN0dtruGqyuyAMub/I4f0nd3Ih8PfmBmj51bSd9
E95VNsw6uYS0n5zmyTXlk2tUzBg644NJ02X2PHeRWxKEFno2JJF2n5XdfimMW7Ga+qb04Z0X5fIw
sy+GLiNbihUe9jX9gb4gTdbZP0/bcE7l8GCm9jW1IIvkXB6DyZY0hszqx4IJPuEUsRxH9AE3hJL6
HwvDl3MJf+EgGQz3UYgKYW935YTSdxLvGQ3O1mMRh02WTjufyosiow2+B4Igr72qqnagUNRbRq3x
vvj6hp3kMjUPiCdF/u78wnV/9mrTOo2Qn3asgQsFMpN2oLk/KaCCXWpOpJouJsXp5JcQvrLgXZBQ
Exu+fILeZkVFweoHB9IBvjHPbYI/l/ELWWj3nkXfkxn2vrDZmPJW/wDftcRhX94BwIva2TV+jnpg
DbQh6fX2NUSi4lwO/WleDPR2+T4wuynOKFixiJZxMdgPrq6s2wojVzXlIEktYRwM2ni7kGKZ9qlz
k+rlUZvqcaLO5pQieH5BspRgE6cmYYquvgsqvNhAaJtIe1RRmutDAYXoiAvGTzKOqQibNo9D3Qgl
qjO3lyHvmoi2xhy35EnRrbPfA1F9A1iy9l1VBMetpRsCxCRequ6HV+SAYOYGixdE+mhCmrBnTGbn
yeyYHX9T1rc3rVzLsy5Xkfh6eYYWMUfIWT4kwWgXq40+qdlcaWd1sTGLx2wI7orCtfG1dWIDK+8P
9wNkyL0aMwEJaCyTThreQQWq+Uot3ZexMLPtRZjYKmMPmM+HO9R9NAclarg8rQY7qo3tulnX8aHh
ikVh7nRol1bz1ZKYUaBd2UmhLX3ajJn/nhYcukehwqqJjNRRRzm4RjJOEGV2OffUjMpu3swzSUVb
3FVVBvUo64CvFXVjP9SDXQJOSvlAtHF3slD9DajhNuqWVd6muKvviWLQ9pF4GL3E0F/rG+iR3U9z
XTIw6qk4Kd9EDVOu86nLYMFtFiQSTgbBtQFcCp++5tn2DWUf0FN0ew7ePizQ4q2oxhnUjtDiMMyO
uBpE6rwNW8eBpyzx+4xut1/zatgFWX6vM9FE7rp+rmjbjwrCSH2f0mJpEyBTwUxLKDCKQztKn0Xb
8JazBnSEQpfp7G2/TdsVoTXYBiKxbuZMQxso+HAo1kaLr9XVw9EI82y9EaMwPXgXwaOEErccw7zc
kP5AeX7JApMXxh1r8TGHXfZaEoA8x2BM3OvWz4zFj5x5XA4VEu3+yzaUh8hEGdz8iyGg3NUbBsez
OVW5d9M0TV1fsVbTuWAZz43EyEEzInJqqC9wliPV0fNojjlSHFOOhx6Ej7m3/IE2TpN7XfijXrtg
eIQGyS3J1n41Hteh6NsjJhZH0VOqLciETe95aGDpifpnPeWt9XZRyTjH1gtyI+5d6cP5zurhJw10
+u5+VeU9idNFmp18th3rfnb0yOKqt6GeKKaozy66pmLaaQA8LS9smplIOV3308EA8dxZRj+f6N7N
81M3V9gRKDTZpv3OU8s1rV1kaKG/qW5mm+3njxqrq0H45uTkD1kVVu3ZzuCGnXRvB/1xzksR6W3O
17MCLTRdLZLjtt1X/F02PT/db10V2emYJn1tUMgUTf5rq+f0ZI9CfZZZjc5CW/ODNEb3FGy1d59V
gRk3k8733B9I+P6AEnX2YPWRYx0mARq9+9Way+c8hRPo08XDDhQAk0tUpr2oMGhgMu14qUvjzq7m
vaWEd5L24B875Sc28+o7tg3YcDXVbJX1b0UZtDtvAtHZVDw9Cr4YyqLuccrzsaGjGd4iXKze6OB/
SLTeR8ebX+vVprNtoCyfnEbcW7LLnqTpPZUV3xOlwIueMlAtBFMq2Z3DKg1jpsb3Y+4kC0kMezhl
V0L1kq9rPw8WSDaHJpYYytfFa9v9lq9qp5nax2bjPGyN/d5X4ZkqQcYMFk0MUc3BUuOvsUGz2myv
yxLeLlvxQ06bw5xqWml6u8Urt/od2Od91riUe0b3UTb3zahObj3+XpjNsfK2a60r9zgXwzuuiVOw
hnE1ksOZMcnwFtqwLeAqEIP0j41XWB6P3WDus1ncTSE6QvikZxkuv8yw9aIWisytZQxPTqnrqDSr
+9RZyA7tbkRnoSPEwxozBruBKXUlfesednwaNeb4HUKGI/r0rOS6Xdt2xil05jDfrLvcsDgYd/OD
bsq3LQx+Up0vR5u8ca+zt9j3qJB4DT2zPVw2wTo/Vt13IavI80D5BWxlmFrLcdqz+M4xk/if5aiv
sqmE5kP/UerB2QN6PWjKjbQMPrHbcCbfTphh3y/k1Hpe8ncSCldIlPkJMNZ7GRS/O3Tpr4RZ/6T/
cdpwpqUskglGZI1hunqFn2fuJmc+AEn8MCQgKEOD4QBvt+znyxhxs5tjzy7YpuOtfxGhofXUH6PD
40h4GN97ruKlnpzThA0MCdslmVbbSTPwlS1+E8LQd2FeKKEUrjD1yy/ceXsg/yZSXnTqliiIWDKv
A99IihaZr6EvIsGK8S5Tw8fFL15q5T4MxXzoXLd/yGdIxX7AVQ68E3pFpgTWMYD8q/l3xiv+IRjL
p9YYjmM+UL/UAEutJ5Oju7mmt4VaX9dukS/lVO3KXCa+pW/tUL3YNIQZFZ6z2Tw1rXHIdX/0tXfs
+65M+gHGrl/u0mWoD6a1XAFxPPZyOwfTSG2vXkrLjL2g3AknPdVh/WQFLV6VpTwLyHBidvJr9Ajn
sRUHM3fAxhqMdPFbtFP+a3XI9FCdtg+mM57lVu9SK3wEODUcs40XnH2+Y9zs7DqBaJUXHxhZfx9o
I7ibYU3QRwEtOrwVQ/4lORhqtugkGJW8zW1nujaXWUDsat77bLOvwtaqjzirkz5jxSjmWiRkeS1J
0Rvh/XJRXc9FnUatOXg76qjXdRV2jGfXifJlVYktR2hwjKJpF7RXqI0hfI8AKJVZ3pWV+cR0ZRcU
QL+84SbI5bOr3L1ewvBxSjP6FgTZRxD34lV09DlC1Lh27NPlOevWOQufae6sdg7mhSMNHoCmkHCw
nzyNmufWaWP2NvSiRnelu8DZMzyoDrQ9iM9lYO2zrq90KI/aoDcjjV1ezIAtq/rQmf7eQheE8Nb9
BMj1Nhjh2SehiH4TL0rO/MdR9a1d2ChCw1OXslypYYxSzz/7pd4FFYJhsheLANlpUB6d1TSI2LvF
+HhdEVuLcIeabgR6iIoiUWEY1478qsn7NUFugiELOE2MSQFt6LVPW9Bq6Y+hYdanB+zO9VVDzQgh
4571OmIGnyxukfgj5/jKt40by1WPUob7svZ22/hYtv4J8tWLaelk1tWjxQUHFgpmmGqt5ozOnHBh
0OT5SKhNbdIrhAuJFNh1qM31sqcER2Gruo8gA+O3pc/9QinOEM7biwu02DXwzA5md5wb6xfqj6MW
+jvoL+YvlUcFsmXeaXn5gEs48zo/5/58kwq++gBEFXf9Y9ZufRQUwW5g8LY3zJEhjc+IuqvPBLj+
VEV2A1l7PxII7OGF7dvyXYSMVWTLYaX1aMzUDfqs5R5o4q52x6ut7m4Wzhz+BO27cV5XPNuREvmP
olJ3s+hjZxoYtTm3OVzBG7di7XAlTYxeMYDxZbrzNvd965075fa39WatkcCax4pfjvAAxYmDxGvb
BHuz4Sg+Ne/0006rVx3khEZdyRSNr1yuTVTncefR6rUMSsJ1sl6wMidjBbw04NcQE7HeFGDRoqDO
nwKTab5ywiS/mBcQC0YiN6tY2e55dGuxF1ZqI7mqPsD6pJE7o4zGeBCcRAb5lIPIu7NyoOzadNmX
Di1uxKw9xVbbn1tkOLs6Y0RNe+9z4hYkebj4h8UbjpwH39XAQE9k/c4rO5lwJG0Rr4QPVVG+1HIK
l7eQMoqjbO5soR73uiyXsuO35o30khVUIjfzGFQp7qUnaApVKXZG0K7bhEQ+79EHTMio1F4HldUm
Vqt6vV/A4z8OWbBhXgyavAETrRXoVxzQL7pinsv98Fx/5yyeeK5adC1x7pRGtsul639r4c9snayw
AyXXIr8aHzU2OP/R/c7BcD82WOkfO1DNiq6ksfKec3ryI8CYrBFp6Ux0OFtDDxdMQfu+2Cmj/JZx
WUMlFdSXqJBF3eZey2whZELIyRkcuJUHQxZbW7a9rX67UTim0ij34HxJ4S4y1gm+Y5C/WKv0VDTI
wYabbC++F6crlpWjQl4o9iEcTp6I1nH77gD73B9ORdgwDua22yuM7mGioV8HxmHdmuqnVTjjw4Ih
4E6sKs3iGjnlP1Mv/zt0+5//O/33kP1t4nb5v/9TzX2JWaUfgVyaqDq0cjg6/zFxM+zfLCIfL4Fu
gcPYzbywAv5M/xW/oeQOGLaZ+H7+EG3/qed2fsPMA+rpklCGNhn53X8ycGOu9q/zNh+NOQI4fhuq
VyZvf1e8Ymefafd9MNeH1Jq1pgPSmZSAuBB2brz0lEA4NRkBssMxSY/BSQN12cKOxvC2Ne2pymwX
H0rnFxvoItN+txRom2OfVU53FrovKEsYxDQACDoFJ1bmjX0vcdUDATGQ2eVRRZYUnOExL+qrgTpY
QcHdupwNSan5ir5QmSetN41JnjVAFKaw5behyi7MU+nxWp1h/tDO41/GZ4Pp5kOWYaZMhtH8ZVEg
pNfGRvcqlt3KOQA+Z/dDFTbKMUKk/PHKyiC0H3XRDu5HuenNvNWdttpjEIJxjbwUhwgsYXtqsKqI
me3IpLkHs+5yUity8icmyYVJ2OqwCVWXlt0J91p2YGst58QPe+fQkuAwQUf2xwZhZt0PxwLkf7pj
KN5aUSsm9msrnb3rNV/sgRVZur9qURt43Uk0wxxjbx5e9wKTBhER7kswVAynNF23c+NBBY7A9NJR
clW3mrt5yrqfGpjfh1lQ+aHc6bwD6wtBDW66VY+hXjSA7zLMDLomDmfPQhS/nBR8fmKQO3OD+qZ6
8P12YpqocX9BdqUjcb3qFPlbWm/y10RjyIhLOD4vhgTRxW8LaKiGi9nz3Fil7x6ypqMvBYm5PzCn
U4JOdSi7nYcO8tMpHCiseGb8J1MUqOTM3JJGIlncvDhsrLnaaeRh8jhv4AEiuwrGxEXe5URO6vSf
jHcYj2nuyxhboaHeN83y1vrY0aBhj6ADcQjZQHhhtgLaJk8vqqDKoRiqw3lfG2I50QRetsSuXQfc
uKqNO4thsxEjrKEuEDxZV4tKc4vWfpZnJ471OXyBmQnqpWLm6onMMCxKR+C7cAcGBU6EbKY8ToMp
u9fwxj/tOc+HU+oI/9cMWU3Hm2uNnx4H7Lfe9qZhZ4T4n5KFIZ3arVm3XLWDbj4rvyns3VjnzQMx
AoUfg6nNf01oTKAO9WlJe7FasVtVzqqTbQ76GcZ6Wn0ZGCA2mtw+NWBeVquCgrr4Lz6mTeQb5cx2
I1UwNlduM4ofpYtYt3Fs3dBddNaaPjoOPqadk3pq+8EF5pt5DXajSV55swuYeGlUFqfKkW9mkS4e
R3xvIx28aHPmWhBPv00T0nYUmJk/RQpHiBOtEEuKSNFcyQ6LmfdfeTjTyMkJWljB+pYSU5UaR2pn
OaQtcpYp/cYVBUIWxn8xRpOuuKG5OXTXUrraPKR2qLMTyeJSkdfSQIVAczRvSais0D1Ao+6fdNNM
pIhlgxXsJf3PPOpGb7wc67WkUAjzr7KoYfL2jlqafT+28PZV7yy7vmtWuOKzNM7CWepvmeaSXpiq
rS/p24V6YtC3fPt+vnwzARsuHkyjWRI3dBjCT3Ug3jhw+W/utMzQYZUIXvu8n93dYvr0It2iIYKv
xwGmia35Rp9kkS+lrfBj88ZLAgLRJZgOsT7ceKlMfzHjatdH2VpcF49HsowN263OVUes6Y4BoUFZ
xm05WeqPZIe+3cZocUPjpzZc46ENrHB7TSsneOu3ksJSz71HDqCTFQz8pUfV46eLHaOvzPJDGa5r
dayr1usf8UF62zvJKKo7B+RGnVg1LgEh6Lc8VEuNHUQNFd4PX1pBeWv7FO17o5TBNyULf1w9jQCp
AZjYN0LlxnwIVB5+CmsJ6n3qZRsWXpAtdwLDRB71YVHvZdZeHCdzb8OpsWFxalS/PmAkImPYXYyR
SpMzMCUK2vwodYFix4owkjoxXRWsR3pukEcwHHrPbrPKJp7HLr3LcdQFsU2g2mNtlBuRDH3n6h2B
NE0Vc+Z0HtriwkCac4gscTZS0TF8HlALY/L327gk/oz3ZbGQ3TFtGJ+JalFIIL1B0ZCgqXtL8BVK
Du57cz15wcCke0QIy2bg1wnWw7TiahEFy4LbqyG2WGj0HvQH8+3WY1EjJofKM2q2PoO0bDQEEFl2
LgaAV0Phv1kBQPVP0HrGeLNBec5OKc8nI+eWgS++EeYRMamvVEMDlccrvXir3U0M6dTV4mzzD9/C
vhrTSiiDvRICJWZptsXv3pITtQI4ndftepbrIF5XVcG4XpkEkWpQEsv40PaU8bRP2LyTkuSRH7oA
en1AnaiXNEIdaayRbyySfAIzna8ha7MsI8/LfhYVsWX8Ba31kI7L9k0Kc0V5lFWwnjGodtVPFDnW
UdCTmG5rYQj1tvK17OdSGFrxVGCQSmp3nbZdkwb2r65dkR4urncAB1o8ePTcnShY3AmCuHKuqx/1
aNPU92sxPeNIYlHBa7vm1z1rLoVu2WF6lGMgQ6gDev2Wpc1XdwqCs7jYzEOiiWNWeMIvIZlf1DL7
0Zhp+TkA8WOga/z0abDe92Pvw6FH6/YkQd8b10YrLkueDOq3Ll1WdM7bnBKwlgg5TMt3YentPbQ7
94vSrGF+1TnedQovkYS1OsyJfnZ6+d9T95+uSOf/lLrFH9WvnkbVX6Vul5/458Hb+01AecXeg86N
U66H0OwfB+/gNweTvQfFgOZR4IlL+tif5277N7KVMeFbpskxG87B/yrdxG+eCy0AtTMTB47lIJv/
A6Hbv566cVDaFgo3MLs4o2B2/Z3DjChUSLstk9mcajIdB30FoQ8gsqH/XQb53yxf//wkPoirYYXY
6Dj//4VbMYqlCCQu7rIOWNWyDjVxxM6IdNQ3P/EEWv8ORnhxT/3FUPPHB3qOjXXS9C0khn9zV+lJ
LhlGpyTLVE6HbgWFWIzr9r2RaROVA2Y4zlKWkyVrHxqvf9E6/nt/6D8++/+xdybJdSNpnr9KW+2R
Bjgck1lXLx7ewJkUSXHQBkaRFObRMa/qGnWPvkHfpE/SP7yIzBCf2GQp1mWWGSFZSHIB8OHz7z9Z
GChha4OPxKEpWDAYcQkbf83FWGd7hO4+7TDCazkwSAbJtr8/Gnc0JhBKOm5PB2Y9YxS0BXb568pw
C3FPKgzE2XBw6bwNVVf3n2jp3nuvi+4X2x7Ms+WhlC42pgjNIOR6J8l3UsD3alPnAdWKdbyEHxND
kJhXqeAfHz/lW0Lmfqrie+qQ04f7qc3P306g3uaKiGZt3dtG6M81/OW0tf3ENp+DJlMwwEgz+HjE
d55U4ugqxKLAJHDk4L2KwlWNCyxm4KAJgMxFmJZHUJ1jwKXWmZUaZwaV0FqEw6dWjXJ5mjezV2Kj
Z2AmavJPjAuXhfvTcsGXuJRjKrZ9qyEomUZCWdHDiIHzgu3kZXBEcB6VWkCeQiDAc402so9RP+u3
wNnh4A9gmhCdLHu6ppcHqakwOMyMdu6/Wgm3E7+iMJx9jNN0Acu/I39TqTD1U6Mrvg+Ns7BZSyGv
NM/Gj2kUysi/yiwFwXChhBNQp1DlwJCsrcK3xwAOwdQV06Uckv46ast2XJMgVnzpmBakZzVUKpsM
uuWJJsoY2hP5qgb3LcccVpkEvtmMjQrEek6dDuJQXFZkjtRGWZ6iWk3nZEuoWZtvRUvyESEzuZeS
YFJOCXAIWSx2QQxhrhNeMSZ9Co+0sEmX6Yf8pc2a8SFptJjT24jTa2vG3/sLmU7WdpBNXayryE5x
yhjmRWxZePXaNBGubTrALhzpp7hvjioBJxFqUJHdURClKIwzZ/6GtfbCRSJz0VyhDjAfy14l5Tai
gWbRCy3Tb6FNpUOJzwRbokSMr9AyZLHzlFry+DSYjdvEzWpzo0SPuGfWgZasaRSSG60rj3Uoka+R
6ttp07pe8mJiAojndaASICukESe2lfTBUVLKXt6ZUVgg+hvDtDjOPQW1cdZouD6C3E60uqfeMh48
k/sI+F8JJ/TCgrs8rRq6llO5SUZiJ+7SHLIaAh5hBQGpTFVYfZnzVNdOJ+oOCyvdTuHpskp7mdYP
mGMMzraNrCi6oEuuUYhpBcFvwwUW0rK+TEUfNdDIiCnbRm0eW1Rx7kxTthztgb2w6HRvPemtm17r
KBYjktyI3z5Hp4GzBLGHXgmH0Eo1B2RUT/LwDNsXS3uICA6DmKmPWlvDz8xtWq2QhwxregTux9TX
dRqRnQ21qYZdCwWpfqlLTCVisPxUD2cQvbY3uSA2fJcLg1tT+Kx3WmncSBd/PzKqUE9yd6jhV6wt
cOHhYdZFCVDq6U295noug0fWV0Mec6eLcI17N5TJHLHijy6Tol4lbUqNPhnzwHL0XCR+eusQZRva
Q38Lx7SdVxChEDtBXWoj7qVyeoh6b7idxtHiYlTlKAedCu3JKg4K7SZ0h+GhMmOgbclJjd+IiojI
9nqgNTdLAyhYjU3MjAp2+WyQWgeZgk7upJG0thrhil7olaLJlJV0nVaIHjXaEDTWorPQHUtWXzIZ
N5FtzF+xBZ6eNWM0njzUTI/U1cNzLTzoxTV/p3ZTJnp2FWJC/b1RrveSTkH1NMBIgXOQNdCdRtw2
QRQ6om1WRW5rX2w4bVyocAx5DvE+R58VFPKm6KKqpqHh8T7nJBnuuAGw77ggpPAMVZr+wHDf4vYj
XesJbxWuGqGloXuXPYYP32po0nRVHLrpenGMAiV5NDoo8TDOHflCuiR31dpOZjjw5GmRHyOh+NIU
sR6B5svIRyMYLf2xJKBZQuF/R71vkHzR8q9VpKKgWA9xld+lYQlwikhTq9d9LSryTFGCE8IYzi1h
njIgOk8zK1AYV6R8OA9SloKKDnFv8IqWj2MY8S183hkjZBmBzDaEyT5UbmroUGyd0F43gRYw2WvP
uW5jmk5QvuqA+S5l/k2B7nsbHYQH65akDIm8gQvTbixzjvNVroqcjHhypPJz15sBzwfkiajQkL6c
ExplTyvwzfBacTGf4Uuo6Nh1qoqkCeJChw191KjEPjLIM28Vi2Karqqma+Jj0+hAV8a8Q7E1y9EZ
TiC0GfZOCdRj25HVFqyx8vbSVaOhmFgJaHXnsMmC4NYbPG3eSvp0Obt7YfY3OfjG0jy1GxI5tYlY
9XxQZrjm7gNVUavtMdvEkSXbzZBpLmCj0mUUvnoogb2vITfT8CzSp3TYztHsZTsHNUN32iYZGbKo
ULPoxZCqb85AAlHQO7FLEqlR15W3hj0+1Fdp1VbylD3XiVmIJWk7Iuy8/IiASFU9e+hfzzT2NW0T
UA8OcAw1jJdOgVhzec5zzfOD6twRXS+dkInjRJIcfp0m+IJd9o4VQp6KldHsqFSa/tRWQp9OIp2A
qG0N46lTPq2NOvxuF6LH4NpzpapWqpusAZZfb5brrleEbhGSFeM8oMMCq9j6UnquQGpdrH5EVRRd
D0Mcn7YY+UJDLDXtRdWdOjLcHN7cBPEzgWcVScItJ3tZeRK9xqqHizr5wmaoLfwhKAsEr5H+6Vo5
LUWD3MiVmlOLvCX60GrXBqSfrQ3EzM+9WyMKG0NP7YwYJvqG3OD2UQ2ZJAiDe6mvDY37rKaCy3sT
q/r7EHGUb1JP1SYdUSMkEFN3cZIexiK4s7MpANEjfcKFykEa5oNpm1BcDFtLT82kc5fvPczZcaVH
lbqcZiyWOP1j1OaBHbjgoknTnXkdQbrnQ1IYxo05Ru4dVGs4Hm7luPNGRY6r/AJHP7GRc0Js1WDF
Q3nTA1e4xzMOp846hJRDOzY1nPyE8Oo+Py8L5Nf4tlhtfh834Ww/sHnTdaSRhnjMqPCqIqTLc17A
AK2Hem69J4wFtItwMAq+ZIvfi4nB3UNQp/YEoTiusD1sTKDpyLJLc9uGJYThkegQPIvS3G3WRaDh
s1FyMM3Y7SPbhipgkKUp2eUxAGP5DMjnp+W1auh/fGXX2JNjMRrSsnOmcyDdmQ/bU/ysTIuWgKhs
ca4yg+4kGRgI49oyLVHpB/b8IudcndElzQVU2g5iawovSNvaVjvmvpaHbnOPaLnVtoo2kf19xLCv
2DnaFGRHsCxtbdeSkeuR7Kbq9kS56ZiejBCK6boWSR1so3RS4VbDO5yE34AAz9O6UXZ5G1uIJc+a
FM77qR6PbDMrzBkgZuddSD4dYCLRsKEMWRhtqXE1wpcMQuTaqGP5gKNgiCwVbxvPx8hRQe3THfKu
kG4HEYWaCk9g+ju0Cr2o+u4YM/YAoSMmClJvOofJ5hL2GizkSPxDUm+LNx6x2Xmbsg0nNNMN+OSd
OWlQW4LOfhmw5VqoraUEJiCTKQx+JGbZNzthL0F4OjZUyX3umRWsPAL3IvfZi+0k28APaO/AcMvv
GkQtHkdMfbMSuoOGFE9w/akMdcxhC9U6qFmjSPzoxyy+aAdjfFRkwl/PER2Y4TqGDViuheblHnlf
kBTbdmit7VhE024mMlg7csBlLoo4Tb7ZtlncEwXROECxZmdjANpzart9GH+j17ToK2QGNT7Uzepi
xNT1B5r37IunGVW69cqmeazFlEjc5wYACVu2EqBYJNNl1GCGQH/dIp5umtIQ14RqZLkrmS0qzb5G
5d9Nabvrm7JQK0pjqVFEKPGEL+18n5ElhYh2cuIXt056iUK6Rgad69ZwHtW1chixdp/ILqtvPFlr
1opPrx9h9J2UmzYL5qs4L4jig92tH0HRoBmAqGZofQW/9Xs0WPVxXxXe6I8wwOAtc78n2XRKs6dO
dd6VHISlSd/Mp77WdpzlEXSi1CUHzuCKQsmFhga2QQOnryDZduNRMTobCCGCJG27VqGPBiq/CvTR
K1YJwPZD2ebDfTXVxb3MgvSCiswothSiaJWapHmcHJS7W5qj6ZllttggefUM908OpP7ippGRuFFh
LwxDSAu/sV2Z1cYz++iBFJkcDz5C8U5iQrq5N4nAvjeQun1RwzzftmHKIek4UFJ9LxzxFYBSK06t
vLDQfjR45i/Gf+ZtFXiYAVWS69ZpEo3SWds1SAryZA/Fbb1Y8O8CDvIvWQWw6WPK2JzlQkrhd6BU
HpHTGfwVSel0i4c11wCPgvpC97DQ2hqlzSWuMLP2jHQCME18Psbpv3Wwf1qm0Yf7qa3wi8ma/3/+
d/v6P17+73/853Ffxs3rz13C/W/9o02oCbqBkiahB86OETC+a//sE2ruP2juSKx0PJMwJ5PgtL8a
hTowvE6XUGeTFNwl/2oUyn+QQGIiiTXgJuMubLq/1Sj03nZDLAfTR4t5ZOHOhTqWruHbjkSSgWRk
EN27HLuU2zEIPeZsN5fkPbHj6aiHpsqGvIqzexF/68gCF9cq7MTUHOthzTJYD17YJu7LWGtUjNuo
qqwSsyoTp0sIpnSyZ5YaK3Pf4I7xIrup921vINviqhc98d8EOH7Xlx65Gzm0y/t965xTbspWJCbS
Ug9Ibef+tnTavX3Tnb8yDXik7zTj5b4xn8qcZEh36df33ZzUq7w2cBebh3yUKw+E8YtuRs1xtTT/
Ebb10yZqDGmueSlGejntsYJyjxuIPYYQlh4+4BZFO3lUC8gAoAXiEC3gQ1QY4gs5kCASM5jsN3bC
BT5eIAt3j17YHkaW+HmnAlgjjWyrP0MNYtVrw3ZTHS5SbM1fpj+AEa5JnFet2xl3Ap5zdRZXULOJ
J6kEkl+cG3N3a+8xF5mFwz1RJzI9ndJIVhsdjOIu22M1KJJTWH5/YDghRhHHHM1gO+QagfOQ0wnm
k+/xH3OPBVV1pFVIQBaMyCo7UOx6jx3ZexyJ1GcwJUhH4EtGhZkBvgcL7jTlGDiuUTnXAJcUtNvO
zKqzfI9XQRgIL7w9imVmxNdD2DPbWxSW4FzmjD2oX7V6OeNxkUy3jhxRDgfjqMtnAKWQTZ9C2V15
hByHpyg0wRStXMzpumsS+AuOqCP0B52i6pi5HU4rp+0S3rll8AfrbdRd8tGHfFOmOkK6dJyp/RfL
yWxVyMKwNwkNsMfGzTjeHDi49spRgk6q0lPvrigw3KWKDoLjIfRmbRVqTijRiXRu4NeCb7ZaYmD3
Jrce9hCRgi5tO5r7gmaISZd52XKQg7JOa/yAHPrQEcKKU/xOi3CLx4d3hXfq/FSNg6KjqQfI3wZc
uMHo4tgGQKzk+M3VxHhtQP94UhV9kJVrh3G86nGFCbdDpxPsPJlmimNU2AdPieHBE7A5h+/iuoX/
7goid3zsK8bruuphzOKa8YUs8xAFQanS16QWyAnLfIi/h2Msb6aBBgSIdDMeAd9rctUoL2H5WNLc
KWzz5yPeTvVjwO6EJ6Ml/lWLkvyOX+lcVcDt0cbpu/YmJV38LAdrHZggIKy+SArYE6rOckRuksJw
XSVe/5iYALQrYg8raIh4wcJJiyrxAzZ6ec0J1ZAnq+iCrnQ46uTGpEN7H05c931LtXjNZBj/8D3w
Fb5YPLsg+yStesYpS7/MCFukSVlLPHbR8NkXwwiFYNvUqa4jGIbWAeGyaf2gcYKnfB4TorOSrpm4
j7fJqTByYsS1USGknLiP8S10WCW+CJPpxHaK6VEfVPvdHB2cE7lGy4tZtlSHNI7rxtfTyBqIKdep
R4yk4gqGo6F7jKClPUNUo3/P8NY1KVIdBymnXuZfGFQSUYT+AmlMaTiXguTpexHA+lvhM1Sfqsqx
v5e05sDyan4f0tdouqM2ii4UPeob8q2jGmjXKb6Gvd5eQ8EwT0cckOHxoK7ACyVuOxD/qHtAj0N7
uwjhmJ5UcHbVNlfKesyS1kGzW2vB6IfI9+nl5trIE+e0FM2aXgV9Mr0+d/D1QPSqZ9pFbTppic42
725yMyaqmGZvc9MV1RJLzoXrlOfmuhlrEY5dDIXVZOMZWuK7Sd3k5xZi9ceucYu7Wssbw8eFaNDX
3mDrw6YPs3rYWEYSn4Hsc5mwU/Yi2mqliRNBqecKnrwIv2smljXEXUeOgzeD1jynTZ5MZ04HWgzu
n2SvYx5Z48qeg+Ai12v2UhTOvR93SD1oHnEz6bBTpq63ywRqSRRFz8KhrwxhuKfzA7O36HwI6EaF
JW1ni7XwKsfBhihwd0IFDTr2IeF6QQZQ+oObWveIeXZIa8vi3u2Hoe7VPgWXeQsA4GClE4XQZbWq
50aHQ3LvZ245IS+kFPjKzdC8ZqbAfSB83nzxgnJoNkIvoocwzMzbfNQH2NsSWXQWTylyMUXMnUhH
CCcJSMV3qNnoNIQy88chsyZnR0gYXjKdVTGtxtju7ho+E+r82YGN0k4Q7PnUqYtzdlTsItPGHlkG
0A7WIYYtI2JsaZU+DIE83CRVA4WUH1suwjmnQvqVgCjAgc6HE4zGvGiXUPFe4QcR17TANNjIlK/B
ZWHGeQlzJopwZOOZuQ5rOurPIjW9NU1q7vddTvOR9lpRQRarOA1Hq+kAK9hFFblK7hSvyaeFq2ST
/k6CvQtEX2CPLn0FhQUHaqQUkGNR2gywTjL7wVFNc4JrqvXDsJsYiogBMfeokgG/2JRBCWPfaId6
Sxc679ep3c7jjoZ/a+xa15HqvIMIQnicV5lfDfgbr6qYk9vBNqGD05viyVox5gNlhjBY/hKLfd9o
TcwPjCzEzQ+UUERYFijtNs97FsOIIx6vqsgyE21RNLHZaXrwTRO56FcFaNBTgFa0orHMH7DGNEt8
x+oNz04RD8jMeefiSyBr3Lcd4vvIWHNem4rO+zpXQfojKoeUBDHoMhhgZPOIY1nX/HAqs3teEhJg
66Oeveqxd4axzXUakf+cNHg6oBtU60ip+SxUIn125ayFfm8qa4P3OWsuSPIGm7dwmDof25TkooXn
BLnNcJk+feBmzxIL8WHTCbsdNoJrCscTVk1PSg1kfg9m6z3DnEjP2joz7zj7nOSU+U//I8zn9jwK
6dntcAP38lOvc2WHDWkxQhb25hf8/tQtrUcu6HGR2ZemwDVwVUJiLPywUXVCS1jJ1wqeIyZSZjRe
Gtj1jWuL3c9laldQ1O2kyNH1GxOODB364Zu2c63ypMMs3tuVJOmexroe0vifsuYyazCZRStJIAZ7
TWhcJAVrtIpnCPVdDrpGG92YUWL3rsGZEA0gkpCf20fc2dzTpkz6r3HlQADSnALZRz4jjS+YMRSj
PXZNTUoBsWbbg2vIz4dT1YmO2L7GBWYow+GUnojE8MlewuDswSPj0Yg5NHchYYv3+TCxNDqv086S
EXt5X8KBfWo8HuqkKYzqGLTDpHveNNdhMQKs9a2MmTe6cm9qa4L3RAQebPpS0othXTWw6MKxonfn
oNE/5VsPX41Gej+8qWgKdLK21DfmOKXdTsoOVn4ROP03K+nwT5lbDYdaOuHiBBbE8BhOGEdRUlXF
LXZvyY3VtjMgTSFdfzAzsoMzXFSOMk3fOFoBTQ/XGPtYb0X2alZhctulgaYfpWar3Y9kjd0HYBD0
V6H9+y0UHbI8W0W7TgdQoTmbzcNJSEQCj9KF+akxJpiqY5KlvSaVTYVQwXP11qmLJhP5UBYR5Svj
Zgfqhx/JWKgo3HLTx3gFvld3nYcR9j6FZs9n7tCEI/KSAGUiegTYCdir6f0qs4Mg36ocL0MzgtW3
tVRZWXheifSqER0OeHDd6cZa6ERLrDViep5pHyKKzGuc7fz9VfK/ie7/ZkjQ9v+/vdRZ/P21id+6
Sy2/48/LtMPdF0iJACvsWWiuc/f9J9sdW3OYC6bLtVgILuCL0eqfrBsX83KPIA7uzCbQO4GF/2Ld
cJm2LEynDGynLKxgvd+yl+Ik57L8F7zPZVpfWPPwCqQ0+KsesmHcCckGYDzVrOmUW0ezOdjSjN4f
9PBlyrQCHI8e6TKV8BxgWuEmml4RJMRkw86AiccB2Gzz/XQM9lOzLUKTvX0/ZdO5ilDSz6l+Rrg4
k9pe5nckcoQc0x/TvguhGuN90Ox64gijrapiLq+Zlpbeunfhaq6CZR2NQcCSqpbVVUYNx223rDl9
6MBGzNqhQdXtl6WzX6I5bc3TYVm32bKCc5SsBo1u1rUbZPkr/Hvn2N0v+5wNIF92gnG/KRBx5ILC
LVsFZpTJTbPsHyBxRIOgWxge2zQTJ6iVFzPs/baDuUX/LcQRNfRxcmRjCvabFMxmNqxKld4P2nr9
13G/oZX1ILfdfpsr4aRjarnf/pr9Vtguu6KjSjZIzJHZLMmSaK4hRphPhfKqY7XfVq1lh8UQk802
TzPtrNhvwdGyG4+Y/BU70Bc26Sk23GZl7jfvLjH707BetvR22d0TmCKn6X7Lx3zUndftchLMmPcW
q3J/QMxOB6izPzYqZSB8tobrYG7d03A5WWraijVxfMuBo9w4FpjJtC6kgP2hZFaWOAfXNy5qD2KF
b02AXCu5nGW2Set5PcD7ODUxNnlwRIEVuEUWbnnS7w9CmY/cdFqT87Hbn5XQNRG0if0Z2g9qvMz4
I2zufRyy9ug9FRN8/VWYJngp4jjNWZwsx/KwP6GD5bDGv2R+AbMdvwT7szzfn+vx/oxHi4gkzQ1r
36yI2FrJPM7M68CKi9dCTeULUOcQHPe2bu+qoIegDs87udRsgNBNMwlMaVUiR3GUpZl5BKssgbys
AvvcnKuuOJ4qrRGbLgttk2Lcmu49oNcK1IjEDp8AmeJ+ckN0sqLWRLvFETH8iud4gweKIZzbHLfG
cltZY2P6XLCnR2NG2e7rYVphh6835FtyrRn4YiXfWy+M8tLCPBhecFHjqWBxt/k26UrnHCqcdNiA
wtn9+WT0ZoavLPyEVZcaE268dVe7azx/smiLHUZxUgxD12/dhD9449TeTHoodRo3LnJ2cZCFUUH+
SzIDEeu0DjC/SBWCSx2Fwu1o6vkPA6GFuTUdE56IHuKtuzSiNMCsxcGnpkcH+aOzRLnFzsN7KEWa
SyguRWevdGMwmIe1ui6byThvCs95DAQGSZS8Hn02PW20bhsE1fijCeGdr3PgupYzDg9NVetxhytF
hoejDC3Fva7ARh3vW8NetygnQ0phTXuiiy19QAKyffVU98gUQ6Ny7tYuhWEQ0Pg8qoBmC3+K0G1w
6e6OZmg5OX0SJABbbZjLW2+yTWszAaWqE7OBwW6rJrhMXBc/trwOggnvISr/a/zioic3EOw+K2vm
gF5F1L20zA0Di7SqT2N13bcpXam2JIjkqo2EvKgn9ukvro15NF4tk4tUnX3F3fQSR9B2liUiAqep
MZ2JIO/7uEQ0DzmCjhNbATet6rIYLjFi0C9ifLGajatFdGJmz42/Y1DUPlJtK9Zrx+fnq8HZT+3R
YrFRxTy7xK05ZF6iZrqOhQAWS4CS79BL6A9oFql5MKr3yhu0z3WMGVGRVsnlgKn6dJljhDFtswEg
fh0KlHvrNqGi3yoylFx/bDPvEpqBQ7iiSQa82hQ4XcZfTK3EUtmbVBytZ+WQU4vNC7fkmbBL7OLU
YtWiChsPURbZN4X9QLfW2oRa2dEWysQUFTUOxFbVb03N5JKYljXtTd/sW1x0prkxch+ABpu7HO89
dJ9Q4/Vj2P6d3JaQ9dYQpbE0gEiAJNuL9C9BNsX6Ka7LaLEjqJks1sAVt1NCes9Rwr51PoE7zlew
KYZm55V9ugvHEDpGQsQSxWCeNhiBl+l4bY8jCgqMTekVsp3DkD41DLqil07bBvqx7ozoP3zag9Wl
Nc/NgJ8R4XprvIHVlcaHxJmgZ0ubqiQJ1lFMZNBOM8r+6Pfrtsvqtbhpm9fX9vyp+p9Lyfdc0kaN
w6j9X29/qv74efhaLujCm59s9sktX7rXZrp+VV3Gb+UP+vNX/lf/45/5L7dT9frv//YMk7ld/rQw
Lt9Qmo2PWdDnTy9P4ZN6fmreIBx/EaEt/R8SS0/qMiCJfZztP2syaUKRdiiSpEF0jLeny/5ZkmmU
a/xayjJnYTvbpvyrJtOEBTBiGaaLK6jtws80fwfhoO77qSRzF8zFE8tfAehSAKQw0M+MS7fimCK0
ju5glI3Hs7t4SoYwdn8qU99hBr8t/HBvx590Sdc1XUjdyzMfjAKEY+AoQ1aYVZ9Gev217/r7zho3
pQfw2kj1WY7o4WMt9SXIERkMwrBAihde9k9E0hGMNEgwwgM8t/XLiOJq5zmDtvr4sX4ZRXA08ky6
WLILCEh9O0qShlxJk6nxaz0iA0tXYieVKT+hAC+f4K+qmZcn4NiauklNbxOSYBxCULSmMqMpKJXB
amBdNCuk59sUYwmUzLdjkjx3Y9Z88mjLC3o7qAAMZuY6iFZpyi2P/tMLnOYQHcniey7tOlwbnd1u
EUtrG0sTWDsh1Plkhryl5C8PaZqeZCQTXI80wEPm70Tf37XrltrceXCgVK8ZDkg3RLX6ux8NjrG1
+L/D/eVGcvBkwdSUIkkwcARsHk+mWaa+qLrsb4wiLEOYIJgCge/BuurTIbFJk8UipI5wjIG0BvWO
IF+aMx8/zi9LC/I7oZD7JFVhicOZnkivD+fIa/1sSVbohjTdedB0fTeIzS0dT/FDtW1+9PGg73wt
8piFZ++vh5Z58LV0B9JN2S3Fj5DFxsaUetuQz7HFsvSztNjlc/w8ET2dSob/E5pDQw0g+O1ExEfZ
xpEM94FkCJMdVhmYMgxw/z5+oIO3yORjh2KuA18gMnGMg5XcWGlUugT5+RA8ry2rhVcAWlkN8YaM
h2Mv9cJPPtvB+loGBH1FKuEgjiHG5WBHRFJZVONYUWViJrY46vLVPOcEVLM8xhjrs6zN94aDy28z
G1lc9uFyrtUg3bozMjhytqU2wJQF6BkGgad91muG38mMju3H7/Tgy/GIAlSfnV3gXm1CCn/75SCH
ERWQxqnvDLZ2XEnvJq0t9clM/PXBxKIugihAtBLW1QcfDgu/WlHrMgjo4THu75gRZW2yieB1bcbB
bD75bu891LI9wSwwmSyH342YQzb9HPCGRQ++61QwpLxQ+xtP5S6DYA9vMvXhN/y8+4L5xRO6lsQf
0xIQBSElLmVi8uHrKODc1Nj89qfiHGMq8r2WbtDBbAQE79CmMv1hxyY+W2e6QUs4/tG3+6P0eqcK
+PXd8YkoMvjfUg24B6N4U5n11oSFSk3ThTaAwh6uU+X242c52JuYdsw1Cg7s1Gl0Oc7BKC1NJUj3
lLRuE0Hs54cbimiSw00z+OSB3hvKgsNNmpdH1IN+OJQwQu6wTkbMUGYjFZDjjTI8EDfYZ3Tx/tXo
e+fdvTcUb46oJFYTBpvLu/3pPO7mvssqUBc/sMPbqgvG0z4W3aqahu6354LpoN8gJkvozL3DWi3Q
AVYwbcJtHc/fdEWe8qLNL52/8UDs7WA2S0QZj/X2gSKzdPA7z3LfRtV/Pmv6bFwIvA3CCx3E6ZNk
uXdmHiUUh/2iK8Qp/2Argkpbu42T4hFOaAheRXF/Tty5e/zxN3pnFASNNtmRbLQkQBysWnp7tF1Y
ov7QVM0mUfMjfajfy6jn25sUnKZpUUXzQwgcb99b3BsJ3ukMonUFVPKikZdhWw+fRJm9M93ejHLw
dWD+p3GRN9j1oCc8wm/HBPGou00mBufm47f261Cwq2whXPjJzLi9JuynmW3h5T7VvYkP1AChBaMf
C1amsJL7zO20T77QO2PZBhscBi42l66FbfbzKvLShXIkdYQXVoJxn+MUZ+0Qxk9LoNsne8Ovk0Ha
cjmbBCUKYx28wSEQWjmVDFWyr24sXIlWqTDUJ6P8evyRFgmH3AAd5SZ3GDmHmfyAD7tDEEyIofa5
AMV/yMLUbU97TLQqPxUaOvSPP9ivY3IJsbkxWpR/3CAPJIkDlysxlGHmV2gzYXHpzVqj3bfOFN1F
SYvqkzpiYRb+XAIy5aHfoRzBTsY1uI8cDEjGhGdgaYI3RecFyndMPAx2tlfhPdySmHSnDQSm7Mif
weR86ls1bXDs1h8FHbOH1nCxTyDCLRT06ATh3LYHG0oiitCg5adjtpNVrLRtJzX7dJZm+O3jt/Xr
lLO4bXjucvUlp0M/+Ms3ZC6HhslxRFsPmn8296riUjAH3zFvwB//90ezuWMv6kkqL+Ngo1MNRvtN
RZ03JE47bfPUEl8bCaPQb7BHij4Z7Z2ZYJDVCRnAs9DGHpYNIoiTGFQ446svLrEyspMNPvBoj/DT
RT7SV2Xz5eMHXI7Un64Dy1wwyEDRLTaLReBsvl3BAKBzhNtq5uOKtI07+3UiQsBP9Wgd13SjpRxu
Ph7wvWdk9TpCULDo3OXeDtjpUimt5jjEBpFwj9C8x5b7nM4jNLrMij+Z6+/MFl4mnSIHVyqH3fDt
aGbWm47WSBKnuKuQdtGq6lbDuuk4wQXn8uMne2+s5Tgk8oVuCXf8t2O5ldUM05AVPrGV4wbPGe00
70NMuXM1bz4e6p2vRoTNchMWrkWxfrDvYloX2i5h1z6WU9W6xt72q3CVvimla6DrLJJNNk3hJ2fY
r1/Opau2hC6zAJe19/b5SldgzYsS3ccgT52rOQ82lj4Yx14MhgNCKre/+5B4CS1F+3Ixlli0vB1P
E1pYRy4lWjdg2uHCi4Z0FKPnyaJBJ9IuHa80UVvrj0f99Ssu0C1mmPjh8wProAZVcpKAnIzaoCva
zWTtke1BVk7WQrH/eKilZ/F27bF/mRgmUOKAIh++UDMhZrQvSLxKRNH1mCnL/Kr2Gn1JaZ6Lu2xO
s5tU1cR1xFOHZdfHo/86h2g3MF8X84elS3TwoFlMNRRXKcBb07TnZZZbpEPQuVzhqUWcj5Ult4EF
1/aTYX85xxeiue1iRsNGRw/u4KumaEIQfwEWgPF5x6MbZmfQtdxPXu17o7CHYihnm0JHfvN27sz9
LCYM47mf5xZ2ZmkDHIOf1Scz9Je5QuOLhbC8QQ9HCuPgFbbt2PQGjETfaKZosxRkK2NCjxuDOf2d
oeipcFdcbCwODyLI37jyWB2ISD7YRzCjxrVEybrRE23cfTwx3nl3FFiw7djL2F6s5b//VEDmRuw6
MUw0f6w0BzEOu80ac4TyN3vKtPJ4e+SuL9MfO5zDMmQQqkvyYuZipAaUsZATs2+2q8Fq/vh5fpno
+3GwPBfLrkyV9fZ5Qji8ygqt3PdqEaOfdINew1/Ca+BtG9rxWOI1vW3FVP3+TOcqSycFcqJDH+hg
k07B3RO7mHKs3L36BAAteSKWT8R/axh8Xrj0If7AQfHN5wrxdGgce8AywzZRIDgV2i5fox32ybTY
t37ebFe8x8VHYskxBiz55Xlg5QJh871kswrdaWNH4S0W95BUrey41BGfxjRvigFLY3C8neMV4pNF
8N7M/Olv4BzsHV6Gq2pnAwsOnWYT7dXZxX2H8cP1xxPms2EODjpbxeOkWFyQFsfxPPfcr2b+T/Du
v9682b/NZftAE7NU/28/m+h7zBWCpdaawvT/sXcmyZEj57rdyrM7R5mjdWDwJtE3JIM9M3MCY5OJ
vnMAjmZHdx1vY+8gSpKpSvdKprk0kVlJxSAjEID77993jsLWEZEMLwwkTv/8j/mfrv6l7EPJk8uf
ucofX6ekMJ71jQXEKyXJNjij+bhk35lKseLD5yWb8MakYfLv34BdZsCc4UhWe0yc//iyU+9Wgah4
WQcFKPwufMFvedTb/2L5+j/dgW1CoixjOVyBgPTHl6FDYjCxZH2HMyqAaTw5O2AKjFmcwebI+J+/
lf94XfBlNvkiLxN07l5/eqiQxXM0qSRGBTXl3LmK62RN8qn697/RvA6LSDbxNlP0f9jB2yRtnYob
lk3MNiXp6UR7giTJv1jP/eN7x87do9XFPdESnLj98b2T1ejUlhNproSpJ73dThsdg/30Tchy//yd
Wy7mP946WFJZXH2cIDJFdP70zuXTqA28E5zegA/fpZXR7Gs1FReQEbhjyqL9F/Mpc/nd//CCkt07
oJ8FBLuM+P50703Je0+W0Y/rlMBbeqmxNVXvObshIG52oLqH2K3FWyk7RLVZLXPrFeJrL4+sGYz6
6Z//8f/wPkuf0gBRQcGohMOQP73PqrRSeLTA/jPZGLuEkhvce6N6iG2qO//8pbhM/vSHwwgT1xoz
XTHOuf+8aA6bpV0Ein2dV8BBqVCVhg4uEjlE+620a1TP5FiHhrjO7MCfIGFOCX6+KB373d7h0UFf
hDHsc0NnO3lPp1YBAYSm2lL4r9y7nJ3Wo8vJonuiIEBGQtWDOeI6l/Y3BICddx4b8HqrRtkemSOF
FPUFb5a8no4kAzk/PbPcQ7XVORp5iTPiUfUJQZeCjyYYrX64SyrGfY9hMFKZWXc90cHXQuTBoS1o
qROQSrMk/HCCvMcnzlPKHxa0K+gG/AiYYNN0YSzV9kdoTQUQA3o9dJMmEJeSykRkmHm7IlxXMIGj
T9uSRyRDXW37zoQVsCIXb9u3bUIZmLKd18b9tqHzLW8KDb883wYBVmF6EbBsiST5UMpTBDWUW06w
iPMQwqI9jZ8Ufgsgq7jOBpegzagJp0WE1xeU11ykb/Zox05Dd2IKvUeJ3T44Knhb7n3VD4HcNSSU
2mPHB2yBVqIYuPVqZ0LdEzmlTQC+Ap67h7/o4Seh8g+nHkljfQPospku8HBzSLZ4uJFt0DXRzz4W
ERc6gylOOopLd2WM81z+pGk9/Uyr3rBu7H6gQIXHB1B/I2ka3nqQuNTRUqjYKBhVocICwCD4G9hb
SmHcBon1ULePvhwWVT79BXCqYpU2ThmdbVTKSbRhGBgnbwaVBwt//EIL1o6jpk8yf5zpU28K4/QH
37Ys3IQUksOnMCS6eoJp4Mtdm1mj9b0YzSSlFIPr+X1UoENLRiBJAYJm6qwm2mZIASl+xGoUjwRi
YJc4BiCBS5lZ1HyKuRH8PUMZ/FIw8qDv5S2dL0oqEe5gEecsCHEDbYeMWtMuqoRxadmQUpBuh2R8
tvsFbpi3DjpqOvqu+tkkofiOpgRiau7xu61mq+54EDRJ2ewoGYC2nzxMmYzzxPymDN10+O2SHgZj
OMhubRYsXlamypJvFhyHxfpSuUuNC6nnpmfI2GNqi6pomzuUvLbkbqW9icVof5q6QEvtUhYsSadF
WHlotacL6LNKL22Xmp/CQjwMVmWa7T1io/E5CEtfHV3RD+02tqQAveS0lbPO2tLFoZTXjbsra2H9
jAhGpRuijFLvZzbi7qql+IrfYMi679DZbGQqE2nb9TR7mLMJglBQLCMD5JPKKvO5HpxYbypsOcNJ
1i57LoWaPTv54SSmHfzZ6HOo2KZsrQJ2KKR2r/shaad2uEp5pILrRbsI7tJjFcQAuHnC0CimW5lF
VrduhniMmb0C0EBVpRuZ3dWVCNtdiRBjWuWFH4uNNrAZ3cZAN+x1BCWzPaVNT8czSlL7ec5QcL/N
wEf4MNKUKmeRlJyvp8CCX7jxx291MIaP3LutbFu2npe+GCXQgEPrQ6g9DNwzfyl0It9dXajxzNAg
/R5ohN7nifhyBnsABg0MItb3G0G57aewQvMl1kstixMsii1uZGkc2AFXLDHKsPLAfulEPJCoNNu3
op7EowCodMG0xfBoMAAsn7kPlRc9u31+NIp6wWGHKqOfKM3mqe50lq+rwvB/6SkMquPUjX2zD9Le
otYWm+K7EQs32tcTqb89ySAYvINJ06z322CA7NW4BPzKlCBqzIrR35lJk6Y3UTkE5skZhPvmxaL1
VkbvWN9SwYYdYJEfGw1f9tFPTlMkiMNNUzHf1Pipyk3rVpmx9YcIaIIXxoNeB+EUexQ+q9a+R+od
m5usaQu9FC4df1tQBu0/Qo7zG+pqlexWdo+wd8u9RA7YdYsJaRBmuod8ZqT2QxGD/eFj/MxeiDxl
5jlvDc85TDA1kORErg2smxi8tTb7zMgw21Cx2RV+C3F4NYV4ATaRkUzuurXHIvqWIwz4qHVjvXl5
5Yc7xySovU5tbMyg5HgGqO3YDxoj/GxHzSMktrZ4Blmngjeyu0m0lzlf19UIAK1fFZVtPdrWLNAg
pKGTns0QXip9XEV3W4ghREDSuCreKHSJISrTKi0vUanr/A1ym23tsyD35xsZERt7ibsaU+pQ1zwl
UY8uCCSOCX0uxJRGKR3lgYaYTg2xVxNX+Xcj76ndpJ3uTwjixuHozHx4W8Kiot0Sy8lClIe0vuAh
g3b9pTjtn9gz6eJ9oNf4swk8X32O2QDYhCuqcZEuVZm5qmcDTU9WF577ym0jtwnrh7kIHrhbte2h
wkc70vBkw7dOpi4NF2JcJ0aY77kK36zGa5Inw++FycXue9MmEaOv9ss5v37MqFPFTwU1H+doVmbN
JV34vVNsfS3L4pl8LaB5srF+z1Uyp0l1q+JhyE4tNcH8EEUOehM9A2kK4bpRe3orCZR2aCUpcwYa
Vrdt6h9dwKn+u9tFbfSY6LpoP+0RStnBTcLYvWug1/x0cCHzsBdB554SYhsQplJzwtjnaQNncMVt
eY92PstIDHg+7/C6rMakeWVl1HAZ1waNisPo5abz7GSTMFFTM0t889BURE+QQGW/hyky5BflzA2O
kg769z6NJjte+3a/mGstB6QiEDkDjViRNh+ctnZQC7LJ6Y9uYjWETA0fe1xV9hLNyiTtk9smU/ut
jsnXLqanQhGd9udzKubBP1DhY3g+mgGZ2rTVJk26DFz2QeFQhefrJ2Z9aSc1cAuqkceY69bp+GKu
YpCtxo+iyIxhb8ZQgPHM8Ao3Dh1BuWNfmZu38MNKGCqwf7xVo8mH74ihUBkuotka7/HXZdar9mya
u6qv5I3mOLf7hHWnhzsnmiqmLTJzzPYptsiPgB0byMt3hqzNe0ptqb8XnRO8G50Q7SvCkqEkIwcG
JafJbPTulscTE1HDSKmZ4VTzkKSvOlSa4r2OpsH4hg4cmJk5FdPLdTH9n1rUf10DMH9LS/wDbOT2
XVWff8jfLoGZv5SizN/AhHiccfAs5gSCTf5fA7iGKX9jr79Mh5iemw60mL+Vomz3t+UEgNH6Qhe5
ZnNbWp3x//0vC/YIWV62nw5IX/Zq/54BxPvjJt2VnBWYy2jFI6UqidP9aefnzyyPyil6VxxAzueC
0mtxV8OAyIDGY/o7RpjWnARgVuHUm260CeOhFibkggNh9lM3hyIPzc4TMG8QCUz3w9ipOrzJmGo3
wVoom7u/Iwr1i7LLjJCgJw0PVX2wKSszgbArB0mdaY2MNAubaqKz8po2aN4ii+yR7WxCk5wkJmEL
qFi0Zi/MNgqsHEdFvf/MjRwUJ4f2sejK24DgfKd3PSWH/knFaZ/fT1Hfu9/IMWD0qqvRhsUvE+J7
xJFF8J6gaUxPjhuz8QHHOnrboBgryc4TQtCOfZwQp8hqjXA16k4gn5wc9SuMjVbtedhr9eTynKsf
g34Q3aX2ivy70VSGPEqGteogCi3o6IOKeE+LAXsaVHmqm2zeUrmSkCAFRQnWKfxzZW2czmjajQvV
fedfwfVu75coK0guVBc2PaKh0linchc4U2YcOgU68gFhRKnWPq0WbxOrzq33idu4h5bTy2DdcfBa
r6j6AmbN8swAuuy72TdCcdOtHZqwnYZOjb9qCNT9JzAIXGS4YoV5NpM2ejZa28Nq59vhJ6cybbq3
x6QeXmrgawHNUxAMbbZNhD8n74WgZnKyC5X7Pxt6Cuk3NqOzutBPD9qz0PykLUErto2xlto+YTZ3
HjRSdn/n+Gr8KICQRIgvwoyeBYOkR6Ny2Wg4psZ0YuSdFW6TeUkZ1BFE0ZVycVyuk8bECjnbvvvD
LZPyCQRbhF55jPRzx1cNxDWdLUoSoPnuJaZZB3CUt5zNg1ez6dqlbCiiinwq6uEOs4BA85nYID9W
syxdsc5ioS60v33qPklfDoT6JGJelK8sReIapYYNpwLsFqT3MplYFgq8Kic2WljIMqwm7baFtDHf
dliY1BaiqW+CFDZMdxsnZZDdpT0P9J028+ml7kV9G8siTE+cv4zzKk38JLqAtYB2upRHWqwBnvmD
SApDyVlgRhO69vH2tQ5fGNEYtnebM+5zNlMn8seCKYN/HAZqxXuNIBAeaoRzfe9Rw90leZK6i04n
f8wlomZ6LkbAnjNRRrXzPFSpq9GTQDJpiwDeEMEoAP20nVL7yp39hmBWLY19Tz7ax39Tm98TeoOa
DwrL80wFJWzsY6ukLDbsETQfmxWAG930fZ8imx/QWwJARTu04kNpkuNQYZjZOWoeXhrHigsky1aG
xgcV4safRxredF7gJTgMMJAUSa+MNkU4gvnNCyqBTKmA+SC6GUHKZIlM4flHIP4yf8KHSsZ1xmFZ
SfOZ2230BAOX9QF4ROVvLexqznOWV2LYJ7075HeJIXB5R2FWgOIcoE5yfGSKdpfSK4q/aT2ClRRD
nSVcj8TiN/NYmO+8y8NwP1ae85B2y8puGCzDeAoarQ/84ca2L0v/3RwafEnOUNCU1xiQsk1KzBF6
i2L3tI04QLJ3uiRquhp6IHR0bMyMthclwFIdkhHQMaMwwATgmJucQVgNngp0c+Fb9Q8L28CZzJ5j
31v1QKKx5fFOY3XscG83o5G8z8p1HwpYjCAAR6+X+2quBwCSadT8ksy3D5q7fP1W9IPJwRwbHH+f
NIS/brKuZCO47Ieifd9bwbcpDKtnh+lMfpcORj3eUD9BTOJJreW60KWf7tToQsyYCxIb6wT/roHl
2uun+G7QtWPdssuSpJFaeIqvPRSPd98BmfqG1tftdjZvTQ15KM6yJxc9tA2eUdjJYcEHukcHwqPe
cThlVCCPK/HEjr/BmVSmXnqKHZZEeOCk9aFjG0NVkA2y2jI/yOyLKOKBz86go7pRdlbEG2eSBn3F
FjMwG1GEptAxstH52eBFQj09FCZqkrU2s4iSphsFfg3fNc6a6T5OnR47T1i0SQ8SZU7Cnu/nPMnR
WlkJdk1rpeLe0Cc/l1F8xj+DHxdJkNfJGwD8hvrwI2ZBNts+pbBHUhYdFtpeEdVfFj1IysKC0cOn
l1XipfXVlGIwdTU4z3Vg4CFutxrgkryoCIntoRryYtrJrOkEZVNHx4eUrjGQ5OWGTm81Lfp7zenl
tE9KQNfdxlG6TyNkHZCBN6xMUg261M6sR8DOFAZqayAwRqHLXDaC2KTv4CKa49FJgdCvJkn3d1/1
PM8IQtnWA6o6CWQpKwCvghwz0F+7ZkxzP5/S1sVS68f9njaHn33LKo6Z01Ua4c+C/B2glLHY8+Nc
r9cBBpHuZ7KMSc5tRsxAbjGjjDmaGNfwu3d/LsqRfTXfsHJj6sTBtdg2k1W+pnk62hblSN+LGZPx
4dbHHNyRyLd1OA3huA26Lp5uKRlLEhgxNOuz0/atj4FsGjxg+kXCBzfHTC2oHxZjP24dnnItu4Yw
9J0tQaclt1UJs+4zlIfsAPIVuuvRxczalyY0dIsMISSxPhfzkUs34t5koa/CN1nYhvej6dypvdWm
qPvLUKoBq6oNvkG91Rb94RsyYpZFdk6RAIsN9mf3SFSrEn75IKlOegoP4X3tYVF/bkIl9HfIo4Ko
oqGaGQsWp28od62okTzQkkIpBs7Sg1Rdysj+VSknDRkBDEa5RRaYh9/DwAW9UsS+fKa9FNzyxsl5
M0un/KhlHzZ0fBrQOz8Gt4VUXMaQeM9BDTP7lLAayJ6nWMX6HS5P8dGUXVgfckxY+mb0+BofQ5FS
WiiZiw33WVFriFgscr1Dhhw7Pk+R7RSn0PCH8iCzcu6+FVzpXIUiidTbWKTukyoggXmk260XrzDJ
PZQ+Bs19PYs6OUQMsdATj6VuuKUsgH1LD6o/0lVPjOc8z6vhcQg4CjL4/jaJOvhODKlIo67nlyKm
+hgLbvrb/2x8uun4xWZjOSD83zc+zxRW/37fc/2//77vMX+DQEVQIUCM4ZM6XHZEvwtYDPEb1RMi
Zst/fBJt7Dz+tu+heGhCOrwe/UiLFD3/0182PhhdTBIJ7KYEUXeOxbx/p3dIEvYPJz/se4BH8/Ov
okXO9P7ccajFPLky/SWTzPH2JTTsG5mWznRLcshr1wp3H0g4WU2Ah4vAvMFtzcU4JKC+DMssfsnY
YimKdja8j4oxfKUFLn7EQ1a/VKDmxNay2A+thNsAvo8jYVFTCnT3TngCcLMxcLwHLTyOuI5N2nur
zNX9pe5gk6/bAETPmq8nfJXQcap7O3dUf7AaVlnbyWjs7+ZA7OqzZGZlvpksquK9ajXoJ26s8XgL
wzA5BjiXlueB6TUvoGmqIALQYnovNhyybFtjv96xjRjArOcUeHmgdLgEmdqQqd3KoUZTJavY6I8e
FfoaX2xQmaDISzPlNLxWzrqLcH6FvYHhSERRcRvVgIV3qaw6Z5PpCYLfGLfqw0jHmf2M16U92IIq
uzApYuDeyiS516aTxvBl4RZwUMTWskDoih9juqi+neIVsX0P/Ewz62Az93HirwgiuuHNBK46XDuN
7LFHuRkIV5whwW5ueGqWnGkVuv2qwgKIkml49Yvbju4dAxlWeLuWIxsA0SDL+geeXuYXMjJUb2Kx
vjmQPM66kBzSpQorHHsnBHHNVRZXE1tCtltwfoMSGUemdNn8BHrJSApEtf5uusrnhjJVT/5VSceK
AT0d6i5o/PqqrTOsRWEXXHV2SDSaG4ZwsV5Fumbb01zld+4URr/6qxKvzzquAhxuqPI814AK4KVB
ymOomZuvVuOQ3Q8Evznu7tLEWcmrfG++ivha9s8vWKuYaVVTAsojLSANzVd3X1Q34bc2r3WytvLU
eecY7pwEI+kXDmPZSWPqzZ4adpuQpjOcE2voQZgCM1fmd/i/xBu70bY6Z1eroOYJwSDTHuQLWZoh
Ww9XB2F49RHai5oQGlCLi322pnnTshjGdeYvJsNukRrOSZP8nK+mQ4jM1YMFo9newh6vPnIfaEcU
x0G2Da+uRLtwO0j/gIW+ASjqPlIO0OZ1FRfyp3W1LU6LeDEK0vh+utoYWZWkBlFExocr62ps1LXH
zgwwIh319Gp1BP0ZHfVfZI9X8ePvDsirDzK+qiGvlkjOjjBGMlgbjuls6V1+NUqy64XL2V9Nk0Au
4FYweTOgPbR8qk3n5T/sRVAJ4arqaLBkFuvoyFEf+WTDgHAWsWUqKhyX09V36V/dl+CIYVP5CW7L
DdRCftXOsLwn+2rN9Oa6+1CzHzRbqOqpuZsXxWYA/tuFVLGYN/2rhXMi4duuw6udc+w646W7OjsH
nYQ/YbQFzY5z30jdzAziIXCaNmOCoByLh7k34lsnZ167Sec8/QnoPnuJr7ZQWMi8e11dFI/R1OIT
bevJ28/pYhnVSoCIXtSjXDFYSEWGMuhQXu2kgL7rE+fG7OTtMfJerKvJdK780Vs7V8NpschOnUV7
ihLA5rR5kaFWVy+qc3WkJldfKrwW1R7kvJyMVuw2em6oLAzKq2nV1iPa56t/FTYhoYz/POF/f8K7
pC/+9wf84//777r/yJOm//l/Pn9CKHj/pZLP96T8+feP/eVn/P7Ut+RvhEiYnDkL3sHkv//61Ded
35xlxLmsBqgj87z9+2c+z3QL1ABLAQqpS43tr8PO3wg8QvCG2MRs3md8/m8982m4/umhzy9gk6B0
FwyU67sey4u/z2oi05GUEfJ9UjFx0szF3dZmllbDvTeWQzJHiR9ea9d7UQf9D4f76aYZPGZ7uHHe
TKlHNl012HTSEWgtQzN4pQf/YTeVCjdzDcfP01iPJIVRRhRDUrK9F+5PJKLTycXpsbn+xBHY1Mbo
8w+GreZmWig4KyX96i0ei46lvFPWR9HX4yug4O6mce3s0RmUe+OZE/Emv6r5t1MqoHOj0ktVz95L
GIMhHTWbUu4+X86EhZ1jcis+tm4qDxyA2reDF3MARalyAxyo3AKYKW/zEihImHeXGG70JXH7rxT8
6J3EIbvxOG47UmMRBztvERqGxhuNrO5Cv0yuU1NWbwbk1DtQ9uW+jw19LKZE3vVd3f6Cuf6hi4UO
z79pDPxEgX7+2eiHr0aF0xmgYI4Ih195GHjxcTTcX42RyEOSZPLgz+kHklKTHYmdXRRpG3t9/TPi
kn1EHfM+XX9Lfxqyi2AffAcT6mtI+LcyDGFRbZsbCCLtphpd71CSy2cbi9Hd4Wb7FvTMmdYcrHSX
3izEwW3j7OIGYXy0TNBd3eIYG6X7i091bIge8EcIw1g0KY1p7vNpMSYL3mZ2q2LndXpgSMyfjS5L
Hjo20ZcpVOG2b6bsMjhoSFYVV9zd7Fn8JQa/vitrce6B8mcEbfKMM/o4F4eFfbEtGU+WK5Mj3Y0d
xtZX0fMzh8xm/cDzP3WJ6fDhNcz3VqqS2X55c9PY9w4MoQybJiaczVTm7MlyXtEevgqVIg0ymGE1
bnVc3tbS7uQhcPiTy4k32G6KD1jbUDEMXpRhrfcLyqf65ToRVpqKDySfYnlI7fYLCrl357jZdDdR
D/lhVRbvoq/vss4d7ktO9teaiRDD2/ZVhOIe0Gel17qprKP0E3DMVOjzJ9V0cpvGg7wYSZOdTXJX
e6kHjgGga/uveHco5LLBvbgdCKC6tX3gxUJsIw/2zCrAQ7yDtGEAxRmWc0nRb0U9IimmvXWblUGx
keyhvyfZOKw9Z2QNbOMthsSgN7HsWKwbrYy+5kK5nP4xDWA6WYUH2fv2ly0W5yzZoZrRTd9V2yJU
7sau5va2i+p67Vd+9zMd3HwtdRClUBsD6I/KYA7g++1l4IL3K0nMJhjJDRSz7e6lk3kPjRjst7r3
h8fUYRSlIivmtNue4ncw0dN5nj119nPXxOEyDY9TJNM7rvr+TcWGuS2Zjup1hktwUzUiums9lN/0
fcXOLCBheRwv22CJvWZbWYN1R00nfAwqCUtl6oL7HsvjpklJH3misW6zKZjvIspZK5qB9sZh+75W
gDfXRA3TeK0UIeioC/Qh5hi+ofIdMQG0Z2begCTuOq9nhFaGw5OokIMQVxaQpGQEL6DAwoBAxbsl
3GF/FLzsbhpz99gX1WcvvfbR5FaJYEGPLs0el/P2MrjzEtvYlBEicLNpn82Sz5ZYUam2tgjtrR3W
Db9hCexR85WwKThurMRyjoYVh+u+BHWrDee1YlNyH/cmkFCvSl4yEaqTVRrOR4v6kWmMJTqMKiI2
Yc132aloLQ8/BID5o1mbL63wkreANdNbX3sne3YdGqZD/CyTstp6Rgfs3MZCNZvFdEhmMCuroYy7
k1O24atrGfE6ybrpELK2u++9uD+owkfTFy6E2cHOOgpwdXbuzNS49WBbP5Lk4DAsJEixVoKRvesN
ZrNqkczs6qUmtK79JP+q6/Cn6mDgxMZ4sGMTdDbjxace4cShN0i+rH2++7AtjTTcibFrWdoq742Y
h3U0u3Jp/o7ZAde03La9UHe8/wBLcbsE67xI4dAk5Y6wefMSDc288kbTPcXo5+6jaDTWCC39jXKd
8ftI0vIczyHDm7YPtqCzOKkaoXDhRsxJRzWYkRTOPwLLSq4QSr/PvcXfpLDscBbfbcRsfMO6PUPX
VtUCSh2r7DQzw7vlaC7akOayjn05YuNKOoTcMHpBKJo62DbFGGzdPj5ETs3XO+z0p3b6W5X646rq
+Ht9wz3n4+hsgjbXR+FNEMzCHJqKX7nVOS8Ke6v6Sd1mDSeLyEgiDtlqbZvneAzUeeJ4ASGTsrig
TLdhGlTHBxYlw7oQI9nHIByODNi8N6UJlBmDP3waU+SzBqifW10mR1XVxUtbB/MrRSX/PI2RWL4S
9p2MI4ubsDNZpw4ri4ue3INa73E48IAMHmcReu4j+bzyJpyq+UDBWjMjCPMNjKVy0xuh3FoEmu7C
sogWiXmzx63obQ3ymmuOEflC+DyQlZandm7sk6fDAHF90G2JjBqrenlS8bxLj1bspA9GFD3mfT/d
Re4QnJNuzr6Y7LNuDpcQWFU+IyHj/mxaA5sWq/gZmVN56xXBuGqnmqs4dRCkY5m4L/L2qYimBI+y
F0r6nOHwc9nYkXoeme+SAyLiEoSFdfZL5HOi8NKQLVEtT1BTlhCnbi7MDsVXypDxzLFk/Gp543dj
ap2zICRIHszpy13gJsVDjtLoZoq4qXlVs0gX54HLMakeKWM5IOhN0G4WKMpLVzUPoyPMvVXHt8Jz
modEYmKCcMPVrjrr4PLzd5DQ7tmcEcfVpX5Cn7ko0khthHFxqWP3NWNefw//WW9Up4FcNCS740CC
3uZcZLaLW76rE7w1LuLWd06DVO26qOviIlVz36KjXyeF9Ryn5cYr5g9WsBPHFhA9q8D9EXBofc47
397WSlCeUSi2OeeD6CnzJzuR5k6pINpW7ig4DMXTwzLNWBOvaV/pu8szd5pyaw42xPieI5uyzvTH
rMfqR5YOVcLxVaIus8tQnuMA59KWBm4+ZwwekzoI9m014JMP4pkIkzqpQegn023DCyfoxp1b+nrr
NFa005E9bYqG55w3cJKYNj5m0aRRB6viuFIbub2NB3vapaRrd/XQO5924pfbnLPyZjvZwL/zrn3x
eLjdFunY1Ktwoh3kWJAsVyVjroFvjQUHqPCaDRU28eKTh/mczDHflSx8yea18RbKZ72ZOD/Z91PX
LIc3486uxm7na1+uobEWG52NJ0r5qCJ6vtIn2wVZPXNeApDC27agyk4phGnIPAUnoEFGlNrrgNm0
5Z1hcJ9AGOe92GjHUmUN29m0mm0Hb+ToFVCvXZfJfxLTC/NzcIbYVhRnWFCLPWN4GJsK+VCwHAhz
U1zD2sg2SxOXU2N3PhAXn3azU5hrPXXO2i8VX7RYJ2fdQCZvnKE/+GbnL6nCZG84jfgiU+3tEQwy
+Gtt/CaBG2JK6+ezi6PsfmRRUJJI/ow8jBw4HH60gY3Py5nSB86+y73NmfoNhQ1Ww9q/q934YgDx
WZtjjN2hLcXTkqvqvJisK2cB66qf/D0PBuj5DGX0VgdG+xmMs/M95+n2GcZTcCxrzdVVgb44luXg
mzsRTjX38cywbzn7NbBuuAA0NrbuhzMwbHWUTm7f842tj+bsuLd+rXDJNhA7vgnZYmkScXUXahL1
aKPc8VmTaXhPSMht4ArFh2DmltK3pomRVKe3RT7MZ98vQKGrhchCD55RU6/N5tF1VPlQBIbxHW+F
EmvheuGe4YCutjxVOFJ2ECje66gxHnu+ogVkbTv8IFcZHlgTtq9uKDi299p5OhpJ67xA3XMvSQBF
LEzdZk+JNs1XaA27kVGQ798PQS0OYBbzgadR1zxA/SzlyvbCkQFbqXt0LbL+sL1CfvGgmImcaW3B
R43ie09b876ruPJikxoXwgT5iuUCbUKMsnkldGXeRkFeHDHqpPcJeP1iZemWgHHi2+ltnLm3pkHk
0ZPtfMJlE4NZpZtE+NYisMFW6dEwu43ZsbDyehqTcV28Z2nNGXjb6rM/Is6VMQV7MjkQ3RnxrKbI
/YbDZiIba74UAH7WpdRfin+0jQrBmrEiD9jznL7pw8zZjoyEL8UMp7KR/ntXo7ptOCI8MOTSN04k
8hsdde9ZX5h80r2xG4nj4mBhsR5y0X7pDoJZVOhHOdd7P8MQy+/6Ok1SrS2iiKRPhq3usa75MXUO
LBVIELR7O6ZtcovIevjIoLHe5fHk/DKD2nwYoii5Caw02fQlItp5SqLtQlo9sPx5wPnxYzJTWL+J
jm6XsCVR4n7Ycs7nnSQSnFPZdMY2sx1rk/TNzVigHRRsSjcqcqp9jQPjrlZ9dpikNl85WgTzLidS
oUZJXtzqbnQ2fXHvRGNTxv6hkAs6M862Iih2uRG8hqp4zsbpqejcYtdh01mnyfRccoQlVIuBVQ8v
YyEXQ1jqfK+HeD5XRSrv7SksX4wReYcl7de519/DYi7ve1Iu7ANNThr5Kvx/9s5kR3Iky7JfxATn
YdlK6miqNo++IczC3EgKKRyEwvGP6jv6x/qoR2ahK4Fa1LKBRi4CyAh3V1dTFcq7795zL20reJoP
30XrkbKR1tcsoS/NQzRCyqRZx1T+EE+wSXfCWdWLaTTyLPi7HRvuu7tuFU9IDMcgx2WNal2+4/OI
RwT4OxQEJ5kL9QXv86u+3qUKw3lWpPZ2UQrthJvtSUjE3tkrfxllTYzE8p7SyfihHi/BDHvXmPNH
MzXjzp+ne+lRF1wH/XJOU984+VQ+7VbfSSrHauk3zfnrs5vYDJbxZo2sQrkBnqfh6sUZy4DjphPb
qC/tiyPacdsBeT3hdS032my9E64KBAu3rfZhJm65llobYbrUxYkZ70huLtvWz9rjale0C+vh7Hhj
8xeWrQUP8AApXnjWmkQ85BIdzfOzkQXhTcgG4RfLqB7Xj5dtxyo7dabNtB85f5k8uU4wTDYgFiki
bi6lJ707mqPxn3IXjpGBfhYdDMdpwaisDfzwabPaYHlJ7bD9vRF+9AsL2tOqXA3bw74URQQbafyZ
vOEvJ/Nh0pUngF7jxuJOUWgvOjd1elM0PDdRcm7zKN2TIEoMR9yIbuZkM6XcYnFrdlShvdaVcWNE
4qXHe3VxISA+wukOY8tufnxasQdlf3vGesSekCclaJ5Ye+XtMLRTkg/A+xe06K22rLfOjN4K7rcQ
8zrMHt5NyyqFuTuizoEAAB7tTV+VXN/ZTD2NPCRLPhC4xY2PMpxBZFLJCPx1ep/MOpEGkOqRsTDz
qXEykOLxvjf71A3uGgPfhR3mdGbiO0iAAMgktOlL6cJCM9KvP3zAV34N6WGrMfepnF9bssYPwBlh
vkb1iWwYkFhdvZg4TvD3iC2VtgmP7VdDRxjoq/lkm8Nv9DkaPtrlA5AstPK8d57pw35j3b4+tML8
aHo4MN3Uv1tG99B41m/pyrcuir6mJfsRbnhm07PJnIFpPPrJKusYtty77crGCCU1RC03f1wH/Qn3
ZbqhM5BPW+sMO78C8qZ99d4alECBgyvvtEkCqh3N9BzIRgCodIKkyvKSiyadmmXlY2FTXXTgiYfK
3kt6uKucypUQ29ZA84xH5qCVp7l39qpxT7LOmOoM/9Bl63e9znPMy+k3ZYdzOe0+eDOfdJ1jK8cB
E+ZwMyoMj07FY3U4skT3Y0nygJ4tVR2Ah3e7qm4I+MDQohOFvcdkPbGRpS+hG3e0qAJLNs121xQR
xI/2ETzyR0b1BponY1MV3FMauW8ieQJic1RFs/GZKqhrk3R0+uo05wXUBUrIl7zf0Dn66QuHhwhO
91BOe8Sm9CWgPgad3yMeY7OPAr1+4B7/YKzGhe/Dnt/l0V/FnV2ofruu3i3FN0cwAVO8hNWbyPrH
EQwcnpobDLEGAaQhoSDopV2xfC05LZ60szlJ7+YPkufWpiiXV3vOT2aVgtihmC5zzH1FOACneHTM
szJltTIcfL/Nnp0aaKXpDx/YH2+YhzuqoqQb+42VH+BNWXt6PvE59rhb4jxHEm5a89rZUgWfSrHL
weyOxZKasT7G0N0+9u34gkho7fvKsE55VpmxDk13T+iqq7ZpLfpX4kjK2Qx5g4AR1QbDTyhI4Qac
irDX1wvIkPA4NKbejQX9RFPdBYmNijyzOAo4NAF+nvxSR78rewyPKYXICTXT85du8HlpCn5ObtSP
F26q9fdSutUb5l51JJ5UnDSFbD0aASb8jZpl/RQoOpbSXlofSGzuAferfQ+kt39RPbtaimmMja2F
yViu01MVlMsJp20yRP2fl9S8cjMJ4oB8Bm2yjHs9F9UE+Njv1TKqG7623o6IAm/wki078o/zfThA
eOSc6B97A5g3bBmfUS63rlnuddxagVrvKFBIL4vtulubpdN93jEpu60VvZfDQH2A6Y/RlRr5Gox5
/QwSvPzMlrLbg47XIKV5KjkThSimmoyHsTB49aywi71tDdeCoFb0H0LlaQIMAo+VYpPJVdquMNQy
hmEBm/YUxY1npnUEhx4cNluzDzpYUR3acQBTARY68QovfQpsGq+jqbOufqHu0HtdtSML7B06Id2H
cFl/L5lIL/yV0qNo+nGXNsQPfGpuStZbZnGkH1WfeKL0N1SSdfsmGHBMBcqx3n0xjReGjnqb8/Dd
LS4SwQQxX/IZKB/zaFme8qbJjpSWVd/DoIPH3OvfHc+z+yQYjItkGEzqgmt8ysWY4In94Ct6pLFm
N4lv4TrrOhQNxQv6TItweWq93ty1WpIJIEi05xozfKzoBjd+A469tqU6uJ0y4kGTHbQDq78hgVa9
dB1leZL8BH8Evfa4Sc3zwPPv3PuGmwAXck5ZuRzZWaPcDF5/DOmVOgIWCWMvco273BS/JhcH7+IX
T6vD2CLb7k5XZnZuzZZFRlg/F662H8dI2GjNdQO3HfBwjutzRfwyPZ2k1/5GzxX1sZIRvd7lWp6V
T6G3mHR1CKiYTLDek+2QeT0e+W2bv9ZyHG4IrODcJcq5HbLrD1axtj9lahjZq/A+8MncZqlvXaa+
XemsnZ4y6ejtIMyOp/mcbgTuymMdSIEbjGbdrF+qZMgUjsOQVFSBgylx5zE7FaKyPmeLGVHbSmxp
D0OzYPV9mWf+VIZK4sRhFmzxi4hdWg96X0S2OoXUzcfZ7Hl31TI+47NdHrVT5NR6m/OxWeqR2zK5
Y4JVD3rxwp1HdomcYbme6BtoEhE1cisK0k80AXElv4qrArUtbnOZx6vIi0c+ufq7xgG48cEr48Zl
Z8LCJkgKW1m7APc8+PzxiRqmEuMyzZUghOq3ksjc1vfn4DQIfhpI1k0Cnb9NFCU/yejY3R6thbWJ
b3i3VofCpFLRPRil4V/S2Ut3vJ4LdYfA7kvfuZD9lWc7LH+5JLV2enGr45COJN3NAAGFmQtOBuFS
9oYnvr82fpFpuBtLGg+JkXZU200l1cZ5hR90+BgwvMVT6YfnlEbJQ1EO5b5Y5i9W0ylVXnT6oUyu
2Y02ZvNWj+X4nYneFRspV+u0jBPFa66pTo2pugurKHFN1O7QuLYjqdSdTW8M9+16TewKWD61quHO
yGhrryeKyGmDMfdwsOsbREtza+VusRNe+XsspHOjKQ4+OnM7bTNTWF/mXIdb5Tlzkmc91QyeBRrN
R5+lkT3c0Vs4n6hgxlU6rWGiORt2GJhrTLAd53o+hBc0mOBldNzqwmLdTqa877ctuyBK+fpH1VbQ
TaXqn+E/a0w1nRGzhucbKEJ1WhYnEnx9CEmS2/hk2Vjtu8qcLiP/dYxh0tgKI7APV//lc7HSv6mr
Kt01vnfOr+kPns9UcmRlRyo9owA99SXf9MDo+UuOPjWu5Ipp7dL+gw0dDpN325MqbfVSPBGu6veN
pI+xCqKCJiiinBAh2vrhGnVKIE36L9bI1szqo/VgrJH+y9RDe9t56/TbGNhkWsbIWn+uWIrRS2pc
lnbt9v1cMYahqdxDzUCtCAID5bfgO2DVztFvVufdWq/yal/J15BEKrqrW736TD5JZaI/8zKj+6Vg
yzU7Y3WSAdvCNRrHl7EbvwsCILeSyDQhS+lPr+1ozLctRdyxufbfUf5ni8tvAlbFSOwhMAkU+6P7
vvIVvzeXIOW4s9S7WxXRvWO40r5SNwhdQ7Yh7rg4pfnWTZmdzJ0/fkByn7q4bSbPiweX3BnsgSba
2AOvLcvDn5lLEXorkbYkxAqb9FarTyPJ3FehdJ9c+0t+zbkw3tpR60MdZvo0+OH4Qdm2fLB04LG1
cl3/1mnDn4k0MH59dvEfMrR6yiRHl7AGgXerHDK85Yo3E8At51uAzKHYQl5Uppu3Eb/IK8u5n4i0
9lEtS8q4yYLTnXkHMg21ZLMYbHXWaba+XY8/TvgzNTFeJr66MJoecMNNRxqzkb8M19x39sJG2TH7
BEx+dF8q+mcymuC5TQIu+yGj3ouEunE/6eaI6xUVOtWmqrGnwDH8VjkfHTtk6+4FAzCB1mKwpkRk
pMV15C2a80Ukpuz51aLODmWuu/scQvDdGJE5sgL01IEz+eiYyn3vbIUvri55Z1enJTJw/ftGI3vu
lR6/9zplKUrp0vW1kYs3EiKSbIgnBOHLatN/mCzeSuPLqKqvUU8iYSdEvD4A3NdW47fX8GGJZMXL
L0dyAKzZ21MzGWaMlzw7ZIF07jhUo/va47XAN5cjNAjVfC0erqJvkg9dazzwx+gb21Oc5RnJm1fL
4dPXsLQeNo6DMWZ/fVdq/q73ac/ZlbSSf1+MDsouhSXrvTuF7OScr26FAcDcF0XkLkuz9+LJKtwD
Wp9DBqtr6SeZAeM111256VRfV2yNsyadM0/fKdJuHNVVvaDlRFb9wZpdeY+F2WbzRVV10HJdd38W
OQ5RzLY678gQ6GJKUnrgMDTSA6huo7kVv9day3nnib6t7ipPGckUEtO4EUuxutuVSTJ/xNNk37Up
8aNwY5gY0jEqNOO2ryuv52myVszLnAvuulvXYX5NUVHSJzWJkeaUMHskRWMHPDc7028SORk8kexF
fVNQ1rKR5Rs0M8LLVd0OIifJa/e9ejdlxvSL8l29rkw9PE37lUqtbJ2Ct9p3hdyROSgn7rpjeVM1
NreNRZLNSexI+4LHlYjeJ6+01YU1zQudjBwok5G2nzKjv/LWxUkY7ucmHE5hQcXLpqUgxXol4AEF
Heea2R1hZGVLMlVCxR4/lpe14djdWKTatkE7iHfT673P0Rv1rUGWxjnIIrNb1rFl526oI66CDViS
HB2iqx8IGpgxuyaLtscl4yA9BHyibjJsOonFfJolYcjaM7lqeruo0oe+M25Wk0qyCS+72uUDcxEr
SCghkBaK/QJB4B5xmzMCS7tkloFREi/cM8KT6+LXf5v6dC737lSCaor6XIjtxPqjGvZIHzUL0UZ3
Z7vrFGKl8KuuACpGVo7NneVWST6KwklCXAvXpqecdnMF6e+S8zL+mOfqlLiPFWpKnn3/dzqCfEWx
aK7tA2i/pJyCqPqqPGy8cWPb3XfuwRy/I0iY1bFv5+2Pt2bWndGZ7rWYcBSPlBsxIzvBSnS4rUX3
iLl/Nm+gOCzlDdvT1r8WMBV3retm7nYANjCeal414xZkj7im2jrfiHRFqI+a/MEd7SAhh1JMG/jS
WRjLzDGqbW9zMNNhpCIzHnGwYe/Jpgq0QAcFlm1JuZIjqVsjinb9zKrjZwZZEkPxaLeBNxUJ3z+y
IumSGKklj8666F1kmP4diki/Nxpdn61mEDuNGSdGHNiveaufuSU7vGla/GY8qcGjUlO7jYJly9XO
z7lbVK/c0S4rugGZCWTjwl+OrkXU0qAJJKaxbYybbq4feDfJf/bLO0DhkHrf5SFoRjMuyHBtuIJQ
mTE4f7GP5Prb6LeOJ/HZZSGek6PZCd/4NTSrx27deiD83n2rgcOi5ejUkSv3OJkxLggmE9TrG0qE
SOZNfnpufeeJJAPUUzc8uhn1cJBk6Yusa3SJxt6UBDbzFdUjb5KZ0P+Gq3FCQV+8IKWpkiE763Mc
x92ObrLog0LmNq4s2sFWl+manx+gC+rTYiIvz2vmdnhVUNRBcqOMcoyxn9oGRD63JnVHb7Dkarqn
LCZCQTwyFkPGi1jsba9KjLWQJWw6xlCBCGrUt0WhijcS+7wfdttX57aru2dv9OQlX7IX2XE5DJb2
lXBSOaVx5E1GELsl7y91losnb8M0CCvYPJ4Pp6dLLXHdV7ebssfCvZaNt3Uba75HNBhPa8MqkutP
sdeaVGGWzhvPqm6CYXrwpKTb27t31/aAYnw0TLPZdq6grNekPox7STw13C+kVA8UgXEOlICWNtiw
qRoelokW7OiRireU5ee001TZbViYnqG2FzF8irvBRM+Nar+lCAayT73SaotX+msVfbCrwe8+mTAS
Nm072/GULvaedZ8ZowTfUGFY7jHbSlLBDP4bX3N17PoM12u+ciNnBDKTbMlpbMsyAeATyTNXep+Z
rXiQlU+3n5XHmb0cM6vaGqiDR0inb64rk0l32QEZEEUrBWF1ikSIwmcNzSu70unTLhpENN0qFEpI
O21e3tBj9YsUUv44V/bHTLFtrHvP2EYTlYvLZPZ7X2VbJxp3bbfaxyX0fAzmPJ3M9FFZ07w1u3Ii
bTuu+1Y4w+8oSL+tMkeRquWSdJLFYOW0ryUL5OPUe+EtrkREuDWvzlVdGteFY5s4fXasDGfeuSZb
C9tjwxhZ9vrNyUT9B56lT79rrLP0lLmrkF8UIs8m6wofouD8nvKgGua8ObtGhdKRfTJHvaeYwuPB
wobiudMLBUW05GoqjNdlJHhnBuGdW7Bw1u7yGc4MzdeujBiP8W8H6EzG2VXfhdbK4jrMmx0/Vn+b
9hhLRkJh19D3ZyBNMBYNJWC5PeDQ8RbNexpNMVhhgtfjd2UoLhXzHCIyCp0Ey3rJcekf2yV4oaSe
YkMPGyEeHFYRphN+NKUd7IFfw3LyDqgfRgxt7ZcYcbkTS2V8+Clr+6zq6K9wwKri24RUe05pmAq1
ehZkNjaWVRwiyyDvl+0GU6N6G6dF+vd2xE+9t8PqCNfJvl3y9EHa45cQT40v7kqDyxHQ2gSZ7cY0
xa3r6DFZhHFvZ61xkBrU2+DIr4DqRioaL33fpO/t2LyVWm6XQnFRBM6ygZyU9CpN/xrFsCvGanlW
ns0+cnlUYYisFQYnS6nb3F6bbT1U1BOXvxiEk7DNf0wt4AEHyDbw4LaTQn4LS8Bn6XRaKsfjsuVE
exLs3ND95k7MntjhTllOFpgx5Mws3fYifAdO9y6UpePCKV0iwcKVG9Odz7MikdqN0c4nmB/3gU0l
s7a9i8dQIod5urP94s73qpeQPgKSjUVitPJIJabNGDIya41fkWjRe2UebRtD3AK6RaAO1Euj85NW
ZZKW7SeMEwYvgxhkX//Ve9ae5ni9qTJiuw1A1LsU3Exli9cs6Pb0veMi1A/wDm96q74LiumApz1B
LTk4hb4VTevf9Cbxgw0WE24+Yz0w0FVJVhcnV2LUa2rW/5hlk0AhYdRN83KlsTm1mz6oapJbitB3
a++e9FD+FqN9S1HeDSOORSa4FomAhbkxaz71VY7+H8LHaMT8BeeGWwNy9jZ1Gu+XA68NrTEvqHqn
6AIHUgUcDzZAJ23/uq+zd8qYJ+S8YAIAkDnHcbLQxi2N3dHqJKahMfDqpLPdsz9o67Z3eW5Re7mm
cQbBalpiS3teXiSTWrTcBXhIVxY6ndU0N/aVlhUBoHJQWSJ3Gxb10crTO3qrjbupKpl4MIhEJS+s
mthrtTxi1tF7rLzyNeS6H5Mwl4eQCcSoXR7ljHM+pydwlbMi34elitcIUsuIrZxUU1CnaKj5cGR/
Od65ynFjh1H6fiA74fT1xGavbONg8LpzLcPwXImuj/NyeijcdL+yCmeWoD/RLAd3j4QTnoa+LvdE
l2+0o24J7r7yaLsxay/Y2Iq7UlGZLiZWi1hgo/kQTK580M7k3HcjVGXeflilZXoWmbXthuLAcMJq
EmWoTNt93qlpM7dfiNPsGqBSxWYTQs0MjaTw1FEH09nQChUou5irc2x09cqTCL/anEAlfWmrCYfv
MKHaAIq7Ao/S8JtuIq+O6Rizhy1WGYIIrlNcRFSLM9vJ6JKxDj3lReeIzcidMElHz/32He5xRSd/
yojHJc4Tmci64OYe9OGDxe2YNAysNny5UcJDJyT9LPyzDP8Fi/wfcVf+X6s1dDHe//exg+e/8s/v
/zthcP3P/5kwcP7xJzcIZ9mLKGq7QkX/zhVaDk2HIEBNC0OobV5/yT/rDG3+jcfV/8pgoTmCuO5/
BgzIK5BF9FEX7Gtc8X8YMOCX/nu+gJcFTpLflOAjhOt/Y1dyaR7czvJPg8FpSJ+mlUochUZOoXGY
5hYfa5uaFg4dLctn5zoyFNfhgeOPOYLsLUUaM07RZz6ansue6jqAoCIyjKx/BpPmOqPYf8YVPxPM
C8Lt2ONW62pofEWlLNodCEpbveTWwFgEyQu0CraQ61yVsWkdW0Q9f+Go84eCrZpAVeqPSKmMa1dX
AcKGb44Heus59uKq4zG3aa/zHr77+j4vWrWvcV6z+0a+6bn0EkMzbIx5mePjNK2XxIf+zioBW+nt
rIzaxDb+Z/zkVVGL7Rvl+wrBUR7KCoTkewhL4zPT7ZoYsx5Xbry1fQ/tqd8SN4oaddsG3poQW34Z
amoUQV+mGPFgMmJ/M94cfgskaGNxHqc/g3xXysZ4V8pP2WJmERKAhHmoeCii6TBj6aGrzoSuJF0U
Kar+Xa3yMH80jQWNkUHOqtvvGVTW764zTPpbw7F0KaQ3azd7ymi58x6xjLj1R5upZtktK5mK9qqK
WH8rJCWKTd4Fyw9yi4vDthpA+2xRZf07qnjMQ5+2qGE+kINi1/fecEHKY/vpYVfvsafb9l3XF6lx
WP0cWovIamt5CcFT/Ba2VbYPVernCqylnoJwa2dZ+8wkk56UsQSJSebyYLpj8VCvCOMTuc0NPvoF
S6egXqFI7dx5WibZm+0mCFyUl6IIeKKi0kY+0H6Ltp3oEnX4EcSmnmSEnWWu7T5Faa+uUvGGRnPT
vWmcaGJt7VOpSu/2lXZibXjkKAAg0dpG+bwxDUev3PnqtOX9zVDxNwOqa7CdeQKGNzqb4NuBYp2v
N3gnQL5uJt+4GQr4OXtyBuG9nWI4P61I6vnJxwyesonTbGfAi2rFNhG17xAorEZHvI7eqz9BCiyM
dU6aZu73o45MH893i8PWbP32vEiZ3xpSQi1HksRhFil5Szp3qTdzyiIaoE+gdiO+/KcF2ILCl7mo
w4xH7SHL2+VO+AF+4RJ2y23Yd8PD1NRWEM+9XZeJzKrs1TKM+mDnjcd7VfOV2PaLhGA4DmzhXFDw
T3YTDXyFEMOOLReCh9kO2s+MUoqPlI8WAJ/AWEXcV2wTYD+gs0MjAoWwWavGaY8eCWSuikWZG+h8
UQ2PhrujcRZkRN/81MufaTByb8OSd1rh3eD2Dw8g72X3oodJFPM3WWVECvbN2s0DwvF4pPg2sX1K
pw6LNaeC6www8LruqrELgLMAJFAPBz6fYN+g7tn7CNkxtPaO2ek52ObWlK2/bMuGTnaT90zVT1Ev
RjZdLG6BQbVQP+x1m85qbeSxjPp6aH5aNTlXF4RRpsjGSS+HAgboDFoxBSpFAaKqQQfoqYfMVmGw
ljdpyIVIb0J2GBK11Zq1u6Pp2WRpNTu0y7cRuFLcGgFvPhqDWT6nKAGhdXEYt6bpVeJGIpkJZSjg
pui1pG32RU0oBhcnpqkuxr2H37cP6jF/oVNIN8gxtj/ln26EXvca6aH2P9bKbcrnkEvfvBsYJ9Ul
KnWhLjgH1oJrWK7ohsd1Ww/3KudywfpcMEDqcpIwDK0p2BAn8T+HDsQHh3QXHFhXunvtZASEGlP+
yvnhgiudwRbw7ie5V7Un9hHGU7ig9dZ5hRLmS1Fiv+JcWGwPN5jNb3RZvY59IWuvR8qhYX6Mq79V
haOwjYXhYOyjwYS0QDXhh+NMdiyVHeHYcdYBmYXVSTGMET6UvsbtIKPqNScST53XQmDDbMxoaze9
mTg6o9YgD9xjrSvjjk3bRM7ALg+pX/t7hqLwaNJUmW26ZfZ+jWChY41DJAEmsyYmjpcDE2FzjjjO
jc3crctzqUB6xVHl6S3IB4f7FFbQjQ3Cdm/XfaA22OijnesosS/s3HrxSvm4mhqpJZPDiR3bj+8a
1nPQOvgkBYyHDeXfzjHKW1pAFuHDGuW93qdO8KVp71a/cGMMDltLlnnfaeX0zaUtmtnC5BTwA6c8
uX+d7TEXcQmucfkokIUa4MP4+tg3e9JNL7Oq3OybDnNKCUhAGu/+PJQZE2lZh3hKhZEmfEGwyk58
ZDb9lQ5Lg0YxcTUt+vphRvJhkjWrhWW4X9/65TqbiVu7hEBskv7Ljqt0gUfMzMJLVaw9toqSs7ST
i94Lm37iTmlrMxNwJtQcyeVee6u7bp16MKNk7vGiHP2uqq772iV0doZs2GNb5ILZZnV7ZIbwFyqy
mXSTS2YcTgtaSt8F51SU/qNWawDvk5ZRjJWUqX4hR0xnBsn2k9KhFbRboctdakxLu129pXyandD0
4yHN9efom/zsD3XOYwZlgyHmrx5YUn6bgkEJdgt18OE+LQpaRrFCnWXrMQUIljzYko38Z1ndbNn3
K9ne6wE5DPL+/0d3/47ukq3976/Q/6vK/vd/qOK/5HT5BX9foi3qvTFg0KLjQh4P7GuXzT/hHOE/
fJ8mk3+BOeBN/ec12gn+YZKfvf7PoYvmz9X7nzldK/wH9FPqNKzQs/jRQxn8VyX6/d+YedrU/9uq
B3pn/u0afWWHRBYpXTtw3WtH43+N6dLWjtG2LK4bsi4rn5WJvegymthTR74EC4bCAukktRQah5PW
ndhnEWzBOLv+dQ0sVdFkaOfWjhbzQy5T5vCdlH5LKDQARpfJ9ybTcxRsI7dY4OqZgv9PfQrCZFiM
g8y0cKMMSzHZv7wZjlf9kSsea/gWDHsGdrTyAXdfgqKasPpZxTA/MSWDvZ7k4I34ZSdv3IZrBGis
DevuRuc26xcUjBE/D277p6XsSydxojzjINC0IlhuKXkUOK6/xmxi8u/MCStsQUKYOeCl3GjPlo/9
icndJh229sIzEmtejeIQhDUXti6yRn1ZasNgpnfd2uvEh6vndkYpzdXqH4hG+uKVC1gH7LYaA3yA
5MlmIgIlstulA+j0XEVt1B9cQ5fRfVdMkbklhjJf1cjQN3eT5uA6yLAFjVeMnAc2BK4Gdq8FB8mu
seRxrZD4PdEFCdO53NYPmMQwr4U4dmqe76qz9tYChS1pAweDreuAj4659xu+3IVkCIdxh6B0dW5y
zar0sJUe7DpsLUYxpojvunXNE6Vn8zHEYsJlx7bUV1la+YQqE/Ry2wE750BE4Cqu3kdOnAxrDp0X
luoBObpAMaj05oR7WnCZZPeSWkRrl2YGboYgKrnvQmS0aj5c+FjkrRkVDQCGVtnTjqqRhWDQUEL6
3TjWYCIOptgZ8XzLkUUPlk2uSkYYordbJGtjm9xlucNRGazbqBFjGRd9h5V7XfpuOmXA8nE3hL2x
N4fZLfeElOR8mDSx9QdLRrTGgjOyxoQeaAh4RD7I0kyd9CxwJ0v94vuL/5CBM/9oy0iHcQ7Q8sVf
TeR2UQbt/UrvYoc62uizkSp1WXInDDegL50AEyqhEu7krT8kq+27Edmksn7V4Zi7RzNvM+A2vqj3
ixWA3FJp5po8J+yyj0FtzU1C2XzlH/xw4b3NUxlFSd+gS/lGQ+5tgv9kxYZCPTl5bZW/z6Kd7C3u
RGVuA7qoIZi7DYB/j0gWPi4593+Vq5dZ8TrCU+bjKo17q0XfQuPPYMFXRLj73SwMC7q/1fq/LDIE
/abzM7ZpkT9h3M8MJmTE6rRj5oHxnkHXLAYTYEsOgb0RGZB2YlWY/VfX8j97/sz3kdT0TxkK7WNV
trIiMQPud5tckkknCatxNqs+NFCks5o9YSOHgSaIonHOzTznH5XqAiQ6AFxTbM4FGQWHRdOnMePL
S8o6d7qdoTgxidw1au+RnW22oEeqV/aUgRVjCq1ZpBjVelP7ffcpQiJZVxSHGfGRUry/2YTdfXXH
U1msnQm634WlvOFx6QOg5DoPVG0AxL4xo1aHn2SxZXQyKJkjytaYjcU/XL5rxGoVubrngaIK8y5t
p77CnkjBOETQgKhhEgElkiSTw2pIPyfkvxl5MtUGGYLCAcDyPXOrC/lirR2J776llBevhhGt3l2Y
E7V2E69SpnPIKLgs3/oKo94hMmxW0Uape/U0G4tiNUUmqLjBp9CUv/KSrQzLrhkT1xO7kqBK1IhR
jiPXHaFNH/l+cnpf5wGuMts5sgmBzT0A9enEbh5cI7Iv5L08DnrOb5y1rhGcGGLT9jW9+pD2Ia6w
CNkRf0Ey2hjiFzJeLOze5cQo9RCmFexrS7OBGzYGhLf2ONs4ZN5o8SI8eD16qeobQqOAkifGIMy+
pcFXi+j0usAyxNpgQHtnpnJ2+R96Y/GH5ChagRruTBLCIxlqXB6wEwnUiML+GP8gIcfRW2eO08F9
cFMCkvfLDD8y/xsl+QcrOYxXxKRTWnb+jm8Q9CTJFqT4yZ6qFTfrFU+Z/0FVhi30uv3/Ye88dpxH
0iz6RCzQRNBsRYny6f2GSEvvyaB5+jnKKnR3NTAN9HKAWZRJ1J9ZklKK+My95w5wd8SD94uzFBXa
vNWIdujeNgfjIdcNuv/0TwwmK6J8BbgSPKbzi8pEN42GGtIUK/U/YZqpVkRrYdRANpvaHC8zclk3
fCArQJytaLLb+hfPaV1IneoX2oklDYBn9gvzXH7BnoNL6sMG1RLAT2FmF/pn+4sCNX6xoGH+ywjF
0sW8AHac8Up7XLq7VGno4EHYOY2fJ3nTbjuw+XQxvwjSfCjBkTIlYesz1kVYBcMvsjRGPMurciGZ
xr9QU3nhm+qCQI3t+Is9bco2uhSnApIxeVzGgzSEgZ3gF5hq/MJTjV+QqgXm6Ae2OnhVogMMOrIL
dNX9BbDiyI2ja3xpIwrzX0gr0t/6POLofNRyrM1BzuuYXc3KhSfP+haAF2z82CBJIhZY7vVfMizk
ATeIfnmxZpLCjpXMvmp/iiwKpHsyOCSWtTTW2+vS7gVKOlYdjGcuXNrUhnvI8S+MH3w0gGsTLR+t
tS4uQNtyqIHbphfObZ5ekLd1QYZx0FxIuPMvFFdc+Lgqbe23+Bea2/wCdPt0BooQ/4J1nak2wk1E
RM6FhMh/vlio9Lu6bGFT5WYBnpcZz/SxwIx0A1as1q0x1Zeeqi5ZoBm/iF9ldk53pK6a2muvWLjI
IT9B+To0XjMl7zlKaqhZPUNRFw0tbRpmqZR91zYzqvDzovipMD6CHu4NbzaOZJsnJVrNuhk+q8kZ
f8Qvs1jFJvGr+S/PmEwbjDWMXAEY6RQynp9K8MdJ20NC7oq2x1T4S0iOo8LIb8NfcnImmXwF7i9R
eSltdmqoogsVMH6ZHDyDAJhlr8FiDjH4EvzAa+BbI7IQ0jTnhFa4yqE4ZxAwcVle4M5G8ct5Rtvc
Ypq78J/RNmSvtYlQ49rIa4wVJn1ce6/9kqMNq2p/vBwb90aQCIzwYhxm/ZCNEACCujARuMYJkEig
sJV9MaV3eXqAkjXDqy5R8616azaqmyW1UCkkGptWkoqyLr8hUykd7mVK9YxpdSyw6M8aG/KaUiDe
xszoqmnY2hVPo2tRkFhDwpCw1+M0kZecgMjqTiHY7B+UrfoMa1N34q2J3S7nbm5NbDtN1WOfY6+y
avIor/DxOE5IPNB0QUN5QEGQDXElHmKrxZbh1mmS7wiYEWdu2HjBjdTkrKSYbj4veZbdUl2FuGgi
azBQq4euvrd4ZwHN72b8QYox8KubuYxvJ1mZ5N3qNhG7k0f17HdD7b7XYYzEBfG/qLDnspykuCo0
BSxVjmdHqfZ6KDtQEGFoqHeqlpmhZxwTekx0aPPm1HP74KCF030SKqLbjJ0eI0Q7LEEjGAUkGKY4
yysnIuIj8HoQAVKnDYNQEbSKTo7XNUCW7bwkaKUGDiaBesHrRuzcA5CYH2sSqt7WqkAnVaWifZqm
CxiCLPuJHIG8uAiMozb5iT0qBRZ/yAwwkLmuuzPAxETwb0z9wwAUwR5hYDbnt1E536PzzIhxTgfr
y8lNkJ9IiXSWc3bdJoRYRbgVdCfhfo+IoCxwrtjLDndmBEWuFCrfZrpmJNwhWfsyVya6Ft2Ed4hF
qSxJjo0b8d4nk/6dki7EWi9xBpLk2fgyztQU3p8chauN8EMjC+H/G/U/G3WWUf+pVb8b38uv939d
d/1+w5+tuqX/gQxTxy+B6Ar3kPWPfZfp/uHahH250DBdYBP/kh6gETpwiRNg42XxHYD7oG/+1apr
5h/8aYdEcNNmFcb7x/xvenWWW3/r1SXTAluQGedKnfhCaJ+XXv5f4k/pVkN4M859n2FEQb2Dl1KP
Qm/f1GP7ZJq9uJj88ysalIrVxOxyb8rpQy976CJpaK2RyGbraLC6KzgM06s5QZmZTd18kMy+A+KY
5r3M8/RpmY0HzYiWRybPMcFPXXQb5rjnRc+lG88aUgNLYTayG74uyVbbUxphUVJ9fuJj6h6KPlQ6
2y/qWoDe7aBjSpfhpol79ZK5zcwdGsc1HojSkW+yMKZhHQn6Iz8nXuzabCsXg6ZsbY6TrrjwLTw6
0MbuHdbR9eIGOK2JIid5LWOAOSIRRnCZsJLRObTIhcByIntR3xJyYMf7Xh+GJ4g+RHE0Yha3xZg5
Wx5Kd4boQLJwFRo32BsZpQpjxMAg6709JRwtWdkTQNPQc5DBEq372jh0sHUZdiZXgiCiY4ooutDr
6WYkfswabnpioNGzwI9smp/GepMxbINoxILWuR9tNiP+If6mOC5VchhV/4i2x5cZH/vLbajr7b0e
h19aiPCRzfsLkTvFHm+ISVQLs00nwz1jXTxhqf1hMnk/dT3ZrZVLdyDumZ3UG9YgAcFugPfDOEJ2
I2kaa/dTmuhb0WdO73rRf7HphO6Pnvh1kt1r0nh7CuZD0WItRdaW343GnG5lM1VfpW7f22X7Ixbj
kf7qPpT6bqZm5vYNutBlx6fxb43ZYVZLLIiWzF8zf6ELC3D617sZgPam1cSdXRcPbWE0p9Qc36VF
/vcqCXcN0M6+ptcbyY/aqgKm/tEaUq6dKnnoUkT6K8uUkb0yRt3chGOr/7CC8htTWwmgAsiRCeDC
VpODfW2yaiu1AgX2sG+sPn0aRTgfJscmWwB3hHpRDGyHLy0Z7inekLe8NrIfpN+rjpSzAgQqgsvO
3CDIBmSvCSABYdwC7JeyDd0VTlMDV0s4D4eSlgsYNWMHdTKatHvXdKe86VRkb1xriPYyZn8IZAGA
3KqHGLAijoYEgK544ipjAs1WGNkZFNJouJoTyVeOd+NAfV2Nc7cbRfdsmmLTWsWdBQiTLuw+XeA+
sORc92Z9i4o+CeTExlByOR8H8vr8XCSv+pzSqzIecgF1rljDHzoUu5uhHk5lF2OzHJKTNeA6dvtl
9gtcuZltuqtOjU1ApFsQd7K7KrJWPyxW5vqZGVVYRUy5qhRLdAYr/E0sIFuIpNwS4HfdGBmKYHz2
p1KfkDoWOWIQKPpFiZS00wq1cbTSW8cM91ZpFd0XUGWxI0zmg1bI6BaKMS6Ci6qGOQX6dmdEiMk8
/ytPomccCXst/+nnjNYKo86maGztCUk4tkrsvXHdPNelMIO8YOYwWcYuKxysISAh0MFZPlxsiVAL
N6uyW9TwHZ0LRsjCZ2vVQYIinNdfLAiEU0iURDmyaeuE82GEkROgssZLVS/m6wzkJcrKXUhgMeus
dBczrY+K7LaKR4JTdFJAEDjFVX/fKXAzc4HPY9ZdXHJkS2wHMDpul36GvHRs3xyEQ6H8jFW2h6y7
Rp//FNXdJ0mJ2QcDih0Y3GbVsjbCsw3tHmkYeZI+r/91Ioar0pB3oPFqX9eU5eOQ2k2u/qK3fBx1
AthwYK0qk99BMk4QgcOKHU2+I21TXkGpq294OtR11ZJcFZLdY2qk4U4ToBwqF+dgP0cbOxx3TmQ4
O9qgJ91ecDqY5quXmOzTMFaEDz2ZkoeuMOKgSEz2ljYGZYXu9jEP8Q43LNjIJcHi8wqkrWB56GIM
q83ECmGNOeI55v68QRdgPdbjwKnuRh/YzPjsCqAMxWyv8iZtVtVCzh9yCOmDTBKfo4LEtBguAt1e
anvwHMglp1g7WrrSh/ccvcRRGEP/UU0I7laTKeVnaaLCQjgtaNmM5BKg42Z6A7G+cbaJkairKmkz
98xk13gE+ofWSaSati108kOx3F2RqtCiGmhD62ZqUfj1bXsROc9ewI643YOGTI9ILAZ31TCyWVU0
DFdtiaduLG3CdzPK0xUmT4RvWFgmRTKgQQu0W4CpI/sSznMdRRtRFJiv+10L3r8udtWk8p1hpuXO
WnI1YPfPaI0itVfVCBHS/tE8RHXWpKPVnXJbrbqJuPikEdrOxf4SVHoWBpduvvPUcmyxYt50GgN6
e+Ql4DmoyX7qpxFhCakyd0sndZIB3xUZZtTXNSLRYQ6DySm6da/3Pcrsbtylogs3odvYT5GeVe8a
LftDRPb6ZmKBeLaaLH3SsD3usVFQrlpJdBjxKR4yWLpXWt7Ot1ri1q/JbAPMiilFuD1nF5MWziwu
7P6yB9PKU5HozEKNqvyIDXu5TyYrXKNT7dbIC0FEFG54w/YEbleph3ir54VoKPY0/5Wc65x8tmCU
f/rfb/us6ETYefS/O5R/fvV/TfQFwPI/1cGn7w7J6N+A8r/f8Zfwy0PEJW1KXRsTnueZ7IT+3FmZ
7KUMQ0jPkrp0+Yf7j5WVRpGMusgUeNhdknkBMvyzEKa0ti9Rw55EHPbfBmmRu/Vvoc1UwBx9ggeJ
WZE5ifNv2q/OmV3KMvphpCrqT/TiQJz4KhrdNRhq/aou2jtDtBsxK/TfuolGuRoOutW8cW/vQ1vt
GJBwVOvxsGXTFZgtYPiKIbjfOCxysBHiv/dukx74gPccNu8kZOATpoKM0sPMTIJxyLPqsbrWor9S
evIw0wlea10TOL2V+p7z5TbWpypMEKJjHoRFf4M1Z6/69I2owAX4ptmtcoGTqrwkx7iWbH0ioGGS
ca8ADKDYABGHSPTaIsyh6S2B2aU6lWSA2Vp3Y2eA9OzYUH7ZLPijefCKRKJaZBQuFUaGeOi+pbW8
AYNk9c4ZyuUQNJr6aTgsA1jP+GWWjzTLr+2Mp6VdNPzMdrD3pW8sDIe1bbWBE5c/qGUqH+I6Si8g
bzNhvJ7erULpfcrkJGS0T+KnSWvUW6rLxnd6ViGDxJxYY7f085mHqXrSPn0kVNpDiY+lVJzVPVzD
0XDu0FPAY+xS7JgLvhHZLC923uOYmcSWugo1rFWsOfSPVoeL1Rq6a+z8t4Ka2KImXnDEdAYgGQ8g
KME8r8tFHeLV08HLIup5vTzLKgTc1bacXFpVbxAF6gHh9ul2cYrbOK03eZZvFfO2VbQwKc7PFoIl
zbMOHbkyK0er79shBcPdxkD9L6FNeLBGpuCf2hTeaI5Njel267nhD7sgkjABzc1Wy3FIKA/90Iqo
LI0bwwDR4+qrxa52VEpXLHd8gy3GDZAKEikT7T4DUgcRHvqjMXrl1hyWJ01EBNpU9027YANumo8k
x/QrqXd+MLnh2ZjtcYdTF3E/0KOnxDWiNSHMEYiRxNqbzPCHFMBUPkHyLC72rxk1H1O7ia1JJLb0
ATdtG/40hnW2h/oZeUULq0Ag+ZUQipOG8GURB6ZynMCbuznQQkloeeOdk3bewSkkc6p3wGi1coV0
/wo1bxuA9WrX/WIIDu7xXYBDDIhQ0lYGm6GgamKCaXiNTJd5eJawCSTs6UQD9MLOF9N3fnaAU9HC
6C0fQXO6EmWxJ2l1WM9D+jrisliHbYPU7GL0uBSzjVldjfXo+JoIC0z/8KHT4WzgB1uljp1uEkvf
eSmwOkJMwkSM+56IJL8YSNUsxIhMSUzVUUtZIXadDS0mZv+RsPRaORMjmdjNP8dL21gmLdvXXpPr
Ph2ORps82l4E9mgsdkVDZzrG8dqJbL4tnT495O4KAsgqpl8K6k7zzbY4OFOzApLX+NQ9H6VCfdMl
+MeHHMZPYgFVcy9mDBxhGfVyD7Y/zq/hzDcwmC70pdsyBOjlvaUGDvOmST+j8aQGy1tbSXuDC25g
X2jSgMFyOw1qBno/pE50b9Fu7FhxNCdbI2lDenWxYaXQBex68XnHOeHeSr3l6IyC2QiNl9Fr7+Uw
w4acyX2YLnmCZSSvajKOwdfK8rO6mJZRX9ls4K10LwjsJsj9MiocWcQXXrkuneraWvAoUDE2zCt3
ogPLpAx4hnycwL9px7lWR0CpX9R7D2k6PgGr9dsCf1kxad+JDZw0KXQYVFF4Hdk1inPzINR87Cqk
W7acB58oZJ+GzeJ/VGm7rs90BpHjCI8R8JOJCg1WzOAnUeIX1FCVpm5id8DtQEoTsp98N4yIYiJy
DwbpHrpMM9dsz8E7e4A1CnI7kaevzEYxm0NvuXLZA/i16aaU6mZx0EugbMY0kZjWTieSv6FyFxHc
auC7awSgMrAa1DiqvJdO/pq1d0S/79izgTtKUfPmgkwGFY2rJcO7EuZ7rGWc3wOqgqfZNruzFpmH
clw2yJAPKAdp9RzLZWwoCasbMRkFQ0JfRrKig5d4qT/1jONzJqT6nNmQCusp8hW8yBULrHhTw90L
2L9fj8W7ied1LbEvEno6X9FR2u/oJr+SqO+2rYG+VvRy13rGLq40NAj6moXqApZnXPWxfUCE6DtG
cqUlydMisUTFqjhkWrZHw7vCMVUTdg1blpTllTv337PjgtCO8qPNCmJv2sAqpgjlJQnDfqYQH+rc
Mc0Apst9bC+BzAN46Wz80jFQLZHnZxJqcujG5zrSv9nSPhrk5F180pJNIG+mSiKqw5VlsHDEtIJq
IQvmPgy8siZPo7PwyNFL7ci1SAIL3gi49vFOKP11SpagIgDeR/L8zoi2J/ebAwCSsB10Wp6dPcy5
a7WMr4kT1ih4gShu0Qqzaexh2Uxu2AZzu0gGWwMbIbCYO1DIywvJ9c+ufbFxjD2VRV1wX6FhIQtJ
os6QGC1oINNDXsXpB+tOFYhFQ18Kl06unQkLYxNmuEnsZPigl8IXBHR9p8VieE6EOT/Jea5eZ68s
bvVMothWuNPktYwCJvDNRdDo10q/h33wXJRZ95DqavQXfNSs9/dV2Igg7pnQRCM53lXFIatlTr+R
UMNW3Ri+wRpCslAjoo10lJSiiYPOqw70HDSTzffY2dYpNNxxDVqXIJtZvqeph5DCkfvC0PR7LPzP
5mxzlzl3oTNs+1FZzwIbsy9b7WxFyNbxepcHEEelbzWILeqO2zLPamaHrh6AOodUglC8iq77koA5
T98PAEPJIcdezEBFls2u54w3dUVXE/uZU52KFKkPYkiRyycnaS6IPBSluY/XdxWOnReQd9MFuUrg
eF7GUUwTCk8gSi7GeNUgoiGCc7zuLXMbo5Tmcr4IcZ1Vxvxfb+xNmjrcmdVJB14zMQctbT4MXsi4
bbiPTOttrlAlkAde5DSGCXF4QjwS0uJbxjLAftHWHtIPO52rFWwDlNA5QFfjCuwD9/zoy1xbp4Tu
FML8Nrt8W5kMUlwoN9C2BrQVWbQT8gbV+Gdu1scFskJtDwXNHPVSxAeByEdHA9sWDrswAXDQmNsc
PhZlVzDY9oEoFHdreC2/cuhXQQLwfB2K5S4r4VJUipiZYmzAzC2PeIPoV20ma1Y8DLtmGJ9cwyYk
deZC62ebxQ7PW+ofkWMfWZNrfjcvP0qN5+RCbZVsakMmGLkR7a3EvOZNTcmXVD4+CeagXjBW9iYv
xE514TkZWjj5d5o+3tcCO0GHace6r6r8VdXRc1kZWxQWgfLaPaKaUxFpe6fR0e6gStDSFh5ZDsJj
nFCdgeicugZTYjv/VJn7InOuKs6GzG5eK6f9Fnp4lIgOhrA6dUm+HU2YdwiB4wzdUVJvMzl+Kfxr
ic10VqjXpdl5Oml7TUQ1Dw298E5WduUtIypbQEvRSRd3kb3cVpN3HFhrCdEFbpwSKtCeUB/x4cX5
RBeLmX5qj62gtiEV8DxkybtNrZtNWeG3nkvNVJcfZmPubKbWdXbuwXCRGNrItedmPK+SHzPr9k+Z
8cammhan2XaoqLwz22z4He0t6/uA8+Nsg5ZzMvdGTsVmae8sev4VEh+4CzAeiD9nhWie9YQZ62VB
SCbdgbqq8rGIxHtvfp2UHoR2/pwk+VlQqMrOODqm85SI+JHhGkaZCKXNzPwgh2adJ8NNZeivDGfA
D1VYfXt85/NgXTvzp7LitQu2YJm6mQxeDeqZB3Pce+ptipemHw4zftrJtIjytcCFWcZjU784k30C
pPrJOylZF312x8ixxPQVQ4LL82gzxuNHGS/exiW61cxRJZZzbW1huhLDYF6h17sZ7WVTXPKrWHzC
ehnGbEVIkZ0QN94O81OieZeOgmBzrrHo8rZU3utErZRylekleabsf5fp0XLsba0xXpde0pFnoO7K
BGOqzpBzMvzIHI4ZdyCceHclFFfAMMl9CEnXsO1Xpa69HJNl1J4tzb33hnCdtdYL452VwbHHndG2
/mDWj8MCffUdMeH3Yh3ZLtzomIqbCHdPFt9C8N11y3CumsG6bav0ixH4udLlUwEV2Jdi3mQCUQKP
Lg4BSxP7l7n9wRQKX2z94xnVLQqETVW/mKnzjaMAH3p5hFsyXUWGXMVjeF03Tsa01zpwadOtLczU
EjCWKX9NYZAYw95g354s9lfZIA2Lu2qv4eH1R7AgvjZ2Z5KKUIgvm6iJd2zf3zJXe25r5utzCllE
77ON25rorLgacoxY2hhdyZaSdNE4bCzadJwUI4b+mOlyWI4bTW8jPxsVw3VgEUQxrmozbPk16XcY
hd0NUzYbCYjC3dKP1t4AbcGXlW/l7kNYx681q6y0U8MpMsyrumme1JIXDIPL8VAXduiHs3wSBbPu
IVMLo+z0A0njfaVZ1bbss/fYpJbEvtlsqUwflZrxS4YNkO+5A6revih4dEUGQ4YCPvK7eCp84hk+
C5pWv0VQfgBs5gTL4A6rxLU/orG6Q9sv18bg3rQkjvHTsno1V2yz9OG8RPZVJpgjp6lBqDBRZStE
CQhYLit4mEoX6GT0qtkcA1onCpSm8bhNhQQ5003LVndnIrJV1bH5xpsRe9DMPGSDh7zTU17yJHw2
jOgBO1RJr8IslJ824LcuwS7MFMhmGwf8chRsKxxsuonA00VSv7LEcESRtKAhjG7zlIX5aN6VLkHW
trcJk65e5XJEUdl8W45xk7dLgKgIdooT5kxAoqwOoAiVZ8RcNBMNbgr0TrjaoHQHMZ5PfJ+Jc58o
EW94SdHyTnhlCnrIiGplqqabPsyY2cCzOCXVZXVv1Zp5BHldos2om1WK48RPgCXtzQx9mGya/C10
p2JvA5qmRfuMyIZAiBEQFQ6P0nmpNPc0ajRKnXmwZfHjctdaM56PUHd31VxBSWhSRtoYEN7I9UDD
Vu41YdO6R9Zh6bjaFk8gA7JOpuJtjkb1SGlKLChn1botAKggpao1XMZolfeOUT0MRo13YwaJQtlH
LgBXSwFkIokMwOaNNCmFKzdwSiN5N3JcEFOGLsCjt95GPTOYKR5GP1Z1HO6xZDvFBkpD7hPEg6iJ
Tx+nR3hMIziNnUU6b7PYfoTdn7rOfMIR8DF4GdJk4wj+8UrwTiSp7j3irVY62kPisio0akLdUngc
bRnE6LOQ1RnAsnuUpnCpp55rOS0qscrCDAIO0JJSIDCGkmQbZMIxn1613hzUhjYhNU5av4Irw+L8
KqVUQz1zaMfkGzvuJkE86SXWThXxUTQfJDU+gtW9QePoC1MGg2senJbJNnb8briAJ1T3FoK3gBXG
XnS8avL4mM+vkTP4VTnfWiK6nubsRSvrU501O0nRZlesBbzkIF391gXJZyUzlBcsOqU2nkSV3lgF
a81uuInUM5mqd2wgK8IFlo1065cL8nrvUBJTMMKIBKIrGBHYbKdzDMdBns7JSYspT8PmaghNYmXy
GY6eus5N75aP5Tq2O5KYiehetG+gIOQaDs9j3CDSIKEPHtodaB3vSk2p/dQMqG8BsQC3Qh2b5KxF
tPY1V+VKDzXOXfgS4DLxKXFPrUbbO6Zd+qg6CDZLM04HchNvQ6uON/LivMrKBlmWCW9tWO7hoXo+
2S9wfLTnvjSuI3J2fbMyqS4XUUKxaV4AQbJdNY07zevYjbf5k1kBgFkaRhA5XDlt8IJMQXWJDIsK
Jf7pMFISJTt659KrZ0Y5wDWCNHN3bZJd3KFciy7N7hB0lfsk0ASYHienyor5GC7Oni3ImcGQ52sI
gLkYLALQHQMOv6lT5JhEVQ4bGUX7GFDOWgnnPkIRjlbpRTWU1P8/zv9L1mKjRfnfHShv78XH3/0n
5uUb/pK1WH84uouzQ6Bu8XTTQjXy1zTf/EPXdZzYF9WLg52EMftfPm7N/QM/iGfx3/kD0kAS889p
PhYUHfu3oetkFjumzXj+3ywn/8mCgtfk71ZudC0wU4Vk22AKQ7eMfx/n97C2BxaSrM2zsL/sjHH3
HzyTqy5nTMYlbDAeo18zWjv6wbMwPTf0ghzV6N+jERrB6IxfE8lvGLjcMmoOXqHrlG69StxvWZLr
Ya/aIsKamqOA0X3NdqrqCT+ve8FGcxvtFzSSxpvpTVkOcx2qQWCk9LUwP2b9dgkzK9p7WsmGNwyX
uDxHQN1bumRoUhu8dy+iLvGV8eGaAUtGeYEfmX1wMfutmRr0YCWRqzamcE9vjyZbayb1BswGaKkR
KbO3YQHEgbNC0zSuAOT2LgcI5rWdEzvQHRBEs0e0mugNHDqMd9NmBtur+GHRDHWMyc++n1pIXaJO
ppeGxNEDcwKXB9ahduiWGr5J9SpqRAfgUr9yJ8/WSA1hbfPi0uGJfj1oTvPu6LzEjiRXOwSft0ua
ETX9VKVnXR+IEYMMn5sMJ52iACjuxd0G15zYsaIYjohNETno1uvcJ8oPa909lkXn3JiXMV4qIOFD
s16HOgOZcsKmjUXi2XMWdbSkrUiT18ufeJL9IWyo8LMW5BW2ImvddJh0K4IOV5Q2/YtkIQjEjUMq
rXDTIl8WfW3RK4+V6OHZ2plJCnuPhpCFhotm83GyazVDkev4Ra3aWq/aW4T7i/c6xi7qiYu8kclE
WaboTGgZHI/WkiffImYye6tMB99qI3WdqgQnbco4XrfNcddmTH2v5FzdlI0eRhumPnW4KW3uUFUN
sFRwW9FmGp4gocosG9N+NNFPsrftHzIb1pTLdGalu5B+kZrQvgAv3sCAJ+W3bXDlgkHFtif4DlyL
SqOwVq53lzAOtgP8AMOZLCu8TyB5bzn26WFQQzfWPcw/FB2DhMyomJyJnVX3SXiAQkv2RRc1iI4u
Q2fnZOTORwzgX+w1iwxavCM4UVaj1b6hGRlg9UAPCaJ5GqNtHrlmvSNBgehxt7w1KV1peWvY07KX
+wyd+BNQKtyI9WwAVLQIu5hxJVg2SW5eaRTHwtVc39RbBBCIzMpmnY/JHAwRVB4u0ansPjvXIgGX
/Lgu9fMphFPmgP0ENbjgQs7h7a7RTtseUIe5hleAoKlfJQadBZ+D5SRUdGeZ9RWo+3wr0v7b6mqT
FCfwilx81rPGj6teUIA01bHGu+msNUPPDho8zfIjalLUQUMuYPg7wJzs9ZTh5zrmjo2gOnFyWuqw
l9T9Cg0toWKDc6VVlYbQflTSZJI0UKEKDM24m6V4m9MLZKaanc+EOL5MdfWJA8pAx7x0/E5j9unQ
Z+FJdXuDBeuzmIqD4HmWwUiiwoeaS4tidFQtScL9bE1fnAW1s8Iymrtrt2+52dMcn2EQFRNriUiZ
TDC0xVLdIaGoTHlPdMsafnDcfqgcH8gqtEoQ9UrhKVp7GjIEJBe6xNahu6G3oxGM003bagDZa5LS
Ig/+LIWFgWHVmTZyLqqzYzPOq6Mk3ZZRvrxSas8w0OxRQ+6H0EG3CGpOgeoO1jD4XSP0PSBwvNdq
XB5nPb/WqhapolV3WzMzlmAe8u+yduYji3gtMEPNOWIMgt1bxIIFZKJBnUokByezw1Un7UbfG2KY
m6AlBccKnKaTgeMN31mUefh2k/mt6cvnTlMMRQpnPuRNBUar85yjQab3vFQ878soubTkFwbb5IxG
0V0t8N43vDXE86i3/aqEg3mwkxghXqEwEahqikBtCZWdbBv9DpUxA65S/8akFt9x3oYnz11qvwkh
F6wiBmXU7DpBhHZh72VR9RjZ7OUt7aOKjZizvKFXS/I1Qt/0lAIm3dPZZbcudItDOhXXhjTJaiiQ
/ztu6B5sl5kVXt7lME5DHxAkZt6BtRpYS1SsOHBB75MM5LWr6vDRmhiVSI5BWpuYBZcxd+N1whXT
bmqUfJZfmvI9U9J7tebSg2ufjDeqSdNbZNlb4YbQkIzG2k15Uu5QymgnBiGQMmN20tbIvK8kspuw
nNFhWKP6I9MiQkvH7qEMC9ZhVoPBbSMW+UM+wp2UpbjkmKptm4aneCZLJVS8FlW1q2rzvTYG32Dp
qBVIgCT3ZdEQpWQCIoDYfwvc/Ri5bG6cbiJseR6PyIcWhIRQn5Geo5AaMAvMjNbLSwadnsigNymw
B35tQSvmO3PmjGcNskZKNfix7kBYXDrmDI548sTIjxr72p9H4W1jcBxnxF860ESsbmSChgcb8IYf
CS36QFMEEWNZzC3+6wxQplOdjdzYORVrqsJDR5PL+TNihXPrjsu+TeKHtkPSWmrmtayjHbFu48OQ
KDPnRreBT6HHRzM6/DB2vc3YKIQdGvbeeuvadh3B3egwxmfxgIFocrG0xs9RM67VoF8nrXFwiOdZ
9baL/j2JzlDsWGy06V3sNCcvHQ8xYaMbRikGM5bqyRzljs7bl50m0C426cF2MqS03ryfshrBFQb5
eWtWy2Oa1MBEqrkIpKPf2KPLc5kCr7LYEM1QfHlsr2hxCx4TZFboJiOIjFnGDEzjjHMJx0qchd5D
5jVo/FUyv+T4h5/cpgQoZwlGxIFRR0jFSoWWaF1PEPcD73/YO4/lSK40S7/KWO297AqXi954aKiA
TCCxcQOQma7ldf30/QXJ6iJnpsus9rXhgmQmgID7Fec/5ztN2icnKFYWU9Mi0Vx1jVt8KL2eSbs1
QPZow4UTTZ5hNPABh5XXEGB88gV9vji1WIVEfytxeIQtxSsqHHVRbBJ47PsURzeLdS4uZYrlqz/5
yzYQiHSMasohxP9V0hbMG9Ts5VLqEyMqcnPZUJ7R3RJAw3YzXCn4dd9BC4i90y0BYbkUwiJUKuvB
qlhdQkMsSYZ2n5XuwRf+/DEuiw/jAwMtB8k1ozplky3QIZjtpfo2ZvzqveIMbYOd7Mes2nHvje9x
o/Tn1Sj32McpLGI8ZYwj4kVyPccc6FI7NWanKSCMzGjDq08Ms9b7IFvsuyZpQeTkGvTATIfQGCNw
AMFwjqqUAdqZu2wpGbZ3PfOIcxP34paOQh1SSNltJ9zB32pO0w/Ash66RllnyiaZ3mqe3ZXT/mFU
zXINPpMIqzM8QufEJOvzYHAE30DlwIpYzTf20IJnoyDB2c5FX+2pJX2KDSC9vpe0t2Yd/kHG2DoI
bpRYkwPtLuXO1LbYVhNjSE4tItToFcw1p3PMC804ShxFqvn0o/Vn7FofhSeTq8Qb413ipcels06G
qoYPx8/arQM6YTeJtT/NdUsNoGLjhOQxVc/8WkF743u5seLgC7Nqux/bJj/WxnltLNPdcQXSp2lA
qiE//CQFD6q3eAv5q8bgFKpZXTdWg2k9XO0UNwFX1hvfYT/ZjBf7ZzGP+r5ri/Vpctb8CnCLBg8C
QkIuDi1nc3waNXuJky7Lczkn1auMGorUXK/c2Jnk8tukAdnaheHdaLG5Bv2PCbWXiErzVoocNFwp
3nUv/Y07iRJSqNXsZDnHX0GmKDLyV/GGcnOADczZD0zlW0qn/Aayjf+4XhigYOje+hSP8yxOhU89
UdBly3dBI0aGwn4s4tL+rHNTXzlWMzz2g+x2FYHjz6b3vE9y5MMZyLf9gqUeArSMSC82ceTQ5sgr
FrvYXAexFtfWPGNyt0e6mpyFWj5M1yOhMgEcl1zeg6+Ir7g0Rb8vKh3ONLQx+ANbwTE+ba0dLP1n
4N3cq4p6fkKPOTFYUAfR2PKrED6zC19Z3+1irkA2tgl0QR+7+Txk5xGdbWOUXZ4LH9JAWpZqL1zM
JsqvXkc9Q1XRaMwgJg81+eNwBA9HmsbtToMdDJuGxDGwbICANUSvq0J49WE1Mj20Y4q9XwzKY0UK
uuh6juTIFGooH4Khh4+Mj0AVXUmlCDiB+9wlW7DYQ3plpVb+Atx7ROxzHYqGaAdpcnO1CMeESxM9
JIvQ2zrp5XbOCO9PzHmvZw7y23pcd1SmtCfh5bRFZM0btBL50Hf1M91r7fUMJCAumSTlLtUVPnfN
o2byfEa7dnZNh63Z0nHwQZ8275s/fPftObkvZexeN3QuPkmjkxvCmSSfcdRv3TSGshQtL1EdEHwr
8HbWiQbJHXDGtwjwZ3K+OCwh7s7IhNgimIJsF1rFnkfqiu1dPkhD8K9a7L20ufAtbDQ/sqrOdxxt
0/uaGr1HruncLiMvMFAW2q8MNWwzZBicQsdP4uu2toIbHCziKsV2F3KFgXSw2tw5FqthBbHX+3Rc
xmuLycbNINvHUQsS6BOIUT92kAGwjN/l5OBufWJiYcwli/0RNG1ko6QvmsredsEe7U9dTK9GbxCw
GucRpBc97NOMDqiwSVASMDJ63qZ5QKgOFLhmSux6p2liT1VNK/AJmG/0ay6hm8TcQ/up4e7d1McF
h/1FWZ+ZJ832T2Lqb9Ai1MuaIGpWLZppTv6X+c7gMHj97aKcvhku/W88zidm2unGW4tkn5FXPlgj
MUt+fLc82U1W7EqEgg72+RIjiltRtgUHLFI6IkzNaGQudkE06ys7z/B8aKjJws1u4tGH9OJEt1D4
HpXK4k0mrPRuSPyXmtGVFHWAX9q/1cs4YCmnXGbKcz6pKngILmId9P5ot7bpBzpJya5f9AdAdfa1
HJPjUNHulOEqxCjzTipjIqPcG3MeRfDNwpW1WWXinReOsddREDWwNVe/mIovoLPxMSFVcYvy7B4V
YsF7RIc29GoLcnS5HqwluG6Grnmy3Iza+svu3OuZ2UCTP5l4uSlcr8FlwLg6tr3ymYnVM8KR+WaG
YDoP7APYwEb9g/vBB5Hsu1pWX2Qbqo9pNt1NseQ0+OlsEsc6Zi4liVTjuILfqdXqX+Ft2FluYL0S
+k0PHomtD0YxlDdOtjgQor+BGIKFQgR2EapVx5ztdQcjYpRHLuHvugY4Otj9m2vPP3hEIl4LXZ8b
oyw4apO4ocr6xrM1RbP6MhTvC5sMrT09u4g6YUBWeEO3II18DArDdYigCpPoP/bWxSNa4OnySwN8
nDzVtpJj+TKPec+6nXT3MPv7E1c2ui9awJtQ6TtQzxAqbBn7VwUqyg5cRg3duuj37gVaAU7K2jrA
CtnHcCA0gWxf2hFpBK8W0w2sRQ/Ktosr0hfcgMWvFaTXPpACg57gfSDGa5mnZll/ZJHqGGD4JGQq
0d1WSLzMHUEOzqQZd8ySIHlobQ61aLutj9P0WuGgIlq+3kmXSczivXI84lBul+auoc751BedfVPQ
3o3MX5Dv8frIe6+g53M0TH7NC3t54UN1MJSR3/TZDJQ9Crwben6Ljd8sYBqcb0UCJ2/o1iRsSnym
wRB4bLoUnOWmmj8gHc53pq2Lo1PLEi70+jbAU9hrWFk36cq0Az+J/dOKI0qAS8t+KIaWiRRom62M
+/K2TnBaaK6/VzRQqae0EvXeKIGLXlzudXqlomzwuRO2jdUdWnAE3KtZ4yk09Xa27z20zZRs606o
0FN+eVyitT21NEWdoCBIeuDVLxQonytE9mRUDrcQS1eIVn6h5Ffzw0iPyRZ185cas+C6GrV7LJXX
H5XMBAf/Nt6VQYcun6H5E93bTEwR2ANJyU2cn+4Cv1fUD5iMGQY5L46RCI1bG0VzI6a+3fD+QJ+a
q4GpRl4ToAkq5LouQB4t6GmZfU5H0RRE21UDOhwNdgLPKV7YoGsQGsu6qyJCeHZEA1CAK3/TJdY7
O561U80krn0vrk+xmvQe1th5wbxJnCq7lvHcHDpMR6inxPYws3nc7Xs/2y72VOHJ9dNjNqMsgUIi
i9MaUiyqkTu4/wYujYEWN39bYpRF5EX1HhfdJ9nYsyqjjmSHM33rgfNfni1zUiCCDojg53ntxDZ3
7Z+CXXbT1xSLTp2b7xvL61F8sO107tRegT9MbxjCsrFWmXefFxnKazweTDxPpzWmqHwE7LjP7eRj
HpnWXnFnZyanliSew7E1SX3IXZI/N6p356c2qajfw5k6rPcRFiE7LDOog1tvhNkZGgWq9mz0msH7
EnyybqTFssG9Z0imszwk31oP7m0ekd4Ll4CWo7fZ5C43aDFrAEdu6b9Nq6kxSyPivhZyap7Tkect
bGk0mE+Dinh3uripaZULZu6EfiLFbEKjzchmWVgx90p/Wsa9x3z1hulxwS1lWrKnRphY/rR65LoH
z50m6yrrarI0IYzFcg358r166Mneo0C1eli3MqDbAPRfpxQuzzbg2hjAArlmhKTHnSO7nPxYLeV6
ZWWuGrcTdKDuiqwmx/+VTqL5pnTFoJmnRercZ3A8R9eFQjGNYElhkPSonynSMsZNJzh6Jl2ObhU/
lyvlC+Pickwrb6PBeylktDJGRIDD2tY9Yla9At3wGakKh3Eh+91Y5lghZ4/yXLl+40GYXtBvs4Mr
gFtxqCuWV0mpWJhnSB2Qh+Y9E3cSeCovASUyDL8NMkM3waZOV8x3MIxxyVNvkn2bI0BxD8oMFc9D
N3vHoERI3lBzXj2mCEi0kI1VUT5V3dRcCwShDYk50jtdXL7mg4/jrJya4XZqVsYSiTwqC+ujSXKK
KtVq7dg6qf4bx1ey5c9l60UfnZ/bjwPekUfShdVGJcvNDP6DQbNbfe/tjLNF7zzNMdgouAQtnmTg
i4cWbsR92SfNKQ+Ab4YDkvm31UTM7hrf2bdZ2r2pNVl+XeheBw9exsIg3q02WOffMAUsu7gnRa/H
WJ4QAJzTJKOMVqLBoheCFQPfoFMbeevPXWNCZ57kj1m5iiVkbZzlo3SXUh1LQO2kEW3UgiNZ4STG
UUlH87c0Nbit0x6YKEGCUtLZGDdtp69nlTnpznVk1IL1a/Ff14rBD1dkt0bEJf3HtxuOAVWNKQtC
WM2jqfc5trgM7F89VM+57XQzmlqesqsSic1BsGOGapcVrxfoI2C1SDPeNN347fTBKCiic4/fzR6z
VbJJV9ym67C+wvu/R5q+ihc4DYBdvdBb6u5I1xWcM5GRaWSkxJW9alAVYUswo0jtkLAjp064Swe3
cjEEx8jYDqtdqKZ83QyQB4MRAj7zjnDiuvI97rpz4VGC2wJLOqiJkmFqvKDM1rN17pyh3jaIkqS4
fXIqrO7S2bhybE8YVLEGN6ZU15VYm/cVeORbPEbeTSsB9shVT+9J6yd0nl58OG2CKksnICpvudb7
eAj8ow+95GrAcTrsp6bv8IsPlINTWs1u39DjaW0LHplN3tm63HmJUNlGVQKoVJQ/wl95X+NIPjEY
uCmlpLo3aYa9MyfTr7Xr5gMwMFKLEVVpHMGr3ahw5hSmN96mTBe1Yf9szqPDqwuX2bLDBqVqj+dH
o8dThYKGj+TzupqAnGxsIePiixq/u60h34TGXEAduWl0g5HecHDmlELcvFH1bT+v/SewmXM/ceHK
YCruOaEHp0zMM2VACQGeuFQPSa3v3KCzDl2/HPwxvWtzc8TUFFxLNxoYn4usPQc+9dfkxosNltJp
0+VBJzG/NBhTsTRi76WyxWKLfra86I5pB5sil+mH1uOpFIiAj9rObt023Y+rc5Uyzuuk5pmXCRlk
MF6Iz96HQ9HK1raZMiVBFj/KhVk6KkDyUHiUHgag6A7urFBvE77pIKh3iwryz2bNTmT+PipChewX
KJTapSMeNSDqY1paxfzFelu+jp2HcXdto70rlrNtGWcbYy0kr4hCsO10joqkhZyOQ9M5T9oNwPeL
qMxOapL6qLOZCqY1V8+osj8nN34pHcH4i/fuxqHGkuAo8NHl4lmhperOjYC9xQ2/QyzqnBUKZ+hO
Y1L6pxaM51Vn2LSLFsAoQUIInb227gbpdFspm/KaING0SyD0wUWefeup8Ov2aRzzx7TkEBtR/rz3
mW1itMypcYb6coqpswoldcCnasDtnGkBxt9vsKxN5S1tMVwCo+5QKNt8xh0mNTnEd97lQ+1k5+24
wF1qy/SyTTnNYd156+BAHEc4UGQ56m9JXppN7pOnyuT0MWVy3cApSxlJJZkfuiwh1JpUJdT6xt3a
sfuFIZohjafFc+WzF+h8vHWdhLsWkBO8EtGeHxA52sWTg1R2V0HR7ZBkd3R9W++eXVlhw6J1NY9Y
XrF8lJQa5EnyPNrsYte45cbubjEck3BDmci9xq2GebvrxsihdgyXxnUbwT0dLyQgK9NmE01TPB+s
WV+LCZA22ShOu609ucCeS5W+MPi4oFgDLsLHnJLJHp6BSNrPyBPudRfB9kZpVaa5+o9T43enhg/E
8383ahw+Puvqz/iRy//+ByjU/rtDz58kWul4HrxQzBi/2zR8/BuKXKXDXN/zHB38Cbf/dy3xbgjh
CmFr8CP/NGkA72f6SvrLv1xmHe3Lf8ekwV/U/E4TPf34r7/xvDKhcslvYtHwyFFfcp9/Jo/Yl1sZ
KfYw6Vq6LeoaRT+lMgswt7770wfyB6H0/1SwZZGae/Nff/vrV/IFN0bBp8D8M1DSoyrgr1+pZzYY
lYvGdASs02srbGrjqtiJom73r7/SX8mnf3wl+CyM8PigSKD/9SuxDbTl7LDHJG0EVMPGFTcv8/Zf
f5H/z48DtoXfmY9RBmrr/5VUjR2/azsv4IbqceoIiDeYpev39CDV2e9Un3/BcsXj86ffEj+RDWdG
Kt+xfRX4nsfD9eff0sU2NtB7vNORYv490P8W3QZtmea7di58yjScLEDgI0ywK+JRD9cBE0D4jikj
ZJzyLuHOdeSkT8lJDCiBYsuW69rUMRKFwl2v2JsxeQAvh+G1yepKqbs4Mfk5n7TqQADo+KuVUcBA
0hlmHBO1R6+jEy0lh/O5kncsfvxHFbfurxQYvxMakUADI4/g/ErXFOMkf4XNbLLE6klSzqLZ0pqx
oSNkUv7Hmo4bOm+KwL+KyPc1mwFP+XQnCDW8DP3I363Fiu02kCVacNf13pcXVFw5IY+zhs/A1QkW
5R7udyPGN1jqqNxBBogr7DjRw7ei5JPrlqfLqzFx2mnPOmh+VsDFox0lpssnd8D5dZ7K8ldZpM4t
VmnGgRbBiUcKmOiUyQFpokLXdkKDukmdNx97JY2BVW19mqH1XiJW8hc8BR2OVSBrPm5LdIewDMps
eMNED0pvK5Oyfyv9aTivfs0nXfl58257qnrkfAoEQZH6vyktCYFlwj7AeNAE/VtHhe9nZdL0k7dm
+EiWgFxWtta0M0S1wrgqtDIfnjQrjDHJb0awk+GwiiHObX2onhxOieV+V7yXzqEEOWowmlIYFetK
3yltgocOM0zGhwmm/BKPy19n5S8t3o35vHINJfMx9PlTNXTMwaq8tL/JcUb+kszvP9Mg6F9naiO/
tTkkyEsFXvrlAFN7MrCXij31pNMtXtB5CWea00VIfnC+8YOZVA6ITdJUSQMsS0wXN0ZcF5xCXeE4
HLHwLivCRcOWTgxD+MChSeLASFleUU9baagiKVZ/VVCWmqcV57Y56KN6O5VO9dCLANtCsXboP0O3
4KSUFBiOob+u5foAXji+r0o5vufI9xwg5pjIMvyAt8FNyey1fQLVq2vp7tpgYZugugxiYkDLZBqN
n1kePoi+w9Y+MwH6Mq3BIDOl3vDGYYdLuvIm/UUvD9GE1k2gTrrR3CY8fzV5ZpFZ+R1E8BGwae8i
BhfzWj5W2k9uIvQImkGDiy8WNYXigMzPl3eaR4h4FYQuNTd2J8e8HhW8ZQVfsdhxDmp+UESJlwyO
HbPFarAmUuUgjV66bFxfcpb9YNsJN/kx2HQdhYnhZlLqlpJh6tIpNyo8+Md8M8hWVRd0D2LAm3C9
UItAG1VObQZhY8Hzz2WXmq8Gf88UBnbpfMdanX75xi3vFwTMmkbPhucmMDGcihQz7IXIrynt1aQH
0UchYrytJacRpibCfM08QI86U281osOwyUny3Rk5Lz85svMkDQTnpk2UVHWB1yPydzlBkgEknrhU
wNbZYG0xatjfiN94711k+VPoDHpqOfN5XXmCZlp9pCUEqdBQF8ITRdo728e1oXVDY6ABlp40dOih
dXdIoXRX3DL06PkxbWs68+fKF21dSvakwM1xWdOoy4rjRP9aJY/KHOBMDAPIb+12pnFEY2C4uOfS
YikwVAHc2im7nh5jfoB8P+aMZP3GHbduV6h8a1Mt7+3h+k1RGON7nvfagRq0qRZks8NoHJLkY6Y4
9rvp6F5rjNvfJbN08uVlyvfEABfIbtMgC17M+/m9g8BuH5VgfhOkGPW2TNtIoQiHkDJFleT90loS
5kzThNlyyw16U2jWZy+K6B1vT8vgd3o3So/iAjPNDJDk0jr33Vhi2InWLv2yeVpT1M+BORKQWjDV
mIA1DZfxxNwnGQKQvhiKwDNBuP2ZMj61d7GTjfc2c+oRR0SBg8sX/fw0uDbkQ5yt7UJ7ge/ax7wK
wCJoSjtTimaovN3kADG/YN4CqU0QlKAFFA2Lr0GUPdLfgQMhnVCYt43X2a8VaWYCj543Um9riZ+k
w8DnLtKmj3FkaKF9bl7Y/fEt4h3vNfXYqoVaUvkU7Eo3uRm75IIcjGxqD5zimbFt8GlBKnsn6FyY
kLtVbOBZ9fEtZkVz12uBoTEAmEg6x09bTZtqkhJ36or0xfIa8TnRVvwIdwxoEru7lR9q06f3ZRWR
oKOaoftq8km+xskIX7an3DbbRBf7DjmGEVbm4Hrtp2Bt2xWDrynfVlH9ycR2ekCBpuSu7OQ924J3
Z5pOMN2e1V5Znvc18fcvoTTJSMLH7YfumOOYOC+Te3nOwRmSRs0cJI3Jq8wzDLbkMSideSFFor0f
uR2BapNU7aB7A6tk2/VYv0JbNh1zUTpwGRh7GMGpdWT36VTvzxvEQSrDePg+CT2NPfKxZF4zam8F
mJ66BPIBNG6rwDjnGSx4vWOSL44O1zcnHJOgfYoBEXykbYt2EK2kDxsbTA9GfuBAO4hfNJ/Eyhyo
k2DSQRMiyo0I5EcdwMnhSizZQLJhyemuQzdhklCVBUbMJuu/rwtmsu2ypKwAaTeaJawCez57dm+X
N+DgyDF2aqHOE3Wi/e7w8OV7b62LhwWA5K9E6OZuYKPgOeLtizfBGKfvqr+8HxlVLy7TuLgDjufq
6hU2SvruZiZhYR8d62hTE7VndhGZrdVRsgKx0kebEAE+0hDpwn2JJ0PyS1TewOgGqy5ewm4emr23
INAQJ4I6y/+okgCPf9zdLJ1G5iktTaCG5UzAKtj2PbvybrzIWpIAsBgf6HSu8wfZ2gU5fNm2uT61
sWM/KI+GxVAo9M4NyHzq7h0nLuCiRk77OeJQLqzVQlX2O8kuDayoBjeVpPNmEsqn4XPUk3vqEtYt
Hpxa6h0+lPE+i5WqD4NvtHU9L7+x/SePgYTfxpDNKJLvnpuUcyeuXkna3iETfN9PFHDDE/C7Y1Op
Od/NjDOYqzuI4hh1bX7ztsznT8IfykV8UOIqs+AiwB6nmIuSVwSts85449hILIVKq3rmW2MGPdXM
Xqbue4U3ODTtwt4lVuXfYA/2xn1KszRN1LFw7bvEa4oF96m5lAXOErIiHLL5o8sI24YO+yLmcUt7
tEdlPhXp6hL685P+EhPsNQSBxC4zJsve5XselhgyCt5eiGXx2o9XkCfMj2EdUY8clzZUEhmWLEGV
QBCmArgzSE2BICxvGUgdm7lnDRb1Ik74MSzmHhOe0As+o2kfVsp8zW0/6gyDn4k0CQ9HjMeCNA7g
FxoNRohjI8ZPijtd/elN0ng7FLvc3sHnVoh9nWMyfU77Qu0H+HbriSL4nBcjcdmB1rSvrnSQzVbH
1FNQoJhGUSpZctRo00wTA5femjioho2n47XE9GAG90MmHP+Z+HAJYV9GQXc/TePhVwwTjDjjxbwU
2Letb8OXk1HRvCEr00K4CJMJMDjYYj7SNAva+xyAhHffKOgcnCxi9mDOdW7+87eL2n9YUH9TNpfO
/12TOA/x/wNFvfyJP9IjziUjAmHJt/9gPv1DllABvCe6w9h2bZul9J8oKPvvjLaEF/jaowlQeIp7
6j+QqPLv3E0RLQJHCoeBON2B/0Z2RF8iKn++8sJjpWoQtCrfh6+VVGgjf77yYhDPcNIFj23rrRVe
zN63EACh+AGznK1bxu1PrTuBFrLqgnN40zgKJpAOrHCBxPDdmjyCiZhtKNnt6P3A2qwu8e6EQoaY
6lh8qACAwaACiaRHIoSbbWrAf+v0JoraWU4TsGiPm7ISPljmNHoee9CqO9X6CISS6+0H7mBmhTF8
0/YG22SbRAediJ6FFj/0GD0E6+p6EvvXVBm51yqp8M4DZ+wIqyPvK3TmgqnF00Raq7iOHaMZErgl
AXNnIni4mRo6lGgMzdKnDgmyOwh2KxjTiIUsh0bVCanDFUx7nPZtshFjyWEHPbV8m4h9MG8ZQXGQ
cpYY9WlPyX5hhrLxGqftHWQo6l9jFZFRwFBVLZveDIpe5rXwXXwGddeCgFeEJpbOdZ0Q+SjOQiUm
rI6laWDvwIsaD5Gb5V+ZR0XhFhRhDC876gu5Hyeh3znWty/NYOJN4seAQ/01ar1dzZYhwwl/zKEQ
Np9H65uGpFyKYnToCnbR7xx18i8ngoe/LRjwm9d0mqbguxJW8z2bseuziGulUGrHguVM0s9A3tF5
rWASfXjssxarZ8UMgsIvuWwEJHuMVU3R5NvJybbRROvp1qMzMArzUuc3nSfLy3Wiy7nfgbIG76ja
Oti1a2DOmIqRsDueevLU1sxlrbSX9cZjGm9v26mk0Fnr+VJv2Mo+CqtEzhWMP8Oxner6CFACC2OK
blFdIPvZKod9XuYkHq3KcmEkBCMXRxIGK67sFld9CIsH831ZuXSK5XM9YTCtqDoMs8UkPyV2A84s
MUQt6lNont9M0Qgxx58sEj4BCtHl6D75dwxvU0augRV021lmfXJb6Sz/lE0l74mmFuWhwDL/wzf9
hNc2qJJ0Nxp3fMYLqx4n+gzI6GjcS6rZ5SlvgNlAz9akbJMib6PvnKuC4ldMWMaxGHy563CCKcDT
QRJihnWyDkTD4LoHQX4LeMX/iv2BdO4AT9Tgc6zwhvpyXM6FXjWI9nXpnFsL3rvYJPUwvnW+dm8D
CCHNgdEX3IuKc6Ozo3SP42Xl2TAHyJoQein9+cfiwkPiet47imbkNJOHwKOi7lhJWzonimKWg+Yw
+Bn1ifecrOnUb1ZIXQ/oh+OEYbToqWT2Adxc9541pLtlsGbijQpgV8dFB/iBM9/5c4rFoMxxi9pF
3k2oKPH6PHGE87AEquAX2xdQiYhitlsIRXDvO63cJyp0pu8Csw9LVxsAlekUfFC6AL1omyivtLka
tLsBV0t3KRHuuc8R2Lm5FJS2j/WkGcprTi3OjvBb850jG8kU0476e0LX+GtbaqGBlMya/HJO8i30
I+HCTiB8gUW8o1dpbqgaYciWv8RBZEd31Gu0HLOCroAvzIn0sC48vntE4I6WdSul0lQ2jD0Psu+X
Xw25ntncOIM3jO7e0zmKF0iQqXwU+Hfx6nCF+YiGoj57heNWzJ6SFTgbI2fKfzBa3mbAUpMQzDRL
HhGhhVq8nAhXhJaC5Z9ObptsMoOjTYQFWPBXp5gVKzvJzIMtEteihs+mO3xFy4Q1K33JaXoyZXaU
wubvgS3Rje8z+lgDAcGfWeopgJs+Ax/Nd+/2yfzF2HF6007gAcsu5aNbJfjtTSEw39GqaO5rp7Ep
rAdZE0OTuiDlXBCBX46YiPzjKM2nK7+fOLMvsSkYTxUZp38NXZOAcOusRxmMUbBzooaPY57pjwj5
llwQMzhF3nuv5JXwAvqqmQwXdbUl2GRQTgLlDbt50TTjwFhO4i0QbhDCE+jcFWiR1dNUm0u5Mfi2
vjXB5eCJ+dS/0pePIIRcjFeS7i8j/4OPT3+f3pBz/VdHpbv0t6a3vwDkf/sj/zPCcT2PfCutyBq9
X6C//5G0veAv+beBpGTtcvaBqPlH0pYuZcK5LhOCQLDK++qfQVvOUUx+/MAPwHD6nuBP/RtnJVfx
Rf50VmKIw35nO7bL15PCYzD017OSBxDazigqR+pOm/mwiBkcI8q6CE5rwdSUAuCYy8c8Un96O/Qe
MFj9m6sqi2e0ZgbjlbvB29E9ewOVLeBrpng6B9TTxByMgBpwcRla4V81vayyILSVUkXNn8jRIqRp
sOy1JT7Vfa68LjuSuMsclrKsdm9RbiexWWJerrBLxeDw1lrU3dbugMZDrh5BdLYgxRLax4WMCldj
7Rjodru1oay/r1bK+aMdJvZG5mvLrW2C+D2nihlSQKkWRHS3JPFSUzA5hfaUs+/lfuw1RzrYkhKs
9VSuGwyPGc7bKWM/XFwglezFHqouqJRW7/XogjJyRUoiyULbXS7O0OIt8HJ1ZwPnxLCGOn/u1j74
SKTvXJrv/B9NpAJWDhIV6IjdhT2wDIN030guTOVrLNueOCuHj/J2UUWAjW/MQQ9WlHCAtHaE7Z/s
olrqJ2xjbr9dm5WGr9zj0LHxGs9fd+wbWKUyZ/C/MZbT8smpk2G9dchL3SBtAmHTvVU00MvNgPG9
xVN3NiYSxUllA1HKxlX5NXFy5h41et5bRTnIsG8DCCQmHLESfANYNtp7TglJSatycrHouMA+dsQY
289uqS44hNb3vhK3ijhfqsX+hrbefxdpbzk7CaeZy3/btBtMMv6XAZyC3XlKJ6BzBBLp9KLBmvSU
7yC6+dR0XGeOYyEMuMPi7LvM9fDIQZZHFllcLLTMFjWVwJJv6+AYly6CriWe19eW9SMZoRKH85Sm
1zIyyaPVp+aXJNXQpzHVAImR+MqL3ieEVWR++kQ5PQ10us9bkKgSdLiFa4XT2Kr0q6pnjnpQW7Ap
eIvjPA42Qit05gF1JEWtb8KxwFEcksOFhN7P5fw2VxSfY7geqi/VWwAzfAIdZbi6zvrQFq7D9yYB
Su6Vrn3i1NW4AvkmFP4zwcz4FSF6nLlyyc9UrFmxR4BGQB8Y56AGM+LP+Wc6vTMuUS2RBcHMLRLY
8MJ0CTRh1LlaP2zLwVGDAYXDTttBDMzH2u+3osP2jTjRsiWAvsnqK9V3mmAmlSTp5nKpQPeJ8C+F
1PnJ9a3I4+gCu7E9XBG4fa8df4jh2QxlY55QVW3MZQA8UsYbKr+XGRFF4rn5jbTWnkNLl4sfLZ7j
dR+nBOvYdjP/LXNi96F3++Ct9jx2ybGRXnqqC93Xp4SK3HNbgLIOy0JFNq+ch0ci6P0YOtoi8Dsw
ZhH8x2lVG4OjHWlb1/BtonkuXqaExnCWsmQdXrK6iP+bvXNZbhtL8/yrMGrT3RFDNe6XxXSEeZEs
y5JtSXaWc8OAJCQIEgRIECAJdkzEbPohej2rWsxulrPLN5knmd8BCZuHoiVZwGSyKoZVkWGZ8sHB
uXzX//f/vuYjsT9uREakU1BTo/SsAoZBGLAjHIvIWhF7HOoORHHAqGeXmAKTz9RlOQE9pUYFDTCW
+vDDYjJP6T5gWfn4Ol0Rc+rpCrDZ3sBZQ85G2hh0F6n3rB+kFjh9kwZL0A3NEiPo6e2IgohkZqUK
dQMGNUXuYBJA80ONuSYKIPQpLWnVyQRcF32oTkO63+YUNozF27khgPm2kUBaChF6eDlvCygpPG3u
uAPYfjqgLEUfWKd0dV18BXecfJ0YM42A4ZJQT6c904B5ZiuqJ2EpdkCARzkIPlyMufUhmsfLuzml
xBdT2BhBQblmDESuoEVcjySDfs2BhaaGFHxEPZlhDJf9sBCBrtB0yUxOuXAUxuqiFd/AyPW4W1jO
aNm3gdcPPwwoKj9Pgb+uqSezg+twNqH8k77f+WmszZDJVEoMAJRHbUF8AJ7gcrC24uSCVpaEnWfF
KMj7BjqIcoq1OaJPJazJLtz0k/jX0JlxKPIwWMXdbOba1/NBe0CF49QaWr0oQ99xrFfh1zBUQroe
ggRzelQEhreGYUGFuR7oyTsAL7QJGweOOaLQc0qwDmmqUD2mRGC9iplm4sK3J+Q2V2rUplKdEmQK
A0fa5Es4Hw6A8dL+BOeP/+AvrpTpFy2kNrCb5mMO3wIuc4ijY7JdNB8fBzQIGoS91Bqth/0Z1vJU
RDqNh5UbKrMOun701TEHlhKfg4k1l3ARWRMuNJUnqfqwzCYxMWU6/HY0dW2fU/RGldUg1Ma/jVYa
2KuVZX7W2uH6KzG49H7YRhZC9JRYD+o8b1PzmCjKF5gbXJCc8zT5zQjM4dlqbScXkbpe/0r1fH7p
DlRqZ4YDYiHA7kD79si5Q0kLqZ96XUDh+4sl2ltBqJaM6U3Bv/7rYKZTyAUdw/p6TA/438Zt4piq
jRgA125kZ8toBPPhcGG7HwwNfF9nBNKD6D3p4CGezRDa1Gy4UM/xFDgzsLVBMLjm0pA3yuGL5KIs
rFvCoAoMN+nAJpU5MDLaU4yCad4zVumSJI05Vi6H0Wx4P1+1xw4JqqnwDqKocD4F+powCkSdun41
z7Ip8ZsAsDOUnaOYdifo+EWoe2NXyYb8w3Wm5jBgUEn/kVyvCVxBs5a58z6gvStl30F7MUKzrNaD
+BZbPyMqgLvAGRjbq8HbfNwmn4IrPVEAxdIfVfmUFjNHxVFLyXfBngIR7tjSp5cA2JzoIoZANe3Y
VIje0+NwuXygxWIwe09IChZIJPAEyRQBrujB+UmfHv5lsYY8e6jfwfc0WnbBiU/mgnCOEHNvlhN/
7a1XmSDFz4l1/WKtsza9f9rzeHSbQTyb9KLBSBlBDLkMyKzQzpYo0sTEibtyMw1CyuF6vhj8mkNi
qPfxYVzjLZhZB9dw4dJ5wUFw0UEuPk1NEw7c2RgxRmWdrilnuNFt0H40NjAy0qiOaCTihtmg+C1z
V8r4ii4iVnqa6QTuL0PysOnlAHpa93zoEuwy+xNsC9CEayVWotMh6Gf7IhjTERiK3yAJYN0youAu
SdspJDDZipDaamRSlg1Sgolqw5w2FatBbgCGpzBSNx7yVZZH74Lxohh/tE3qfanDd532WQzdAhRt
02IBlWfB2X0bzdoz63QGPISGdqAi9K6+tkL1y5zYfyi6IWIKc5DN1WeHQl2nA5B/ibNGdGpmf3WX
qvrX1YD0GR59PiBCRujhLB6PqLeFBg0c+WSg4FZqaw5zL1tMKNt3ZgvKNuKI5hHnrPk47xbKQtAL
pqNZ9mGE4IkuhiMt96l+WgKephDGjgvFPlWdYhyequl8rp3pzsIt+uQvY8qubAF1T0wrMAFz2iEt
gdaL5Ar8b1snHKEq025iQbX0nqZvIeHEtk6SBr5zewXzCWlCZEIINHcBFSpSRQmNbqAvF0Bk7Zxr
rsJenlDJP6IXMqR2AVxuA22W9y3LUWhlpNBEWXVDGsCS/J/pfSuHw7KTxNSA9ywVtmxsEJgVzjAQ
4GKbmSvu24Bo2LQzRW9+NtzQ5Y+6MbuFqiUcnuaFTVOqdEm/m+5koK6s/pSgzPU0LYa/xRrxwi4J
C1EluDKKi2w6oAZwjklNdwoCO0EHTgmYlOdEdqlcccn5vVNBKiP4bWUI5cfUBhpkBTD9ZDS2n3Rj
Ex5OyjXGyvCjnqdBfh6b5F0xb4s8uTBopEffJnprEZJatunD4S6TqU3j2BH1Uos8H8eXs1VKgjOh
u592MXaTgpJYHfKx/iK3FyFQKBUWojZxZ5UqHgt+XiNZgwkZM1jUU3Jivt3MSClEgCeFNAlJPapr
lqMhRfUKoOL7RXsdYUVTTuIH0zAiqig6bd8RjTSKFBblNs5FMQ+n697aUufJmqZV9oLKVD3IrHTc
IZ+awy++ppedujjF7aBeqmcTB4LtL17R6K9fFCSkCP/Etv0BegkdWpg4A4AKAGI1+sU2YZoYwB9G
e94peBbXMW4xPUc6BkIKb9C6W3rN/z/X8hdNJCh+nGuhZaAX7TF1iX+xiR+YJEdU4J+Oa7quJWII
VfzAUE6IAmAg2IrukDYRrn0VP6DBvONotqsb2JoqJFq7yRbL0hSLsAOQBVM18fh/IoAg4yVtXVdt
gBCWKsCMjmPQzE5KtUDouJw7qgMyelikd+ES9wFfaLJtTvhDGKOc0dk+RtexnAl7mIay9xicE8qh
1ga1OfRCfN925sF5uqTCbqEEUwgBCvtmZwcOAE7LdNhOXMRRMVFcUlFEZTTd1MgkyS82GGfr5YDb
3JnRPFzJaBhVwPBJT96Jjs8+KdpZG4ttlgfE3iZTwBckI4azd6FliyZoBt04yavEEyv7RPJ24rwz
1JXhnhpQ1ifO2dgZ0mClm9EWgC5Mi6w9aFMyHkJGYvZCxw2yEFN/qCuD3grkK+mWMeUsiLXltJ0v
AFWG6oiSVLhNDJp9pHpuUztnT4GTLi9E09HlPcB5+H06K9C7BK0nimG7JFcVfbXQehGiyl53QRLQ
MQ9mi0kRLnuzUDECPGhFaWOOm/PItbBIDfLwahdyP0j8Yb6MghVh+jFJhb+axTJbf7FnapTqXbpD
01MhS0N+r5tmIAXOFGNmgXDKFmubuoZ4rGP4dhZLen1RFGbDmisqQEZWMOhAmTrGJTXNVURjJmVp
j+nuYMGGpqS6FWv94SoiC4YLij1mdpiLCxCobeigzgxKrY3eeDzTnLBjOKTA4c8JleG7Sb5ouxCJ
8+KDziRMUjinTDX6xaCs1joPRu447I8ojE+mvYlpq8Gv80CZzM9p2lhoRF3TiZb8Voyy9FadZLF2
TrUaXu2MEjBCQDMdxERsqkuXNisTR7s1iGKRy4uDmDZathWOHpJgBIm3pbRt5Yw1Bx2xUg0nPZ0O
pu7wfjkGiOvHyZo27B2Ombrq0udJn1xkM11tU2Spca07Oixfzt3YUDXqE2FuHp5iPhdj6NE1+re2
aRerq5Or0FjaZie1KQ+8IJW0mFxP1+128s6yacOH2wxWIMY7CWYwZ0Oslec35MoVC+LePJ5dF6OC
B45JsyhX0VJZ6hcU57k0dzXh+aCb6ZjmAJ31uj3V+wCXdKjOC225gDuEYo8wOaVMi3IDKwtm1ge4
0Kc5UedJPBXNMxJXEN2YZpad0/NOSek1GRHQ6a+WuTWFVyMIsYcIt2hT6LKjGYQmpwAp5+uvJLW0
Nh3Yx0auXFPfYFGnmdLe+3I2Yds+6qAs3KuU0goydYkzntwALQrzK9MhBHhrpKAJx/BFUFmLJ0ih
Lf2MQFJM3e5QzcZBP17QSQza0OUgiq/ChTOB+iksAktUtppTilFsXNDLRWAIQk36qruzlBRsqERn
DtROBTW7EBa+I+a2Lq6KtYHLkNtTAE/Leb4g5GIG6/UQzpfZjKqQszCdh/bbqTq10q+i9fLyU7Cg
6knvrd00Xtyk45VBezuFpr6jHARcNP41wcHNLtqL8dj5PAocS6BJ1+qA4EmuKzMwQFjaGhbNMDdg
E7xeLkj40ZJ7ngPWW9wYE6NNHX3hZnAfXCGzknSANUVf+/wT7bpjUQgCkD517tYZAUY6BGng52/z
aWK0i5tZsiJDgzOkr3pWQlgXpNKCzG1/BtMgNJ2Jm1J4a9MJmzyhDXsIOLAhjnZ3oU6X9CqBLER1
P9CoFI6jDsz9Y3cEQ4Nrz7vzsUKuG/jRNDiFKo7KG3ue2coH+vO0R++ghm/DAULl76CX4v22366I
mFKxOmrjLCp0XKfzJoJD/dweA6o7o9kRrBxUWw+Md+Nsml7EAbDFHoRzBpx5bdrYwQBoaIXTo8o6
gwuYisPSl9Fpr0A4KJ2D1wVNGhjp6CsOXZG6F4sCfFb0CX5EqIsvg8VkMGxTVBjZw3xj5PxQj8nq
Eq0C/EFDidsK8X4oLveQ/xb8JxmtDaiczE0oOCaTHOqQyFqHvzytvw4+x1FNDQCPppmGqEDYaQqL
3ldgG1CxTsdTmIewGWlinlDS/fRjZLW8VZJkL8iCoS3Bg8iPsUeEYOwBj2nP2q51vp6sLmbK7Hye
mul7ot8L7fTp54nxvleciOUjOKCphkVBDJXy7t7zBolNcwJLY/nWK3J7IWFfDNwkob8M+b1gQuI1
MQrFGw+my2d2bq9mQzwamwApouusHmXH8qsmSrGwBMS6k5mDqD9ajqPTbJYop4pCN8mn3/Lx5vGS
Oth9w3FQ0AIps7t5KGtzsjB5lJqlgw/FUBu/p7lg8MwLPV5L8SKa7ho2lqBj7h2RvCiiua2TfoEG
jbqO2WrKywwm5l8Ng3YcTpKi5YrR8C10WpPNNv4dmfrbqfa8zKMYk0Tfp9xPi2t/ntMEpzKHxbdl
RdJt8rpfenqgll8++baY+v/1L/RIijMxA5rKS8VgNuAlyXcoZ1RO96kBItqEZ/kDI6smRV8Q9mLH
/qVFohhET/n3un3CpXUh6rUBc/HBpuZBOyvzo3d/+rU2i/j07zw1882qiAoz4bXUenXNOjERf5aC
yN18pBUArObYhkpN2bGuACm2mkvQVikhVHETNZ393dl+ujYKp5K072aVj2jfha9Va9/b+gl+L0l1
Reil8iO/u3vi6mS9VW2T2T+idxf593rvXjasdy3si+rdGXJn41X1xAI9xZHXNvd+I2COaA0MFGK9
NdAIf6jgSHVwFeWHE7WzBBrwCmAGFg0qtt+XDzyiJcDEqb0G7okoztVsiw3efXnnhJpgsfnEgMrP
0b28RtVtrQNAzMxQXexrWebpzomBAeeKEujyc3SiD3Os5qu30XkaJh0qb3O9FW7Tzvbr5omo/oZM
eKsTN8L2iM6+U/fog54yEG8gHqiAFx/5ArSxiFANVK8fnfS366p7VTnRqNfgZj86+ZbJNw6ZmWpJ
uGFHtOsC4lbrzlN5IAJjxME3b6hwjHbOvXZCqp6aBNgDNp+jO/dG3atvnFDnb7LNlWCXtR7XQqW5
vQOi8NgkvqbWfXdh5rK9bDCXenfbaVtOjoS0ATZP+Tm+d9+vxPlpD89A3pnQfQijYefdhe1vcCmQ
9NWJOLqXF9qp1rVvk+qyoLjQVXnj6S5POZ6ITH1XAkcm8dS60t45Ibyn6NCwbM+2rOrbmPoOv6BZ
W5V6ROKe4GftjXdPYPzFr7V5R/GR1bxunLigOF3g00d36oVdWuvUQ/+DIhc+7ubVFTm2o57AlgOJ
DXGfzefofLzHOfGflXq4MXD08L9Kocv333BPFAdYLDm7IxX8Ki2y6p2CNiqdy01GAQRx+dm7AvA9
wdEGYU/lBx/bTWB7aq6Brp5Q3+cATqJ7QPmRdaCNt0tHOqf61j0640dgJmoJAyHmVQNFJ9Ij4iOf
AkNDC5g6Z2S7QEcnD7chyE0W7VvU/edi3GBgIBDV5VgXGOgTYQAQDaykxLHdAHzUmtvfFmFuccTJ
K0pnn6vBlqtAdI7uzKtK3bfG07Vx8DVNREwlo5cvkPzgmqrg7/FteX2jl0gW7RFd05G3nJQGjDCO
QfDz2N56O6PXX/K22HHKDdB4GzGn7Pl6xHUswn44ucca2db0zba8fhGI7+jgiJVtxuqRsEcUuMgB
/n+0wn4TdXv9EtgnJDO/+3UE8iQBoJLcIfoPn8TRST1i8TVlvX3i4MoTxK7sfjnMx/WH7NEmuHl0
Bn/tCI/Q5XiNKlCF7x79juDXiAC5aANMnWMTfcTia+57W3M41RaCzd7bcahYHCC4mrvRKUfk4pNg
rfnWqkZPYSxXtly64sR8qFdWuAVH+NK1DZsTU5D2AiTcajnZmtcJZBPgp1vs1rk/utOu1nZoNLQc
IG/dFnGrnSvedtF+pDYsmIQ2n43rdEyHXnTSruXN6SSnDVBZikgG7bw8gWzEui6E++ZzdOpNrZ++
sk9sujtre4YdgT6sHmMb4+Dtj0671d10xLvYVE1k7jYfae/BM/DBwd3s/BEuQG0FJ4IYEJnbAhRb
fmSxpwJXgpZEM0gVVQt0XOF88AY1b34ZxyF9Z6ryu4uENQYvxDTbiOERyTur7sajykWEYv/K496b
KoVNsJZ/Ow7Htd9oqJr7LSxaPELceKoqqkO9I/E588g9VVXI2Zafo9N2Tt3dR+xx3al3qdxV1nRn
BTD0FN4dfOZ2fQQf/3EdA7V+8NI6oR6Ao855Lz97tx+DD52PAtx8yx+Pbg0aiGFi8hGwQ8IddO5M
xL+QBjAhfVujYzsHdUM7bdwdaDCB91vyLTBMgBt4fjA+bq7B0Vl+Zl2nR7y7hn7DhDy4/4ZxgpDA
ya1S3Ue3BI9Zwn42oSnwmkIMVHj8PSN4A9e3BefX5rNRP0dkC0DmWFcjAmGikhmwTiXs5GiHCXIP
xxDG5+OTgcZmSq+PawLMJE0rb/CuLsQLskzHFKHP7efo9EBtCBv9SU5c2hpZVGVIloBhCUivZRBC
PVYFYNQ9/eTxkP+QD+3Uo+wcAJaGqDZ4BwFeFZ/j84I3M3r9FRAZHBXQBo2pvr3i7gqA6QA1gZL4
bikdmRUgShKZ0uuXoK0BaBD5G33npO+sASKQqk66gW0WCIVxdFKgdqgfVQe9JZtcJe3R9jtL0GYJ
sAME4mG7CD+xBi/Ql98KALvDMHooS/9Cf36oQvBHv1AdgMffbyvfRHmbiPJh0xiUImH5E9cgcSH9
Q1EZuJnL90rBf5MKBUsA986XFaC7fO72n29f+PFUvsG/H38l1/D9/Pc7bwlTA4lqlBYYDBIVtoK/
9I/3ljCUcF4JWAukMTpcQzj/470lkYgdav7dQ4a82zmGT5/RJ353XvNAb8SudF6rXXgb+qkH7V1R
3udie0KvvAklsm+iOy8Ovd0ejMTyvr/Qo/LcbxL+yVHjhyRNpVFRDrVHzecQqUijqngCdYft+FEQ
5pNqICGfRNuE2sMmcxa2RS+J1ls/XfvwUISxNHlRgln7KX7kpfm8GqicPOZj7WHzKPD21lp006w7
bs+PJ146rgYqS50bWOvzlGWIH6RhGzhw/XkG3620Zzbuft1F6K79++HesA2sLaSo+4sg0G91Z3vq
pYnfOp+LsaVzRgfV+oOnXnzvV+NsTIPqp4PsAC8SP2fhXepFmZdWQ4mBRavRumtxBlVCPPeLaqRy
XJzf2uP66cSL5WEbkGxnqe/Lqyts9LqT7aYJDAvSraDtTP1x3+YxMkdahNIVrjvf8/tHwoHEQv35
nmdeJM9W9PypO9t3frp3wPB8GxjWi1uXXuFLBBslCUDdCb/3ssXeaSjbJf2Y4eNFd/h9mA3zfdOE
5iP1l+ImShbeeH/KDazx+xC5nvnxPPNDeZ0FHKj2Oucrf3KXQMdZjSWkD4zj1Y+vl5eXSfTAmlQD
leOaDYi1yyT27hN52AauyKWQ7dKogiuk7vpe+dnQTx9pOQooGxg7SZeeLCuaUM2wOe5ZPUCA68/2
Y5JmNEGLqpHK8yAA9nWX+Bq6zz17Crhy/XHFjfb3BxY9RepO+KaUmmkYS4cYFq4GhqZdnyQkiIQ0
MOrCw6FLJUtY05pY4qX/ICsPrQkn6WZJe7HNrateXpy2krCp7uZ9HqcssWRcak3oj8+0RPMfWhf0
IHhIZLdRJELqTvsLxtU9564LNVc1WrkmAtxbd3AkMgrKD1L5QDfh1dz4kNxKYlkTBF51Z4zj4beS
3zBepNsCUkhrRjBnQ8a+9x/2PT1ATU3Ycxc0QFxIq01dEnUqbv2l+f0/hPg/5JrB3gvdoqgFgB4Z
/ITx/OMOxUr/oDCpA8ARRkMuZ0nToZP9rUJXrw207b7N88HgV8bOzvwkDeQj7zRg3lzn87k8qiYy
HXUv0u3v/zsdh4UsD5+P6eyuZF/Y9OQD/phzIbg8ah+EI4y4xgQm7oWMr/ZUSHc4LKoff2TH/3k7
QcslNMRL7iQHJOagPoply9uQ3Pte/MzvSIH0Pys4/lu6t01Q7Oxv0/aVd3KfT0fGD+1+edT3bvhP
jrsvMlTBJCbLjJ8bsZ+nyVSSFpscSK1Br3Athq03E39/YcmSPY4n/tyE34j0AO0EpHsFnuCx7vu5
cW8SeuodmnPJp1ZvkT+ImyDP2KJzMz2hqVs3SKpRCyPK9uts5Ee4XIN96+ZQbnLvKfl3Vtb5C083
Z8bbO4iA2h9p9/oP6hACCO9bN5mX+UxuszxCjoKU5DJB+qmTeyXBTK1Q9fUBufrS97r058k0ybyJ
vFU0kaAYydGoyqPQHPja4yP8ikW89IJh6t9V0y7f6kCOtf4idsnw3N1xAFs/iH0cStM/99g/T0uJ
q/69I+hRW46kHMO1JFu1BkIK3WSeea3rPZUlsPqy+Ng5ky+911HrxosWHlndarDyWD5Shj8/9FnO
FaYLjCS1Bda97pzfJvGDEEfVSGLC6vNW1sYXeEqFX7HAqRfk0ozp81I96ICceeEyf/RibyIPK8gM
n16JP/HClTr7JWbhzrH4OzD7umzDg7QNgpr06V14/tiIZNyjBG0TUdVLfxXuRdmtZ52J5+d7Q/As
a30EO5L6JYrhMpzlPli0ainEhYJ+qfrx9cd+G1B7rMw1UeRcd927DIBZeMiA22iMHz/hpebBN0Va
zXYja6BlAsxd/d2B9dmM/+ddYJCmmynWvcO7ryDe86kIgfSsPqb4JqLw/IF8k+Z30q1Un1jaF0rc
NzwfSV6e746X3uXyvX9W+L5g1nGQh5Gs3gRfY91jLWaLPpbVWwPRp9uh3+p4Q/SQNLTosFZ3yl2v
IP9zKF7ZRBKzu3c6RMFo3Rn3kkkY79lTTeQaq3Hj1rU/ze+i8L6aq5Acgpy57szRNvtKrInUINba
AzoglwMDovy37oTfegiCapiN/NSrHw+Izhfe73ec4739o5C6/riXXkqkSyjEaqxyyqIYrO5CiBTN
HKXrZdVYm6EbOBQfgS9lifAQpISEJsoq6057Yy5chFk2L6XplU/31mpY8QZU8VU/vn4/N095n9/L
jrjWRKbmljxv+OA9lNO/Te4ImlQTLuffBFzzNqerafmALucymR8ShtrjyF3+PRTzwoO/WagvIeg6
rDiRJgLd0NpIBUK08s6I8p26+99Jub/zYetLSE7koJDXmrgdn2+efEIDB5kuvV6YSvdaE8xDdReo
izN678lHSrCG1B33xpOtIjiBGxhU2P59Aqoko/fQxXYDgmhzOjFhsuHvf4v8SVHNWFw02B6qH2sI
CvEClx5PkFELlBcJDvj6i74ZX2iB1j+flijWf6mGFS8Br8PzrtGu2dz/Zgkf+tudCpyD9vOLvt++
9WZ6tAJ5UUYn/y56/g5c9zdpILZWxtkLTpG6G04v63AP5tgE/qCTeutQAloJfuy6kxWxT0mACXb8
2oMmUTLZQ3iYDaxs/x6bUo4rNhG+OMUAvh+2zvKQaE719uLoN4HnO/Wi8Q+xF03EivJib9aqKHmt
u4U3OSYOZT/VSGI51CdzFi+0Nj5uAqKSGKf9fPWc14vxj36aV6NsZtuA8P6c5vj80mS1Jm7IF5BV
a0Jk0nEjB1W9wI+W4ZDA/2MgFprIEksKRczxJwsviYF8P5hykeaflrcPhqRVsV6kYGUDxtYbwIp3
XjiSB27goL9JJ/sI1gZOeseLgwiPfT6szqC4RE3UE1wioKjkkoZtYsLDfH/TGrBmO2ke++HuXAVZ
+vdD+7oix64HHP9BdkSbqHy4ScPWey8eS2LkMe4k/26YvVBKYxbIqrCJsgTSbEHrQvzn5s11tail
qBbkxHXX+JxCUrxVeZHVJgw6Rt4ftQH58M6byqJBbSJwelGkQbHeF2dQJdRf4A0g5yJJfem4wUtX
f+wNcObA2A0cjAtv7Y2Hj5ekgXv93tuLqosuOnUPMhBjL3l0RZqwn4kXBjgn8vY1kfSnzOYhXMih
IrWJ2DQDe8X+nW7CK7/yp3tVK3YDWyeMW0oID4Xq1Cbwvh8pRnt0kJuoVv2IGxhOp4/CfY24ElQ/
eFPERnU1SsOiicTW7dALhW8lDaw1cK9vvVH4eKXpolE96Uf2+fNJvlsvXMpyv2zHUldoiGixMAv3
TweEiPXn/Hl95x9YjiZScV9CP8PPrOZYHo0mRN0HAJ7JonWe5Wk+bf1rq58laZLl25u5+7iSNLD6
i9fv6/aBF3nszYdhyiOrP4aHHkr/kQZsiJspuZ+oOCRvwDY2Yftchg8PVNX0vXlWrZHYI9gXnxx9
/kI7c7tqN8NwDGYyZtW+/XFDI7D7UED+QCef9ZGfv4OlVvHYoDSM/s9//8/52Cs8Eh4FUB5m8Na7
o/iw2jXeZHM3xWsDG4RVvYEI2W04SdL2e5/6X2l8qJz0Jio4bnycgnF13Of/2gu9pMBfCluf8vhB
Ti248ElrTaQXesn4IWEBb70xbmQow9PoswfMtoHNu/DyMA0lXhAiXrRrFb0d6orRj147Ctv3UG60
53M5nLR5RgN7T6VoUM1UHKrt7BtQW++9aTbcM2s2035WCfx5gaVDyOi6cabdt9mGqXb/qr9NoJSp
kD8mfHYIql/3LY8wmrap1oiBAE8S2c1owAHtQH2yj7pqYNgbka1IDuahm3Cbu4lI3v/zhQ+QOw7+
5ZCubiKpXnrnUM6QyYSMKfYOPacJooZukowPjv2siHleL5+GIyn01oRLdkoxOkYSVdg3ZQVIWSAc
3qePY0VP4i9faM9sU0mwLRSPYlFNwL6345fhErHZAq0BMHFTJShCgXu8Sw2Em8FxSeb54xqj/KfD
i299iAe2p6h8h8v7HliKqPo7yeiilqxSl683zy+wGe5AKFQjlYpX9JmrazF0hylOFxDI7etUI24e
0MDMr/xlq+tFB6rOmyjFvwr3cGlNFOJ/8WJKNWTzqQmoyZWHNyctcBN3Vizwrz6BJjmQQFV89ajX
H7uPYXYPROigclFF36a6x++jNwWTLF6B9HW8F5ltxiKOPHnN3QYONUpqjqV6OFLWREnPBjb01o/A
tv6X1ps52LZ5iJIXAhP0ngiTtPD2unk8lOwUaAXqb8ptMia1K60aHQuaGJdIWjWMEDD0Pal+fP0Z
vc1hgtmbbAMn8xe2N9wAGE/zjLBINdNy4k1Arh8ZmVoT/mVXBEIF+LW6tLvzFt1HbBtCYtjl8TkN
GKarr1+/AVJRS+sSCqG09SEnroO9eNDUsoUvTUdP03Ecl9pf0V7oaUFyyPv5YxyfTaSorquzO3+x
0P9PqkaoZRA0QNValhq8ge3tFtM92tUmjukZWS1M2jScSvNtAp99DkZRGlRtQBycz1PPl+BrahMs
Vsx1Js21Caqpd0n6sLcETSD4LvIllQvSbPUGVva9f+fFcq2d2kSU9AMVONJkRcOdp8XM8y7eJxgG
JCiI2oQ/cePlD2HrTertgQ7Lfml1p3xT4FBXb14qryYS9VuhL+bc6k9C4aJKXo/WRO3JLwSYKdGK
pWgpTATV27xeZ331yTZVw5SLYjVgilwlLQ7dP81b+8Y4zFTVw14/5zPBgdi6ye8esP9gFZGuosFZ
eVaNPn++b/P47pDOxlhA3jVRV/XmLm9d5nPpRG5Hb2CN/v26f9O//tLv/beWODwixvDo/BOxxfbQ
LVWj16brGMZR4xZLVpe69scRhlqpuHhEYdMEkSWBxN+SqIrxVbdOXHELIj3KlF3ar6qGgw3sPGsd
7dpt/T+0bEHQL/0D7noUwIck3f0GlPIbAQuSBm1AEnaSbA7SQRpW9Lypq447oBxkzdNA5LlDYAmU
XzU7cdqbAE50h97D7phNcIpWZcAikC0K9boC1CU9pIG4Vc+fJPfYJBAnPf+8Bk4gAFk/TWQj9nmt
8rw67pLZSWWMXhOlhd+IIkrWt8Ol2U1YWV1v6re++OmDv7vBopdq3VvUG4UQhMvxcNGRvu64/aCY
SnZVE2C9/oxwcoLciw5EOZ8Pfjx/TPpUpO7BWpuIg/ezYZhMZXHdBNBCEC+cASmXR24inHwG9kUS
rs+r+OdX94wKC0kNPKbZy386hXQg3N0EP3j39/+V+a2HfzpfJHuVvXSfrn89Lvy4kJbiAPfiz6/F
+/Bu3ypQm6gCAJ+UZENJucBHXH8VmO/eKjSRAb8EvhV4cxi3qhkKNa42oUZoh5FkMlRLbYRjm6zT
UrI6aNxYzf71ji74tr1BG9AYlyjSe5kNQm3CY74kqQcfQC5FP1TRK7uuLtqMvE+aqTah5i6TtZC/
+6QeVgOm6FWIiV+9fHmCm1AZ5aiyvih7Mddd440YbnfC+VxOeMGJXr3E6w/y9e9/y2PSdtVI5XI0
0ZjoGs9kj7+piRqkG7+4H/pRtBfKa6Ll0ZZa9hHNsCZaANfdReCi/l4XD60ZagXBTtN674O2qWYp
9lBTG/BRbkDp7hWzaE1kKm7AmEknjqaj1eRff5RvE9lL05qo3r/5/X8krdtk8vvfysT2x/T3/xnf
hzLjktYEyoWwZrhXhkOrgAZWxYvX+wJaayJ58Tl4dMGbKLgkTjCmMrJ16s0ls0hroj6SNpvhnk2v
NVGd1ScOIyioqu0qb2ATCvbXRz6I1kRVw6/h5M67W8oSo4nk00aGPr7fTfA8dKj5uMWYk1KcBMmr
RX+95HhzV8gVyTaFSKL5teHYNB5BUD/vT/2JcdgDLNt147K7byPW9Wk0wO5v93eR31X/5md+YTv6
fQRo8d/+LwAAAP//</cx:binary>
              </cx:geoCache>
            </cx:geography>
          </cx:layoutPr>
        </cx:series>
      </cx:plotAreaRegion>
    </cx:plotArea>
    <cx:legend pos="r" align="min"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Origin of authors</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Aptos Narrow" panose="02110004020202020204"/>
            </a:rPr>
            <a:t>Origin of authors</a:t>
          </a:r>
        </a:p>
      </cx:txPr>
    </cx:title>
    <cx:plotArea>
      <cx:plotAreaRegion>
        <cx:series layoutId="regionMap" uniqueId="{F17E3CCD-8744-4CA6-8E68-8454B60E06AB}">
          <cx:tx>
            <cx:txData>
              <cx:f>_xlchart.v5.2</cx:f>
              <cx:v>Frequence</cx:v>
            </cx:txData>
          </cx:tx>
          <cx:dataId val="0"/>
          <cx:layoutPr>
            <cx:regionLabelLayout val="showAll"/>
            <cx:geography cultureLanguage="fr-FR" cultureRegion="FR" attribution="Avec Bing">
              <cx:geoCache provider="{E9337A44-BEBE-4D9F-B70C-5C5E7DAFC167}">
                <cx:binary>7H1ZctxIsu1WyvT9wIoZgbaua1ZAJpJJaqCosfsHxpIozPOMHbyd3L+3iN7YOyBFiQlmMcm6vKb6
kKy7ujohpEe4e/hw3D3yn5+Gf3xKLi+qX4Y0yep/fBp+exY0TfGPX3+tPwWX6UV9lIafqrzOvzRH
n/L01/zLl/DT5a+fq4s+zPxfGaHi10/BRdVcDs/+65/4Nv8yf55/umjCPHvdXlbj+WXdJk19z7O9
j375lLdZM7/u45t+e3aejxdtemm8y8Jnv1xmTdiMb8fi8rdnO3/v2S+/Lr/tDuVfEiyuaT/jXcmP
LME1Z9y6/qOf/ZLkmf/1scGOpCRSCSLJ9R92Q/vlRYr3H7ioqyVdfP5cXdb1L1//d/Hyzi4Wz8I6
d66Z4eTzqjf21TZ/3WX2f/1z8QE2vvjkljyWXDr0aCmON21Y15c33PifS0KoI00o5EDoNaf5jiT0
EePEUkLJr4Iyb0hfC+LwcvbL4Oa9BftvPl5y3jn+8Zy3LxM/LNsn5L0kR1BxSyptXnMXzL11CsSR
UpRpqfXXQwDRXB/Aa94/ZEH7uf/9zQX/vz9YSsBe/3gJvA0u/vP/kovs8xPKgIojbZnUgoG5xXqc
hSNYJ5NzKneZ/rA17Gf77XcXjL/9aMn6t38D5XfD7IkZr/gRE8o0lfyq3rsSYPLIYsSiUn1Vfror
h4csaL8Uvr+5kMH3B0sJuNsfr/z/+b/NRVPPbri+4cT/3Ppz60gSLk3BzX3W37CsI0I1V9wS1xZK
3NC+NkEPXNR+Qey8vJDFzrOlON69+fHi2D6pFWLsiEsm4Ydv/OyOOTKtI8hAaam+OumFUcJiwosb
yezTiv0C+PragvVfP10yffvyxzP997ZuqoskfEL7b8DQmEwToTn9GuLssJ5ycSQQHMEViKsjsrBD
D1rSfvbfenUhgltPlmL4/d2PF8PbtirbpxQC10eWtoiketcJcHkkOJIESb+bp9sR0AMWsp/1315c
MP7b50u2vz3/8Wxf18WFnz2h7gtydBX3qxvNX2RhHFmY4AhCv1odstD9ByxoP/u/vbhg/7fPl+xf
/w0s/pviIszuM7KPS4F/Mv8rQnGlIkvwYpn2bqvLOf58OvZLdqSVpJZCfnv1Z9fyGOaRZVpCWuaf
xJ/b6mA8vF/3v7240P1vny91f7v+8abnYIDxON3/Gu4Qptk+5n8Nd0xEptePF6ADVnOvFfwTxl+9
teT61Yd3WP43inXujesex/afsc4ONPogw+MEYfaEIuAKPtXiABy+JlTWbrRJ+JEpEWpaC6xnXsZf
0Pmvry2U/uunS613/gZa/zUHfzo7/xNm+FYKeJC+ry6z9KKKn04AcgZylNJU7rX1iPwtqpW1VPjV
RYYiyP0L2W/nv7+5UPvvD5aavzr98S72Kue7P4t/nLUX5pHUJjGJ2IWVgXhSoM5a33jXRVT/e9tU
IUpQ96nAfs5/f3PB+e8Plpz//e2P5/yb9j//fX9A8TjGS+tImcIymWTXiMJuWgX+4ygA1je/Yz23
k9rDy9nP/Zv3Fry/+XjJ+Td/h7Dy0xNH9UoASBBUC7ar8wbVR5TIGce5yXVv1PsayNzWfzWcv3lx
wfZvX7jk+/ZvkMqe5tXlwaDmf6+GeVVlatMbCewDLB954n4W0m7q/Q9y8md51bT+RfJ0EkAhQWlG
LVMuDh7yaDxAgfOm0r/I5R6ylP327vubi6P3/cHy7J39DbzNtnlaAFsApWMS7RL6Gp+eQbrblUx2
RK8gjJsi8sLbH17Ofu7fvLfg/c3HS85v/wacf9OHzXR5hds8neL/7J9Ak9GDjA6w9fhyfDrO/ywa
7Ov6WgKnaCwInxY5/dkx8SB1/55tPlnT3M9M+kGcf5lX3X/+2783gX1kfGkdWZRzVAq+etGFjyVH
JteWspDo3c7kHrKQ/d71+5sL//r9wdLDvnz14zPps4uxNuyL+oYNTxDZM3QJoRHUFHtzaXmkmAKU
alrXhQKygE0fsqD9Evj+5kIC3x/ckcDzHy+Bd29+fzrm/+wO2tNQ/SAT9Ka//Hz5hMXin5DSQ6PM
OQF5wiDzZ3b1YMYfLog/0un+rNBfj3A8yOJ8h9ifKtz8WT94YGK7uazSi+wJjY6kR+h8tjR6T/bN
BVC0bWlEoubNYMAC0vk9SVA6O9Aptj/qufXqIuy59WQZ96z+BpWEW8t7Kv3/KYXbc2QPMkLfih5P
JYOf9ZwH8R1ZYX/xlAboZ777IL4f7Mp5XMTzszlod4J1iWW61UX26QlhHWD3iglNrEW1mB0Jqbn5
bSzPsm5y6uti8eF17PeuN+8tXOvNx0u/6v4Nes5fXjbBdcnkJ6hzq0f5zoTv/+rM7zu0Jz2VR/05
ef1XMZ3fv6At6uKQJO7rmvjzZ99m5VcXzcX6asj+1mD4/U9vPNXi1fs05lqZtp9/e8ZmxPTb6P78
FTsI9nlb198Hfb69cHlRN789M6iau/dMUyprHuI0NRKR/nJ+RNEOwNHVp6U5ZylawoJmaDoIfnum
6RF6nyyTKIEuKHTriGe/1Hk7PxL0iGqJYROUswX6dBj7drPBWZ6Mfp5948TX//9L1qZneZg1Ne4U
kM9+Ka7/2rxQobjA4JYUTDAmLEolVld8ujjH7Qn42/T/eDwPyBhZU2QXRPhum5FQOX4bVe3HQTRF
YndTVMSNm5fJVJ0R0kzq3NM6io6tqLLGs4oOBY/tgFtcp6uex2l3HKVVk9vJ2Oh8VXgVeR3nVv4+
8EMt7CpNotHO+jiU6zxQnnotAul5rpGnRlDYNMt0JZxMGvlQu3U8lkHqkEj11bosWXsup44w22IG
OdNZVX+ySGOMZ4VhRSesGOjkdDXJiTPmoRIbyy974niilR9py5vaZpHlpyvSCynseCiSF7L3+tCO
w1AFdi+aittZm0XEVqEZ1G4Uyvjc8AWrsYSuSFzCOqq2hEZTIlxVj2BVYlhlRu3GqvyxtW+p0T7h
7JENfCzXDE0jFjpHdmVTGlnHwDMzso3cjyp77KuqhkAK6zSNaRWu7idH5+/b1QXJ0BYm6NV/BIPW
7+hC6NdQuUZEdmREk7BZ57N6FSlf9H8QlrLKnpqwDE7zLB+TT5NV07dd0dcfx76GCoxhPfQHOIAT
sLsiDJ+YGL+yFMG/KL5YUe0bU+T7GQ3tOiLKWgkjZ6s2nwzmyIj308aM+qBe68Sq1YqV2ZCvs9T0
Dy2DkcU60DZi4aAISjGBigOLGtZtziiVtZOReGNgB16TqFUeejl7FWdxaNlx0PTEFZ7hlTbTlMSn
g6/4JaFJuaKDwZQdxwWbLrjf1dZ7qLwW/iYZuqDM7Fi3xfSZNtwzz0XD++BN702j90l2Q11Ih7Cm
l5lzv5hhOnZ4CgFjYnw2K4SbDGNru3shkQ7GsJFFYIehzv89mdxM1yrgSXRAn9QdQui3Ac+YaZpM
mFfqdsu0yIx70A4vBdPMoVGO0emEvhDpEDdOlg7h6PQyTdoD21saND2HpahCUkqZRYWJkaXbokp1
XxaZCjzf1sz37SAuRper3FtVkVUd38/KOzuUsO5a4rjMQzpCz89v7dDHrSAJi5M2sD2VDMWK8ph5
x82YdfpkLBvJTpu2HwbrwKlAN9iuBAF5Eetq5FMpgen/XbKN12me1r7ybeFPyhloHZ+lXlS2dmZ5
9Xs6VrXbpKq4uH+3dzgLsgoT1gS9ahg41YvDOLG0H3MUIkGWTFPpUNkPL1qti9YOaS4+3U9tPlK3
jZFGPVNSVDQFyMLfLTZpNjHrpsmMfHsy4va4qgpz47Wcbwwvsc5qk5F1qvh0EoDBB1SI0TuCVXKe
MkcnLFphubUUrOfFJQtLDv2pvaHIfCe2RJ2d11U2xReJ1KK2bOVj3RstJ7OBlvlxldi0M5KsseOC
UOnZom4UDZw8rtR4Zg5Rl70YO14rh2Rtwl6Vg6F6uMmYNdFgW+2UT6/7vB7yjQcBp6/zKasaV/V0
DAK79fpyPC8aoiabecpQryevC6cvPCwL2R+TWsUjtbveJNO7MuyM7tIn5eS/60XfacuORh3FL0Qf
MvEyzAgtX2dWqgbHZ36uIqdPuG+exsQcR+b0tNeeM/ZJPr6s/Vyk60EPZTW6/hSyqXVamoXsQ2Tk
jeq2lvBTUdhtZFrJu2BKeGgHgz/RYVWYgajsiE/D9LHVLExWficzaYu48JVwiNkGht4WSdJHp41P
ePCy6nQWbdSYp+IY3+FbkxsYQ+51TgzK0R9JFjTec+aLKlnFGNeF6aiJMnT+MjAjHaVbaK459Kti
kIO1aqYulfDqgWHEud2azJPrpGTpwM9SOpSj+JJxlfXVcVmkiRGucp5ZI1tnhigD02m5Nwpm+2M3
Zls/TA19aRmp1b5jVR+PX2IlC9O3hzwwiz8MWRTMCYOsLJ2QD3XQrC3aG/UlIhuzWZnjFESXlpUk
2YnBPcQkdpZGJXtuDFmhSjv0pyBfmZQM/ToWTRTHtujrNndYpLPkg2AT7e1K0bw/Ya1KrePe71Pi
SL9oum2QdYbxUpHRh/cxMiuo3wRZOGZniF2KL2lUaOvcr4w+UE5bSBp/rIXpB/DpCekSW8XDSF4g
KgzZ+Zhh/OS0G8Y6d3nLRg3FVaE80Y1EeLQKM+kP78aiGo59y/Rit8jFiHXRODGdsEijXp4EZla9
DUlKrXXe9Jk2EB35rZr+0JnhDYgwIbLcjhKdi3jT05pnzfO6ZAFVmyILaVKsrD4OptHWvqTryWhq
7pA6m057pTu+Geo0TrZ9Ab8yOInZhK32T7RvSLNcm5EloremydP2/RRk09g6ZRWRYDvw2gigupqm
gxsznhTCrgkJJ9NuZM/LD6xpBTnJO79Tqd1ZnppyexoSmfd2KzLcfmO3faPUyhdG2q8qPopoy4eu
MJymKJTyncGICTvTagRn7bwoJ/EHq3wabiHcoFgLjzZklfpVzE5YLBGQkr4fon8PLCLalWVeti8L
lhfZ82nUdHyh0rYPHRpyoyudmPWledx7pBuej7lJg43uTeq/oFL74XszCf24fdFFaaHrdd8HeTM6
UA4xbIuQNJ7+I6l8r37nhU0cMnuqomQY4Yz7JutsPXhW8K7uRBgeK1EXfXuSmkKpbRebMfddPeAC
NPaqGhPDq2ySNmb+Otd6qI1VUnNYCnvyqEj+NfY9az60RqpDO5wMSt6nZkvaU5Ok+bA1Kt54Lwwv
aM7F0AvxaWykmRxyiLvmGhkUoXC1EvmLhYgDmNSuQ/QyGcSG9ky3HI3SybO43tZpXq4GsyR2MZjd
AQdxlx7juG2BangHxN96EUJFhAvadqPlxl4fHGdBXh/nJsltzWGkp4nLA/R2feG8PzaH5IRgXgbh
8DyrdDvOMDzVdU2vLbeIc+1AGwd3CLrJEY1XP9etpnaeenplKJ4fiOEWOcEVaYVrPRjuGVIY1hEL
N9zmiCsSNiFBa4M6OIlhKgZnHBLvlJCg/EBUN24T3FEknaKqpONHaZ+6URnV8UrlGT25Pyi4E7sq
DSgS8atWinAi5hDlVsBFfW6Euo+8L8Ho85OopWwrzZAfiK92xSsAaeK7MWCKPn1iYhJ1QcUz2inC
FqsvMRxuYfeFQepNniCu3JSDrjLXKoURHyC6THW0yRQiSJNCxAJ52ELGyhuHIjcb70uJU9Y5iciy
eFMxEg0ucvS+28Zh3HhOUzUT8lNvbLbai8j48X4G3906Mym3JMIfDJZTvljFIFXpaR7MgU/gISHb
FINfpa2TJZpXL0rkh35q85Lz8pEqriwiqMIlYxKRNLKsWfK3JMu4PzJWCnHMu1BFthcMY7PRrKXn
GaxjsMlrCbvMpk45TShDfnz/vndj21nNyXzPFm7aQvuiZorvkjeYr1ohQ9MdLUqOE87KE5/1wUsv
Q6B0QNJ7aAHYYbARwHGkMBc8Tlgz8QhpqosY23ruI9KyBynjs0JFw/qx22LYFdQJuoyb2siCq0lL
un6UpeH2gW8GKz1EyamfG2VoE94U16161xc5nl3H5rexpHnd3yP2K1MBB4tLEAFamcC62C4PRxZi
BCPz/U0dVXobVbHlBCKrbFa0nsN1RpSdRwY/YBL2UNW4HZDj5CANQ36yS9XXNYJfLgw3kUnzOmes
3yo1tis2EPYmMXTsUKOT1QEZXmXJO5tVmNchyBxwK5jFxIwQ3tZXnZkIQ5gVbnJziskmjboegT0b
88RmNFWuRXzD8x065e20TpIizZ16JGZvW6SK/ObAcu6oFKARgc0zABUCXmmhUn7beX6hEFW1ETV6
p2iTKnnftWVny7EMm8ey/MpQIeEVHC4QVy/u7j2qAtqwti43Wldd5YZxWjpa094RY5yutJnWn1sV
6uSAidi1TdAvE85d4T4SDl+E3GxBVnRlPgSlV2/6eCBvIs76c5LVfe60bWvYwG7UIYq7NvmKosVg
Dsl8vxKM4UKjSUwN3iL82/g9XbMq9V9lRmRuMtYUH6DUH5mIsvO08YfnPsK51/ef3Xk7OxqGkB9X
ryCqmYWqrIXnHQpBklJ5zWbMkXTGCQVcFOb120Swzu6zmrq9UZirIYqHA/Klu2523jdjEh4WoRTg
Ltxruitgz88MP+iGbtO1/rQJdTPZ1pBan6qpG7ZjKFJn6pvYsWgRrpOu7Y9VrNQmxmzpygy1YbO2
61atx4r6gArc0XOoEYd+U8UBxal5ju72qcsLBefQVOPGKIfOsWRbbIx6uujS7pDlvMN9UBLAOARu
HTUFLj7bpSTDMm3zeho3SVgxZ8gYOZmCutnGkTT+1RhB/ZwqU9mG6Tf1Y402SCsG5ypm4nyJfOTC
zyoxWeMGqBpiPNk1sc0T/8ICbz/fr2NXZ2ZHybTGvYbooALQgptmlpIWRj2EEe3pBhyo121CB5s0
Vb7JUh1vy0TVTs68xGG69F8O1kg3TR0pR5OKvCmmUblTUn4QKSscH4maY8U0fZHGcXCZGeqQ1dmV
CKJti8NFo0ohgX7Bby7Q8CZNSxDS0UqGktOTxBjE9G/DSAwYAN+LX5mFWZ+nHVG5dKyxJweksiQP
0zpfdcSgDQBPYYZ2FSLu9dAlppzcPje7bWYU2WtZdhcxDboNEITEqYPeOsmMsHHvl9Gug4OPmQmb
CHZxy54pcKP1LmGZ1kOshoC4pqDZ58SI+3QVmBUZnJSbBbFLobr3IcpF7+6nu2tuZ7pzQoV6lWUR
XP6nZuN4KyKjLM59sxqJ24aabQC6s1WWD2yTBDkkXffJ9i/Qg4xxsJFcAfXbpVeMfADYAyhdemZ9
ak66f2FEqOJUU/RHQAdywLzu2x6bUXCLovSFMGmXnMGLKml1SVwlcutVJitkbU3QSrtFMg7YTXni
gJPeSxFwLRWw6pDmrGG3GJo33Aopone3F8RfEatkmxGw4Zp7XWSng8ivL+D403hs1sjvZ/tagJAb
7gtU8y0LS5g4EUZXDwUDQ0Xo234wduc9Pll1atR/gRSGexiIIRTSV1XGW1vTkiN8Zt7kTl4WrOtx
NKSd54Nex97gGY9yAtf7gnU0NSoxWhG2OIkN7f1R6JC6UT/I57UM9HNVVoWdAa07v18n77JwBoJx
9BDXwhGaC51Me6WmPpLEZZ1lrq3Aim0ivfJdXJfmo6LneVdKIvGC0acEKdgy1mgsmRYRppTdWNXF
WopWrCo/0k7QI9snMsjXsC/xAduyb3/IqGfJQURULvbXqqAnnW6Iq/PQtOzGE/nbQfQ82SIuSg85
trsmFDfc0PkKUUTqMEiLI8esNu6CLmRuaBpt+YrmZjnaqFvrqLGHqublKgmYN9hAQfX4NvKLgYcH
NnzXmAJBmOvc2K9AMX6xYRkzY5y6lrpsMmqU59LByYqkcEsAAU4RmWotpih5vGjnTA/GBrfJYAJu
4bnMKUmZ7EG0VGa4niGArQ9vdzqGJl2XfJSrtB2rRx9J4Bg4+ACo4DUJn63RrSMJ5rZC04G7YaQ+
diTpXTpmwpGprq+H5P7Uzuzj6RwoQX1RLzGXZWOjDoeWGzl3CUcwzrKk3SJvQoyYxNOmM6za5kYh
V48+mbicR1M0R1jz7P7CK4boH4jkVHN4pzFYNSpPnbac4uM6KeX6flJ37TZERlBQkHouaC51JuQA
cg01UjdMU4ZuR4O/7M2wf+4NRnCesDQ+QG/PoYSGIu4zzbk3RC5Cz1TlndFHoMdyn6/o1AxnIkg/
x+XQHN+/s5lJux4CsT4iO9xeauGSx2VogdpRH8ftOLmFFTYfSZuljU2SLDrg2e+SAfIA1A6VNFyT
ihsjd1XRmup0qDKfujUJxIiqCSAmh+WMf7h/O3ftC3AVdNQgSAKIBN+wS0dbxmDUkaAuSTR0AobI
nQADfyZBWjid11Vr4FudG1nlIYD2rorMrToSd1Oj6AwQaZEoatGEqT8N1EVeQted6A03K/mXsQiG
F0GiDmGF+8gBmkSFEhfDa7YMhTMkDtRHScjtFZcrnPIiWfeyojaz/HZbhqNZr+5n7ZLiDK+L+YcW
CPBBXMm0sJueUXo5dtigPmYFTmfRy5aZJ4MqPBt16P6RHh7U4NeBjKHrBX1RYsHOjKadlROrWbdG
R7YlgsKNkeZeYqeJjrJHhmVXxBDqcoCPGChRC+sskavmQQNiRcuCDSsssorTtjyZOn9wSJGrA4du
F1SYoWVsDoZ57ggDzDy31d42zDokqO92olkPtJHbzC/G162VeHI1tml0Cnr1C2+qvC2rlfyIfysf
aV5m+hRBGvQHE8F3dLWOETv1kdGsGz8ZHACqkTuiwGvHTTUd0JqlJUOSjtAa/0VAg5RtmUQPVueh
AYIX675W47+6KCmCs6Js6+hEhUV8dr+K7iNmSdQogCQjAr2q6d9yeBwta5yGAnFSkUWnno6ztZWj
RNpYdfH4fQFvnLEICeXUSxEO3GtFqUSxnmhQVnZi+R2xDS+vUQDsy+zfj94YPDUOH5wPqM3Xf99W
mLhVHjrBcPZ81NRdpEn6fVxa0aoJMvHmflJLVw6BwR3MM/wz/ACobZdUZOLXkkrPbNap1zQnqlZb
5BZijZsLkReNPHKKYsoP6COd/dltLwSiQC4R+AJig7osbUuoOSrUSV6vzcLKzgwJNbEDVTXHU48C
rxdTemqy1nPRAkc8B1jduA4HEZZ2MBnp6yQTqPYleTAdsAt7eKHQXYlIHD8pgAa8hTcZrLjJqIli
Pn6hI3OzYbISpxT5uPaVVscqrUK3KoSfPJYsvk7NECcAe1gJvhBBEwmfo1WkX6NdYkSzH7oKRSW5
g6ataUuaCqgDbQ446DtHZ6Y59xlCEkgFyNK6+4MxBHHer8WYxF9C3lpujYBhmxekfqwyz6QE8FtI
HZjOMuTgUZsHcgz7dS+kYSdpwp2oS8ptNprxgbh0Dit29AqkkNzjkOIXsmCE5l3fMgjhNJVTqVS/
roUhXkZmVTiEeP1jj8xMBcVChTIp8PdlO12YTEFYSrNfezX3NgOLS3cIzcRFHoCUFB1qp1XDJveR
53QmOtc8cEbRojR3Dt/eGpdNy8vCH9asZHxlyam0S7TtvA6K0LNp3Cs3advssVZvtuNzX928TySM
c/h1m59ePFAatSCKn8JakVxML2GHxjVlafn4/aGcA5uAQ4Aq7zLAYcXYZK0GqNuzkX/WnAypE/HM
c4YibN7mggwbDwnqH/dzdc8xuGqIROfZDLTdqUEGJKh4Rft1KLsvvM3p8xZdLIDZxPj6r1ASuLnb
hK/CHndZKdIMALfkOHAh8Y8nZcC0WLW1SlFJP2BPlkExTCo29Z3Uwp6YXmB4Ihv7tdZx8Twy46yw
u8KrHRXzBo1hXnBmdH7kGFXeH4h0Fm10CHVm2mhSR48kUHuoze42q0iHZtFO/bpprN4miIu3lu8H
Z4k5DGgvTuMut/FTPvI8V8qabKVH64x03vCK1FV9WjLjPUtq/7gLx7SwvQKlcOS0xDjAoT12AjV3
+Ds4coV6//z8ll57yCItAbhxTZvmC82S8W3HTH3ATNwJoMEKuNX5+jkLP1Jjzk7wFpFJJTHwG0i8
7sz4pIAVdnXl8ee6C/iaDiM9gDnciTJnegq/mnaVJHBzsSn0VhUwrh3olYK5dYPSNm9F6M73/a+0
bmsX5sN36h6d/0kxZJv7FfyO87wijzQWERmwB7Yg34opbr0QHW2lGpIXtKQd2dRKDy/MvJq0rfOk
fdXIRooX99Pdy2ZkmOihmOtmy9aNiSb90BFoXMKTdoXUVp/WjclWKk2qVRfrQ1WBPSqu0CwBrcMp
xu2N88WCt+Xa1WhtnBTt1kVZJp4d1Cq6BOQp32IsYmjsLqmEO6IZ93MX9d2qqEK/XBlElJf5SOPa
JkHRYMbCS5p1R4Ywt9Eona98PeiL+xlz17ZBGZAsAoOCPNA/s7vOOu9SgNJdt2YdEtNiigu6RsaY
U4cCZ/EOxOJ3xTDHEygiAhGaLyZauF4cNq4K9LmteUw6G/0r078wqAEj4zUBdmvQR9tTBBUoVuIX
cHCEEZfv7o4WyZR0k+7WqOSxysmAtg6XSTNNhqMhofzx5MyrPB8YNEfPw8L9NgJV9ZZE7bouwngz
ocL2gfjot/aYH0XO/YK7a500nX/0CvkiNggt290amuhGPZJkXAdBW1+yTnC0DJv9h/up3A3CEbrc
JrPgYC36qlfhNK479EOtarMJPtKKRCWSG8a+lLw2jReU5xRtzUbXfkCHKF9l6MFd53HNN0SE2Zsy
rL12df+67qgt4hyOvAeYCmBxQKO7u0+Q5vEcUYJLvTpYpeh+Os4Dj9gjEs71/aTu6CzgfVyLjHwV
8LSF0GqXlF/6kxfHlXTzsGvP0Fsm1n6K9i8ylllpj3E7HHCPewjiumWkkShk4KfllkWToI8x8GVS
5upaZs8JhP+ea8z2aCuQL4LWNIYDju6OT0D8hsoa/gE0joKzuztEApc02Rgxd/BI/oqFvjonPOZf
fIFpFDtFfyjAOYIyyonfWiQ9rkPjUFJ1JxqZqWvMaKAgNRdyF2qGUM/iSdwx18+C8l8ZipkvCTCC
j6Ru8tGJh8hf1S1RGNZg5QEVv6tK4CXDRbvAPDE7xxcxlxn0rfDUyFyUVubZJmnVa8llu/XTUVgH
lOmO/8M+8RMWuHEN8AfKYgu9LbiZSDEVzO0GI1uFaEI+B0e/pKMfriTG646Tnj7+rKByAHtrAVPC
aM9yWKq1OgMZA3grZR+/iEej7ldlUpuYfpvYGF3/sMWfov57lAntoIyhRw1J1h0AfuCWIUXfcBdJ
bLgSbBxOp1IXq5zy4g0v+solfpy86DDAZieE5Zf3n9Y7ZhGKgp5UjGKhtoGgbZb2rXjKjyZvaouE
upOK0xOvNb3tZEXNATEu2rzARoQQUFaIEfUiNLYtjAJBqpNWWSdcYyDeh3LI+m0dCu9jnSa+WjWt
ZyQYAKuTYJ1MciicfGTdv4E+m+LASvbsF7+zROZZFDrjW4uFSPQm1AVqZO4Q+/J9ia6zbZfU5YGU
+a5JmhuOYB0wwoJYYem3VTXoJkNe5iZV+EUwDBnZxIJk0TmePvc0OuQfLUW4a6SLwCMRrS6PCY+V
3yE3ES6ChU8Bfmx2JQ19qH4zq8IODgDBISSwAKLBE6OOu6sqtQGPMTW1cMUofScv88JGAlYfW6yJ
N/fv5w7/ADRgMhd7Qasj4sHZLNzSyiarkNhhXtENe/Rs276PFiGV6eyM1vlrL4q71f307mwN9KCU
uJuBw42gWLSgZ7KwMacGdYch8N4R9Met0P6f1StRVdw7IKw7Ng3ETIn2wit0FW3Yu8QMMxV5HUXU
HVk2vpmspn6XJhPak/kUnCA5Q0E+n6YD4c8eojOELPDzq+jNxSDsLtG0NSpMNGCHaPIsnhedRU5V
bsoNzKtaK6seV43EaOz9bL177PGDrwS/qohEDV26uFdzl2pjFJY5ZdgqjSv/jDKjckTIqxVVMrSj
wCDrPJ0Gu/v/nF1Hk+Q2s/xFjKA3V5Jtpnt27K7WXBDrRBAkCBA0ML/+Jfe77PRMTIeeDpJCUghN
mEIhKzMriMV+8UVyUkN+7ap8Y223I7HV5YHYg2L68jf4g248L5VYW06T3eivK7gOri97Sq5VHF8F
F3wu6rZAy9BJGEWQi20kFy8kCpqVfUiK7oM2tjk7BinX+7P6xlIiWcaxAMqYoSJ4cfd7phjydELI
HgWN97QlrOrAJd17fhufm5THZwg5rhX835rFP0UrkITBTbl8iKZL5tosx0oarHS19EN/Ak+lBS8W
ap73v++Nww/qSwarVVTCc1yOLxcsJ9wvJtQgkKsyvx69yKuCjE11K8f21mvCayXwt+YTtwEyXVBi
AcldrFpEoDTZqHJ7JbrwPpwFKhFDQHagxxZVRIQpl7Rj+/c/8s35RKkT7y2cCwTvlx/JQ5uyEST5
vc59Vo5zp0oaesXOh4rtylBvzCfgEqQWENjCfmbrPv53MAVx2YSroshnes+KUvZIaVDhjIuvkFzG
dZNk6sr198aMYkQMByo5HoqXeBVPmdMjQdamm8bUjWIOFOcwO0BIqG5DS7/ZPAmvvALemFBsS4yF
4iruqMtjTrPRpQtWGSG8b6p0jdleZzktU8anw/tr9yr5Tv6k/RHeTLCVKC6JGtI3cdgVxN9H0HPu
u0iKejCNqCPZq03D5/ZT7uSOEP2fC2bbyKCKAyfBOxPA/8uljFVuh3bhIDe1hNcgFc7lFAs8sIr8
GjT+1q4B7rClbsgsQG16OVSx5HMadaBsMdmA1zQaV7Fl5fchnaDP9+ZrIOdb6wcbpGQDxDe9+cWB
6MDQbhaLANNsGye1oFCQmPAjmA6/3l++N0dCdQ7PF1xMSHtffhnzxi7zuwEfRe0Q/tKWL+lj4FE/
KG3YuC/vj/Z6HvEUxvWDC2hjbVxevM6pMOoKBGqJd/Pei4tu1+LJeIDrRX/ye5Qj3x/v9ddtthOA
SFNUA3EMLuZxBpcAtg5DvF+onxzjHuwGGrrxW5oT+vT+UG9c79tYoLljL4KKBguVF5FlgZ8D3v8L
PDxMJpO5SnXW91PZtJkaD7BeYM0+maFgvUtV2HW8AvF76EupIoFyH8A10ty8/4teB55gexFD//Sn
Drd5af0d6iSqu6PwOmDCDSHJWOJG7JofJo0drxO7NnwHJB0kzmxtu+DK2G8sNN7EKHJu9BUQm7d/
/1fOirbSMjBkTfZNBykDrpA8PA00zPdQAo9VBurxlZTudRj6E2FR5ERSl4CE93LAvnUaKchQ7JdJ
dPvFru0Xkq/DDbBBf8dGb/rAI0JKTVZxJb6/RrlwRhM0lgRxDCEwuURBaTZHfFgM+JxU+qRMGiz+
OoIEyPgiv7s1Mmc+QJ7aJkN66xuQjsdVioNwRn+Ms9HseOHCK7vx9fwD3gJyub26CuTWFxnuCvV3
1KYCaVEs6DkJp2XXWTWcqRDuTib54/tb7a3hQJsD7x9lGehptnP413KDyIdrDmTdvYcqwPMYwn+g
YvnawXsnW91u7OOiv3LvvD7awEG2ZyUYpsilL5EXLGYuAwg291FHh6nkk4DGeqKp2K9B0VwjnQTb
6X3x3gMDBJlziJ0FcALvsZdf6AI85uMGNypsm1Qd59KU6bSET2Z2Q51O61wnroNonff8B6LnF3hm
ZBU3qKYmIhVXvv11al1sEQ2sBNQjAGNuJ/+v6eYd2FlLoEKUW/h86OfCdhX0X1RcOVSvlxXjYFfj
iQsPn/wyufancF17CnSrHSz9yP2sPad9wM8cZMIy6fMf7++iNz4L9ATQojf4O/qfgcZfnzV16dDQ
GOzSzmCO4eSQ3OVU+A/vj/LGxsHX4ErYXtPQFF7sVZnPjXQA8/eiZ/HH2dCel0Wn9XkZxiUs3x/s
dQxG2WgDk9ALEuyoSxG5HTuLBzABPjhR+p16RfIdSqTG3QAO9qYd7gnjHVoF/4orS/fGVwKNRDjE
nb6RMLf9/NdczkE2b9na9iRyyzmBbUZbetMyQjDo+Z/e/8g3tgnGQlEO6diW6V5sxzwARGBi4FmJ
pfxEESxrFsESASoQuqNZR6+wkN8cbysAYxlx+C9v9SlPTb5kKW7azpFjz/L+lCFZucnHLq5DID+7
/8f34d2ODHAjWl9qBJHSqlTNNt5HnKW7IgSLVnQkq7rtIWZJOl+7UV4FG5SycLiRuEC6skl1Xi5e
1Fka5WMe70flMrWXw5w9e60ZQcggatr5+ZQFJbgncVN6clponfVTcXAWlWB/CFQFcvG1kPNqP+En
geGOgItdFYFs8/InOTBPVQLG9X7A8++MX213gwFFo89sV//H6cZQGwEuhQYWKOnl3UWZci2KovEe
hVd518jFHKgzdDczaBhW6J+vbKdXYQfjgWu2gZQp4s+lSCJpCYFRXBTv51BBZzhxlLlLZ4M5vRIM
Xs0hogDeSKClATIHZHhxKXdwqcrk2oUHHE22n03MDrZQ4Q6R/PP7U/jqk8AvQ9zBQqFYmiB0v1wt
k3tT2oDzfYiga3nGpklOUCnQK5LO16Pgf42S+BZg/E3S9XIU2J2EIHdPySEQXsR3bcfCsCmJ6c2U
/+epQ1jEKxwSXXQsRk/Dl0O5qI9nI+b8QKBu+on6Unokg4U5Vufr/8zdzSBV3Ti0GAmyqsvT12eB
SkQ05oe2i1E+8tVcwxwpuiXRfO59j1ypebyeRbxhQSgDSQIlLNjPv/y0tVu6LlUyP8SpNTvgnu5M
YAVxfH9H/EGJ/05gICnfdA2b6g5oGfRAF8OkGajAYha19nSQllGg+kHdQOm8pHXBZNis5bqAcvYB
JwRTGkLYQQ6ok9LoBHFC2sONsAsL3CFT1pdaDf1c9V2URGVjJqv2Aaj438Yl4b+pbNSzli6/hwg4
ekhIF/fIh3v7CRTa5Uy6NHzWZpn9slmGPKgg/A/bUrMm+cnMLJcKsl//g8l9853qEP6PI5Dh88yA
5dVZaDsUFVVYuBMwLMS/LpZzWA6ZJVGZQsD42OgQso0ihITzzhfrvN4SmUVmJ/ou/VVEE3TGIY3p
R6J6/Z2HjoIpkQEcuW2mGHZHCD7jfCTJ3NyJadXzfuGZt+7TZGxdDRobF/sMdhVj2XQ+y3apDpvg
IVdy+qUXwYcDKrz5jsDFBsZZiXH6V9RAUVk3BqcR9MSo1UtlVdLxuFI97fq6j5nh8rQMGq4CLEUx
Gm5Wi07pIUgYrMnKOW8UGeqw6BZ+P0x9Q3eNahLyO4rNwnZIPOBt2fptxG9maVxe5ZSPwVS1sadG
TGG8AD1AOtqOex7pgheln6N44e2LiTJzI4bZmN9cjskI+C0qVoSjxdrPK8mizpVZXqjiMKE8H9dX
diQ23IsNCXwDJw0klwSq6NdlhkG5QNK12bUNEwcm47nmoI70JW1it19Qmygb4VqoYgexU3NOrox/
mUUgoUcCuDktQGWBrH6L1n9lSKubhIX4mO1IasRpzqbvZF2GfZp74z4LxfzxyudejofHPyIXLrVN
Co8y40WWlISEgtaZsVMTcUn2ugi52jujQniWDigU1o7yVt/EoQyTm2wa83kHw67wbJy/FIfMJGFy
yGLWuv1KRp/AulT5ecnHGK5JzdTm3Tcx0YyW4EQb/4NY/I48Q7cG9VQE/9HxzprGP6G2Go0lzLTw
Zw9n4ZEjDV8/z00WiF046nCu06wDbJFEnclKNaUzXMG4Dsg9X4WYarh3Dl2pswaZEMoYg/o6gY6U
wa/Bo6jJQov3UYbQ8d93oLPfBp4cRblduj/8tV3jnRoZG+4KmD1EBz37NDiGLOz+DWLWJUPpj3hi
lYgarHjQWSifJrY2X7FSPK0CGPd9YMHUrh+yxHM7rce5fdaw7/LP+K2m/dElqN/80zCvcbezs2CQ
kGjMBHwWeAbG5dBBfQxTAfDPTTBN+qE18IU9WK8QPUTmJvpQiMC2vyJXDAe8Z0E76VCFKeJdgoKY
V7IF5WhapQm0lMBrmFK27lrFwy/j3IxGHnVLqTzm8LRtYSHKmgB0LdiazWWrU5ecQrxNvXpVxdg8
RJb55hlOg8GvGWldcAZoFjTwxZEFiqN52PMdKWAVWMUKLmVf3t+JeLpdHL3NvgWPLMAC8OkF0n+x
9Sfa6hAhT5zgrBSMUzUCy8n20BLjwFNPiGYuExx7tYftRvqxN8T8WzQICw9yILjaOwGmcDmpENSy
GfDOcnTZ0P7w84HeNQIX+Y6vMRz2oiCU8a7FgWiiEq5DEO3CldCGJW9pONxjj2sG004fHrDSumDG
evlCPKxeo+UjeNYe3yc5J2Ln+zppq2EcIuXDiwxOa7eryoKunK0PL5TKpwNonAIi0+6Dx1nb7oaR
5ysMXmGml3+O7RS7r6nn8uRLqHrxI59oBDs++G1NN3nb9A28Bv0I7nSIB2F/V1h4Jf5uLSkkAlE6
MXs3p70ITnbplh0fXMj2Be0LpTBNUdRWGYiB0zfU9rLK9pLA8o3KYj4xRxPJEc8SS0pLxrGtW7cK
VwaUNWTPgAPexaEoJtgnDgP5mqZ8TcshBjnopl0yYfeswen+QPpGgvWGzThXpI3YiUzKW3B/8mSy
jzBAK5Yy9I3L9kkLzUiXAIl5VFoPR1tQ01Ug0y3+jR3gZnb2kOI/egmneVfmyugJV2WorFdRlc3s
Uxdm4RenOFlgpKpw+uAw441U1byfuV/7UevZmvSyS+pM5IlXobJBRVpNIe66cgCtKt8cyyx3IG2s
ctVlSkXr3/sDnJ9+Zi7y3JHZSPDdTNWi/RJkT9Y/InFJ/jHjMHUfgTy72hsClp8Sljc/Vd8HT3Jp
1uAG0+/beoTr5ZcZ56c5wvEJi8zAvB69miQuPEQ+Y1mpUwHhPVymoi8g0LcJDHaXtsbVGY2HFt5/
9vvQQm52P8F4xX6XxRRhmYLQ9Hemo31bQq5iPjZLnrEq9Gddg06Mwuy89sOxETCOqq2WsJYqSUsT
iLfhmRWWPUx1+0+DZ8m32JNzdN/OgcOCM+3TPdTX/Jhoz4YfM9iAtbcTjNeAG8lVtB9JNHEWHnSf
tdlNobD7l1K1c6TGGvhPx3cu1oP9CP/L5HeMfwl2SOxAeS0jOKT2tixYN0+HocE1d2zGgJJ0Z2M1
xRVj0rHvmUNd6rMmJPaQnKdwfjjT3GPxiTqaZ/sh6KJb5WWTPloJ2e8HWoxZdHbE40Hdz0yuKEvD
ihTCmNwUu1AsYf8LBbS1OOP/lSBZJdEid342ZocltQ0MF5uWmmi3Nl7rKgENRVFG3TTJb2swRv1u
mtLwp09QCfi5StlONeVubh69JVL/xMEIfcqQmsgerA5jURWStudlMZ39oKCdMgCgcLvs+jnwboBp
eEj+1hU5dLmMRbGw0sIHde9vMgYDBJ7TLxBx9OID03z5NA7w+P4XOVg0wG6MCHmC85sOSsP84Ffj
U3bNVODVlQ9eLAIt6t/g+QCuvHggsXgJV2+c/JPXmb4/BI5YV3YZanOmZMkUBNW8KM97vhbfL8M7
hgU2gpQGBulxelmJaCxIBtTI5NQhXRwec+Vgql4BGFE/o5DS9C5RqyMw/gHpYOctipuDpBzRLDZe
4h4KAzO0Mu+0+zex1iXVJIZ1XkqSwAn04Dwy/dB6Wjtdzlr7GcT2QX6LTqFjWPN1WdbuCrj8p5z+
d6a4Cfy3EjhY59vL+ZIOHeNF1hkU2E95MDXQb0Zi6W/g4laoGnbtHdJmMbXf+0Hkn+IhGflu5JnM
HvLYRngJGFQ/br2haf3taRPEYylQgSZPeGQx6LuaJozgdDjwaAffFxF8nrqZnWIhg+R5iLv4c57M
wVwGLXxGb1K58PwKu/wPEeLl523qKOD0m3DjtQSmmEFTJU20njRYUXLfD77/YUnxkpazGu6Z9bti
N8cLa8uiMYSC6T19VXYQUW1hXnvycvs1Rm3nN/hwPTil3K6f4mX9lRMdXpOZvkocgMqAghhCB41b
G8Dmy5w5RsVVZZPVJ51aK3Vp5MRE2TCJYnRpsKGmKm+Zf5f52oj9RoL7r4YuqFHCvH2rbINGA0Rg
O3J/Ze3xQlEHJal/moF5fkIRa96NoKHDUJXhyjENR+76/nEKtlP6cn18UP9hZ5FtBedX2AM+dZa5
N6QnED2YD/qFFKLOVzwuzpmMWH4Hgja8c9emzU9eCCjElsqGmauCJetIWEaLKrLHbp0cL7up79eP
jKU5A1s1gZGd0UsbVshg+7sUfyfvVI8a1ZVvuIShoetKtnf//yDvV24DS99kXRKZ/NRMub6RSIju
gcMXt2o02e9Faa/CfzBcA1JejwoQFphwBJ45dszluS2iZSThAvhX9hlLDoqpQh+Fztb8oeltTz92
RTTnt3kAC+hrOe62E18sGqpe8G0FlQVpLoxQLvbJ0EUesCHJz1PnF7e5zuFAPEOc1Dy2KIs+eOOo
ZcnGKJ7KAK744T3tYES5jxtLYImmYI57xOK1d5axVQ2lHVXSHwwP+y+mCaECiZiE9ADvm+HfCd8Y
wUWVyOKKrvHVzvtDZ0bdElrDPzTrl5u9mSa6hP7gnbJ0gYlk23zXyWx/4y5JHnAXNjsb0OUeLpbJ
b5s4cgXe++Md9HIOYaoCVg5eC7hPYIf4cvhwbeUAp+3uvLpoDGpaNPq2n8cUaA1SD16btoMLtolo
PD5ngEtH3PzJ9ACL9cRURHY8+xo1iWh2YYYEl1Sr44T/yPnSfrAZycW+c3hyVsKIbDIlBTnN2/WI
0cqW8ZKH84MGaf0WFpCxKU2MZgiQs0iIJcuByvhXnHgxXqLGwsqmmYN03sFcnTZnVKyK8LzYUOel
nTrpfZUznsrsJo50mleArAqflkkwQxHsUzL5hyvx4vXWw7KBrgWkF0Rf/OXltA3aFQDGfHbWaWNc
GRV2PgWT03dA0MUBOAA7F6iNl37Q/JImD05QFc3f3/8RlzsHlyScKEB8AJQJltMlXF8I2TYkXdbz
oFAJuukJcpESZzxAS5N1BbYZRSz16zhQOtp7ifDbc9wKv9//55+Bivim10MgyEFDeDkVxjkd5D2d
z11mVbTTaWaqBUb2pkpCyoOS5u28S5rO+7Aa3pd27cWVTfwHVvl7E2MmwPL0AbuAhwjS48VqqIIC
kmvpeEYTjCY/bKYMrpzWHG6ibl7QBKQlZh1v8cRSP+JxzkN0AIjFXTebRbkSftnZaewbuFHIdfam
/aLaVdUqGNNuLmc/tPMxX/2F7SE4nm6F8wfznWCNi9OqRX4eYgLvIS/r5WkqGgVr/lyNMt0naP1x
IOhBMOzen/HLGgM+F1X47UNxuW7uSy9nXAdh5BovE2cvT38aP/fWmtHuMx1nGVfvD/WqJr6NBfwA
BAOsL+p+F2MxNuc9mtyI86q9nwbKs7gkPUcPnnW07UEuwEbLVkWZ2Kth5p80obR2LV++ApFbb0CK
u3r2LhNuBHof1RVsfbBOkKJcYOkWgKZWlqmzB+prW83z2pSwPB7nyk8AYVbh1LprWtg/4vmXO2zz
nUJWgv2N4HGZbiOcpL4Z5+UMS7scr6Kkl9FxFeG0HnU3w1czFiNf2/Pke433bKEalPcjul3Une3n
/oujAKi+FAA67ltaeM1uKHp1xssuzACNqmD5Bcd4bfZZ6npyYEDv59KlTdbWQ9ex9OuKfie4s6Kh
1ckdJC6dfoTsC5cu3rXzFy8Wrcf2I1yGRLWuCNUAbmKT30FENDZXNt8rYAnzD6IVnJ7BV9p4nBc7
QmrixUOzinOURvOdpYnfgHcyyf4YoEKZwwusC5paJdPo0BRplj+h7jD5PmBMW4jqsElPEEf4dQvC
RwvrrJT+08tG2KNxgcdqacPoZk3IcpWbvW2MizWE6ATPjE3ngtJc+PLYzAMIAFQLdc4y7OD7SeBm
/9BSoMNBAPvd89gFyZ3vVEIOXtgn9N5b426qlijtYJuOlj3Z5/98uMBpAVoMGg8qz6/kgKHybd6B
DYHQGcmzSVdwKBf0mQgCcb+MOX3QuiAPyPHDG5UkIyt9OJvJjcpqPjcKpMkrKeQbRwv2CvnGOdmo
yJcUH0M50Xrpo/MEIBl4j0t1mQWDO8Qj6v3ORxn6yoivGHWgW268WdRKEV02A8eXiyKWtQ+I58/n
SK+NqrTMBlNFM2/9GovJ5VCqWIfTU8DwH+1yAZi19oAZgXPT9VFyZUVeTwA+Hz8CngxQCb36NTqL
SePLVJ2TKUvbm96hCFb7TbymP7JGt7Ke0GPEu3l/G2wH5q99iTQBhCOwhrcTBb/FS/kVNOMGETNF
iQAtTNYqsIv76G1dgJBWtGq8MuNvjIZSTIYSOt7ZSFy2hP6vxxWEkQNCQ7YJAwI37FzvfFdZWOyd
InRY+/f9T7uoe+LTAigEwDBHTReH7s/t8tdgnU3XRHYu3rnZKWCHqI2gLOlFV14Cr78JWwckGDxE
IB9/Zasji8RkBPT6XcuF0x/WYErpZ72gqH2E4SMhV8CXy9f8VuPBywMK+e0pDw3m9oT+67Osv9KF
JCxFM5w4CVgl0NKswxNxITkee4h8+qC9Zm1ueIBEDLLi0C5rXSyk/+FtlJcdKj20K4nGzlp3PHaT
G2sYnTkUUWN0ualTxkbJynxF27LgWu56EQfx61HQh1UMCmMQWKP8ffHrV2DYWezSx6lI+QPKUgUD
mBjDrh5gyQcnUv4NjQzQPokw+NXIQfRPXEr9RcYhm66kbttu+2vvb78FPwH5PCQWW238InlcrJ8M
Yojp09BkU1A2cZNWtDfBN61o9kyNyYA6Fv0VNsjFMceom6YDf+DEbV0ML66wgc1IFPS6PuZ6IL/I
QvlH4uXO/fCGcRJ1D78Je8VW4aIfxlYXxJhoyAeqMg4CCBsvZ33gYNcAovcfLdamuJEGXOyzjMWQ
83IgfQgbiYh36YFMDYelUWHSXn71cNO72ha6UTug87C4uBINLt4Q268Cf2wz2APfB+yEi8xZupig
o9xkHv3O7east2mFzXGjQxYn8EyJhxMxMSIRUPAhOlIQodS1DHNb4r+2AKIfbEtxL0P7Bh4G3lIv
J6bLZnSZsSR4HMagaWH6jz4OByU9532J0MDmwc2DHnatWtUKq2Q70U8EhBB+GiBJ8LtTBP+hoAS5
POGwP0A4ulbD/qOFe/kDESgA76KCDLIIfujLH6iEIlnnzyloB2PgYEG2QD7WoCpLpUWbKJ97t7Gy
MDgH1l7QoQwWlwUVUwBsHv1cF+tegQyAwhPIVDGuuCHqh+dwiJrpTLQZbhzMi/W/CqyQuC1HD/A/
CHyaT3vOGk1KtcCbH5jfQGBxWgWxmp+54XRGKd/KNq97Kb18rsPGC44Bt4nem8AW/J4Ug+z2XtGw
rlxkvtrHfFQpEBFvhjeVWpEL7VjfJN5JkDZR1QK/lY/wDG8jWLPPZIFjJbdsvkOVPowfZRc2KEL3
HtPpwzAZeI8OdgQAho55cjmGpoXVHhoaeE/4Vf0XAE+o7WssaF8lvW6RJvud5adlNHdg68f8gYgh
na5hYJenDJtp06jjLZyBq5gCcH25VtITIMfFc/CoR73eoqsdB+hg7VANTAa8GmLWh3XXd63eN4jh
dWg0rGQbupXVIFi9wgfYdsbLnQNtHCovyOw2E8RLYdcsdNwsIh6fZkfu9WTosQD8jK5pE9COgXT/
5vFAjsFKxJVo8+bAACcBjOGII568nAZPxzKEX496MkVMj6iX8TIbwKzDP+YPLLfeF0j08Q8VNNDH
96/8y4wOSwB+PD55EwVmaPR9cVyo7LEXjKVPUme0qKdxZQVAZNBkKyhsuiqdSR99bNcgq5wv2ycN
RfrnvmD8SmB5PQdgGOLHhGA0gnJ1Sdn3UC1VTHjL05Jhp6ObVlgGPbe3fLXq4Mdj+x2dQWnVz6n3
z/tTcHGpYQYAhfwhsQFAB8n5IqL1aNqpOBfeYx6gexn6i6zU3rZMsbgGd9BCDDqvATp+ieJqMP3z
VS+3HL4VDRigxoxAgN6aBv+dmvgtiHmqmPonvVVrgFhHY7+9XizaigKb2WiPAl1PeekKA48KWsSD
ezYmwXNrtkXEaN16hulb7a2oLOAxpMljiHBn/jXgMln220KsqNGPkMCFXKNpEz3MTViIyhSa9LdG
LnQsc9qFtkylMWjh6VSASnU3qLPQjeBoAoZTuJtX1Gp4zkJbcd83UDyiyg9KWhs0sg4zeK7CzJLG
3R6QrVj3wFU8hu4+Y7dMH5GYiYc0su4bQQQkj4kYx/RgwPgYdqBcuwKKCJ9Nhylr47Fyc4o+CDRd
/Oynm6FiqNBmUJITXG96BIcZ9iUH4JssfSB5w28HhurrwfIi2VoYeOGCqcKEzSc1j1NWSyCmS52t
sK2q+BSmoAegdjU+g8nOpoeB5DM/w12cwacWJGOUVEWykmCo6MBblIThG93tM6jlnyASyUSZUaI+
d2A24BE6MWe+JilPvm3v+Ry8s2V6AO9mSA9Lu3KGWqdCU2O0dIJHAuil+pjzwdP/6NiqY9caBjJV
GinvVmukeGUutaW7lKH2i2tqWMHlQOONKWa/lEZpFaZGIgQLprFjPH7LdZOlD5toyT2A8ewFN2AF
JhOtbJE1uwkZUVQhi4vceBz14H9giMBs3DvtFOzG+YLrzWUWR9oIGc1fVRpocQsZaA+QA2zA39Cc
5Q+D5vqfUFiTl7B+WIe6GYQs6pCD+YCugmFfu74pjiAl4ZFU+RylyKqgFMQFyMbyEx1bYg+JRu9Z
tIVGUVjnjn3Gs7IvauttXJ60j4axCl0DtsMBtD2ffRHRxIqDdFLaCnVaEOuUyKcCypWEkkqhCR3c
eJJYFf2NjUzv3+TBsP4Ye950NWwOhLQImmv+acLDM7pdGr5kkJdRbyzh/bpm/Dj2LGQVAsJ6DjI0
wnueYTEDwoAFcAd7C16k9h4boeffpxBpzh0xodA3XlK4pEw8j8lDtngzB+9Qd/wMlGFOPkKF0qy3
bvQTdG02NPzpnO1wuLSEil2HPE86FGzRURntrlbe74yI5YFnOg4+eqDUuGaftnS6AetpmMP9ltQg
o+KZ/8l4EgbHaD0uCYQ0JBF7loPWwe+44OhWtksoINzKsW56XGPB+ofQLRYOnh33yBUC/OsgCXUL
CudIwgHiAdJ7GahA9AUVJG3nJzBfwhosuHzHJPVvrS/oJ7Esm9dZHP/XCxmHbnvXQ8K6Qajxxd0E
hBoUDgi4nroe1RbO+/ZjznLxs8gmINUC5zk4A84m9wP6cl8jI76+kJIEWla8OFBkBNpzkWvz3J9g
eBAlj9jMLgjKJYf9OS9THFAoP7e+45RYvt6BOghBVz3Bqpwe37+Z3ricYXQbgBC5eaaCcHMxAenE
HUtN2z4NxkdqpPqmu59QnLqJ+Uieo9WPj0lk0dhxdtmjKSBf8ebWu/ICvXh+4X7EoYRj8sZcx918
6bVmmDJ9EQj+1Cc86NAjd25tc8D5Qt+HBlxW/yYJVJpdyQfeGhXm/ciIABKgtnzx6T0HgBv3Tj5l
aED4KODQ+nsmgzuCYN/DNxDFlitvqzeS0RTIDtje0MLicRtdPLRXCd3YGA3iacqaYTh6g+nMDpwv
NLMfhcjqYKF5fmdH/c/QeOyA4vIEZiyyuQ8KYp6H95f+9e5LfVRngP1g8222DS/Pm6TgPMogkE9a
if7bNMvxlluSVBo19XOHKg7awjSICtp4y5VT98ZRR04C7T9gBci+XuVDGW7p3oziKYKD8926RH5t
dLJ8NwCXS9sneNuymT29/72vlxsWuICf4HCArQ5Xzpff2wcjjCmtZE/rAjKmbBluQU8L3pWmlXvU
i0AzfH/EP99xkXtFMMdCD6Yc4eXVAdepQrYwifixax04rgNaGwDNSHO6HhvcrAEk0Em/d/A4ivbz
GA8e4jehxfwZ0cCDR0k+bvfx3IjxtMR9xO6AUeBSJiR0z/jlYNAjuHBHS0/YqPhlM76Ap9tZ2P9V
AeE2msqlVcjl6vc/7NXWgcUA2BEI0rBa3nprv5xK6EwEyAwre+YZ611dTMl49MB7PARy9Y9ZgeZi
ZQaICNzBIbvW3/ECocBm3TA9RC1kFCjyXbaj6NisIw6f+uc4oXo/eT62DDIliGz7sRrU2h1hBhbd
R6Alnv6PsvPajRvZ1vATEWAOt2QnSS3Jkiw53BC2xkMWM4sspqc/H3VudncbaswA29iYAVxNsmrV
Cn/QsKR6+fzZzwdg6/prq4w/mY9DuFn32f/0+tDSN4AsS/2Z0zJakZYVQU0KPTh/UCkXT/St7LBd
dK/bZ61bfVVNWhQh7jPeKyiDkvFh6bx9/pMujhOxC6XKtRuxsqjs853NzL3VCujEWS6KZwvuwgHx
xiUG2207B7SC4uOwyGtKDBfnCXk7jq4RrLpdJv3P0/ewgCaP6YTbz22sxf4dhuQIO7UliPK6DfLD
CFr1/fPnPOvq8uaxtllfL/PHVVrvrJZPNXICNSXzs5q08mvXavWzJ4xsnxZk158vdflK6fWDv0fb
jouZ+cnpwyEtC5J4DJKXJm3kt3o0f4zCd+8qyvsyVLHKt67WZP+1SCeLXRWKmCwSmGlcnC4qGfIB
dWvjZ9FZyR01mx9hsF6T5sXOg9t63l1bkfaFnOzhSgP08tWyMox9prs0xNjdp0sv5lRPeaHSl5re
zAG+FYBYY5DJYywhql25Bxno8NedBEYUrdiuQKyYIa9793S5ms1MDSW8Z9KPVj6Bnhhbsq0lL0eo
lqXd/dE9WPtfF+i1KfQDA2G2iRQ8C91aIcsarpdsGnZ9b0DeMBvtH79tc7HrhCi/jH5QxjsLMIgM
Fy0ToHzpMqW3rZ93VhGiDtn7YYdiYse4Po3bTe85g0CXCW7GzTgatUI6PjDUuyH8oHjIHby9qLJy
25ge+3X8HfZ4ftkHNXaVYCTjtW9NKcrXNivSAiiccNdW+ZAs20Tp7btBQMg3tZvJJJqzzhpClyj9
0EkFu4XEWgdRlFbyj9/ZcxnOqmv6e6fvtB8ZQGf1AAqye0tlrX33K9W9F4thZVvoV8sX1yljO0qG
1OmPuqWcZ3sql3dQwxSfSM0ZYT7QWo5g+mAlKkwzVmExJ+n9aJloe48ogWa3fZnVzyo2VH9TVd3i
bGomExEmLsDaEoZPVaj6ctEjO/DHcqu705IccOzWI82HmvrWToYW7FXSNf+OmZ9zKgq4qvvC18f0
paJy1/5IE7fNL6C4sw1pZT3tnCCr9Tt0at1jklmFFtLY7f/lf+DXSTLH98AdRmtr90pUIU2b4VUb
59b8VsumupUd98ItTC3L36KMprLNnBrqh8WdXm+hcSEKQAOvG8A8A/AOG2DXJM78e3djKumAFcaM
rnYf5iJBrljXmXN98amWpp2v17M82vQuxKvTZWW7ian2pqjDKro4TBO5Wpim1eBFjl07B1lXpQHI
Hu5CqGqV2XsHUx913870TiIXJbXhzXPaPL5FMmowh+1ixmLJI+qtoPlZmgByQqdNqjcFiy3fzMmg
9sPsp9bLhA6qDX2mkOBLSEXTkPx0tsLUDChQ0ddapo2oa/87zfvAfW8lMNkNEiP9a5vYQRb1ZuZl
d8idVvVm7o3ZPpY+JMAbwPjil8L32t3VidAo5QdLDfVmaMbsPeGa+paA3ftZFlUpQ01vqh1IrMB5
yETi3+Po4VVb/FNi7zvt77rZ0LqbPXyUG2hqHvs/DQXMKgGFTDn/EPz77kk54/SgNBCiG6DGDA0U
wU2FpdszFRO1ZXwv4L7pX/J+wYY69ITrPvsxTX8AZyUdJ4lG24FikChCTyAfWxVmfdrO2y4XrXi0
JT5/u6DHkPi1HiY76EPEnNMx5KfOeoZSMyOkyEm1Cq3DYSzqMO5ARx0azOV7zk1eTlvPQ2k2BCBi
OfdZKvvvshrV+4p8+wcHS0OLRj7tdOyGoPtZIYQljhUee/XNNFcN4g+z64a2yCbvJu9Kp7zREWwe
yMYq8d1RVVf+E0u/t2kJKNONTJWZ7y2U1viQNyqo8Cwg896MzQysA/PHVt4AxS4cmhtI7z0ByW/c
KLfk2L/H3Tzkt0OPsuxLppzCOFTtjHIV8ywt37f5VDohVrLQKdiPkCB8bosDIlcT48Vaog5dpkOO
jpEQOBcAkx82q8DhRGzwknSjD35s32ipypJbz4srmzdoouDqZ6UZ08ErhLHpY2k/eMvkzdkmqx0h
dqSrLo1Cu2i+QxcWY6icGGJpCCnAWhDWsnHX0DIz3VUkEM5rj9WJuh9i2mlRafiVBFjpqjq0E9N9
G+MWJlhsS3mveKvK2bQz8P87q0mNBcs8mhSoBRtZuZscp9lmnckYIbchIkcA3TP3OXCBRxSwIlLb
jaY2R3fKqHOtCyv4flv+ArPduxBh/+Q4RvxZsqZ6tQyjU4ch4AM9xP3sTfAo9AUhbVGjl1t5Tver
GUC5PsB/8QZyKVmY0Ww1Vno797qGhk7aF5O3gQVWm3sNFtnqmjDJf+sxyLTQK2rtjwZbf4DJEDgt
9myxd00A5xymTErkex7waBLAlcZ+7vDlNU0PYGZoX/wkTaebDpeBm7RFY2CTo0yCILjTdO6/SR6I
R5pdmgYPkdNoVLpk/KTAAG5h9udOVAh20tZp7fKP4UksENMxbvrIQZpR32dCjkdvFmXwn7Ms2Btr
+kiyA9ThHKaXuB4oISOVLyVCYw33lQq2U2H4oebqg7a13XTYiCKR15xRLksIElYg5TTlGTJeDIUC
qWu8uB51WaiFXO2BrMt9r3yQ9MvUp0Tcvh/NSAzz+B1t5XYMxyVProkoXybQpM7mCqSD6MeEwDpN
gloascVYG/XLAinkd8u6oJ/SEY5aWmsR3Cr95r8mtbCqqfbpXKwY43NojW2NNm9ztp5BAyTHLnWy
ZqPbaIpOztw9I6aew3Cu1Xgl3bt8TpYFPuPSaoP7e+5CvMiuNLtktJ7HNCB1W9J0x5XiP+TFUj64
bv3y35+SWoiWMEJUl0U3GNe5sszOegYM2f2c5swJ9SxR0QR4aI6Ug15r2+rFf+2mMMNHFx/5bSY2
KF2d9fLqBthSNqTFi6MoR8IkaFEOqcvhEZJuD4N+brSwZ7oGebDzr0n2XO5nUGwgx8Bo0Wq4gJ+I
Uq/onA3+sxobqFRAWcFpYykfSctJu43KbXHoFpqLUQMd6ds4xtBfPn/rf/kJQCGRhaAoXCU1zmoz
IANyGlRevfRTroXzmKOzOBqV5YVJGzSMyJcqTPTR+14FWjCgIuAMVyQVLrcZoZCxHmIHOpKy59UT
nVx9yFuve6HMsfYMFccetSbDvrUTvNU7U1avnz/yxYL4XNO25aPbXGDE1LPzq3eZBqbbfDGww7hv
R2iKo7CdWyY77S0UkWsSvZe9WhqH4CEcmjpry/S8YenVaLtCwoxfnLqSLRMkt+eiCgCOhErTkhpD
aeG+jovvfbVdBd7dtMb6UQNQeE095bIJsv4UnpsgwrmGp3D67J4D2bHNhvjFrtSIRI5dPfh+2yBJ
UMHFMYpK7Eyj0jZjosc/itX4WxjS+pnOynhu/AVNic+/xV9+kEMLdwWW8S2YNp9VlLPFGMgnvn01
kEk46oxCfqgC0cFIOBCmEMrqxKYFyUR7zFyQpU8MCpI84DQ4ZqP/7ofmmlbZxYlAG8lZBWo/vhUT
2NNXlMdB0EojLZjA6HIKsT3wf/VdMf6008U5Eiy+z05nHeDs6ze5qJ3myis5356oEQKYZfS+bhVI
dGefKJjN2ClUIZ+0VjTpLbwWWXzxmsrvDpC9EK5FsBBa4Off4bxvwqKcCnh78B+Zq5yL5FZJJcqs
8P0vOSob//Q9VfO+49+ae1PnDti6UynVzhrLVl4J++c9SeIf2lZgxhBhpEN/HoB0JYGsaTTygbEE
v2OMUu6besF6ITODMdg6S6b9KNB5sKPO7eb05vPnvmjtr0BNsA2o4vB/VnDH6dcGsSclNOvkqa7a
6ddkavBxqwW3UKsr8h9Qsfp9YCfaE26UGbyWXL02alhCnwT8Wu/qIk7wW1bhS5Q2wU2vre7T34LD
pt2BdSiejFLMt6ti3pYqKjvEKEvdWavfZ6iCIInRJOnKfewv+dsgl9g6XHkn6zr/2+VheZq0SKav
1xJkurM7IROGpUaaxU/zoFc3cp7LB1tOHnUgEKV3iaDdL8+euher8rU/NCgTSMfOlSB9uS1c+log
iYmZNOfO8WxBDtU/KwbnSWFVVUdupbIacoStv0q9t+dNaqtKRTZcJTfE20mZ289fwuWB4DKE4YmW
ApwAQL2n30Ihb5pNrT49ocFRPuX4RO8WTwWRGVf1vrBG7YZXdC2vXl/s6YsHQfnhlAmUkZbeWTDE
NMgamjJRT12/qCB04woHubFwtBs6O9n+8ye8iDMYcvJuSX50RE5QVjl9QgFqQLalYTz5eqGSEFUJ
ehVlF/8rMDrYJZhlXakazgMrNy3SMVyDrMb44UKFv5w6nNSBdNnLEhymYanu3XQS8wOwi+GGfZy/
Mcl2tvRwPU7YUqT+lY/6t0cmqpPogFa/NADButGopd7qTwvaV/GOntcwPyQK2fO4EoZxUzDCK66M
xy82Mk8NgJ+3h4iHScl39prBl5RdPutPmH4I5Fn6pTvQWlF2pPuDZx3pIpXf6QjGZWTXcfrP5x/5
L+98vUsI6TRbSKzPQorbt5yZSlpP3Gl1H8K5k9+aVc4371EaOnB7ZfsqpUsFZcCLYphuVwLsxZa2
4PgwuEOGk1MM1vr08Rk2NPqsmebTwvyn39ii0eyb3EC6TQZxIq5ssXN6z5rNUZMRuEwee+XUnS7X
pRX6U3oQPFUZ0n+bth0ceAZ9bY9HoAh9vVddjuRHGae9BSXSBZZZO/mk/QZMYll0rIfBOqgKnFki
AoE2bTAUhRUOdgp4KWrtpivv+m7WGw+pUCfdMSvLnKjOHKqkxlN+2JhduoXWjaRNiDEJEkkRpSpo
3KFLaYmLphkQ4Jh84WwmZ036+8DuH8UwZf2V0YBh8awn0YR3QU69WtSus75zVcluEH3NNMl9KuaJ
ltNQP2WoUNnwehDnqlVMOp+KwrtToqm33dSPe7txq1/KT+fvKMgMe7Cj+rUfdXG3wJNZkRvrbsQv
7Xzmldrm4KRI1zwZFc3uvdASGRxxHyiVERV+pe154Q1dRuQngm3Tm6W2T4hi4jkzmuqa5MNFkOfH
IIUHHpiCAMO9sxAI9i2Vy1QvT6ZZpQUiKWm8EfM0D5FnNM4WrvMYZnlsbT4/lH9bFrrz6hBAzuOf
5xyQpDxEX2rjyUNtxbnRXInjG/61dK3bthm0Ywcsate1fX9lUPWXw8h9RhRYbzQqzvW//88IdJIQ
OcH16U+A0fJ/Xekvm1RqJoboUAfbK095TuZczyLoRRakviWzP7/N6BtVwbIM+lMMZ+RHAkZIRYq6
rKLRV6QbkAJLdgd8f9ykqvHMbZuMDCyMKpM3Bhjjoy+9efiCSI77fTBzywxbbXG9cEqkvpFun83b
sWEa8aIAaKcREjXC2yBo1B4ElOYhrPOmCjb2KArII3JYse/G3IsQuc6gvEZ/+uAJ/89hA6bMlgae
ukqkgcI/Nw4wszxpR6vp76oRTcr7JO7ojC9Dhsw+xAwRf2lym7Ym8/GyjOJicd8bGFrjESHg9CHQ
FrSsqpGe2k7hfqzf6lNQaHuIRiCra+Db411jFcPPzMSHZytmTdvFc25VV6qA82z44ylI+7CYJnbA
5TrbIHlW1IsJCB2SaJF3X/ugNR6zwm2ZzjBZysI8zhZxS/N4eJRVp6oni36bCg3azukb5PHqCqvk
7PripiYzh3z0AYRlwrqepP/ZsCTeQdoy4TzmvFuZQ/9d8iXSc6OzNq7H/E8POUz1myncatyMM0zA
MNOW0rpyiV9+Xor3tRaD8kGtQsw4/SGdI4NlctzsmMX21Kqoqsdu/F47IC8jZks5moWzJxkZiI7J
dFh1g+ttlsrojzPI8f5u9GXvpOAaUfwxuEdqkq5QU4Ehjai2St3/Y4tkQpoL5M7Ra+RcoDmT1FXk
xqCcryQFZ/EHFz3Th6cDqJsyg+vy7K2mqM2NfRKbR1paqvum14a4YRY7Ghta0k2mIvgQsbNbJIyN
189D34eG8sk5Ye3V0wboGueFH3D6IvUhQEhSdfYdGnT2BJwfECmW3qmAA49+YTmWXzNMzlN+C9pg
MOe6vBhEVMSj7Lqwzc1+YriexYi+9m7yHW43rNVuSHxnJ8D+coU7fX5XKh1krolgH+hTcOE6Pa2i
1O7AibU/TF/VzyA1UUnIy6CXRy0W+jplMucSc0OZM8sTfdmFqZqmNjKCynrsJx/t50Jlc3JEfEje
+imab1v0IJM+sgaAooyk2IXfy07N1a4sMDpF25Jaoc+HNtklhtFMr1A7xFs/gKPd9Oj2vWseeJNj
3dkpNJOu9t99gS/wbVnK4Z8yZmYRkul0FDhszHJfB1Rde9fTmruidpDs7EuTKj2HMn1ATA0+hBdn
oJNDhPiEf2zo0sNg7ugo79zCmYM7Wk1aux9bz7jJm6AWPKA9zNsrX5gPePqBaXJxlzI7+tD/OSuo
y5Fmp6mW9IjmTTNuGISog60z3tkjI74c+nwyvn2+4uXhBJHGgjSPV+7lxX5m7ulx02bpsa2Frf4J
htH8iey6P+yxrkwaPIYWgwuijSvTC2mhexHaScg4wsLNHMaOboUkWIq08MJ03dCT2zwXxrxfktqZ
NnZWmy6KXIF4m7VmFA9O4tfeQQElsq5Euw+G1Om7g4MIdIW0jdB1YQRQ6rODErCWHk3Z9NnN2GdV
YyA9gaZ1GHRNdpOaYyxug1bVAbjwrE7NMpLSm3YjxgaQ1oc8PnL39+a29vs669CXNPVvjmiDR4cu
N3rftlkAcxhN8KIPaFDPX9sGtZmtDGwMyy2i/C2KrvlLvgij2nNkdPjrjiuXfDN1+YQ7pJYh1xgZ
IjahBHR28XGten5Pfy7IUJv9/NueVU+EKmgXNGqpIBg0ETpPw4XCF7lN+iC484Cc/2l8zwFeKlC9
M+z4i67xtcKB8QitmbQKrn2OswT6Y3GIZnBfGL3wZc4WD7w5WRBm9u9GyjMu4j4b4RLg71v99tI6
S14ppAoPMbLA+EWjyBGvHQoC7m/HHwUOEggwDZGrmcYvlF/6XoaV4c2PFgD9wbg1snzOXmkAAlIJ
C78Y1BSlTqO9cUgXZJqcuEwe4jbVxQYNSh8jxwWm1w4eRB68JUYaPPrxYnXsaoKcpFWAtBGZXFA/
oDdb54duku3vyZgATVypsT7e+ekuXUdCHDdYfswvzl/L4mScxkZ37ibVlDXKBogiBg+G06otQJa2
21nU83unzKp8nzpa+d3WiJVMjH2nXRqUpwDy/2ll6opbndmZCCuMgbUfgWyhAmS0vqodLksuk+KE
MtmmyTPETKyl3/batmbqSQZSwTyDoFcWXLaOn9ntHuR/Um7g4QXuT6eknH8x2smv7/1cJN3G67KO
L+j4MzqdUybsG2nBEX1hxFlZX3I0n4djD9UWcEc6LU00GmJ2tjb4C0qAsjENYCj+Uu1lpcfjC3qZ
vFZ+l/ckS2QjHgIvz54rMJOAEiZ3lg36CE0bf6szRlhcWPQVsO/1czv77sYWOhcdJ0d7BTtKY6+v
pgw95xbGRGyDyUEpLJgRLKy0Rv4rRO6jadhQKL19frQ+auHz7+gxloCwi2kEsObTsyUK3UE3RRl3
RbNOU91c+r9IUpPifenMqng3/KxKw96Ily2y0LPYzulKbh08DsBGeUaayFDGc2fek17nxqP8wGNn
srdeE2T4VxG6EsG8n7VwBu8lSXOuWkcfW4tbfUmH701XeOl7mw5yW8FPioNt0HZ2EAV9xu3vJ8v0
EtCgEjAkABA0KannlRLlL9GF34QjpAuW3ke84PQNwB7yC78M5jsXJGQHkShQXyzNttQ9Z87U72w5
QCEIBiW6+6zXFzFe+QGXmZiFX+s6RqcN5FxwJxj5TAy6B+NOubTZ7/NeT+6lrXrEA4pYp5GQlahi
Iae8yN3nX3/N5E8/PgkYzIk1HUOr71whIi1qmvGqzo4oVY45tH6teprMAsc63Wm8K5H0nGdPJKWt
jVQBNDab/XbeBOsdXVpYpfp3RlIOkgLIT6zkEGNjjRm4NVb1d9XigxCN1tjkERpSmkMg1DRjV+q9
6XebQs3deNfO2bT3MfiyQ31JsuGpaqrCvGG7jmWBvm/VJ1de0+UHYlesCvOMwvF3OBcI0I3cz1Ix
aHdwIX1jj5ihDgNzafzyuYbbwGXgDG+GIl5eWfgv3wdWC68K5T7+PKccMBuqJ63PxNFPMzUBqKRj
8KqrBHluEEOTM1wbBF+eBWbvaBGRRcG1JKyfngWwRapNM5Ed+yyocUrVESPfDKTQ8ReyaV88+nps
NEA3u/S3wkCoe/p8Q65n7WxDrgJmSBmsekA0707Xp8LyMhQXgrtWVdntFK+lPmFVf1KMTe7NIl6G
K7nFRwPidEkMK1b9BNSQONvnPgVMh4um1BOPatfw0JaaGDg8QdCT3Z2m17L9XiS96KJ8kmBRU1Tp
ANZUTup/MZK5/OEmRhKjVD2gqf0CFxVxV1OfS/faiPQv6a2DfjpIIcbWaGOc93B1bfSawJXJsQ1i
csdw1oZ8eR/GXj1oM/onoSwF7Jd8HdrnRdo8rq5PqwJzHxuPadX0VbKDQaT1R7eHHBC6ZplqD0FV
uAANZkh0B22ynN9abGhSbBTfoNolXjkkV7oLl2fJscEDwT5g2oaAwrrl/6eYr1TbLB1T7WM9GcZt
lmTggwZdpNpBpAUQ6lCzuBW3cDSr5hqf/MOm+exbO9xzVL0rygC+2unipeVkOebi3t1YjM0XfDOH
744P0q8KAfsDOPaaMSGELL3uY//Tx7FL6cJcmj+NOts4HhXVAEJlfpnRtZbc4Koqfy02WMDXjLnq
8oadggLiqImg/tG2s3Vw3HxIYnRX07Wc7xPUtbaBT9smmpayAlrseW237cZAm46tAQXkXbZaI+Rj
OqZdJ7epNmRVEs5NXjNpGge38o6TxfT364DtwQ1icY2960oE9EIC9wqaxjWsCxEmrX5xVBXVDORE
N0rob/8cLT2Zip3dFKv+1OdH96JLw9lZu/wrlQFY+HmQ9DKvAdjX0utwF32Mct/EhUOaWvktSdDi
jIBIoQi1MxpATLei9qpfWW3Ymrr5/Gf8ZX+BG1oHaIx4mHWcjRpy9KbXnkBy9ImY5UYLOqoDP110
ENWdPe6XzvU3uXRQgf7PC0OAY08D8gAadg6UQiiTciTB9wJkgcpJ43FvkENa8xM0CaKwLLMjlJhr
tdGHntDZniYBZ55GZLCtCy87Ly3JZId4uVsx3Z4XyWxw5W5G8rQI68If/uhTk8XhgG58cBvb/nIv
+6rqt3E32hpodhtN5VFk/l2Wzf52INPz1raeEe+WAF12WP1Bieq3jjTntzjPkQHrunLu7kleDf8Q
046Y79Jgzty7YXaG/lcx4zrwoHkoXz0vrZ3/GqaWronWjojBODGC2uOW6QIK+5vOzuNq2KBLdU31
9uOiOn0rqzAvSS33GExm82wbrCMDz6r0ACh1nUF/ZoYvN1afV/Nzi0TNGyeWNAFJjuArtUH9A63z
wZ820H+XDmA044lqX1WZ9g8AWgRrP98qf/l1hCCLxqbL+AMSxXkjcQBtkMY+HOBCLbD0kLMY0xvb
ENQZwZL73j4x6u5+TJUbv5rNVJJk4xciWvSIoBl+DWD/WhvkrYT9a5gbKez/vJnp/5LuQNKCJcY5
Og2UvUd3d4K5ehycMbvV/QyihZT0WJIbu2ej7PFpxpfWBmBdySt54mUOsJaULkA8cxW8OMeCjHO/
5AMy9lhRdP6/WNEA4PSkOAA5UKCT3EbYV9Ksy443jpu0dEnC/dU34ZxAY3pZY2axWR6dCYb9nSpi
4R6CePT3UlRPcEqWf3OU00K0g+evrhwBNLdjUD/p6AY2VwLYOSr445XTyyNRhmV52WUGquo3ZtH1
x2wZtFlE4J/1YUO7zZ/QjXEmw/7ioGr2qJDG1SJk6p3iSS3tgLUOM0b4GOEI9TbFuUEHvvjS1uNg
u6gexL322hWaHT8RhbT0pkMsrDmsEtDplwVImnstbXYvviRBGKQ4MsIrN4os9nQXFXgZlFYrumNS
+Xn2M7OstHoGFuwjNc9k9tYGllyjWE68RFEVkULoDIUY37B6z3fC1XDt4OoykBrRaIlX6DjTAIqI
qd6PGHZ+9QLWvnrWGdahQ1Es8c84H7wkbOHPF5u6Kf1X4VHdhK0xE+6Ze8be3qgKeAvIdbTCLjaI
6tvjrVPnAi5gGk+rUEHmG1q/6fF/Kg+xiksfXQTTSX66mCoNG1vLdWfLSLdGBCdOKW8Xs8Oux3Eq
VT4kTmEFTJoD+2c8ZoZ220+m2z1rxeSuuZkLyQE2kA+c1TDFoXekYPqZA864UezLNjRGu+/DRmfu
vDUWxio3Lnqm8SGdDPQCncIktUPW1MOUvWes9svNGbd/OA03SRNi3g5ToXBzH6RcN/qF9s1FGh6J
gNSSSCV/HsUublp0ntYyjswZOIVzPpZxEB53sJNJjppbGep36gww3mL4nbc4Jmnoo6VkHSsA41r0
vMg0WJjQzuDAo71MkDjdVn3aMA/xAUHPywq47qxgOva8lB5xWqfVfmLIILpb0RqNd5AIdNfRTED5
7YyV+2Mp2hy/Jn3Kg/mHLnQdG1CGA+bihqOoK3WTu9ga3Ca2gT9t2KN5/TvlIrnmh3iOeOSQAzhm
wPYBZWdaeAZRMKd8sUqzyo6BRhtkb2Szt7FmB5aGJeMjcxvU2X0cbWhmFWOxL2mlpJGdGVbo5bmH
MQaC6lfaEJdRkN9EDge5mrCDqNlZ0EcMQ+9lUZZHdn4/Y/xi2xmY41p6xy6BdBRh0MJtjYmIteuS
Vv6uvDj4ATkMO07Nqkf19vkGuwwf5HHrnJr53yqvclYqJL1HLgNw9Egqsehhq+Zy07covCB9zuxW
dddELD44qCdZw4cQ4CqfDRyK+cXZvVyQNhS5qjEfyP0mRS24xbcI5w89Bw+Iz2JEC1PA4aztQqZD
NKuR17Dx0VkDUVEmWjt8MeBiVHek3AmiqJgEBAg32zQuxtCvk6VMrxyG9Zuc/GKfQTNTSSiTkDJJ
vk/PAoKjzOzU6By9CXU3ldfei1/0swxNuJYv0NchvpXgix+rIfWuzEMvyymGeCuEC2APtF7uq7PF
MRLCMSWwjmwav8pvtM5o3npbr3HVGf0Eq5Les1JG/VUD/8TcOqLLnDicZomtjQezDiYnNSnMRmZv
epjiB/I77f25vm+KMZdPq+zPvIfUWCCvgSOWGUnkkZ/GdphoOKMdbqWRrwVqyZHbycX8ouua7b/n
hsz/2HklcHsyxZBHRmnNaWQyU/8q4GtN4Yy+nLeNbQ8KInZDfXBX6VNtYvE1dAEsIkDnAkCPbbZO
tiHWaMZm1vUq+WGqWh7HLAWlEBZgEy0VJVg+PE2WAd/38+1/0S8jOhAZDEQ1PGYP6Mudvl6mgLRm
W726neRQO4CKek6BsXj6HlS0eoarir2Ws/orUXrdzY4qdzD86oPe4FpF0O73sy2NW9tI/eesGlFe
dzEUC/GTu1aEnF8FtKj4Zy1AyNdIaM8icopMdAaDXN5CnXcOflGIf2qa3YcZ0tK2MfX6scj/oywX
IXCFrzhMGFFbZf2zNWkh1GPcaeNt0SJbIKZmiGLdrCIo/uPBIDEJheUNV7b8GnL+97gxcQBIByiT
/IxusXfWn2qyBgK236pDZS/lV8dDSjBMGR70YafT0b+yA84D4MdqxCIc4ekKA48/3QBeH2hM9HR1
aDBopA9WCT1UyFY1m9mYUjZogHDVf8z81zXXDgn4BnYdviGnaybmMLYt7jEHAPjON4SZ5LJp/CSv
HmzQadheabL4WvZkW1cW/tur5TakVANxssLCThdGfiHA895Qh7rv5MYbnXrZwfkWXQiiwrvWrbh4
tTRjGa0ilgQqDtLJ2dmSLkCkirr3prSndDPlbrYNSAN2eID/lg2p/udn+aPtcLJxWA/GBQsChlpN
UU+fTpXBCGl0cQ8S5ewC36V2ThTQ5RVx/wUymT1Gnlrc5dEVc3Mrc61xjwXmJc2XtpTU3O1iJD9x
TTEF+lyahrRabwEeyaABahvTzZwfvlHov1oi2rQ1Z9SeNu5YZ1+rDKLalgsvCA7Cr8wnVMRQu8wr
NAOOlQzc8RCIokxfg3lBQ2tX9TF07S0bzo7fRVI6xq+UsTDBA63tfhmjVld98S5pQcF3bxMHDnKZ
OW2KcGVNK6+qRNxHrSrVu4mmnLjTEXArdljAeMm3nJJX3XRgsjYtnmnJDVZ0QxtZ9uwQz4my5nEk
F95WPtitSLYWKElz9Ia6BfxgGRRBVQqBvJqTCqyyNwzyq5cFef3n84/1l71BezCgfRSQY+rnbrKa
YVMOIQdwM9eJsXw108wAR1bqf8ZJLuqhmHPzykG/2PuMtVfdCHo45DPOuQh+IAZyPacQN7k0igcQ
pIbcgVXUf2qiF/X288c7TxkwWPn/MYaFWDdpw9kJL+u6p4cwg/bBptOir0DrEIn8aePHmJsCxWy2
VYe6VRho5TVay18eFLDRKumJ9gh19lm64ojRj0s40BzyKQaFYeq3idFY9/ZiDu+fP+b6V52duJWb
6QO7Jj9BNvL0xBWYy1GvSffAPTKGrVlnWJLgbJZd+XZ/WccH1czoDiwnGNuzRzKCDnXnWviHBMEE
+9ugD6NzW0pbV9ci5MUti5oJahvQ9DAtIJScRUghTAwusO05ACGPH5nFjs964qOkUVbNgnltwews
GIfiykzmbL98IDjZmnSD0DmmmD9b1qBsV3KYrKcmC5JtkePs6VotRqbSspoDxPmiCilmvH+1KrUP
n3/E84z8Y3G6oit0FGYShqynX9FGDTDvuth8MgL0tOCCB3nc/h9l59EbN5KG4V9EgDlcyQ5qZbXk
NBfCcihmsshi/PX7UHuxug01DCxmD+NxdRUrfOENUecvQ3uYkX+1nrshG/eT11hYcGlOdRfAyy0w
GXb0G5Es/rwVjhod6uhYKN5l3TA+5Hnlm5uPf+jJnfH2OwPaSCSkQASpW73/nYbAzAfTd+OpnT39
s1nFWRbl3dRHXNZFtWn9Nn3+eMTzz0KFm1bQ+kivOlUnI1KK00E+tOYTVmWLeOirufuUmFoxbyZv
MBSUMd34hoJwIg6W19mfPx79JAdnvpBF6Q/yz7XIfloxm9VgNbQDzKd+FUDvJsP54cXOEGkVmnMa
Vp4bGKvBrito2neau1zYF+fLTU2X+jJp9Cpi9Wad/UcXiVnaQMYX60k02NEMdYM1plOanwK0gI2o
8W21XLg1T26utwnzD6SLyN1RvznZiMhC9gGm8/ZTjE3PFOWePXzS6oz6g51K8/Hj1T056f8fjC4s
vCsWmbzu/W7Cwk83u6ZyntRMmfh+8pT2G4UIBI5dS5/u8JdLiMHUv9M0kMb2Df7nQYLzT+fIkmZa
yV57omWRv2oaqIiIeo53baNS+Y85w9scQfauAk1GsIpQvZ+jiQDFqIDBPdE2IrrNJk17codYf0BX
E7heAsFrU3f9dKH/eM6vY8+uxP0V6e8SWp88f2aSuq1Zx/ZTI5YArwQb6f62770mclJr2lRV2f3s
kJaBd67hSrs4Ygvly/z28Rf++8/ApWsV/eI+N04+sVYjfzRpnv00WJqB/JmV71yEnpEYE5V2Y6jE
vXazufkxJ6l/D2ophmuaXuIgnJZ81o8AFoPX0eCYurSW338EPNJVLQkY+AhdLw/GjMbPHuEMAQxH
pIhoDiC0Hpd8ciuoLjnyLME4LuuFkhRXUJPlfOGx+cvBRh+O95omMVqip0x8u7WrIm9z+0mWOciw
Nk126G6b28wL8lsVN+2Fe/v8WKMCRxSEfjmj0o55vwBJBokH9934cZHQDTDaKZsvegHIvaJG0V64
Q84vTSIRzpeN+jxxyelLGsR5ojVmkz8ZU1P1D6rNFms/deOwsVwtwQTTTwdvUyVSfnOxDvoa6APa
VhdSkfO7hd4Q2QiXN2W+Mx66osqo1c5cP9V9V77ye/ooG0erjfK69Jd9HAvzJo8x9/l4w599WO5p
dvuqnknJCOL5+4U2eJQGMSLsAJBiqna0ZUPo1EiDqqbbNfS9L0zzfDz0IwDQrvhy8K2nBdYaHf8Z
jGj8VOdTEh+U1VcvdgPaDGEk0altbk/LvzWuQLMzJAu61kC4QU8D6wrlf9SY/OCpc1TTH+rASfey
8HANbpxqGvf64tr5hWU9LSS/DboSp8ll2Vln/JrEpW9S1KU4FoYpMPjBzqz9iiaTv7xM3WRnm7Yj
RL02ZVDcUUCATTwH2M2uMt3ldJBKtnI7jG6iXThYZ3sd9SJsIEiiAM0CNTkJT4JkdhooZcFT6an+
U95imIW8k4/CECm9/TDInGyVBmfxVA1lRfLtpRdYZn/ZAbDYQW7pcIjpUJz8gsEoZW3NszgOOHBd
myI1v8U12pq+akUe5UYhLnVN17/xj5Rj/RY0EtngWLIQpp/ilKcYPwCkPoIn5NQX7aa2ivJQNL7P
aZ4w/M79pbE3SYo3c0SZgF7Tx0fs7C6zIacg6kCuA6WNzu37I1YYA7h6tLWOCaCfbDfmXrHvmlwk
e4ce0oXzdT5XHHDXea44Hodm+/vBBkulVTzK/Jhpmjo0YLBfFkda/8HT+xqgErdDWBPAOrJD6PJ8
PM/zt3P9pmiHEocBIbJPx7ZqFHg9dEKPGTI4n1H9tfdYfukHNWrtNzdxatTrQC6oWAOiM1bp7wmd
qguH/S8Hb5UDploGLXyV0DwJCCsXNx902L0nq8NftKU3rNRzOgnNeaAhgDoAmulELyks+tUydtLi
K1ur8ik05JhVeDQl5m07mstyYdu/5dDvdyGaHuAL4EO8VedPtkGlarMa/DwgiuNp32K77cgN+nve
EBatPmNwjv9wjH+00Psb3+1SGWGg020T0GXiyseqBXWvbIyzCK2ODL25eiq/YG3mW9dQejSb6viM
KG5GS2DXe8H0m0L08KgQlV+OOAQ2Y0RvSjbbBPbC64Uvv9ZXT+eGTExgcL+aPGMni55l+WJ4auCE
ub7WYrZneZGLPC+VJE/Bkk8F6v+GjXADGjM3xWxC4PDa/NbTh0uGFGfvqO2u5UOQg66NYMNpzbvn
2fFcuNJPYLkcOsWFJT4L12i9baePYghL3we3Jdw2e/54Ef4yMI8aFSqocOQipwUHF2n8OuYKegqc
1sCmBRbHV1oB+bBHJRy3tXwZXhKRaMuFY3d+vRCR6fSaaPviYn9apOIiwEG3mMRRKccokcQ3ZARi
Who4s07ZhUL7eWS6mm4g3UqZgyRPP83w/AaU0oCc+LEvCvELeE6X79WQWeph1MbA2c6oA60+MC6I
xhI4av2MlprWbCwjl9am06V24Vz97dYhXVmfszc0w2nioAmhbDm4yTEdK+9Tw2t+39c6vCzDQuUU
1XMZ0j2cDmVpx/BltGECepeo/cdf/01Y7OQIvIlirMRaCmSnmGDwucg1KRE8jVpfNQc71RY/xJXB
xBcI3uKyLdN6QEwvzVv0EwfP+SqcDr3Dxi6y/mqqtSr+FFuzikPNLnAmBm2dAKeW3oOJc9YjJKmk
DAvKWDKK56l6nrFUcCKc2R11jyjXnIa9XYq7RSTFL68n8KDYXVm3bYC0607kVpY++3raJxHwDR+l
Rgf1LDoIOarSqB/H7rVhtMXW6UFC7pJGS+colkAu9k6ttH1f+IimOzGi+9B19TjYoHtTpz8yI5GU
znuMdvJstrKoG9j3+It0HV6UjtEl4QqqBLoTjJkeEt9Wj+DEh/lWwZobN32tJfJaNxbd+m45hT1f
d8o25+2EMRfeGYlfAxJM5fKA8af1XxNUBtSdPEs/ffzx3rK604+H/DUvBwpuEA5OouChrwvHlG78
pOxq/jlXo1z2ia+5Lti0PrWjGuMGyCMzfMGw7PyyfzV5ygRW6UFZ7PJOtUPYDlLd2+izinDw6/4H
MpQyjfK47poLAcVbz+Xk5644AIOcn3yBn/z+kU+rCUqHCLSnZKnKYQNpE7JRLeJZZ2wnSW4Gcyjk
g1Cd7u810FUtzjwjmUxXxoMdNgijklS1ozXIUJt63d6ytXtaS10mwmW0jNcl1tkHVqE3340xy5+9
Us/sLSKf+rQxFMJjW7jI5YPT4Om+1UC7MHBXwmlDM9SU7PIht/k/lFkOhWS9wiYZZrlVIBgunf81
ojldDAjA5IigLde3//1i6BRkMDgK4ida2Zb+nYcOt5EQfmMiaFHNjf21ojmGXfA4V/o9PODgOkh1
rb6GD6WPThQPeKXWVH0u5bDngS6wDUyyAOpxNZMJvP9hrvLs2p2t6pjTQW8frDZZvmWwVtJ7IMfO
FbSe7sI7fD4i1VjKbgT2NGAhJ7wfMZks1dR5UB5hVZk6Pj70XefSG9pQdDMtpvoSuPZvAyIExHVH
d5Ja9Prv/6j3AZqimxB3zbF0R/+KFxBPlrmnzdyAeTL2ehc33dXHZ/X8maWUDp6Wd/xvledCaGWw
GH1zREq8c0Iba/SusBYj6ssqi6y+RG+xpbl1YdjzvIn4Zm07UfVDwvw0rCghfPhO6lXHMZCxd5+i
wFxHWTDJnzgTwUmmBb8EqCevnd8Fh2QXWJjZt/2Fx/4vC86JJ3ujBYM8XnCypwZvSM2WCOaIEhju
NB2YN+7D5JtrQ7quZd1cCKf/Mh6cV1o1SHvSezvNXdQkRg0xp/ZY4xO0L+v4v6AC4QU5qdtjVpgc
P/64f3nMmRqtWLYNYoNnrpkVukPjPFvyGGNJYOyyOYFS4yNIHhMkW/OuJd5ItsQ4hnkzUE/mURrq
Ij3Ck1L5hVT5b3OH38P1+IZ3epPQ+GNz6yihYBYxtEcRx+NemEtza+WGtcDnrB+wzgUU/PHs37rb
76+ylelHDMkpRlzrVJSDjpWNkkEPGDO1cciME915pUA2BVdL41FLz9q+9TFmEAytYyYE2hA+6YOO
UmAVEu+OKjIz6SOVrVeahay74UFMR7QyRAg8J8WWlo27rqj0KtL7BXhEzzWSwPjqrW/WUOfDLml1
eIWjj+w0KMy6cx6Dybvkd/6XM7wiJ2i4AyPmOK0h7R8rG9iZZk2uKo6y7YsXPSncHWxmWAGZNV43
zZIfePcOHy/uXxJD2iErxYRQ0YXsdvJolnCrqzZevKONsueRzwmawZys/+TYmntX67IvdJTVLgl6
VloIt7mWhqGZUQySqcS80Jj/+WzRJTJx6OHNWuUz11X6YxXmQKVehwrkUaRGjgPzjDlxifvWBMTU
N2+bHC27C5HD+ZZey8lQbWhgAK0+Jdog5DDm2ZB7xwL2iobGOhKuLML8Kc3Q7YDc2U4XQqvz7IQR
LewR14LfKpH7fpIjrikA3xgxj5flW5IqOyqWJXXDVlbD9uNPDK+Cv+3dAUK7GQmj9f3j2mKe70eL
nVwS5CUBt7S39N8TW6H1ARcfbPErZZhu6nYCduuAaqVKTQz7xhxZapH0wv7EyS6CryjKaZ0ecqLk
fIPyqIaRQtxlxZVTu4X+i/PWucjeZIO/qXPAdN+VGWP96cQLyLQMW9/2Cra7uJ50nAgBjCriLRTV
p4M+ob7wIpQl7PtViTkPGwcKGwthZL31nQIVlIjryWxm4vyB8l2xAWClzdcYdJh3pig7p48QbdIR
4Led3iSjnAPzk0aOxkPQJNMLOe6w4INoY8HplFa8wxgHO2jonX0ealnsffEGa7hfA/r8qgWbsnPG
KVEbmVH53YycxwLxH5CRodD0KZmjEdtC/RPkT6WHOSFnHDVjuzz5mgy8beEEw2ti42+58Z1afyjV
qD8bk2PMbuhU9hAfsqxu4ls3ET6Y2dRwnko/7ioEAQvji1Pl3Qwi3Igfs3qCzFjCl283taXMX8Sj
jvW54hjWN7VwsGuFUidfF0xDvrc95bN9rxvdDedZQ1AGDYklzPN6Tl/amoarhbX6V4wh5VNqCzlH
9JHiY5lTkEJfNc+jcqBMt6ll0d2gqlpnUSon7+ii4f85FuPwknt5/GPIA6MIqb5X5WEwhfjagM77
RWnSiLfIWEvxDK9+saIyJw8IC8QcrAjTHlXcV9YQj/eZPtavSOCQRc1GRvlXWkGCAUCB/QjCHiZG
XDP1wmaTBp2u0JqvutcFwoh/kxhJJrGs8/EhwkIsSHYkicK+85dYBU/gEPAE0PTSvfHNefxEubPO
dvCyqxvCND+IWhfPDl6FBFmWOZ3lk7tUSm2hKQkVZpnb4GtPbO4dPVzHvFBH5eY/x/Pq731jjvk9
k0o2yzz4/XYBRX8NyLk0Q3vU+/F59qHMbZYF1/ptG+fyVxMjiUm4p49LVMdeX3zq6R6aOCbUqODb
Q2d4L1h1x6+jTXr7DDl3Gm58Pddk5DV9nOyTEuNaCjLz0G5iWc9L1ED5tBXsAkexzem2fW8V7RCw
5IZebjN8ItfjJXAETlNlTJuedjvuelNikIsFDULY6QpQjDJdIjjumoPxdaiwPfhmNNI2HwTC1f2z
xfJ/pYJTD6924mGoGWJEYNaHRBTjrT4Ybf2fGIHpPtGKXdCqGlucEzEa77wffSey8XeXpLZ73yGD
uexKpA7msHF9dV3raTCFK3vD4hMhWOrkXfDQ2HHr3OSi1ScILAOMu7nFezsa55GsaRNjG3KP4qFT
XvMHi63CaWNyIwQWKU8WxEqr7jOxwpUfk3F+Lp08wTlQb9ShWORIrKnUvIQF6Ec9dES5eJt5saV3
REpP1HzfvPM3Wql3Q6RaOT60y7IYB9Ifbe8OmRPsoaCCSVPCxcQl7ed02FWBwiLRlMWMBjHiFuLg
LqDQXga7Cdp75hvXn7Ism8gmixZ5PEOa7iP0CGFs7VKVv5SGi8yFp/IsYODVBsaxghpou9MEf3+v
W5RLGuyoZ4A1pvMUoz+aQxWJEYQbYDZc2wscrX1cxPklQMPZ80WjCrwvsmGE2wB+13//xxsNCE34
Awne0S0q7WdeixdFySLdmDiBdRfCv7PH2UHjnDSR7t+av53aJuo2NkzwVHy0KoZ6VzdL+ZqQ2sgw
nh3naKp2vhDgnkfbNCQcWu7MDPY8IIr3s1uoLKEfZuIqg9DzFn1Q/T6d6uonFBHj3mi76Vp3O2tv
LM4wR8hRxTKcBvvrx6/2aWZFkxvICrVLbnVK42dwarqcJdSh8tmcrdoMrYYumNHX6atWF9mu1TNS
qQX7ugm/lBERx7bs/7klBZkBSyFq15DMgjNaXVkD/sRMrHiGmCvjnZ6Z0y+t6OlS5C0P7zVWpOaF
fPK8kOogL0hAyoxJaMl33q89VnQIbXFLHDsrrcPCwfEl86S4k50kNsBEsLkfsRb3N3NXdK9NDTGY
cvcMqsym2PuvcSHna1VcJ9chGIVt9/7HoJtGxdCspqM/opg5Z4aKEDhQKDk4ynsKlHaJbv6Xc0UP
kPwOrBCoglOcL4hpbyl6az46TQEVWibOVWnl4+dZ1fEljv7p5bFuMBr8lENWMUlI+u8n52a+Fgtf
1M+905piE1gqQEJS4skZeJm6Tfq2faQBWf76eF/7/LV/xqIMaxvwBGjqE+VD2Xw/bDI2iMO1ZvPs
wxeLH+KqYj9xELsvi5WIfSOGWmzKinzrzsJL6MvHo58u8Dr66kfBwQb+Rs/3/ehEd/HQoMD4TBEI
ofiyqr0nVMiGg9sNONV8PNjpzYVtHyUuoKNE5KjEWydBvrfkmeXCf3o2R6VPeDkFSQhuEaNR+mjm
qy2aJLkw5Fk7jVY+aTmegTBh0co/rYGCshxrINDypdQsdJ/DVZ/Lwgap8jLCMlmKK9CRo/G51idi
deL5JdgAmLFea2HS+mx9YcwRslkeAjoJfLNQTJmf7cDamreOFbs8sJbQuigpUYsjwx6CHTJYqPEj
3VWIZx4kfQ6HGEXosECKzn3+eEnPNy3TQ/eG1GlFHp8yGvosTkeyGfWixFQeV7TibUuG8JKraY60
qXNvpjRPfn886BmskwHpIa20deo9qFOse/qP567shd8sflW/YD+OTlLZInQV9V4qboTTe84hwcx7
g0dlCUd7bh3v2jcavJ86rbX2yG4PDTzgfm72JLTTVTAT51yZs6am48e/c33u3x+tVSCVq4r4FpXE
03J96gCJyWVnPs9t1SCXTLVE7S1oYheuxfNDxDgBy0oWTrHxVA/XULWg4myZz4PssnlXLd5PB8xZ
GhmDTpvj3yfFdch8SGI5vqcntswbu0Nk7VmrNKyrclElBw/TrPnCy/O3Sf05zkmODIg9K0Ydhw2y
AelDVgGJECKUMscb+j5AyT6e1t+GQ+BatwAVws05bc/h3eQ1k79Yzyn9b4K2Jr1xnLT4oSd5dak6
er4vKH2DLV9vXoY8BSCkWaW8JDXJNeJ8/DZqTeyGA3XNT/86Jer6Kw1nPZ+wEU4eFCl1lF7pIr+I
SRqYwvZq4eGk2xalWWu+fjzY2TOyKrKssj+0dnWClJO71UWh1PCxYXyx6rxvN0lZBa+kfsiS+709
34ITS1+cNGt+L9CxxgsH4OwWWgcHggidmL4vL/b7+wC4gLXkVCReyJswDgygVFsw/PwgzGJRxHvV
5NXBiN3l8O+TRmOAGBg43Mp5fT8ujBg4idBMXxLVxjRzMP7ZVl4vXhZ8lF9q5HypTvS6m4a2I91/
fs6AMFBIATOG6h2o25PRPazuNKuR8KkyyqXWmMNemyrtu93J5tAn3aWq3NkRWccjuGbTAu9F8Oj9
bEF3xkkJsPAFfWVfu05Go2x2Ux8X4GdQxgg2Hy/u2SlBW2wFX60SVthrnOp9mS6KnARfGIG2QpXU
Tkr7Z7A0l5y4ziSmaceveLs1tIQlaZ0GlbadFLy05fzipxRI/sMZ3EJ2V/oCs7t26O/cglraldm7
Qby1aF1RZR1dKeW+coL5uvBSpwgLd+yWqzh1FKqsToMSCsa73ZiQ987tci1dWbQvvp80V7WutwYe
Y1pfRvmwYLWKyA15fagqcnq1h6KPmAAedS6+9232PUk7ZBo+XtmzD4moKi+GR0y/wiROuyUtsZyn
EB94WVzNA48xeV8N7Cf30u0vqXGcDwWzn4Iq3kVw/NHyfr9nxsUUUPGS9gV5bfWSJHlgRmPaHTH4
c/rdx9M6j7XeVOqhJWF/Qnb0JijxR1gA4jYleTTbl34lo+3jqSuuvNEOrAipE9X+DnSVdSvCZXH2
idU3z2D+Fyrny0S5w4i7ErGHalmSaqN3nvY066U0I092E7CBQdh4D9pi+ZEJn14EbpLmb4d47Yru
wdzsNIU+ELrRSScfJAyb8gKi5ex+XT0vUMNZKRMEyqeSKhzxNk/dsn8xvG5A2g/HFETtm/5xMtv6
y2x6zdbGGnufUXe+sF3Owub168Ej5iRSIz+L0Y2glCLGk/GlSajmoSrY0DrHb9buozbVZbcvE7Fc
cmE4u9LX00j7EOoQBxSo1PuN00ufRxLO8oshjX7aa/Q0QaU0GZYLhGvjfYXDzK7o8n9+ShiXBiLK
CkQD0HFONmzbOiJNrXZ4MS2MxUO+qn6dWMvBh6HzbSBDxhvZNS/VVM6OyRodwv+iYat7RHAnwc6Q
TG2mUDd6qXqqmvh6AeQIg0Eryl08ekWz/fiknGX1dC094CMo5fF4cK2fzBK0Ebi2ak4+zaDVb1JJ
M9pIxuyWWt9d2tZ7106Nh1Xu9J5SnXPVM+V72Y7dv+0sni6Urni96HQBeKZm9v4jo5WSOE5DE9wr
CSt23kyaugtMdBCKDp/ZyEXxtv63uPJtTJu+EkZNhCmAAd6PiTJhifBxrGGE5WcKMgzYVpBZbXI/
l/1/H6/zyWdlLAAAWJa4QMnfcs/3Y3nSkQVWtwEqzHr3Y5zKeNujiI5Hjjfrj/86FmaWLORKRmDE
0+S2FIXmC29Mrv3YQft3mBxExRFabjeq8UF0fTzayZ3AzKCBEvrAteacAFV8P7NVSdFFKj0+NEVg
XxXB3D3q2Sw3WA75G9MsuwuuE38Zj0cLWDKVh7fc7/14lcZlnNmJe0CHbgh9+OtXg14jWqNkG+wz
vL8vxQV/H5HuPnkVYBXnZIaGCbV76RfnUEnnc+pL45GHu7uGeTpGrTMO+48XdN3qf+SK64JS2wSR
jMDAyu04GS5XokfcDCePHFTIBt0iO9Qcvd5afW6Esa7NV2mpFjBUQbGPA6vcfTz86Y3wNj6XO8sL
b4YK20kwWboIt2mq8A/Y8SbfEl8WN6Ka9G+UFMpv/qApOouBmUeWU/m3pa3P+xiA6XW52PqFn3Ly
0v3/l9CFpR7lroKaJwmmY9FcnqhlHyrkmjdOv8w/UNXwdi3aiA+U/HJQWigMX+XIvP76eBXOzytE
XJTTeXgCoFCnwmoL7YmOcM49aBDDr8H+YTSelOmzV8tL/OL1e55+b15Vvrq+fnb/5BoqYfOQHjFU
U9nNbuzTesOTh/sthh57dwbv//HUTt7Tt1WFJ8e6gh0kWVin/kdshAZb6+SzwXY2ZtuilJl1Nz7O
pZHR6e2mnekOR6xqe2HY82nS/cWcj/rDii875e0AyUH4JJ7sg5cmyVeaVmXoLv20m6xOj9DONC4k
DefTRJaByBYiBbEtleb30wwWWl6aGK3DUNhYXI+puQnsRB3juIqdUJINPmq9SZvp49U93zgMS0pP
b4CZgp1/P6yoYn29dW2uwyHdG0I6B78jHsT80H36eKi/zRC0j09hidfLPT0eJLhxN6jSPsyy1X93
dC6/xBmFIfzu3WUKKdEtd5iQ1tO/rixFEdJslCkJxlbPo/dTRHBRxhgCBAcXPNWdNNEOiiotcG5V
ORu3GlDYqPXd9MJrfbZ/1lFJzVZIG6S309l6oIe6sh986FC29yg8hVKSCU3qu22jJBWWue1fGPHs
U6IFobNZGZf7h4v//Twn3IljfzKdQ+bNJtYpVZlcpbMeh0nR6JeCEeId/rr39wBSiX98zpPIj56O
iQ1Mh4qma43H0oEYcmhaFzEYCEhjEE5tkAchkPDWuQfe2+iviFd1MK8sTx30aphixN9TB3GCwRwR
+gBt4baRuVA7RUOfBDrsqqyct7WLBMXWAs/0KLIV02zps/7C4z11kYkWsQYDWoz0XIVT94+6Vcbl
dhniUn4xO3ecb8dSa/3HoUbhduslQeNc2bOs2s1sx7H5FWB/OkS2z768XszaK3bW0Ov1ZmibZfgM
/M+0nnncDNxXSkwhQh0UURlWeRF/qgGF4RBaYf+zrQ1DfK5qQxMbs0z7+8aqKjIzJnuPx0GZ3Mhx
lEctmya6wKlbeNt0sOVzQfD13TNL71nZ8YI/nhVoV2MrrN8mjiivujN0WgSbr6oBrWtpFjYFIpSh
ws/9wM+0QVM1fS63KMqm/bXou+RxXErTvffdEmWGFhr8g5fq4giNJf9WESwil8LyhR6GAddZ7Kgk
svB5rCOUCv3yk2FUALDHfLS/ohzaUrY0jEVuxRwra+/3FR32ctJ+tNIuzO2oScfYLBYyAyH/XX+D
LriPdmfZBiFYt6K5Sb05iIswya3hzhsCgBMZkoHunR/TE48olGo4Q7mJ6d4l2ciyLoj+P/eyFfG+
HPLkrsWQuQ11vxl/5MLBfhbYS49KitB+ZJ6BhQv4r+KbKDKUl0ARtFJ/0ooGjWWnKIvikbTQ1l5z
Sy7XXSn84HUM8jLbTYkpy80waABMR9lMwbXWdPot1UGQCt08S8BoapoQxnGgejxUHh4zYWk2hb0z
3JrXtdWNeu8kAM8eoOGDBhzkABId3JPI9yPyxVOU+iLVfzTGkDV3uoey/1bS2XF/d0EqksjBGqt/
qEtlLVthlc5vVFARu+POaG+9DlFa+iyqM5yH2JnAyvnuUuc7D2mwDQotcf9ZL9ppNiJbWfat8mgh
9yG1dTni1zJP2q9SBsuTjefS8p2eQj1X2zLuy1eUIjL1zZxj7XszKk6PhEcDdLmJ57rAgUct6Njg
uksVWdRtXyu8mRJdPMvE8qpNrs1DcePNVY2lfO7qc86NneZ6pECsdCHV5lx75jQC5yzMergeIbeg
3J50rfcjV6bmUd0fvHaHWZSag5DHO/mSZxql8Ryg3trOUs4PHZNveVWoEbExjL/A7EFge1busFhX
EyqojwA0De/a7bRGRnU6F79amUqbjkkjtS2OrHLgt3WF+oLO4aiu8U8ur7xcJSiEzU7t34i6HuVV
tRgw4HkMxyZsUL2eb4pe2t1PKmJp93PQ7KZ5TPKGZkyEBcLQXPnKqZ3ILvv2UGHtQAVtHsY5RMcZ
QXwtGHXU0pTmNLdUBuziIR+nAk61Zc0/EbINpk2RcmWjTDmnGjB+FKO3rKzZPdIWtv0N0nnGl7Yd
q8fU0Vx/J1p/qsPZrJ0Uy7g842B0S/9cuRiyoopZB22YNF0v7rrVlwlBIIWeogH83aSpTqkDMIzu
3dGQBbLsDnUaHDKkBj5V6FCj9ugJ/kBgjV3Ye64Ai1azVXZIeRfXrY0BHwQH17wptdUNoaxUATiI
9lO+LeJ+yjazkvrnoFy0djPitIT2WDr1lBG9tDz4VouLpMJGjSrLsqDJjGGkae8ljgH2rZTC/a8q
J/8BiRg6pJ3d92BvCnvItt7AOry2YzYJOhi9GKJpqCckYNGrRMvdnWIrbKlniV3jtL3AcrJNUUME
2IQvHun/L402+O+xEMHrBDzxxW0t6URrfluDcgqmn0OfcftYiF/eZEokx8Wt0ZIfgpGLo0iS4LOm
DVZxMBM9k3t0nZZDxjal2xbX8ZdJFBIctN+n/025p995EhLKRlua/i4xc19EyTL3w9bvtekQBF39
tdAAIIfjbDYe2GpNwY8LrN+tZnZeVLudlNu4bChC9ZOX/sR0pKKWWnt1sFptFlxCqNNrCXIE9rJb
AGkFe2yR0TdR7aAZEXQSPtLSqfwhSbDSRJTGnJ9MTFYSsGJOXzwEST59BgdZPGVpnC47LXBl/WBn
UrOfLFujbRgSMMfdYUJh/beaVxus1spl/lRMi3MzqxEHWk2bq/+aWE3f9EQ6+Q56dWDu0Kltb5O1
nYczr7Lvuzl3jXDsXdhww1qC2ktjcW+9CmBv6AF1eSmoAv9Cnc+Qh2nxRoS0ZMdXsdHCJ/E2/CLq
0XwoIwvDqWIna0GWHKumAsAVI+Z9ZQ0sbpijEH2HsJZt8+DY5d3gjO6nMW50KKbSCa5pjgtn43Z2
Vh7aWI7dwSLzU1tsFnt929aBhlNT1gNPLLJO3lrpUED8d9Ok26Q1NoqR09GnDN1UOeOdg+PKw0jW
KzeZXnU6RdVyBc1ZbnpbBCKYdn5dudatDR/xZ9bGIBkThL3xFhhLlYXIVXRHv7Q9ULB+WmRbEv/+
V++XzTdlof+1pXarrshodRo+SPO7YZw4+VOZxk0PyFwvhtDQ8h5+Q8DH2kN56I8g4fCaIvwzHua6
8Yix8Cn+FuSmtzxUhe2DQs0w4gsNcpYqnDpCGF6cqkYCFhcfLbRzQ3lcQ4Hxw7PTakSEf1R3SvPb
75rQx/zW0sful1FSTwqXGmeAZ70s4CoNbeV/sZxOdpExlsOvTDOm/NDjjFhdmUYTixv+hBVEjdYl
XtiZSf/g0zfPbvykG396g4ArmbjSUZ+NWuXNVnStTvG1KC3jCv7qat60zOheprahzH26+OroJH2W
MkFywk1nxb6P72HcxtRPzOZ+7htw40mbG1moiIGtXyhKqHTvL2acb2TjDtug7oD6EDUOvwbeE7Wr
/Qmp8VFMoDydfHQR3BSe+BrYHQhAGhxmtmE/D0HkCNf2QxMKYHKY6nL+H2VntiMnskXRL0JiHl5J
cq6yy67J9gvyUGYeA4iAr++Fn1xZVqW677V0dbvVJBDEcM7ea+d7TfdnL+xHvcvOozHXNiVUK64P
ZSHTLbJ1J96XnrCesrRbmu1AiBBJa+PMviwIlvkeBLTq9pliG7klZNWl6MQ+DaScphzvUAVB8VnL
NGntEtSQ/qZdPP8uTwx0EzXS+Ns2sJrkJIwOCbU1G3ZxGIvEf0mDGq8ccP3J3VWqzptNlaZxx/rq
m31UtCNvPWjSejjhncK95uDuSJ87ZEI9fskR11CNwDFyZzZ4KPTRdhxKkBHs2FvXqG5j2NDxvmtj
cgOzJs7yYwEagw9R4gEJqTqCca7nDNGYSVhb89m1HUOeUgY9Iua6ix+8JdX60NQSYwRGHTS/iEAq
MJA4bAUdj9XmJE2w0KMs+QCKIoaVV+L4IF6TYiv2Wn0styJI8FcIlMMLYueFLV3ZQVwPbQKjCRX1
RgZ95GZq0tdBnVfU9pNkW9t+quNFbzzjDg9TIfCkVdhT9WAAjTU7aXEu1KL8SC2i+Og2ZtOfq8oc
IgFSqyLaphn4fkW7qOHBGcZARDS++AXe4lSPdUUM54PeGrHcYDob+ABM7Ik72WsNocqWSI0jJ/vR
KELVtIP6aOLsKY6mM1dBKBroB0zgabtLhqmXSYjOHgHICn5kl+2ZAOVBzMTiufF71VPl8KckMqYy
b3ZEdnjBVnSj9qmgvG5981P+zWGLUSneYN50tagFn6fdDa1tsDVg5mojv2+5bDeaVXMLDFewTalK
7XPXLPLB74MSkUA3DgUYWaCMWj8wf/tsTgE8aUPd3NBdMoujbU+o4Y2g4c01hpzHDzAevWCDDKCV
t7ao2M5QZMy1O3bWbL2cpKu9eyJntK/Yqa342yK7/sMAQX7YawJ02hVr4r8qCnSXqEFRQOb0e1G8
cArqMOOQ2Ee0w6dlQoxlIpbdxKNm7/Rq/r2aZffvFzH+FEQuj70w+gMK5OBQ8V68PmVLUCgdyXvW
kR6Fl99Y+DGtqGIDD5w6VzJbk3dJ2zXSvjNPcco0FLZyMg+Fo/XmjnAruLwue5JHVCFJuk2Ywr2Q
Wm72iz4Db8E1kvRG7xHNRaA73Ac7GO36BjS+8ZPiWr0z53RObz2n4OUN9D61aJxGIFVC47D5ufXy
zDybSlYKyAKU9O1slxMPQxT5ptSb+qMvJybFUCMwTn0rWqwOYbP49m/aLbF9NKrUfwQPHs83Taec
Z3cA1xHWLCG/caNxCAzcWMt2g71oJacvH7EJ32hHtnrW+/CDCzkQs9KUuKgG2En+nrDGdjhlHuF3
R5BO+rCjNLScZ1ea9c4gGtDYprNbPM6BP6aPrRbDuuZICCTRHvFUszoM8ZV+w5vCBXAcfEHoHmhu
UCa5GDXU04QEm5eetKC2P0thLTdFlZk0x5dSUaJOvJ+oJPt9qsaH9wfP2woNrhkUSFSjUOogOnk9
dhJO9gSdNfkpGNyT71XxCzD/VfYms2sW5jflJzC2+J5WlRliBPtSWUWckdLxgLhHldH4mwe+PaCy
86btK0wDcXnlmf6jCs/1qFzSFkPlix709a3RrG/pA8TO0W2D7GBmS36nLZKI7bJ35yezJ5LJY6Cc
zWwkaHSKPfaA49TaJx0f/8v7j/nNC0ZRQ6YFLxlOPmqvi44A20IzGGrUdMRDToe+HU0cDKSmoSJF
mFgx638To/kjT+PYu1Jr/NelYWLwfqFCOOjNXz8Go00aGoa6e7SSdV/H8WXHVqHfBfRI2KrG9fjF
4zGdvUKbdu/f9b9eAS0AaMkk8SAW/ROY81eh3LJRflTe7B5ph0DMqzvLC5ka4pVCoI0b6iKEG0vK
K0ZoDEC2QziNIHEHVs0PMI9LdWV2/scQBAjJf1ZeI+3Ei9FuWV47JfBjjvMyiX0r66CLNKXpp1GV
bUYlLVfXDGr/ePwrgxIAFlpritoXbVkRAO0vGukcYYKbETCGZC8dQMH4SdKTacxqL3rSpKzFrj6/
//T/sRShjEPQybdt2czXr1+8MBT5BIouRTAM/q6Mk/w7VdeJvPVAO47ElK55GUv1/4cbvXea7+un
x0e3Po+/X7lZxclaPyPTBJrC97IMrHQ3mRjWpOnJJqKckmxsLF2QiOcluKaR+dfjXrtO/GUA7728
/KypZfCAjx6DAuNfDX/t7KtZ3nVy8OqNSPv4Z5I14lCzi6+uLMRv246gopB2IItBtYca6PWt11j+
Sgoc9FVHKg1h3jEpbTioE7UaCFnnYY7me6NMTkxuNrm3MKXL/9074UvGYEDLGsN4cDnnNeNkBYLo
jSOYQhO9bpccEQzdFF69XNHQvP22V+ATeQfQWwHRmpfUROFJaJEL88pITXfaWTUMY1ZIn8JZldpl
dzNVJZadnmw2bxd0Rd59CqizpzuU4/6NnIzpWlvuTX4guZABmZa4a1dlDZP+6xfggr81iKH0j2nb
OXuzZxMf2uz6924ZLGeFpikncFktd17ZDeV51EkqONs1FotzBdoigmVNxaIwsn6rVQIJ/f/8IGnw
MyiZ/pkP0cxftCkDX7AE+2N+KtuJeqybY73mLBAZiWe+LHaznUCV9Vcu+uaD4KK0DPH7oNBAvXox
/S/CFvQfiuLkVIaWhr2bmB96r+jOaZKUy1GUmTFSQ5nz9JDouAX/73TA5Wn9wBwzSDUlHOP1K3H0
zmTNtQmukvhehxrxeChoulFeKo3ukOOrRDKCcQG3nTvdv//A39473u8/m3FIIah3LzbGvHlpLnSh
j3HSk0JjtrCSTFhom0Qk8oQRsjn27iC7TaeP+u/3r/02MsKjO8x0sOLjkD5dzgYWx6K5rebsqBNS
+Ei8d1/vdWNQnLxyWtUIGoP2RtUd+hKRVkP8JE0STqJ2nCqLQgJRzpE9NFOdbBaSGsvvhq9a80yM
VKLvi6q3Du5YqC/v/+g36+O6Wqy6KXp2qy3o4gNqa6lR+7Nbtky4eClSfJnJXtmZTv9rUoF9LQTy
7eaTyzk8H04v/LlUThmTojXbue2xTADd2xRWfxP/U+yG2hD5leb5m9VwvTU6SStpYuV+Xtya3hA+
pxrEvImNZLIYUW1hlbRcgiANlWVb6U/6Q5bN05Utx9t5kieKkoimK0JRZvyLVWGlLTAzTsaxD6pJ
naiqmtvBqqfbjK3X1y7l2NoD3cckHZRVHOaNJl76ZqLgjK4huSL9efPEcfyhEINnQtUfSOLFU2hn
jULL0FlHA0zNMw5Y+dG2Eis4VoE91f/PwamDoUPazGDC3oha9fLOCeeQTt0gw6G4hdaRXO7eOGQM
PP+omcgViOvoMZjP2E7LK2jhNwPZZ5YF2YyFE38Sv+D1tLOidLOaQ+5xcVVphibfzq1V05tqzOmj
23q37383bx8rl0OuYJBNzBHucp+bEAysqKlNxx7jd9QOc36HiTHfK1le21+9GcfcGa10ZKuoJBBx
XewnHRufe7bU09HM9Hxf2Wa8zQGObaqEUifRPOaHykiG//0mV40jvfz1eWJUXX/UX5s6ZCDegCR5
OgZjLf0ord1y2kylTqeHxqVdHpKl617yrlLl8f0n+2YKR6/O7AnecNWQsrd5feWWao0HQHE5Ih+L
n+0lMT9RrjWdrRVPujjNmUdUG9lcQDvgQcF3eP/yb5/2Hw0Xx2NQuSAGL5avsap6jdOJfSQEMcBk
r3tpWNplcxpkYW4LUb10BoS59y/6djShc1ypMOyeHbZxFzNGpgotn1lLj03WFqfScCZrQ+6d1280
6kvx4f2rvflUSDvHogN/e7WcvbFlyiClIWB4/bntWllBbWjpYCVJSv/QreULlV2e8P++JObfVZ2H
dhbd7MVwympynvxSDmfkeQadTlnSeytzNggo21VyapNuuHKX6zN7VSMLqBZB2cGdsNrKL7eGRJPU
MQNpPOtEnRv7dACFe2wHGoYv79/bm0BRikWIpZjw8JNwwctdXk/r381znP9QeZr2mGnCrTcZpdvs
VyKUe+87Qs3BZqEwB8QDY81XnfFb3dJPye/o0srsZ1N70g1JHPeuKbLfvmxvnfs5nXEmJefeev05
wX+A1ZaM+rmtKE6GJibo0ERH8MknFu1QiflKEebN54vKHoXTys03EOZcsquISASSqwKat6VS3kl4
i/2BJLffyjDSfRK7xvgp7yz9kE8y37//It58RYG3lj1WBegfof/69/+as5BgO0NF6NmZeMvJHcPK
spAoOyp2qxsyzdIr++y3A2y9VQS1FLgQdV2etpfBIqcurpuz5Te9/aR5jV7uqhIDy5WR/PaRcrK2
yEqi14Z5/RIZgE2KvqyrteeSHU02b8G/TStreiyeK2f21VFDdNXDetaq6acb283X95/r5fWJklih
BdjgEJOhXF6H2F/PdcoSvWcpTM/wdauvVmHaZDo6YOHNldoR903+He/zsre1qUyi9699OR3/ufZa
XWD9W+2FFyeoQnUaASRcu2F1DbMekCQtEDqKXrt8GWRVP6m0V8/vX/Tym1kvygjmUImUmGPExYrL
x577c9ln5yzmsw8zNE2fbdmRBDUowj1z+uvJlQnyktLAOruCAghrxcbAwnuJXEXuaJKysuRnYlTT
Laif+AjgebizvGyIXOWWB5j47WYktNnY9ANiNQ9P1ZWn/Y83vdYSEMITisnIvpgscnQtnaBbdca7
bj0H9Ok+agCIz/5kI1Bz4lydAk+TkQOF5crX9Gdh/Xu+Xh8ABxGEoGx2sK1crPsCBY8BrCw/p3QT
yTegA4zJPKGZFdak+zz2JXouem89QbxLuyxHHItavCkSjcb5ICcCs3pz3pFTme9Q7FsRKCb30CLW
PtNKyL9PIr2K4f5TSr340Tj/+SgYmuxWLs/aY82B0+3r5dTLIP/gKvC4kSaRrYaQ9CAiZUMNuJnA
w3yDrKVUd3meJL/FaK0hB3kByrZnQXmozU68IOuSj5bKkvKg5aarhabLYnEToFjMvuJoKdUuDpos
vqmshJT7iWbzDXqbKnlKOzt9UZleBFuvduUTMOxp2sWz2R9m2rkovttE+522sTIgT1hxOtOpydvu
Iw2K8QY3Yr/UIdW7Oo+EGEfxMNOjL3aq61qQn7AbdHOPucA2eBO6U32vms7YMqtq6bdu6WbxoTGD
sWNUIoXZEExr3Y0KusljMziJCLXZGJNhW1nC0Q+2VTcvKaDjj0a6jN9qZbg1SWbm9JjQfoJ6tGTq
9yCNVkPN2RfdsXAtTooBU94U2vaQnbUuduztWHpy18QOlaaFFKadaaV+fAqCnrxUVRqEPSCsmcqH
BtFL/rE3Bl0eLNAQH/DorLIEbwRGIZ1lAL/b0OnZgMfytG3Wd0V125dFfLRhDqowyN1u/DS7nTI2
RkNHm90gcjgAY0IkUecR7w4Im3pAlOmVfJRDXNUfsf8kzaapFwIfdX9yzzMG1njjjCNF4SBbhmPR
imYI5wZW0kC66xTCRfK/YX4lXtY0O1VEOR3PMUqIqf0KgNPWw1wOwLQcL1U/RuDnY5ghHXvxJXSK
D1NhkXI/lKb5ORjnPvlQE9s537bME7ixp67yNsWi0KlU82Cd3Rwmagg8rxfbjB7BN7yZ4pNMl2IN
M/ZmsV+SzEs39PBTIEejFew8CXRvb8Q2QwTZ/QygyRfFjvY/5DOQtKa5IZnZ13edtfTVQVadnmzZ
2ZAUZ9Td8Guak+6nrrdOvp3oyZd3the3xc3ix7ax1yanM26DuLOoy4yu/7SMztIegwmpi+M5cvyU
LaVl3FBFLH96Kh31EOAEnZN9PrWCscaB8N5PCKF8GTuVtOd2CAY0gaNVfUPe4Se/UT2kxSdHVp76
7dDpK7Y1bsEYHlnrxgcr6VoypMeiRqBAdWovOXlwSlXWfDdaeZVtbatLhuMcqAQ+VbKgEq34BtoI
/K0QURwrotxEwyx5VPZEmR3VgW585sPVrPtYlcg3vCkFil9a0v5JO1aWUTKtiqciq20zXMZyGB4R
QpnPfsq0dydkPmxFU+rGQ5aOaM1iA05xNHvMLF/yOZYcpQlhcgOSFRb7l+HykEgstvV+4xVL9Wll
7z1WZZIW0ZjqziOlOFU8ggvWy8fa9pQISyqf4tgkGbjNKdHKXoMy3UgDtwxauCkq5BLU35muxXf6
hMu32sj1XzqBAhkR4Ehvvg2iALer98LfwwEOjKiw4m7ax4aMR6QJxMJGykF9jWFh4h+0gyHpT4ag
FhMCVdI/A+tey4NqcG6kXmFcI68LVD4ZMHF97npChzf2lJDvuwjL2OSejq8Xf+f4UYmO0nan90v1
VaOTghCUNEO+D2fqhg3fQ9/e0EONx63ekYq10ZVL7c0c0vREph6ricXC8B2Hb5uEKPDdIYQuFpyN
0Vb9dmmk5+ziunUaZMeyUNsmX+IvIptlv6GwKRraVkHzZcK02m2A0/Zf5qDlo405zz5bWRJ8zUdQ
UreemQSRnsLwO2l9HO+Dxtb0zZSIsTpQMQJ6FJYUcU/tYmbFHoUpu5uqJRBGbXLSBZB8QlT/bKT1
bJ8akk/Towl499g5y9h8amlht2YIty41IqSU2W1gF+N8GlnYTxrVdiMCglm721UP/xSU6DEjtmqA
xGJhSI0ZubG+phV0nH0boIbec2LLvchHnKJvUrVGhLiGgKcTzmg6gEgHU93cBxXL27OdlWZ9147C
EyeC1ZAJ5a3ZVrh25147NGmbvMTCMTAGM29P9naoDFtFQEuRH89IIQnMpA/vfwkSM3gmoTZbNvpc
VR756eAyImS4LnnyCQL6I3J2Xx6y1CYZCpn2gH4qH6n9fJyHIW4+iNyd5JnS14KGukKZgRyryWox
fJV62mZHCcjgpvSDorippl6dKhCk+ucpUPaJ8xJEP6LDtDGa3aE12E1P3dEyALxHnO/N6thO05Bv
JDGlQeRwbrlXZJ492uAd7UPfzF76HLMllXermOwrE0jzY7BS7XbB/lqe0hkf9ReHKofcphADdVj9
WmVEPoC64gH1ltGdRh84Xkd6XLbVcycxvnN00ICCml1zszpijnjcSd2sSreBnOeK1nTQAOE8Ffgf
s6Xdq7FdWr5kZRfDzQLuzvuwDLXsX0Y39V7SsmmaHVUwezjo8ON+AZRFDwyaw0VlENs5rWCDBnAT
rToKRE2cLPaLU/X9Dyqlso1cv7Rfgoafsglm2Hs7NOKGHSk3cYyfbeoa9U2wgElGd48ou3yG7dfm
R7IkjfR3PMamDU0yrp9VieXtkGRgCDZ+WU0HQJi2f7S0zHkqDWqT47aadWoCVIDTs+fMytn2da9Z
h1nzOhu7u22WZ7Lu5ffMywiMzx1N185pB1jgbI9emWwIy7K9m3jy9T3QCg5hTQ2491FXerCfaesA
3tKJJNrB+mjqHwnzRLKpm464L8+DyrBRaErcfcl6auzW1+lCDIqDLBQDUPzGRiaH14Kq1wdmqCSL
9CRptulEQsJxjTkqQDKnAnJBa2h6i6vcr540K0eV2WqjHe+q2mLB7zowZ6hqTBmZWW2me28BU7hj
jzghSARzmIeTAfLwtp7RSm80mfTj1kjKZIzcYXCeVSDnZNPyIxtYop2Xb2UTlD+6uVuN3MGEcHHI
Sm/n2+nENsZvYnZoQYdq19KCRzOZPfHDy5tMK9hT6+Nvr/GQijVDjjVx0jPqh1Nq+vltby+GOYRu
teS3Rd2WznH2/Cwq4ypzttqiLPiWVu3OoSE94WzqtrXiLVvgGfWbV7g2ylPNy76Rzl2y102l+lhQ
QiULAVnkGGW1P/kfqMeI9GPl1WAaZ1iJ+4rEdrZ0dLSCvTYIr0Y62SQz0rmOsEncOW1QABgKUXJ6
d3h5iva2z6iYfKaClD+BT1vqgwp6AKbsMMwukuDlvmjNhMYdaGNZmZuJlnl7gPlKxFeflY62xYuG
er9zkKlNtaOmjQR6oPDGIiurw7JLNfnTzJpEhl7bWPaWwY1IzTermcIktewNE07lfisKu+i3hCjI
gpmK0l6kTA/gRZcRRJ8Mmkg2nbTEbWa5wv3gtfjPglBHLtyeG2KzYfJr6II3Kfsy0sy13EBtXdrg
p3XpB/UtSvO2p/Aaa12+adgcVzcS4HzOmC01RBZIrdcdN0X+T0RTjA6bR7vTvFXzCzwld6tqRkTd
iwfV104RGQ1Am23muWR4WIoUNHfJtfmnXKDwRdhS5LHTix61HRiP4DaJywXTusVKYN61gRSfFj0Z
ixvsFUGPtUAEfVLjJALKcbNURvrN1Zy0P8ZjMDNvURkxP2v+UAButda9Jy5UkWwFQJgUDpdfal4Y
NGAl6QUtqbVjRR2hzOb0RKJBlHUS1Ykswc2DsbpNCWP7gRC/pb0+BF6614pyOmRWoFp42UVRhAMy
HP1GLlKzNmj9sz4yKE5Vuypjv7YhhSx+4NLEpw7dvDSnrOtduWcQdQ72pVzpm1gEVvFxLsWi7R1h
VFQM27TbmIDUgg/TmLFdstO0Np6qZdWMlnOdFqc07sEAqGIUYovAtj24SZnpW8BYHPAMVMGkShSI
LyOnaXQ6zbSCtDgLnS7oGmayLqg3k5Z74MXqoZA/fI0NSVgOvqO2SRCUeoS5zGlDB9PafGQ/Yg6H
ZTVTL13g9qACNS9GAUsvkaSllXi3HhlJBM0wHjiFUfi3dZDYy5anjDc5JdFvCod2cR8q12T3ufpQ
krOYK9HhNnLxNo2DwvZTVipjsmqSrSz9JX2A8hrvAnb5SR2NMuifvNic8lNnN9mDkc3evC1nfLFD
OORY3kOzHfNmq7IaAOrUj315EFPH/7/Whf0zhSatYrPTI+tHXDs6kMlVgfq9ylzna7zM6Dxjc9H8
LdpQds6kibQKWPKwDJCzWTeMTVowRzRhRphIcaMy1xO3mms2t76pKvOQCELi+JLxcxJfDhJXhjJV
Ou+tmovNNPXxF9dH/hO6+M8iGDkOTxJ1Sbdppaq9UwIoztuCQp6+zaM9cA+WqcSWHUjM00dw7T6R
4t2ij3XlVJxY0v0tpPOljkCJBS89M0gRo4Jwh/7nUDT51w7crXqqygZLnh7jL6xlZv3EB9LNt55A
zbqXRp18g5MxzSed6KKZAJumGD6JuB9Old0bTZTKypKHYjDNndFC4EAtnHbZqWq8hPSUuVjqfD8t
QepECfGCLGRWNqKFoBqo+Q+koUz9SXL++t4tifG7zSDqhKVP4OPeGnm3ioWs2gbK0ZeoHi2CDcLW
yrouDdtFYANif44M0hT4/MIEufcnw1SFvkMQWi6nmgrzsPOWplURhxpHbtCCNI9z1SEaRVvhBvO2
6gpmUt1Z7GePCHa1nafYaLcGwnMj6qzM3Iw05Ktn4PRLsKuI0nXvTbTL4rHThs6NsoVgnyhZnNTe
zV7me6GdOYu/gWpuLN9i4Sr1gUVYDhEzd+UcJ4rTnHwdHYVZB/1bMWHmnokeZymLkz3w8/GKMIsl
mySnVrwnltgVsJPRdocLOpPUDgnBrGrwnIkh2SS6y7DloKM3IRtBW96ORS8+4RMR+d51a9PZrz6D
k3QRXIVGWWHbcfLF6PaLAQYT1QfxJbcFH8/3PmOiiKwgzv1d3k35jImgy4psG1tppT4Ebjd4Tyy0
hvcIMp7tfoigqP9uxI7I7zqMwsaNL6i5bkij7pZbjE8G+u95Xv2pXhf8YGZlHasblbYEb7ObDPVu
RqrdC1wx23LUumyn8kR/Fkg29U0/pgioY7LgUbvOMnlxk3zQOce52pCEtpHFWn2lyvi2pms5NqRO
+gQ+/8Nfq5B/1ZN7YykYY3p/NkBHTR9z10iYLP0STT9+ynbfe9QjPleM3P8ZK0KRFZUDOF8HWTT6
pUs/vWvlws+LpjxbjV7vgNMzEWkaHtDQy/JhLwCGTydYQa51rby7tp9fFwrp4EI8QBJAky8wLqqb
A5zmMjG5MqoQtnCctEuNuldr0hNPEh1Hllf9SFSBgcOE4BC6veluRoosv4wpqa40r98oFGj+WTQB
kc2hjKSNe9EpEZ5ypO1oxbnykV+w3C/LiZJh2VAFadvHDv3xcJ6LnqYVzo9vuZdSEkC+go3OwIXx
frX9TdGZyYP/sjNnz+WAH3g9HDQ1l2lgDslNNjnlk1ku+VEYQBaYxUrMP0ULXnLwMFbAjd++f+k3
hX4LjRQqTTqTkPf8S3prxwc62qhQTh75q1/MsY93mm3h/LCt6Yz58lpc/ZtbZeAD2UOPQi4GVq2L
bgY5WslSW3NxkmnXbFIpnY8OePzbhd/IEFhrUXJ45mNMr73xtWXxavxx5ZXFsmb34fG95LEol4Nx
bwflSSgU7dti9vv8k+WMs8KB+UfGMCak+c1oYjZ+qmpC1WZ2ODuvhpgy6z3+IHce52DbF1MdPOea
0pd9wexk7xy3zFPCwwgmPJY+LDtw5ybpe++/qssGCY1jXpLHHoG2DPKSP3//r1mjVlWF7KTIH0Ui
lq2Nm7UK7VQwzePMYr1vsfneUJVpUdS0hSKfgEQsJnlXBFdGzcX89eeX0D9f3SPoXfg1rwfsejom
HUHljxZwwiJKYfjtZbake6Nd+i/BNFtbWKXXdK5/poi/XiGXRY4BDo34Mr4W71IYIYZ+mTLllY9F
nbUfQVQUWPH1yjr2slnyMF7N+WGaTl0b2qyZ+95H9eKTEkclt8XuCbCKLJkrb+XiC1p/FAVz6OLM
p2BfLvtzeRwYUk+YM9qqTocQ1/AYecIa8eEJcDBh2o0e+0IMPknU1nPfUTjOTYy8ZaM9+KrLf3XM
8z8rDD91aKVoKDdmmY57IUt5RSF02afnt3orepwHSAXNdP/o9/4aQWxBHLF06XzPR9LVbApBaxFi
hg0zJDBMyJBOJww7ZKAGQWucB7UNYYflb3vSqi+8GzGf57ZpnsbcMP9vTMz620gORSTK1Owb9tps
fvXbkOZZY6Du2fKKMzLt4LMpnEwPu7qtjg5P9Jo87u2b44rWugYzG7n89fqKtR2IqdZGdV9mMS6t
Ykzjm4DzDZgBqmhZ2Cqr/J9UqD9vgNuzV5UYYrTLVOCxmCpz8pS6z6iBfvZcf/5S4OJ6NuYij/jo
7d/vD8+L+fbP9RAU8r5pnrus+6/vcU27GniP6t5eHHz4tWgQ4Zbzo9l6WgcjXGPLFwfijsNge0Ut
/a9Lo3RYu4MQxcBXv760q2BfsEWc78G7i8Poa86KpXJ+Nq0udsXo2Ed9SvzHqraHx/dver2p1/PE
yvy0iSOmJ7Pqey6uXBko3QVXZlkvPoEX6Hpih6itaolpXZGJ/eNatOaxmwGUt5FYXqzdSdsFc2XP
y30xGuKLofzhvIKwRhgRgHuvtIj/MWK5GOpa2g5wkS55d3TypgLR8XxPYhcRAQPbYIPAz3FEYKyP
kDqKDpra+w/zn9fEVhCglvL4c/GVyGHSAsXZ857J4ydELdlufGEH2q4pehs60iDa4cr2+F/P1IH+
hazdAobkXjxTg8qRBWKY24S6ed+azcdaFNZTOc8/3r+3t+sYX8VfF1qH8F9zDg7MVRO8zPdMz6uD
Pyd0uIfa04+V9xgTe3TAVun8fP+ibx4oShF2/qgm8WusCrvXF3W6cvHLzFMPTp9x8A5SSTElLgKn
22UNKh2YQZg2r7zFP06zv78JKFoI69ap31jlUJfCBtG1i1F6XvuIItgCe7eAO9+qoGT3kLV5ddd0
EOGPiZmbhy6l9bHzl87Qj7VpjsE+SS3RnRbj2XPb/jlJF+/O7mqxw3u+3HTS3HSDsym9CXtv7Hrp
uKmUO+v7ubMKjZO8A+ibunEAbIbApPQ+sWN1GOKk6zduKmo3TNocHgvqG+vOSlJaHoR89k9TBg2D
wPZZfsmD1Ip/UcRIlu91rtpfzTT7N8qcML0Tg5kKnNKmX1x5aJenBI5mHFRwEiHlYgZFPPb6Vdnt
5MUzYu3HnqMC5p0kx8xlDrOK90aPqQtZgUMDJadu8YNmHmXv0pEepB2HMlU/18RE/r+xw7RG6cVd
sek2+vE3IaBtmwrPj4dHo5aBjbiiIX82rjXCUzjBFFElennlY3yz61qviRRoPTGhBUKa8vohJBTe
O9k006OsjVGGGQftcZODyKgpFy3S3npGMf0KCGf2N50v9NskkFKBzJhsAn+NpenRKpGZWl15Fpez
xPq7HHTtfERM9QgPX/8u1eKusGLZPnrDVN0myxgfEBYly7qgUVL43w8ej2rAKkqgHOa+i8WMGoFL
yCfVGNtJrR9xPPo/7cSSSUSLRIIS8HxZXRl9l5MT94eMb5UCcSYEaGC+vj9hDQgUvG581CpawX1Q
d0/I8fSdEKX82TMjNucSroy8It5f57xXEwUCu/VAzNXdP6FAry9bATCk32ZrDxakU7E3B9f7aI2+
+Gp4OfC0ikmf6ar2mnO+5M21l/rn4P368gxsVJNU8JBde5eawj4GdkD13HuArkT7w1F+qb4ueTI7
kdO73vAoLFLA/Eo6DLkmfvQNS3MO85zCQDLtofheJVYW7KXNLLunnSvu/TmH2lKYwhDbxZ7Iih1m
adcRzRYzJw6jr10O+aPfH+y4U5rk7IB1Te0Jos4QXRPtCiDHKAw5RqqlvgH2QA8e/XnVoi9x3WPr
SYx8q9lTWuyLhpGAyH/sxq1MYpOg+zLThlul0kB+pKsQvHCM89sXmc+zfT8TzNF+cgAfcN2pnzEI
hzrc9/7Wjf/j7Dx23Ebatn1EBJjDlspS2227uyXbG8L2+GXOmUf/X9X/xqIEEf0Bsxl7MKVipSfc
QXbs/z64idm/4LRMMLCA+wggrpc2lFurtCffeUWJAl0KC/mZVzzx0lOhhoW5wQojX9J5vdnE2PMC
PWY7kbaSVcyecgADOeIVFEOHLCxBO0SB/tyMWULP0zd9oexDZ+Sb4iu5t3082bsjc1apb1DmUucc
YERBJurVXfbGq9dzUqhKyo3aPluZIqP+PGJokHjLKEZxEfy7fw04H+DUkSoB7o2m/uyisOKah5jX
T7REkCSuasW4IIJhOccS7wlrS1mu73AonbBljCT5hBGJlK9aZFCCI6ZRZnh07JzaqdyFza+U7vRS
cDX/LhS83unYXC6axq+dvWleEMm5hlHdWxuble4CqCl+IQpZ5Rtv1IdfgzF6LyU6ANL68XrMr+v3
cSHdC2YD2fucnhJUHeCVIfPPkuEV4HFy9Bqqzv4adkG+eTzUTaXk/48FKJ1HCwL63K957BVwBook
vVVDUZ+auil+dR7OelKoKqtCKUNtk9qpY6xqnOajA7mBeWgMq3YW4vX5XSp+h+A/ayqUIN7s2e6P
dTr4mCd7b2M32Np+wjvxe1KnGb3UHtUbXYCBVpnfTupTGvJUfvDR4q1Smf+7bxDEVXW21JNix4UF
AfQ8eLIcwadA9KfLvf4S0bqGoEsnbuHL305YjMjFzXNMpWZeTvRV7h4J4asz4k/tUY+NYt2nff85
TeC+u5XG6yz75pjDijTr3eNVF7O5OnnMFgSmosJ6hJE8LzCHQGiQvWjic+kn8k6ue/kpT1oPQEAT
GeC0+m7TRJrxjCNitaE2ni0s9u0Gf+cJ6YTYJIOA8K9v1zgYPRv8Z3z2u7E/SUpu7QyA65u41aWl
Z/Led2Zvi+SIKBC1h+uxaot2iaeEyXmYimzbBUb6o7b03pVgl+0g3k0/KL3iWN8k8VIOent/CGl7
E6qkUO6Aq3M9dFv2Em1oJz7bkwnav3KiFzloy00JOuY41U558ST6MY/Xdp4zsZMp34KusbDXEbTJ
60GHIaVtU1McR0ELNi0IJoSAQwWthVUYRvHgArFSlugNd2YqEnua5Og5EGXOqpySgsZUFebpGcyf
eWzaqXllZ01EszgpkPJo5vdmkvyPbyPEdBw+LNUa/G9nhzZqHG9qtSk7g7Q40ujztVVPdWWj9h5q
V48/650jQ3kGyWpKa0K4YL5lJw4rqrnpOfe87mfqDc5G0dGywT25OKDhrZ4K6lI/cMtSPkHgXlrV
+8MDOnpna1NHvl5VPr6PXI7JqrZDOpyGtrIzFyoJVdy0za1v5QhfPlA8uoUBCeu6xH/DXLgj7y0y
ZQ1ErWXodkDvr39DEw5Uq704O3twCc/8F/U6tpBObQYZZVMnGn13kPL6g7UxsZ8RLSLINbF/Z4td
j1qkoVP1RZidp9H096YzyOYGqet6lxe16a+GvClXcubA2ClJsB4v+r2zROr0bsAFRGe+rclYo5jD
mp2tEbzWqgduC9KkHv56SE8lm3xCl3dhT98k0tQh6ftYHF2KEIJRcj3foANiboVadCkkdWwpLVcw
RcO+CTaNgSAOqMUEIKGvSJ+HjkhhRwBtHK0KVhkoIzlKFnKc2wBB/B7Y0aSNiKLARr7+PaoRYMbb
BOFl9HwNqGPed94u5Khwt+gFiMyAPGjYOHERWht5aKJiXeGq265CqmH2woLcHANuUTTVRaCiin7K
7OOMcujZnar5xIlR82cE0fAU9Li+7tpoQCulqWU8UjJgUMaqNdUoOmQW2JDHm+Lub6AaLJP0YOwx
XyBtxCmdpn14qWpjWvfwPPZSESa/4rj71cuT9RZqKQqomRdMK7+Mg4X7/eYU8gnoaPFscybogM7e
s7wv+txA6fCSyb614byUEb1hr1p3TeP8UGjZPyGhFi6EpDelDUhd9JJEzIBELG3J2QWUY0E61VEl
ndHgi9c5zvTyKixI4xLVCd9SfbCQOS5HAYhpnnQgB/tmjHEP9eX+uWdjLtSS7y0C7XFRqucX8eJc
78qBhAQmjeVftAGpEDfIIFUMYz7JKI1Esqulo/Xke3G1z0c7X3Nup4VdcBNW8D1Eb0K0icgP58m3
YggarjkhCWyG/isoHucs1LmeEktP3kxJN1HzCcvkzzDF/fnxBry5lRgac1qTY0kKRJfzeu6gd7GC
NtgBylDne9SQalaipJhUhuPR6Ap793i8OzuOdJSeFTVRm8a3+D3/lH61KVQ6EB7hhQirf2nlpCEV
U+WVGRryejI8/UvgsxseD3pnkuxtHQgi2SG1DfH9/xk0tmMUrXs1ujiI/j7D/OZaKRUTafMay2pp
iZ11b45YICEJwLflmRF//89wI6mBCassplnt22iLStNKpeoALzRAZ9P0QQRrauIsXK4G/9erOBym
JG+56LRjinbzqktFDyt9sONLpuHvJmcB0mrtJMOdiam3PP6g92boWCIQBcGgECFez1Bva65UWAPn
zsJifaBY/VIoI1LgU2SBuTNiklo5+Pp40DunRFXR1aA3gBoBTfDrQafAlDS5S6Wz1EpO4fpOFF+0
PrPWfmJ0a6J1rVtlYD9PVmRaCyf0zktKLEoV1gQsQnF63tBD4EFWI8P0zn6OYZ+rQrmp4D1VaoDM
s+KBQDVxT0yQXkcp18uaVYGJKGVY+Ndu3CT97vG3uFlsSuT05MlvWQQRoV9/i4DAcSzA/Z8RA5cP
5miA+gzrTrbXSQPwYGG5b86PGI19RQIi9vXcQ6JSVT+uWzk421LobLwulXelFx/bDLUYxLhH5+Xx
7JbGm73MnloOzQBt8tz6cfh3srw6cK2y61P0fM3fYeI36v9hhmimkUmCjyEyme0tTIoKdHv04ByW
xS9fauEmNVb8WgNXY4JZ+P3jExS9PQM8GOX9eaeNpnAUUW6MznJTh99Ag6bH1PKrreTRNV8RENrR
4fGItxuG9FGhMCZMRfGcnd3zoen3lOGK6GzKLXYTTqeASZQpfXRFKi99zZvrAbY4iSOfEy6vIs9r
gDayjgo11+hsR9x1ElB/75h1VlOshyodp7VtedpBCQBbbx/P8nbjMLBovlOT4KqYi6MooxobtWmE
52AAVbYaCyeR1pIexsoGTH79Bs0Mft/jMW+uJTFZ2okYrXNAgOteH0UoDCiIem18bpomf/NCyDFA
hx3nsyUN9qs3JeN/nlalGBYkQbxkP3UbUVPlomNLoRX+EbHDbF3zJgx1KdbiM8GN9zOtbKS000Dz
d1LqGb/RAwwR1ygHFTp3QO5ej/WwgURQfvg+4meYiHaLwB68xCyQ9HClTGFmRWcaU1O3qSIj9jdy
3I806STr9fEXv4nXxJyJV0UEic7YfHtBth5rp5Bi2C4y2sNONtS/q5G6rc17uQ0dSgYukL3iZ5b5
YN5hbcTnx7/gzj4jd34P2IWe6bzAmIbBZMcTNSeUCFr1azEVwS72aQ2tcEbwt/KUJMpHg1RRzuQJ
ojHOubppuyk0NQZJM+LzVLZVvS59h/q1aRf5iwRBbQ+l1vkD2aZpd1Gr+Q2vgRcs4JjuHGua2dQS
gQqhIjsPUxNcJSQDa4QzME1bcgvFSj51ldT9kSkrOxuaEb19gWOaL5xqUbu/imyYus2dzNsLkJAu
yvUJg+5JAFd5yTnVo6jeRFmnjnvwk+nCqt6ZHy1XMhPKEegvzPeV2YKwT1M/OzthrX03GhsmIBz1
VQ136JXP4T8PMJAXXp7bZAhkHfuY9A87HUpPs8euVAYMfLwoPWPRO/i/Yk8vkh3SoS0FKEnzXwgl
K30t86y3v+VWR39BQd+tgpnbtQcU1ptpI5V9tJQU3XkwEMyBNUE/lNxoHm0hD674qIKlZ0Urg2BT
wC5yaYvY3Qn572pYiNDvjIYgMFrWfH5IEvOma64DdWgLVhRGW1t+BXiOqiU1Tyv+z4DRFy7c2feG
I/knkgENDhtydmfTE6tyuQJRB8Wtg02ukWOtqHfV/5PwKPvx+LK4s335fuxdcDyIPsydqZS6xT0G
DwqIGIY27QIPJ6GjF2Xx2+Nx7k5KEyZqqEIQpc02EtINecTVkJ/HIi5+KA40J2Tp6ZLnSrdwA995
8xBToH6D0zPCZ/PNgcIoGj7IT5xNe2oxkFLK7gRFTNknE+ZOWW0qryhcR9tk0toFWbk7Vy/vDPK5
JK70d+b9rAyQuhZoY3aWyxQzA92s2P+xZ+1qCK0vbRMt2WffuRW47cQuIfqlOT8LtYcRcKiWWPnZ
kn31m+ObybomC0OHLIk/BV5R+hv6UUA5H6/mvXmi4QfWhPSeG0ms9j9JpNKUTThqZXFGUaFc4ZAQ
bgotztfaWAPSR11698HxWE+w6CrtBXDa/Mv1eMkIe6kcE+Ws0xo+YQ5QA27R6bzD84WYWsMUXeoX
3mxYRhFnnRIURRvErK6HlHSbMjsOFGcfJdVtkIz1cxw0OBGkQw2Y+vH8biMlGoI0bUBFok2PRODs
FUm0JgfmrajnSBnrFysr+y92D49tm6ZAkJAMLIxy3ykKbNlESjDEKq0DaIElWayb7ST6klwFVMCI
Hwjdriet0XZELkHRzpibyXvop8MF2yNIB3aXYT5o7DAri5bsHG8QyMRKVHmgXdAOFWJhs8lnSZ+P
fqyrZ3ykkksUdAgGohH7pR1rFWbVMJS/5UHDjU5upktWVNF68C2syrBHxGe7RKtgrILh7+Mludni
/CiKMrRoMSakUjL7UXkc17LcGtpZypLwd1eHiYerRe+o8I89P91XYQX44/GYt3uOMdG8Q08KdBnK
RtefvyFZj/LB1M5FZlu/Iqz5PpeoLcAfC9TN46Fu7n0xPcEbAK4vhJXET/nnBENUnMQDqp+7odeb
FXIrWbKuemlJfezejhK1W65EgkN9Xk317VbWy9E3MEZLiifa+vpPv8MtpPaV+j8D24/EbTVt6Qm4
t3hIjYKFAtCAk/DsQ5rSOOQxv+jctHJsuq3RwT0Ma3RZ6K9b34fWQdrn8Qe9t3ZCSY7ojLv/BoZb
NSVtDL/SztAQ9CfJt/Ryl/QD+hh5Zy/pUN6uHh0TJkaUwOXEaNerl+OpK6VxpJ2rUFOlzxZKGdqm
qWrZ/PN4VjdvKVkT4AxWkFYNop6zUwAzFcDMZGBWrMkIFOuNyMed2JO/Bdxl28xG4Xzda7A8kLC1
koVNert5GJ17EdF+EQnN/YOpGhZZ0JrGuQgV9OGlArmvviz3aAhVax8KpuQ65lhuH8/5dvNcj6pe
f9wkLsMkUSVGlcfuJUDx5ZDDh4KXoRr/i+BJLzxu974xUSzXLWG6g0bf9XgVKgc97oXmGc32ZJPY
arChlBi6penXnxAmKVeRh2AzFjDt/2GmzJXiAIqtPHZim/1zCUSdj59OO5ln9Ktw4Ex0OVwF2VRX
m9xB3C0YfdxwPv5xRWeLWh3h7U2JvRssbBarxDyXSazvYaF5G73FynINpNAEHxub5e/HI97bRDQZ
ZSJCunucm+tJSiMQxRiLrnNTmPalqwY13Q4h9juryFchTytpTlO3qVEaXuIB3R+aYUFNKux/8ff/
fN+BGZUGKldn0PgBZklehXdhRfewqpT6gEMTXx6M/pLbrLjdrlJSCA6UW0SxCY1j7Levh43H0c4i
jBUvSHrIewOpnwGYW/7XpqXWuEkCExiosLVGrMRHkc386H4GREgdWtD5bMid81m3XSNDPJaKSxv6
KoJMdXNRQqXd8GfeqkDV+02pRu1kpVWwMPLN9xb8BwtMLq0NPvgcuqDlg1EjxFdeIj/KUGhQ9E3Z
d/lO68MQDZbCP4ZpUi082ne+NsgmsEFIMQK1nbcbyqKwId3V1SWo4OxUuV8+IQlY7ZB/sje4OSkb
TO2LDbag5Te9b6SFM3wbOtI9F91BYaOsi2W/Xu0i8w0nQ+nsYqLA0aL4IDl/TVC507OsjZO+swiW
sE01DakmdAmzbC/hd24eYtxGF+7rmzeQn8KKw2MSEAJjrnJaDLHOAsT1BcYUxqf+pGE2OYa/IqU3
FipO6s0TKMaiuQCsjLoesMXraftVhFRZrVcXaJaFs/IJa1/G3mqVDaZ39VM1tpK/IZj10FqKggzz
JqE7V2LyQ/kpCKFG6oMU1TgNJpTuufugluCc5ONcG0nWFy0wJG+LrKKJmHQRNdPKafMpdNFnbdHT
grlvrYI8nl6SGsroB28spkbJhdcWjJHwx76e2pQgQNFgDnBRkU1dT7kwYDOdah1i3nZo2uIzcV2x
QIW9efQY04a5iewMh4i743pMIJEAMS2/ueA2ajFXYac+0EuaJuTwZLv4eG1YDCiQ+oKzAKZ8dkmB
LXIqz+iaC1ot+qWoaT5y+Utb35KlIwVDwC5dW0YbJZqydBXYWou6CHbJH/7UzJg2qGgGOHSar6fd
IeGRD3LRXsA1Bc/80h9tEvq7Th/SjdxW6t5r1CUw1817j2C5AaiD+xlpa2OO8xn8CO7YoLeXpESp
e5VzpsGQGAjMtKOsH3srtXeairOfS83p++P5vtPcrt8GUe0h1+If7MuM+TqrRQ3lvEsuVKeDtz6W
0709VK21KjM/gy5c1uMWG2E0sZo06J8Gxal+Bg3iVVKF9tehrZUW3lwn5f/1KL0/R/hVbVtkXPZI
GPuuVnwJ8q0sqc4+gte3C1ug3gsRxO19ywxIWACPc8Vz6V0vWTzKXYWjSnIx4jH60cDNemqQclNd
HZmMjZQoyVppaSzACQ7cctLUw+NPeOekwHyhp0JJAiD5nPXhNF6d+3KeXgpbC76UqKp9DiQsVDEr
RMPIL6yFmtLczR20IfLZwGZZMGSG1fmStUmcYFavZBea6NVTrVrxHjuMDqXLaepwi9PzZ8fxg9dS
tdLW9bpRllYZsk1fY2irnxOEl17GqRpadOJ06MaTVZ4p1U9rsPfOOjHMZg1gUfpKDzNu3bxO2ng1
GJO3rzQ1fdFgiK2scUKPNNV438K01J/iOCCTevxZVRHmznamaP+R/sJGpkc2O4qD5CDbWqjpxQGH
jF8NFrNYCJhVnrmNUfc/wUo56O7HCOrQp9P8DSbacXEQHH5ti22L3azSrgh/11MhfXemQK+2ENN0
wx0Kah4CKDOGbsIxOwLXQTfKUgPzU6EmmbR6PJO548n7grFM1FEEXobO5vUOLenxVDmW4IQ9YVVt
dDVCpLFA7GSlUjTej5aTj2vI48ZnehmReF8U64B8rffqYwn+te71/pcm0zxb41CdIHqaTuZWlaVk
hYrL/x7/2NlpEgLLOuhkTLngtAF5maUAQMABl5a6dwQ0UW5p3CtrqgU5CqgaFK26tNYdils7lEkQ
g+2acPN4+Nlheh+eWgc0ZKxIYD7PPlXkJTWgfwfFTi3OdnmGFU6spFQ8bDsgVg8+KFJAlZSmNucW
+SAKe8SI10tTTJ5VZdKUHEdkhkwwXL1qfsN82ZaFcLJV/0lRSoZ1mESL1OdZcPo+tOBu8czShyTh
mg89xl7e+Amq/qn8GVmLNFxpQDDeJITHolWmd//z5WBc+MBzbMj7sKQ9JHcgFRWQ4dfDpp5t0ngd
6eHL8qi5Wh/nO3vMom9B3mdoQMFk3JmVxWYzGtX+HKcdPLmClsMfs0Jt+/Fy3/01HAygIaCLTXle
rzZUjKUERvzY1FKAFcqQepuuTbRXXUII3MV7UBUaW850pj8bcaf3RR2tcJeeomdK3c3C3Tp7it8/
Dg1yKkQUXglFZtvPLPq2k1M5PTZp/zc0624zZRUqXLmnUTWixeRaKtqccqAil/X4U4jr7J/rTgwN
IV1wJ6nAiSj2el0S/P3kCtG6oxRQ2jUDJR9dboffOq/L2+Oh3qXo52PRJEAhg9oy0O7ZNJGlytqu
jXN8B4L0oGkJtPssqcOvMOTy/LUeqvyHL1tSsIWwCrp1VTSK/11qKACfdAoS6hoIYG64AJTLv73Z
WW+tFsTKVkblYnx5/GPvfReCXwrvxEe8seLC+idnTsqp6cK4Lo79qIyvdemfo7FqP2me6S3c03dH
IuQlhLDJ3eYhL4rHpS1lfnH0JVndTqZvIYhLErdJC7+Pt4+ndWenceUwKw4+BKA5SsmBoDl4mlIc
MaEHUIy4XT8ccPrwP/dSpaCi3WnpC3IEOjIlU2r3Cxv9zlwxZKCwT0HbNm8L+3I0UUiLi2NTptFz
G6Tml3qq+x+K3Gv7j86UgRTiW14wgBBzgKGUV51ej1l3JJJH/7jBWVTKJONAOJF8kiQz+EQZ/61V
/aVS8ywjBLMJTJRD5cCAoTk8J7GVWSdbHqKhSAvb4VPasp9dkbIvfMqbe5z6Lkw+6mZcp0JN4nqD
NnZohqpctcfJSpTN0Egq+u/VtJOlUVo1VVXvB7+8PP6mN6+0YP3SAbOhw2HkNu+QmCTVVmEaxbFS
AYav7CYpNznKrK/ygNMjsma59SUvKgMVac9HNiyukua/xz/hzrSBn8HkIksUlmizd6RGZjNQ4fgc
aL1YSGT3BZb26jSdIrvHwCWnFOUmbdYt7KbbRTUpJFmwURTi4BtigpzFkdGjBXbMcbcPXKWT4q9a
g8j849ndPkzsHQI26swUnAWx6HpVpbAAGoWx9zFwMK1566EmIPMFeCU/V5OjDO4YRiEq3U6oSIfY
VrNm26Ne5ru2nWR5sy9a3Hy/Pf5Rt6suLKYEGh04soPawPVvqsAudmovdcekpYJHrbLEWlyPhwO3
TKa5njPEf73I6zc42RQHrcF85PEPuP34/AABbRH0UMea5+hSiyZvayT9UZF97T9tlLTWlRJ9+vCJ
ohQMEE+UjgTYWwSJ/175Zl+NdWF1xw7xyx+Jlpwp5tgbgJbFE+y5fi/EXRcjEbFhrx5FOq4Ay4lB
wLZQgZiteFg0yMGa6nAc2bVfsPcrihWLIbeuUgpNSnCW/WtoNRqyhM1gEiAqXrnNMCMb14hxUNoc
2K7hZyOUAgCE5CtkGslgrDSjjwjt4rq21qkCzXKFJirajDC5PfwJcPTWCbtq/EEtq4IoF0eApYa0
UU6NImceFpyD3aVuMHnJM2zYoHiJbSB79ANGwNpW17SvvmNm/K9QISteEBWu0FOlxKm/6mYutc8c
KHufhWOs/FRwfnD+Tp1Sk9RJGryhNux680kQzRSX6lZlup1CLZ5sMoAMixpnwyaT8uaCFkdx9orW
KY6lkWu/YKrUkDTTrBxVl/tBydZoBZjGqiixKqSv2ya7Yiia7ELMKf3NULF29sJrE7lMPkvuwoRE
XrFLh/8F+eA86RkWai57r7HRWLcmZ9eBILJXvqF0T84QqpWLQ0n1pkdj/Bp3VPHxMPccLAm6Gki1
h0zlsMux9n2VYHHxvbBX0N0JwXyMYvCaCi6TOngqiDM9Gv7GURiUlKApfaBtiSnAQcdn6ldSGz0a
/5WlSZ+Q9u5eIhRjyx/0ebsvHrbq3poMslDdzpr86bmADVC6mlpZ/RcVSojkUuEJXzyk6eKVb3pJ
vNHLorQPStngb1lGKS54ddgHmLUYYVr9j4+E9HBJVytbtZFNYQ/zBfunlyRtvhDdzLNQnkNuDYFG
J96ANWjM6iQTEr0msWV1tLVePgc2lvZu6KGS6kYpCDIVCftxJUWp3nwCQTKo3gqFHbHBilZ+TgzH
x7rEa9oBg1KqsNu0YfaHKJhQ4XFNUhgEpR2tmJYuYhH3zo6l+LUQhmmJgaOcPa+xHfpUMML6aCEo
tjaxn+3cVI1yRPTbFgSrNXxDpi/HKatKP9fYZsJJUpVjE1f2T/B/0xIE7iZy4jM6Nk89DxAEGGf2
7nWI4aSNalYo0+MEH3k6MpSj1KNb5SvjwmM3r+WLNYN4xkMnLOjAHcySAhjEEdF1Vh853iwU78/Q
o/gIepIOe/clVZCdr2ySZCvJ02/BUAZbLwEMtbB37swZSQjAGFz85CjzVNUhUWw7r8ZWsB7NHQ4Q
3ae0qsNNouXKwlA3BQCaF4xk0TchDoc6cX33qyChCTl6/ZhWavk1iTM8Dzp/5GZI8qBUVl0RFN8f
v2o3kQxUFPIKPjLgduoB8+emyKymL9XyqCuB8TWP0vwAHFz6pObp9FeSfKTzAeUu7WuRY13ta1MX
Hn8CJSsw7nNUWtRlauY0o37CkYfSLiLw5k8oRR1auCYMPzzha39rhEZdrQhux999hL7MepwaKRTe
JvLCm3vz3U2EySww98D+SArmxPgpaWqiKss41XRpDhMJy7ZJdGmtqK20UoduCXUvju1s+hT7KXxT
Y6K2N6/uTZ0JSKEK9FPVGcaG96D/EyVqpWwnXB1zOgx19NUPUJ36lKUxAk4fXHKwjXx1DomIJuEf
Xe8yfayDQcFV5+QZHOIWITXEBqr+VBkG4utI7KZfdCeX5O3jYe98ZFtoQKKbQ5KPAMj1sEY5aHbX
2uoJZwxnlSp2WJ0TAsU/SeBn8jky0TN8POJNyCjkLQDmwWsQLck5nHMMMNSVHE85WeGonu3CyLbK
pKg7VEa0P9hYOhj4YPuDsLOu7nRKe8UCDPvOOsO9oukMc5P7e8798fsa3JSqKacK6sH3dGi1F6mC
54A7n7SP00E+JKZffipkwWZ+PPebWwsAGeuL9ig0GWpss3Ottk3KHzrKKR6bsXaxSJ1e1cpBCNxH
0XWh/3h7VTMacCYUDxgPoOksfKQh2edw05UTh1VI80qIOsBFV92AGHedca/tIYJlf0t08V+w11T7
w6AO0Yc/9/WvmM1Z70DSI+GhnMrK8y9GbnJlFtak4VHjDdMPZIn1VZH6fgUjLfPzhffq3hdH7gHU
O9J1oIdn32BMkd7PBr740Hp0kJD3x3JGBTlIG8MKF5b3dmchjQlUEHi/SILnKGw/NVPZLE31FMh9
rJ1a2cbBJE/9A3aHZojBhN788aR4Cj8lXt5mC+t9e5Sp0RkqEB0Wm5asOHj/5ChaFIw5PqTmSZo8
XKF8pNLH9diG47NVWOGaxoWxIAdwd0SBW4FZIMgVs8vDNvrWyamVnrQsLTYJBui1K8uZ8rVwKnPT
Sar68dUkv6fExIssZMjFu/nPFPUWUQX0Za1TqcD/1KZeSzcp6GUZw6SmXBjszmpCKIfLQIhH0Wau
dm5KsoHbvaWeYliNz4MWmy+o0E9HtZtKN5azHjlCIw7XeeFZC6nfza4VzSVwvcQ1eBTeFHD6DqH7
Kp3QKst9vd7K8SATGcdTkcPTRMFwYd/erCOVbnYsFwLiuiA1ZsVXGQ8qQhu5ZKZxIWyUwgPCQPEp
BCp+SFA/+uiXBdfINUiTF8Y4zfzZeGYVoXeHDdnJMCJpW5SczMIJm1VAL3Oj5LFyiaUgfFOSTvv6
wQuYkYkkNJgSwrNZn20gp5OMzlDH6tREjfpVNiftOQamuIqwuSjcx2PdBHGMBbrI4OYFaQRG+3qz
Bik3uxPq1anV8U0y/CY+VrzmOOp0gBYUckFXjcqlKu6dtQRnz/6hYAzOSJuN6odQcDJ/UE912hj+
qu5D6bUqDeelw15hg7BTu7B5bp8Z0DTovdAr4SqAAz+7YqcgtE0JwM5J8vTkG54QXvXHlCNLYcua
GWU+1wz16OwZQu0nBXd0QCDICxzqUmG+qHh4e3Q0UiDkSchSaL3Pfw2eUxytwB5PlZpbWzkVTqj+
+Iewbem+vS3IQWimIUMtmXtXgNGvFzhv0jaoLGU6+dQQ0oM6mSTnneyVO7XPqOyifG7360FDGqJE
sqZ6lSfCGUxkcn0cgR5FRfT2eMvdXFn8ItRBYKkK7Us4jde/qNATcNhYdp2KofHRGDKVOll5ISnS
CYcwJATR6bbDlR9kYbPLyLzt18c/4HbPc1Fya9G2BDVzg9keU3v0aZYNJx2HDsDyQGJWdDEScz+V
oapvQ1ym+59Qw7TFYsIsK+fRgyBHg51M7b17p13PnQurMcgX/OcWSdrplFgsgXWK2xqgvivh1og8
TNrnfvxraLO43fj+lEdI+CWx86JEyJ8768IwGgwtmJqlLNzo883Ckgh9CiFPCS4DXczZ6zyIIVCR
7Z/9ZnT0+mnIJBJHcF5Nbe3tXEJlUdbSQKc0P/imspk8CryJO5VWmR+kJmjAzXFnTEvHd7Zl+Fps
GQIkbgyChhskpjdlDppfDiadFPJGt6eEXe8D4BzVujJRIOxGY/xkKHi6botuVNMPJp1ifIqb71k8
4fiN9FpNN1Xhu6hPpa0Vu5RlMHkMwBn/6TLL36lFNyRbZ0ziOHUTpc+KA9Jd8oiAszesEL7xkoX7
TJyRf9LA9x9EdoI8AM+hyrG+3kdZEkteIEXaU4IZ3b6B6DK6AT5jS8+DWPDrcaAm0SnBEIBb5ObR
TRpnNOsELI6VSDgb4og3xC7SD5a1SjI8rDddmuXmKgunJnVBt4DDKocanOTjEzu7L5kuP0P0Lqg4
3DFDb2lkl1ou2U+xgd2Vm0r8aLcqEUOAGAyzcmG42+3GcPQugF/SYoQmev11ncSAiTqY9lOrq8PW
jkclP+iSh2lsHsSrMgmHtSUp5lquEV9aWNl7Y0O7pb9JMQc1NvF0/hM9hm2ZFkOX2E8SmT5yRJSu
6EN5vXoA8uxL+4i8z3GDcMxeYHWi4fT4S8/uRvGlwRWguE4bgaBu3jaGCxZ1Iwnpk1QjOafDMVlz
YxnbScK1oBpHaV8H4VI4cGfOkGiQQKfPydMwV0pQuPCNWG6cJ9LxqFwnWoQbJ42kcW3qYXTy6x4z
JPDfX7WqV9SFw31vxmS7ONWApKQyeROLdGhrUWx64pgWG6tzkv0YedonU1YudRZ0Gyro9vbxV35n
IF2dK2iVKp1Pgggh1znnpuIK5A/TNI6f5NjXovUY6bX9Gyih8pobOsLcvtE5QoSv68zXTI5H//tQ
FXQo6cOEX1I7MV7wa02SbyDX9GGVGP5oWO44WJl/aczWqwp3kielXTlyMe4wTJmWmIvzEyk609wI
Qvzmnd4nLqh/tmnV2VJuN4r2hLFevhmdSIlWmlM5n1o5HKWF8zhfIgoxtFpIbyBA8bHmTUVZTSc1
oyR28nF/3Ch1hD27kvdHM+om7JQj5VvbGUtlkJurj4kRMQH10HHTAdZyPcMhmJJCl8C2tVak+K5a
KLX1Su9WaeWVFSGM89qkoMtoSnkDza6kD5C1W9WChbWAKZ4fDyYtaMyir8qO4YBe/5LcGXBGpM7/
acSGENduR5qmdZErfWduJWnsd0Vp9fV+zPA4+4nasIOh3eP9+t4Y/3e/CuIZAthEbWQKggBy/RMQ
OMmwhS7lJwdtUX/NIhc+kquAnd2oLS1p7flTfIpGWfYP1G2Vt6qH7ke3V6vhrPU57nDaChn+Pvpc
eVwBJf2v3JpWyK85nodOfzi0+8wr1ewZYzdzWDGgWb8WfhCYm0TR8OClfhRoX1Ovn4zdMHTDd6NQ
2uFgea0sr6K6arudb6R5t/H1QAtWjSr7zzUhfrAFOd3wB4mDNoatTSDN0VrrVLmkQZfaa0wEs8Yl
f5B0XGhRS+Tn1MNrQcbZFC4NxTheS+DxMe7sABzXG73vE+UrIOrhUPmOPzwrWq0iewplWV/3eDla
P6J+ml7lAKSaqwQpDJ3H63FzIODkcU+/p1BUY63ZI4FbqBUg1Ro8IY4tK1tD7cpnv9SkzzU2imsj
Tct8TzC5VBWdpW2cPu4qsQV1aGQw+cVG/efQa5Pfp7VROE+2Vk6rXIrrQ50JWH02DubXGMPED3ZQ
GJGAj8qFuICF/Mls62cOyiIoWzlPbWbYaw996a9tY/RrIk7MiR9/1Jvol8HQ8MYmh8khIDm/ZuKB
9lhdFf+Ps/PakRvJ1vUTEaA3t0xTvkqeKd0Q6i01vbfBp99f1MY5UDITSagxA2Gm1UBkBMMs85v4
BZzbot1nVgJ6DdC2avgLrU1BTU6t3H2Til66Yzq4bDu9ULN9YsXxkzzF+cbJv1xwfhFIJ9rIcg3W
FKAudGl/Qx57Kd3W+kdgbf+VFJ1WeycdvrTe2WovXFzrcgm49uBq0zSE+nn+hYn25gQiYfRSWUb/
pDPskZZm8mhPs7Xx7l4MhUQbZDL4iFJsl2zlfKghHkPyLFt/bsEwvg56Mr8qTZvgoArl5faXXV/l
qJdRiqNvQBpMM24dLY+ijQYATfZT7iWNcui7xjuMfWjZvrA53r5S994D0ruoKJvx/N0rhfPh9i+Q
63Z2fxJSSUVhKq4cHXvNj5indqibNh9e1Nixq32O0H7+HDWiED9vD/Su5rgeCcU2D909WRO0Vl+w
iWD+ZdjUkw6Bbt91i+E8zxMOH/u6CI0PokK8xm+EVsckcch/7KJJL5Qj7y41cB96tq180QYQ3y+Y
KWnkFvkw4eNoVhiEu6lFjx4zWdv71pOv46kFoOVbGHnG6GwEohdbnxVDwRVFN4p+IJtX89DadqA0
C3OT6kj/OHSO9obOkfYYIoD679AqWxidK+PxuEnyCjcNTdTVdtTGTms1HFNehnGpdrkZFj95qXTh
Z0bxoagre+MKv9j+VKKhPUhIErxxAt/z7d8pqTUSjvYv7oIIZpfYIW+NnS0/SUWHL7c3xcVzIcfi
uQDRx9mmc3o+FjgYL0VurH9Rm1Z/0dJZOXpuGj5pUaMfu8Ga/9XjWWx8wItBaUdDQwDqw7XNmKsk
anIid8KBGZVJZ5GsL/QCbX3K7rShBl8HxMfZjVmV/bg91YuDJkclakMdhdISzenzqYai0vH77tWX
WltAFCpWIr6DMowfbg9z8fVAThETsVukiREX9PkwNT0yE28M7cVpXRxs9dIsnohf7Y/65GiH22Nd
7EzGkhuS08ysqOGdjwX1blYTjIlf5sQsHzkD+hE/mOXRSlBqwhOorL/dHvDa5GTNEKsQUGQkZucD
1mpCHSwd8cVGgkv12b0oyy8ArR6QX5m29sk7PvjsxiKl5yXgiWeBQESuTjokW0iAwspelzAy3X3a
Uh7ez1460O7V4PsuTWN4qEVb7beqtrMTACBUjSMEKyy/8jAKQTXYw6AkmvtPBkilelfYUKpU6OeT
T53NUX5gROB0UGGwgPqfbi7YiqJ18vEHgVtYlMd8qPFnHvOh+DZlk/upnQ1iRLUQ4P2x4k7qAFCs
gqvE7XV+15o6n7luSQy/5I2w2uvAPkRtAzxDpL3Yma12HjlE6y54VJGuiUNkxG7yZGFF9EatLcIb
M4rMD6lRY0GfmsT+dEi7YniEiF3rD1kyu5SaUsuZ/aLIOmjoaIN5mGHoevatmtCLKw8tXfTpucjR
quh2AqnhFjZ1olfDp6pj+b4TCWvJPuz6Wdm47VaXwTuVh/CFiIJDw42nn2+pEe0wFErbOrBzTTmJ
qhhfkU3F/R0g0iEOu+y+tsJiY33XRf//G5U7gIomrC8anuejznqGEmBsVQEtm/xhJkC+H3GufpI6
Ac+qUS7fMgqh+JCp1uMc5cUuERhq3/7IV2YuHxXoKqCOyJxWd28/F2qlQoEMWhB1PrKU6CNObv7d
GOr51TBEv+c5Cjd6njIQ/2NjyYmTLPNfynbUt9eACc3MSWobowvGym4PEz1sKFCVeIhj/WsshuXB
wiDTLwsxblz68mo4H5gBoUPChYIsw7zPV9zDE3vQumoKWNzpoe+M6IHbSznMtfqzqN1u4xq+nKes
zskuik4jxVv3UcC+cyuV8xh4E/BWx4bp0gh33ldObOwjI08/dhgef5y8YatMt04WWGJiEwbn+FIh
oCx5PlOIAFo+J70I6tAbHwccxKkJmh5Nulz7qoZqdqzzrIB50xBmpoor9h0kqftZ0bfyltV1/X+/
hCAJKQiqMVT9z39JPC9NUU39HISz0H/3BBz3ltGmQdc01sbnXUeX72NJVQKSTmRGCSXOx8rGRLFz
qxOBN84eOXmyLHAdR1QRd9niuLGf16AcaZqViecnVr38M4waphL9SIPjIa68+CtRllfshjBt3owa
3cV9Us+G8pgVU/HDstBU9FNdK02fT9pHu2kIra+3T+S19UK1hw69LGwDij+fg+uKhoKANQesKZ09
UYM5wZZV1HeoYrUb8cjlgXCkCD6Jh2z8UNg9Hywem2rpoWkGjpOEiL20YXZYigUPy9HpscppdHfa
InDIQ3Z+CElzeFAIUd5RCKtDaEVjDiZ00IICN8GdbijjnlQxEr4qVPcpbmPtrmzQzOwzfYmoi2Tz
RrZzZdIALahgyxVGrG71oufI1tmo2+rBRHJxSHW7ei4KofpTrdr/Jkk1frr9RS/vWNqb5AmovvBB
LxhIetg2S4x2SKD0bniwnazYdQx6sLXWOypRHe3dGLn324NeneQ7OgDgn03D4PzLkioglAwEIqgh
p96FpZY/FEPRv1pLXx9KttPG2bvctgAgZMuSnYuZwMVD0ntKvkDYDSL6TCdYR33nG9GgfRTzaGl/
lzFzztmwskUqt63EN64mtyxGW2adEThlq8WwMjxKYRNSA63PvU+dvOpJIyNzSpsD1gbOhyJRnL/2
iPGoRhAdIakIToBTdP4j6FXWqAYZdgDuQ0t8ExX3OwEcc2dFlSr8oSuQcLA2JRwuHhWGdeFUUZ6X
giDrFKJQkDi14IgE5QLPwCYvpgOKSeI+TRUrcBC/enI6Xdy5+C7e/+We8uSolNZBORIOr3MmTrSi
xMZiBahRpz8wt0sfPRE6H81aLw9Tgh3RfxgP9A76fFTYqRecr7ArZlfwiFuBmZol17ZD+we8R5q8
umMV37XYqW7M8OKoMkOCEgJy6ocgG1fhEHI60D84q8GsKNPXsq7go+IVcFS0lsZPXI5fW2BoW1Ty
K6OiciB5kLiSUH2RZ/mPwmVWLFMODFgJROJ89eIo3FWaNuwLmeBLs6Hfhdp3W1DliwPLFUzeRtca
1wnuY/n3fwxKmT7HtlBXAvgQxc+6t3kHjab+Oo6O8/X2d7zcsnIoaqSyZMdFuLqL3Ew1yZomJQjt
RH2qp7i+M+bYPLUGDlKTaZLc9CNJHFJ/W7j+q0PTGgbpJlV71iT9aqwHbU7i6GSgPSg+5UlnfvKs
Ai/ZHBJOg6CMYh01r4DyUk4wfzYuqotbWFbB33GjXFbytTlfZNGkklfbxiczrat/3VIMj/PsNB8h
vaoWwZe75WtydUDwqpAIZQl8rTBpzp4yebUen+Y4KmJ/1FH/gK3zHTHL0lfU3No4MFd2kZSyZCQK
yLA5VtFK3rdGsUSGF4g6iTriJoKJnTLg/uYXJlfQxnpeGw57EvQj30GF60LlaGPbKAwnpPVpZAer
oX/pq3qo3uvtlDd/+4Rilkitjfoep/MSxZDXLh6d4UJzE/1h7X6YR/PY94iI7iy0T6y93dXNw+2T
cmV+DEliRCgmcbD6+X6pM7smgE2iU20NcOaNeFQ+t3k1zyCQml+3x7qyVVChhK6AZx21qDX9I6bh
bTjIIZzazKv3NBGzN5Bm2V0v+vQIxvr3fxiOdaRsapJwrnslCuR+S3Btn5phSVGGTHvzUU/b/hhp
1qLAg4MD819GlHayQDOoE60OH8KJQ6uleXzK9Srrd21UJONjl5aOvm+XMs3wesnw1rk96LUvSJ1W
pjusLq/l+RccY1NZMlqOgZLmivrS4K5Z7vD7Ev0R5q+19SRfeTq43N5RRygcXGATgHx2ceEV8Qnz
XLqI9EeU8th6g3K3pHNTv6C49JLhSLLBK7mcpc6p4Fnm7L+bmZ3PUivahOy5SE5uq+M1AMbV2lXt
zEutia1jeHUs7m5wvJT9LkrfeqVleA41ySkqY/0BkLJxBI4+vCBeUW2c+OtDwWdQGQxhgtVt1vau
KYy6ZVqoaVf7uVL1A7YK9kdPDbu/v8tYQ67q/zeYfLr+eIDVqXaVRnXjU51OU+NXzih6P9LtVLl3
03KroH+5URiN7qH0RiC4WfPZW0UbPMVgarU3mmI3RC6CPwVO3liWu9XrgnjIU8l18eVvj8M7jJJb
RgJ2Lnh1WhPFsmWbnKjYJvdaPngnEI0wgWKl2nJIv/L1KHiQacGcp7qzfhxqGwLfFOvJaWBaX73a
AHoSOlKGocrNv013eBOoBXN5crPIWv75x2t0MRfttMQnURjmM0ZSykveT/puEt1WJndtWqB/HNIM
abOzVsVGwSZHOUiJT0s8F5y1rjMxxx6mLtrxMDjxxgV2+SxIxS34FwjOIk233igp+3LQ7Sw9tegv
fLCn6usU2wpcj0H7kkzD8On2BrkM0M6HW8X4wq5iCy2D+FROCwgiEIUFj880eT/czm7evAgO0Zdu
quFyZfygw+3RNya7zmiUBFc9r4vSkz0mI/UAffRDoqcPytQuuBuYxca2uTYe1yYvPCef4q38+z/O
fBmGkCB5/05e605PmZcqnyPXGXEbFNbPltL/VvXt6oDQdiDkyYbJmgBY9XpV8nwkp1F44Wd11suX
yo7qXe8u+QNg6+HvmEpoekEGh5dG3wkFElDk5xP0zMFoRiB5J5OCsuF38NDVl0HEzXQoB71c7r2h
UZ2nKZmXdEd/bksy+dp80dqRAs2AyQGGno8/Kk4fhfTpT25tTjQva+In4TRBUarVL1Zjq3Nw7XCi
MCUxyRrDrgmPea4kRtyFySmv2/FTPg3UOgxQgQ92tJRbQrNXB8MfijWmig3l+3xy9ElHyFdqfKqU
sBve2n5sHvSqFvXrDChxo0h/WUIG0gwDCpodjwYlsdVexeNAm4C2pqeCvlRIzxk9vt08JxZgJG/p
ffRP8h8uYJ6dHk8d/7SYEn/Qtex5JhHbCIyvPF+SlgX9DJz1paJUWZb5OOY1B0erbOvNiLyZJlsc
escpZGejGDLEyT2lNWBQt6+IS3MU1kGypIG26VLxVH6VP85s2BeJkQ99dkpLPUz3TdiLr6Ydtju7
yzzTN7n3+VMTlJe7pKqDcmpKYofe8l7FMowvvV5vAfXlhz4rofKTQM9ycIkgZIPh/CcZdeHAmArT
U1lYhdiNKWUw3+Rg392e+5XThCmoQ4uH3JtSwWqcaEYhwQJpeNLNeiZBVxGOX5YuRw9FwKIems75
eHvEK88BtyKJB10hE/m2VcyuZzzv6MUXpzwqwichaJViyLog/BDqy6+k8ZRPXah1ELlcZ8O88Mpk
JYiQy5mzLJv054ua2XGZzQtanMZYnppO7cVOs5MGaz+lRELL3rybr3xFpAMpQ0v9K3p8qy79qI40
SAH0nvS0GKZD1UAk9RHhsPuNLXxlZkiQURJABJWEb52kz7kWgU6si1OdmWrkZ6AR92abSJij1eAm
andbfP9rlwcEbEpMYEjAAq6Jf0NqWC0iX8WpTUL92Dr0g0W36L+pLkaPvVkm9xTf+h2dZNPayb4c
8MslPaaaIr7e3lFXbg6XGj/xE1k1gIHV8R0bPVoE3/YUt7qnUCpN012CLh/Igc45JaqDZ6KRqYfb
o66XHDgslENuTnJdFTbr6uSgNT44VEtF0Ixa/TBVZvuYJgN3Zz2Nv53Mi/5WcV0OiJIEPTbuKAKh
1YBLO/IWMVP6aob7NKdR/1BNSzv79FuGZ232kr+M7OWAZPKyfyLzwLWCB8C0qMDvRw8MxLbL+xgR
ht/ICCndvsuWrc6e/Eh/XnhyMPp6RH8UoMG6yuX+4w7OqQy2GNypQbhkebqnkFp0nxTPieK90ZT5
snELXft60pVJpnl0jNchd1hWhFSutgRx3rnaEaPEIn9GIMP45gyeu48yY+73tzeM/D7rGfLWUvRB
QounffX9mjHWvLnE+QRC3+LHNm2NVrXKp2kkRdxVCyk8OnzFd8o2y92QeOhb3/4B63MilxgRA8rP
MnAivjhf4saq63qsUy2A/WEVvj7oxqfCohmnRJ75z6gM6YfR9PLPt0dd34H/Nyp5KXQS2UxZnc5o
Gaxx6YUWqE2jlX5dkmv5OKeYG8t75YuaaAbILJR45oKRJAoYDEmdqMHiTGZ3Z/VdO+4H5NOTuyTV
1S+jPtl/6zDB3GTzQmpgUrZAF+N8RZW+wC3aq/Sg0DFaOGKDSBvex+QnSR+HkAqfT1muUr7fXtEL
WAnDsp4gDnDTZk2NVV3BWBAvN4bJCNJuqT7EqlnsVQSeSmRlm4n/GYMQN2HtjcKMD+08wfPTW3sj
erxyYGmOv5f7JVVnvZtSo9OGrBlM6sJO3u461w4f1JiGlm/l9hb3eh00yBkDv3ZpBIKjxcXnfKHx
L5objGqNIAvF4j2qmtLsa+i7vZe1aPdZHrWbznCq58ZztoqMVzYwFwQnBngH6Oy1cFBSF15No9oM
RmEMxR4EfmoevD7aUjK7soF5u6EZvqvF40JwPscy1xuyF8MELGS1Hg4HaXyHJ21oniaxpN/pjzXe
/e2ddHVZJbWN1jU3/RpP32YKvfAkZGrTFIm7LqpBYfbQakw/NAzluV+8XNuPsxme8mnZgrBcuRDR
tJKYZCpxtBdW9xEEpJKuw8z7gijozxrYVns3l4WeHdH1nx5nZSrFQzd60yerj0gGUgvhnb9/xVEM
JeOg6siVuE64oM7UI8hQLYBNkWZPQoFm46MGV3tvBXR/7bnUXbQSby/71YlTq0ObAV01eFznXzqJ
4MsgTaoHdRvr2asSzsW+U7GxPRj5ODm7KEkWGQCXlbW3+JclTyTWTrd/xLXtRuPj//8I/fxHKDpy
ZotW60Gjav0biKrie0F55GCXVocvQmFsTPrK68MtQfwiRRsIGVfvQOOggxdhuxXoCkgMXuV8RHdO
6F/SnibhQeSR+FXMnh1uvAvXxuU5ITqmZg/KfxX09yLvXW3MjCCu2u5njDhy+BIXqqIcE3CYxTEU
qftDlxyuv19fHnlyeQPkHxHian2nDqh6bRoBJebuAFXWO4agG3Nft5fksFjzlv3QtYk67GKZ0b8b
EpwPiGQ6Hbq2MwO30rrnzJvGl8qpUlgrTeZikFyWMWB7ylZbvm9XB0bFAYChVFNdh24ZDsSl01ZG
oEyVdkxwnvSnKWtfPHWCFVwnYYWPqNDj/D98WUAKCEFRu0B8ZHWMCnMeNTNqjcCujO51FsP8aSxG
+j1606AEQlN2RjgWbd4tOse1pw8YjMwgub0AlJ6vtNbEVTIlKuAUA0jnHnc7t79TZ7ObgCm39fRf
5imVI8D6keGoq5Nj9Xk0gfYxA3uI8yCrleUDzE039Et9qTmrbWwcqpg21N3tHXx1mlzMlIjpbF+I
RCx6FlfgNHkd3BjWqyYW+k9J4pXINeSUcXa3h7u2jVBFIIziJQe/KW/NPzOA0hSz1RZmoCbmq6K4
eFsDFz6yxN0xN5blrTIU8f32mNemSBZL4QnJOsLy1ZhapLThMBJJeercfjWUZlGP4NPyI4W4bovF
f30w4EkeGaNkCZxPEE1AXHdHh23TKM5vXKP0fLdMI0hRU6j9fLw9NfnTV+mGzG+AhlF6AP+3Oh1R
iEm4Znd2AHE1fNLroSr21Vy9NG17Uuo0v9O4Fd1HpH91vwjDemP4K1+TmwhkPS8cZfC10jH4IQyM
nMoOOjHP9p0yhnaEDqI5BW05L+09Sh8Q18wiEVv27Fcmzp7F7RggHoJL6yZRmE6ODX+dkS1zktK/
xj5M9aT3+zr8lyDDTv0o0qlwTXOFJ8VcJab69ydW6tFSxQQASTay2lYpWveVWahOUMH/vBsLDZdC
Zaa3EXvWglwsV8WRNuqWKMOVJ51OlRSeJLKgt7MaVnNp9KHu6QTNZKjJobGMbPS1xvtXSaNB92t7
Mja+8rW1lugtefHjS7Dm0AljUfnMiRMMyhQNwy6f0/ifekiLeK+OQ6gcjVJ0yp1nLhVOy62jf2n5
J1siEdfmTSVbAgUlMHH9EMy6LlSBXFKQtkXrL/1k+0ozx61vpeEn/JDjLTrytc3954Cr2AmbnF7J
RWgH6qBU6aEHM/IpmT11vA9Bm+xdJE1LX0sjpTncPtRXrhASeBqFoAxB13qrgmKrd/Oclw1fuIzr
GqvsDt26AajDzoz6YYP8KSOU1Q0CeJaWMnhPSRBZ3VeGPqNXbYZWEGWtGfrYSyemX7rjvFGXuDYp
EiyAYwhiAh9Z3VSIHyP7ApM7wOmzWRBeQPvwYzzXuAAlsyHa4O/XUGI3UNSSAv7r3WKqOZybxbCC
SqBE+5jErtPtwtqm8Zk2pbuhN3clxZKlFsgQPGsAqFaL6JhRqnLVW4FdwhXi+QTVpE+9+rksCuer
5Q3qWyHa8hO6gvPGLXR1aND20LYo+FyIxthlTn1gss1g5s0FyW6o3YOZmWX6oAM4ah91JLaglMci
+aXw//9SoeHdKhGYOyKt/IG/tDxEf7zneEyMXdb3TmDEyFLH45j+UMfG3InGaTfw3pfnETAV5hts
H54bQsLzoXRMOCYz0fQgVKN22ilVV/9CjcYWxzw3rOHgqglcabUp6cbe3kyXV49O7YcVhojHY7v+
vK4yD/1EIhGUpR3tEYWLij3iYqb+WdpD3C9WH4//3h7y8rgwJHpEnEqpWLIuXWpG0USTNYLRbYrh
OVLMpNg15LA7VUnire7y5R0AAhv3dSRfQZVcBEiqt0CLzxM70Mcq+R/NEVp3jHKv2RJYuraOyFyg
fiLxagS6519w1nvNjpBxDyx3actjljnJsk+Fo1h3tlE5+8wO5y0RlCu7BrgLxVAgnFITWp6fPzao
Ozh2Z2WtF9BxNZpj11Q0pdImtSVSpwufand0f8P7bbZKlZevJlkw5RbSYWkfs1a5YhEFPV0wo2FV
Wd4OLfPomNDdTI5uFxk/i85d9mLSlmSnqPFg7lFfzbZqEFcW/M/fsG5NNXqHIHYUJafSUrO3qOuT
9JDVWKju3QENc5NgP/zrq1Am/2DbZeEd74nVN3Yntx9G1MdOPDlL/IQN0GjsmsTLDN/GlxwtvrRu
/VQU/bcw7YeNa//yNpSjI7VhIudAAUIuyB9fOxFkzhUVjpMeWtoXQSEg3BFO2F/a3gRzM5fpB0LU
Chn+wti4iK+cWE4rERLFf1Ipe3U9GU1n57lpK8FMNebJVOBbF5mjfO7BA93dvhyufVZpikWEAN//
QjQmh3i5lHMWnVBnaX10T6IPXhqK/bDkn/XZs77cHu7KEbJlQ0HKcsChXdtKg4NR8ZnKlCAvY5xa
UfyZxaFg8ZODiQf6HPmtAIsWObO90cu9cjFJ1jrDIqZIbrwKwbohQqXRDuMTdXZhH7Nxipy73kms
/7CgFH+RqCQLprwif8cf22Y06rRqYis5aTje3vHIzKhSQtXK3WXs7hJLocR+e02vfUKeFHphdFel
4M35iG0xJl46G8mph7Q4HRMAAuWdJ1orvodF4LQPBerAH2+Pee070hsigKefS9qyOhxFFqJIb4IU
1nvkGqZFnXeFguGFVfXeR3uw2kNnFlv+wteOBbVfqmOsLn351aDKAr1Eb9zoFMOCnf2U2/BBT4zi
Y9dCWbw9watjYelOsg/Ajjr7+aKm1OcUUEWg5vOp+aBmar0L0ZLx9tUwqeXGnrm2Nwm7+HpwPkDN
r+pDpYNeooOk0CnT++KnqmVVdNfnSVPu/35SoESI0Vk92AerB6yLl7YzssIL8sQZjziAOeHO6PvI
eLDE0jlf/n40tgatAsxsCZtX+9KwkE3QFNWjHDSpiHV20o3X7NUyOXSpEf+6Pdq1NSSZpcHO1ACE
yL//49zNYe3EOZFGYNHef0WXCQgQoKg2O9we59qzwEP8Drji2lzLbkj6lpsNeRjQ9bCKey9ykhca
Je7LogFjRQLNLUeQUEgN/ozI8NqN4a+FAlRHSFup2iLzvlpUVR1diDGNEmSL5xa+YmBdB8G+eqq6
EWL67DVHlji5w+4k6w5F2ZVfb8//2smXYnvsU6k7clEziOKsDlNu8Hiow5cQXttLRs7yXFpLTvPB
pivUFsbGabzSwcQMApgkohJQPZAWOv+6ZqnhvBomXqBFos1eqqoN/Q4jT+MOIxcT/8AyLCLXR15N
15/olxWvoYVJ9KlEBuL37QXQ5Gk8T3MpkYEqJn8gHaQMeP5bIsquY+1VYVDk2Kf4Lct9D2m+DhFk
0PpHdfSiu0jLeixWhXWngAkudqSl2iGkayZ2udNk+8Yqt3g3154BzJo4bbi8gc1aXSJRp1sLPcAQ
SlVVmPu5y5vpoc7UBIq3iIZ7BUPYh9tLcXVIjjjW0ewEWoLnK4E+7xDplekEc78grKYYTf/Cz5vc
g2HOBqFZXFjfbg/5zkFZrT6wnXfoHfBVcqnzMWtEMspiGmxcz2tXC2LVw7iYnaFoR4rMbefDsdAN
v0qVot3F8RihBGqo37NlDj+GnopCb1bF5YPXhHN5MpQBQ5fbv/DKBcHPksQ2cnhigNUrlTiVFxpW
FNLHqdPG90QxeDtBHh30o66kk1/rVnGwjNy1Plh1Z2xl8Vc+ihTfogSDyAAB4WofzIvI3A4/85OY
O+uF8vuwt1u33JkpqYNmW2ILDrmaMORPqv0yVmUDoHW7vhEQzelAMKCkKLK4+WymdqP6maJq940H
4vWYN+TY96EjhZLhiNjL8fZ6yxvvjw0hh6fdjsQuso6IzawB1HhTuRExXfiCEFSFFZ0+hNNulM4e
NIwxXLk92uVkufJkx10iEWUv9Hz7NZojvXgq/aWuknInhjw+OGZcHD0lTe4tN6sePG6FPaypdiMb
Wt+BTPS9OELoYzA0aj7nQ9uD6KIhXvQXu4/Sp3ZuEuoysb3rU89wfJAcxb6ue/2lb1Tj3hZu7+M+
0W1VaVbbi18h61L8B/AMfKb17VfGamoO6Wg+hxhsvHUDkhVhQrwXZpXY6ZiGbTG7Vw8OPFGqtBJr
KoFQOhyE82mPHsl1JXpe2SJbfjdt+n2Srr3ZTD5W5L25S5fUvb/9lS/2lDxA4FyJlQDqofx+PmbS
u0oEhjt9mSoleYqG2f7HG+wfiecVGzXTi+WUAA45MchTLO26oSSM0FTbSc1elqxKMV7WwrrZG+Uk
bIRuouEHpNB+68Bem50heSNEt/IRk3//R6g01GPX0u7JXvK0Lx+WaFCwAJrAmGHfFn35+5WUvDCY
6bAbgAWejzXGbtfFqZ29zCGyU26kaT8NcBr/GGUyboVm1+YF3QexX4o0fLvV2awYvYhMLeNs1qgP
tRaNHFcdHoCQphvZ5LXPRqyOZh23j0Q7nk/LjEfegLDIuXRque0H9SWZ0vTOSjFbOaSR1m/5OV8e
A24bbhzGpHqorW2DDSMl0uz4aAll2m9Wkrrf3NDtQrzy0p7TXy3IGwCt2lK7urx22KEcQQD/lL8B
3sil+GO3CDWnJuo6fEFvjH+WVmYexrwDloybXn+shXB+2IqnJbsiNZcf9BrmbzqO14fb+2gV93IL
8CvA3NCioyIEkOz8Vwy5ZY1iSVjwQZ0/qKy8FTe/smge1YfWrVqf1Gkx9hjgRDuEUrcEny++N6A5
yvKy6odd+kUfZXFgUbv5JN7MPq/GJxRWzf4AmC1tLCRj1Tzixh+t0N2IJdZefjK5pjeJGh2jAkh5
B1X/sfh9nzRmC0rjzcmSxrX9slGyz4bRIJC0a9p6rEaCrBi/lp4i4SdN+rQ9VaEFLcNWClvbidBN
f2E0WfX+OFaTZ/nALp3p0SmsXDw7YaKbPvWS4Z/bX2sdI/O73xMkmLYgWYBJrSpYk1MjEz02w2uC
g+i+EmLANiEeK5/Yy3B3VYdvotMp4VPsacrnJKu8u9TT6343YZii7lSzir/0YR9t7KJ19AhnW6N2
SxuHAA1UoLvazJTXvbBSxvF1TMSAb2eZ5/Eu7xX7LaqTvj+MZt9+Rcgs7oTvzth+9rVtdgTTrZvu
QHnV88fMgqO5UxPdS9+0OVW0jRvzYqfLqiOcFqBWYNQh057v9KQazErt0+xVFXPt7mJDR+xysNLX
osNIel+lU2cevXBwsW93w7a7sxEM20KsXNw2NjEOFpJIX4DZJ60+/xGuVU0IFbT9q10AyRmgUP5j
pY3aHVyvpBhaZeO+NJ0luL1tLqdO4QwlUBptYBAu3Bx6a2jbUbH7V5BXw3FuwvHBFuls+z0i/k6i
7yqrSPeKqN2Pte2MG3f6ldFpkUCdASNLcLMmcFahPc2D6g2vkaciW9tP6nC0HGvS7yipqdFPmOr9
BxLDmtbYmM9SOQtd3Y3C2sVF8w4dBR0rEQnORQ+uiijC8wL0r7pih0dXickgNFf8cjst3DW60n6/
veRXxpPuVqAPUAQC7rY6EK1DoZfqV/rWkcpH/ixaM9l5ZVZ/0Iq8+m0jC5Td3R7y8nLghabzxRkk
gmSWq/hDuGmFmvxQvkWEua4vqlBEik9QqRhovA0hdtq2Ebccu7ow1UMxK/ZwJPRt68ofwHV9s3Ro
mc9GNhgJpqpmE6vzxkUhf8JZUkG7nCoHOEAQxOD65V75494V1RR7ejMlb3oniuJ17kQEfKodwm8Z
omVbsPDLnYd0EavMw8L+o9x4PhrDp9Y8NfWb55QCp2llivmTPjosrs9N735H4NjwkX6wH0WTqFsC
Be8e9KvZ0loic+PYwWhbNyXbtGhT2KcxiKkkfcvG2TB2kM6r5MNshw3wx9kUw7cYQEe5d4YsrV/j
MTNzv+Fy/961mQiRsrPcb1xobbQbltCLsEgjHTvmakEG0glhAQt2a1pl9Zxiq2s5lT7fuZle0W6w
SqLQBVSB36mVYb6W7PMXFDbTj4UHS90fkqT8CD1V9+4aaxravTMny7zvGmQMDmFl5EUEBqDDNRNa
NI3zLlQ+p1Wipx/jyOn/CfG/WL7YRgpKOYo8ds6CvgT3SJPpX3LFCb9hpuUZj/Yyi/Tg5E6Y/wab
0tVPGYV742uZqBC/PCNvjb0Vm1G4h7Y0No9Fb+YTnUeZ+IB1aOojDHBrfqzhfTqPRtGVr7PR1cnO
mp2le1BwAjYexjQV7RtbCOTjPC4UDKfKy4H4KFHnwBZV61g53j5vV3YX6SoqljTVAZdehMUqjpdx
mSZvVt9Pj6Kt5i86Dn7PIXVMTp/ZNb+VrLEEQqZaUrDN8q1K8OUvgDIDzoYUjl8AWu98f1M9Hzjd
RDHolA6fWiWPv8Rx0e9bR4VG2uVYryWKar6aSR0egeZuwasux+cUg6lA5YBd5K053XnrLIif6yFF
QWCPx7TywLB5iGblO93NJCXKaxfbPKXu0LwMCDLle4+earbxsr9XvM/PGQkXdyy/Q9IS1j3U3LLF
Unl68paUy+L4+JIm6me3NbrnaRo719f0onjmXXZOJfavj4h05CfovZH7aeHxt4M8rev0ixbS0Plu
5YipP6V5p1hb7hWXb4JLsiaVnok6aUCurqOuQZcFcYbmTcNZ6VHoKczWuOBp8hXqacr/knZeO24j
0bp+IgLM4ZaSWp1suR1l3xCOzDkUyaffX/U+wLYoQoTnAAMPMB6gVKy0wh8QVFPLn7f36JIdSGDm
0vKkJUFJGwbZcsw4x5fI84biNLSzJg6KKoqPsdsWzaEcJIM3iyyMxf1Ua+Pk0xx5Rr7TC0W8EVpS
Y3qpGGFqfb39m14f/IvlkmEi34Cys2ToL2s91lwg4iBy7V1TNpn3tgqivns3kcTrz6GatGI/tJFn
+1lhetHLZI2W8sZJqwlLKbUcJJ44ibKPCO6VYqd2A34jeq106WFopiL9jOmFqI5dPgnv41j1U3go
EVd/2yADNb5H8TQf76rACNWNIOdVv3ExKdoGKMXxrvHH8sE36j51+8I03mGPPj+oUzj/dPuyMD44
ehAeja72ki9xXXMuvUjE3qOHAkH2YHZ998Ww6zLbRxgZPttmZppfmiyqnx1BueKIIV2vPGtFOuSf
PCuOp/e5Q7lz1xRO/iUL9HjYKNEsSdgS9wUDgwNFaYgXckmKiGxRJE6e9Se1Rd0OsqhRIhqrlmX4
fhCtE/v5rHjRfR5bAov2rK/9Dgjehzk0Q+OQ0sLg/x7trtpI2a7uGn4LstcYMIK0kc4Tl3ddHCVD
X+TDeCry0tHuUccL385xXT4GUCt2aZHlX+vAiCHaOsP4cRZuvBG6XJ1efgBjA8CmLHt9yQxBUurC
8caT2WPJ6OPAYv7K7Sa2dkIDrqB20Rbe/LpEQNdNFstA5AHTQADocs5GRLfZxBDppEKM/6GK4XGa
w+RO+pH4CWm5549uirSa5gTlu5ZE9w2lky0Y73WuLH8FJW9ZKqQ55S2+/DjqtdGRlJwgX6Gr29e1
2e2VYtQfFWhJ4W5QCm18UAfkqEt0p4onY3STePaHOjdGKSUC53BUZiN5Y9ndYO4V0cL11ryMmr2w
Wnhi1qRtmb1eX3z8auqocGHJmLkAF8GwBusDlMtEKbWtsAnN9OEH70c+H8pen98G3fzT4UemwGMb
56C0CsJfiShelNJW/hEOzIkCfYzGEVE3kDiUWC+X0YzNsK9S+QEr07mLEveXiT7GRxUD4bdp1lbe
v9bSGe9VTRzCC/zNZU1njiWZq3OnE9d5g6J/O7+rWtc8urEefoj62fLn0eN8OH1jnW/f7Vf5rQTx
S3YrKGSqaq87+q/4npJ9Qxl7sE9zO3SfhyBtY/TFQ805BPSs3xlt9ieGofn59qjXR5NMizovrQNG
h0Z2+YEx7xy9qrWckwtfavCB36V3g2PPX/OuTd70dfzn9nhXWQzlAyJ6ydeTavxLoGzrDE0rlMg6
zTNgkLzWx4991/Q76Un/z9fe5VCLqc122ihumVgnu8jx1HOjBr8XFTjIPqojcYcIYHxMvTw7jMaY
nNAC2GJ8XgdXWM9SJqRuD0CPAGZRsghL1KsTOnynERHF9MHMq6q9b4JmTv3eq5t7FJ6B3tiJm/8s
OlFaxAz4BDxkXW2+Hegc/TDmIXmp8aLqdxivxndFGk1b3ZPrfWdIBB+q6STAONbIHfLXvlOg/o8E
ofqpUgRC6urY71W7ER+RLEG/TFfm7BjQyS3/tcuAg5WU2ZOiUdTjlj0U2zPGJiFCP+F4rO4C16l2
bWQ6LyWV1nsKDeHD7Y33StK+iDKQHECRFlQZ1uyyD3k5T6+NR7OCu3KauFe1Y0pYYfhBmtmaX6mA
XR6jTkVS2lXt8UHrBcDbLmw9hRcZGshugMGv7JLYCoYjNtHaiSxqFM/G3CuYWU2m+rvSY3c6Ol3R
3feaOgUgxso69Wt3dMp8F+hqsi91I/MOYIaEdew7Df8tPU4HjTqS6aa+nheT5LE4c7hvdcVKX6ze
Mo9oCvQIT6mK+EBBsCm+gV/VP5vGrHAzSC6SP8SVeIi6YQoeGwBn5xxtl5e4b/vgWZAml36DUTjS
1YXorN+3v+r1cUZ3AMgV5UEaDwB4Lj+q1bZlXzaac+rol0X7ILcC5VBAN6fr2ffBFr/qVTN5uYjE
MpRBqEJLj6XL8cAFKRAGVOuk9bi67ozSJPpLaU34jWqpR6d22vmoTXGf+6T/Q3kwBq7rBwBwyn0U
O3r3TZRg1RFbm6E3yN7vvgeYo/mxh1kdEiCpRlmvzYnbbn+otV9OcCvhGViz8bAsvlRewRkKRdqd
ghCUn1PnerTX59Y8OVRMrY+h2Ss7QOCK/idP+/SQ0r5y32l1V9S+XaC8fYhBmRybimIBkNq+HFJf
BT7Rf1e8stxB3yuyD3zxcN5qL19Hj5LMjbsjIiFY/i7V18M07u0aX48TRwK5sbiMfLVwjMe2LCu/
8RRvX4z1N29ArZ835J9brWSlbC4HVDXk9avbCeslt0hF350mXs4XzQuibyUwWIScY/M4T33zuWmH
YYsvL7fRYpuBaAJCACaUIGj5FitdpswoDJendsR0Y4/cW7B3Kte4r8Y22I9u03YPXI/5fR6W+Jvd
3irXTzIpBC0BHkcKzu5y8NIsrdi1suaUw6e/V2vYXTvVDYhbKUOei1BNv98ecOUFgG7LI2WhQQrk
drE1kXEq7XxKhlMJT3HYj0E5alKHPcRWIBK7aKhCUoU8/XR72JWPTN1D0hZxF4FjJ3/WXw9Pl9bz
7Ea9OLkkStmZH4Bpp+Pg/bcXYVu1vxrqLtabYraK8oMTTN3G3bU6PnwdnQnS4FiGuX2jFIRhZX9y
8ZNIAYJgudwbE/DbyWuCjB1nw/JWJjQ5jqViqVudn7XPLiEqrDCtTF7fy/kbAv/LTEuHU4LHSg0M
MYndO9MdghejQOIPnVGF6veoxBuFjZX9JYNMqghcRtAVFstNo8sbqslj3jNwLF3EsBojDFZ+6EHM
bSoCbyvEWLn84A0BKZA9U57hpYBKYadGze4Vp9F14vGxGI3iD3d8ZuxTx07bJzT/01+pbCEetcwL
forGGZR9U49DsNOVwTafDKGnylEpGgWn1NBOK+pjjp37yKv2IFNNN0H0fIjtw+09+hoVXN4EkvFE
IYhKOAnssk4n9EQvy6mYT4kWixcdwqOxr9AWo5dvBNXzGKbJuyikPL2bUZKODopNgLufh6Frntoo
ikuaoYjB+SUOLmDssDet/cmjJ7xD2ary7iv4Cq0vnKYyngqt1NNz1dup2JXZ6PxR5077As2e8xdT
h/aORikQJBVziF/07YlebwooMgiESJ9IiVlaJFpj5miV4SioKBhqct/wKH0KyT7f5NBO95yKYSMc
u257Usbi8EmbAElwtRfd807DfttTm+GkuXWazX5fjAmtYLtuB99w+7x/4Bo0U/zN3Nn8FvWxeOIs
Rd7BQmE32euFhcOpFdfGF7R3+/hFs2f7x79+E+ksxX1I8U9iPRcHVMlR8R9bcz7pXqQZfo8pKv5X
Xvw4kB/focqMqd/tEa+vBEaUWk5kumA5lpWwZqy8WShiPnVmk/jCzPTHcFQ+Bm7FBVWqvfqz4CY6
3h70eukplEjVFl5XStFLlnXpDrnbQP88lXo57YsiNf10hNnjZuq9GJ3m4+3hrkPGy+EW1w+ONHgC
BkI9DRPa7/Bsum8IM5/zZNI3HpjryEXCYam7kNiS1S+D09Q1Ry1rKvVU5VN75wwicO6oPVnZj7aV
Vi6p3qKuALQNXchyTt10F4/p6P0jN5Qsh0ICKktS+wBL0GWK3ce550xRYJ0cbWpmn169Dg4wVA8t
bmsbx2plLWUkztUONI8rV378v95UM3LrskDC4tQO2XwEUjGh+mhlePM2rf1AzpNrd7eXc21EHlAH
YAAbiCTgcsQoaEw8k0ftpNUKFFAnjY7eaI7ZLsz7cD+LditaWdk/sjQltdaAAIEEuBywCVutBa6l
n4phHueDmVuD+07NTA9vHl0PzI08VV58lw8AYaDkuUm9F6nOdzkc9m66NzSedipjLphcQejliHNi
o29Uwa+jEYkmpLtBICIznAU8RYmqGdBQqp9EV/Y7rTVpBGWWuMuxid6RVakPyB8le7xWqSP/8xJy
QkiopOURWt+LJRxCwxhrSrOnNKvTxwg1pQcjAHnSQ87cI2a0CRuVc1l+UxgYMGsJYtisiyWMa4qL
OBbq+C0X5m6MkvFYem3/XGRh9KwFibfzcCx+wedEf4Mkv7eLm346IAC2adWwcuFKJR+qNIBbILrI
K+Sv80KSXRcGVnYnnuTsw9xo6a+C6P/e5NoVfqHl5rzXFN1VNs7p2iamOo3Wo6y7XdUZe1FNsRST
O9H1NY6ecIfYV+QNZBuBs/GMrY5lQc1AzJk67TJnpgBlpnA01ZNV1sO3OlGaD3gcAogeNCvceMBW
x5I4CnJdsGnLgneJSkOkj8yrMvLx1xCE2OeS0w7m97J3MZ+/vXHXVk9KhWKXp0oS3WIfaYnpzQ2V
1BMCOd49qvioxiVFe+e16vyVZj+cyGaOP90edG2KIETAA71u4WXhqqzMvu+bWTvFKMa/YEihPuZ6
jfEhjRc6qP9hMNnFQLuAgulyf3atW00BjY5Tmc5J9aSiO3kwXAVV4VjJrI3PuXKVU5kBH4e3EDir
q8RTuD2iRwlXuW0l3j5F/Ekl0fb0b3UtlH2P+vg/2lPJt9Ei3uQKIPxgCRdXzxzlkVkqmXFyFLfe
Q1QwCpjLbrKXyhO+1hjOHVta28CtrywhMDIqVzyQtBaWDbHJaXrRzyb3T1zpX3m2M+07tZT2nkfO
NP8VPgWwCEtBWkAAZYE6yB/z1xXjkh1482RTX42b7EEUw++qheHRZVTI2Z+pseUmtHIqGFDK/nMk
CGAXp8Jxi2qMqWmdbKNS+5+DlJ+7pwZp9Uf2dED5W8eqdN+haD9vCKuvDU3s4eDnC8CfL3s51ziz
EuQ2EuOkOEr1DvRWnh4dY8rdI6C19BsZkoBhm4v/EvfYqOUgzUjRhIr74iPbYdoVEXf4aVbsdN+0
Tt4ftHgO3syhW5/UPiubjYLe2h6S5m5Sy1bKmSymGmLlpBqtoZ8oGyvvYux+nH1dDkl6l9pznm58
2JWenO3IIynRGiA1lo2wUaugjcFUfoc4V/joRl5u7528o2xQKPMjAVp8N2gpqmVd3j0qhhPGb6NK
CR+pp2jvb99J12A53LEIvMjjJQ8BMsLlKrtGFqYwo7N3cWiz1uXQGaYfF2P8vmzm8YlXpXtok6lC
Ut8WMNStEZm8amx+gZukZo3lTLmDYL+lBX8dQVFjprAh5Zo4c8vWktYAhnOsrnkXwAVJ/TioCCsA
az2DAKIerAvlQwq2yo8nPOM33r3Xu/EypGHzkc1Kyg+nbumoA4otjbDt6tj01W/0oUHgR5b1jMaN
c4y0NH9fNMVw6PTY9O0+bB6FlQwbF8314XN1SOz0nCSr/Ep+mNI4NsaFO74joEn63RiDgRspj7yg
S5F4vqvDgWxrVd+yiLl+NtiPFGeBM9Hign1wuR2KqsuGxKvEuykwht+z63UPcIJa5RPwfZ5gywyd
8J9fKhCmVK8IyjFwuKpYmlOOT1IXuac81I5Rk+q633ZJCYUtd9/ncx18v73lrw+7TCNxK0Mtjzfg
9XT+dYdHcyw6hJ0d3Ay68vcwDBb1UTv4IvAV/3B7qOvTha0wAB/iJ2kPy1a+/JxmHvLYFmnzFnOt
+aE3x+Khr0snPXgiDx7NLBCnIerVQ9SlRrOr0bv8ZBldVCKTrsXnyJjKn3Gqld3GDr/Kg2BcgD01
6NqCcQG4dvmz9CaoOyAvzdu81+vf0IhHuE70Msr72/O/2k3SH4o8EiUVqaK/JDN3XlyYWtBPb2F1
uOJoFhEnxuxI0a02LH6Hs23f/f+NuPjgQWJ35oRq7Nsepka7U1wzuw/Crn2OwcMc41g/3h5vuZmk
TwUdIAAGgMrZxYu3qrZbBVJTnL+pCjN94Fk23pRGcNKi9J+pga9DoTiMSAt/UMa8XLSszqcirPL8
TewE9LhMPI6B+GXlGRAttuVuZ3/XEJCbdqmGaMvtaS6vIzk2rROI9hS4wXpql2P3rTXqonezN+NI
TyrOahsaYO76od1rFapYrvG7QHz66+1R5dvz1z0s2a2vFAXudFraQAYvR3VarVP1UQ2+9DhG5D/M
ohrOoN2C+3qqVe9Ngm1c/h7XQct+p6FX5e3qOdzSNFjM/PU3yLI+4Z7UL7mqdtPLGoJ5Vr6gpR1E
+7rwVDKRGoD4L0E1swJyZdcB0J2wqQ63p798h/53bCi2nB+63LSwLuev0WbWB1Tvz8k4DAe3D5Nd
pQbWXRkFinfvWKnzpyZ4e9uaRXNUiy5KDrPdKBs/Y/UL/PUrFvtuaFvRDi0OiJNRtuI+M6oRdGts
zM2LHcfjbzGbCfIcSWNueVnK+S3Xn0YWW102z65YUVmQ46uVGsoXCF84h1eTaby0FdkEzz62gbe/
9iLieP3YwOpIzeApwIqSn+GvZ8GKLbVuQhGdARI36ntVL3TFHzXsZvdEIOGT2XZu+puYVRyLqmi3
LpLFVfm/wxNzSOlY9D+X/Dtntiri2jo8Bw1miF6VJ6e5KOqvqQdGnyirsDdi3rXDBS2DV4BmoclB
u5yvoUxeKEonxC9DuGI/U9w/gGhLjH3HlUY/1lSccT8k7pTsuhLC1Y5qslJvxMJrS4yvED07iSDi
Kbr8FXNd9Vo5V+HZwYH7XhhesDem1trXNqDt2wu8PpQELJFjk9bIv/9rgRUrY/zZCs/aKNLPjS6V
cnQP9o/WDc5W3rY2GG8fsTXkOgqOiwvT0GDH2x0Gu/h4jm8oNJrZXZXVFe7uWmzp/5YDv24ejNuB
VPOWk74sviJvuZhbtw6+RHWjgXJJjWi6E0obzgeouML5t0f2dThQ6uTbrwSypTia3nZjWEqVJatG
31I4erpPq8p9N0Ui9MNg+nfhX0r/BFHS+APFwiXbj+JamA1qpXwxidP8ynMQz8uGsPjomVG2ZSSz
ci5cMm5Pyg0wvWWjyGwQ71QwSvwCciTaMc/5UQNs9tDP1X07Dd7HwoidOyNVROq7JVbjG+dyZecQ
KnIRyfyHfy3WsqIDBoCqDc+dNiX3bT91T30EFAMeEs/87SOxzETlSjIYtXDaC8D4lk5TFjUZcsxe
4YUtm+KtEyrOr6gqmnjP/18fcpE08W5OVSqa/Tyr5a52JciuAJsz7Ou2+me7OvmDQIlCTpNtM+Ai
l4c0CMd8zDKNrVVp4gizghpSHiHWWo1d/6jxDbbgIWvrzVpT3oQA4Fx97zyNlaaNrPxs6sOf0Mnn
fE+R1TN2LXffvTMr8SmAsnMIAsO9b4yt4deWW8ruydoZJYHXDOKvWynUc1PL4gBLJisxvmWuQEw7
ms3vBRf/r9urvToU1VWY+arUv5R//9dQthP2reE1ybmPIyXYqWj4FD4yraLyRzWrN9K6lfeUkJ8e
tMbjTR9rkUma+piMHRSFczb3RvO+rKxcfWcndiU+Ucd1vN3sDUP+M9C09thYlGBebs925UF1ecd5
UGWplc705WwrgM9BmLnJuQrNCVAEQsd/yDXNj47RWsNdbo/RFsB59QNLIJvshVDEXsSrKOCxwKmS
nM3CnsadPVpORsRG9+4UJKP27fYE10aTRTKbMq8EpC9GC7qxMca4TnEOG4Oc0nwdzs4pz91c/xEL
Yf77G4PsD6mzCn5LyrFcfs+sz8EPqU5yLk3synzBLVnsu7ac72unjLZQJuuT+7/RFkFnoMOj1sI4
ORsdshwvUz03wROQaeuX20Vb2gdrg716ZklKJqW+xdQsAPDmoOAtXFRp0L0fkyxxd3OPOe2LDqHb
2rh1106GhBFDBebOucKEUegrlamZ4rOuGEPuWxWSOXoBesnPDYpwx1C4XmkAIR3aX4gDi+4/nAxa
g2wZicHDSeNyJSu69mVYOem5bRvne+tMzlFLRHooldZ4iQGnbj0zq98XmUup6IdlwFLNojPtPtYB
TZ+F1qjz3kvRDvB1xJPELlfrzRbo6nDU9tEgAQ/PE3o5v6GKhq5Cl/psRwZM17bR5nTXqk6+61zR
bNgOyY+1yFHoPMjMH4YtRaVFoDcFXVt0WZKdvV649ZM6xbPxJKB2bESvK9eZB1OMziZ0JBZvcZ0a
jhcOTW3k5yAf7exOi00rGf1YNNOdVSvz/Fg6mbmleLI6KMKwyD7qiCwsAy9hRE49SCPKfgwK5M9G
MDu+0o+i3Xdlath3GuK4W1aTK8uHkysdTmTQKMovE5MQIUNLr9X0rFhNhGqMRgHUbMi5gyqGIFvA
vbl9ka7OkrcKshrIfnBtl/tl0psxnNsyPVv1JL56xXg/hbpR7apayztK3KLbSvbk27PcNLTLoGqy
ogB1Fm+TBhg9mRCoOc95Wbw3Z25bSryz3e+smlv2DR1zUO2q2jv5v7/KqAujyIpYO0/jsqc7w0hz
MVfIzpS28/rOqhCScdI2N95kMy7yu2jUjbj3wypQ3V2j5IP7+fbHXltd8AkyffCkRr/8+7+CEETj
BuRM7Pys52n5yx085Y09GHawg6A+Hv99LKSBSBhkBAJC8nIsT0G2Nw4avDXD2nqOtaL4RGoUBH6i
dt9vD7V2DUhJC1p1dDsIJy+HUsyOUATh+3MRhNq4z6fOCQ9wurasBdY+HwAvkFQExwZXzuU4ZWPr
wuyc4hxGrvWD3rWLqWRfINtR4IV7e06rY0mUODURKY+zeCcQv7Ix5vbys9ta2T3qO+U7nJ0dB8UI
Y4tdtzoWtycYbRouV/ly2KO5B200O9cp7lcPaSraY1dwRRw1yOUfb09s7fjpxGnEwh7bcFlJRQsg
8koLd9J0SGycP1TLd2GNnFKB6Ijfj+PvxjTGh9uDrs4QWAqYS+J9dLEuVw42wlz2GRu/SVvzOeuy
/tdkNcO0tzrwyPvbg61dadRqEaoiT4OWs1w6CdrSVHZ+khWZc2wKI5/8WGtAcKizHmL/XcCZv7s9
6NoMSdLpWyE1K2khlzP00FxWYhMHVldtytgfPeCtpTG5T1XobMEbVseSfG5EJagJmIuxKP/ZejAH
+dmzBG1oG27YobQEtlKaEW01BNe+5qsKIFMD6bo83LHpxK6d2eg5UgjP7xAeynKgwE1z0PImch/J
if+xDycTc2jqgEf/35CL3eICsK6wZCvOeYs6yXOcGcM3HKuaeufWav9e1DSNbq/e6iSlDhSXMt2a
JWAkqbuhFVlXnm0VXy6Y5+PbQIm1xB/wc3+YtKT48B8GJFHiEpOiSeaiCWXN7VxpXl6eIyfKj4Ll
9G07Vnd93rRPPE/zxnW2OsG/xltsGWGFeWaGRXkWNc8eM2QRKT2av4m9i++ZVrkbtU15yJavPGV7
qo0gY0A4Lu7qqWW7hG1Tnh01b/J9Y486vLjSrTdCw7WzQIQgRceR2eHfl+euGnuvDyng4Dfc118z
zVDu2zAvX7rJ+zf85OuulOhbAghMdnjvLkeaO8lyKYbyjC9goh8ycBrf6yzaDAHXlkrqB0qpPey+
rrrQYZEk+NeU58Rpwpe8rIMPydz297Ds3hd1Y2wERVvDLRZKgOIFMpqU58aVDnxDXnh+WWhKSf1f
D6u97bT/IeWECQXEQO5+1m4RmhA3e3Ovm8W5AYhg7p3EMe7sIG/qD1ajp1s6b2s7kZoEqmlQ16X7
yuW6RUpRp2EkSsTpLeddovQxgnZ1ZW08cSuJLaE5wSUNQm6SZZ4nxiEN2skqzj0S+MGTq0dqf8wq
uz5WZC7PnYWLxa4JolKFCFRtiTivreLfoy/ePNVpZbjiEhrNhvoSlmnY3uW5Vnp+ilyBuvcqHJhu
X2Fr31V+UAk2lc3BxRVWNDYCRIlWnMc+T8RRVzRR3xWDuoUcXB+HzA/uHmqly0Zg3eUU9EkVzojD
KtVPL9ZE9c6j/POP0iyvB1wqs6B8LIVRl762iTNO5Rz3nIQ6zpVjlDeP5ojMUlY4b6OyDIr/8Oiw
+WUoSxpEi/VyYzbVHChkgeXZHIOh9jMRlPspzOb7pu56exdZ3hbUa3WPAn6ARwBmkHbd5YhFbaRV
3SrlWVFE8+iWc7srwGn9mWkLHjmt7Qt2YdnDqPPy3d4sa1Gn9dfIiyPfdIUwRJZW57lN3IMyiuk+
U9rcT9siOs4YVn7xqkDZ/4dBgYBK2Du17eU9g6hOFWIpXp7RQEOHCHtB168EBOWEUGavco33O1eY
W0/S6oZ1MBbHWQXki7VIcKtUVHTKQy4cl97JUelTxz1IzNvG07f6Tf8aZ7Ga3qxSkUhsghZRH2C2
xj+xD9Sk6hRN+UOMRvmbNOy659sfde3BRZac98km/ATCd7mHYtTKQPDJ/GHOlfGYoDWn3tXGWBnP
qKVa08a1ujqcgUymrNyTsiwCF7KGth8bLz2jgaIrP3Cx6tM3am9V9uDLbnHy9fb01hYPRS+V/guM
DGBSl9PrzJG3N+oKSEMNhTpNywgI68aztxxi125s+gOSkUXRFYXAy4FsrbZKzKuzs5OW8Y+u1MP5
voRCWNxVkKSg5VlGf397bqtDyszPRKqA8uBibrM+GerkdfkZS648OnkW2PY/Q6l17WPYYSSxy1BR
azbiiyUM7PVaZYZgMSDJXluJ0kOvHTV2FAwB59D63s6gdu+IpnLtt2YO5bzPzSzTj/2A3OkpE5nm
oAbadIaFBp4pot53Srhbx6Zuo/h5Itj7dPurrO0w8lLA19KQmCL45UK0nR32NeK/Z7MK5w8FnMbB
n5Jseghzz/twe6y1I0tfCCgRq0C9ZLGbyX67IjaU7NzDxWz2ahRV4oPemUngq1Tid16afHPdObc3
xl3b1WDROEJM8BpggaRCRxTCoR2aPvM+Q2LulHin4bO6hfpb22MyBEJKWFJNlyWuYmw6Jamm/Nyi
fBXs9TiY/mC0rCLrGxTfrFabjrc/6drUpOYLNQ0Ekq4K3k5Wgh6eYja1knfjS9TNTXZsSrcQu9sD
re0TeXgMWwJkrzAjvGDWnBZkpV2aGZE/aE3c37vq1Ld3bTQJd+PFXP2QyEZyVEGpgKG83JZ5NWAH
b4NwK7pxPMZIdT25M7ZsftzFjrNLonEM/sunxBdcNt8pZS2Nh5oUYJmqK8VZS/A+O8xlQDfEBHL+
+/aXXJ0abl4yoGNPLmtraV6hDdyR/NpKF9P+6SPcV2PEUcVO78bI3ifg6bbM82SEsUxI5ceUIvuS
FbI4enlqlOmEnNp5dLAPsdSk6P3Antu9M7sT7Fz6f8/A7YL7PEmrd9RVqx+3Z7129klDKMaSrJKp
LhYUVyVudzoGZxUz+dgPOlWr4N52IUymCriV2to1wpmxY3++PfDa5wZhzMQB5HLNLWKvZEp4Jkn+
z26pqAeCdXSp7aHz7D3N4PZTC4Jt3ggSVudKwIXXpFTGWcbsalUZg9Mp+bkrHJHcpR5s1UdFqfrm
u5LMEZKHTYfDlI/EXLoV5K6PzU0gsWzcCIvvXGeVJSQW9DwbVARCK8mdJxxJJDrHzYqvoxu1hj8Y
IOk2umFrFwRNBXr+EMGvOSOqPbX2pLRU3BMkJ3EBT9vxybW5+N7Dm0mirRL1GoAFRBecKoBPHNsl
p6pqkVt204S6eyO0z9YYPZhCp+qu9mP4HDlN+q1JhugxUZ3ms54WuLVYev5B6yfr5fYOu/7kvJ9U
z/jodP55YC7vKi0eS2cGNHhWgrbGH1xxntwuTyJYQehb+hWYEhD73ti+uz3u9c5m3FdRZ54b2AqL
gGYAfREPjhudDWeojnpmBsmBg2t1uyzuZ7nUVboRj67gUuWYcFhoDErOyOIeUecRoSmEHMm0u9Tx
B2fO7nWKouKTpxhN49Nasp3HMfba7G4K0l+kCa0X+noyVluswesrjZ9CAoCzN02DKz6k48B1t3on
Pic1mc0MceV3JeI5fsxrXGoOwWiP3VHBrp4MQcndndWlpnO8vQQrm5AfgfQBbA1KtteS6pQGCiun
oe8kRLCIaJfdz8LoLb9KW/vgxNgK4K4JaI1NPJ1jW/AfsxCpcbKUdlPj5zoakLqbUoUF3UpAw/KM
/tVhq/S5Q1B0jM7z6NoIVJiVlt9Ry0Nm8Pa8VweS8HfZNqUsuLhUy0kFt6SF0bmOoNkiNJzG4i5z
smYLV7Mx0PLZaPTGtuqkZiDDq+9jihToKKMoUW0s5NpZArWDkp2EunOhXH45t1HVNHXH+NymaLz5
VLpU9WiizSXuahviPSqFar3l+iqTxctHmV0DJxQCDRw7lDUvB61p1SpFqMfnED2Q6AkK8fjD07Lw
7VgWY3YEVRGNviHm4VhMtZ1urOHq3mUiBASS1GgvRWj12Oo1o65xdxz68rNjROJ5iLrQuhtD6kN+
1kYoZodlYs+HhGqt6WvjIOwC5oGr/S4qtav3t3fV9RPC9yAiMmTnkX/kRfvX9u1MNQkCr0rOibCK
z5k6N/Ra8KQ72Dnn6PZYaxsLEXZUTCkycaUtjkrUVlqrzUl67qAEjW9QZ9GRCm+a0dsq/qyPJM0q
pDvpNdAyRgOyi1pmFZr2tK9AznZ/MIaotroqa5+PWJn6HdAC/lzUJpJMb2tHSQH36NlbdYzKr8rQ
/ZzmyQk3ts7alKRsMTEsB4FKyOVCZQFCdDk+z2d+hsgOqLT26IzTF2g3kGdrdzwif5iy8OAAC1k8
N7kNDr5Ak/0cR5EzvfdKkcXf0ZOKEx9Txip+m7rREMAJVOv+OChdeOqEHWyJ6qw98H//isUDrxoD
1gx5nZy7rlXvBzdDIDAncN53ojEfrczSn0BW9MNGyrU2rLwcpOEQuMIlYCOhiWv1VZScnUgU6T4M
Q/MBuRz1Izgr3OjmHjmJZ8ir85as+9pGQlIdzJHUy7nqGcS9wCW+1pNzDD7+CTAl8YvuYBwl9ebt
LUj56mjU0V9LEMBxFxGrF03Q1MWYnNENyw71NHofvLiaKOGN8Yfbh35tO3G7g9mS+Hz6S5f7thyK
2rSqNIE3FSHsiFFA1fmQQJNkF7ahpe9axwCEW6VpFvshNNSdqkWm+/72r1ibMCIhMiEhJQG3f/kr
Gq3v5wFC3NkNEEHaqWOsVS9lHgvHN4YS09vbw609bUg207t+pZIvXxkdilgnMp7QikLP78FSP4se
F4QE0cRPYLqTjeHWZ/d/w8m7469LPKzNSZvzHHtb20ibA15yjvdSzTPwCpLbeOsVWzskryUliRqX
Mc/lcHnbuXqjleHZxtwme851NWiRfsTnJj42iad8c4JaWIdIaezq7vaHXZ0pJQoAHbwfV6UznsFp
hBYFXN+yxXtMkKSjilJle7dA8/H2WKuLCCsZ/p9kJ1wVZicB9rZhrKjWxA6zM+uprnrVB6Yf7SNn
dP65gS3pFirYbbi5qJssbnjFjCfU3pTwPJtmMe6j3A69vTL34cYFv/YNCd4pp1OY4D1ZXPCO6MDb
K31ybrs6PiVNk8uii5Lm9a7T9f5/ODuv5jiRtg3/IqrI4RSGmZFQsmXL4YTyu/aSock0v/678Hdi
oSlNefd0XeppOj3hDvqVaV36jJReQBaCwAWwtTt6XjVV8dgSri/0nzBpWk3rhyIbI3TdOX9ZF+Pq
23Fxgr8BjS5PMpH56/1pFBRDbUAiX+sqmY7llHoiUIpmQB4UcZ7D+7vk4mA0lreuGg/mnsiGjUDS
ILyYfk11o6tCdA8b6etIjAwI1yEe9f5oFz8mECqM2zZfoz1a0+7xre8yJ/0606K4x1JB3GsgNg+g
cHIryNSMWPHvR6T8CLJp06An6339MTXYOTIfyW+Q5K3R3Bn+tbq4+FC34xxq85Re+ZyXJvjHcPuX
qbNtZWyQdv7aYFp1qNeFNA6JipD8OPt3pZrw679Mb+PCWUC03zQoxwWePUZFLB9yij8Bwt1b0sb+
rh5t6cfCmv7DVU17kKoxweJmRvn6c7Z2nLUajYWvk11rMhBKKz/1xRB7JyJ94+b9yV1KdjgC1kaK
R9hjXznQUYaaZyoWX0utVUOdmt9ZALOP7FT1FN81+gZhbdXzVyx6frw/9KV1pPgJkRjKO3Hrbttg
TlequH8VX+VgfCuVRc19O+mLyNQWPE0Ttfzy/niX3iRqnXxYbhhqrbvxiqLqrVpZoGc4dvuL0upQ
H6qmqMPJbowz4ax39uJOX8P3h710+il58d8mtfuGM41YCsw2ZwRIOS76zTJTiAo6GxJTnQulunI2
Lg5GmrF5NMOB38u3DU6T9YmalqDUpv4rDGhOiOVMY9g55rgc/8PMwKKSCQCaAUL8eqOWalYPuVVi
WZNAlUD4tPrgKiUNo95K/0tA8Rt/B2QGdP+e4VgtSbVOCIh9XZSxXc8OLj4/bJHWT2gMWf4gcTHw
9SnRrzGeL25SBHcAX2y6W/uO6LI4Tk5KTEKat903s3HdBwLZ9bRmaKaeKwrrzpX9shtxA09y5qnj
cSpIrvZQq4Jg2BNKSoVqWNVIb9wvmtmnmFmsd3Mliiux9+5Q/P9oDjHFptAGKHv39Ba5AvLEGqp7
W53xnU1QZNZ9iQNPHAot6YIestbt2trGeGWnvh0Ydh2bhuIsRw0a0+vN06ZxmRXmUt3ncSpvk7z5
PLKwPSSbWDtnxULYIcrl75rNzJbKJH10YCMsKHpMrwet4KzGVp3U94nrSsCGpeH1xzIzF94RKzZw
/5v75srreGmiAPSQpkJuA+jvbqJTm8R6zlG557bXjkbZe2fVwHYrwXrtqZd2GSA+f23Q3T3we6Jo
xcAmJ6kiXNwNmqSThDYk6vtWGn04Zatmhkkyrvc5eJNrPG6Tr/ZHwYw6Lw0Vw6SHzNHE7GB3D/Rt
FgNmsbww0UDUbMLpMXTgSl2uZfz7o8FAHkhtWgvUojiLu1m1hhaXU9V7YRqj2BJL0/yIF/nkbyZf
j4M7NFde4ovjER9uQs4WeeluvDnXNWUWjhfmjXCOfc3OrMkEQ2BDSwCF/Mpw+0X7Pb0tzthqC9Sk
drtT4wZ1U0X3wtIV7fdMGdpQDHZ2olB9jeV/YcnAxzEv3FAIE/cFXK23oGN2JnYJVWMdmkQfglof
/pLbwsagNUtbcytjgnTc91Stds5jo168cMHA3E/Mxg7NFEsFXauro62g5tXAkz8hwqNfuUTfzo+R
t5cJsQpe+73oJm6FlR7bkxdOueEdbW0e8fBLrvGUro2y2/h64oHSGAcv5B7TIjp89jG1cRp4/5l9
uwu3uWz7jxwTEMO2bf5I3YtZM0RtdF6IEuxmtjib1EiQE3CtYQyzoff898e7NKsN1UQdZGvg7aVl
4NS1nYllXtivTn7MVvJnyon68f1RLs1qQxRbNKwwH9iPosaq6IYqccNude1zAZUv9Tu9dujwG5JY
HvTL384LCyBA/KDftM3tbo9zUZ01HpdBK47r5Db3gy3be1jX+eH9eb05xMQmmGGgf8NVxZbfrVZS
aPZgFJhhtaveBqrNG7p0dR6COLqmhPPGEW1z/OK65TVDoQRltN3+U2yhKL2Op1CftPnnkr7syfJG
ZQ0qTXe+m9U4PHH/Z6HRu2nqD40VPw52b/9Kqn7EjQjpVfPKXt0/dtsvgo8BdoxvjKj7bvZiLbEb
iOfi6KV9dVMZfX27EKUdaLigKW+v2q1E4/tK+eDSJ/9z0G2r/XlAsqTpBIo0R9Rsu+OgdfEhViAU
TDme3X+/uvQKyOERLdnUy18PZXV8XSVlKDNtMlRvMD7Fl3uQNfXnvL6mN3RpYhYP3uYBQzt1rzU5
xsWoGGOJ9UefQegmN3Ftap9ubx+B6bfXZBDfHEkWb0sEN6l6OjB7ffQJyxE5VHVxhA6dPagohcFN
QvUlR+/hWOXOX4KXtG2zACNiZsgu8sRuF9Ef6wYKIp5MnVdAmq2OPOm8hCh51Ic2ISp7f912ae42
FNQFqDSEYBtcandS9NTUk9qb4tCsncT9PMHWrc5WkTbdjVnSSA5KrEf0EbN0C+OfqZ3xInv/F1xY
S1KyDaDK/qGVuQu0VW0wEicflVCPZ+tn3Nm5dlgqQzzFVtY0Vy6hCytJ6Y5pqsBhgbztSghqssJH
GlQiiaJZgNTUGZY7g7Ph7fNxnj3EyrpVXAFVvv3GHAwyTwIYoM3Q3F4vZ10WqBK5G8JgrpxAr9bh
IGZ9PK6QcZ7Ys+NhSLoU8RKRXJnufuRNmuX3Kdn6lHD4d3HaENs4RYGsiSrMHdbT5irxPfOM/gGW
GHw+fC97L7D1qovyIkU08e9Wdmu4k/Nt2SFcSdAXr+fd5U7ixFiFRmrlul2ACWX7D64mRjjRyL1y
v25/689Q+/dYwI5xaaddQlb6eqwMBAdljHSKkn7S07CbECtBSli2N6WR6cPBa4s8/+jayXwz5HXi
3BEyeMnp/QnvL3l+BPgpUHJcgKSq+zjVSJWyKLx8juBVNOfY05MPXi7dj7novQ9AUYajVenex/cH
3W9pRoJnT/62ba6Np/N65gO/ZnUE4KW0BSH6C3Y45aOjB7lqCJVcW4cfNddI+ncFfmpwr0fdftUf
V5RbpIaOUvMczV2+Fi/a6pTWYQZeaX0xbdjEAWn1/On9me5vim1MQCsoJWx9aRLV12OqSmNNel/K
qFb61Q1RN5qmA95ohea7WT9fM1C48GEByxDt/TYaI9t/PdwkqKLWsycjPNjs02QNyefC5N2epJ6K
YJR5di1Eert/AF3TvEA40SYa21/GiqZ6rZtma6St3BS+pQ3gw9p+0G7URFXs88Rz8DAgRnClq7GH
VmyrSUAGvpOkB2TWHl2AZ0JnxZmcoyHRlM9uF4+jn1WZox26tX7S3daB0AYU8SnuYzs/dmaqfY4V
NGNugCoO1ywp395aRG7cHBrS6hRe96QFbzKHpp7SJWrzMfkGHTm5LRr11zg3yjOHynlE9Tj/yHN1
rab19hLZQsatx4lyzGYR83rF13ys+lZp5yhe6uWoZ0ZySEBOv4BR0+7qNM0/zHTT78147R8VzUZR
7P0NfnHiAHoR1+MqQ83i9fjxBEzZclgG6lrTMxrzXod07oR6Booa9hqkSVa+tEZb/gK92Ly8P/iF
zUdjkCYFETrI+r3AVopc5hgvTL5MVyXEgKa477xFh2Uup+EwW0OPEaDaXUntL45KErfJA20Y+90b
saCKhMCEM0dpk2ahNB0ZORgSHHS1EB1l9qE+cWde8wDb4wK3DY9e96ZtbW5P1JuSt6am1oCTIkAI
NPvlRroDt5U1gWan3lMVL1k4NUtytArrUdkiPw0rutN/+OCgFXiyyGNJjF6vNs03bk207yMljacf
Hppaaaqm1PppKn6M06z9OCipd3x/0C10fP1OMnFg3Fsesjnv7AZF9GVYtcFdePA7+6Qg/SF85Djj
n+8Pc2lZCStp/CJ8wOfdLStM+E14ukSVu186bi9HIkGnKqoIFj1zksDoC+1R4jEsrsQBF96IrZzo
bvcZisH7I2zKcomLrGIXO0Ic42qIn+a2+1T3VX1l5146rIxjo95DuRYc4+vlI0VUR72flkjgoPKp
b6X8rDeFe1aSUp+PjiPHx0TvPHIvSMpXLuwLs+SthySHEh5X5X4V4xWPS2q2MtKRZPc5QHOkT3nT
3Rqrpl3zF79wK1Kd5UKAS0HNytk99UZaumuS9TLSukknBxHGITUH/YYUGxBTVv3UVdf4117yT6aR
i3/+eiP9LoIjLI7wHZqnr7+yTRK/TpqzRuYUy/hITAmDzc9EGyfBIkcvvaunbFQPDlDaawomF1YY
LV+gN/TGNnusXWQ1Gjn0x2LhOcalRvGxkkvXO3OVGXhpl9pCl2M8rQ6K2vp5NtXXGK6/XZN2Z5Vr
EeonWTUup/sPP5pFPJedwip77sRItWcph8SAm3xf69laB7MiyyYNWvowdYCkWqLe1KuWiwMFCFtH
6DZP29Dc1Oe/q3WZtVGRlc1h1GdHna48XRfuFVfn0NGbhQX+JoJYN7XFzNCXSO1m+dU1YzNw1Db/
y476dm/TAYapZHDuiAN322GyysHS0kpGlBZyJ9RWtQpNA1UB2CFVXp8Wa1SvZG8Xtj8UlM0+nvYh
ifm2S/6IdBE1FnmuyzXyKAthzNhN08OaO+pDja714zBoSY0bgmO0N0Vqzz+yTsVH5P1DcOG40yNF
qgQYCBWIfR/BhOWvDFau8hMm+EtqMWafYkwBW7QCp7L8y6rR9o25OYl7QX3hlrd7InJIh+CLKzUq
7UbeC2PEN1puUpg3dVJV1+BeF14K8rVNF+X3aHvrMEwZsjJGyi1yjWQ+5a65fMxQMX5RjVE9L+4y
+aNXyCvZy6U1RYqQEBucIs3g3ZXGi7k0WpWqUY5nRtB3nnnbC5n6mtCrELAdEoVAnT8obiYeY6NN
rjzCl+aMqM/mffW7eL0bPp2dFOiwpkUUIZ1/qnF17ugMpbel0LQmIMJOm4MtN6+N9/fR9nf3Fwqh
BoeHYsTbQq+r6GlSdJMW2cKY4wzliLUcHzpeavQHYlcZzEAXThb/+/6wl+5RVLR4PbgYeCl3h3Yx
1DrTFQ5mqhTGAdUb49mVahdoCuwxBM3zsFvoLhrlUl4h+VyK82i9cWhpMFKw33dxLZVuRz73azRR
vsqCcTs6PXWBTnM+lV4x5n4+QUb/NqDqlN7RrQdCWcCoR98w1v7agGw7wzQCafngUYXm0a76ZNYm
B2gSa5TWHX6aBS5kUJ1SX6piPsi5G/xZnboTipjezZgjxBI3pur3RnoNKXQp4QMIuAkrbvVoIHOv
LzW095PctfgltTK1P+Roix9LsShB3yfZOZOLcXAUuwHnMnZU0ddMNrfeQBlFmxNO5Pvb48JpACdI
og2MAYnHPco15QXM3VlnjdAiO1tU5kJum3U+oDkpHvRChZVf12l75RBe2JWAXrjlfqMG34LCU7up
6a7LSHpKr0JibuQUFFR2krCx3dpCRbzH0NCNF3HITY2q4ZV5X7jVqUHS46EZjazQPts3FCp3IyKM
USpV8yjitfU7F8aqWzna38eqm3MJ7W4E2TCE3J1As1m6idYfbxjmvpHsc6hunEjhz1x493qPlanf
y7yokJQwjPb0/gJfPIVgCjiGBHG0tXZPqFI3Zq+oGiusTVkwmdJ60LSiaHwXa/nbRWnaA9QH8WhV
Jin2Qm3dt9oGLtr7v+PSB9+cVcn3QJGB6Xq96Uu1aTWr3za9qeGyV8vskAipY1CfKVemfCEcopRD
MWUTHicq0l8PZeBEM8LDUiOSLf1Da5d9qGea9uH9CV14xl6NsrtPkrYDljEwymCX2pdhKeOvtaO7
R61zUYPURvfZqePyBlRXdzAw5fjy/vD7gwvvmC3KH/wtG8VF/XqSRIKZtbirjIou9u5dp2y/Fu2S
f1FlleW8JLpX++g4m1fik/2sMbjC8IfOCGkFdhv75k9Fz6fT0fuMAG6uIOFB6ni+kbXyVFSDGA/S
zgSFVtE+t4M7dYeyoPp1hY6z30rbb9jCTygeZNNv7ixPm3tPFpoTSTefIFbQMzUPWpeD8iiL3vlL
kBexJ91MF5kiUANU8ve5ZukhUQ1r0IkSIv7PVZW3QdXHVWSv3vxB4uwKdc+9Ji+/jxZ+D0qVl2/N
Mtv7ezlxx1yYde1GBfijwBOuBE82DM5zYxbdA0qgTh/+7YaCbI3OMBhulpdg//WGakXP0qXCjWQM
yVsdh/FDuqhdZI1Knx06pW+e8Q+o1ysvwdt9zLC/6aGU3HAH3Q1bjFZjmWXqRkmuWzeaMWKrTQzq
fRjTUT9UtXQCGTvLtetof0fwfTew1dYW3vwQ9iCaxiht1Oo99pCwR2RunNTzDpVtYpbz/me9sFkZ
iPYAYHx8CfZ5rNmN8ZAgMB5VDgUY5NrHYxtb+k0F0fnKlXBxKMARXArYg7yRmeqb1sy8OXcjax3T
+76zdBhxrQhmPWmubJZLQ/GekRjTPXQhdr7eLD20MgempReJ0WrvNbWcj8CgrC/z5FyzeLtwEpjL
1v/d8BE0eF4PRVLoIa5fedGoJNNjtzocP2S/ozlO0qdeLN7N+wt2aWegOgJWneryhgJ5Pd6iNajK
OZ0W5VkxQDVYi39iPZ2ufMBL2x4YJU1fClAbAvf1KDCFgJkQ1UWu02ApLqu+B2niDNaNgD4cnwwr
rk+TkbnX4BnbyvyZhmwbfxP/2/Amv8t0rwd24h486lgYkdAHbfUxUJS3Jl5n595StDgAgKifKluV
dyNW3UoQW9VV1Ow++Pv9EzBKgqmGdtAbyEtTs3e8xNajeWxNuGmm0xy6simPXbVM6EzZpSBKyLPS
X/WS/tL763vpyzub2CIFUmDXezryzHXQmmZiRE7a4xO4iO481RyQTEm7Z5kprt/jBHwl+bu0qbab
dZs0/P/9eQF7o1DOSrXIQKj+kNG2+182NO2396f2Jtbjy+L5RWnZ2lCzBH2vF1etGzcFqK9Hde3l
tzVNmtAeehzVlEEP6bE7QNsU8dAmuLCXg1ybQ59516SbL3xg3BBNPjF7DD2q7e74o2ajWwilrZWn
RYtlTmYS4p/dmwGSKZUWVIuxFEM40b9K9ACOHWckeP8jXNhdWIRTF6b5bdlvSF6ZMY2T3atmNM5J
cp9VrvYpaQbnmCKQNQRyXapfhlMrB9cdr1WlL1xV1BS24j634rYQr2fOe9L0smjNKMugKJwRyBut
oIfV89XoF0ukYTvMqp5cuUou3MUI0LDmYGMY1t2hf+Kk9dQZZaRoQRgsjK21/wizwoV6bdjn97/t
hcuDPIZcZqOabsX31xNEwCERsxB6pBh53RyHTp/tw9QlwrQA2CKIGaQkFNbjbCp19tziBH1Tz8IT
f3+aUCxhcfnULPT+O2Nd0REdeTreyF7p+UNmlqHrCHO9spUurCcSHawktqdI2++Pkytn3e3NzIiG
zEv+bShIdf5qtX2Y9O7sj+l0jcJ84ehsdAJKnrTjmMBuA60uikyNXhvRNKvrj3IuaAP264dsEu4J
dPF8t+ZedaUcd2mSnBeVZ3wbeI93MvVpxBU4NaKyx1DbnScTvBGYWM0azZDE+BoI/OJ4NHjZQSTg
1D9e7yF03IheJ8RZs9zMDk5sLtC/ujpA+rM8EcCMN+/v2Qv3AcUNCMoMRyXZ237PH9dRwUuQj6uw
ozKedIR0qBl7y7c0le4Y4jqtLck57j2avcjdp8pynNHqvAbyvHAxU/UHX+XB492k07aF/+NHIH/S
iHQo7chtTVeIQKu0VHyeq9EhxOiyVr2z8nya9HDw8jr/BHAE7cCg1xs5+mW8FNfC37cfhbQJ0zGS
Gyq/bwQ1Fw9fD9m0dlRTYS/DpOnH2yK3piAxzOJDge7TB7cvvBfXqP/D88/YwLtpKFEReUteGVdI
SWyuaC7XaQl4S9CZTMamcAJFbcR0N7tDNgWU37TE78G6/3p/Q7y9L9nsyO/wMtH3Rjfs9Vqs+tBo
mRKbEd7mjemvdTWfpmq1c79VjfLKVfX2xtwG29QtAcKCp9h+zJ8Ln+u8hGZtRU6dydDN0/pYtKlz
Nub+mQAkfvHwc3qsjbQ+reOU11dusIvD840pd8L5gaD7evhszISFnZMZMZ68A5FGJ62y4o9zqqEu
IWPxkI7AYQ+zU4rFN3sy4Cvh1sWvjSzy9hW4qffoFg+tMsdZHZ5jq6o+SbX82Otzc5Mty7WDfmkk
6KxEPkBXiN53B71bm7y1U9eMlDY94x0R/5Nkpno0pyX9y4oe+JANMYHkJXYnrOzuCuO5bWsUjCyg
Kl4vntB5QrvrCGqgWp6qdMQd8oA/sfcVPKeaRCuqvy9/v4U3VyAeP0wg35iRZUaRl1ZrW1GxzkbU
lf3yUU3b0U9bnKTeH+pt5Lo1/EB00zPZjO62///HBi5kYYzN5FmRkqC6FsAsB7qd2Eb95f1x3j4L
SG1S0aEuzqv+5k1fscYQpmidiHw5PWru8gEV6Cn1i1g1/CZerxWyLu0WamfIHHD9UeHZHcxE8Ba2
I+PF5iQXv+8NsqFhruuzPdXiyoZ5+64zOWjIWxGAR2jfOVVa4bSkOU7UuKX9Aj1+7iIPH5fqp3QX
s/uhzyil+108NOaV1+/SZ+WCQfJxa6RT6n+9fO4wzpZaxHbUqbTMfddS3EA0lhUoVZkXvtYU//v7
dSRU4n6lVcoZ2V6eP/ZLZ7S62ySuHSGNJIazWxpl55tDmTxOXeXNIXSpa7WyS18XYA3bh7AbONNu
Kad2co1JKjYRv2if2qmezqnT2o+WGMvzmiVqH5RuVl+rC156Q7nPiIcNooo3FjXcmwXii+wgpzNF
MICKJGHtivIuz0R+0KxBynBG/eZ5GdW/tJrg2aYiAjYSnxBCNx7T119Zb/AEy9LMjepYGYN0LZUw
q9LsOLcqjn24IV7ZRhdOC/QJFx2ETYf3TeA/6mrTayrjUdS1bgDouXfoQFXfZ8PVrlR3L+xYds+m
Sbh92TfVXWchiTVbSWXOFkaIKx5CjDGUkLXUJthFzjVi0cXxqDwSnqFuRkvq9afMpzK2nZgCZD1M
LUxoxXtY7Ur8b1Vl/1AV0zVY+KVPSS0ZLTQDRg5Ut9fjZc6EL7cibQCWdX3ol4HXOAf4uRhSuQbv
f9NqJLzbBBa32B46HSrbrwfL60r0pZd4EbLp1nGoMuVT5ebYvdatPOZW1wWmYhTcso6cDhpKo4nv
xJb2haKscQU29fa48FO2jt+mBUX7ZXcx2BkxNn0Qj+cKQV3IR+mXWlraFK7ZUN7YmjReTLNNmiMq
DfWP9y+lvbLyFuZC6gKFjyUFGFNj94rpnZvoGN16UbnqKhTbuu792fH6H72aTaW/mNV0Y3rVGCpx
o4y+1Th4F1reYJYHaU7ulxp3oUdHca+dY66p3f5D041gmNRkO1v0rPb5UNIKUTSdggqmpgMQaqyi
MALKY8MQpEVSGb5dxWp5mKR0PnQWib4/dHKhezhixIeO1dzVB0vxxs9YGVtGOKbgAALPGMmrjLKx
uoOtITwVoyBihStiWEawLCYWwAhgLQd4J3J92fo8Z02UihLMVpwbMkAHVV+GIM89pHKCytRLbQwW
ZKuS0Z/XSsvXYOqnLH7IV7UuvtDt6qYfiaq32bG2iRHO8FfytPdFblvxizLq3aD7cWU4C4I0pSIT
fH/crpt/Tc32kc+2nGbFRum1mudPptkl2f2C3/R4TDGcVr9RWmjko8iaOrsxhKl4X605ddxzrEqa
iH7PE6BNvtdOcX9q4AZid6WviVfdiq6ckMXOEzu5sVVh4lgzubH2ZLktiNdCjJMI0ixZ7NW34GUJ
NApVvtBaFOuvMVNlOfqauebiRnY63C1Pul126pO5re6kKybzMU2wEIhwcTazk272pYswtY7elw/V
uTq3wlPLmxrG6fIZaMZSBbVWdnGoe9I2kQ/sZHHOXEq9oYHlhvTRl7Cso9L1sRti5qBVAe2fpMUT
JtH7D/Oo6etPJIt0416ZLQyjoQGX+Hl5lqy6B2WBWudPLv3Ip9G20/WnpXRFdnQxSUnvhxGnhuNS
KOrwwUnqcj0VNorQB6j8G5tKqyARRKDbpmS5Af66ekFXlov7FQ/IZvlFW3vR0Hi3yQxvSxvN4X+w
ZKgbcZiHWWZWOMO3NoOmxY629zVjbcvSd9M6SSsfdJYx6sFCj23TZG7gbH3WR4T08ISOlaG590op
4gNOZUM2+KXRJEqONhJaWnerXdNeU5plmM86pCH+2VpmjcgCOkJ2mt3H6+B095kCBQ0LVVsapXbI
2lpbzwv9LEyfO/CgykNibA33wBgKO0kDMVd2+0U2i1be5ottxsfaKAH8heuo5MnZWpDfaENi6Q49
Fcqs7jD7mmzndIYjvIKsO1Qdh7Ty6z4W9m3tOZCJV5okzQ2S+733pInMyO1AG7HsfZjiJOl/JvFa
ZAFqInmvhaldjX0fYMYN6Mf0WrtA3zlWuJi8eeYTB/QlUiSetSalX3cYrVWrQytflzWsFRCp/jIq
nvNDQf9owydqzX03ybzxY60YPH+jG1UvRa8sYzgIgdKOR55LgbvqRPFCTcZVEGyPB3FcW5p7emDo
qa0/OLQ410M89aZ+N1p2a91I1yGVOpQNAJKTLuOq/R5XNAlu68p21+e5nNolDRTZj5qfz2uR/BRZ
NwLrUbU484hn81Zd1UBXVLs/Qb+vQT0pToNfzrquasxd5Y6JOOdq64w3UMPy8n5Re10+9Zbs+xm0
axJ70dIl1upXTe6YP4tGx6zcV/N5yv3M8JQNjjo5avwzNitF/jBEI7oXtEYXcdshpFh8TLIEBRmo
OAnqXlSdTOruCI75rbea3lPcqaN6m8KoXKNcsXtdv0kb6cTC7xuaBwc9GdD0OFaWDV4CueTK/p4a
rZL8k41TZ4EQonUZpvqYj6dCCLU96uOkJ7csbif+EUhNdPe4+ypS9W2zUDkLqC6l8//GpC7WI9Qw
Ny99bbSm6ZzMCFLwzLiD9g/1fTVJfOQlVflRiTv+keFmcXHudImiXkG1LnkUfTtOD1raKtONKvpq
eWGDOHZgzEs7BnZn9uI02drSnlN9UtOzHMS23etumf4nG/RD1qgbElpP9lRq+c0wNDPOuTITE5eU
UGgI6UmXaT8mAAz9Te629XhcBjVeftSCByVwASOh5mo37ia6aSTdJo09C7fvX1avMREWjlsT5oaa
pKb6HVqosG7rVEo5HMsFeauvqE4h/zC7PArakWenGk+esD3RY+8FpDNMIVwMTiDWPG+CPJ5nceYN
bNtPCGM0/VeQcqpsQntER/n7Itk+PBZLXzskOeCXxKOuZVhsFC4QtAfHTqltQr9HtJy+71J7AeKl
dnNTqWOm3DC2Yz+vs5yzz2nCqb5RyVCXs1D0DIi5ZTUy80vTy+6mwY4HMtPeLX9YtmLP0UgfZJPo
HQppvdABKMqvshSzreNfy5k5VxZQhYZHs+i1U9Facpx9SU3bPo1AfoaP1JjN5kDE3lCb7IQlbOED
UyNb8VqAgk+SunYd1rkL8MCvrKpxcTptMuyZBFH0fZvjRB4Wk6sYgw9iOckOFZRrJagV1+5Hf1gI
Q/0RYZHmnMqx47Foge8GrK2OBEeVmfY5wbtk9TfvFS/yarVJwwKds/SbZTeevDXspTPncDEqZ74F
+O5638Z+UrKPyeTpI3Kr/dgZ565zYs9f+gFGkV+2ttDbg8o5xSweZ4rPowpi+G5czVg5TWudZWkI
YjhzBMqUdrb+KPpZlP/2XavyCxsq3d4TRjTt+tLkqVnkgSBjXgNpVnjNBYs5sKa4pnnL4zp4hjzi
fEJ36X+Gsk6tGfBOLvFzjGzBEeOVdgBe1i/pqYaXqD8kmUybiN4ZBNcDnI8YZSBt+yIlCMqf3Er1
Eg5NVR7QNYCUKfUVpep6Xcv2KW8VlkrOeCUGwGtUy1eEZ/1bpkX27HRdOvFyY8B0O45TT3yWLGNU
LDL+p816uvAKPn1tKFNHEQHux9Y3K3fd7EGI2i1OZe929WmsCwJwFQ0MeM6oBh0hdmIkOIpYpx6K
5avHbx21+mHuYsthNODOJ9n0seaLaZh+Zu6ImrTrJtn3zoiTl86QKrDGxJm0Y1aN5bNhJLH1uJTr
nIeAQEZUdYpBbbwTZBezOI7Sace7pai65KwpI8jNNuMZva3Ken5eDCNentrWVbxvcV1omQ9n2P5o
UkBWPiqoV87/tBV2HFqjTUZA2Bc/ydViORdjsrRIVavxZwEBrghKU5jP/dAYT1gur6bv1brXRqgW
Fge5EYFu1EZFmUM4y5AfKm2wiYTR4iS0w5JyCWQitebEbZtYZ6H3i4kNrdE/C7oAGY8Cn+lX15ht
FzgaerYH147H5NCYIn2OJzZkoDlK9Zw1rfhZuO4Qn3RvbOT3tXKM8qdc0RUNpFPY7OZUaOpyQHAU
j6B0pnP5nQBz9D4oRdvML4OOph3I3WSpziuyOYhzVkpe3REnCSrZfUEw0/GYt8Trcet84HnL1NuZ
5qR58Fxpjj4Cwq56zNiua+UbSe78G4PdIjnzSA9PCdgVcWpzouVglk1cgAmYzPFJ72gh3o2amOev
pkLbyhfNONchhheJdy4amgYEUWuSnPLRTgzr0Fa6zfaxjMUJBzN1sOqSWAJ5Gtfg3TSNanbSzESx
M8I7z278cbLUj2VRLr9yta6mg8Uv+VQYijeEPGGm7tvuNMnHNZaaRxZlEibg8/5/HJ3Zkpw4Foaf
iAj25ZYls3aXXXa57BvCdttiEyAQIPT08+XcTEyEu91ZWSCd86/2zNrSEm4wF9GgVF/2506iPvSy
bMpOeTRdO6lI5rsJf3n2g+tTRlXHLeVcIdOMrXPruotTHhOGMLjqVI7XPkjX+qVZ+kB875MlGatj
dtfg2h2hOxVnE0XLhdSa9nhez2WDUZrHdfoFarINlZP0XHEi4Dj7oTo7+fc3DWCLSeEw2Z0IjmD6
HoR7fKUvekH6I4Nzk7nsTd9U2RG3xyubRXKUzIxph1RTefbenzGOsi0S0tzXj+6UdoLXOuiSB04Q
pK55tKRLXHS92i4CKf9exkcmZ75RX8N9+0bWJQ0+R1JgtWvU1WLU0nmYil5+nxY32C/SDWZbJpvZ
zrJPp5p+HYpu3HtDV11c+cNCYmg399gRgz4S51d7LIlLj94wncU4kT3u8goxYok79qrT6K8WFBUh
BQrt7EDau3pabrnTxWJoH6PaJJ56dfaAq/Yo6Gf0fID5GD5i2FP3IdGDF5a1UmtqWIkbkTDAYjt/
Unb3yOPiKCJvMDTz31b3gcIw6J/ncywJwH9hdx7D3w2/UVlutAvwvO2eZocTIf+pNRuRmXpmi9/O
GvVp2W0bS5AhfusjRSTPu7c4wccZBq2591Q9QNb4zRHce2LTy8PsB4LWt/Tsx7x11+yNjMXoG0Xj
58+IWdbNjdqJsRy3c07xpnjnUPEWB0vRx6dIf9FS53aFs8G54EgdLOnlcx/cB3YIP0v2LYCS1cvU
/Tk6lJIpbwzinOCQMy3nZVp13hqHgNM6zYwsHXOatJjmaf+09R4yIa8xKBuGrvb1Yz+FJ+cBFrG8
A5/sytMLliafblXCd6btRVA00xx+gHhk7WVqUx0UQs6jKhTROnPV2RkNV5A2SUhNbt+M+ZjK+KRA
UHLNWYlPdl1HN85DX6f/sn0VP8aGAPM8CZv4n7tk4ndsEyuLoyOKKsiW2eOP6vM5cm7KBHeI9oSZ
I+ucas5CMeT+LKKPA0L4X2N2uRcNvSBnEWe7/NnTG8/q1HIMlIjGJ7afuRvre9u5G22zEwpiPxja
CMUniEqpw5Zpnzb60MsDshZ+R8Y5VN5DMptckXDxNV5YTvLWN3FXmX5IHBRyydAXB+5RPLfH1s+l
4+jV4SxNts/jIZesqEExnpyduL18l5u3Vio8BVnsDJlOHqznLVo8POutmPxFtrm02+gVLctJUxzT
kiU5iY7Np9G455LHRB/a684O8inum5vkvI7MfsFcT1E2c4F+ol8L960JN/uBEZi976iVBR1Qhkht
QUzI183vpqk4krD/w3o24RJ2lnO5M7d372mn08MrPNW2FLDtGU7i7Fy91zSwPfEIbra/OmHYb2V7
nlS6j8ilng7SaJ6xTQxzkXFAEpMo1vmfv3axW9UUUs1EKznTVUvO6BK1VLcWCW0DXJaGPNd8EKzF
uWMymFObjaS4rvHi/3Naip0LbyVGpeApG5ZiJ1X2S8gn8yq0XqKptHsaWzbtSaReD2iR5H27ya/z
6JsjT83M7dCsDPSliFvvjwxcs5fb5Hld2QE88llEF3M1I6R63QJDP9cYO82vyddjj623d52chRa1
e7QNR8lEqcXFspw8I7UCBSVQN2KhMzgeKsKr4p1c2B7LSJro+PsxsWTrVBjB3hvrd3jyMcqDyAY+
p7MNDFl5LvrKo0MaWJuVqLJs1fyCuzVlwEltw07gBd1W8x3fJjifzoKmnHT8X+LcLKrSP9vC7xNF
J8jJe+N6732zprfNNvo9t5330/TpUWbLSayOW4/dy7YDtnCa1OlXJc6lvSxBzIXboPhRuUJ3AwYy
2eCDeFRvwEoRzazlYAd3vGZjwEGpPJmvx2qCvAtUmJSjb0/B333IinCmGZd/QFJdjnCpOUrPimng
2+GayFfjeTU+OBni6R3PmBk0oePiJqiPj7xW/Y4PVXi7ypO58wUBgpOUpTem7kvcrtrlcnaJo0Qy
nfmFiLvsvzCYWrxsHHwfrd9EbR7XCZmLybJPn5l/NAHZAX2i+RnTgpz7TAPHZ8SLNQKBk4+leHMV
yEowkFuqT4ehZ57VUSTtYMJPcY2il2/E8y+4+0G4POlGdRm1Y/ubicHHeaM2579jWvuoMsMSv41c
yrKYtmZmv3bT5p/b6UlXwE/nT+lP21TKja0t1w3OtMLStrK+IVwW8lOTaLO+TG6gHpI9bt/abkm3
fGq87nnjkh4vNkXm+zBoxYcct8SbYBe2eq7EKGuKPQ/dFZ2Zh4jhPoB5DJnj73rAxKQg4h0fHobw
uM55tuxUSACJ5oKcbZguIbjTeQE/ZGmZqHrNaQ613OvTXjdFSEC1LkSEh7diuFi6xwGcua1cGJXs
q7vbGlwzPgYWRYKfz8Np00qRd8nOP2vZV/7mdp/j1gnde5835igwxo7bn8FxUUZPwxJuT54C4r+v
NzwId3VrqSXNmAXmkpLd5W0ObAfsQkoTIovRV6DCbMm6UOeasKPPfvh8wqZ7uRnJeEBrHUf+VZiV
9olz3xr+EZ2E4p5ZxLhFKh1rcjcgIaOAMIVr8kbqmu5mQ0JckbYRPh3dhPzpsB37TL/Rccpnx7Gj
Lvcw5A32KdVy79wOEWC7zHF/JXy966BB0BwVWB7drGAj39scgr1Zr1JtI+tXthzRRxJ1yX5JVvCg
YtBbJ3PgUK3/zK2JIBQcds+iE2kiyzGNyNDMbTq2KQ+AO3k3OPj/Q9Nmv1p2mv5zav3jHflaOxfz
HPOfGjXFG89NB7p+HcXmvGkQXj9Xi1xaGKh9SqZit46HGWuq43+hP3PBjaS/yFy1GSvwSLc27z3S
Hqc62IpMYf3Vv58zrdR1RHbxLtBcymIX2LmVH032Ukfb8r70Wa/zkyetKwf2PUn2CIROxU0PZBhM
a5NUYSKTT5KGGV7g5tDupY8HTjuO+7lKstbpC6iF84uvnPTDFU7aPaTCbt6rr5RkvvEZ3ircyeuS
c6uo4PmG2ioqB09r7xMEWV9aPBtreawNktFe8lJePLsTcM4rvR1F1rD73mNCqV+Vq4WqtjnyvnDn
ZqKspTt+rMcWqdzeYlseWzpHw2oMFatPdgTBlwG0tM1nOol/9wkdHTTmcAhgoN5m4IhW8Idibvyg
2OJQ3dPwaLdChHL7x+/e+btt2TjnPfPAP/IuWW7GqbND7i6hgYtQor3lRsEhXLJuEF2l+z0TVTce
U1oMyTr8mQI7r9VM4gn3rz33l0lHwe/wtvjkq2V9uLIMSAFRPEwPY8quXZ5p49flMe/bj1ZO8a8Y
PvBf7bXTL5E5JALWtbN4uWtD31RcLkxV3SoBw1ZJIMtTT8dTRSnhOpU9eAA/M1tdPkf9+WnY10UW
ujujz/xuk5OXORzfQ5VMPYknzS3Zttmjd8my4xXpbLeQ8TVOtoLPJqeL6Mcd3HBNub5qQjrGfApt
Y6qNE/r59lZ+IwCrXooUt5msaqgMe4kBet6USW4pCdHxbaG3yJRtL626O32zvaFjGZsyXLR9VSs3
XJWO02YfW0Dhs2LN4tfVEuCQFXJ3oIJ8GvkEX/sedkVMEsJS6FoFRzEDkYzVQnuQzrMNJVkemaFh
VSMSme+5GeO2sDq0L3K7yb0ks6/hl9plCqhgbZMyWVRadsNO6E5MAOMFLMEXl9BdzR+POz2uxCnF
/U5MWF+OBnIEYm4lE+eoG9CPLpyayxaOfIMjubVTPqm2edumGEydZ3f8mDxjmJWO+OgLScjjnOtt
Gl+tapUqSRHvvkG1u20By23/1juLUSmGYYmKuW/TNzMplVyVVfXPbHKGh8NZ9PYk4rC5b6NmjRnv
veNbFx3aLzqUFQZqSY9nia+Ivm/dNt19b1WSXdKaSOgigjly2Ox08wDWcug8grp9UCEa8dxf7HIU
u7s2j6iQ+qUYYr+ey56L5oFtWJE4kCyBLuVKy0yxnAhOCrXMzQ11yyYXDwG4JhDqPkHl9uJWS6Ks
+LYS1KSqCN6JeYxJrCt74eg35ulpz/eABs38aHofwzeW839BnWIR7v3JPvOD2+Y5ipzmeGjPnVXf
l5H4lZLD5OTLDghd3IqAn6nI7ji7Ken+MZ8pCHraGqrWOjVsH3Y5nTo/ZarqYgObOC8C89y7a/B4
urByP+omdr6Fwq1/0VSwpsw9PVj1aTOMusCvfY5DeHIflkBMFF96TfQYMJPuRRCe4ze7iPqf4QQ+
c5bo/lOIjzTIwf2nLTcErXqFcD3nR2ccUtX7jBWwQEZtu8qhjw1+L5iMn8t6TIdCbs5NoNf7wE/9
nJFxtMc8iOWx4yKsQm1bRr1zjuI83mbSeaZMJG2JhXxbyzRIIRNZjXk/TLccMCNONMocy5Pay2OJ
2AXcpTmDh2hTjlfs2wpCNIf7+JrQ24Xj1mjaxIgRk/91JhvRJNXSfCT7fIjLGWXOXoIX7fW9I5bR
f3EQjw4XEQP2cl23yRPB2IcPhCPbD28jw5DB158kaAF7Io0O6twvXjh4WLtil5ty3j3ejUSdirnz
NO33YObxuyRNo1U+2bH5m6rUEl/u6Za/ViRNWDrQpfz70j/Su5aNJr1sUQOCZrw2uGZhMzRXZ4Bc
uC7zOO8vGjdpkvvjAQgI77GzJy9MshXOIZUWTLNdy/7GGX1B91Ufd7WnN8Uc4ntfO5M09gp2zSC7
yuboy4TsGvOpxRDMmzNIYNvbg/4Fp9NCVv5wLB6XBB3mAy88RXMggZk9jlzE8TFfW736lWxCpS/T
vFFjfm7p3OcgCJl7F4dD9J0zlYeTWoqep284xJkH8RY5XPAMJdjSl/Nx7hcNQnk4+swdEKs217B8
4PSiMx0pgjrNisONW1X4XcP8mLEsD3k9ZoTuTSDT333e1ro0i0/XxWQ2ysN49PhfJbz+QXZr9mYn
h9cZyRvo4z7am4ErNN2vEwqHqWZEtlA14vS9u85bTstUF9W/ApkRShuYYbOlmzjNQ0L6znfdNKiY
vXRhT0Bdkg1VFx96ZqxHcoHOzSWAu9/31ilgFqJ3zLndXhBf0Nty2/zwY1TCEG6jgvSZgEYGd9c7
lif4i0lcIQ09+ZAmUd0/O/JcxVdcZsq5Q2zCle/ZcIf4n73zR9ZuCk5MErnwGKm20995IlY/XyJN
cEbH5AA2X/tHV4xpvEP4BTLoqraZE477pN3TizhqSC4nCr5kS934lTGjwz/dx61LNLSYGNBd3KjP
N4Hd+XIAwMh3XsNG9nmdHf75PIxeJ98O7vz3WvjyfCM+kK+cSKxUVgFZD7/DJVjlhY9FKSilCHXw
adU4+n70xtPquUbWvV0Pv1mrdGe6v5tGyZU4W6JS8nAJ459mCjQx0pKX7m4icT24c495dN9C5Au2
PE8ZrtWaxguHMrkxJ8egtp/dVsqTisId3ii33tJE1xHgysvVCKHzdM4gD3nIyKopezL8bw/ybVnK
iX2K7n0Y9eRjSBCk4FjKdvM6G80v1KjU1+ClXTS9dWvjyMLugeoeKVvLgstMx0P2avd4dy46nva5
IkVRTo9NSnleHvhQqHeRHd0dqjlodTGN4TE9Ne2A6/X2JR2PY2aj+OtBVL158XjCBLMMZF70ZqOV
uo4K6eOiuipsWYwZJml2eu7NfP4ZT8m9tXPt3C2pX78f4E5Yj3YDFwbznia52pZlL+teLL+3Hdqv
ghvrf1oEQk1Fg9uQlXt8jviNdTO87FF8ynvhbFsBHLQXym0+s1AvnGn9J+6b9zpO6yKLl+X3cGzL
PSda9EFZcMhGSevnT4vnznnxjpBld8UBwBuT/qIcdn5Pjuh7T0oH0WPD/E3saZvziKg8kBsHVxn2
03htFzG8e9qE8cWdBw1U0JifSWiyjLtqqLf/hsDrX2KXXnbUG1O85aFS1nnYsjadCnQ5YKHdshBc
o/co+2s3DVWBm7y9EyrK6FA0AFd1LZI/KghFeOH2z8IvU3LO/qVhWjOl7ERP9KLbx3m0t7F/RxuZ
vUKaB4/gXeB64SS/+EhRL+Ab6Zg7bbP/CX3SzVekEZw3YaerJZ27/XKMkzaXoM18+6mT5AY1EREh
FYz/WLlRQyQb9rGoTNlKIHKSLvrVjQ0wQLrdjhchzvo3NPb8K+3OTwjNs7HsE4oi8m3JRi5PH3td
vjojCjNH+Um1CA04utJ0vpX20PuVRuVwKWLtSk0pLXdU3tDS6pY8OtmUc7ouA4Mkq4U2dnd5bUOW
BQonts97faz3a4vDl6Up638yIMgXlK4uK1i8RHcLz2TANrYFaDNn0aeXYWibf6R1xUDdbHM/AvKU
PNaz9PwzCdwKxVHP7d+k4ZcSRbbRn/GbJjnyub6BfNvGly4yyXChu2sJPtSZjn+P2fSAza4GmU50
c34nOVewHtgbABR5rvPUy2zJPk4UQMFLF4z7R2OXbQRplMa5q4dt6BDmLNnBsYJ6JbeRcySlVA5v
f6p9+MIFNfE1qG1SX5SbtMuzcoYjhu5ror9NOrn/IYkVa44b33W/nExF2HeC9ujezsHFOinTPf1L
ASNvTm26vhpHszbX6EhgXheGsCckVf0DGiuPvBOBmiPkd+XAY5i10lE/zV94BFkAZ2l67+Jqdz2K
NqZ0pDoYflWJKWnSf/XcbDtaHJ/LxuH89+48fExAmgqQrQxgS/anczHK4z+nMuTjXNDi2nYp5fBs
LbphRh+j9dJ4kTgKBEJjNhYDEpC+rBOPToUhM4zwi435VHHN9jckyM4uW3aG7NrsHPPNVL2upW36
2Sm8zpu/xwMimvxow418EWW7NN83USNuyALQ0YCgi4zhJuQySJ0mWfMFrT9isCPu2wexeJnJzTxH
fx29j+vL6ewMd6ElJRIpCs1DPbGkfygj01OxhovR9J0J5DNHimi1PEc9OHl9dvP2MFh7+pfbZgD4
5fIUxQeIe86tG9aVPrm98swkVN2J2aoK2gHlR6a7DMlRuLUMjg5Ayq3VCcVLh7qIRfpUUBkzlavL
Qzw1Nr5L8PzpUkeLOO8H0YdN1fLDRJfdhOkO6RONTR6PXfTcmG74PDdm+c5CU7NwO+74RdRedM9d
o90ys5tiE7XjDarfBud+kVbIHKf11FV1u4xfTmjc3505s5dwDuaDOWZp/2lGSgBnGNipEBuEPkC3
3f275AyYvZC3fercc//rOm2/5wbxXJBLlcnHbur0vQJoJIEFrus2mXrUQsvB/8vSLhEeBr78OiWy
78pFeVBv/SoGL0fF5SaFl2rzY2ikuee+t49Uirpwm2EjhpLT6bOwLv8P6uTAUu14aTmkw0kM89Hw
xSe1i5wt9qYjyqE/zqzSabg8+N1wvIekxEfFVNeTqdrjHB4MzNz0QOLoEJLI7WwRpkbVvfri6PfH
nYLGf+2IjDLHlU82rQ8BFlCn7C3vpz/FlxWXD2oC2nrSy8hEfQu6ajtWE0etCZBJXw+5thnDuG/a
+VuUdvIv5yECkF4Mzaubuk11u+ptmW5BWv9NkQRe0rSGaO28aEAtourlvSYFAzKWwTglbb+OhrKX
I2cBNzkhhX6DgIiXZgi50MzJHWHC5diobcAdixhDHJcdzf5TZg33C2j1sBakHdu2QuIBbexMux6+
9J03/gglCEVxhJ4M7nt30MNTMgkJq+Vv83yWbeM3kGjoKyu4Hz1cV35OJKc6imQO2jSO8Pc8xlW0
NO1cDrEK4ReCjqXBWFKwr4o1YnzR2eYe9zVgESQpda1Knd2XFbq8r3QjuuFtqHv8TB0fl9lB8iNS
TgQBQu2pG97pttY9vwjSLh/oopl0Edk+BF90UCk8rYJVqeT+E97VEjvHth0dDpIFOfrgfbEzuHc9
ont2/5PEmkL7xOXkuhvGrRwSrf8zfS9qPnRKBSkwP3LdjeXnd5xMjV9CEUdNkQ1O4BaDWye/osgQ
xmAgrksjFGb7qc+aS0L1+dMQHssfvlXnrzuf81wpllD3LhiTBOoMCSXsVC0YQil7WjYUht20/kZi
zcaOgNx/pknefl15naairZ398WQWN5U3du5vcs2Pp5O8reZ6OG765cBsEub+MGzLXbxZptlI6t4v
eFG6AdMuaYVFIHeCsTQqUpAsVU8MChMxTSwIdfJuoxPYRvt7kN2Fcz3Xr+sQivb+RNARF0m4H5LU
qiTYKCxsI//SOrPLBbDRX1oqS64urPmQudczjuH4Fm9YXyxxQarovXqdeEJR50d57SYHdMGSZfs1
rI2p7w5/QfGkOyqvozllIOm7tAvuWYKwsm287VHBWXk4GNmB/y526IIXckMRiHj+3Hqlu1rAVcDY
LclFZNyZWXw0zfembVPnp2WBEtcJUGwoeEKn3aPsbR6Pey7IaC/RqILnGaRHSUnNLYrskGyq5LIl
YJ7FcUTxcXeQ9yOLuPctVzYqOcEzPXOdTLF0f2WIWv92kfYHPkK9RlePJSS5/Zvczd3J6/gGl9pt
xeLUKf+mEpzUCG3cL62IDwTKWKC6PHTgVkyyyo+uRlv2TGyuaC7BMZrvfa+XtjjaLg4uIbsZNA0t
yNt12xbDEZAlvXe/OtzX174lcfeJ1rzZubB/JXTZQmclV2YsUMwOEM+9w8PiOKU69uUx0BulDmPN
OZCmPV+v46j/9iGOt2va6jpkAml7y4HjhMtTbPjlFVK1+2ctUXOCC0VLkGfLTWbvQOuOl6i2nfhk
h0BnZbwF4XaJuSOSf34yJ+9YYmtzMXCYyUOXpevvgPca/EP6IHJzTDlW7gLYkpMnBWoVu4yyYHha
nr3Z7R47bw0vvbMfz9nceIQLcCW8TDQZfEMiucaVHbA0IApM1+AZgS80mbMEwec5Ca0oFkV26QO1
r+HXaFHZJxmqsy/h+iUtkXs0vmECDOSjQP6xgy03LvxYWjt3W6aAVWIz+W6VQDmy04Td+7kJbb/J
bor7O8tP/IIltCfILUYQc3V6f37CD4TURe04JG46kU5xbePU5VKPRVyi8jxEHh46ZNa1EYtxEqzY
zZ2QaA6UiaGEScpqDYpGFGpBKKr4R0Jkdl4TPEdn2WV2+YMqFi1wA7atoTZCeznwYlde29QPxOHq
udoD034715hn7cZmfjlPwd4OqXqTj4tGu4Xe2/aHcYB985h7GKFr/XOQa/IEUW0+I0U5/8MTleAz
AOYGoUHkSnpJ08vpaW9DdC/jsYfV1kbd+zZ7wDAHN2HpIro98xlm5ws6me2P2VFOshh0yWsQ36q5
x4aIshumPz9uwqQPazNlXyco4xeaYYa/a7axTa1NqB861Uevrb/vn6bF2z7cOcgYOrL9+KT4cAD9
czR87xRDvdXRZnI9L+FfaXlTkW2R9daLSD5KZV3mLmx4ZZi55llJFyqRu0RGCT22i5Wx/eNtAO/z
fhPn60h+6JTt5+wG5poByssXsVuoNDTVDTiu2i1Wl96M89V6yfh3NkNwr+sovl83d/y2eqv3KMLV
gUYNWYmicW7KbILqi1b/GQHlVrFHH5+Rnv7XjLvg++DDjB3JRM7gMVmQzISSRdb2bmiyX/jviPjo
bvzTrK5uMutP6ODib7cX+tr7UHqO4WMfNmzvxkDoazqmT2IGAPfDM8yJ8oVgjtTwAyFv9gL3e8my
4fM4pD70JndtMWXhpdvP9VGQ9TC6208UCn/ldiBFGM/HCYlizp9SdBrE5mmd1+lrvRCcWbQzSpzj
Wzs7rFekfW6FTud9KlHKxd/SWwdWFSVrUIzsms9REydoxGe9/BfH1o8vvTckz3Yd1P2xxqsA+l0U
Svh0QjzS7i/41nm6wQxQe6fjtl7stE9b1XT9SZjN7CVFnPbRh/at89liAH1fUkwhzSSWT5Mziv8O
9OKMVqQ4/Ipl6H7fWCh+OosTfh0d6X2CzZ5e3XWQD0o4x1q6TR9cBHfFkzftssoAoh9h9ZmSt9OX
/yZklghtJtPkaTjH1YZyCP7dz15OHd2URruuwFmHn16PNiofMq97GOCLrykaaQgz0tbf4/FMf2lu
/QcfuvRfJlEcJS8ePIlCy7+BWTPnqAtKCfNMauX4TXiaKT5V6hGoDNu6FHZ+82vt/opwnlSMAZC3
uwKvy6z/w1lCpKK296ttXcJvKe/KXX/sLXTGDpDZ9m+Ce/vVSwL+KmdJ/N9tdjNdmEig94vOB87c
AfbQH1ek7lnrXSDXkvdMWPnEiExpMGdX8ur14fCdyzmBuqv9B9ch9BMRxFlPdNK17tUc6fDojiiz
EQ45I/SKJ83vIHSazybGlzO0nfOSjL35YrvFN3mwKv+yz37709nr4Ed7LMpguFjOe4Y1Z8c6EtZv
ZAfIH4Y4H0TDXtj+XZo64O8XdQs0onb/J4CA/oIhaUatcsY8c2Ya+Hs6CPJXFOCUCDBji+zek6ED
FplhYOIYIbTmTAW2gf3gfRMT/ph5lG11TCp4Rkw5P2rkkY8+Ao5cJ6P9ZMgNawrkeZ5TRseIEDJt
OOoG9sgKqHB6zeb+hNEHQfxWi7X93EN6Iy11HQPcLCbxczvrccNvhYRIW2f6r9lWUa5I49I81lHG
0hC1tFJ4XXMqFINh9JwxRr7MjsaWFOP/+gOvggIxCFP7bRozPP0ZDi+MY/HNifUgHMf/zXgladhC
Larv7RzWN2LF+o26Yyjxws+Bdlv/gW0MpMhmjrP9naQ63ByMzX0PGrXGyMZxtP+od8Twd70Sh/yz
b2GyXTX+w/5nP5zSZeFL66Vib7FRkW5O/xUlZDQgTulHT1boTKh9VuswW5apMfZIIrLzgi3H2LGP
Jn64o/cfsHv05z27hkbId2vlxPMD2ECCksKWNeO0paY2/bKoc9DfnLhBb1fA4Lf20iaqTl41jev+
s5CIo6soEuk9nhj7H/HYrSyaU27NXcMuML2OkqHhgi7IGPfSLJ5M7cvkxCqZLyt7RieuawJW1+ap
2ucdM142n+2bUuhyd+49bdMfI9RDXEVtO+mvWyBvco8hmM8T10KEbnm9BguqjhYXnaVJdDrhHiqE
sikyBm1rhWvYQUrhPg0TKkaa56Bk2G4nt/PXGY035JIqDFI7I8rgiBvvZYRpSu98ueqa7xMyR/3h
kPMBUw+rvF3f+zWVHd/lanfnihSt1Vue7mh5Awb4eqM2y03X9FypImNndi9J2h7i6+YkXMzpRuzk
C7KYZQPTWAO3pxwUC8G32Bu28X7HaZdAijB3P4RIBjJWWnMcRSj8mvzzAWFm1aL665+aMNF1yc/d
ri4smp+aD34jDTL8+DC/Ngy37tdz4aT8uSauNOwHtHWz94hVSPcHAdn/4+jMmuPUtTD6i6hiEsNr
Nz16dmzHzgsVJyfMIIEQiF9/V9/nUyeJ27TQ/oa1fcgzGzfX5iWatTc+Shxd/0KVevBPEDRGkvLh
iDnDk9BIilFr21WPkcTTIxQ5ucEhxLqJT+2Q9/pfFPXNhFNDAvkHrYa8/zkEs4cPvfg+CkmwKu6r
ppJe9bh2tGARztkx4+8rikj5aVujFZeNIY1XR+A6motvR/o0KxJwR3cuyY18o++RBNXR8YMq+Cx1
FTsPOJ6WX+84OZN9zLG4kjeaLRQM3L4c4N1uQ1o/t0SHY3KQfZCfaVPG+Q66vN0unaWg9zSl1ZTj
9scB88Xm8JeWOz6tpDg7yWxXu6/QysL+iJo7VC/QekT9xDYPDuQtcYlU9JEUaEBsMBvHJ6c0SCG7
wlFNke41voUQJ37AND57btyQVKaZPLcXquwz7nE8YqXvomUoCsBOTNDi022T2fsd1lFOSWTRdFYO
NItljuVJGeqGDsrHdD4NBZegg+Rf6HtZq6dQnwLLjs3gwtmecMueqxGtqPdlEPySrsMjEk+N4zvs
oI6ZvXcO3S1lYGfl3F/p2Yj1PjcotztOOmfIcn6d8Uz67yaG7AOnl+QxkORz76N2h0A9CxJD9VPu
JfjiCpFi/EfmsyuuYcIfQ1upJLq9C9BQiqvU0WJOZBiX/DdE7mX8N6pBTJfeR7A9kPItc57ZwqrT
HM9Ldw9pwUlPcYJwcS7iYWOFSJ/neebFBEL36RIG4S9ap2F9AKO/LM81eSbnOKEI0mntqWHvbJwg
kdFGxsEue4Zy1MBCbQen8GXEQ+pD3cncplz8zKtbnv1jguJd/OTOqFWP/+2sgXsVqarm5cjrxcdA
GKu4cu6s05Fx1ZXrjBjbDZR1Xh9RT76dS8+6tMx2/TzehaFJJabrpOswU3HoWI1aoq33w1mxH3CZ
GMp/RBs9EcK3XmAenMb28Um0eELvy9qxsY1iA//9Zg+TK1hHel93CzEhc4sl23rPkkClvmgb18ul
GLxAcMrRah0g04mackMqdX2wfCizPecCju2PQQ3YC34whPXdkEuXnHBQuDgAhwRVWD3puK7rX9Kr
C76qzPr+1mZDTFU2P3IB6nx9nGtvkPLSUzPqxlPLR2LlR6TR679cuiu+RaTla/88JGJqo3c/D+g3
70qWM0SZV81JxURVqDa59rLo/xlOknTvtKZOj6LQhgIz2Xx3O+Vr0Cz3IMqpwm5MVOY5pktKsxUu
zUu8GI+BKGi6db+0YH34ZkyBP30PkNc92ooCkyE6VgM7RJ7mdBibbo8i6tT3sWic8CveBnaBsuRo
7o+9FCx02EmO4tKlrk4F76KiMM3vuzjy0CRaVuqFV4fudXsIOC85aMk1pncWA2C4EF2YMbCV3w8P
ypdNc415z2LmLJgdw44YwZLyMG2Ld4x6lNlzG6xsWqQfE4zFz8BpiuGMRpk6/tl4Vgbe+8hOevun
jIOh/Nk3kLwC8qg0aPUO33GbSDOxu6rfmamJSAfVmozQyoaG8iAM+oLPGLlM+joFKULVYWGbk7zv
tUfhBkZSE0/7CUZq9dInGNX9rk3WgdAxlmC7s85Ypb9HoIFTgTjvlFUJPBBm9jEc63DxDwD7o8A8
JWLutwsNa9l/04/A8OCnCJwXKVE9772EMHWZSadgXuuWdc5fKW5rFg4sqBb5jq4wAefBZzf2Hc9X
0GAZbYUoKIvmznoaucH+FVuk9DXUOTAKx0QzjkmsUvljc8t0/CwdYgUh51qTyiuGkHaQJDHIhpH2
R5gz5zR8TmVWJgt2JxceFe3XImmaE8O6pAbRiq790wISK58joBfdP1KTqvwXLLedniyzB09Owp0w
m+WeVrmK4pYSdDjpEAaZ4xedQI6tTPFBx6GtLzMx1eEpIo9QvrQevavjVodxf1lsrbkIbRCg2ktQ
DYKROaZVSMUz2YSLhUzU7rfpNe8kUHuai49ZJtmZYyu1U9Md16k1p1K4XjFktcErOFPjxJTPb1vb
7ty5ifqD6kbvP9u3bfNCTF9Mhowq371rR57rWvsIpVzVqQN/DnOa5H9Iqc+Ls2tnEtWZIhUWJ1mU
y1h+u2uTb/ZsiyKeP0QPz6LflT5gp10BtQTGC54OQn5iikaA8hUJ89bqr1Gcqa4w5iixXtVXNyK2
0450vfUnkQvTU7bg/eO9BURseDM5YTWMWR8SP3uUvk1wvaznFicXOBhpmFAuDlqS1+RHXv4crAbx
HLcqUQ4Wo9G4n8fWr2/BMSzSAEPdXf2L569jfcq5L83nIea6X3MDrBvna0PqINlaVW76M5wHAA57
5Mlcr7s5Duv2L1f8guAu+FmmFoEfm9/bQMcKSgdi6ysW0Bzsa7LbXLjwUPvnggCW/SjIgMGscHhd
Z0PiROEf3i/KPS10zECt5hWCtikBAlS7QIlcHau08tUjtUunOiTayvBvHruxmfah24XLsYbeVXMl
Ib+88g8sovE34hVLg0PIV/Xec0IUoR3NO7q4VrQ+Oe+icuAJzAmOhuMaDVhu6o1kCXXeT+J2Zy7k
uxObldC9mKu6O+pRx+U/nXOckRgt1nZ5o36d2BNnPFxzBqC1ADjO/dC7dcgoNhIWZC7xPRn033br
88XNZGu4S8yj4QsS9cbGb3Dvl/qesA2t7trc8gFjPFfduRpmlwwKuzagNeipCexbqFMT3qyKSN5R
K2akcuLa1it3SHpcv2CLjONJCXpoZ52u7aB5kqWz/gAxgYN3lHZCmLHC0DI69dx6yoytqr5nj85C
wvjUJAUDL7/qRZw6MUekKQky+QG9smnNCcgPtqBot+R+K+753Df7OK9lII+hNib9ppPKiZW5idbs
Rikq375Jtt9+kQYLv2TorbzFJOGi6r6eBWLggZgpZAbhz1555/m9QwGM57weyY9oNKiMxUXtdq/L
0Z9+cvuc1E9/oY7NzmBeVct9y/WhOHMRi8fMzpTH2wvPez8lmeVWRavWxLxAHeYoo5M3t6FrkZyU
08wF6dG83lhM1fYwwxOZrtNRNZPVP/yg08tCuHQp+xDzQZLeZGcPWaPpPNESqzXYom0enryYb3aP
zD9tPMJyrMv1Bxl8p3zeGJ/tr4aEivNbQJpbv5uChY2XgYO12kiaul76m491sCc7RuShKE+udZG5
ndQrcTuVMFK7LEDY/sAvo+rEZc2EPt/UOCUjjhlWVk6wE1ojAPAcKuOoHQyM0ElxH0lp8/bmhRup
+w2E8TQekBvjoSffMJkoyEK4EV19Dk0g63d2Kwwky0k7iPVvuhWj/YMk4Oo/GHeR/zrTYI3/lXOz
+P+5q5pMs8MUDVv/oSVJvUyH3O1Nf1JuNfH9npbUxAkvqWLRIvPWAaLEPlajpN3SurpqTy16P1gG
n077Gbe9Ck+rKfrkZSjgotyBOFX6tellIh5H5eT964jFWn+qgWjXsVy2VD66uHHRLnDCmh08zPfV
b4H4n18E8WneI7xFvcywRLvau2XIakYPCyh839D/o1fXcmeFfhL0tz8Bj/t+NTYJxluE0rKwa+QV
guE5BCbs7vLC3dqfQrQifaXTRn+fMbnx+8yTnMjnNK8j76xQuMJDPHAC3WmeC3UC/hSQ9JEuEOGk
ZD9FZlc651dbKXe5QQY2ZhABlmHlULIqDJ7J5WzhOfJAPlV8KME869OYpORmsL2XjSaPsHF1NTxg
UZRRIoi7C7aU8jc41CHKzlxslXPoMG+E5p1LmkxlbO8oiX8NInHGb3gxXTvvF8qT0PmtctbwTi5e
vzrZho/1/0ltpY5M3remh0kbeBO13ZHWDJz/loDriGS3ZJSvJ2KUS/UoFNUb1lxvQXks2qkQZx0i
XZVgKJgtrtO6UfKipz7Mt3hqRBH7gd+aaxmKvU4SCVgK5V9oYvfhsd+cTnP56DYgAAMNtuSBO1jv
PRtac3Y8UMcHLuFzss4PulZRfyzVOgtJkiR1o99c1Uu4YrSAGcmmLuqZM8nI4FeTunK+GCDEyhNN
eGndhyHR9ikjellA764ocpj6Pl3Lqmc27xsdfDloVeGLajiwLuWKxXHXkwWmJMg7y0AqaTwvm/oo
KdES66KvrzNOaQ2zaOMwA8yi0LjBxajyuPE/pi+mjOx4mkBeTW8jAZLb+TYEcfTRWab3/wAnJPJ9
jvqWMlfurzH1ux4L9YNCjQvJJCJL+2GGNBiPivF5+CIyYHNyeNBKqj+LdI18IfjocJGjosjXmPSF
b14cC8kYH80rt4y4Zdu9JN18i7B4yuP6PyYzjUkTtYsT79JB5Sq6L4eWcP1YEOs4bro288mCeakO
IdALAaNhJH9x3xQxLeA0XNfuxxCGMn2SzYb7uOiZn3VJuL15GUvd5uVzKfl4JXcfwdl76mpkpmuL
Nt4cBJ99mu6btUjDUxEn49d0gwHQ8UwtURITeMvvZNbQHK9ofRhOzHJQXbhPs0TwPpY0AX/lSVih
zTPjSe78Pr5D/bFBJ1i4sRGebbjYRyQ6ya3lFAnJSkjnq4Vtqt+wpnT/jmeMP7ob5qlcHkgiLNvt
L0ZCHZaU5onfaxTtykt7Oz555Vg08cGmg4cIneuAVSHEWem0mN4N6LQrX9tH3psDppSj6XcQtxya
yZSY7WXITFA3YurIDwfECGp0reoxT0Pl7CmE6vH3aqdNnsltD9W+qCIACAnXHZJGVbEABGX3zCxE
skMUaDFaVJqs40NYBm36vsohJdUbysQNdxxfpWL+8GH17JDGVkEXJlH8kxNapllFBy5533qa9lQt
q5xj7VB5NZuURjFo6uSDih0KZqLw+i0b3LxNwsfC87l5XJpQsbs5UoNv5TMZnLkUrwxWAbur2coa
h2916gbLZR1bANQotojQRWfTGJ2proIjkDzXf2m7vtIvwqKAv2vYCd6nm2CCHnNAJe0dXWJ4rsY1
Q5LvolLkEWiFWCaPy6yb7tpU00BFtKhCtrqcShsuLFMcA8j7NRFdW5K0HW4bS/HG/bpjtBd9W+tf
QzpLPozS865LkjrVE404ySg4Dlxlsp5SSH9yjMQg3hFOpOSXAV0iCIBzV8Ip6EhhlJQ8mjFmbKVW
kI/bAQcYDTUhw88c5lRROB5gOpn0CWW3q86cNjhS6H2On3wNklvvpx2Vj2rIp0funyIiihgtYC98
nx3LdXlHjZ1oFzhGxGUsodjln8zoVV8M5dMwq3lPqXpfFT16ZswSJv+1zUkq6X3c18X2pUFhAIZj
R9RAXoHQd86jFYT9bA6pImNKMLCsPf8ALIjUXOeaZHrecKXQ/wmtpETQnBnuZWwLwuaQKdrq7Fda
d+XDDXszHtpxsySZJsaw/qlBFHCry3y7l1VcJCgF9tls9EBGiexmNCfFFZGK2e9RLil1BRL3Qs//
mIRpS+5xfW7Jqz6q2/XHuHggwY5sZPf6O6Z+6/63TSpVAav8xtJ3jn64NjMLg+aBT3Tb8CAy+rq5
fWll6XavAF6SaLnEWxDK9krrRNePFHTq48Dw3fyHim4SBKKGEJ6mhgpMxPfmN2+JZsZXqZc/KwUx
3pfFtryiSyTxyR2G6m9ZkEfdbauYgxjV1Z2cbrdxfAVHZ063nyFfir+5AdnEBiHwYjtGyuCuCddx
+cf13nsuwr7C0JzL1MvETF2JApTyn9YJjerYOnnZXJzE749da8uApuY6vRjvFusguGziXx6S6gBp
ZAEpQ3KIYOVCYbn+MUIc7B9L3sLNt6HX6XpM5WlpEJ38KVjeOWfjJNi50RDZj9FYbhg7RiWvPQ5I
c7dYqj9vj5Okn0hjcRvN3hu9icEnNLeJIBwE25vpA5GmLRXhJX+lY07umtj8ceIVDxojLqb4hReP
+922JQlwSj/BdRFxOZxIOzOYG9BgPs/owES7nxufBnxJByxH7Kmw1oPObn6GZ9f/Z/weBn5MTOqN
4E5A0AEMqv85dQlrNtqB3NlZzFI11zrpAw/6edr5h36a6vm+IsmoXgQr0YKfBHB1+LPowtl/yhPE
jDuHHafjXUXoAEpMG3X++BMJMxQX+FjtVU5qRW6P+jQlewPm9ZTmJSBdflinudRtnmtCqcUQBd8k
9frR3Y81YLgLmZy4PpbBRncr8tzUeZyq1iB2d5aJZ4flm2wfZSO65YEgEVCI5f+0eDjb5XNIVBTi
RKvT7Zp2TqS/HN6Wiea6iKiJqtKX/B3sv/FmIm/wtgwRFKw6LAWjCp5AvisvjYvWunF30FXVI8Km
Xbwe+MWtaUdFgtQE9t7QdmmzF+HWEP8Cx4ZCSkw3783PAME0JH2WIN97zeSEd1yjIveuIIs33znU
oUJyos3QzD9DIZRzdVNS+sjvYvVJwaWTGc8+Gr747aQKHBwLFMRy0U1D61SmQ/NE6HTtuXEFcXPw
xMiFgXvNwqmSLFsE4wWITEPmPUo5pyqPP5mphoBy3a2hPCRtv0bHtk5h7fhAECkR1hRcZUZORP9m
aF6XLGEKp1BaL/bH6tQ1Cqq/BMCWCqKSj75atuFW0oieWUVuzKHtimI5TFiQ9fOSL2mQubzRy0fb
2lsZYal/VfR1HguiiTTyPOLPh6gV9lXVZKzvAwcg193KEYmn1Yz+taXLxBWZSwdS+RZTmXpBpKPN
CbHJDU7KpzlN8BzF/HkMmvzScuRRTZpJyT/x7qmmXcJBlpxv8ZdwB25CejwJCcWxcI4iCk5xtegn
wrNN8GeBL1HQHA1Z9+OQbLUjpS6jJkLHoNJKBag4bAmXjPuUGVugiUluvSwomerRLge297KgoHAZ
9zkZlxAo7b4eXW0gWThOyv168P5xnraEkxQluq6/FhVh1vBEkaycMw81bDtMqy1CZE2/+05W68tp
vyZq+ILpSZG4iucuue061E7KQ4qCQVuMoqsk2ChLc2UJY8svPfdBp5w20ccRJPehdIbztrqtfQHi
QZuK2Xqy77YkYgyZpq9D+zQMTfBPBcHwH51QV5xSkRSPQc4V81BXM7cqt2dGYVRmJCQePrFhmVZY
pT8FMVZzLLhsXeKigiCtc6cFQLFVAf82qAo3zbqLdHPMybC8EouvKW/RIr4HITjQHiez7R35OYJX
ql79b8/zm+pc88vpju04CjQFCI12F3NJca784euxduKt+iHF+v9KF9exa+6yEDYDeUAiiKGVLy66
UoRZsZR/gjYybzEn3B/HDxN7Xykdj496cNU7P9EUfhVdM83fokQCQtTWTX/2KjMOl7IdMUbVIIv8
gIkMH6VIJ3oJnqUMjysyNAcJbYIIell184tPpN2eHaRpUCZe2xT3PFr9N+uQ2+i4jVX+OiMFBpkM
uV0fOoJRhqeA6iVygSiTDBwq0eqCDSOkWcbJdfvfttGi2PNwcyuqGA3VwWcdQ/Pd9C1QKYStfGop
SPfCr/3MdbAJd0lKrpLGmWpNdAZNXADgSGquhbQJJF8ke2DT2CD3ODGqy1aDRv7LqUK5XnwFMuTZ
dYvc3ihRLFglyi3bGGiD8rhgbopA6652Jxy4XUrvrj7MTeWQQAMLJx4Ld9L/odc54u8M2fRznLyq
/oENTBIkxm1+xB8EHJtsi3/BK+MtXyjXOmdUzuQv0lN7TR2IXbQywlIewjiOX8iI6/oYTQtwFvqf
Huxl8MAdAAGWSe/bEYwdoBbK1ORo6Ws8BbRckQFzVQEfaDaHFp/Q0t8brH71Tnd0POWI3pYrVgNe
A0ihdB9zuDn1ZUgFAeM8KDZxVSlff2x4L3kqXNMPe73ir1xRDE3LjUqC6TODR8xR8qLJqHlqCYzA
Lo8+6UyzH0CAecSmkvjHwjgmjyMPzD8HmOqNRDBYZlSyqe4xbfIuP5VT4l462arwHsmSfuXU3LAv
jFblW4PkA/OPacHfA2FNThaDEXlftB4NcIcVhg+qj9WTy4Lkds86sP7vwoODJ2tYIh6h4rE4An/d
YWlJh3G786rei1BECINkTR837DE26RSfuQlgjJqlcYmcYR+x22rZxldOA8K8W1VOawbLaCNrifEc
pCer1fbYx0I+63wJ21N0M8QjTJv4FK1ygtia0g2o7gZWdoXBsecX1ZyxQQqGZGYt76CcScTjNZHI
Lt6HJx2h1YFyYUkUgKZJ92uZI6++bybquydubZ1mAWuU/7U4bHf57CXypJca2l1A8eCzJBeOUcrM
/BHB9WD04/rEjoyI94RzXoEK69+mpUpz4qa59VlRC45CZHkq4UUT+XzFuDuHdwUcQ/ewIXTZ36BQ
8PS/rRp6qtRu3pUtwEGZu6xFpZabFGQkVHLn8n/G3RvOm+RNEyuODPIhnODVizfbDjvTKyuvIEs0
lPlqLTnmoug+2indzsPkzcVn6245WEUfQJI5VqPtR5oWJHWzeYkAUky+5wU7PzDpI4TdGTdJkRI5
EsPFM3IcB6xQ4vF9I4U9sk2JxmlDWZrX10a8ftXzZwW+doUSNKxNFgAMSw/4/lB7x8UHn8MTcnWp
Y45nw+7Kx8RW8ZrFnTUslCnNXHmvrCIxzd9VKYWDkCcSiA+wGS/4SYiKFQgHn9FouPhjDGpK90P6
pXBe0gOSHCp41Up/PstOUxNP8mK+UkQTyZ/Egn345Iy35T3QiTFbU3LjuCnzeqn4KBFGugReNPGM
6q/fRCye5i0qLP6DWp6Y4df+rYU592+a6f/RS5Yt+AFfbByTUz81XaaqhUwxDSFb3IdEQZFz6gXk
h98R0rn4QOXhnlSdbU9Lk67iaIextT8qn4WhGKlpIq8KrmlJSsjP1SkZO0HTViLr7uqNSC1aMPzX
BkkSR+Msl3Ilj5UAlyiI0tdH8jpMm/Gyti8RlrjMKu038riW/gwQpW14dxZJuswPq6zlVfKs0zWL
N+fUydsyvblX7kuuaic51IGY7ze1eeTAN77Zdy3JUhrTg5ovdUAVPyv8uaEAYCtioXnuYYHu2P0l
CRrqeLpfKaEzQW3OeN8Xig5db7iwvY0Ob8aTbxhkdrEVtfjVaRpXuwbB/y+v2OI5mWjgn6iO1S/O
4oRwEG5mEbrzuI4kmvDgnR0cD7ypxVvFrzi6NVZ4VpjcaRlCW1E0TTPrqfJ5BFDA/29M8XNimdyS
0avw2l/o7HOwIxi4PUI10sUe9Sgmb4pyB5erFUTI09gPCfVqKkZHj0K23CfWOL+iydErRUaPEW6u
QbpRu9ffqzUUtm64BgJJETvc2CBnHmHZMyt7bAl8X4dYAwHxAqJWUIyXXxHKavXU1m4xU1l2gBty
ZHajfh7G0af0Tu+oPpVuxD12dgx1BBZ79fgIG6tGxnWiRrCmgKSp23XVaRwCOT8obrrzWTVL8W1q
DmGUVXd9K6xZgsNsN3BOFe6dyhCEuNNA03bVvmUjzBlwuEGtL+v5LS0qER27YFnm41Iv6k+ZctG+
DcX6ta8dAaB6JpwHcScKIOsQo13oEm/hz5aQf3toGhs0u7WseYjDlhf/jkl++UwLGfdZ2/dBnQF9
MHhd0k9O/TZUFAJldd8Vtn3XICcISfZ984ugYdHeSVi4H54PR+cOfFHwgs/ffoDY2XDz/GK6JomZ
aZgTxCH8ttmFMmW+bkH7SDwt+Q9HtYgvIdi35UrIblCPaST6yzxJMqUAI9J3itdA1U1LrZrgVS3t
Y9gVVOyrBguuNKYODpgK84FcoaUfpuYWSYclUPKG7coJ9wIySv+LjOnscgyZ582xlgLnIffhcR8l
CwvyPRCK9NrkBFkyeorNcm5MEF0AJOoTCENN+WApU5LbC5eTR7qVnXuoBuvQ6pbssqAMRyjdJ257
qoKSzTmaqB2T32Ybzp4mdqMjYLLt3ctr33koB8yqGwJ9pJMIKYAvcA4ue9HVF/6ryyNrpUnjxzaq
c+cVawr3KFnFqK9upILpsqqiHY8VQXBnVztp+mtVOSiKlhsf8N3Vp44VTWvhnmlHMv2mPYbIm2oS
genurLH4pGxeJ7w9JgITbgO1OZvm2MsHIuS2RiAKbIxvuMV932Uyh6wNdLzQ85fnp4wbu3wq9bth
Jxjar6fHbNZOXL22t7DwTvepo56akR1SJ92yrPBCJdSxJ127MZgwowjubKphnp0mtIv9Rs6OwZF9
V+P9bJK+/zNBPHhaNFP3fT6CjCWCSk4fISYEE77TUx319yj8gMXg3BlFasLl8F8sDchs2Lb6pQnj
9k/Oz/hjqhl26PjzQSJaGvMGHlSPCI7thv8bW6D7MM+xB6QgDx7IPkYKL2TTZ1W8JfIcWTJbHGtN
6l3HOI2v62SDD5FU3SPriwHreETaPkrXh8gVxj6kUkTM9Yfl+gT/hYL59EBoEs+8WAlwUkqfvSHz
SqePf28L2zKubB9MylM1MZMzZaINZxJ+HSViByoiWBSOm1pTzdj7IWzXXQwO5x3vll9wbfucc6E0
qz5yu2yTrBEmAGw8OPXnJKLlHYw5GqIE+fZBViJv7llt50xfURGzLM815XhEs2jdRwDM4qEPsBtw
Kqv6j3WL/r4c27H+b/IDd2RHC7I0F/0E2ilLHjCtuA8DrzTGahyuJdzU50I1jipLx+/tTHS/ftcs
TWjetd7UQ4L72/1ORCjUM3mo5Z+G2lfvW2/zfnGbkv0VRvXYkYVYmm8pnOa5m9yGgF7kQ5azjZsS
XPe0XR584dIlYqJBOdGpO44vaSkwG2N+2/fW1NWfOchd59ulKkthMR5tfOSxyJllGL/azPNjekFY
hOF5nZACLtBuTPiCDxe7r93GTYTDtxvEete6pZ+8xPTmg4xE/9pcvaHTf42XuvI0L2k73LEwssXK
qQT2ZL+QO9upRK0G8c5Obrb4EerSTgtnUz9aGXbpM/lbf+Wv7N3/hqZKw6svEt/9pM86vw66zZfr
VHUmphLheRO8V7K5z8wmbf4m6Sfke0NufT2M4GFfV+KAA5bDPF3SGs39xwCgl10bwSxOTT/BA+d+
D3GJekJNMuKLmFokHhLIu9XOJOQ92SrG0oVzk5K8pHlXp81xchNCYSn2zD6EE30AOs5KzrkKneB5
XNgyeJ9bXxO9Us287nHBkBW7JV1fSluw1IuruzZ7G1Tiq1lHbyj2Q+F1y66TeUc+W8C9I6OiSpo+
XApAIo558F84IBk8uCSvfkLcq91TjjERQxHy9atYeEllUTn4G8tFZK3/CuBoWH0pygxsWj7sQ8fv
mXDNVHlIK9s0iKyqsZnvS4Ww54tuDj9jrebgO+H2eZlYkIAMyJaa5k8Q2mDac9EZqBnwjSAOkev0
itTgMdZvnbyvNCsnM2pxOZzVgalqX7r4WTuoeeNXH3olfv0wCkGTOFbfadMDiRi3cKxwpDThf3C+
218nD5ggwEKHf7eOtsZDscwWkytpcjyAgZFGTbPPqMYoPOzY6MF1DRIvqQEztg5Ta2+g04HhjHmW
2rCdnti1gmCDcVvEe9EsFpLpxJ7HkfD5CCmpYc8IY9Zwgw4ShjoTh8gRxWYSE14Ffw/rSUbTnt21
vULB8fx3buwRJP6ghyzWNJBZglLMO5/X0j/PEiqHjjsOf1gYULC0gpGCozhHp9u5JtfPtD5n3t68
IEvAkcnythAz+QPyHVpDWpnFMjq48MHoPZN0FlasZ4/L8bpDh6HtqeA2vUzEV8kKtjBUdorEUJDB
hJy/ymaDKdqgXLFqJeyi+qHaYtAZMU0FYr3CDJ/bhOF+ixfFwKWW7rXd7HziiQHIA/PAeVFkZnIu
bLW6BmnqUqsUjg8tuJnDf0HqIms4QdAeK9s438TrSXmJMa2f5lVyyOWgvCTqbzt+kLQAEBvX7CJD
C/WnfSNvmrFH2eFWF4EfmqXB6n9Iv3R/TJ0Z+gOGNPnrZu58fhPGrH8RSrp3QRFQgOTCqtn5XTCz
gQflhO4E5L0ODFwkqKl229fQqPZ7i/wSmigmDcvyupBWW651jnLXRBEKOtrqzguS7rVcYlJI7ULg
lh/NRH8sTNUzv7TI7ksoHooeXFU5R7eMJPvB7S1s2zWlfFad9AsKnhWCA1E3Xe4DmwLiZWPs1u49
xrO3uY/UM6/OFkCh4ESnz9iz2D4idf3RuQuZ+bUctp9zFxEC5JvZlfvYRMlT5RkuCkzaM8VI37Ht
bvZ8QqKQNgd4Ozklu2NO8yXZs9O585gQahRwsv/yw0z+9huGQB1T2CQ9XWAYApcXpvx3m49B1m/u
+iOOGwHOjbDV/zg6ryVJcS2KfhERIECC1/SmvO9+Iaod3gkEiK+flfN2o+P2dFUmSMfsvTZlHJ83
NVvK7NM2xHwErXHwuVl8yi6JGo+9UAusXXi90eYmtzwSO9PEeGw15vaCaUi+LXifz/Dtov5iK9bB
mwyuBX7ZLELfOuN7+TGLckYEDwL2eSoFe6WqSaLfFWZaGCYS4+9BdTL68GzN4Lyihn1hxsn/RMl6
C7DJB15MZzSd2q+tgvUxQN1b9yJKquc89bLvztzIgzjunEPDtZNtdTfwdEHDSR6kV+MnpnpgWcgH
wW1sk5hiWqXx0m6X/NaK1E1DlVQJ2ab7dvIHhn5F3iOmIDvsHXUp23aMMDcrto31efKQhuxGhAZ/
ndVJ/5IEpAWb/EicE1mvnxPnoNnGQ6W+lsXRGUunPH/HHDx/VXUoImxggXmMgCW529afYe9NLrfW
JqeVfY0HL2GAKw3sIFbYNP1+gWSdQQQyRHxVZXgp1NB+xpap1iXhw/uNjBCOCDA5Wvy1zNRFIWPN
D1ULHQERwGj2jUnUowytY/ZDWGd3ol44kv0lKTJYHWH3OA1N9NvmvC4HDBmxsyFDSdR74JEsGCfW
FMyh2f4SRyDpQ9duYelkwmX2d2GogayyjPL+eJnyUPQFSziccjMkz2Xtg8WYEPhnuwV2cbtt23GG
SqVzN6g2sy8ED4s7BxccZ853zPgppgZfygc+S/bWA5GQZ1Zf/Aa4gFJzaEhzoscalu7aFsy7d1Hs
W/6EUf+rn7BM6zeseDxqRkD9mN0xUuNPYQBUe3d+5iSAFDqYW58F6ih1iAZg/ViBmJnop0ojjd2Q
qMTb26w90Am2zGl0TcM8+uUKjejbb3X/b55QHhAR0s4jwZ8jYM/fqwcZJdjUXqejhxsdADUaj1WL
6I0RtY+SH0VHI44zbG/zVeEB0JiRSVhYIBOhXCJfJslPaKs7ZgmIGKaRJFiXUvdLhZYZ/cHSRYYn
cKmsNNmowR9mk82V02fRcmLfjOmqnbQ9FQQjUBuqMiO8K8aTHWZ+/51rqaN9lHkVkOVeZr86DqZv
LBNEdrVjG2d02Blju6UZcaxq5pN/4riTa7Kts16N7WXVvh+dGQR3+G1jZLV8/DrUJribuIjqv8Tz
WLracRDNLRJK31oZMG41LUUXm/in8hCM7RjKpiEmM1YyR9E12Z1fIzve3oo5iP3Vgh3NYgLA0Vnp
odiuOTMHU2Uenn8/mb/ZSQdID7yuWe4sgPMYdLwgW54Pt61nZEMwW6f+JcRl0UucPYqsj5zSHSNz
yozmbFat30u34O8RR2G7x3xhILJRlRN9xwlUK6oyPAabBs11+TSn5UAiS5mUvxQj1/hk1Bi9Ozqa
LXpDiZ3Gr1vzr7cBHrEaeiRfjAOal5Rouvo9nL5IH+Ohb9+QLepwYyh7wVY0qiYrJ9WLeh9JOHyb
YXcjJvDjwZ68xYdrnRKqY48xxupuH7aNW+9GNfoP7HzMyFHA3DXa4Ncq++vs6Xz8lbJmdf866NUF
t8RQwdvB+H2c/UU+pTMT188un1k7F77bzee2jGoM4aDT2mrLMCuvvg37znHYNRl+Y2oKm2LH3Xi4
/pw7mhteLlTS6s9kRhCA/CpOdZc3qx8DZhlC1slJ0YfXIUKCSahSnhSbMQg7oqWgOg3iMUpuZWBH
AMAKkDOTKOH8siyQgMyz3bJ2y4BzIQ2pl33nVomG2i1Kf37kaMnqvyGLbn0KGNwS/GGY6m+gCKXN
K/721r54hbQvFgkro6plinjBWwm9kGc1n6HCr4V4XZm+Z1zj8ZS9w3aOl89sKKb2zvVGIe4zosA5
7ooiAKaAXyC5GrR8xBvV2OH2SmJPwn1c/r+AKvQjk4QC4lFXlHrXEeVNqRqyYdkwa0+Gx8hoa099
1eor1ztXDX67efrDSIx4oxD9EaIDmyAwM43Q76ktGnU/l2Ec7lzDT/xZmaINvnCVeupZwXbl00aS
zNgVUhbiIZKxzCOHeEtp3cGm27MrStzDbEx6pBrP1baaBYt2Hj/TbmqUvMM3mnAGoXCO0DwmdmZ4
B7QHiGRaLVP/jlsKEEYa6cQ8sBJow31rmLH/MCvvSMV3Bsf3gKahyp/hjbEhCaSpPhBN9nIz9nZ+
zIYZwlGzTisSUXiu6uRXYbdcWer24qMdunXaOaEmBnLD3htP95y4XvGPZcHinzWei/FpIACv+2h9
yWPCLIWxR4gim4f+z8xeFz2RqpFjrN6goIkatPbEZM7IdWhKGuIVgNEHWGdYH3VXOlLarhqlT/BM
OoWO3n1gXThfkWIkPyIhM/cFtuEE/osu9wKURqsHgwJluKtY1x6ZfTQNKnzEC2esJUB8Vo+p5C9g
nCHbHITPwjnnkyOLNwpGhPKA+SvtTtu6wMjyFindBG+YwHxwgszhsPAhhHS2AwALDINYkl1Y5zAE
3nK0EPJIue+ekEZU0RvLPzK5PHSV+a6TVjzNdZ7ZUwj84G6eU+8tiUsMiA5ugX1pmvwSNi6zN3YW
KXiVvKZYikce/e3iT9Xd0t8cJdKwO3uuHXbplxH/Da5e7CJ4DSYLnQdZ4eicVzSRGS5GFzbhoz+k
JEf66zDbB9ZISDVJ+M79n6XH1vYH71QR7hF6IvmgUwm5wk2FhvMnyfEILxUjBbLcKqWnmtB6y8SC
IlfhitiogLv5Ihhy9fdNy/YeZ1gy3vexE6MIdIHwKRxpMfZUzfoeBwJY6SxmHzwilrr3/bh/Q+TU
fNPDquQ75tf8NmpgolkKUbJJydfmHz43HTEvqwQ7pGVZsuy8tGn2jAp7TXcj+INha8C8Qi9hfXDP
tFezmONbyqttL4rbcRTi5tr2Ti12YRH09Utiu8E7BGtNnzouaFfBp8yrJf/LVY9hVIfRoYwbBgVh
lLGJaKYFnEdS9/EuYKnEU5fnc7ubuI+dj5CRrvwaR+c9xXGDmaJ1joHiqggaPuENwRAiuifhZZ0Y
3fgt17rGYCQoWePOKR7aYFkxGY9lznpS92zUIquWu1EQU02ZBsqcEI64Nt2KfSFq79vK1e+2190N
57Z67lPBtNi51yDSgyfI+WVwNLzt+hhZ3riPVlBebUYP3hzQuXgqj8UYxj+yLFJ/IyTEFARrPP0p
a1kT9jCYDiQBQPdXPcqa8E2ydxrkOM3yQV+LpsPmk3cXNEilSPiaM4qRHqvWKWGCifOauJLs7HUh
cCEUEthI15z0hWOOBeNbIVywrzfGgX2MEZ2COu1Z6u5rm6f5VqIsLI6V2+dEfdb97yqu3JY+2+kQ
Tjrx7J9SirV2HyLyv+tj1vo7JuvuzFCxEzOIVdze6JzL6nGyfcgGCVKK+wERByodtGpawEnVYr1b
1gJYr+fHnTnVcuj6g3UZuiPO6UW1JfXVc04l3m0adL+A0SUkCs8t0YwuE0GFy2mXsAZ7DqkjIYrC
Ph4GxKsm5zm0TmM/g//TZop+ybHaCmLf7pHYL2cqoSC7F6LtvuhM6+EoPBkCRRgMgPZUZMMOm1aH
KweC2sGXzXxwFCEhG7J07XKoh1jn5zpH8w4JxYuZePLSMOWTs1qOCful+sGjQlivYSincD8mStxy
PvKpaE8izIKnxExB9yPMiZEmPMQO5sg2V30khIhBY6vYd+LKjoCyAZYnriAXzjjTLgkB40BRUQWy
l5TbcZbK7jmwXnUOZJU7YG79YT14DMe6Jzmtw98Y3SsrDGsjr74ObWp3RtxY2EyX1t3kMKy/Mq1l
veG0GByeJvD8BN9guHiqRNTlB4+C45Zk0hbBV49oHvP5kjvfnu/ib2PTE9R71HjGz7cT8InqxPph
fVlF2sfLUWBHCiiwsegLvo7ZZzPvr45zRdKEPqSuE0rNVDrsYWHqYfvUZXHgOHGeUDB23rYdsVrH
pPuVst5HMlDTtslYKaCu1j6dqWnMTztE5TVcEGptY2bv8VEaX/bQk2D7SEpJRYW7tbXU3ODYAdSZ
Ztpb0PZLLoK5AVfMSmQFO7Cyz5RZjPa1kUvpfGZoEK/aVGrZSng59kCSIEGovYNugIqSShiw0Tp+
rpiC6gNSPBDJowFRhH64feaAc1+JCEnWZ90rCjx2m21DrbTgOau6G4M5DGsHEEI1fhFch6jDQ0eE
IrZJ3hOUcD9ZJoqC73BhgIE4Svinto7qR68P2u+2udFD1h5mch/H1r8rnIHLf1zFAlepaN1r3XnW
/KrdPO6eXQyMBwrmjp7ehrJ587o6TC+KRXd1cRmUHYPc10gqlka4zx3rQzQfnhTfgXd7UvJIzOT+
tWELB8WPsHla4IfzXhJNklCZGI/ht+el3W7tUijfBEUSHsQOwc9e7TIlwa5GDqF2C99Cub+xVAOO
eKI8D3RQtuGmH3Xxoq07ucfAEMC5gYPBkIW9GiCNSbgYdZiZGyc5skyWLA6HNFHhMZk6c1uGDP76
EmR6+UPShfzbUxLdQYXMECgI0quPg1bT+o6YnGoj9JbkjzZdOt5rz0meOHAgZCFcHsGK+aBbN/5I
lX/+PyPky50tFyQaeJ2I36NKyX52ewwle0jlnJx1lzXOtzPg7BVCl9FjmeXhB2aP1v3BcrWJXuaG
cxIpJVehS5Dy2oVbL3TX8Ye/TK7D1ugmfdhlWR8lqEGwLm9mOgAU8nXW6XMOmFe9odEJQGOxFHV+
DGsQXEFdWQ1AsPCwS8WlgUJuQh9+ussfgFMNMetAsWous6fSeRdQ8twh9RvSe76i6geWzpLQjaFT
E3EP7XBvBpCeMG67abqOXkao3Cbz65QXmq+8+U6ZC8mvoBsGQePQlER0MXJFq05PxNdi+H6p8EBq
BZw9NTncUT06d5j/wMaMGFl+wjqII84AN5nOWkdLc6oUet1DoDhwLxkVXnhy/TC5r+gk16egWxF9
DGpdUgJDMpGe6YJRY29cFpXJpb9lcT+hKVjXo5uHnftofCDkNbA0pABeDddKV72hSm34bfE/lrEI
nxu/1JebSXbdt7cFAbAM/0kCsvorLLO03YRKCrUwueI7HIDeBVuwZAnXRmk6vJXTPEy/R6cemhHh
l1b2pY2yytnrebk96EJIWgcqqbdUlCRDb2YepG82co74cVM4+HtoiIn/5M25ic9xR7N2X9dKXlai
LcI71JVMBSNe8fGTIaapjnHlO8s2G+IRGozVww50SjXuB4YW3KbRzQa7rWQgl2+bJAN8Yh7fZVy3
sVrndweQt/8YgvVi/Uy+NOP+XWcdTPC3nu0eVbvuH5glyuHQ0lSgwsgqGncEjeXyPdrGMFjU3fy7
mLvEPoXT0mPeHqeY4BzOW6xt4RxOz0xSPA/93U1fxZWTPcDAVDUTOAZqLPMJ1dqK0M7NM4GdQ3XM
JhaK25kMkYtbj5K8i3nkFC3zomt34PvU482SS7tEPmOwkYtXO08NmWR2E/oDUStjD3/x4M7YwSGA
EQi/m0MnfSUDRHgXFL6KX8OkU33QYATelh7A/haCuiI/ZZky1m/LpFJ1qHPPuZCkhGZFFFB59qxC
qaa6MfL6bUG0Jy6cAmkTAR1F4dUWinDq6t0KRkcefKZuv9y4sAnriHh4YBx0E2dCo92luLFXPo0F
Xh/GDyqQOTPgwRhY1M2BAQwrdijjN/KZIEdyq0ZY437fLZokGr+bdwx126e0wI+97ZOBTgGFuyYX
4ZYQbD2Ac9todCaXrd4Y/lZdbdr3Eee3eGTl64ptL1MP6SfAwnt0h+VVQ1tct2uBsYyUtLqYLwTt
FX890EDpIQV9dvWVzlO4B36/vDdF7yBvHmPnWpCqJO9y11/jS56HbQUwK1j+xqIz+SdH2fRcx7lq
L+xq8cpuFAuy5yL2lhup2J2ZJEYTGlKfUEuCzJeO5mJmZcogyqPM8cyIg5Yc63GftFn7hQlxrR75
NpvmgoeOoDabg0M7s0PEVMBj7ts/BSUPd4aRQ73F1ydIKhCMsHdcNOznnS6ZieluiCSioE6qkPSR
El17h/8+2ngGb1UEONdFZJu3lwqYNAgfpmEn1RNBAUuQYdbOoIUiAZ2F6cuKMlCd2BLK5b0aFSaU
AXLDSQe6TLdI2W8ZlAThtC9jin5HxnPtvEYL1kqON5Z9T4wPgmenZS7wlPIJEZeeJYx4AgysR+UU
iFQ7Nl7fbU3k8KabtUFboILl6Ng6v2dvL4JjwQlymd1lzpCGAON8iIPQkJzCAVz4eF/DqHnEOOse
Jak2ICvbRg8HmyHof2Vdmb4RpNp0p6aMnONcj6SRuH2kL2XEvPF5Yd1ZfGOTN3DuIrnmf3ThEIgK
F5QHnwWp339OSDYuyuldMjMXXOtT76T13bziyt0suvThHCuM9dsI13N3sQY6NluwOKwOyjgLpB1L
fAN/MkPW8fg9dw4ZD0wlJrZp5KqE6eMEAm+5QPIByJ5B+/wH/NCgZWKv98L3n/H7RSpX+9IHRYCe
YKzMZ1UlLX5qxc5QkFHMBJJ9S7PnOtTBceTWwZlDsJO30bYCRIrVwtzVDbuqJ1fjgmJ2gX+YRNS8
3c99AXeQBchK+QvGl1TLeUjWfTLPoHNDRjLqLoBm+pRNZNhtuywrP8c6KvxDROx8Trr6Gj7axhuT
PT6lPsSteINwr6xynhHRsOBgpusjhyi8+CcmJIA3gETG/qFlKK426Gq6nzDpMiZPyY10WFDKsRib
cNA4sioI7Cto8TahBZPwHM8uWkLhFt1zS1XmnmgUxGc4GI/1cBHNJ/JHm/VpcVFnoUFDi42benWv
qI4IHlt0F8UvmaojvV9FoRkLj+IfE9GZ9o4n7w8l9XxBKIoC2eUsBo0yafffTfxMAiWxiv6ll515
juAZhVvHmZH/oE7DN2oJ/rrRsXsyikxZ/fGGHAX7lsouOoBsCZI3Ew3ZxQNxWf3Fv+TDn8P+KlDy
5UMPkHBmMk9gt7+409HAn1g+AppZ90/i+X1+itA7MRTEwAwy32vepiREP7MGeYr/N+3JAt2xLpvG
K0CMCLI8dqL9Co0fq0IT2NcBEAiVVpzZ+AdZgArCjgAMCNmkyR4IWbC80tZHfJQ5SuRgK5ecJMYc
Lek1ifLi36AkGjMJ/mxkKBMVHiaFW9Ym5nWKIjXp9HXR63Q3W5bF25ZQ2mTrjrUlMhGj2aPgrhne
wiZK2s3Qj01+bCYnAAkRL+kDKzV+caEN4XqN14prPMIE3OhkxTMwo2DlnELs8osK26T8wwFz9402
ZCCeVAXt42QGpz+2AS79IzEFt8rQYdF+7uu+PC0ahf/WVmrF1Jd6+gpYdvmFuqeuCJCg0nqwuQmS
XTa0Eexig/59BwwxxI4qgR0gsifC4eTqyKbEEQQJ2XxeXSb/GBdxZMAKMfGOjtn5RhdN95i1LijH
JAhM/VHaZGXNFGJdf6WvB53qKFrGLQoJtGOiUOJEhJ6xB7m2srvMVRa2d5R6C/9H4YT/YOyNEKsG
oY5JHEUEHMoa/W2Knb4/kyeIa87CGksYpfOBfURj7r+BXY/YEEt8VXBpUgFvo0AouOLC0CemG934
lUadUvLqUybbH826aOe8EMV5P8gaKxKTxuBDImKR23wIiNqCYbASwjA77YAEUGYdokCyMAEBuLGW
R96fLDjOcQm7r0C08zZo4slOINAzeHS6MOIWbRBAhHUHBnos6mjaxVTSGnqxKR3MDou52YbcaB/o
3j6CEhIB6th4uPVd2Kn3ovCT6QDjgJwYFPhwudvJjfSGcFmYpFy45o44yxvQCnUuvYldHCBNfrHu
WCMYvYtnqz+nmUwnahgEaXsmWLgPIiXMOyzdkdxJ2oAfRrcskzvExBzrkNZchPzEVm0S2pmYiOVh
fAFpRTYFPamDbc0V3UUPs9R3Ls3wjbY4qvnouU3/wGuarVdbTsHPwinp2knpGNa7srDu90AwUbdN
1k69D3PZ0JXj5SeZlJM02+Kfri0LftqBPQxH+U5znJKjUPhOT8KIGz8spTtG90M1c0GDzfDes7mP
H5hUlzl3XlYxJ2/m+a4RLeFQcFOmg15Bo92Xc54/Lt4cpdu+1WTtOYVpsgsXT/lY07YSBempOLpf
GLNi1fZH/18BfePoKVui14cheWAK4sgLRMyFw0Ik2ROXmTtvWGRLbz+vORrMrAU2J1DC8Dj1vfOF
nV/8jqqeeE2cyv2ROKDqbyec9lczEp6GCClhEE8nWxQN1NnUewrJr4QwFAgHKSZ8PZphYZlSbAdv
RIeeeANr3cQfSW5tmd7eTYS5iS0vNRSosVuR820UD6/dpasNzbYLoPbsvNkpDy2DPH9bd7kfPLNF
L81+IcrptoKfdLJfV1DfqFWdurunaCD1bzORaPjKA9OQfMj0ki7KT8YPWbaUYm5BrBSW7xjVqDfx
UuybCFH6DvoBTvEBl+/fQEzRe0lZSzrzknW/oEuiFhHLbM19N7ei//TZ+O2VrkzIyNBhcQLDffwk
0gNAk0TL+Oh2Gap1sppR7IDW+qzJgoq3WC8gR+Sc9iGbqmm8hHW0uLtS+CxISnKcn2zAsPs0FOMy
nuchj15AGjA3CJhaxPzohsThnM+cvCVwOhsCKujymzghQxFHaBadoj5USHkErsszUeGIkYGQCaL+
iJD88OkhnF9ojBO4XLPW90s4p+mzPyk01cztvhD6IPgJQ2yVeyZPGUv2tAqa4TNsk3g9062ZCb5o
G4NWj5LVPWk+aebfpAG6N2pSWL2QxGEfrVG0KRmGszMet7Q+dCRmtg+suqIrJN6Qh05i2gG50MKd
Xsmtqa41aDbvmOj/+exLFIEnbYHhj2Rk7eM1CfQxD8B6/ESlLx7nhaJw5xGJYbZCQ+6i+rLANrYI
QDLCSpa5U5XedBAHyiM+wQkjZOh4gssr8CpyCPz1eRK+YvpbzsNzDb+NifEY4uH6CF1yAb5rEBXy
GsOZBSYWq9R43VOUBWiqd/xrjXW4rkuP0QUzT59lKBfiDAMpqog+XuEM8GDnE7N9D3HNK0iFuT3M
yxw9U1gG7X5cl+baDZU77UIvwLverhQkX7RFWXpkazAxCi/FcIl9qHk7ig0/3lejHN4ba2gPusyd
oQ7ZPDy1ipnzXmgh/2ASNhyOhutj0zWN+CwmEV1BTxZfUUvIxYaIFkNenpb9d6tdOuq+JW6BKFwU
M5uQBRkdjjeGT4g5E9LyVDtE+1EPTYvpsS3PPiIbc7JtuwRHxjMkB1FCsrhdSpTWRxIb2h8rGZ7O
l+tastYdqHgV/UwynUgvXZ5iTL4ILJy+bL8dB5nuNgZ7QA0rW6SEhPA5jD4yXfs/Ydmu5XkkUOB+
ALCybERix39QLQq5WwMfu+wqcXSfyKGY5Z7pWVtfpnm9WRcAMCFbJQUuZr2HkR2tWzj8Vl4a/sq6
Hqt35IzVir2O+OdsavBK4FKtsnPWeM4z7naNKS1CcnFHPkPiXqnPE6TQVvRzeGwJ0UrPhPRWu9ok
yDW2kI+S+hTHAEmus2/B0MAjQMgWMNDe0tHU2ZXNrX1Och7SE3ZOy90sMxI/dcgViqQPjs6Byh55
3KrmPnzFFkdsZ52azN9jP8JGgFB1nkFjBCQxQVajc8kH5ucQ0X2T5Xs1VpL0DDhFdrm1EPhLwJTo
9SuezByeHbca8t9lWWJRdGotCF8Bx4+Wb0P9uFLZ8/fg7B3YsJba2xUYOvw9MVHk78k2oKGtaedW
QBDYA0mO4j+8w1iFZB9AxLin2o//GmSkI/LjnkVQG9AubELafuY4uko/U79hpPkoWcMkr+TF4bME
0hhj3OQlQQhztdXQ+X+pQtbiMHFB/W3JwvnRjYRon+Ooh2Y1s6BZETYItiY8gU18wV6hL6QSpMml
6wfvdYxlzWvJtsI7VPip5gvZEcs/Upnd3w1ToOr2wlTRHvONZAk6Rt260y6EbrSEzvAArm123sWE
FSqxOVMG5o2lT6Oc5ki2mI6V5q0GMOPeJymz7D9dSVzA0SJJ5DMFYxV88QBivtgOkJ6SU8aXL35p
Obre2eao+ZhvdYtTnZTy3RLzqgj+0UT3CPgXvqJLskiSZHeOF4zoIwOmcH+csKAAj3j3CEtIBu2e
IWBhKHaQ8iYnz/JQXhLcrlg6BOJRTiQBjT4J3aBTJLkit97KhFGu2YkFWizoFDgnbOJ8J+QaMz6X
kJtkjrzvADPDG40pevZpDHx9D3ZDyhfP69k7Y3eZ8oM78RM/oI5GnDUPoT5Lx5H+eVVhxUwukFi1
JkhdPr2ME/aHtFfVA89pQsLZxJQe6HEJgEaNtdzn0LECPlKWycvFzRDhMSMOI/Ve43EAFFdp5bMg
bs2Xm3fiu0c7E78NuBMB47MgvMTzYEjblYV64Zx3SDizM6NW2ATN3dQFBHH2a41WH4JNfBpYUpFr
743+1YANXo6UmDTbnRNFTBfxtdS7MFqC8IDEQFWffsHq45zNlORvcQbCZGPGNJP3RE0ggoYrLXPU
BUUts1dGsiHNe8mgQB7HHoo3o936BqaIQ/isoNMVu5vdmjr0rBvVk2r6isAqqB9WOFX5gUla8qtp
gZTiWUSOdqhHMjK3tTezkKJFIsdvUd3y5azT8pWpWTqnLuxUcM9MDS8fUspyp4GU/GlMFyBnlIUP
z3XwPGdT4+2e0RZKBk0rWoVyYycXz3xhzDLva4JvYnKtgq45jQ45lvtQR2S6ukBYnHMrJ20u3Eze
dIp8uq8XnDTTzVtY0+qOKUz2PGZZv1lxGhBKFrjE7URuEv6keOBEGRoqsaOwDCw2CYIGpLUVcUbH
Og6ImcfgCepUjOH8hPY6qt4VY7tbhLARV34B63MyIhfZlUkMYdP3YfTGVWerHzFGdQthoMsn50UO
DTKX3ABZweWLXuMDYK8EJYhzB8X9jDxA7rUphvyakOmMCNcJsvJquzlofqyS3L5vfiidfHeh6JX3
3QzsTk+40dP40PqD/zBG9C9YvrPU2U4lUIsL980KfZISkH/Tk43zUsCqYjyzdv06vs6t25aovw3E
gYuBTyYPJmQEdmEzYex3Jsrp60YyBTUzrxNzxyRxd2AasoCRjVen2RkXtXIgAHcKFeiYTu7V0a6M
tgvpg92drCaSFWNGcAyQ8yBtZsLPODvBWECey7ZeqaOH29YF1VKR15AlDUCvDcJedS1EkpIhDtEG
2Tvp4fTEiKEAvN66l3ZaVXFcoroI9qTf8PLIAcgL5EQehFfmzBFsIRtztoMvcebtkqJZQ+saB9xi
7Zgmv7GwTPFzp7l578pllXw+kr8bPxbS2OGNLDxdPEv0OTd1jvESqgZycnAvs8w8N3CvQPFB5sNb
X9hcQrTClHxQSyxoFyDXd8j68iQ5tjID1r/xFj4nLBQ5FNV1Vy++FgSEq6D5pNFdnl3pNx4g2hwf
AgMyeXFZJDk08U6AMF6V4pX07ZWsrrkC3LHHulhHO8GxiqMm79qjkX2v3oM4p6tkGbkesGHjcuhh
/ozIvtnUsH2a2eLnSqh3jlfU4DiHJe+TVoY4REhbP4dJiT8ZODl0RRyVcEhjxkXILFz3M2PwSiQl
ikGiyd0u/LnkJanVlCIkw9NlEjSZdATxwDbhunxCBUSSl+81/mNvZUiiGrRx6sV2UJxjmz6B4IPt
XMN7EGWcu3uLrOkWeiJD97gCaH1j0cwepUFTXR4lIw1kYOn/kchA+3CFGC3cS7CIuIA+LwkR0DWV
DAvCkYTSUS/BT1Qo0ErYmOExtBFzeUirfVhd41qHB58hBbEufSWXHaWj4GQliw5luSwWlm7GIPTi
/OngsuOOYPjM9ZxsoWqkf/PR7QlcbCfQ0vHq/zE5KXxpleS/6IHAWqBB/AM9lmwHD4/42a8ZlW0I
IC+cX5zDSPmTgYdwT5FI9GfleApJWQV98K5tA3h0gW/65pQvqGIRwQEqf8hot3/WzKqKndKqeHO7
4HExS1w96mIRd0qZctlaHfpkxFgFxjG2juuferkEoD5YBzITB/uQc0Sg1XylTx/lgd3qSprBaihz
qsoWVKL1QH0F5W+dG+yXNf0jlCIEgBDsm/JZdWLK741Yy9/e2gbevq6xNhh+M4e2Z0v/vv4qLRrC
Y7363bJFnUr0dmroCS8eo79h2yiv6DZOKVskD03tfuqpnD97r1f9oY5mL97rwnP8a5vGyRfPxNQf
4ZiG6edUAeTeKmdgQK6Ulfe1pafYRej9iIleupSYpz4Rlhs2EW9xNBNO18XjOn3ofgbBOcehe9eS
cFLvAJWQDMrgy192rRdkH411cV75JZgMrEbsF+PdEqO327rLMNT3eEtaKtqmQbVjPeteXRsSVt3h
PAWOEaXGRe1W1NR+by7OP/dlwoKVXwlI65qfjM1HuNA6wypleRKXpHqh802/wO8xXMOKxUzLqCQN
tmHqOngR0xq1b70biBlAZNdKOHJbnbXOeLc2ynRbS9+Tv05hrznEFhXGuxiJGUbCiTEfWDM8KQsy
Y90nVcChbly8cYNj+BlvGhNMKQxYQUHxgE/ekB6bdsD92lV1F8NMh83Uscbo04LZWdHh3+m7meFk
k0uD0Hd2Ig95ODY8mopq8L3WPWYEmszrPa7jjIVs72C310+iy3vvQOfVtR+2cVeSu3y/G+NDmScD
PnKZ4VEeJB7nl7oLDB8sZDmgE4iMDW5LltmxvegVGeNhIS6nvu+jRsq7Ih85H69eGrQkq6DUjiZw
dpxzAdyDLjRH1vLG/GIPtfzH0Xk1R2qEUfQXUdVAA83r5NFIo5z2hZK0WnJoUgO/3ge/uWyvLc1A
9xfuPdf7iNiQZm9tUqJlJgIFVsLW7gi13WVts1S3gmE9arKSCS6YMBX14KJ0gDt+ZIReHO2KP/6c
FPidQKyxqkCo2wyedZMNzKmPiyiT9EEXaDU3NPyaf6k0JgFiF5MXgOZ9bG97eyqmzyyuHQLYrFkS
0yCKahs2sruQRSOXZwFnzr1pxgI4lGXPY3AeaISnTUoJSnwoeRTMGCp/ptyVGgzT0bA++KH/MXgD
8sBGZEYRiZKKS7qCAhSDDaKTgh5607JSHbbR4DoL/TFI7Z0N4RMSgi9MtetrNMS70LGG4klkZP61
G+0TnnvXzlxcyL16gE13rB/84Slz3K66o5CauzfP0P0y28zjeOdZE65BFyEu7BK/7n96z12SK655
57ayh/YFmbcoT652oIP5mEEEA4OaOJvZpRIsKodZUG1Xgk1QqvvbbBrgIBcmmtCa6HElgtWAoj6r
DHUsNqBcfee8X2YPWNQviGSh5Nz0CSAxpKgihIDOFyODo6tDVN0pKF7/NIdLx7qNxMxii2KLMFRQ
zbiRQspAAmQDoH2s2o1p7qbaoU2vNDBponYntIM5oSvhOe/loD5sxrbvNcpfNC+IcO6SIkuXqzWO
ovwDYqRNHyoMl5B2wMQsyMHbIgyeB/o0vYO1YL7qzqJkrz0qkxN6+OgDbXBzhlaG6h5dnOClp526
HUuNirFfCzViHZk4vbBw0MEFoC6+AoH40t4aPdnTaUBX4Ox1aff+Q8LDiyGsgPBxtQYyHXYT1963
apHTHx3fGxIckAwXN62t/GxnV00R3vBEk04B4W/NZzDNJ5uRot15Pr0AJJFuvpn4vsXWeAyWbzW6
AlQbsGf7S9s08TKcvGGxy7+Lp2brhv9DUD6ntp4eSH6dxK3lCO+dylCWBenNUwZuEzoD2pJtk3XK
fp9KOc35ke8ij1lEYx/0mCwScfqnSdwhOhRukL2lrFKJWct5+bDtrQD1ZxaWYcL6O6z61yiL4xaL
vdNiogSFV9gHjwqtuGP9HEV/eHkXFxguC320CzqJxY4Oc/Xt96UhLhl/UxuUYACcLPvqc4Cd61lJ
B5R5jrOyTnIvcHaOKhjsDUXUoaEc0lTqZ8NfFufc4xTmDGXyLF/qpZ9ukjADwaC5W0i3yWosyo0P
Mx5IsLc+annmf9GGye69xFh6wxNmUNGPCmeW0/g0giSqSyi/MRDib3xYnjwFKiOjPoFs37wXbE4a
Eqf41jHzzzZCMw1i8OCgEn/3iIu/ImUgKhDWVWcOJI05PSKLqJkYhQRlz4hKyTcQkT6RbcVoua9o
9GV9NAiP7HO+EoAop8gwevI9/DyD6cfiVAA/T/aZZzf4PhHHXUzSxCFRSrgs9q6N84/SxYrOopnw
GHVLln/zkrd/DDZ3aLK+cD/YH5FLN0NFDI+J7xDazBat+aiCyCbCduzit0WXwwOYKSbXNW4H5G0E
S+PwqOVYfVOVheY3t1zul8YjFnMXD2063WAuKZ+qcFD/EvAjhkx2xyjEsAoyVpb0Vb5FGj4tb8Ek
nXM345XcWi5by23PRLZhhcNVdGShGiEFrgYoKWnlyedatXOO2woiVWsXa8XU2KXL4mKNVEdznk2M
C4kZPat+RFZTNmNZHtJ+8tudoTIjChIiO4nCCI3J+50a1sZJGNdIZNqU2SV4SsSM1GZ2S0LJ4BwG
Ysqtfe553p2TWwOaj8XN7rle2MSPoePAkm8Dj8V9Pfk62KYWp9OBFJVJHaMpWNngwLWz/j3KV9pQ
0aq4RbcjMGJ2sem+cjsFu6YACGH4JQ1hxH/QMTd13PKlQpjDe04hJzcGowrUWOzRTvdkhhA5wAat
/eLcjViJ/y0pqPBta6SVb8uZWQ5EBLJwSqhu8bPtuDireObnNzZ7VNAwAOnGmUN08ElTu0bCGxjr
t8t0epFlHeY39RI3ycny4+quygnOxvSnx9HZTOnikt0tmersRgxlnxMOufgm9SHyvVE5ZJdBtFW2
WmjD+s6QHCF+Zs8heQqfbgRyx3LaDx4buNwxJgW9ZX7sgTfys/jNtTHXHHXpoLQ8A/Yup88RbwDy
1ckLi+PA5OwJQqD6OyLjQ4c/lrb8NFE/THfE/BDliT4WYDMs/poQsB4T/kYlTsOm0a5+cFmoO6Jy
ETC4uDyeA+OQP4xmQop7ZTH00md7EQv7TQAsw7WyvZ7cGNGW9oO3TKl79LiNQqTglszb5jCMeWE0
InRSEwbgYQgIqeArT4n5ElL5BSDJ7ECOG4jQuUWzwgqfdaEW6i+uKCX5Ich/PqHHGQPijpHmbsq0
Y/yAn9GAwxHdjF06tTtA9tXsQ5GSdEs47krcLlSe023YkMx9kEaoG8gS0fcYgNTcDYXtNh/UkWNG
pj1nxZcDJOMNjMlALEhc/QbtaI6VnNw3LBnBb8KNTNSFTUeAR5xkLoLOryHaArNzNCw8jClT/Y/+
epxPk8jA9TUEgLyhyebQx1DHbawjwSYk0A5TmsT4XnQBE7z8QZWyfGHLdP+ANeaXcRRrHSZ4WOoO
ARKiNUoH011KmMtyWgZKhi1+EqxLIaXgBxHR9sInH4bTiSSOYXUK0pzfMzfO/AfUU5VA5kLFpe+8
1PGXW2iF1rzDLRjgJydCBfafvXK32oouiXc7AAzYoqsqv3Xjm+7cAGiCbRC4WXGJ4FlZAJmJRXny
BH8q20SoMhkGo7Xn+AQZYd8BcM2xFY5t8LQ0PSkbyPRTEqwHfG28DSQip1yhr24jrL8Y4W33FMAn
E49T0kfc3qgJCE3Bl1bvWrcss+uqbn/lLSFPpsuKeQsGJ3NYxc75ybF1DrI6j4jn+sHLgvizjxx5
GohFYUGayenWD7NOnjNCOWGyUfNDs8dyRLpKGrK2r9+sIitpxFK6ZrJsMcTv3bEkbEcOo9PDXUtM
82dqnTbYudrulyOL23y+Ucy12L1DXK7+oiMO+SAy3u/6s/QBCR7xFbjmsIYDzW9ebo39NstX9idw
C9JEWGvpKHxyM95zKlfp4xnD3g9kSYExaPOGtNpNhlZlI2qL7Nw4ppy68cOy04B40ZxHh/U6BwZT
kKTlyH5Vt7q281KxLkvYgs5dtXUJWne2CwGd43NBJZ8c4GiJpzoGvbkR67fMYLPs0yP2njxkxFFz
ohZxb1ASmVLcCqHKE7GTZFXQIi36BLgHoUBGaf+ZzQFmhpCT9jSicuX3RX72AJDGj75hj6V4Z2Jf
U/JELXmArJfmO/YXJFdEiWfBvhw9SF2KI/fVODOiu0Ha7Esn320hNfbWvBeOq92HZB4Xbhuc/IiB
0E+/9Ikz40RcUn03Cq7n0GlMeEikzWSKhWy1oPQtJHm3aD7aJ/qJFhMvPqJfVWpXX8gYMGQVTOlw
y3tfBuhyRfOCMIPgb/Qc9C+tlZsIIOE8JPuh9rz7jD3hAj8Tw2ja6uW75n2P6a4GuMaM5T0b1yaL
PkAoMG0jqAk4X4kqCE54btiBA5KBuadp/5BcuaGTHV1Onerc0YWN+xbScjUcWJ6kzp7v1cbsnhjF
bqkY3GWvme+E3a6t2bT4R1QdPeejSEFS2k9OntHl6dazrGNfu3N79JyOT8FJ2SXwKMboQzJrFq+D
9ExBs2WhRGgEM6edSNMo+J3gu0SkQJHagdBMA86r4GCjsTJTxyvGZLV4Qrg4z9eswV7FswzGth7G
hsuUpIQ7lqEDA9GB0+0IIMH7YsnhIISlr+6PugI5f0YyicIqzSEqbD2cGi+rESzhfrY0Nolq7O4y
iwKXbMeZ3Y41OT2z4binauwLB7EfIQcxTiH0DP2NsbgwdphgODrJW6viG5/8W2D1nYrvmarDADL4
dMw+UHKZXsesJzOFsiEBTxeTSvmhclHchTEcAxKZcc5g2EYK3rtyy7CU4zyytPqWCEog4mk0vLuO
eTkjhioZHpe4I+GEyYO6IXmD9MUmj+KLnVsqfNNiGE4FGSD5xlcj0giSwGbUZIzlV22AaRcpqiPM
Tsfcsn1NgifgRxB8mdKra2kLgqpqvGm/CymX/Q4BpZFbsdoUTn6ZTDCNvJAu3EK6atBVufLUJDMU
18EjbYACqFLqQP0ymPuGVKR9QYMe7GNAHO5tp8JW71uCTORmHMARHPLMoeIayVPLzhNYtF8dTyjs
sCMC2iQX8F+7kB93SvwArDfEFhJVTiyf0uWsRwOQMM0o2HmTJcHqYLLa+NizuWGlG2iu6GuDniRw
+Ta6Zjzledf96bKp91A0kfe8pnyDc+DebocubW7xzmo1nnzS+LqbXDiFjY6H6/TD1g3ug9LAHEKS
pUu+GuNMbDY1nsUtQncAji1tzJcOmnxEcTDreUSYCd7lMxJFfQQnVoo3iRg8f4LfEbXXCRDWwrlP
bWEmmIv+GpSaRtjsHFbPzBYXSAvo1fAMbzSDtuzZLwPUBwG52orFfUJFnFG741PK486/4pkgB4gN
wMpoWQgXmre107FlyPOxW30rZU6mXZozULRDz3+cU3IHTkGiOLM2fsHsnCS7nqgbVLoc/2zGi5nV
bLSXhapoo3gqZZQdnISQS/gsA7jhp7wUdrgCWKxuegqR6COz0F5T9pucCMs5PtBgFFLvlrkO/3hW
kSc7bVtL99qQ3JbvChTJVyxn03NqRZnZ4Hdl0DPRxattB7n4rmIg+VS2FMrsJjtz4yoXlaaHcf8p
tuKUbsYQ0n4gNDM7B4im52MDqVZ+WnTrGRktqH+y7WhlMXi/JS3gUnZjt3wu0iDE3fJyF4B0hWMa
1LNwyL77dCjX/KvQ+PrqMt7iPmQAioZdeXkRsS5FUjr3mzJq0LOIIIXHJhNGxNchQF5yUVDk2AiW
EfrIHXedJw9kdFuKNAviyesrB2AkEXXGHvtHjPSAtbYtx5IkXzyIIcsApoIGuqN/qwdn47BwhNyO
ji0tfpSLCo3TknMZHT5ZWwDUcqIbkSRSByTWraUnZ74bqthr/jIMnJjeRLbwMa/XTmofK/BHqPQK
DO0Y5CE/L6rfI7/P46/aVqGzl1MyxRcH1MpAsqU9JdHyMXFd/U1Qw02UUZ0oHgl3wY+wa1CITBS7
XWFfszRcvVM0v29tiU/vib2jKz8at7eAeDhytNPbWiytt58mcC575ML58CvpIWTEUjWBjdGOXL7e
lb2tV6JlrCM4tlQ6bnKviEe3UTSlWYvZrpjH9oqbc8z3nINFdQ8gSqIlBHEX36Ye0o2H1qbB/o6m
Du7T3u7kFLE8RtaZ4JVnSeP/eJQTzir9jYoPl5sNj8fAFOsmFDCXP2aseUjgy64RKXu3ml2RMaz2
mp2DaTvcU+TDvuG/CG74K5yGxY9fJPYGloqsWNLgWLNaHr87qewWZ27SWAdTt759VLqnZl7AAiaQ
iAIyNnYdirCQ8CsVGYFpuqTE2joWGSrsuZOgvkUFHsaEq6WLZOGCqmWMz53degJul/bN/F0TGxwc
R+mzIoXIizP5M8+omxFeOkm8G2XdzIgrTVjeTrl2anLTEzroMYIB8m0bD46NYRTVI3zgEojuYX5w
O+DZs1llhYmAuls1I/bTLgVlGYwNUBfAzKpxjku2tNMVBm0gmbhByEHwI6bwdWLkUey7MpyD44DH
pjs0aLOzaVt6fUniPaQb8Ux2EMmaDKec9izcpiNXOJV5wZmHpccFYFJHI4NnUJNWQHL4RG+GmWJx
UkCCiIHQ5IfUN9Bw4TEcoArqKj+VQB5kjQGDw5D0tDGweWuJDsrEZmY33nzmfd/7L75GKEveUusT
S2QCUi+3dWYSt8NKTkfL/phJWNjsggxrCX+TbcV3Ncx5tcVt15nNFEdCfuYqabPkwnsTuNiic3T5
NV4CkPkb4kI4pRkJCzL8YtFGUMt8EHEblWkfCmYryWtgHTYBeIJXhLeAjrnhl2m5uD8mZh/uLfuK
XPz6Fcp6pLiTBb4YsbRUhEnkTEOhFpNm7gtk82AbA3lym3hwkRjOrBRuSp9J68lIla5uR+FyqhMV
QuYV5hk0eD0z/62HlONPQR03/kXfwNiPCCNHDaShaCgpEkJLx5VnjPXUE4JBVyUND720te/7+L/Z
q98FoMflg3Ih6AwwdQE64QStk+FpoPzS4Q3T7A5Q3BbXZwp+p8LuW6TXAGKQya7ACWujDjWQNa33
+H6dEsRiJQKhtmDz8UnPZB8Y1OsqW8ZDXmVB8RlRB4wXxZPXH03Vkk1RxmFqWKNXXXgaJ7s3x0bY
JPBZnQRXxNgCo6ux55l0pZUyembc34/IgBN0nG1XOuDBjFIkqsfQvvbl4E/ngt4KNSgfUrkr0aux
SEatwMAsK9InlLKaOb835iQbadqG7YwPotlVFTX/zjJhT2nE/IJuLalIp0M57Ww6d+6TEwMbbz4F
bP7EjpWWeHF4gMKTIFT5m1OeIWOZ+fK2dntCbJ12edeFcIa9KPPKYAvvcG9JzCLMlLwIFQFuA+ai
zZSMZyKiot+udolTbrxIdb/IQzzvi9bGbvhKUMBtfWQs3olwZW0eUc8RezNMLnSFOuvK4MBcDwZy
rjtrWxOtxrrPHa2RZR4nUrdr8PQZjCaLkt+5MvUFbUgGUC9f6KJsqnYKosKbMHnEDmY2BZIUw7jO
00vXtXV4Abow1riZC3RsMSH2zp7VFKVaEMdElgRZyoMVWHWGerOevIVDEXIjUl6VfFh9nS6nEmRj
x7NtV9GFUwCZVD+q/idh6/giCjGx8sVxhlLerqmHK4n8g9kUdQJDcRq2jcpV7W0m7HJAJWafd8AC
eUq8UuiHf2wgAd7D7FKI7KlufAQoNCjJDekywXiPVDxLz13o9eISTMXs7UmGSF67USqF+pce8A5+
uX7LFOLKL7+KmcpVHjitXeSxFzg0uW39iZVX/PY4yiu+Dbt7HaxlxlJF5l+5NSi9voHFYPEnh5cV
QhOt+ZujL/QTluTSOS8kt/0Usd/UoJwgjKPna5aUxMDYOKz5MnPpoG/+9iMaMGikYbg8kpuV3NcQ
n+ZjVJae3rLhXcNrahHU+4A0Z0Jm2qA6oTJO5M5u6lAzA0Xk+Ng77JoOfUss1f3SM9l/ZltFCgef
T1Jz3BKPtGFh4B1pkaDlJV3+BkLB/efVaXZCUg3mHuNW+iL1EOubzHdBX5CzAxfdV5a4zvGI85do
0fJpFHKsD6U/24qEpVASpQfqVm+kn3bPuppyhtMcRocMcXN1VGkd3yvJavs0uky7iN0pQmypI1GR
e6vTPvAomURi4wYMoO+TqjQ+qPFBYm7oesVAJs6srW+nWBDIAJDBmRnLdA4sG6f3YAJJm1DFmHvI
gNZXuLzE7Vh+gOPURjxESC3WGGIoQt86Vm1EKkaOUiBn+ixbonralD00waLWQ60moIRwbTJ3gygt
RpWJ02k9rTG1HbTPa/wVxRjZdkFkeU/ojoDWD5WJH3Upsr/SysRtxZicQdz/kC4r9JDt58uyHoh4
7xEllnMPg73PGKWB461uPTAV6MP6Tqw66SkKyUACZ5av0ML+AmsgQG7WLdw2fl6aH9umBg5IMoCy
EdTpeSSKYJ0z4f5DCjhKsrmspex3wm/0fEHbHje3iNOwRExZ8knVN/uEeDXxy4DXw7sxXkLiFc6G
/L2y+uY7Izz+bwZl075Zk5xfrBbJ5ZYtY3Wj+ZXSXYKVnHGNTd7GS2134VvMOfrkTXlToP/i8BVo
8FvxUoLUbc6k8YwH9n58yioKCCJ0G89sA8TnHcUN4NgJ+HP0zdjKRc4Bpaw4Ci9znZPQKv1ZhFj+
KpZLJC4OS3YMIdjiyrMKoU6UejNrypDfnoRqEWNV5dUJaXKFCXYl4g+ivWKvu+0BCUq24zwpzE1q
D3KnzJmZkcC03JhhDOBvIbS/Q2rVx2e+QRdos432eVcJL2fR0YR0dJOVR0C6+6KzLz0exnQzuBO+
Km7e6jq3qRmxJxgbKpFjVzt3ga5zuyytfhtUPnzgcwSnE1oqz/dBTB25HXp77RDTuPmjGQbBPEkZ
sn1W1tj9bReB8T7sDWFIiEUyX10Kp/LHb5x3jGeBD/vfsZl5KQdH6mnDck/8Ens6/7JprYZbvUTI
MTd+FcU/NhKeHE7d0rknlZL0vakB7nCaooZ3DsjIVXU3aOVVh462zt26gfbaZ1lGLMKJtQsPyAMH
Mj6Icl1f2rZ/MTEUlj1r1BUliIiCgCTqdhLU4L/Q7WZV4uI4Qui2Nb3EMBEnifPpsw72bjvSwKaX
Cvc0UBs3KYntRbSE2dkawfq4kWWf1RAWxLnkLWWx30dedUFWRkYowIn6J7MWptEphf2zqmX+gZMs
/o7g4Jl9NXN3o+YI6Uz7McDZnsr2PmqoErdxMkJNr/s2/gStjf0IbJPPaq6ONMOgmCUeokcPsA+6
xmHnBS5ZWARVFeU2l7j8CbgP1lBCacknxD8sHP2UIOaJeG71UNq++xdgwAjoXLbuV5GgJzlht6Aj
dmvEPoR9zcHeJ86ounexjeTc36nIr7bAqHc1aeutFFT4B5ioFO7yXeGp5Qx1fQJRWE4gE0UZNu4u
nWz8Lo3JO0k1rwfQmOgL+5Me6wmwGTQN+2iHKAT5qUrCi3pQJLsEW7HY4O5Qw6NpaXk2qsWqelN3
XnaqBrqEy6wTDSC8ZQKwWWiAvH1iDVlw4Oyez7QUEjEwUa6+dTUSG0ZwEhFNzx6DqTu+MxZNxH3Z
sEf4h60Gn/Z+CBpgo4cRMXUa37H8I0T6yKLB7fp9FuAppf9wRi/jc87jZ2sSXgqMKYyG9rYaPPeV
QzwI9l6SZN12Dor4s8Mx0f1dZvzVcs8st7e3vsG7TWC3dMsvnRT+ZeixD2AvQUpQEgKFxniXz3LQ
dwjx5u4wmLlGUIgkxpp2HpVYxNPuWLggdcTo7okdL44ID1au3uRz4YQwGgKnfffhvNZHXLhNfZ1x
hlrYJiN4z1sQXFXyQPJX6jD5XhjaoLqZEQ+zOIXqgL+cRByoY36xzS25mIvhYExPCwc0Oi9iA2M8
yIiMzuhHeppJGYxr0IAfcmhgeSu2iyem12QJW4nbtyvbA7Iiu9zbKBKfvBiT2S4oyQ9inGIVrxkJ
Ac5d1PgUrwwkkJsy2W/lK1O54TfkBaZWVt5IJODkcy3j/fEF20CCa7c8NevxH9S6PPqNNwanxma0
zFYLhM2J5Y4T/yXeCzEkuELpH+omQegdYPBNTiTozC6Lc9mK6uIlQz/85YJ30jugEHxeGYa9FaJT
y2dnrdefUELE0TOUqXWjOC8SOEEx81gfVsd4cjALqC/uuFg5J+nFiC6pYof3YE7m9BjHmP43upsw
ldGRI1mnlxcMVhKb5sWnZIRM4xeq3GaKmndboVCynzyaenYLJVHq2X2iMKhyA4CQyhfIzhRFUB+B
NyjlKcBEzfxA1eOQC6CgQt0Bd/R+OwAd8y1jDNW9jLYg9I2ZuEZAFFjBucyBJD2alNL3o8Ex4Z/c
mOEQEqrKYD1PlnEzx541vCeJp+qb2iCo3TJZbQTxVroN79166sSeQaXgbiCesv7n2KwED8jXPBin
SZUwAnXheD6jbx+L85gYRmbMY0KkTzHSTvnoIkD9HPCDuXctqcX9wY4oMGAoONh95pyv6zCS3L7S
ItrJ6C3mvoQE7bZFdPLDhATfNykB8hYx4GQDiyfKAFmqFTXJS1Oq+Yu6Yh4fdUiAMxFFxvaOKOAc
LENWI1W5QWteNXdxXHXZhbSGILs2NcufXQjAkJU1Xo+K4Q7QbhfDJjZAAPyOC12VAbiCw4Qeq9Eh
UQG41brbGuVL3z5OpRdlL0M+puj7+Vo4tOaMZTzXTBhZD6lvB237QqdhiB6N7bhkA2UtPUEUWka9
/95gUJmAWAx41vknyg3fexXO3d8spI0+YYQavNOoPDt958qzrQcm5iZ6knGmuxNlDMmCZgpcPOOu
zZVSep2sHia02cl+3fnYJ+Hhedv7KcotemrW2eyaBBkkkcRuHpUexSllTkfMLKQLq0V0JA/Mpg0V
tkOYkbppYgw3e99Lu/IHIAFciykJ0g8tTXyeJDYWBkoOuViIRsZXx2fSgWhOm+lsjxmeMBkb/yci
b73btgymSR/KLS7RIBydK6NwokjyjGd1t95g/jp19d9DB7QQA284USwAa7A0yISAb1ad3Z6WUQwr
rUpjqBIhck9WNnPeABVQoEjbSi03UYCViZnXBDNSj0poAIGGPJ6OuVC8zXsEKm2hpj9WlRaPcxIm
CcapxEOxiRQbcjNMvPep4X7EEtnGryKB+cJ03lh3FiYHnEodL9QWQR7VPKI1Oa4RvOkbeuv+X2oa
1EgWEnw2yk3q8UcgZDBQt1KQ5RSAfzFeY0H2UBNH7JDx+u28aMAKifwbaXJlFvWe+3lW7zRy+w90
/Sz3Un8y5MziM/xEU+MQGESWytn3iK/bjwzG3/pl3fF0TjlfWx7SO5iGDDaLvFbDO1jR4mtZnG5F
qpnI2ibB4D6CCjJPxon6TzIrq39OJ/PviLzZG8cxAxDHBmH+ZuIyx+aGtOiL4SjKq3bWbbNv4TBY
+7Asso9wqEDg2eifP1N8as8W2vgEeTPyk53BsngtEwKzNmFbo78C4tb+dDnVCnt2J3/ESuu+hcJ1
/uVp+n9a0zAE20WVLerswdcC8qWdEw2I+pjtXVzZO992OBcnpKf5ji1yeVEoMyEfEXOsNygYYSob
cKUVh57GvzhLTXoR9kgWGVnEuUYqCoujUvmYhByZcd4u2YyNQieI1zaqE3QEdHtWgaNP1v9a2XT+
ljTN9pc6q073jqmClAKmgtqZVU5w6REdCpxUkk24qht+V024TUpbEYTFje8WPcYizquBsCiEq0qg
UUGvmEXjkcOg/DWjlt+W4bxdgeCldTM0vv4JWPGFaPjKiuTXkIH8PrYgX+2HRepr79rqmTsn9k8k
8RHfMKObBYZR8TltBs5VujcrDdpzywgUvN8YF8+t7gildLivSfStWdrubVYu/2Q3WC8GRfBp0Y1z
D1N5peuAZerYmeUJghOu9q0JM6c8plGMCW1OCnVpiyV8raBgDNsBjgPqxrrGNpI6FCmoQLD3hmwE
HyxEM/psSuU8jWOfPOrI5i6MJQFaQAfi6Wp3YwWYAym5u0mAk10w9S3fYqQ63yYuWdcbf6ILZ8Nq
46iV4zS9GTHDyaQZZe/JzrpFne1WzISTsDx7iJ3G7dB6/SNrNf2SxXN9l1XEY23QzDA487qgeyyg
PjKmiYPpn51naEfYhPlHN++L+tAL8skPlkUC/RbdOQGWSk/LH+xT+lm1Y4yIRKze4H60q/JA3USi
Oe99PW6FRTm1r7x0MVuTKvBWiOnEhhlf/pDlIvnG9hQwIzK1l+7wMGZPIY1tQNUYlV+DawU/YdaP
2Y4ngYyshpbsKYT2w49h4+PZs0TQl3C1KWyXuLSYtC1N/tqGMzqV0jLebdzYlXMIqZz0JugyDtC4
ZZBEbBDn6iYETvbRTlOA+djn+6dqiHg0uNAQCHE2wGYfmtR+IAuRcwogl/0VsyfioaoHeezmvvjw
Bqf4ANxSffa9i7DSFrO8ZeGQvUSVDwu6rxjXn8cyK4/FBO1vN7HX/kSGQ4cUBRopv1kQQVE7ZJS9
gVND3nRQmycnKA8sxzvsreNZVrTPKkLwDd5pZs/V8jKCZ2oaygGCbRBZ2YGAZkzvSJ5kvgQ/ZLm3
BoyZ136UdJvPrm8RuowBRGEH0u7jjFto2ls4sf4USTLeG4VJj/La8SjaxlIuqxCLKRhIueLVEii9
NlhHBZrIOA7NjmlPl+0FIiCEnB1z4E03hCt+nW0L05w6sN8U7y8Ldb/KQY8bmt1N3MZDv2U4NDbs
xVEC7BFOwHsm1zh/9wj+EpslN8Sa522nwMqNCckQuotowWKwYfJQclReVbDEF4QxzbSDf5/Fn1mX
uP9SpE7+Bg1Xx3i96DFhlEn9lYJquIjUrPB/Y0MnpuuIFcEqc/UO99ee7xnWttA/UGzdJdPklGc7
myCZAO0oQRU5GrJnRuNSn6o2W4WXMCjgPulWxHsL9PJ4AVXJMlG2KDwZVtjeddSl9Tsgxj56648O
rzU2WOdINP3x59JG/T6sAnZ39FbJa97CJAyzRj/nUxl8h21nuEU5A/GpwgLZz8KRUJUYhd7KQYLZ
pEED1aOAphVHUg/hxnFParNpHaeciD4AIIc8FBshHB1dHEksrnEI6ThKTl5TQxpRhup9n8Af8zjU
PfPPJcEo3tu0Qj1b7M5aTQlNd8bKaX8AWGeHO/ncRNuUeTX7XAsMOjDSMagYeAgv2nCjsRoB9sX2
YUhV+IRUjasb21p8x06YNZYQI72dsE31XhCOm0HXr6M3hPrYOqPYuMemZ3HJl4Of3CaXcM3MnNTq
r67o3Zym/GyLskouFBDynu9fowpvsuQbC3L9WqqS8XMTybi8iSFsMJi3BBOClFVSd2hHVT9HJORQ
PuexdydxOYHfmXzzGcc9tzQ7DtnuEtuJg/3ok2O/EU7ZoOthYr0zbLrUZsxwSCLU79p7l8YXb75n
6W/edPIwfD+q/024fsiTRWKBUFUO2ZcKcVC7A53koRIJHCicef1jSNwQo8asrs4I2JuR+VNA7Nha
dDLsCCbnvQAyzz6EXfHqZSaGBlylqs5FnKzj/y5HLzhgEiavgP0rt5FOUNu67sRTSsBMdZ0Abv/E
cIoIu1l0qrdJn8dvHXLSiRe36q+qLieLJQYv68bJB9wrhdv2JByE0S8POOMcSMMVw/VMPHMyls/x
UrXVzuu7+Y+N9eKRhUPvbRmva1Df8LCu0dKvTwyZde9BMJszSbVSbJcuFCuPKgKeYcdjHgMmmZYP
G6nzHW5AjBViAKTBxycYu/1H2nn1yK2kZ/ivLPbahFkki8GwfdFxojRBmm7phhgl5pz56/1QC8PT
FNENjc/FLnB0oOoqVvjCGyzZ5uD0MZvuUBX10XhkMcj2h16g3aXSWCVoiRSZbWJH0e8FARheLUFi
3+L+DVWJz6llG73UaR0OvU4wVmMwqa6VrtToYROdQAUSo9Nty0gxyy0gbVafa8h6iY2Amq0PuIe6
R5HrV+x/ppYnojiYmk36lvQtdYwawPPjkExUKYJbe5Mirx9OhR5osQUhLbyh2CAtayANXJWwbjBs
Cdr2M6aG6TOJd/ut98MIWlGFTY5CqSFfp9Qsk5WPpbi69sZE7LUas0Pi1Ym8W+pp9AJkvXypUN4L
eRwnJkOgDHSsHcS80WMIMfTS28D6xaViWxu4J6G97eK6e/VRxTqMOf3XlalTxd1iFxeYV4UNsWzv
EbN+rOyG1At0eAj2q4uDF92AvYAUJ8b0N36lpE/gCn2wOhDk4Wm5af/Fz4m11n5KpXKDVqO45uYi
oa8AocQbBbhAdwWVwPsAmYuulk7lA1XGgGcHZ7JEhmu4hqYDBz/weANodSOS7mXdtySm47ODGVVt
BdYBdAkLwDaUO8tS2dDFb/0n6sse4VaeKZseJqT6oe5D0W+cNAZnNti0aa9rHEY/weetrhAMVGkP
jsAdadfSYqWFrYXNNmxGF+kFtoS+QYlH/9IoNbqRJQ6U9bVvQ2bfTdtFsrycoi3dbDQ3SEBRqwQ3
WOLJpVhmsVOgPZNAYQc+oCWI63ifFYRXsW2gDWEbmBsAUsL3lc5qpSKB6GTd3hZd0awJPnk6oCkX
TxZeZd6uEGb/tQr6SfGl1CAM03I1QDAA98C2q26yV2qtBrIFGjSUlQLc+HOIoA0qMQIPvVWRAr7c
GFGEFo+qBoBDShS1kakLMvFa54hMr7nCtY8jekPAZGSHd1QLZgsj1toYaOY7k6xs5UfdeC36MKh2
aWLGB3sYfLnKUdkCgEG8EF/VVe7gIg2Tz93j1UUaQvUQqdKS1OZX2IRwILUaNNd1olgVaoWEMtQe
jc5wrzxKJVDbe/yv0RuK78ehNRSeF69NP5kW9icbaBOu8yHkfv7a+J1PrygrbLEpUrcjfcXP9xuF
AbRGmr7KKSrRy9Mf0YbJyw18y/AhiEq9A9bAH24gLI+cC6gkeG7bBDkbXSr+cTQSUN9eoHsPcZvq
9RZ3J2PfWiqeSr2MmnvivT7Ya6SUwcrgIVI5/Q1qOpUSie8IPIWvokHrZV3mSlp+QqfdfkzUhs5i
N2qlupcNyFBwyyXJHT2EAP1uFKio8WhF+ArtNP0JuVxk61h14WxgPSnGrWKYvgKjC3YH13qgUFMh
T0Fpj+DOx/Wy3fBglkQyKHsd28hGqK9savPVMEe7hBujC4CYnj+5U5tNe+U20gAIiYVdurOJeH/q
FCC9TQiOnAATWssDdCEeXJnRtoOEVf+0KdGUlCQ0CzElWHHuvlVh3SNLIZMXEEO07vKqNrYUVECE
UNEjkYtRWvhEvS2/KyjKwbGKy7T7lCBoaK0A5NBtAZuDqzIwZo2yZGiFk1w/1qNeIoOrSpWJxS5O
BkTvKbc2P0aQVeG2KoFYbAR4jWPE7f4j5Tp6HpCgDdapNMetTcqJPn7myRe9CdNbtcLJZGNkOl10
XWZfE0sHRoOGVP6AsJn/cdRtA6JBEw+/qNL2P1XoLF8IJ/Mbm3pruMmR+EO1yqiTbYza6IvPB36i
SQVSKGoo7Qd+hnB94aQGmPJkqrQ5eVP1NHESbKcg80QfOGFoGhHrtl2O5DvWzs0Pgi9qqBzKPIwf
Ac34JhhVO2s1ShFczxvhDw2XiKrJ1nl24KKlu9pvTWuliaGLoNuUquW2q8SmD92sR9EP9V0QaRn9
ZYBW1Vd8AFgmK6LHTIG7ClT92kOnv6F1kw0FyCPKyvTZ01Gj4rUWSkIHOGB/TjYatR7sa+wCe3rd
g8pJKYTnRAavHljY60mmQ8f1vUA+pI4cvX/QgM3ApZDcYMWDq1kazRu0BUz810IzbrwXzRRqYq8b
vjkM0CKUCP+jkYWM5XOIKTQi+V1uNbdY1znGzmiGUO5NDA3T73BaNQu9CC2vOjQY88zcIuyASOKN
7qDMSvzviQbReT8WJixeip59fe/bjVWlV7aD55J5C1+fBsQ28O2ABen1HMWdbRXBjjC2SBH2yKj4
+NatVOr76pQ9kOHD6esJ1RxlfIjR6U/2QL5p3SHhySWZGDUPPi9UZd2E+Acq616kGa4TgJ0wXIVo
NWmBdQi1h7iPjwjm4Ay89n0o60guaFw/sH/8Q+igMLYKS3CpRBZBKuDQmlInPyfW2xhYln6QQOvx
uy+BisQV99MK/rXytaTg9ss0jPKFWm5ZrUOkBgioEoxa1nXgygNNbRx8mkwTYPAkpuebIINAs1E9
O9bXbWuWvybIMB4AnRFOsielhIcPlB2v80hHchQBcoN0rB9+2SZEa4ywk56OELB+Ih8oDdEWHpZ6
BaRQk5Qg8vI+bxQ5rFD7dr5ZcTfsUHqnOo+lRg3yqKmpolmGDiqua+rgSw9E/6uHUV6w7VM9pe5E
sobjGH0xecXvoPdukzSMVxCmiPIRCCYoy/sCCXdvlI3B/yr2vZHkCH+T11mAgMYaxmFvEq2uUQB1
yy2KRxjEZxJXkaBNnSOVdeArUGET88akhQ+ksooAQDp1ojyppkF9Ruph8cunCDusk1HK5tYOS+2Z
mA/klucQGK9GFefQbWeAeVlJibCSoap6eI33CXySPKWhsob8CPoo0Gw83HVDsYqbetoimxDajLJX
u34MUJASgHddN7S8NQZmIZIfYrQ/m2S0NFPBUWh457UaRDCwn3iJFBFu6t0APqynjUUMp1H0yXMI
4FwP+J+RBAPwRo0gxTik8UvbvKrKtL4J3cozN0Grde3ali7FCORX+K/R1ZGrMM3cbyCJqoMDKpQg
FZLFTykK/QcCYS3bxBzY2blWIxbfo1u7CmrESzdQ24yDo1L93aVUqR8BjFFfYm7RVQPG/hGJpf6b
TPX8XjMxtN0F9HDcLVY1hrOtMGHjxdQnaSO9pG+9MTSIx2tZ8IHxZzDLeI2rBlU1tFwddYXSFpoF
dusONEvD8Ecap3izplWqfEDUKUb7zVLLmzRK0Ve2TLvYJwEGjtcOlPtbtS6jo+VzIeMRipDgBr0D
MIigm8Evido0rJU7BskBjIeA54cY1zc/iIbvHQrG5NegTaqVHLwgWFEYJvchHUZ0luXg5a+oiX42
fa37oo119uBKPhT1xZRCRKqgW4+FmI5c7tCpr2EiU9r0TfAUianCGiT60CKybrPfDDznoN/1VG3I
9iARELxCCLC8LnxVM0RbRRS0cBYUhBzgPY3BwRmEZW58sITOLqdBna8ICOgUIKosIekJHmsEzjsf
oQgMtmD+Qp/Duc3qvpP8DdgkF319y3eENhQKN5iyLqpxq4arCDHLXJP2pKlgfZGOMdGSxwQ1GnKv
FDgcfhQfSbF6MnYlkM0VlcmyWDemkA/I+PSv8BfL15CM5Tu9XK8h4Rv7Ywy3+In+Z31Etrt87tEo
R2XIF8jrCN1kxohAshD/BvMN9CWR/rZAnzS/KlTLR1ijdFo8uJqcRtBNAK4feyoTHoG2/ec//v2/
//N7/x/ez+whiwfa7P9Im+QhC9K6+q9/Gv/8B12F6d9e//ivf1q6VFVDGg6oSouCJxhU/vz761OQ
evzH4t98NfCrsqLRnOtJfd8ihZ+7fvtwfhDrdBBJgqA6hmMLzZCObpr26SCjHUgbsYjoWGXq8MBt
hGOnUniPpWsba30Ywe+jC+Pvz486/a1vpvavUU0d5xadFpTQZ6OSurd2g2zp0bGs+jGWofms66mi
bPEGC2B0DYD27NhU98SOMKnPD24uDW7pKDNrFl/FmK0roBIKEKBJj2FVDncTv8x+JKxy71BuddPr
vCw7qEznx1xcZlsjnUFp3tKt6Te9+ZYiwefXrNX4iIcWVOmR+t8PWqrBl3aEmDb4otulncD+5vyw
C+ssVIbEeVp1HOzZT4dtAZrlsgiio1n0T4lLYbm1I1A6RHx08Hty0kMkJhgScNrYWZ8ffLZ/p4/M
4DZNTRuintDF6eCDNtBmTKvoGGsFgWgGw+UGCHbcXJ0fZ2FthWqYcEMsjYmazuk4Zkm6yTBMUsHj
RlF87nUeJAorXVu/dCg87lMsF76cH1Xyt862sADySbBmWoYBE+N0VJtuc++mVnhkk0+yo5AyB6wD
8hDYYVbn/v354RYXk+PCljXgZljTz3mzgSA5YNCj5NER5BDdTxHKg6/7aF+dH2bhbAjVUU2Q5rZp
WnK+YcRY9ShaxEc36+F74qdTYqhO78ziuQE/Vfiauzs/5NLnEyrbE7Q+iFs5/fmbmeF4r0usVaNj
0Bla8NTZEdGcwkjD1utyI/tqF57aouBJcnxzfuilRcVliQPCFWuBnDgd2qtQokcYm9nmA3X6ENnd
Aqlbr33HDn07zmyH2m002iKQMEQA3EHwLrxnIG/FFv8zqAZ+gL5u5gXf3jE5il2aicSyxgtyOjmR
2yPVYj0+Wk5Wtx+jqNDaRxMo0+Y94+iOCWLVZh1niwgDz0p6iL/HnvQL4e9KHb2nrAT/eGGjLH4t
U9DdsHWE0uYTojcPqKhJkyMA5Mn0XvbeFkFT7BfPT2hxQzqaSiNUFZatzb5WHEuXcpufHk1YVJ8J
IHyx1VXdQYcvrCwyPKlXAhRdSLR6fuSl0weZ5n9H1tXTT8YdBh8DTNwR8XD1o7BitBW5egSkE4SB
v1U1da7zIy7NVVM1xHtAr2scg9MREbQK8ZCs0mPYAOp1CTnu67JPHlWEjRFuzGhmUjKKLoy6dHdq
bEma/6YJG3g2alAYY95VaXrEUsWhwaKO+Tc0CPOjhW/D9/MzXFrTt2PNtiet3ayH5MbXDPT6xVHq
SVSrwJm4h0D82MI3f/r/DTjbPg5QelVvw/SY2HHJ5BQzSLdwi/JnUWnGlyKF0fqOfcPthQgxBQsS
y9l6+nhIajlWd8esi409rTNZ39shxnbrMbYl6mlWaBa356e5dBo1Wxg8u5qQxvyUAA2H/lo28ZFm
cFWsSxdz2W1P8/rCci7u0P8bZ34mZBoWIrTjGF1S/5VO7ADNwdcfAzuS9icsYLvgGgtf61LAtrhF
3ww7uz1rtD781qriY4tWlaB6krjgkgqafns86Y3gwt22NBzPn207ltD4lLNN49dIaoxBkADeU91d
BE/qmsjQQ2A6CT6d/3BLC6oLTrs0bVPFAOT0yPMc5h40V8Jfzei/T9yDm1QHerCKbW9PtnpFnt1c
+IhLh5DrRaqSfzSwEadjmgkFfOnzAHZ0g6w14kf5NSwn6xavLo8CYlqUd+dnKaa7ch6f6TpcRTAs
mqPZ2umQA3KFtakYPEt27b9a4A7Ktr1W2gxQBkiqqTwEcZV6UE/XULHzeie7yVjz/M9Y/K4moC00
Mx3LltOfvwluRqcuZaLb4VHxkMVYIZ/R3KKuAxWbjIOa6/nRFj+tTTAsBS09vu3paDJUMCQc/PDo
Ak2+hhScA66HZPxkJlQA87iwD72jGhdu2KWbQEdRdIrfDB2C9emoBpJpUzV2ioR9FTLB0Fabikpi
vzk/u6W1JJAhArZhREkx27gxLG9wJm10NDADum16N292fTQWAmRC4V643pYHk5xGW9OmcPh0Um3W
YXfhDOERNVPjFRlo5UbNPBOpVrXZnp/X0uEwdFMlz6cD4BizoWp9AGOl6Hw1odp4yNP4Wfd+MTzg
9wGcHoJgceGLLe0TylmGROXAVnV1dhyLJFMTC3rusalLxJr9rO++DZVJmaXRIRNj4Ff25Z56DJrM
5+e6tKwcB5j1Bqm3qs4iHLtyCx5EQbBPxR6fzyAX2zGVerexUXu4MJhYHE1qWHBj8swOnc2TF9FN
B5BfR+Ct5TqnSP5JExYaH1ah7xXIVBsugQbGtzl0zwYiyqhA+qb9UEESvKVvKFE8wmKN1ha13pdI
Kczr88shpl8wv6WIM6ciDAUeQujTbYbzahZjeBof4c8D1HZNvNOUcvwZQVAHvyYiQLtSf2wd/CpR
/xQ1FiXkfdrOxw3j/G9ZOsakz47F4TKpj80+Td11qkDBPDzGGTaOCAqqCJNknVr573jr3g40/yqh
1ldRnpHKJmr1dcxRadlorRDiuslAnl84XdPtM19hi61rAVrQJLT60xVWKwlG0y6oQtAXytYAZRWw
R6Vp0fZB743iHLaegLSDDwgRVevza7o0OPJB05M3pbfadBDfXP+mToUEnyn7YKEdBXI6hJ/+gLuD
oTwjrTuE+4KOZ3iP5mpUf/ItQG378z9g4QQQ3rP/qT3BjhGz2Td555cVv+sgNRSqUJ2NG/PKqGX6
AoTK1/9+ulz/NPd56SiLzPPpuEXfgRKaAxenKZ8RvUR6TRQojOwkiP9gY6UVCjep15V3Sgla7x3v
n2YRYxBo0KGlQH663FoPgTAqDOcgQNnbU8Waq5UCfuE8DgLPGtcAxfwkcflLL7xNS1cNajSaYVqg
eGhyzQ7yhA4rQjofB7M16bO1jSa4YrzRecgTQMY7asZe+gR7CMyh7XTKgegZyoSKcd5WcR1Eu/W6
7fo7D8UenEbyodHvhx4uw/H8hlj+ofZ0+3LOue1mW1KnVQjHVHMPDopL2Z4KHd7UqmyHB/Q8VORN
BppiorXpoNl1PzbXrjpBP/wg6Omc5610917Bc4WJtRNZe3aDvRexGl6I35Y2LtUgh9dX4/TK2XqW
EBM7N1ftQ6fA2sTpvrkLsKD4joBKM/592KQRCvNFft/B89pahCKmp+KkfdBbJJBpg430DPOiE7dK
m3oFyqJV5xvrvBFO8PH855imMbudptMpOZm6QSI8myZmDb1GBOIcwLOjqtDU+E10sSDjN1IwMB+r
Uma/YPvHX6tcxE89uuPh1fmfsBAMUBySrDXkGgQNZtcxlvQSgrjrHEC30aNFMwZucZ4Znxt3hBaj
taH9Fd3uSF6fH3ch7CEqRtJK6jqHZh6s4pzdQPET7gFuTAfWhDc3nSTk0L72xijYIxYcpBfmOl13
8+VGaVgIngKbzsMs1BqNCLWX3HUPEbLKwU3e0mMLo0xzcPyDDgursSnpL8GhRoHNb7+cn/HSnsZO
jyaAQ5VayNnoaKOlAo6YcggTRRs2MOxiALWaXejhVWvU5XDh6RPTXzibLjI+rLKpm1yI9uysdy27
B7N1l1JxJSqQBLZ1PbpRJl68sFef2iIbnsN6mOT6gwJUXa+FV7aSIn+YYCbM0qSZulVsV71QzF4K
e4h4KDGrQtf/fJRxKsF0KteVg0Rz48Urx/Y+Ym1orSLfGG7aqk2Q6KtNBAnTGJIpbW/nIfbRb0La
aFqu8x9mYSvyEKvWlLwIqjOzd8O1KFPhRKkcYpeWAUmhDI2fYxyAlaMqVW4I3HvtwvZf2Ipk4UJH
Y4YWFPTQ07cqsUwVB0bPOTSFpd9k2MZjbYvJtb1xzCICpobVVbWn+OG5AD+D2H05P+eFcI/pUkel
8q0Kw5g265vQRMQ41wHIsA5KFyW4kTo5nOOhBS91fpyltaVrIZGqoi+ua7PrRYDcK6BGOIc4SMBN
pYNQ7yy/xZejQhoV6f+sbR/PD7lwo+ncKVRvGJfa92xqvWidzMfR4ACWqroNO73z93WgRcDhMBxc
A56ixZx5HbfO+YEX5/q7dwKzn9tl+uZv1lQ2QFicrnMOFSLTN0nuFsCiNBSLLdWyPrfCQ3rgHSNS
euc604Uw7dkuamlfD2hauAe0j50bJdC8L9BoYdBQtEWLGNNTsTs/4sIlxktFCj71vXg0Zt+zbDJA
u27tHCIu052H6PRtpAWforJvPp8faWmHEklyc3EkNfk7knmzmvTni5oIzj4MpRFsYCLhK6J0w6i9
46tBUwXjq9Kp/OOWRMaTOnui2AejqOq9WhuFv4ZbYD7pCjqtuzRTxNfzM1taQw4EoIjfTdn5k2v2
oglgD7BPJmU8yD70ENcKMCsYbC2GUn9fy9ClcFhG6otTJep0W/a+H4SYa1P8AdQGmDIbQRL5HQIn
qg0l5fzclr4aL7oJHoMok4DidLAQuWZ0sAPnYLMZt5ImzQQ+QozyHV/t7Tja6Th6W/R63I7OATWn
7il2sLzbZToEFCR6Jv0EW6uTH+entvDZpm6L7UjWURCznQ4pBrvFdkS3D4qmvRpu5BxGfTyUUWE+
nh9oqXjJSLZFFsrLjUL+6UhJ2iPjgUz3wbGxkkzqUr3H/cmz0PUt0z3iKNi9SgeibaYE9kF24Oq1
Ko9/nv8ZC9eZQTWAaEUShFrzYk1NKofXU8++qZGj10NTfO5wc1wzXvJB4H96YdoL60uSTKGUSo0K
m292mWXYogaN6ygHFPUJwEfbe4xcXyBnoznN32/TKe6UkgQcXz51NpYTFW6SaoZ7UMYUJXXsvwYc
c4OpYvrXiyixoxMU2gg4qUOcfkpE/DAfC4VyMOwK9C2K8mA6y0Qq1RW2emn1WYTAry+kFQvBBVfG
dNx10AK09k4HhezjemU9ejSEMKh69lPP3gqtx6tEdijWb7At0fz73PcC/Kn74tLGWYrvGN8C9UFT
GCjwbP/iuGmWRe96Rwgvot1pbCQHbkA7WRGA9XsU0tOuKUsEYDFTzICiPk6/QIJGVhpaOBYPf/8N
+Ck0jh0CRdWYHVwTdIiWWop3hHYCY1CgH0tTNUV9IgI7H8pRfDo/oLZwdMC/gFQmGuCZNKY/f/N2
AX/LUZOy+AC2ghIwdRF5TEiCiquhE76F6CCWkt4DEE4dL/E8D41jG7ftiG0aDks7Fe3N8MrDSwVF
AnsUwQcUThGh7eiGlTvHNBBvEonhoew/8vp3h54X9D60K0V8tKuJbsXLokZAN+MOWKqbG9Y2B9Lh
3SEIVpffzs92abdRylKpHKB0wUt9OlkP+auqMxrlgC25a0UgMgun/5iIIf3Ut6n1mAgrue5j07pr
MUranh986dIgvUHnEF0/NtxsqxUVaPPACb0jMvDVixsg3oOlW1qtIqqcF8aa/q5ZPgWSySK0s6hw
kbycThQRCFj8cnAPiEiQIqK04JZIUaBchABzd49bITR3CT24Qhy8U7sVcvBGeGEzL0S3dHi5tbi9
NMrxszqtrlVNOdRTUodIGQ6uWF15z27qq09c5HG3aSCl3w+17JNff7/SvOlTA4YFoJx4OnvPSmDn
WLV7cFF525oVBFpsXeGiqb4c9+fHWnoBpeWARaJwD+54XhgpCgm8GNYMMbw/ItWQJ+6dqgCeRHAn
7B9EhhPUzrZrDY0xCSUKk0Jwy7Akyz6/UIpaSqOlTYWElhPN2T9AUSlGqQKnLvJ20w7uGuzZHrTc
Mff2IHAmdJX02cKgAUsNE2WXROovZowlaVUqI0cPba1V0HuZc+FdWdoGfAyTqgH9TQLJ06/ROBQM
mtZ2D7mWIJBtAnhWrzJs29UVtgq5WKnoIKKpY1nv2H+24UgK8sSwxhy84VlOIXIMlw9BbEPfs6q+
+aj6k0ebR/l+PSqgrbY4T2PjfH5PLN2pNgg4iaOsBDsye0l9v5Me+oDOQY9QdrSRJVqpTRx8TENx
jbx6d+GzLw6H4ihx2CTfM08/1DGD5Vz7bHenTD6bPQXQVR4q2rq3UDC54eUL2g/nZ7h0v3CBEjnT
xAW4NTvaqCx0uRM2fNMW6+ZV4Jq4pKIMEX3IacXBqCuMBDJY1MSfS6NKd4Zf28/nf8LSdcps0c0l
VkG5ewrv3zxcGYSsquxN5xBg+XDVEiTVSJlaP5rQb7MLIfzSuzE9FwQI1AfkvOwSRFTSzZ7pSnRR
rqDxwcvhEex/JCowFoHvtfJojjWa1HYOyvMdV4xJ0Uea1AjAIJuzDGJQMjTOG16OrqS642OJ+2R6
phFuDRwHja0ZdZydenCPg27vPB8Q/E5mYDuv/3rFKUiC+aAqafKIzQ5yJQAolKiSH+qJGtZruVXs
ZVe/tkpRBBdWfOHrknWqlJyoP1L+mX3dJBqRxsI24DgmZXAdoYWD4iRWmzspja64cEMtHKCpy0Dk
QdeNauv052+2UtOqPbY2QXBsod4/ThC01eAm8X0LMw5jr+xSH33h9PxupIK2gF3zB+IDPlwIH7MI
jo0e6RCdw6BHkbqsy/jO9IbfanqD+U1NRuMGFoDv3/Zqg6Ht33/NqRgz1SzQiP8DDYlveIQHB7gB
ZWqtA37LPnUAPo9GpeoXbqjf/axZPGK+HWy2deoWalDTa8ERVT3newAmWd0noWj25YBsPqE26g8r
QgkERCQ5+HOdtSjHr3rIXTAt4OVQfdal+Wor2aitoegO5YU9sLTh6N9MzxSgDcfUT/eAHhnA+n1+
4aAaPTJLpW8b+0Sv0Q2nCI6K0vnVX9xyYN1VblDakPpsOPzxJEA7h+FKqNG7WMN+atcjSY1qJEAf
/84wm2/nh1z+CI6JOLdFA4WQ/3SKru97HigU75hqDsiqFWwx8wlTnAFdAeSps6tWRcbnukZm6C5N
HBNrHMeKLH/VIN56rRK7UNYqIsBI+FblP+zG6MQFnPPSV6AWMz2cFO0oFJ7+xJT5Y70KVt1HeCFE
ksvAzQHXgSulRJznwjdYHGzq/4LsnJBIs/VA8tlKKlMJjgJ/Tu9jNSp1vRuxO633I5Juv84v/3Rj
zY/A1EDQp0gYiNksKChaOVgYDYTHpEj9eCMr8IpPqMWNF58LbWkkNjFQEinAzcxGApUukVVJUPos
FDQ4I0rdr4g2wB/TMD4u1iCeUH3QAM1SbA77a1cP8y141gxDRllcISjf7s7PfWm3S0DXvJxUi0i3
Tz9rXOeNr3dqeLS/hkHZ3shUKT4I1w9cDCKM6tJ9vhST81YCYvvXeHJW3q6MytPRqQiOhhGK9hq/
rSbZNXoP61s1/duCKov7gL+FtzbNGn8gMiCY6IlfZP47blkT7CllfpBufP/TmU9vCREUAmVamhTD
ChvbcDOmrf5D0kBd//0q82gaJqVTlVhwtp/HunNGiKIh1B2J/H/VWwk+kQ2wvpXaFhgWEJqpF2KT
hciIAiqviE7RaLpaTufXY8KliSwJjgm5bXrvuH1U7wWSh/fopHrRLig6b9g3OaKX2KX0Kdrz5ye9
9JZygKk+0hV2MO8+/QE5CsCEBMRGSlVP1YqkzZFHosGzrnUFqqjq87O3PUXHzxixBCtLSY13QHDh
ozF76qAUQfXponkTPyiK2bgqp/uoZ0r70uUDJs2xwzuVtMnx/HSX7ixKMMSbklBUzHvRJdE9SMLK
P/rogYU3JjJ8Wzwk9F2SZo16dX6wpeoY4BjyGBhoVBN+n7M3E+v6vIF+RUkQlwacFMpEvJbUHfS9
SDJejVRXxxu/jhFWQGglcL41RC/oQIdOzb+pmMSFOGLpHmF/65CCweThJXK60IHepFbmDh5yf4p1
441ESU1hWME2HxD/2NCHSR7OL8G0f+e3NuUaThORL0PPtpfsKyMMdd7MxK1RK9ZcrTVuUNQ0s22u
SG9dKHaLNgIKo96Fm2N5ZJqD/xr5d+HuzdqrbqRiFGoTAdt2o2/p7Mr2CSKzA4S9V6z7xEkAajkE
ROn2HXO2LUnYDUYKZMvpKhu4vig8Lt5xgMj0COLQvbEr1DdfW/5o1YL7sW+sUS1+/v2wvzGeU4Ci
Wdbs4wqQixQiax90rqh3LWpgq4Br/MpHBeOlzbu+RlghjMZ3zNamRch5gpWnzXM7tG5l03uUXDOU
/59dHGyeKxz2bgoVXbRdlOB/tPJiBb+889NdKtZwWfDKT1c2MKfpqL/5wKgZSV7fQDk0yHQNtzbC
49eIPCBt46m1hVsjZPjYDkrrFogtFsaWtVEKNsNalM2IQICaa59roNXeO2IwOjm0wtn3Ghnn6e/S
UTGa8GHese59mHR4R3RfkSCsf9hR7X45vwhLB5ryoG6B5pkumdlYJhIu7GLDO3oxYnHrrLX6dlOU
sIesVjSbGMGl93xug31N1QAStjmFaW9WnaIXvCU1Do6TB85TP2I/awd5/0tLohYRX6oKG1W52Gtc
nKdBRRZw5XR9z/Y2ugoBmtW+fwzHYDzSz2nUh84p9PHJBdZUbgwkZS913Kf9M7+6iG6pB1G44Gmc
rS2CQwgIyzY4IjFSfSnDalKbHO18bemJ3Vx4hpduKzJnhjKIPHksTpc105I0KKEOQqH1K7Q9sE95
JGvA5yHr9TLexVaE/EcZZEhZ/f0WmqDAVIIoFVD6PB1ZH8OahI3H10fu57WNfPsOfaoWMXXN/1oM
NBEuhFlL60qxlxdxwqnyOU8HdJVYQ0xB94+YI4C71vCeUW+iSub1FtmYMLgAQVqIsGhoop9Pkkj3
YN6hQkEsnwR6SJ1J06u7CpuqnMvAG5A7S8Zq+NA0EQYhVjxpHQXYoea78wu8MF8LyOFEMKQtRUv8
dL46Ys3ZiHXWEQUybZNrOblDLe0fAyjH5/NDLRwTciO20ITqhg0ze3mwLEL7yEjCY2+kOMSOoyHy
G4VaENaCdg/8s3PSobiwgRa2LpUF05lIlJSn52fTbDASSSsjIF1qxcZxSt9BIlFYv9B7k7elF8d7
V4BzvbCNpotmdjxJhaRNAsA/1G5Pl9VCdqdVsF49AKydnMjUoM0fk6aAS3V+URfnx/FnhuRDEEVP
BxpMVzO9sgfrbGDwvo5jC9+JiHKyu7HRuY4fq0w3qzX9etD954de+p6cy4naRMlB2LPL1vA1DF6G
GIiF12V3iIAZuzbMa4T9DW1TC2W4cAstrSnwkYl1Q7LJoTmdKjytIsYmC6BBi8TvtZARIFkrj7sL
OJWlUgoCCQAsaDHppLWztA7tr1Rx0MI7gEfsrkPk0ZHPU7rrwRqUNQI80SctQQ5p75UZAsad8oNS
D2Iznlmb6OVJE1Wv0aoLPFz19sK+Wrov4Dnq4CAIsP9oPhTJiL58U9kH0EKOelNgEOpdaVbdNZ9C
nBmUVaEYzRNACr3YG3SnvOu//+ZEDVTjIFrx/7NvbrWtRHYPtCwmL3i/+NWwGYDs7YbelGtMVt5B
DLaA/4CK5ObQ6PecfnNyEl/HXsw9VLDLv6m5rmUYcZlYMWyCfFSClVlTPb7tRzyxH89PdWm7gVng
WZ9eHmCDp0O7yEXToUiUg2uByFrrStG0yN1b1fd3jMMbB3FtQoHM4bgulkUJSqD0k8agv4ry0orX
BgW6SwiQpZuePi+iDdSpLDEvEGYI+qKxARwR/cF6jRxWcgtqF5PaJgs+n5/S8lAUIgkzyS/nPas0
qRWElxlKV6Loqk3Ub5Fbdp/zirf0HSOBawAGRThLGeb0I2noVeG0G7iHJPDrTZRm+NPmrXrHHnYv
PNVLk6LiRiVi+lR/CBkUkWzHhHbzQQRogw9JlWDtHmBZu/Jyp7vwVi5d60QhoFXJTKHHTj/mTSCL
PnWlo0OsHEzfw2EqUDs83628HTFCwPv82qHtON44+phd+HTTgZo/XM50nzsq4bMxr7joMfVYCSD4
SGpSvnI+8ufYUr/ljebcidB3EWg3J238IC/u6qguL4QjC/O2VeIRRD+oBPzRb1dc+LC115KeJE76
rFRJP6yH1slvNdnGX83CCZ5LB/nHC9fqwlNGssbDMnWxeUpnhYAIecLBsyP/GFt2+mV6p4FeVmgx
m0pkPBE1hBcul8UB2bLTFU5GPN+3NVrlbS5D4lqscl7QwHYf+sp7FkkTCR6S2LswwT8vM3BQFCkn
pDsjzmHexSSsmyGMdRgQVHtCdZH3iiBMfz1/HP/4fFBH+HLgQajP0k6dpv1m2+qhmqQKjrXHCrGy
ZycVdr1qeyv3V9ag1wjO6XaASqb8a62M2biz0ACVjrAXeEkc4XfzKLiWfETGMNvje99hsRSoCL0P
7t++hdOg1G+EcLgOQNCfTjbu2Zg+tibHlq+5IfUzNlGJ1C6OVtoTIpfZ3951jEd6SZMYvux0h5+O
J+BAUilFnsKEw97Ck8h1dYX9a658DAAcxX97FKfhprogpTGbl3cWwmKWkWlWFxUIp9vI0fhdtsHp
J72KSlnus9ww1xj4WhfOxZ8biONP9s79DOYTpNDpHIc+yxND9tnxfzg7s924cWhdP5EAzcOtVIPL
5TiJ20nKvhFsd7dmiRqo6en3p5yzz0nJBRfcQBq5CBosUuTi4lr/sJRPDqPuHbMwQXnYHqh2F3VK
5TEemiswxXeR3WBQXtE2zz6irbXatUNYNTHKrdVJw8TJ2cRUqB7yKVWnTd1dfQVdHAzQLp8SpgfN
9vMZZsKaUPvIxakm3/kpq0p8dwQdfmS/1fGzGfMysT/GWmVrfeI2gz6V4pRP2Lhs0S5HhhewIVql
H5/7d+FsGWgBMJCoLX3W1StSn0VKW2pAOUUI9/uQocaK+3QWhE6kIwLqyisp+qVtAgvdpabHYwAQ
9PkijtwGDZDF8tRBuT50bI4D0u/T4OMvah2dqlW+10m3/XiS73JvJvnnoKttolkJRppGWp2Kpprv
2BkKhq/JiG23i93LT1nn0WuMTabfY9d0JbBe2jVIDoFtBGRo2M5qgbGFcUf0GipABWULnit3+83Y
o6C9obU9/vp4ou8ui2WipNto8S1KGWtNsdDNHRDsXXVClr/+nmHVjBp6VZbXiuAXFxQGPkx8BxbW
+rDriuEocyvL0zzRnvQKrKUib/6nUcPXsXLUCY1WK6atJsr8Suh+l+X8nuH/jkw/7Xz/1HOvR9jr
lSfU5d2fwqV4Zs8AXnUZYaUhe+9xNsSIhR2WXOECllYeP17iSwdGc1hgkKIamgCrOGdK5NcFbogn
QBFHXRfmvY71NJYHmBj2o14+fzzchfMCzgYpR2IqDcR1mUl4BG3OPkpHldlRjRgLjDJdipIEj+wR
mVD3bsCUYffxqBcmCa+OFwBjQ59dlw0z1ExKT7rlCbi+c0zUKtxDritvIT1ieZghCVJ/Ns0BvsRF
DLoa1IXDHbL6rmJo2iVzPJWiy7Zj3Oj1TYP2bffpq/h8nFX8qdBoGRF2LU+IUIfY8sAz3/ey1x08
pSl+fLyMFzYrj22+Gx8DZPE6V5RFQkKQVMWpNUStwen25EGTTfu2IKlPdZZCTcY2gMeY3yxOLw8p
FpLe/uMfcfFbWtCgyD64ndeF2EbWWkLxl2+JsDqlpWzeR13o3pCQzPu5Azf/8XgXAh44NFcDkceY
75IdqSmwnXujPIkMKxClI8r5LW3Xm3n2yvLKtrk4OTDFKBqqENjWmZxu1diqhlFFIEok5lPV/EBP
XT00bazd434ZXTmOFyfHC2vBo3FC1qJAmhPhNTszuSrrm7tRmkrrCznE5UZJRs+4cgwvHX60JykP
0vihqbzM/o+k3Ba60+RtUp04HTjjpjiwzKGjftdcKb9xqc/b0Gidfz///VD9Aw2DlgfFm1X2GNlq
meHSzgkxNfeLJzRoXijnP5dOcU0x5NLXg1MBd54ek0qgOZ+fViFMPUw4/HQd+uZ3hZEmym2Fm9f0
hRx5DJ9VqdBbvLJnLq4qrFXwXRQj+e98VKT/KVfD3jmlQlUfQZK5xr5Tx+xVq3X3sQ6zL5UaIxH9
8bJeuDI11HiJ479rK+tyr9OZQCaNtjipYZv88HAj9TupC3fjDomGI2lpebEfT65e3cQYWMdX8ryL
k4YNhkzAIuy0xqrS66lCTUG0K8/RQQ/DMPZ7rw5dX+kabSvjGbHrvEfd+uNZX/rCFsSZ37RIYs8q
rCNc0MW46xIMhqYA0eTOAXekuEnrRWAdvMx/mOZCrADORbjjHXv+bWG0GSXehIj1aXr+hG1FvWng
J3+b1a4/WB2I0iDTI3EFdn3p27KHF/UH+hR0Zc5HxWUpNECqIhWmh+haT+gCkQZFvzQVU8VxkMpW
Gmb3lnVx9tfH63vps5JGu1TrbP5SV3sZbxh8IltEyuq+c74gWY6vGyYEhS+EmDZ6U4iNZ4lr2mgX
7jWiy4IGYFSattr5fJteRcAjiZgvyd6NZdjDw4BL76acYFRuklZgxJLhkoyrlxdaD3HTO68fz3vZ
N2fFrkVdFlAAUE02NB2/818wZ72mhjW/oNRnN71N+iL+Sv/EHXcfj3Mh3jPO8k6ha6G9Q9roaWw2
tYPUUI1BCWZo+STloZmbrMKxDV+Cm/8wHAxGysmLvMEakEcNRqccb6cnZC/YSRX8Lf3ODs1whmtW
5Qj6fT4qsW///4CrYD8Ps817GfVuSaTF8MdRRl8qXvtLNDwCsXLD7m1MytesHuYrEJ4LoYGhAdLQ
Rl3oQKuj6jSVnmUOukpGhF2Qb0vM5Xe4dsiftTd4f2cozF/ZNBcOCyMuoGqU9IDMr0ZEpXzsTIxM
T03dxF9VI3YAaY24n+LT1PyLW72HkZeNv83HH/XSaflz2NUayx5/P81UspMXNS+VqJxjaXYZXjJV
X7+IsDkCJPqKr5i8xSu1qrcfj35xmSlHA6tAyIxE6fyktOUEOKrjC8+9iE5gD491EU0vnWpOe7Nz
hs/n1zwXgO3wROPPegcj2Z0p6ZDlJ1t2r21T4Q1lRNpJ6TXrmtT0hagLrI+CPmJjSHOtHymalGHp
qTEa8Ll6G9aiuDWacJR+q0Ryn3RJhzFwHC4OxZ/HQy/h54+hV58UK8AsQX85P2lNCq3GqT1n6ymm
9asjDbyyopd2LfckyHBgHES81RUKHp3ef2amp6qQPaYos971t3qd91j6KY63yRQdA7O+xvPp5uOt
cyn4UeiijQcfAhzpauuUMvK6XAH1Dbp1Oo4WdDQXYsCbKVt5JU+4OBQ5IK/A35Cv1VAhquBSi5X0
BAS5Obj13B76CuZnjpr4w3+YFW1UpgQtixvs/EAo1WRlE96cJ0xx072LOaA/ZtK8Txwukv8wFF7K
i0YiRfw1ecGZ2bja4o3QzDVmiX02mTs7NnGGinOnGq/EmUvnAdGX/zfaaqN0UzYi/4g0oo5BHY5t
AmjXFy0czCDJ8QiocT0KfSSEnb2w2vJKCvQe282RAByIkAjqBuyX1bLOgC/VqGf0QpIQYoY+5Kh4
6vqAngI0MQeM9ajfUYaz/ipw8caiA5T/bY7b9zUOx6W9hDAZIQ9mFm+YVW6g13LClDEtTsXQDrs+
zpwjjflma1u4Qvuf/8Lg2ZGIgb3MSVkFAgylYVtpSs6VguVDUshUC0TSAqquO1rPHw92aY3B4ZiL
FiV6nzQwzrdubrVCmcoqPdE37SZwvlo2bCd1lts+bzDiNWxNDkGL/+t0q+G0du9hriY2oL7q7x//
lAtBifchsRcDDFwT1gDByEvjsc0Rl0uq3Lkrk8HwAkcZfCt8C4ts+eaFfm1/X7jJaH5jH4h2zIJl
W601nTAb/1kAXjWY01cLaJ62c/DKdZ6GtKkRBkjcMvv87UmXD4QMStVLhr9KGTq9QnV1HpOTK8v0
NpzHCp9pbxhvoJmq91GvKp+W4gbhszxNLYZbVHJWkRBJBxUTzxDB30lxfEjD7gEjzvwb1FU3sNNo
uDbghVQazAwfkhQB6Yx1c8oYukp1egZMtdQOZKeP1TbTBk29spSXtgzK1DyAeXRzoa02b6tF9hhp
LkvZK9l3PW3x/i4qc4iOAy3OaF8Ll9piiMbE+NmROTG0phb8GmUiUA3nxyZJQEvoGhSfcvB4WPfU
zWPkmwyRA+TNIvRIwNE2geWVzt+fPCbLvuFa44mGuCOCDucjIz6kIjXsyVOk0R4PHOyxJJ1pO4bS
ndijEWjl3O2mXrsWKt7FQAZeqkaAUoAoUl05HzgtXTepxmJAEL9rvlRVfxtJdIixgi+Gz5bElqRy
UeSlyaHRbFxtWFyesJr2YueUme30C7/I8SHBVCrw+sn5bLRdhqIlTMQB4MApOZ9V3QzW2Gupc5K0
PodtpYAH2BqxNR6LEhu4j7/du3CzTIsqGFkzuBtwU+eDidQgo0rN/MmFpb6N2mj+1xzs6VfcqtWP
ZZ9dy2ffHZBlcjpFNar9UB3XEu6zMPK26bLyaYitYms2bRPjnOUVx9wT8zMiZOMBqU3vP0yTdzyw
NFyUoEStPl8YdnY5QlB/qr3G3pSlqqg+3BOQj55d3OCC22n/aUQLuxS+EkKnqxaO4CSmNMPzp0LM
gz/C8f1SODL6EmNyuBOVO1wZ711exLqSN7uL4sYiobua4WTYYlBGt3ga4QNtJ5ko2061xh90W+QO
69a49otsTHk4eOEnLYy4MHjFw7AFj0xcf/fkLMo0xjp5Sv8SWoMN5hx018yL1mQgUhxyLkoUXIsQ
C0l6zvcpciKKtFtDe9HGetpVjeieKPVBDZhVCMpG/CTGVtllsAR+UHdo71LZfgcO1T1+fFx+SwL9
UZLhdwD3+61HuAAcibfnv6OsOpAi6lw/W3puK8I3lHzsj3gsS7TWpYfQlF/BKUi2aGGo8CSyNDJa
38Gmfvg65+Zs3kTSreRb16HJsSk6z/3p4Jz36mQAu+C3YAuO/H5SAWQA2+r1981gt/+A1bV+YWCs
tr5mFv29IWyZvF2Z2hJXzqeGtRnIGMh0S6hbx53O7gaRhFryPA7Ane9BOnTPGNtiE03aC7Z+ctRo
m6ESbd0kRm0a29oe1dzYlkmZz8dJFZr2zUmUOPfn2BnizVSm0QTTM5nFXpmqLLzXgFRXhzSi6IFh
JRo7B1HohfY9y/hHx+4N6wpyYhXduOsBTnDgF6L5oli5FC3+aC3MAPpCx6mnF6DG1YMuvUT6noa1
Qqd70c4u+ysUMcir60VEuBTgBFA/CqQkj+t4mgylksPEe7byRFh7pZ14iPkA42v7di5GJ9rWPVLX
gQMsRvvSSIhjHhpH09YKK63ERtsxi12TRu6zGseKtgm9qUh94F+9G9SJLWKc6uOmfCiwv8z8oZqj
r5aE+3FnuZ2BfXznDeU+dmut/NWaYRgdG1SN5vrrPHai7r5gC1vsTYMey8OcIip5k1USc0hsCRSB
w6/ZjP2ebkxzq6Zl0WL5O2rJt1mLhi+l3eguBEaZvtptjOlhZTbzo1miwbNplZ4zmTt5vUunaexv
cOXMwn2V9nobjHlUYR+X12m6k8Ib5e3ozg0VuMGYQvu+6ov8LaMs1vuOHjb11jFwEnyZzAlB+TbL
nTTIi8yK/BEtTjPd2fkQJn/BA8mfvIklO5Y0yp2gtoo8/SJq9LolxQKT1rzfWbWlHI06dJ4d0qN4
a9Re/rVuZtkhsYAN+d5CQi3att6Um4cR51ex6XRwk9u5bwaxxXE27/wuH70H5FV14auD1Xp7kHpZ
6E8WVPVgjFoDI2FhTN0OTo9MDo1CnQZlg1l5aLnMwpsK5YHCB341xo9ePQh3W2p27G5aCbr1rlRV
kSO5bRdev0XZQ00CsLijc+zNSnNoHqAuF9R1mEIPmkb3p0GZ1D46k+7Vj7yeTHlvVVZpggGYs1td
oiPwl4g5s3dN2Yz3qtVI6edWnHho1c5NdKh7ffS4AJva2ppGpRV7RXpO+kXN9My+F0lng+5FWn++
aRM39fzOjUGxF3MJQd8clWMiacgFvZoO5XOEMpoMRq75V9dunSmo7Up8I3wuq5aa0Yi5tx5PRwNt
ifzeqYb572juYrSyu8oRmAsjo4L4Q642oaP7ok8GN+DOsqd9hHlMcT8PqqLlvpERXMVGKZAQ+GKS
mISPWN1o8lDXkad9MdVGKQ8hvtRjFRiyLotHvOyVaDeifRi/aL1dl19b1cm7atN2eahvh1AXaFE5
RaKmP0MllrHuD1rrVHpQDElh/aUCPbSPRQXE6uDUVVTRNOL1EHD0ZPeouopeRjt9NgyBT32iOL0/
FLYZ3g6DPeJW0iRR1sDu7nM37XzsRJB5bEI9ize6PYVU1jFWOokpjtQfcdSoDzPNwchviAvpISE0
azsk//V/QjzDjqaGUsAGtji+o3rfqMbjHCvT8KIZwgCO0qsy/TGI3ro3FSOu7yzJ3eQToRBOdt0I
f9U6HLwxiCy9aza9ZwPOGfSqUB/wLU7/kUBdrXtV5V00Udmz/VFJiznArdXaz8g8a77aOParPZfG
rxo5DI3tHeOcbU8zzsOhMIYcEqjTtn6FylEU6HWEOWnttFWL4paLtIRZiBHA0ZxoyObO8s3FGLsI
2kwpvrUAF10/tit3vClptkx+30Yh1rxOWRW3NZZU7U6Nu/gwG7mhbZoOJ3Pfm7qpQwlPSaW6Jamq
ig0Kte7XXpmV2m9Nu9Q2ZmhV8d4wU93E6tjChXjXwBjNDj3MpRYsAiaO1hPCJMVb2Juc61zmbbxB
lLY3v8LH6+Rt3qBHe4cifdoXu1SdTfs2acL4l5WnU7vJZ8OKEevX8Qx36sh6hIaeDhtlnhxMYtF9
7KvIr13e0YGObvbXyMzC7pR7IJcC2kR6ikOgusyuEr2yobevix1ZACJdQhKivle93t+oQ6nzaGvg
kgTFGBfzsR3yUH6Ff41gQg5D99TQPPqX682MfkTlNO1GDXWrt86xIz2w2hmoF0r/ebu3xFx+U73M
s4LKblJra4ymFLuJllMfCLs2x51CcxMEd4YTpj9lIB9vcrok8aYMTecX7qzJdBy6hW3s5pYpD7Lz
FhvUKqn8Ye668q7JwHxthZ2M9qHUBvYzLG3d9ukjVs2DmZSJ2INl6u1tqJZg0lvhKNpd36M3pG1a
JKu016lApupehWYKld4a01y/i5ZCKmiAiPWEBT7KIOQ1I37JdBBVsoenjkfzJhfxXAQfZ0OrdgaN
v8UPCTgLNS+qUWuxe5rnofSmbH5JI6vtb6qoyx9rVKbl19AIOeMu1wiu1kxx3FVdZwi/KKX7SZmc
5VdQ4SNvoVqCVMua7YfXgYY5ta29hEaOlzFB/6R1XlZCMbkmRvkuVWIo3u5UwGFr8qI2z1MlyAtp
HHVCfyEqlqd26qKjEyfNcyfmqd8LzcmuGZysXixMzqZGCiQYIUbe8euyQYZUVkZiG796uRlbvuKI
4V7rC+2uU5BJiwSOAk4lcFAYO01c+byrysHS16W6SLHi95vQWgPsSmugM9Qo6WvXibEOsslOngpK
Uht7zPNrb4Zl6c4Saxeg8O+eHEAh2Narkl7bRK5Ffyp9ieJOeUjhRHVfuDuqaqPBZ3A3VkQhd19a
veV9LQro39ta7ep+20QzSVlmpDAL4JTVhxBQ/qMJGrinzNt5/b/hELuVuYGqL5OfgxKr6g6eSaEe
Eq9p/65L286Jm25RHWdAjv0NuV5pXMG6vts4kPWRGOFpxmHksbuqO/XpaLdISlkvM9lys9zmWvQt
0+PmOCh9w6atZdVcqXW9+3yMudDXF+bkIjy3eoU1snQnnYLvy3JrSR9+xJDcSoXSiV95kbymgmut
n0YsDqWRpe4PC5ats5pjNCA3OseJ+jKmOKHthNBK+W1UWpzKLR4yw9ZqtBlWD1/P2pR67j6Dzuj1
gOYMbKkJ6Y8x91MYnflfcY0In72HSTo397oopXaD2bXtPcy4ewv8yhd35dIXhhGLf5JJhBbpeQ87
YfQrhD6SH4KbLNqG6HAU956bF0WgA13MtrrUtSc0JgfNt826Bjsp6KLxyBFpe1sV8Rw/mo2wmm9R
qVcSL3VjlNUGlLcaBQpu3oobINcZpofCBFTqV0moY3gMaVPZOnpmpX3Q2b3m7FADxoE8GM3WQTuH
YEGBfFv0Vr+Yi1ddSRMtTEXfPpgzV9gvL4yK8tWJG6v9ZO2KWLUQBXneqdBiqF2tQhYqxGkyNMP0
RL8g2iZziWNRnLj3zmy8YvGoXOlzra8EG/YbD2S4XBRSdVpa5xGya+JRG+JOfVIq3go7e8qi3aRk
+jc1t/Jor7pzv9Hd3Ej9LEa0w2/tKjOvbPz1YeM3oMxLiKYEQrttrWo6RKoS5V6pP0V2ZASOm2WP
5VDFPhV8k5QDKtuVYuS7wsvvETnYoCfQD6AycD7rTGjSqtNWf3JMsoqkg7yfx02yG6ow9JXBnveo
c2hBmXQ/lURJj5o0o8Ct82uC+hdmzspz6BGsoNCkr+pphRUXHPDceAq7JDmoMK+2Zt9M3wFeqUfZ
yeHm4wTgt2/8n1GbiS8kVi6oRV2V2+J84s3kyMEabPNpSr32b6fL7XuPd499hE7jqH4iU9fbdF02
53vsvxSeuI3SbKXei3kTDuDTdmAtwisFjVX1lGYJPwpNWXgM1GvNNbEgwoJHQnUzn4ABxYGO1tLW
rWqp+nNfDs9FhRbBbm6MUP11ZTWW5V2vBh1M6Dbcmu/lTNtsAt9GZHyKYzf8CcakKTaIa4qbOu4M
bxtX8TRvsjCNnzKvan7RPU23EG9V7ZO3zbIAEP+IwgCNIXIsN8MfFR3TS6rUGkbrSba9+y1tdCcI
vdjuSAJrh6TTrTK5/3juF9Ycxx8q/1R0FkrtKvjTjVSVGdXaJ5Ek/6aDWR1Vs8J9qoB2taFc1/3E
iUj/HG5o+dAIhMAoNlESXkQ0zufZa5Qk1ELaT/04qDemGuPLMczz+ECB2/RdK4uukXEuhDdErJZF
RewBWMtqZT1y7LwXpfVUNu3cbMupmY/4vTizjyx3eA8+q8sCI7X6IYAPVAVqY0xX2uvrjHCZNFOl
gE1jYBF3PZ+0NOpOzVsmraIGsO8Af9ySo1fByCNro2ZQD4vEKDfTaF1zPHpXt1uGBjcKQgv8Kt5H
S/j5Y19JgwIb9oXuUzKG2fAlLdkRD3FuWqBBMkuXW/TDsuYeqrcRTLZ0jW3PC34IUnTK7ysk7+JD
kQ7KTW+Hcv4X83ldJr5K1yHZta2jjW+jOXQyxSkn1h5m6BVuICBz3UENasWnLwkqkLSq0NOnewRA
/XwudVMhUFXlLKPgCk8t2aV+PJo5aAkvy+41EEVX0un3e4cRAbfRR3LpQayF9O3IDLWOGvVTP0A6
mk2lO41KN+26uChuPeyrblpDnfaCq22fc5FeCQrL1jwPTnw9AqNDkracl9UdhSNhZ/I2tp+8PpZ7
3a26TRR7I2q047z7OBhcuA8JvhxJNGgBStLwOF/cmGrqFI7CfrKHBkU3iX7TofM0GftVbZvdpndl
ThVLal8wlC+9m47jttXpawG7S0QVfTo48XO4poCwq+7STT//OYgimX0+afZTPen999gO620spnzn
xELzZ5ileyc3PylXSnBiUBYcGhYS74jPnQ86ugrsS9HZT6SIzt6u1OE1dRxAIS38nc81Xv/vWGh4
UMBHOG/9eKJEbLRNmtlPWqWnPwfUFP0S1f9DW1XllW/7Pvws80JYY7nxwY+vYm7tActS+PJPud1j
b8UN7PeR3gRTVh0SK1KCaEbJUbei5Mr+vTwwKlwA5+G1recYG9SEzN6yn5Sh9TZj0pc3eFPgAlV6
iGnLatsPzUtoacWVeLtWEmFxEdVhUB7g5JRInp5/SKuXiWXGdf5sjiiVPIIv9jTfcCON1q9Uc7+y
6PbspsIYzF1dmLWzYW9lGuY4YiiOZqx1bPhBUEVueyPdGjiuXDPLvHDg6CmS4S8YWgjN685fUnVV
VhWj8RyL7jkM82xn9WkcGHmub7IIC0KwmGZgtrPw62jMg3aMvH1K6W7z8cl/H2SwqgKFiVEHggf2
OgHtErWVcdy7T4h1xQCP+vFbW/fKyzRYyrXq0/uUAwQkahG8rE26+2tIHQBzUdi8wJ4yOhDHUDOa
QxhbKaB7Vfk5a12GvmZz7VQvp/Y8itInAu9O7YfePEnA+WZI58jJZ7tPnhvdoHlBE/5J4lPR8qgy
JfqLcvz74xW9NCD6c4tNwlJ2Wvs7UZYY4shU0+e+taZfAHjbrdfo6h5Cw3SSnfr68XC/k+P1BMkv
oKYsbm60rM8nCPfWEdJxouc6cYX9V1Vkugiop7XqMY/VxFcEpVEEtv5uxzg8NgbWiv7kdNpekPNu
e7vNQFIOicx31oAT/UlAdb2yJBc+PEJmHnGcHATy5SoDmrxxMpKwdZ/CxhSbyiLxSscupxqWDW9m
IV2/iVMumI9X5sLWRrAVfhlvCyhfa3q00ub1jL02o6LxAlwp0+9mb7ROqpK21+RK38c69tZvWUmy
TZKT5bf8kWgpuZXmMbppz6qTpEHdVv2+aNrcL0nfj3asyodJkyKIMkgln50lo0GkAHiGm+I72oHA
pKAdZJw/IynmGD4opTIYWhxB/Kwwr0nvXthsjAaaDmgmFGX0kFfzxG9LTkObPWObqepB2dUjzoUm
QrzflBRjx63ZVda0iXLUvrZ5NrjOC1Tt8augBxv6lh6q/6oIITrHSfT1tEWH0k0fs65ln35yWXhL
ga12MEGi0Pyufpdgi4lbSRe/JhOXTlBhN7ohS57CLcLU1/AT777+kqkg68kTlhcsYI7zVZmzosHm
yYtfCz3M7no7y/duUdAnZ3n8vlKMH42d3Blt31y5Yt/FmqVMRAGB/BR5KhgZ5wPH5UiljMLeS8r9
8EKJbj72vRi/i7weX6CGXLP/uDweIC7ycKpT74pFpWNU5pjpL2FblDd6jl1XP5b5tkQwr/YjVJmv
VKcuDcgLBu14mjNclasJOmE+JEk4mi8AMdyXuR/tb2VOd0zF93Bj9OZVK+d3NVHCE7ZNnOHfrzZn
/Sk1NW6kpStvbtFIe1MNdceLR49pgYdeUh6NJs7711ybHEs5xBCeqwcQ0V33V2lMdbRLjLmvm5tC
G6f2yrcmH+drnkX6hQMMV4JL1NHe5zWtGqVNhxrzG6iAGPFg3WtjMimwvIkTDGPpWuGdS+1mHylu
Pn81G7pBtAVbHndKasXevYj0YoMITelsRs0qhvtOSKRhSsdU25umdIbyMCoRQkM5RGsEGAFFWTdz
m5jJTYN1Z78b1L5QTl0ogT9SqDTyrSu7+M0gV4ix6enIzodeS8qHLEcGPg5ggJZTurWF0dS1X9I5
/kH/VplOXtw5T4bFw/iLZibmE7l5mr/NZh/JbeqVeRwAWMhf465zEl+UDrZ7AsfQvRfVqOwP/TjF
32q9oVTRCYP/NbBUHiOo79EFHQ5VZFvJg5Om8gGtynC8Ucqw+MsEzzT5yoJj2kypQxtQyUZxnPRO
f5y9ttOep2LGcqvKsiL92tMCONpoQib+TEcxXyxB7OJHa46qenDHFqybP7fgpjetbaR3HpRX99aM
XEP6TqQ0GKfkTYaDciK87kCnJK7/aQsqR0Fbaw0dmVmvHlL4yCZN+iTL7/ATMlQ+nxf+sByJv0ur
VZPtW3ZmIh80xMomqaAG7JFqVu7Cohi9IBmcqnm06ylWh600a5GVWztEkzfGCyiK3d0IpP00K6lq
vmVxnw67pKDKu/NqxfjXTMK5KiAyuR4Fc3sAEjVcuYDfhcWlnLUAvslv4a2uy3qaF6lJIdTpjRDR
7eN8kLvE7KLd8qr2G/B3iO9iua0mQ3blCfBuZAeSGCBa+qiUXLgGzuNiZSMNUEy9+bc9qEWDwAS8
og0IOu07/aXqRwM6B/sJqp+Vt++wjadx8PH18650QOKBKAtKU+AGF6Lc+Q+YijGxiqKM/u3Q6Iu+
G27nnpRBm0nEiuYrnPM0Pc512GzTWBY/uJ2mK3n9u5QLnC21A1qRvLzoNq8SEtptWsnDJXslvdf2
CZ420UaUU2n46JfcKxjKuTTTPXENNLkO2FQTqWSScJNyL0n36u2Vu3U3ika1Xyck3Hf1PNUHobti
n6M+ikJijQPGxyttroIibWxUJ5BpoPsJ/nbt5SjzCL1hZ/ReUWxzZjBEfe4ryx19BQS3ziYX1DtI
W24h9DxsSornX1RVFDFzy3qvVIoS3xzb/tGqouIfQDfWJ4XRkH9CoGDJJ8le9MUL6nwsfTLDKdGH
8FXFFeombefutk1qFV1c5Fnq/qqU8u8E/M+b5feAwJIg/3FYSGPOB0QSO88Tr/JoWlvxd6f3+q+h
Cwm5V4fuMGH8FvmhoGZQNMI8GLV40Tuh3Hz8Id89iX//CDhd5FHsXLAB5z+i6TVBYzv3Xota6s0m
tGfXT8jwfsRdP90Ok2tuYzvN3oYxCv/R43n4mlulWvhWobq7j3/LOn78n59CqZr+EDXjNUk6L6U6
zl3vvQrPlfbB6/uy8XuJKanvDajYbAytnmk/Vul3TU7R949Hf7+l+fzoqPzv6KuFQIjLtCRyn6/1
UCYbu3WnKDDi6269788q47ikVVDQqUGsyVaToY+D17UseK5nf5kenBx77qw9V+NwtBNvvtLmuTQe
2BX4z1gCAcldxaSqd+3J8yb3dRwsAzXXEbvzaRoCHHLM565ukiv3z6UjC3mDzJhDCzx+Wec/HmX9
guQdi8h7zaPG+qaPTfRUxu54mM00v0YmuzQ3OumUGhayEdnj+VhZQ0bY4Hz8ilG9M+4raefHykjc
2VdyxcO2N7eMH5/eJmAFNF43lG0QM1otp6mVg6ukVfiqhJqMgpbuVbRTM67yKyH2wmlYbAv4aHQq
adSuHn0C748Jh4LwtVVFFVRl6IGKEMrWxrD3Rm+mPKirsHlM06bdfzzFC19weWVA34dqQF169QX1
DgFOs268Vw0bd28/q3OKa5Vpzlt1BH53JWtY35mceuQoecAjooji15rVbid6p+RapLzmpmK2S0F2
yv1Wt+O3UCg5WURX+JHhhaePJ3lh6xDkEYCgMsYufVd3xk2FCrPF8oZNhNBE1d/wVBwPCkYGWyuT
1+xdLo0HVwViDE84xlxylz+OBc3AJtfUSXld8BG3CqycTV/BotoqbpLemazCtXb7pc+46GCRBy0U
GX31GWk7pV6IhMlrhOZmtIFVGwaKbqdlUMZpeGW3XoiejMVLiaP/u/91Pr3cGuJWxH34WppC6jSS
TeBl2jirV6LLpd1C3sF7n+4922V14r2+qY1sdsJXp4jkYdaHaZvlWXJL3zq8c+o5PzTTHF65JC8N
uhiQU9SGhwdm43xyYxVWXtbK6E3hpRCYeTNs8ZHG0CPW6hsppPlF6El65RS+HxS9NIqZOg1U1DTW
fIMh7NUkVO3oTSYx9NjCqns6RJDSdu4Y1Xel3njChwVubj4+GO+/JOMuGRB1LWhAa2MeKtbNGMUO
ZyLrjMav+RCkJJSM/oe089qtG0v3/Ks06p59mMPgdF9wZwUr2JZk3xC2vLWYc36jeY55sflRbgy8
uQVxdAoVUAXZXuTiCl/4h5f3xzlfnhygaDQxneBt6NOeTiquaGZSZY3/3HeWc6UNyeCGnWXe66rk
bD4+1MSiAO9BbsADnw6ViCAKMR4MGKpLrgZJDb/gLQm2GSmLDx8rrwaMsF+4cydYzelQoqj8CloH
b+Vo6XUiVdKhHxS2Qutf2X6Vbd9/szcWCdocXA6coZOYzexU0b3cSpoA/k4lV8Y6sPr6yZG0+JA4
YQBmTlNRoM2WhNnnaRaTSAcFnXBaF5T55u8IvqVM9TQLnmW563aaGnprDZdUNxgi7RMV5hqeYa8+
APLoN04kmwtHzVsLh9BiKoVN7K25Fr8XFINVaFLwTHWuPXBNhivdSuN7a2yDw/vTe35okxVQyUYa
nb3Aaj39mkZmt8ZoFslz1cdasZGTIItubSTz1a9UqOo7kUO6XhKeemtQamFsNJJJQpvZN03yKALC
nmXPSgfJV8bH+I66kHY19Km/R2SjXzjd3hiPOgGJMwaepHLzQCN1zLEE/pQ9a6VluECZA7RFu6pe
d0Onv4SUiRdu/PMPON2CNKTQ2KOoOa9nAgwKU9H08bM8qOPWzoT1tQ00jIGUdvygdwyfD5IdksV0
I0DpUi0+/YKEEZnfdXn0LHl0Cr4MUUn67zleIh0y6AJf3l8vZ2825XGw3ydhK9q/86lEZVLknRbU
z5PM0/ca7SNXIUDl8pW09n8wFpkZCImp1EEx7PTNQI/lpjwGzbMmZwYoAWStNtyJEDwqKVhqQZyd
MyTh1Gan3Ig3I088HazV4SwXnto/O31VXWleYK6KvDNu+jY8tE64CdQ0Wth7Z/cQaDnAwODTVLaB
M0dkZrntpbEI1Wc5kglf8MQr5I1KrXAh7zv/ZhOpD7NxOvVU6bRpe/wRmDlRW7XkaepzTY8Cdi0e
Ixd+77X1KpadpShwmqeTlJ/vNWHt4J+iv0wP+HQwpTLgvDRO/Cs2Gg3wY2p8hRcarsY+tgCABukK
IpuzEZGa/np/aZ5VG5AJRWJhUrlGf1YGoXQ6tNabWtKUbflCydT8ESB0dklmNdwXIWyjuBTdrxzx
wC+hrvQXuE3aD2oydAtzPbcKm/DOloZWKYV04hr+OX2IIJV6LxuN+qhpYLs3oxl6pWsEjSioiw0N
8iaBjPYRYv/6V0lPfEBxg6bsk84oI2rGifqjjkC/H2JZyeTtwgzNV9xE0eA6Q6iWLBkBi9nDaQEC
InVsqEfEirT7Vve0HxJIqycq3iUOZgp0tp7q0aYgE70swrS1Vo4hKROnMZuCCb19KMeof4SF0Swp
MpxBSKeHA0A6OayxUoEPn86cUtpx3SqjepTL2rkO6Dw9KfhAFq5a2dpNB0ewc50aWSW3o1yfuHQn
fH/dlnm3r3UfCq2vF76x8D3nV8f0UCTCRAJkNRNb+/ShrJY4sY1M5TgOcX80CiV7MWKqqjpf7R6x
siXPszfWDxuUGvVkhUn2rc8jcYhFia/01jHMShk3ii6tUUW0ktot/ErcZFWeyleWP8iuHoeNvc64
qu+9VG9d+IHJr3Qgntn6ap2E6/cXz/lMUPqdknUSIDDd87zEjjN0JRrF+xU1xg8pMj3a/WnbXXkW
2o1JWB7fH25+HlPppbcON5+lRkIyr1V6TlNBhVDFUXAJuKOMR0wlFdJlmVf1odPS9kLvbH/z/qDz
w+t1ULy7qPCD26Xye/q1ocv5cMwYNBuBrNaar+9oeTkQAjPltkH3dNejMXOoBIze90d+Y3Y5o6lr
U+iewMqzz96NfmEYjSSO6BR13/LaztZ+GGiXetNH69729+8Pdza7MIjQHOWU5rZDg2T2okRKchCE
YXhk41SJqyGs9dxrzVAh0ZF0LnUtFHoNvV3KM+dXEVIgzOpUEAFUcF4QVnCtaXCNiI5lzNaBcpOt
hVN6Bl6/3HsfXbEMRmsTZjmh2KRdffo189JSWzttoiPQimBwCzit0ibWqH6Av5c2CHeU+Qcjd96P
Oj7UMw1cELHE7AyDJBnSKG+ToyFEui89276EDewdxgAI6/uf8I2pZCgAuFw0iNjMOXcjpO48kvPk
6MdqsEkcRdr2vqqm0BIpECy819nynN4Lx5Epw8QcY65DQhUyVCRsx46gF/1VEPXavqEZtRuGVrpN
8Jz7n4yHUI1NkAkwd+6YI9egmkIlyI5BaAgUIfKsqA+y2huXokwzyc1zXVuATp7t/ekV2Q3TcQM+
dP7pIp+evBRZydEMw/7OC4t8U2ah6ZZNBOBGrtT6qtCNySY575aCpje+JdcLOkisnSnxm37+R4Q2
GCQMAqrn0W/6DDpTW2T7qujCgE53Yt6+v3De+JYMRlrCOU4sP6dqpKkWJLFWZccxjbRNhnv9Bkhh
v2tRZVx1UO8Wzpo3x+PmpHU6YcnmE5uoauPnSZ8dmzI09xQkItwCy+SWiyvdV1zzC+2A88lEXUmh
rgs+ejIfmk1m0SeW6BIlOo5WJ98XoinWFJiHWwr5S9jx85CTIApuE4nzq+6ZPDtHlRx8J8FSfBR2
kWPCM6oxmgu2+ehUaniHYzycsVAuQE612o0J53BbtWOx0EI8n2AeggYBtwc6JFS2TlcPVclBDoeM
zWmN4c6IshC5iVT7ZfV5tK+c7KNoHUbCows4LEUDSk3zeja6xm1eS2N6rAb9R9UU9V5oXFz5aK0D
UqXt+8v1/HMCDaMTS1lysi6fy1ZBEWoizZOaoxbp3qdAHhGuCZ3goGvt8eMjgSQk7KC5T3t7FusF
DjaZtVS2R69T86tRdfxN14pgi9l8uXt/qNn9C6wLSUvQsUAYFGTA5nY8w1gh1SEl6otIMx2+cKVu
qKqJh1xU5iGxDbH2fLlaIq28OeoEKeOc0wiwp4X0xzHTAdTsar9WXiA86Pqmtgv1odbrZgdCR3vW
cjV+bBBZUT52mE8vSzGEFg/JPNf/PP+kMwsiWqnVl0EdFFy4Uk+7F2hy3/lJ5SluGJXtws0/XbN/
JKG/R0Skj9bzdAbMy6Fmj3+MKlLtxe/pIokmGx/U0JIWqjyzffd7lOmtiDGg9M7heUlNYTJNFe2l
BsdzQHAFmGQnQf3MohSXyUHFN/RjuDWGfK3Oc0WRYhJvz842u296R0p07aXIcNneTP9OdsUQQOEI
GkBSIwHH+yt1tv1+j8jpDXeBKiG57emayYsUlUA11l+AIAabygnNQ+CjViq1urR5f6jz+STZog9A
m4y/aMudDtV0TjA5c/nClcVQDiDExmBtVJmHiLicQJ3Qmp8fHhFlNRJiTQe6wT+nIyrCzjoD5Ixw
9bByLhrbuQvJep11WOoQfSsM3BZW5vkWRHKMeeSa58KHw3A64uBhQBrpSHe4jYKu2nUDEQUhEGl4
qeLe3uB3Jn5ooOHSH++/6XQRne4IxptUB8lhoWbPgcROZPimE5cIq4L6lK9F3/gHVMJsVyty8SiS
SLlF6wbHE6vSL81BtpZcp8/XEbqVcJ24KRGaYApOX7xWndas5SwUbmTogE+wdLxhlqFw69kSQ+Rs
+086qMBcprEoe83NPvM06ySpslpBvwX9FBDbqPi0eSLyj35NBoJkw/qBRsV+nL72Hweq1RX9ULZy
z4r1kjHaOOjuq+u4RsTrLuVINF0QdbW4aFQUOBZOn1cQ7sknZXDiuKlySJ+Cc+50cK8w/S4fNZaS
B31p2I5UEdVLP87FbZBoCJHFtlXLYMMBG64HqZCdC8VDmgwW0pitilCYqVuk2VC7atQlZIG9QqwS
uggjBPptlqCrtkJqodZdkLIm5riofAQ/jLDJpDuzzP30wgilVoZoj1meq5nyQFys9Igl5a4HNzTo
V7om7J8oFaVPfuKjxmiOVqk1G28sbS1bUwQa4QuVqHU8vb/az3YZl83kjUQ0TdkYmeXTqaGiXGhx
rynCNZ2kOqSVl1xrepGsfD9Pv5MI9k+VbZdLzIBZCkHXCJUMzjB2OOk1acTpsK2B0IxeJapwfShE
1aErsqFcdS1KfJdx3lrxBVyp7hJFtzzZFDRBlvKIsxMUCsykODx15uCmzpE3JjQv6D2d5qNEpTqD
C/C1po4Nll9eZU7a/DR1YSyc2mcvzZhIW6LZQeQ0lX1PXxqkOEI6LXpKrm5kvzKs3G5S9Mlp3HbO
hdr3+s4A3b81+9Fc2AFvvC1RN2bVXL0THWN2lpIeRYYToaXoDmWwt2pRRHuhqqO4rwOt0q8youBk
IdY+W1n0yClGTQKgEK0gnZy+rSL0JmwoFIYgcHXdrVEirFdKaSiJm3QiX0m55FyXAFi8haPmtb52
st3JaMBATsw+kCRQfk9HRiwpcxJNg2JSy22dXvSkk1W5yhtNiR9ruP4gjPVGqfc2joBBvbJs4DtX
vRmkzbWVdlzhWzJqNC5KdB9vmmaUfFcpVWDoiZQ0+dp2an3nE6zC48sr9KMJshF8c6HyCuuXH8Vm
s9YJj+WDpZGsIrZEz867dGp2s+pKqaUE+GVJ1bjRk0QOPpkRRZY1+tRlvo4BOX5Q0pvojjMPF3iy
HnQuKeSfzkdE/CyT96iPndOsDfWrE/tuMnz+2EEyH2Q26VHT1dqo+Oqj9hm5DMntBze4cRbW1Hwd
zweZJZG1j/u3IQn1kdTN1ZSVkC7K4GAv6f/Ol+5sGG12OpkWlOxcen0Xsbfu5c/DYelN5lHGfIhZ
BpUJwyCJ4JsgNOBfKbUrDWvzWXypv6r373+Y+akzH2l26hRQyC25ZCTlJrpAhcvYGNf+BXYs7w+z
NGezi0QF65/Bu1Mfvet0Ha7lzzjV3/69IWanWNDptSd5gfrIQb3S157rb6Tt+0O8upj8eXbMZ2sW
fAVYEGl5wWsUP4pPxW4bwDpwm68tOP1fgeQGT85BrKUDUnHGUkV0rhUw36fz7C8JpCKqO94vFLtS
31feakhu5ap2S8m4UFQXPZhPhr0R2kHRJFcyCgA5B0m+HKstz7zu0OwwvyDOVkEwfn9a5iHpfFZm
J4gMeD+Me9aQb/1Mursq/daUC+fHmxuC62KqP9M7mZM2VZ/IDw0O1k/kfkkulO/Od7EW22z//pu8
uUz/GGa2G7IhDBw/YpjsJdpnz8OTdBh2f2+I2U6QzLzWEtqVj81GbKZlOrgfjaZfv8cfbzHbCbUG
nXyMpyEu8itxoR6KQ7S0E6YT6Gwn/DHGbCeUvp5bpc4Yyk3quO0VmCxc18qfeek22ir6Jf/8e9M2
ixcq4chSnbD6s5fxUnrQLtLd0sef89J/77A/3mm2jq1I8XMJUelH73t+pe6y7+Ztx7190Zbb+sH/
qo9u/eQvmLMsrbjZxVhHWV/6AWMOw0p6NIu1lK+cL+bXvzd7s5sxzUWMwiOz1236/e9Fpx3eH+LN
y5eiKfEy4l1s09MwAoedEZBepD5a5UUmfbb1z0Y3ulr37e8NM1vbcia8OBwZJvc3jrELo4s8XwX6
wiZ9bUf/ubxJ8aEbkfqYeAuABZpdwLUF77yM5fGbU9l+6ipB39x5wBtbaOIQ07dZmqFMiBJWsJcw
60jXEVqNL0FU6oQdWCEsVB3mkwsgA9zVBGIF6kLreHYuDV1famHtKd/sKMb+Te7Tm5IImXCt0FzS
0H4hkppm8fT1JzEcOtyIAVFUnbOTUFrjcSLH/y6MxNFdLwxiXJ09ayksnN8cRP8kPeQB4FYBzszl
6pveQ5ZbV71vbaXahb8C69bIFyTGo62saFZVH3TsAlADTI4YF6T8xHV/vWT/KDTEwFUDUcb5d61I
jBX7LpVXtoSblWWMWACHdb4kGjjf4OTNXFlTnRjRCw13mdN9UVOnAnulBT8qVQouRz8Kbkw8Da8R
NLZvxmzMrmIA+wvFxrPvN/mDKTaTijANrZXZZky0WO4lhJdR8FRBoVB12GEMoK7e34tnXw9V/KnT
DpCbGhxor9NXk3IbwfVESX+UUuHkKyS4s8/OZKm8A2KSLNw4568EE2by2AR/SJo6FyW1c+qBGN8k
P3Izba5KbBvv0sJYmrjpa5wsfADwE4xMQVAISsMcaix5SBXpkWl+Dfys3eaSaVy3VqDsQ5E8dHZr
7iVsK3JXkpR2NTZtt5CJz/tgAENoJNrkpXBw2HxzB2xDjqNC8oX9tfC5FqC69nb5w+plgONp5jco
29plEIC1HmHxfkGRMlUd1xQiko5RzC9bmPRXgOVsPqj7o8EHxJT/mEO8uQ49hNl18VBLaB8jBRJV
VrozmroVdwnSHdZlWae6sqYDXVYrgRCy48o6q+9zidpCfsTDtxm8VYV6XlS7JoRss3CduDKri0St
jHxNulu3yWoQFLf2g16F+getjZhS+iJwHUFEsX6Y09NVWsQOtgZdpH8dWlP6BEoYUeGW7uxjaSdK
u0UEJwME9f7OONv0Nk09SlNsQZpEAJ9OxyxZwL5tJvbXXGHSKHp6LlIY1gUa89rBAyd8rWdWsXAD
n69d9jywIt6WTB48/umgntq18ZhX3le/8ml8laFexThpVhoc8aa2rV3cacpwCJJWTmEGqKm3Vjs4
zAunwjyjfHUchtsLGIQdCU7y9DHaKQ3ToVh/NUdRjZ9QVBHlGgdyUzv4oM6K9VhSz9tQoclJBMPE
MxaCnbNjaVIVmTosVNMgYcxLS3KY60Ygq9nDGA1BR1Mg7PutUXiD76aNKZYOprPhmGvwdiwuEEAA
XmcHvC1KC7cNK3qIxzim5lOlMOClEFq5GzHvX95fWWezOxFauDEBK3M3Aw89nd0ugkRm+I30Fbup
4S5utGaVx1q6yyPRufZIbWmIw35Nwc5eWNPnZ9NrgRDvnOkvoHyzRU2VykAfJi4fNL+UPpWJ41zp
beh8yobGWPHS+qUWJeqd4un+J13xX1SlThbisrN9xY028QUnwiD/MWcMOkYS6ZIoiMa5bMJJly/a
5GoX/eo6I73QC/EtQLds87EpR9ubNj0YKOIgzLvnmB1D76aIojEeyjxLbyu6oHdd0untHdLh40un
WrW5ToyxCD95/ugt9XvmH5zyM/1tFhb8Gq7buRMnyuhF1Npd/2Bmln3lxZQhf1a56sSrQAtLugag
eZLdoNfdLhsQxf3oV38tf3Md0gTg32coF68VlD7NYHjoSI6UlR+q9kUa2U10obWY0LgZ2PVPaaXm
n8OiMi/Sdgh+apnXGwun2zwEnp4DaD7kignJSKn6dOFLhtI5Q1PID0VVe4NLkJCXu06t4xIhPCFA
FjVJvoCAOR8T4DEyAQz7u+F2OmbTJ7g8INX/4GCNsq711rkZCwfpkUhag/JZEnyer25wYTj9oGtC
0iEjOjc7SSKjHtWqysuHcEQwxG/r7hpxj3ErOY5Q3YKFjsZvUv16f3nPAysNFgI3FPKqrC7u+tm2
FpGh5SDmjQetwVZ6krkMHw190JbuxLfGYfOgGshg9JNm90LSdHZQovvDOdlKwcXoSbG1StSy1BeW
7PxA5oVAZHIWgwyZaDHTz/+I8at6cJBpa5QHEfWVGyletukQ7nZ92VuyMDzfnAxFVA8hAKgrcNPT
oZwG6iQmS8oDAufZlTaW1mXT6R6tWZYobIRwXfvZ+DNukTh6/6udL00Yd5MPHQAYvtkcRaxUjoVm
qSo/YJ5mbdO4tOSLgojDdgvC1y9ag43Sh0eE+k8rmCVKQDiHTHRRKkdVK4sHy4+qrWda9dZRUmdj
I2/iWhAqFyAaZ7sBwCnMLTQYQb1g8zWbW5HSvR/SZnwIMzXelQNlpRR470pmjxxEIpubPGue3n/H
szUKZnjCL+jTdT5pbZ5+T6WNIKCX6fgQZY50E8WavtWqIVu4UN4cxQaNBREdgtycUOwJXA0aLAMf
HKWv10MR61gO+f3Cgcmj87R/Bu8ITk2YOtx48UiEtTLLAo02HRukMoKvnlRKCPqVA4alppYV0c/e
LIJKdv0IdoThAkQrnNDVwsBPn8ayNZJJER4E9S9wFtWwN7vYxmaljn1cbsMUt5lVDOjK+UkrxBoi
10GMwXvSnNBri5Xkm13puACuG4krujfNcaWNnZfcVFrWQCdO+6o2dzS+GwpdIQwUZdUNpW9Eaw9j
16FHeNfKk0uRe/gGuHTmqfzuqopF4q/CetRMqu02lkEHnF3A8rtws2Mb8EeZtPTjtVjPW2PfYAKM
SceQqYViuj4I6ciiMonypNt2kDSunBCHmk9wOLSyWyMo1BfRxigqO7pEl8zPnoJQzbLP6MP5QXjA
4E2HDd2Zsoer0pD2g/DdXFGx8XF9pGwKyVXVPMacRtGyljxHqk36gZ1RFAcqG0r4OIYqnvau76FY
obpjl/tmQ6ZEvWKfyMYw3tQVUkg7sjo7egHn5WA+oQuUHm88Y2goe2JZGG5LjLGCZzhVaboJcIsh
McW/EIyJDOi8vei4QbwtybcZvmR9HcnbAlWfbmUUY2s+aIgnFa5mRGqy7YNslG9tofv1lSpiI8DF
RsubSLix5k8ycWGNnahr6VETf6oVLwbw0jd4O++hUFvSXgitbu91cDAJ2sWc9xund2LjNirxaPkm
yxRa+pUSJshwrGAt6VrJIkkzcVBUKTuimp1PyrVqH2y8WOuMrSFweNk5TirJ60Gt+uozvoJVuhsI
df1dTl1+OPhmHrfrvNe8cN2mvqjWli0JfdV5XdxdNkIr9R02LU63KgsN2yXda/PyAqtJ0/4c2VJj
Pw3e4JTjKmyBu2x6Kc7EKigb39gh3pL4sBNMu90Sj8FZMOwKk914tMvWHfizg3WrgE+JVk6AYwkC
M8CcrcFVzc6OShY7FlobBC0KzPlwOqyHW8mXpPGCjpSob7q2UYNvrVrpxq7zQJN8HdtYwy1exH3n
JujwjT9EiMfeBi+UJkkJ6qrJwI3iWyV/gY4DfNoyNd+0N7qVo8OJOqmubU0Ty/lrgJb6RGw1W4Rb
XFEZlZzCaRmgi7t2g4yUq8VeVX7hEezu0JO1xvuwaB150+han9xnQFDzY0GaH2Gwg7TJ7WArhSGv
AlSxgMKpHRJfKssP051i1IdslUeWMaQrOVbKCp16ouJkzafTApzgRsxTPuW6b+GhHAde630veCSM
eSSs1TxjHVc6IhxdkXr9D73tew9qjiYQbU5SDoLrMPIScYDeGdjmKsvrsJ5cpORU+WInPjqZOogB
wqAgFeFouLBQG25WJRWSsm9bIO2/UsATQb2P1JD5WKsFGdEvuBJ2sElhIDk/378vzm5hJDd+G3yS
jVEtncU0vEyIxVssfVHiKgUDJgMpXMVl2V+bccCBI6d5sHAtzqMbqMrAajm2yQGhj87LGaB8gAeV
UvIt9K2iXntCdcptIwVa/4ycimG9vP+G8whHn+JCIFkE3eA0ABOe3ohpiDGCU0Ylw3WOs2q8vPSP
0BZS+zIqW84cNQqtNuXDj3W181WjV769/wRnLwziaTI/dwDawlyfo1OA9Oc5B0/8mGPb9uj4mv+r
l+3qTtUL7Pw+PNarss+k1wi8d34zaxVGhkNthY8Nqq37LDd6dU1dum5dPynsYiGGO5tbXD3IpSl7
62hjIVt1OreqPkg4tzXRo9JluKUBenPu8aetb7sgSXYYEqrfCHMjdZ1bcfb4/puedThAglNIQLsB
aD+KAPN8KtANCfPkpH5ET977kpsh5YttJfo8xz9ZSvVmEwus7Vd4aKrPWTmIHnoT/IPGWqmj3it3
reVJ/ULd+rWx8GfIgnIiqQHTAUGG5TafkioJYEiKUn5Ac67Vgp2PghS68alNZHLLmdX38bYG/KxT
0AlHi1pi6Jf2k0itBChe1cZVhhy4jPPNyilSW+wpCKamWGPBxhmj5d2iAubZ8iQnpqqPNNek7gpY
7fQjOlI2CM1L1aceQUBzl1hFpO673CESIkLylzKOsyrMpDRP5EhUDJR/4ricjhcUrMRgMOSnJBx1
7RPld7Vfe7ZW5dugLxLwU53geNipqlSHimtxBIlbkRudti0NC/fJ99fR2RoG8kuwDHgS4ejpkU4f
py9kVdS6FTxVlWdtlDjqgcyhrmuESrVWR7/deqNRrHopShd6VOcTP2mB8DdyQABHjVl0y8eXgpxb
4Ym0jHhTG33kk3PP0ZF0hb+dfLAWgH4zYfTEnzAnftE8OU/qrhoTQt8na7SiA3yy4GBWjnQf+HV4
MBs1/iCchfEQ/lI47l+dR+ZmU6mklLUX99WTUmceVkdmmzzUQeKV67rI1NKtRgPWnZZ4+kIP4nxe
SYEmrf1p/wGOn1UhOtq401HfPxkBxjMXRehI6bUfpGO4tlLkuhfm9Y0FPV1pCODDckd1fC5ikdIg
S7q2K58kiE/ylyCsiNurwk5xPBmEHl5QIUBWL8N+I1mDAq77tY9KZLCysyBaKlLML3RSv0msmUdB
PBnk8zQ5f9QOkiix/ajt/KcJnroeDNM7VNqn0tJWgprW/v29cz7TZBfQAKkcE7cw4ulgvaei8F0N
zpONZMJXKAjKbZib6GzLqF/evz/Wa+fo5GSdBNaJXWEfoIAIrvd0MM9Ma8dsSukpqVNBXoU+rlUF
K+RnHTqhWR4nw11GbJ9cIWklS7i/Ij7wkBe0865yTRKipvkzmVxgA1N23lc5LPrJdhrDWHtf1m2l
XEdD7scXCdA1hNQxCTO++r3dfX7/Rc4mDcg/AQHVUKRB6FJPX/CPL1QLHGWtVFYeaeRY/gVro/hm
kxT6aBREprT+6GhIWaA7ilT1ay9jNmtaUsro5Cbmoy5FxiOGtsDKTMnYFHluL2yEaV+dfKBJNQNd
M1g2k2LmvBc+oOGGJa1pTBhUZcrGxDooxmqfIJO+ppWiuyGf9cC1G27EqGcfjSsnQeVJiB0vCHDA
885nY4AaioLCfvTIRwI6Rk4abWOBl8qlELIjLcQ+ZxsNet0kkwyLaRp3Ti1o0D6l5COj42w09Upv
R20VNkJcMAUVkO40XMDZzMdj1QBwpldNE55i7hxAFgVYWjudrP5sVfPWtltxUUZm86XLkkcyoiVH
7rPRaE1MFXu40kjlgDU+XaR51dURPYX+GeIAvfexlPHBtTIn2KlWHuSbAXXipYrgvNoDXMWcovSJ
EMOJOuf3xW1ddk00ys+O46W30CzSyya0ioUN8cabUZ2e5E+mG5+U5/TNsFsNUt3O5Gep8doHozX6
DVYG8TobEG10Vak4fmwD4sskA9SmAE/NH/jGbLwGv3BCUi96xspcdgvHjzdtOyRuGxbjQkBx/mp0
WfhobHfKx4Rzp69GIYq5LeP6Oe3NcifnY7cjKbnOCSCvUVRqP5hrvKLfwfNMPIeJ9TYbjiA2LAZz
HFDb7CZnDbveCl3EKzMzl3ympj/qz6PFIMinPj3tAY5O5ERP36wPJ0yDhSZPZTUZPu3JeAhQZ7jy
sUl+eP97nU0iHwr7AaTNuETJGGfhKSq05qCNRvM81E78ZKPTYgsryPF9rP19KcyFa20KL0/fbNpe
VDepR3ORzhe9IY/gE2DIPAsrt56MUDaoofVyh7F1Y/XpBp0NIK8T9Eh88LykCYksAW0xthzX0bwb
qne5PIx2mjw7GbecSxTnuSNZ8KpvcYVeWCvns8p5Qi+bTjOnF4vz9AOWZtFiHGsMnCemsxdZ1L5Y
MA8e7ZjueSOypfPrDGwM/YU+66QuASIF7NIsq6HE5ceQnKSfCNzY/U8TiNt4kKww8JSVHZdeWq2s
cYhydTNio9Ed8j7AaCItgsw/DJ6BIqHbBixGN2/sOlnXbRCmNaZgXRrWlyH3guoqciBLDW5Dmpco
boOQkLWKQ2SOJZxHy4YGCjI0+ZIW1nwmJywI2kbcALSwYdLNsga5UpJkMBH+HjxluM+oYO5jZyg2
iDlF3wxl6Ba+3HzrwSCiZPHq3MM5Rt52+uXkJpc8tSi174gZhStwIb2Lz320i+h+LSXP8xtgEmzi
6p5wZpwokNlOx8oC9oBOKvwTqcfWPOayEyIrJgbRSPG6wWcn24qxoIyshga34aoNAEH2blBMZNGV
U09WESvoaqEWriswXTp+LHrZuBy/+BUsTMxZAcJEtgRoDIn+RMYFbnX6tNycfht7efzc6E7dHdUC
o1kIqm3U4dNNLVfaaH4lR8dWSHjO9zXK9HcCh+J0Jew0gKIU0gErsoW4ZHagUIyZ1HngJLG5sQia
xwkNmdEoSXJ9b2UEIqrWOlvoHtTZZFtsIqSSdlWeJZv3D815DvQ6KiRWx4IdjMXZvIiQiDL0zNio
7xEFA5sTdv4+Tp3iIlMpfpRG114SQLRbnVN7ZULTu8EGdQmYPtsZ0zMAViLwBDrIDpkr0jX2WGae
7hT3eRfl4QqNM8VeJc1g76yysj/VIvCXeH5vTDZVvUkFAVgWWddswYLj7fI+U4r7qBm027Tr852E
G82TL5x6bdscOaOnq7v3J/vNQUFF0nkD0HCmJioFAITqpCvvE6x4Dj69ip2sFME1kmreCjJj60pZ
2C184dkx8Dq5SIYZLCoqXECjThd7Ydg51Ze6uofSDtcsLDnkNCDMcCk/qtP+eyyTciLdIxyD53FM
HEolXQ61vPczyUwPDQUEGW+PTPcux7GqxDaFWEZvR7VD5b5UQn1Y+55ahq5uS2oNl00RxccuS3Q9
OPyIBiYsIQipOaxxhOjW0xXJ7rsm1OC92fG+dmSaKV4fLWzg2SH4e6gpGGBE6mNzEQ9kdWq1k1Ns
X+JAXEuO0m6azF8KtmfJ2uso0L85bLn/CQBm10itBOQaRZ7e99ngXzdZ9TwmUv8ZrJuPEJNRbjTk
PHDwCos9EMrv76/g+WKaZpO6sT7JQEBQnUNhQ0lYYSv04F4anfCOW1paOdnYXqCOly1sljdmc0IT
ToEAmRMooNN1SwOqjyUjye6lFhVCUfX1DQ4A0Y/3X+iN2ZxQIdQmQLzilDYLGuMk8jAMkvL7SIGt
hytauQo9z1xrjm9t2kYv9u2g06YuJl9zDNiXxOLmR9+khgL7nAsJ5O+U1py+ZVxEnWY1HYe+XPo3
spfTpZa1QI7XaPDn31NDeEt39bTh/whcWUATPJScGxm4SVlrOqX+KGOA6sgjv1Cbe7xLEWOrFFld
q+mITQ+4n1SsY3qnn1Kvbp6dok4uQLHUz43jJ88Kgn4/Y97jP45c//Xc/y901m5/D179+7/5/+cs
h8kr/Hr2v/++yY/p57o8HuvrH/l/T7/1//3S09/47+vgucyq7KWe/6qT38Sf/5/x1z/qHyf/s0mR
vR3ummM53B+rJq5fB+BJp1/5//vDfxxf/5QvQ37811/P+MfX058mgiz96z8/Ovz611826+m//vzj
//OzTz8Sftvu//zvrBTBcf47jj+q+l9/6eY/qTNR4iaVB1SPGNhf/+iOrz+R/ylPn28qz6K1SG71
1z/SrKx9fpP2T6pF6GFwp0/xn8oDIFD9+iPln2gvU++kl0bR2qBl+H+5O5PkupFsTW8lreYIQ98M
agLgdiTvZSuJoQmMIUpwNI6+X0Tto9bxNlYfFPHeEy+ZpGlWVWlpqUFkyC8Ab47/52/+85e9+ET/
/cn+VfTypkyKrv2f/4Of8nIe8ddTQMEWhxPP5Z81+nIeSeBZZyBNZ7O4XZ3t8jldY6Ccyv6cWK3Z
bUXP0grqeDDsrW020yd9yN0nfvF0iFwEdf6w2ELAK+tNOAykHvUXlGtpftlmhvdoRX2S+10nvSxw
E8wvdvA8R3w4l2G4nnSnJVQs1qvCl3Hr4mJrk67UeupsbRevRurpEtvkN3jlLL6Aj1EGMnMqAwHL
OF11nWZAi9Z6HVtGmDd0yaN0D+bsXXU2nMKYivCJznb9o6yKMUyxU3haltngape42Z/I8HPDd+Z8
BMtkyzjBMJ/+7OrB+eQVcqR1FIm0BCcQHnwR+OWJH42m0/pjLrFZmGLZPtlZrT2LQmomsVOJ/KJ3
fGof1NkY/agD7vcnbahJrRItC1PrmuwR+4/lskjgWB1Q2dW7RMuvdbOhN9iPXnOhC1NmO9kWEGRx
ui99r0zTZ5FmyuzDO5ovGps4Yi44HZuYGOc2D3irmhZYZCnkgdkowwCZ3msTv4voqPumwhG0SXPD
iDZR0VfF1i6M6lhWSTz4ldLrX8220FK/tPPmljZNTNncquUjRJl2Ta82c8uv9c69bjLDVoI8dsUS
1JIgT38ypapvFMVsvhilRTIGSYBALEYWk0omR+1pUDStCWIh3SjMxNhdDPTa7D0hN6PqG1UKZULT
i67389qsXR9/8eXGbrlX+gWG0NXeTXGD8WE7FeZWGQt9P0zlqIe2Cp0oKLXF/SQLWp2BEqVOHHhm
RniE22lzgiqgSJQdHj2OEpqm4tQXdVtxl8ktNUtWsw0sKKrSa/tgiPpK3wOZ1tvJ9MrJ5w7tDhty
6qFJNEmzJsKkjX7vjp1zV0ydOBQMfDdFk1jTa0iFC4gHq3/EWFFyp23b4RP1/jIEjpNCGNdokdoX
C3lQfZBygDzlMXE7QYR57mXt9jhEE2BZykAHyM8JA7McubFkZSSBWBT3iEGInQXm6LhQRapI0/wo
V2x3dYdZ8G6p5wjHnKSxrH3pNnYckP8EjUAQ9ZpsZux1vxbd5P1ZKeBqgdm5pKK4rdnihuJxT/Ld
fJy36kz8RgP/KvbrvscuYq6a42IUGvImLVX3nRzybDOmJcvWsKdRBw0RDuI5ZZp/ZPCJ/nT6paYc
HLrO8MkIsVamjZdYgaeyQ+AYWjc/MPjJAWhLBe8ROtJavCZS8DS5oZR50EPs+EIDtiCp3ZxSjBU8
s+ZlmmbzuS2S/EfOIfdVtl1t+GNTRd+7qrJLnxU4nqxBp7GUV9hdBX1bSi3ImhQ9RuY1ee9HiSa+
IETTx2A0ahtN2CTwE+o6+HNBRq94QUyS5vR3yYyxMN51iZGYtaIkPn6dPEFhpa1zUZhdrftmJ7jm
Gtkw5X5ljqxTy1OWG3eaxySoLULDQxWwQvVZo33jQy5CIVGI1lHp9LljuusSrmnQ7dEObRFu6SM+
zIj9QjtdbGM/e1kS+9jAsB0aMcDCpllwv0ecWMkqWOAzNVuxQJbYRvWUe1t1yMzH0mpqk1vHlHx2
u9J7LiO1f+TMM5VwVJN22OHdEOtbzpbugZRWOwnSHBtdoiQ6vdgY+CBr24hkz3FbzFpcsfOoRvqN
nzP1h8SWybRV7db8OnlmP/o8eH8nHKLnNrJShnFPZPti7OKcbN87sxHMEEWh53UDdS/pD7xG5YlO
i5ltx7Edq9DL8vqZNLguYPhom0pbhnWV3Jp1PrEJ16TZBaJ0JDNTdns9nj3filQraJaEzwpGyeez
PAg/FvWVbcldQpLS1VIWx3TUTb+W0cHi04MwX7rlfIPmbOPF+I0m2uhrsj9lsRHaLGNZDddmrX5r
GVu1sgHionYB82xnkNwQRtFIj4YfAJIQGm5xaVcJe4CE30hiUlvV7iaJq8u2sR7xFH+e2+J+ygwW
abUdNP1Ji2+Grj7KjGyZZCbpRRxaOrxV7G1mdP6LWgRanF9PybyRtXhsBlcJO3h+e6cZH/oioi5L
k2lv2Cgmi+KOPEa2ttry88g9FsLQg7y2NmrNBtNDJMfGexjKEGp77udqvEsb+GBQxC48Axb2bIht
l6sDyzIP9UhuCUckeNowwyXLw9aYLzBIyi7M1lAuXNk/oMEgbstsw6ocy/2Y7XWiOAe8cw4ZKJAv
Cjp16F9gS961Wn8YbO8CniF7TxoH5vTXMqgdHFtnPvDvf4ma+AtyLPiVhXm/BqcMjrjE7voqG+bB
V90FpZc674Z6Un1F5a+tYvNW5NM3S0mLjRxE6wWjpQ2ObzXt50KN/UKyUElehFK/FYPJEl0u00q9
yAvtctQQF8hC8yvLvO7FyKxhx1G5ocdRiy+F69aPjVKGXNq/l7a3qdV836f6Xp3dz1XrTL69CDyQ
pJt9XlQTG9zqusXOVUsMw19ceWQvMnx7kslGTGm5IZ0sC0ShfXbKDvKSthYyIP9Jqd81tXQDiHCQ
nRY1dAgWqsv6YdDTR7bTACxaHGDm3A6j2lAZlasXu8U5XWN0s6X0ua+d8rKu8yc9F1+mqHOpozXt
wdGVAE+r3l+Ftz7O1L2vuNOxHdU+JJk26K1yuh24+fjkdGSbsq9HoqEV3bzEiv2bayp4UTqDdhw1
bfaxXTKrvGBW2xD3yjB1s5NICAgFaLU8xCirVbqETaeZgGhRvXMpN0K9Up4XxQqLatws+RJd6FVT
3WMHQWmiL8EwETaU3ZiAT35h3KVqRTap19PiBdIvKVlMbB2G5WrJ4jCrR2DguvezYoaINW5lKkKY
KI1fuHxDWPE3sqh2TXNq4iE+QKs4FZAqK6U7NABbvPnkryURxwU77iXi2JjiE1rLQzfbN06XBhQY
STBValhI4163ijkgmiHEb38jTKffiGqpUqqf2J8zXIvUutNDs4x0v8vkvutV+lDZcW7iS3zFb3RN
3hVO5LcOBF92VJqZNzrnDNkkiAO0Fk5btvdqJptX73D4Em4GY/KryPSt0rSfKDIeoRv6nvhWVO6V
md8m80npsboryntgqwsSPRPfGp4oApUg8Vr+5WRvxMt408efie0LHK3ZRk237b1npeyuZjvd9F0U
HfPGAtZLt0ROysCdI7/Xv48a/EEElZtaENhLfGzlc8ZUu3bRF79o+r0Wtxuc9dRwWIciZfdr5JU3
ZhWr2o4c7RgOoh3Gme1thzG7tgbOaM/ekjHLzqwv3zI8DuFvWktI063H74liRF2656IV23KshjBd
ekrkwtx7tjyNVntZTA3q9pztpE0e5SiakEcr/XLMPGQO9ROl9bD3yqdJV6o6sNXZS3y7k+KrQwRh
fIgX1Xk28u5aG6NacC3oOncjFEj8/tS6CBHLrMeisLFl9hVECHfnFN9XmM4w4jZJ26nY0Zc2HGZC
bZWtzFLOgrbqk5M5YLgNhJ2YuK/Z0vzWWKl8gkM7DxtAm6ja2E5kN+QiksUaRJYFg9ksiqQJhz7X
9pY9qHbgTTYnYufojm9WUXsJn0grfRT9xgUXmP477zYbDrodOeT8JdGYMild+xY1sPyRA24vfqQ2
1V0DpE/l6db0naYpLj6ruSOGK2WivLq2o6S7cbxBiE2bD+Z9hZ2l65eVZ+ahmKSp++k8Vc8sLXXx
MR1o1K0cnEUGyHHg1iMAtlIYgJCBAo2j4XYcEUAEWtfN19hBDQTZagQJh1Mnp3HP0aO6aHhiUslG
Ur0WXxYUSBdqZZsciy5ByZvZy3X7Aq6H8mVcSuVEYTLXl9lsZxvZzs6z1tkcM1W1xqlNSrr89fN2
/Vs4w79FD14gDu+iEf8X4gwojmCqYl1uYdOqwtBdUZ1/Dzz8x//Kv//r+fu/gjypqu9N9xK0ePMv
+xuTUGBM/AHr0KbLj+odUg/o0t+gxM9/RK+XdDwCHOkZqmBd/6ASmvoHbCP6C6sOemV+0tT7B5Xg
H610SxOtG6wnDTLz76ASmPK8QCVe/fTzrpcXtyRN9WZ66OWlMFPf0b5LiiezIN95tdOYT5mD+Bjt
SzAvn8jlVouN14QQvF380AgZKX1R+qYTdOamzPbOt8z2TfXg2Xd1fWNHp8XbVREk971DD7S/Sp3n
ZCgDSmCfRJ3avNXMqyh+GKIDcTCxE2hZoFlPibjnnFT6k1Nd1Ppla9+U7OfpzdBeZvzvpQI+nly3
047OQ5BHl+vlV09OVB3ADEuwdCfH3MUoPtTsL6fYR9Hd6H22kusS7X1T+L15apYZ+INDEOuA/CjT
G3M42Np2iC6tcmMXD5PlU2nqmLyk5DIexPikD5jmlNwzoxb+yx2+a8J4WPBtghS8fB2ygyOOERyg
7mDPl/G4a/h7xq1d7dOc28uVjQ3wkn9m+evELEz4BVxP885OtqZ1LbwrbQQ5uGyr/SQujPE4DzfE
XbRRKMTFMvyplJwLBQf71khvHGzZjL0z7JvlMbRiXE1IHrzg/7KYX8R022cPFZd+Jb2U8lhYp8a8
r9v7KD+mYq9YQZptBGV14ePEmC1hl+5m+6JR9k6FJ+ax0rZ6tavF34Sp39pIHkrJf/8fwCBpOL+3
Fzz0w1Pe/wpB/vwX/nO9O94fSOBon9C7Jg1oBTT/Xu8Qmv7As1RfWbBE9eCP8V/LXbH+QL1KVw+T
xdVV8idA+c96Z5v4YwXcMQKnEaYiYfyd9a6/bEiwzcEihyawepjrtLjODb9bx6w6q7K6T33OKSXn
3r5EpTPdW7I390nfujiHIlK246a80QejuuCwrbY57Jeb1piGyz7LcmD/YhfHQsDrrLMrj4SaBw0X
1CvIfvUGLlW8N5t2uUy0BVy+stroqhboPDqK3Q9aSC8fh3Y99YHG7k03HsUjneCXmKpqNvA+4T3f
w4Rk/0CZskld95s6psrhl4/8D577K367Njb+uwvwz0joWnBKWKMEzn1aeokP9Fj11r0uc2sjIJIc
lmlIdoWFAA6yk32s+gpjWS/XPuq/v/GQjLjypxEHYuyx/rRfGhDCrcrJlWp0byXesClACy8xXTWv
EEHNm/ef8tVQTDLUMeDe3kp1On+fKfOGxGpZPyBMA5Ge7SdpCzVQJjCq90f6aYT04oUix4UzzTTk
cMRU/6xf5ZTEYEp7rh8yhzIqbg+wh7bu0l2tkWD1JLeEqviWcQDGDgbzS60qt1qpB6S9x9GTdL7T
mwoapd2vaOdqr9cQjDSYB2nKrczvrV58miwZGNLZ51V7mcrkshnim07oCdX7R46GL9tSzA7Uvbwu
bFdoGdNGOGuPA0ylttDz7EHLRmXrqGgbJpQGuHN2JbCSUmzff3uvZiOMc8gjtCegJNNUOHt51Tg5
WTo35gMyYHu3RNOyByXML0cZFTB8Ru82Uxwr0JsPZ8jLNuP6pFQkEBhZeWsi0rlSFXfIyfbixHxA
rzpu4grgrQXv+GC1nalL1mFcmrWoiNDEYpFyTjnRKq1MFQInH/pIK/d0FLK9mSnLLpMOqKELxmJl
4B00cEnusXFpjwS5JWZbB6lsklPVF8ZGmXd6X3/QAH315s01zYemHaUU/fFzNXc11XlfplH8KYni
Mojyrr92NMUMompofM2Y9M2giTvFUZzb9z/5T5/0FwsGjgtnAzwICO/cw8/mmNYttipsq/lEpQVc
2YaWoB1EjsFt3c5fGmN4SHOs6ZDOqf6cG3/R4Q7Rz4aOROYeV/2NGI3Wn2ftqeyqXcYVNtag68Ay
+au0l9B0l91UQa+iynj/l59xZviY1tp8Y8Zi/o7NzjmlQkFIa8bLMH+qLf2Ip85uzKuwdL1T642X
IBCBBbKTKOYXkK6fQ/9W4fH/5w3mp73Hv7+x3DwhqX9qk+/KqeyH73n+nSZMUvzH//7+a+Xy8y/5
u3LBs+MPaNf4oyCoQ93xS+Fiqn+s+VUQv6CkUtPQuPznnqKof8AUoaLhP6smhNAcdqL/qlw0yhrC
F7ncoAdkCmi/U7qcbTwsNcgmNOP5w6N4Oifdj8akKhOUsKvW1fGi7oxO+VFwvOzfn6w8zK/n/DoM
DlgrrxiOFU2gM/qPjLhn5y3wkdJV+SdDTVkZXAhPTVUUXxCvml9Q4eoHgufUL7Ww7Q/oN6+fkoMe
oSFrnKMYtv3Ls14pvaa1YDEcC7CenZa5CGmm8e79Z3xrEApKuE1Ih2Agru/g14JCdbq81GJx1D2L
+PC5boIcVtEHJ/xZLcGb9ODdcOn1uGXy5/orfhlFWeaY5hfQoTqNUCmLQtL5XmSoUMuEv/9Aa2Of
onslTZ8T4rK+ZlojDz+mcwoNo3SVrSox2fd/fxicfX6WnFTi5zVgJ5BZA7OK4zTIjp4wDajcyroP
yO1ndMv1UGG5oStZv45LGvP6Yn95ccnQlpjWqeIYe2V1xIphIehQzbfApt9HQotDHLpcaEu9ux1n
UYbDtBBVIGkR/PbjYg4KoQLuEgyIc4L4QPkWKSQOHmms9Rdw0a2wX5z8A4rUWqr8cqz9fFogEB6U
nQQl11kp482FjCZDF8c6U59Hokbpela3VoWnwaxP9u/PFBQszBO2KjRW57YhVH4azja2OIJ59Dso
bq1Ph73+gIv1xtTH/xLy4Oq5yEo+q9ijJhlsXTbp0VimaIfdQh3Wcv4+qtH4wSJ7tZRNrj0eJTSy
zp+pHC/niswaLbfp7x+7IosG2uhDu4+8Vvtgx3j1kXDGJKIUsTXnwHoIvByG3ojMXKdix1gk+Crh
Kc92XGET2Ev3Frr076UZsQR+OnE66weCeUWx+XK8WTPasWlFQrWQZMRComVTDPcjMu/rl4edqYuq
GiU573E9u35daFRyYw3zQR4nCGCHJTXIMaoIiHt/Gb1ez6s5LfNttQFanY7OCrfS4gkbhzwOkN3C
byZTDVO9np6ToiS3tIv163kZbg23bn9QRJbXkT4UAV3refv+D3n9uBCdWM042cBOgif48nETK59L
TRTiaApz3mDX8RwpyfS7C2ytT8EmV6U6TCz97MvlrU5DLGGBeTDi4ME0STg7mCX/9qO8GOXsUcqW
VmNuwOfsdITvQkdJHI9u88Eor5YxR8q6uKg71pvIuW7Zmyd3zSSWR0l3L4ztcf6aC4XsQIgrN+8/
0NtDrRcdhMTrle7lt1FRmbnEi8vjLDX73jDEEPl6PXafUQPZH9lund1hWF2cYuyAGKiSxQb97eVg
S9PGc4ln71E2+c2ESOhQYzYCj2oONHWg7U17wy3G4YPS6vX8Y1jovizqdRexzoiURoYTYBdP5dHV
YgU9NH4n7Zx9FDf1+k0yivNTG8CGyHR/+XB4QKe431nlsQbiqIJBV0C2UWdGcHa6Lon/vmHQ3Xib
1/fGuwSdYwlD7yOo5JzC7aTGQr5hVh0dIm/cTVQD8ubC7qOtdBf3FDuL+zwrvX2cKiVp/fdnzett
mWKEmhsJCf5br/jj+FmapTE59bGEokfvj8BxbIGKJv1TiNz4KnIVnsf7Q756vRDDUQGwneF6x7Bn
r1fPlqmt4QORp2W1ECHy+AZqc0orQLM+kNm+mi8MRQFCZwR4hfP0bJoqapI6dlV2R1BT/Yc5Jtqp
QhX0kW/iG09EfcOWhSfC6oR6dgqMcz8vWpEPx6XXhktIgQBIfUs/VImix/df3qvvReXB7YSSjjW+
hsa/nJulh+u4YjX9EUPbNsz5SBfjVCvBgrH13tQ694MK7o1HA63h9gVGqqF+W9/wL5VkzEXfErTF
j4rOA7UYnYZFU4y0Rifng8X9ah2sjwag7FAcII0+V8gz9ZpJzfr+SDWkPWHekQZKPMiryXJGGAVN
CTvBG+yNI2PrA8Hw36F1L2rIdXBzvYPSLOMcP5spVqWYOV02/RoXrsm8nZxJMTcQwSz3NvaKBmoV
t1Pdn/BiXq5IX9bNC0moLmILzF+BGtO6kkOAI0cL3yJaVJuAsCZHOxvIqOrTU9sbVKKGOarKgWzA
xgitJqXtJY14SkOrH6LP6DcgbPSzQasrAzPXw2ZQynYnNbyO/Kiu6jbsp0TD8FXFXjHwoJtaX5t0
kXOAfdryJS/0JLvJ+oTbmJ5UrX1ZRG2CUjeesqq815Ley3y1Ggxr2wyyT58S3A+6rTHoZnQjYDR7
11lqtT+sttEwwfFyRVwVpVuZB73w+u62z2OyRRYrhshh1nau7g0YdFmYmn37GMvFcUKJvX58hTwy
92iOG/Cw7NYQ0hc5bltX8GerK1Wd8s9d5zTGJuVqkDzYs5UcsFNRjafJmHP9hOVglVyLNp9m2kyL
+7Wlnv+i6NwcdouXdeTB2mMZ71AURf2XPKsz5WpKp9Q5TG4UK+VmnqNIu01Hzar9UgIrXZPppYxb
AiKdJ8ME/QsFQH92KIu2rMNoQg+1r52KDIM6T0q0+OkAS4DsKLM7DNg+SegYY+puIx3dhzJMGk0J
tU4fm07ibeb18CE3rVnZbmD0hilRhRD6Vgm1l36tWoUgFd31DkoXZ2mota3a+tUkV8O8LGr/IjjV
vuvGiRsZ63dIrtTOLMWmqkzv+9Dl7hK4S44FRtKxRe8iEc0yXGylMo9KMVjjNiOyV+NXtCxM2DIA
KtfSUEjYqpW8d/4SVk5TlpDmnlyqIregxFXOAmm1VLzyL3tx27/spqz0QOmyvN+a7Rhnt1mT6FMG
OVXVv07cgwS5wN6o76E/ueUux3Sn3UyDqBxfxLbot8tkZtbWsdJcPUT0tLxta2Uj8lEP+zDhc0vK
FooeUU8XhKER15p1hkX0J2Z+PVF5HvanYQFlVA0xskPA2C5jPQdt1mXdpZ072CsPOG31X8Ee63br
jaORbJPMaJIN+v9qvMCcpW6BJpE4wie0RmwDa4WcMz8dsBlCclHk2dGylU57HqN2KSqaPKmojv0E
cTsoWzwC4EPUkX7oLNVOcLSJKuUJG5Y1WNrxsKIrdbXMd0ObeKSExbl9C3wjaGAn3LRV347q2DpA
F9PjrZNXZbNb+qirDviCebk/p26Sg7h2fRxU3ShUmHjsgKE95DU5bBxT0Wbs1erGhmGK+9sIqnTd
Ng2s5m6odCyP8jyTUB+BKIrPizbYET5nKEceZ8LlYHJOeTxhr65ibNcfqiWDEroyzoz2qYKB2N1l
rPb5Sqk4VnakdQM4dJXRdfg7igmTr3ARY/k8zFnd/YWoCYVwsXWmpG9U5uJoYU6X4HknT4o6GMuu
FYaVf+HKneGcN7IAhtavG7eX3uUEmQZZAu/rAMlnZscGZBvL+4qYOSXs064vb0YJU2Xf5bDVb027
sXCdgvSpXLC0vP7CzuMhWYmLhhXYjXDL63KOxuLbtBTLdDNDe7NCVWlKd4KinRTjdzJPy+FHlsz6
cOetwRynNDUXbspUMsauasju+i51lTYKW5+1LA9zsUTD4qtK3A4XNYrF5lteTmpzo5aySEKVSZBu
YB3l3gXNTRL6PF3N75QWxztM1Rdj3mlpL+WeqHW9Pw6Udda2a/O4/CEhtfawYtmeUzeUM5VsD9V0
MuAnOOY3bXES7yliXccbu1XrHpZAin14Wbga0TMN0W/GPkWZModYYpRWFVTC0nPaQM5g+4g47Mch
V/rxig0PipsrUpGFKPuzU9lOXrOhkHTN0GkH77OExs8erbTlM159lQ7TXlmmS2IdIftMpS1Hv5xG
19pQOkhzLzTctvzOWiovQHaEBWCnq4JkukI1fxRd1Cz+KK0a4baRlflmzNPkK6eAgc+jZ6HRRZog
LkSD8tfPaiNJQn12c7mtx1y9mfrO8AK37k2elLAP8wFqtvhWyzHDLRIrkOSq1ryCnROSaRZC3e/V
U2cVeR6g/KVHwXsp8Yl0J7OCsh9Xz5gzRVpYIkCoUHbMYFiTIkz7ppjk0uy9ZE60Ag8qArS2US68
eddEiyeuGtjkULbKhhbLVdqR77lZ+cvYeeuNphzcidtZoDaG0QbFYDeZvyA06EwcGyevDSlQtXjy
+zplz7OlZd3WzQSTNtb64q7yKMvYzNVsvhaSkz4sawQ5dz2mZM1NU+cpSyyh8xemxjgnPjtBW568
ysALAiMPzwlNCzvJPdxnLdqNDsKJC6cRg3IrjQoCu6zV6isHiX0jcjBRv9DH1vORWfbJJqd0+4rN
hSov6nyMDL/VSY957oVaX5lTPGCbhpZXX3bsLzhHdrTfh8k3sgQnlmiJrGI3IRnBf3EQkbnLBqqW
laWswlQz8AP12cwLrKcm2mN7xU0bsTUdbbTD3BnyAvF23dnqJTDWOPseXF972zhu+mOGQksaX9ok
97HZdp/JM5wQ2w7TevyIhoz1wK0yJYKJXGK7l8GqJbXYbKRyVxh17W2cea6s+zqOUDD5rdayTeDN
QxsW2Xr1bK21yWEYkI5AwBYpoMi02p6FOst03NWlZsxHDQvPclstBXtWBNLa73Q5pCwLbAlkIFPK
9LAZ7So7eJ0iPuOGhDu1UZbOfbGoCd7KZV2XO3Qf3nOSaDphag25ZEyLCFi4IZvxKbO1miALysBi
m6cZNEfcLdPmgyvamyU4BI7VrAojivN+qYEEaNEj9hrcR5kpifJY44O3UaI5/gDeeXMkF9WuRvse
nOkM1YcYjHSsc/qjV8klKI2E2WRJEr5sknLfv8e8ORRXbJgqsNDscxF8MZbTMLt2f1zGoaT6U9VH
NVKXi6Q1iw88zrT1TnRW24OnoGxFvke7+WcU2C93mFa3hzFO9OHoKnWU+JRp6WlR7OxCM+z4qPak
Y+ynyoHZm+H5ZPpVLPXvTt0U13WTabe4Fecfpem8cTHFXRtEHFM/DYDy7FpVqXjpgWUMx3ksm2BB
rHZhDkn0AbLw1ihEEcFTpKXhvPqeS7Io3dIxCg60ka/U/bRFf2Zu3v+Ub1xJac3Q56JDB5ZwzlxI
xNQRyG2NR30ELUlAMXaETNYHR8vrx75t09++klKmk/iBzwYNQSDll1fScfZEq3TqchxTCzYHH4pz
Ac3Uoukfheu9fjQmjUmznl69uao4Xw41k39TLrmpHlO14eYp21ZHtGDQkgqVenQiPEwm+ZGo/fU9
mIsm9AWWId1u6zztPHZkVOta7B1NNHEzvH6rTXZKh+37YTFcuM4touHhJvc4jI85vTPnA4BmRdFe
rheAen1tIAJLgZ6sb+WX9dILXa21PlGOttu4F+hLtetZKlxEseqVPpZ9kxmmbZSYH4z7erpyAacL
AcUMgA9V3ctxLWFhSaGX0XFhlm2KrGmhS3LsvD9dX48Cl2BtShFCRpv0fDdQ9WgmIsuNjlHWLdvZ
1MXGWSuM90d5tb+h1DRxC8DMamVenbPk8gGARPUGB7uAXA0iWlcBpU7t8xn1D9bfqwc6G+oMElIh
mrvVPDtHZ+y1Y60W7jUwUfHBKfR6FFLomQ40+OlJgcu//DhuXMnaJOzuWKWKc6h7cuIj7kIf7Fiv
XxuAP0gkxgAr1+Mc4B28HMJh3sSnahBjMJdS5y740/uXTMP08/vf6I1HwjgHXJAuEQSD83nuDI6e
cWtBjZLHanNd0LXHYbu3ze1vjrNiS+xYKp50+HKdE36WRc9EhwbruMYqbGucG78Whlg+OOZer9qX
o5xNAzz+67j3KBMMqf7Zm8W00XHf3kuljB6QlI2cMum4e//JXo1JQ+rXN3i2Yhd7kZ5QpDh1+uD6
Q6FstPa74pS970TWsm3duPtgxLcmCC2o1agKpJCF9XIaZlPnJusF4uTOJqI7PRvlxcqqS/ajNYtv
7z/eGxMEayyW12qRuNr7vRxs1iGBIpAWp0Q62snROly+ZTZVP94f5o23CGFm3SWw3kAxfdbdQ/iT
uFoyiFMh7PiUlhXKN3St1/0io43Uuxl3rH40PljQb7zJlaZD8YXXGOXB2agAfVlDmpM4OQWMv8Yq
kg2CEiesS+WjCnY9MF4cKMC6q+UPJQIfDXD35Xukg6FpVbeIk8etiAhjFcEWlC9CE5ZIDxq9TD5w
3Hjrw1H2rPxpqKFQfV4O6MQa1XSpi9MkDecxdi3tz8wzfy/agxYzj6XTNoeSjTULXL6Xo6j11BNQ
4IiTtuh1CzW+sqNrb15U8bsbCAOtGDw2VWDD9KZeDjTY5tBkVZecasuoD3pOXLwxp83vLy1G4X7B
/q5akMlfjlJ1rcD/u01OEIjivQcnBA1lWhydHFn7+zP+rQnBdCClZOUE0Ah6OVTezAB445icLLW5
63KPe2CR4Yto9n/Sa398f7C3JvraVlgDUniw85MrLYXTQLtJCK7KzWs1HutvC5YIgTHrH3VL3pp3
1G3s96RgUA6fbRhFjvOS0eVcLzQjBkVphqj9rHjowx7ef6Y3B+L6RAuWbYN+ydkLNJOkMDozOUVR
0QE/Ko792VBHr9v8/jgrcYPDmAshkWRn43DtNwslTU8S6d4XZ7bJsCkX5Ki/W5S5cNaox1hG/PGK
jbwQEaEvPRPCEVYfxkLTt7Pj/h/OzqtZamNt27+oq5TD6aQVYAkDBoNPVLYB5axW+vXf1eyq92M0
qlEt7APX3nbR060OT7hD/PG1s6HV7bqcfWXtRiH3ejZdH8+US5os8Nppeps3g/a2cLJ8B311u98I
T0EjoTur5D711WmlfaP5LcWToIvy9OuSDM3FlhVgpFwgNXF/RntjqVzil1A99XJPeFiYBMj7Le+B
I1qnqtPGM/XiaOd6uN1yDnsNogQafkqqfDWUpF8RRtOUBH1hhp9zEerwNhP3tckdeqKqKkBazIN4
k/wUTm1abVKkwZAlHRrzzujLDy1AqAHtlMXbM7LenBSfClQowis88tfrp4V65NrS5M4bRwrU1K+P
vS6dnadW3ZzX7x8YIS4EzpECC62NDgyVX9i4TAThkEzUJkEdNETPNgQszaveSvQm3gJQF4FlVVN3
mXREWHZ+wsZGQfMK+TCcR4lD1wwQu0ubypqxLXQ7mn5UEJcwOQJDr/7SI8Dip/vbUu2Fmwkj2K3e
R54TbRWLWpFVj7Fo08CSZnehKEdRxamRfkb25dlJZf8mwkXwETHXvahm44Piz6ZSSN5j9df1B03g
CPs57jFBOuf5yW/05CxHY97ZpVujIAcFDAr4i5L6ux7F9ibaIU2fBpjcDX85WhoXJ/7PJNo53rfv
JJ4v1DnUMlJiWW+ckMp7aE+sozDH5aPTWxgvulF4hPFcnWo6WP7OgFvbhOueswdNCNTc6oYs3Hlc
olEkQd2B1Zw9MUAbFP5zT33y4/09or7Eeo+AmiOnJN3zb2K0Eo+BJrXCBKWPTqLng39HSHY5GNrn
CuEUyOnDXoFhc3bqg/EGoAe7fp5H+ol5guQpQjS6hQlRWD67YhKH1nS7ndty6wRQPSHccLh1kUi+
3iFt0pOMTdxjMunzj07c5G+aXhTPY19C59ftFEMj7MGeu8wdzvcXdnOWQNDVRKnOrxUDJxp7lu2H
aTDpTve36fcpYPNu6VEXMMN+rxq3uUWxiMUrkPuFG+56ojEOJbPHGIEnsXEPa7M+xUuWnctBR41F
W6yv92e3uW1+GW8VpRZ1S5+FNkxQjLNF9S//HkmRYT2Xps+03ou3epYXO6n11ooafE0IlFSMIJ1d
z9Esc0wyhGq0ocT6JkxjD32dWJZfwxihm527c811Ia1A3u2X0VZbhy4I/fnUSAO97WrrNJVIbwBf
CP/Ak3t6KNMyBhVBX3LuPemidGGWf8E42IssdPX0rc+nErtUhXMAd+us1Mff1h8Tl5d4HCmPlblb
fmuymPZG75o0EIcqGvJj6QB7oAlfje9b2wj/kEkdPaKJlT5NrbacYwd2485TtrUDUFIHHUoUYlj+
6o7yvG50wlRLg1mX8TlDv7W7lDoqWmBkDJk9jIgi89jXOznl5iaAYg8OijQCDuf1JqAUGoZSAuWR
dhegY2R+XtIQnmHuiJ27Y+t1IVMmylLIbEB51yM1nmhDr+fuMKcF8fuwTE/OPGiX+wdp64ZSioLQ
qVRosobZ9lWXlZ2c06CiUB/AC+s+5rTy3xqoZX1Y3N5/Y4ZW/6g34Z4LzOZK4rrHt4N+C/Xnen5W
m2m10rELMuTwzn63NOcIpvAzNe5mZ6+oP2q9iSlgw69GR8+C63g9FA+YTAjDs2CZ2u+Fz1btu2b5
3jWm8ZVKxfwQx978tULVDZ/CqtuBlW2eISiIihELBhj3uOvhEXlq+Ddhhj6g5j8IUfSwIHA5iI/G
VLcfszrp0VKz0dtuRv3bVNhf53KwLrUnzY+tJsCvxPa4fH39h4fAYKNFSl8I8YjrH5XNc0snkxBJ
q0xKPa2uL5ewXvp/jBE5FRBY5d80ubsPQjecnQXZ2nOwQOCPa5jS/JTM+DVdGdFj8yuN9huC2yOu
xylu6ocqBbZxagttLE8CCPV00LUMoaMc03G5c7S27g4TRU5FhgdnuC4MCROSp+l1aWAsmf6uARz2
CWpK+qJPArkqDXdIPx6QCby/4ltvJPBvaA8UPNSZvl5xH1N6agV1GqD2U0cHW/noHICWiHcDdb0n
9PvEzuHeOmJ4QFAdYLWJPlavcjTHUwbAIg1aU2+i41jIyj/lk7DDg5vk+V60s7WsyA+QtCEkjW3W
6oEcllArvNznyYpbj3HG5t8ui0Ae+nESX8Zx9H/EZFqff2NZIdpR2KGKibLu9bJCtJBOAr8ukMME
vGeJ8kIeDCBAD4pbJy+m1LtP94fcWlcyU03VrAhZ1+s69Wk1p5AHA4kr4js3jqb5VCN7pYRMrGyH
r7s5GCZOQH2BpJK2Xc8vieCyz2VPcm+3+Wdb0o28VFOS/9v+lPW7P7PbLjlhB4NpylcGfYn1ak5+
2TV4XwNVrchjRJqNR2QDozMAoeXo6NFxyC39faJ15clNjfg0Ly7F6qhzlYZSvFcy3rq46ZjwQoD7
pNiw2lGq6yDdpMiAAsnsa4gTWJBVMV004h0vMLOpeSdlFjoHExjQW9ujZLnzdNySbtSCcFcBBual
4g6/Xv4G5kljC35Cm3XW0dc7bXq7DPZ8SptkeVd7vkiOAOf+6PXeeisSVz9osS7BsY/jXh64dW+C
yKBqreTzYUVe/5QhSuPGjNosSK3Yu9CHqOKjtUTNG1l780XK2P/Pmor8pa6qPbnszXBUEUrx/zFM
QCGrU9a1co5ykeVBWdANxxZSWF96L5VfMHVK26Mzd92DOUgUVpex7msUzRqkb0QDCXfnUtu6Zcim
qGJAHmCjrvZEOmJWlS0yC3Q5A1BGStVEKTXpQEQtM/XJS59F4Q8hcm3Zif22RoaGDGefZ/O2DNoz
r1JwnwUL/4kLFb7U4rMUvfUhlyDlDshpVqj69fNeb3frClBSLzwasKcxT7j+8Nbk47U0Cl4Ou8rf
6hNSfJZWNh8GI3F38o6tOXoK50+xV4WDq7RDoKmYgCykOAqY5hJOfXmkqOU8gTMQb5BE/qyU6HbW
dXt6/3/MVXjW2R7A5rrMAo3K2Jtxjj4AbSvfhFW9JwehTsg6EKRqSYfNpeMAb/N6IStAyo0G+C0I
qwYBydHI5uWhKaX0j65RRvIwStHuRDubY8Jjw6cFnhQQnOsxQ9+E0TLXWTAiy5YhSbtIceCEQ7ZB
b/tcDe7es791TxBQquDKY8esa7R49MkmM40smBJbO4dFbSVHowybR8PInDd4O8c9Oo+FPAkfac77
D8jm/iGioqyiom1T/ftfStHx4GrRYLB/RNQ+V1oYOOkEiMyR70USdqe52KtzbN5MSA3834ir9S19
Fw1g/K6C0oABgP2PdurqJjwDYGmf3a4fTpgHfi2MyX8w+mF5SGJp7FxJW6maB06B6B6fNO7m60lT
s9U7sMJZYBQlzuK+hnipEw475cbNz+ogTP+zh0rV8XqUfInNBRlvdD9LN7vY1PYPXeZ4p0gM8dsB
iMxl6GevPogZ9sD9r7p5Qn8ZevVVndgjgQp1mhn0ssTBd/L4U+MlQH81V9Eg7o+2uZyKsK4ODe3O
1ReNEEFurS7Pg1ng9XXwhoHIqm7Gaa+6sTUtcNvA1Xx6qjjxXK+ogUuKrScqMfPQiTmkjj31F8Lb
goJCq8HquT+vzeGIxhU/DC/LNZCgNuolSSME6UqHjgOO5nnzFzD+7odwQpn/xp4kt1ONNNWpMVdh
Yz6lsSgXwVUnEUlBdBZ2WIUo3G9MCQUhRVSgfbLmV8Nt6qrIT/IAu69JO1pxXxoPZhn3H8fOxdjj
/mhbVymhICRqMJNoQqyCENHR0/NlmweyMrOPvdXPX1sMQ76g6IGIU0cJ4TeqTCRsqu8O0JBcdRVs
hKVeIoqw5IGNEA8xflE/DH4PND6HXHOs4tn6o8HP9fH+PDc2CgbhmDKpArx3Y9SNvlnumSXBlrWY
SFvjXZXTPAQuffBEZ+zkF1sRLpzIn8k4vhWwMa9PATc2oqkG1R90emGeDU73nFh5/tTMJcKCUWtc
eoSZ3qYAoeuD3WpoGVqd+yXXu3JnN218X1R9lMWrDfuPPOT6lzhdiDBuaedBOlhT/SQxBvUPYaFB
XWiTxfyzL9vu7/tLvfFeIVWjyvOgSNlW6lP88l61JZSrYRmJ6aiz/qtXEay7NtHOBSSXd0BMwwsU
HnfPCHLjhqNsqSiOnE0NwOz1qF1c+5WcND5wuczi1MYuQvzdaHi73uEqdlpFPNxw0F8p8iiFllVs
BejZFVXZFsHUzlZ2RjeWBpxjVPmnpUe4XpGS0scU5/J0sFNcWM3iFDcRhFwEO17CvGsenXISf9xf
9K3vrLpmiI6RtcN4uJ7+0vphQwZdBEA19HPfDEl+EHrVPEAF1J4Av9df7w+4FSRgkaqKfxaJ9A34
2wjHfigW7ikioPDYY4yMPL8xP7EvRsUL044ZDWAJiQ+ShsaK/amJrNyZ9tZe46ok9KQfwyOwetfo
LwFmQFE/oKy6/InT7z+eyOdHYQ3ux9pOnAvbbY+ir3bS+vtj5ESdHNEvGNerpZ6y3BIjXefAK8z5
g4w0vEzwqGrbo09N4YS2zV/wvbAq6UuJ8D7CSOby+f7ib31twkFK2eCYaeqv7lBcEMinJk71pCM+
faiRmrZPNunhd7cth/6Nv6CEvvNSbC01Fj2IUSFTAXR7te3b1owd7HjzoBP58MlIF/FUaKn14s5D
fUJfXzzGwI8v9ye6OSjlekrNNJ6R3rne1tNkz2aLW3XgGkN1hoIqHrQ5gdeQa82jbkz91zET/c6m
+olUXn9hcFoUMymHAFFfB585MtE9hl2BmSbVXxR7k6PWuuPndqnGB82MGmx85jNMsuUgrDA6OYgB
HWnp1E/60sdnr62sh6qGfnx/Mbaq3pRYlaYXITclnNUnCCuRcGfDFyw9GG2D6P0TICJ8NzwwAUeh
w1wNTXiOQzJHJ8voaIKiFQziPDxWzYwGnhanO+/q1k4kLSGTJoRAw2T1k+Z0rkcjboqANrM7HqYB
6DurIxWNOtFaXplhLvWdhdg6gartoLJp/rmuV2DFF4fIccKbnFHFtdvGePKBzDyBy8XABg+Sk+8J
5zgUE34usI/nvQ2ytS3xhqYKTDCIWsvqCsiTMS5Lus6BY6FPcBolfbrDYJqw2qBXLQ/+HNsvbK5j
A0cd+RPljwN9/MCl0qKMmTXPadfOP+IJDCxq5V71LewjDDY0Y8y/3d80aq9e72VOncpwVLcRidrV
a4ymTGulIYA2WWujPELe0z+ZeWstOyf1NsCCWaD6mdyMFDnX+JAsnZDgUL21vqFqN/M/bR7BWlbP
eu5CuH71rOA6g2ZX247BVtuuWaQPe84BephbTnRq4qpZHqwoafacZzeWD2Q+0B5uAYLHNW7DrMvC
wieVLjy27gczxAoEMteeepl6plYfydAwJWZHQ5qnM3l9zQnD7Jgt5QUa4FUC/MurvRMwkgRn38SM
PxeiLPITjH9FpNf8bPjn/nLeHiheM4fqjYIKomW82iQecQXQsCQLQFq5f/gQaZdzaQxa9KUWbU0t
EvGE/zrhJjwtfd9151FU86vZMYhuUINURAhdARbVj/wlbmxiOhKJGLPATeb8nGdOj0kBCK+ME4PW
uSUbXCrQ+DS+3p/87RXGgwb4QEE+OSPr0MmNEqygKYYHYTsZ4REprSU6Y6tQzA92wfAnXFbqPerC
7Q3CoFAyLHIuPvsa+VCiJFgbE1+8tfLlG+XA5egO9vBg5WbzlsQ8+dL4g7/zmTdmClSXBh2NFqWf
tAobhIicWkqKno41+tR5Cd/hIOYlFkPm5Ccwc3PNO95f3Y17QcWjRIo6TyocyOuvmsZ5XGQLJRYE
p7PmJHFlyB7zxmxM/I2E/PP+aFszpKmh0JRceDdCrA3VgCr0CpJLZzQROyg1A+OaSXzyun4MqLb3
4tUVCAhs+KZTAeV6Bdx1Pb8KKIVT+2Ee6EavOU9LrzXjuaf9Un+GX9a++rl1SaggNUEMpNy67vDj
zyXt2TDLwMyX6qTB6QqGooUtTSnrwaJL8enV6wk2WWknA5WjPr166FDZykrPy8sgxFDkcenxASp8
Y/5eOl03Hft23hVy3DgY4CYAESt0F0LG66swj/U0WWQZAAM3xKmewnchRMEDetT5oz1I/w0y3voe
PG/jmqc8wAVMRQKc0LoXQ60iBjy7lAEXkPFJwN/+t2ni+en+am6OgnIS2pFQvm6EePQ2smQKjyyo
pgr3JLMbjp4Y98LEjTPA2kE0YP0UHG+1IxH8LBurmSqgGeTD2F2DNzqMiZ0al8XwYuPSGbOe7RyD
20HBv0JQ9+mmMLd1P8WMoxaJer8M4j6xP7jxYn00kU35vsSh/TGvpGOfXruW8CnI+ACJKtbSmlSR
lkrCVDOrQDqOOMvakpdw6MVOH2VrWkpgF5ISTiAkA9enu4wsK43xJgxk4UKUN/IRS6gqRAwC6yLs
hMzLb8xKwTiAgKiAY/Xt0jl0e+x568ARo/kS95A0zWreeQZujxh/vqVeH/IqoOfa9aR6IeiytVkT
jHmZPpfhkp/DaBh4ZwsDuG2XTF/CCOPynS1y+xKoYSmdoKEKhXPda61DsJqT6dcBElDDOzvCbo7W
+ISSkeNn4vXbA5gRvHTcYWkQrQdLsMoNjShugtYZ/pN1IR8wL92Dvd6eZ4+enkK9IGr3PwOZq4gF
pZLZH8Y2SGVTmgdK382XuaPyd76/KzZ2IaE1zhBwztkVa1bPjHdclFPQCgwD8stQu9Gz7hk/jLwu
g0nUe1Dv2+G4ganhG8BsAZOtL5C5spANypYxiKvo69R47lFo3XvHHrxjn897lKXb2Pfnff8zBqMu
vCZxFn2Dqx2u9YGO0Tp4tVCrj6GW9tmZ59t/Ww5F7KMc0BTNeSz9ca8Nf3sYuCyhFNPb42GlonN9
GLwSaH+JoRcnHM3g0mv/6vXlcwSeCjfL8V1Za83OGb9ZXh41oI4K50KBgcTsekRpm9AtGl+8xK2L
CstknYWBnZjyFbSHRX9txPBzNJdjB8qB9V3dYLrWQZaudfGS5IbyMU17uNJJvzzy4OMIGHI/7Ix4
c86VjDwQOJUIGjSbViuaTFKr8LJNAqQjFuc0VUL0hyg03G+tFk/2ztm4OYOMxrutkiYmRyx9vZo0
YU1QFIo9M+CvZ01SvLfkvAc43JoTsQEamRwsDr3axL/kJtPYRia3QBKM0zKeMm/WT17hYfWXl+Nr
gwQmpGhhnHelpb5+cvLYTvGRA0vfVFP9DJInP8/6aOy00NVHuMo4GQVtRpXPEfjcEOq47cPBRk0u
kJRX/qwAjCL7maQUE/siCst/R9yZtfzQiUiP3khsaLBvylrD31PS2FpY4liaXSwfsiCrhcXDLoyy
CUw9JcewOkujqboTqkP28JL6jvyNzQI8k3iWe5Syovo1v3xGvxts6doD2Tzm1gdD06rkhKNY3++8
Pluz4kVQADoiMVoS1+OM7VzM4GwA1ORuimCrTLxviYc9pB7ipfBbg4EdoQBHarfGT4d9qMPoYDBA
oANVAz+NznCb2w9LUcx7sqa3x41LBBcl4NpYcWo3iEstmoo4ouA+zLV1TtCWQgR/8V/btfq5djzd
wAHVm7CKUMYk8ntnFPRAi8aH0WW3fYIiEqa8EGmTd4ZTpK8+dXwtnjv6ZFRA9HXgVdQoeFEfKwK6
FYoHNLqluPRFhYrhK99ypkajFVlwggY4x2qBf9mCQ1qGsd1Su2zzfmiQTtMLcUB4rppP7oAf+aFp
VJ3j/qA3jxyDcsb4XiSqTHN1ypyFLDVpiiiIKksEiSa0i0AlEF2etnhc6u6rgfbcTpR5+8wRrMC7
5xqjUn3TJktpkaQJyN/ASqfk3Le1hdt8M37g5UhPIkRpZmeSt4eOHalsKGi4goBeq9XXHmaX00iD
IpuofZz8yu3+w1J3/rMVM2Jl91f0dnb0QujAeED3gL+7q0euqTQrdsDNBcUkRHU0jFarT2M9iwZJ
ODdOD4ldNHu2DbefEbI1iBgF8ybPWtP9U8wuHTyZ88BfsPdD7heRw3y2+g8G4eOhT6cIOUeZ6Dtv
xe2ZxyDR5bzT6CNCWoOf0GGUiCTSdvBxujwIPwWeObntq8Mi2JkwyMi1VGd1rcbllMDxFpcOZuYu
33szTn7kZSk/e1bZAEalhf7x/hdcbRd6xKR0Jk0lUMBIo6xP/AIashNGNb1wp4ZHXfXvPIT+ThiZ
7gkzrxZQDcWONGhfAXt1Ydhcn3kN8JSG4+n8UiLo/bFNKoeK6pLsxF1bo9CIwX6FX0y5bXXI+wXZ
wrKfpxfN6qiX8P6cU8vMdza+pe7eXyIHNRl1oKkSg02BDLp6Q+1wnPBatOcXxefBdFhPG+Nc+i1i
tEnDWTn5Q+dOR7dx5x9Rb9TVAaiL8zYiOTSDEWXZr3pUuR8qrW+mc4c1sXFIzDxEoTDpcpYfKRdx
iECEDYeuAA77NGooXj5bmE71L93ACTlWY9HkF7rP1vhgzGYVX7Q8LJx3YjJn5+QvWv0UWTGQoyYc
Sf0Os+VG0dvUcbv4Jau9DpvMem7HY6S1Gitlkbw9asBu5qfSb4pPWRa7eNK2tTm9bo//XDug/ET9
VLg4UqtPtBh6jWagp700suyewrz2z3qRpxj6ps25LRpjR6Z7Y49TNAfeQ0uGXH9dldGLTFiiGPUX
c2yso27WWIMS4R4wrE/39sXttvB0g3CHV5sm8TrkoTMxOHO46C9a1vcHGYF6wA1v7/VUC7TafB6g
cbqNbEHErFYLaLlxjnzVZL7geiHQiG2n8DK6nX6O9EwcjVn+6FPdwU58gEJ3/77YOF4spAqwXMBL
N21/U4xDkUz59NLYZXEqRRm914zc3dkhqyueHUJZE8wVhTuaIZQir68KDoLmTMg0vPjW+KeToOk4
edqhKePvESIYhzncy2xup2UZnDxahApAQQv3ekBRytFpS4HNuVPWj11afpqteo8StznIT+UpSmgq
rLsexK862adOY7xEPRB+GenxhftiOd3/Qre7ndq4QQWXCpNPJ20VNfZ53ZuC3vkLIIiwugz10tkH
wNXUx9HT3mUTbnwqimiQ4lE7A5i7npTr9k04h4P1MsW+/lUipPtkQot/BrEQvTRQ8y9TNqc7b/HG
HMHDMizUFUBWa3EhYevdjG6s9UJSLL5ZXht+WsYEgheWG83ronD2IqBuTpuljF7oVK3aRfY460mb
etYLkkZoKQo7O1l1DLsMRdpTSFNu54StYqr/jacacEpLgbqI2kW/hMZZ4YxRSEHmJQ2z8TSFeES6
U4ekcTXIA0rH0/v7++X2A6qI+KdFBK1HGo/X4yVVAnEQrYwXYmF3OIazWfdPrvDK9kn3O7d508HT
AayfF5m9E6ve3mM2Ys88AwSRQNjXsMteI8QbF91+SZoZq8JJC/8FCA1YCpzUw9RG8wcLNuNx0oc9
yaONRVaoUqC5VABgiZrXk07paEezh6gd/dTxVKdhj77xHB5Am3qHspycV39Uqibc1MohVb0Oq00E
IbupIcJS7XKj8gCFPHvIliQ+mkmeDYdmmIcf97/q7V3DeGgskggrA29rdaHN/hJbedKLF1bfOvR9
iS6I1+y1H9YQTzYrw0ChUhOj73EjqDctVuZmjnixhR2UFn7N3VD/M9raD7s3o4OX9B+T2OtOrja/
G3X70UunaWcTrWo4//sJUFc4pMyWe+/6U4IbB/BJZBNIy5HxyZlCZ/yYVSQDKBn7Xp8eanQFigfc
CeLwu9R1RIxdDW3fnXv39hyR3dGIIeciraWLfv07Fsto4izJosBvQv8wt7LW6dN39T9ODQG3TmEu
WvHU7BVZbqevTPJIvqhUkhSt5TwH159olBZJUDmz8wg5oJvPVl3UmHPHhjMjtqw5/5jGbNuHejH7
T6XeWN9fu9doZVBYNVUjisd69eK4bqu5yQg8LUYL7qXL9PRsl824s6Nvjyy1JFX6x5mHDbfGWKWT
G2Y5eOGgFIZ2GNPxmd6Rd/AH8QyOYK9WcHt+GI36GHAIPFeIGq+/JpdV36RRXwS4r5RfM7O0zh7+
yo/3V+5nNnIdyalhWDwkvZCjXNfdY9wQrMUQVZCk3uIYh4bVyw5tS2H0QUo9+V6Vlrac/HKsUcMW
2DqMzxGKGOPJK9HWc2ptcI9OgcnOR0Sp/G8RXRL9oPvAj49ppzXVadb9yHzixnHTHe7G1hJRbeb1
pW2gWgfXS1Sk0q1K6RdBqkvnSPNfHN0Kwfn7S3T71ANwUuZ7EI7AG98UKydkJ2c/LAMXiyusID3n
NIa5c6yBQV/uD3UzIYp6oLeUbjLb64aRKTF+rUs3rIJe95PjOMQC//Ah3mmm3twTjMJZYU+RA9H/
W91XVZjKUs/HmgNbJJemNQkl2tkRhzBEQfMAGH64SMd4pS6tEohSehbES9C1meZqQ5vmmDsomTRB
7/TLsRMS1q2lT+dXLyH5Ffkw/nhULdcly7yYkmzGxiUYQ3049l0fkXbWyc5Ve7MnmIu6ZekE8p6i
03y98/CnsJMmGZkLivSPy+ykLzmhzYnKz17T8XYoBJJ+xprwdKG9rZZtWpCeHvylDpaxcx46abmn
IXKgLYr41Q8IARDUE+gZVO8UAu56VlRiMhOx+SaQ+mT8xbfJUEHBre6cNvOUHJpRhsjeLMZr41s1
LJZPWAD+RBKuZqj1aWnEddsEqWFCqOvn9DyM4fI1zOLi4he5eCVbiZ3IgIAWCKXJtW6K50nfqEpE
2QSal9ePHijthzjL+rPM3Fe2/X4OxWIq7CcdY6qG10s62bq08lZnqESvH7UUYcEuseQ5ozb0JkV4
8v1rtz+aKgRDVO7I8JCbvh7PcuvUF6HZBMCTnXNV2OWl0MUrQab/mxUVQo4AkH9KKNej2I20knzw
mwDBRO0UeXpxyEdnudjGXO/ErbdXIhOiDEmbDOdTyGzXQ7l65oz94jXBYuvhPyCtxj+6fl527vjb
K/F6lNVnouUVhQLppQCaiH1MHLefjmZqtDj7gGv9JuzxP+kM6aff+FiYpKi7ik+2Tuwat7R1iN1t
sERe9DwqAxATS57XryDbHRALeSQaC2vnX9vqQxG3ThtIhEg5yimGUHEyv/pGJCJR0GYlPQbtcPUW
h3jDNK3HRu/CNDtaiF0GXhNNz64uzT/uL9vGjYj5NA00xTvmiVjtcYCLEcS1pQmiwY8+5u2iPc16
/Caak2EnOtociZoCcFiFvV2XchPKdnbZuw1izJo8eZ2XHPQ49Y5zQn/h/qQ29rnS4OfeBS2j4NvX
+5wwpjeHIm2DforEsaiN8mJE5offGIRKpKom0H1dR7CF5kini8s20FVm3xfLeOhnfe8w3cTJP3cC
oa9ii1CEXN3n7YDtSy0HNhwn9ampsZ1pZkyYCNaap6go9wyLt76SoYAyKorFWlUd7l/qFW5CVcuX
M7NKwiklDpyluJQi6d/Jwa7kzp7Y+lAgB0GjKRERCnbXo5lQTcNiXlro32b9kEQafrU27mX3v9T2
nP5vlDU2LPShpqGx2gZdkrQnyvzlsUlx16ri6Pv9kbbmQweBIIbAzAQDcD0fOIj9QmGyDVqRDE/p
uFjHqJvC82+MQobIR2L73UCeI6OsECL026BG2u7U6vN/eoHJ0W8MosRy6IYQsa8j9aRtRhGNWReE
RowZ7diPD/Fsvz5IJ3jm5ePjgBC8wf6iPOj50qu6AMCE97duDrb/ZOHtaDz8xmwgwCqOG2/5OqnF
TK93lrDoUIptl+XgZ5PmHNqybPakUzd3ALDan5wymiFqL/5yfnrf7iF0JSxbMc8nUgP3gMXiq/NZ
7mwFWQBkjzgWb971KLm0p2SwkJbDrc88h3WH/Z0LFOPVi0aOpkR1kKKCx2CsRhnARtutg4BdPujH
NE3Eyazl6284ghHwJMrNQ/1zNUo0pA6WRTasAZyR/jCSRPsPJpz5Plr67GniEvrn/qxUPHWVpFNW
Yj70+Sh3UVVfPa5eOVTu5AHGXtxak49V3Dfi4xjPcnkJx7lqXsopDJ1L4mLw/Egjuo9eHaJTOaQS
jLYZKQjQ6etlHQuWfLKGOsjajhJtHEX69zrHxeYIO0x8QWBI7t2At68IWQ8jKr1k9sw6oLD8FLe/
2eKYEcHIY1kKq7iAY1gecOeDtuwaRbFXDr4dU+leKdA2lRsipdVJ0CRE0RSYXBDN2hiffC1vnL/y
xRyiT8JqhflPnaXRThFD/ZnX3/Z6TPWbfjl9UTcOEzXfPuilZrzNKI6dnLjov8wZMej9bXR70NV1
wlVPx125+a6+ouctnSXQeAxgbInT1IKizpuo3nkgtxaRrYrpCLUyaj6rCSWD3g9a18hgNrPPhdXJ
w5Kmb+ViPMm02gtut1ZPuWvR44Z+jJzn9epVlb5klHRlgFVm94yg2L8gm+cHb8HL+v7i3Yykbi92
NBwE2lo8MdcjCZPKX91PfeBVtTilqIVCSDK7Q7LM7c5QN9+Je4sXGbS0coq/4V4Uc1MlDtbAQVii
+pWlvjylfb13wDYmRBQIAByYlUJPry7krpkGPTHKAeWTpDEOUZ98m7KwwCPbxrH61YtHddwBsMBZ
ptG52hMWJsvN6BkDICSngqVew1XFkc/X62OD9+7e1G7uy5+IetBxZCPq/ljtCuImu+0KawwMb+QZ
kEANyyPa/k77iDmmTdt47rB1pFU3fG5I+eROIHK7tASiSo2Td4hi1w12dMZrgE+sBU6eJ+eBUsux
00P5MC72nt7CTeZKhZiNCVGPs03fdRVsA25a4mYsTFC+2CTrxFlkJ156wQrOCoy8df/NzTB5bfeT
hhl3M2+Skn4mdb4+C140NXRyWzeQHtyIBzpAkf2AJruObdgg5j3lpdvzQNUV+WX2Dt0yeqDXw02j
HLKorzzIzYN27GPdOWjG7u14+9GURQNNeDhynL112iJM9M18M12CPIZafmq9nt3p9p1X4l2LcNjO
IVfH6+reRxiWvhXNOCgFCqN9PalaT5XfzmwGWB9ap7gC8uTMXnsx7EnDxa4xjp1M6CdTBH7sGmPv
LbjZN4gO/tTPphnILbOWt3FiMByFdJcAkbc2unhjyxCd2fX5G9pcrY01Mp66GOfijnG5fxncnE6G
BjQCNoXaM2mUeT1zS49xCA4rHZVyr64v6WDG+sWv49g4c1KH6cSza3tHO57y5VyLznql2I5CTIGk
Y/XBXSsLs1XC2DhEUZU+WEG6YIZqZ773hx4TS8Vjp3/ETXqvyXLzqYGdgckhV+BvOqGrm7aXhZ8s
i2PDkRLtoyHCzHmyKzunTckbec7KBB/ZsXGBRli9gRGnRaZsnu+v+s0hUj9CmRgqtpZLaHy96gKU
RDHnmU2BAeEdrqT8eSltY6e3cHOIoAAgH02+Qo3VAJZ5PUrR1Ys3eIijjbFePY+zm51q6v4nae/a
Xm4OpdqtQOe5ZP3VAaJTQtKie2Fg+701X3rMzopjhBPucrQkerCH164fksJUqfmbMJgS8vXMXLNx
i2no3WDy6+jgREgtN0lS7yR9N8GTErcj2QNZShXlRhq7NnyaTZnnBgN1uneu1xr/uQBZnuoRL0S/
KLW/78/qdhHZFGTL4C5ZSD7c9azyQZhLLz0/iGcvg4aCHMKRhm7+3kF27bU3Hq8TRXfVrVdc/rUX
SWvYOa7TXRjApS9RWRdzexJ1W5+1zrJxr8akHKik8ArjrIvYyRG/t5ad9d2YL80nOp5K9l01b67n
m9a2Rz+FTVOh+f5Y6VKekqLyzoMr5/f3l/Ynd/zqhjeJfqlZ8zrTdgYTfT2WY+aKbTFm79pQb/pD
jIN7/ZDy4c13mdbI9uwkXLgn3H3xTGmJFPqL1rat9VAP8yweuRFzcgE76mBijMquOjXjdP6ExkvZ
XkSajOHBKHsne9MuZjuA2/TtH23X2NWhsgd9HqGRF8NwcJoaEeo48035uZ0Ti1EQRG9Pqcxlf5rz
tEKgaeY0WYcsaqFVwvIqwz+z/8fZmSVHjmRZdisp8Y9szENLZX7AJg5OwkifIvwH4u7BwDzPWFHX
OmpjdZSV1eUGMzG09U9IhDDclarQ4b377rtX1/3hTk4KO3BrLhTJHRSzOUwA1P4GWSFdOyR6O3pK
1prDi++Yvn8fd9DlPiiDVNVPSlDV9bZxSvQ0xjzStftcNYoY02u9zSDQpXr2lf62ad7Xeu2Pmyme
x+xTZ9Gce6gDOQh2sdo281Y2yItcOzXH7+i75PFG1jgQuyjLEAgsYxp3d3YWjLY72LNWvSSN2mNU
X5uGdIeqsN9vOGdDsGddZX03J8j1vHQ5pbvGVaZpcPYyhq711xD/dzt2U7IxDQmRqmp1r5aGCqNB
Wek/x31tZ99GteuyoxTV4MBBGST+p7HCz6nf4BUf+g+2FuXd0R9VeXp1tKKZ4KRESnA/D7VSuiXy
VOUBgpNB/Evkab5AnLWLu+ub7vyW/5cRI4EZ6OTSz6q3Ii6YQiu9EFH4XYPplVuqQbO7dRQ67enW
AwtAU4DQ7HRnZ0aTlWmXDh6JePdSZnq/i0N1rcp0HqJQXSLn0miRFZoQi1F8TW+mXhIXvJmqW6yM
ik+1jPruLu8kfHX0JncMQOW4//3W2YGNs3ZIarE3tGXjHBoQUY3RUexJVTyMm3gadDe0KzNfyRLO
73oqC8i1IlFPpY4S7+kqVkWiyx2vljckLYesL9T0r5SG4C/sfnhEdaoY5cqHE3/l6ZXEkMyI6QFd
wk4/HVIL1Uoidk88KZkLda82lZ/uclqC+w/oQsz2zbuRNAdJSDbJO1938bpEBSCNLSOOkCFfvUv7
Sdn72a0974Rz1PlhyYiQkn9xFjFHPg7BTLej/5xoenso4Ua+Ft3c38lo3u3wg4bPd+sGYUA+mFAM
EZWARfyo6rEe4wrjP9M2px6cGP8K3KButIwT06KdEpYGr9W79Nbpt8qAoHLTjGLPGXTd0+bQ3FhS
YK18ovNNSDEI8J9GD5gMJD+no0BWbzBCzBKP/FT7NlTV/CXUcGXRSjvbS3KZr6SO9tkOBO6iIs6+
oJiLaPDpePmozCi39aVXDKnxqBDi91sfP4SvVKvCB2YqP3Ep9G/NqIwrSNuloUUJgr0iOOtLBCdJ
g2yse73ycrpx+7syTxHURZBkxrBo0qziMCFa0j4MCo10h5lK2UoXwPndTF0USSYcoaAe0O55OvU0
UGdQA3PwdDWfHtC69t0MYGblg14aBXF7kV6JQZaUVj8BxDeNdPTe6Z1VJkVvY1nOa1JJ5zcJmANX
CSEjRwC58tPJ5FDG6AjqRy+u88fQl6xN0gYx1jk01Vw/be82xaeXlqB2k5GTusAOXqI5c6RXWq3F
k4fn5JzDxA/C18qcunZjpbOab3t1mO1j2QS1vCP+MKrjmJit4g60qgzfg0wCP6uGOQ/c2Ogke2f4
1vDBGALJ+NMJMYO5+Y5FmY+uHlMYKPD7Li49yUoDhahn8giABBKZynej0naebRHNXF+a88OL/h/x
JWeJXU0h4vQjBJrcdzNtdR4RbV+7DX3Dd3k49H8WlF8/SeZQN/vrI1747Bw/GO/0XwvW9iIL0vyk
HhIjnr0+6foH2hWzzQS+uLVnS1lZxwsb2SGLFL35yOzAoDmdnF8nUqC3SebJk6zctcEcbmh4TVaW
8DzIIMDgikX5HiSU1Ot0FCuStVmimdbrqr67U2O9/ELHpLGTwAVdBzXLbdp100o55dLUoGALyXTk
is5SV6EIH4xOy6AljfhllGcbFYx07eBc+FjcOCBaCKfw1i8DmaDuu1iK89yLSuAEh0LGAS5Svhlk
LTnq01x+6xACyFyaxoaDXw8Po6wP3/Q4SB9SfBofqZ7Xu6CA5mbq2Zq6xdkaAFYKcWXBGaEZ711k
8de6hxNN6mR1itdnOSCBYTeuLFnq/fX9ej6KgNChhsIhArNcnhCqcjSYBTjGhxOc3TlKlJ0N735l
qy6VKjl6QOhEqaIfSTBRF7soJuctErXtnlM1m0zX0Qlc35B46JoPwWxU8lPekdLeUZKeaMmbLbs8
pJI92w9VkAfqxu/iuN3hGz2P7mgOPfDJPGVrwm5n20GoKvGMsssBHWF/nm51U6FI2NV196xKauXG
kQbPDlEfV1ITdWXrnS+7aDMAYoP7D1a8BEtgEZCA0cf9TCWl3vRWWBy0OHG2t35ccWQZQQwixGxO
J5QiNozLctU/j3oDx8RRwwPoaXZrtCc6jAUvB6YxcOH78/TLRpX1pFHg0svPs2QqD0WfZFu5m6SV
LXR2lb+PQjcIOCHulEsuc0VPGzz5mlHIcdwuNn502nxXVBjPmH6wZth6vhUAsdgI1CdEkW4J0xlD
TPKZagpYt+NHrpbQDmI0VQDSnWpfr3+li2OJWrnwpcLWZHE2Cr+hhRO5y2cpj1EXr0N9U0i8G44J
4Ht9qPNtx7SEpQ6qZdBYl63n+OWlHSIMyvPQBuZGkQN/G83VWpX47MngU8H9pYEYBRIu8cWrOyfp
0Kozi4enXLEdunwCn+mkj61G606tFeVeMaO1JrCLUwO5lUWieJ4Mj6YdNkCHyvM8Tc1ey8EEw6Rb
g+gujkJIQQ8J/Gbe+dMTpXRt0ISFrjyHmpltuiavHrUuWDO2uDwKFBrEyUXTxgIPN9txGiv4nPha
tcbGj+PqXpKatQ6ri6PQ580tRAPFGbsyMUIkOiebfVdb6PfH3MtVK61RQS5uBvq3ROsLGfWSjJhN
SW72JBvPuEjNGzWLPFP2P+GS/ikuyqc+92+z6uSlYfP9z3hLGD+UYwN/HL5QXLbf8gCrk84Jyq2R
d2ts8LOqhRgJngA1bxLDM2ueBvnkTp8k5VkbMOPsVfsuCvI7K0QIRKvmz9VcfPM7/wW/hxsVJN7n
yGrSCQt8QFVTfNlfbtwmrY02jtgfCCH4B7XrJzjGTn6XkjLeGs8ySUGvglxDegEAfjpU0rIt5plN
EnaOusEo23YLRwONHNq1PObSfuTChQjOM0JEsrgHZQDnhnKtiq2ngyuhk0kPJl3Uh+tX4KXb1iSz
FjQ4svklNSka9c6Y6kp9rn3L3mHD8+ZDj9jaQbJWZF8aqvGZYAQBbFPXhVJC0eJ07WjmaEq/K+bn
XEtC9EtHuEdTqW7SwsoPA3YWXjeH41PXK/2+VFp/D95Z3uVtMACDWmtKSufLC0mcOBI5DqIxmrRO
f5ss1yZDn/X5eTSCaZOnDmLbc67dHNiQiMLBEpwd6rdLxWlqP3WAzKj6nLOs26DtvxljtSZPcD4V
rkX2I6I7FBDOVDAp+SaAMtr0HEiltFeCHh80u9VXdspZxIF0CVwMyt2i4ZzH+XTBfD/slNAJreeo
Mj9MtvHU08rphsh3UX5e2yxnUzKotiBLTYcknCAoGaeDOSNyon3cGM9IaunbIdOxvcm0NcnNS6PQ
VikohlR3+Eano0D87WNn7I1nozYq11R7Z68n3Vp/9MVRAG3pW4WOAMPjdBTbriHj0CfwTJt7RNOw
pOFwH/gfrx/kC6MIbQrxSCILQMHsdJQS2oU+0yT6HGjFvMUIXtn1rTRur49ydl1QkqMXBplewdc+
C6HHyWmbUYptFLKa9mOVUjWKtKT9iS5Kt3J0Lg2FthMNmnweQdE8nZAdIehc84s8Z12fu8Ws9gdL
p8gYOXF9axWaWUFoEg6oxERkv6dDAZumKEllVBqlJNziv4r2iIw+eZPNa7SwC58JwyPRFUp9nW23
GCoqijaTGoqagYzha+cr3ZNit9Otr76YEN1D9AWQ6FCpPZ1QHYL3RVrEhBz9jwhb6Hutc5AdsMdb
0UMh3AAzCQs5Yk0EDk4Hylt0XKIgCzwNtaGdXao/C0Tpbs2oCCh4/3g+hCjVWerfVUEEbqGAOQ/5
K0aK4WcJUbvX6zv77MNwQMCnFHI3iwrVstpMZaeL+mTOvV6miFM3iBhbqjSsbGp6ClmRE3SSpIaa
A2ko0OR5M5mcExaqZmc/D3U9FdtStYNjheXeuOko++kwttXC8liQKt2GUzIEX6KpGO0XC7tL9SFA
P2v4mkZyku+mvEInziQSLjfUS9Xnsk56/6syDOXshlpLLbdQpN5w1bg3tfvSkOzaxfOArhu3NZsR
72fkk/MDHq5Js82caUrdwpYDaati9zNuEpPgfu+3aWO6ihoP+q6Qx0HbZ87QVntHaYbsEGD0OD50
vW1WB8fys32EMpo1uVSKRvV1yop5+B3eHrVisxrthyAJ9eoOPVknvB+cpPgr5Tp5IxbXlP08xHbw
wclDPdoLrfyudUd9lqPtUELNeR1HUpAXP9HD8DANSg3cJEVT/UEdbAPnBgBmHG+VPB1drfGdb0XW
cXaJtR0Z9QLMLNyoyLOPZgiXdTOWupq4BbrH+QeikrHeV3o8v8ppY/2RKENa8NumZbgdZ0n/Zuvg
IDt7ymf1o9lrRnsX4e2rbuhik1QXoYsKnWbLL011Z0LGKP9ssi55gfSiKCiaEEXu89bA9TerMQPz
YgXJtoepLofhMDY4R+2TmA73O59EFy0LNN76lyFS+j8kAGtoPzzrRrpxQsnX30BSA3ljzmM6/YXn
nKVuYlxV2k0+ZmWzSc3Yt15nokVnX/V62W/yrJ/7g6HkRnzXmtaIskBWTIP0xOtOa6Ze68GxYImi
H441+MlOBgAM95WdaL+HRq5rG/oU03LnDElmvcjJlNK43vvhazBITropzaaUUJCSq2rbW/EgszG6
Xt0OYxhii0obuv6YJH2iPGSDP0XkvJMTH1sarqc7vc6T2eVjSDAKGquyNxlaBdMG3kIc/jVPQWtv
nKDOfvpBk7+aAQZqrkHY2GzKYIhfu0kb5U/p3GlPkzymmDiz0xQHaTVTjjdTbkjFFmfYYr5vWzlr
cWAA63kxZj2Nt22oS5Gn6KkUH2LS5OAA4cUMd7NU2OpuCtsOgon4DF+rUmnUPViHamzkOB7K/VjE
pXyA7tKpGyWxwsqldu+MB8pD8eSGUTp/Q4/Q7IV7CefJ1StfT7cRkjnfegXjpW0DvaN00R8Y1a2t
VYqxLXG3N3Z128jmm6JUmbwJtVpNoJo46rHS5Mg8KnLRFIlLc1nze8K5VTamkQQqRLhUafdFo8s/
r1+FZy+vCaIkVPFpVYYrugQslEEehlQqai8Awtq3ThndGZGkfqlbJH2vD3Xh1hUMJnihaMbjlL2I
83AeMUK1aWrPKFvzLuyHbKP1ira9PspZ6CpCIlHjos+ba3dZSctbyl4YYNdeRR70AKO9puOQLAfq
+R7h8z+vj3Y+J0hLYJisHPE4Ed/pm1hJji+nQ9x5TjFM6JGZhSsHcrW7Pso5hizQHTQ26TYUgg9L
ViJNZFYX8Km8ScrywVWkHNOgqgxorvVjRe3cxNbscNckWZf9qTiT0K5MJB8aUTIUzYc8TYpxn1Y0
yz4lVmp0Li7W/s2VC2gfVKXpJiVpFuzV07VAcMGnENO3XuL0trHNhkF+NEZnvNFwnd4tetCpD/CG
U58GrD4dR220cSrpsEOekybSMgn7zIUaGn+mgqPvRnhQ+8Ds8mBlY52ViFEdhdqvQdQUJkrLPpc0
Cke/HciJKqv37y3rR6wMeLcFDa3HSQ5VImxNV6076ebuKJiZNMHDKkAiGhWkxXwDGbGquTTN57xU
xoMuzOpQfPp4fYudz454GEjgPTky4GeeLmqtzVomtNKeNduX9qaka48xVdCtUdr6Pk3UxzRCMsdp
Bu3mqJJInKQcvU/iGSLM04G1ruIh1FrneahYvwCu22ODFd1K1H92K6BDB/RBriTM9848Fsn+qmow
Jee57vz4xUmseK/opfS1DSFAoc4wf76+nOfXKgcWGJ3nRDAnlj2aSskhC31n8Lh9ZZ76Ot7GxI9u
2I1rvrEXhiLBo7pE9M89tCy7BgHrFo5y52XG1G/RpUs+o5qpPZaF1K3UJi8OBcIMa5GKIa3+p99K
CqvJGUK98+ooGK0Nxw1IxwiCjgBLritzf30Rl2ZqvBTg6BTnhFEMyYcufp9fwL6pTFtZnazBa7nR
Mo/WTQl7rDk1UIS0sXbbNB1/7D43akt1C62Xq8+2jmcv7MYytpD/VqLgDkd0KiaDEkZrWMxZeM+v
B2mb24grWdjNnv569iC1Lbz83rMkJdpoQ0ywRxntQ6Q6lJyMivbMUVqrMFx4cQAk6QKi5RxgTRW/
1C9rEmqofEwUXj2uqS50cbwxjj5rsrL2559avGvsKNHGeJ6RTym6m0k2j57aURLeaFIxe9iwOtG2
m2Y9WAkNLoz2X10vlqAbn8GFUxbNCtjZ7NEgOd1FUQeJ1Y+iD/QC/bi+p86/meiUBGYV2TKiVIt7
zikwts0mf/R4uaUXtBoD4x7MXN3mma1le+RgqmmTJkMdbm4emGI7KDLP+Lue7el3S60AyglMVQ/4
odwCqUtuqEjDtpOdwlOqKr0bRBB8fdCzaw8JcMIhVCp5QPin+Pkvm8WaEeUu+mDy8nRyXqN+Dh5z
yXCQ64v6D02WoCh/fcALHxJwkqyWKwKf16V6qqJ3DelUzoAs/lNgxWiaoAn+2ffb6HB9qPODwLMB
TsmHBOt3lnVKM/cVbbayyWtkO3xU4wQVwixac0q4tIK8S/QLo2Z6DrUVuhYopDSTp/vh9MUyomYb
KEZ6kLvY33YoZK8QwS4sIPaRaIipnAR26uI5bGezQUYilz0ldUw8WcuOqBUzu7ge14xzLiwgQyFz
I/TUBaPwdHNgxdMXUVPJnhYM/g5Jc/1O1+KbEVHQD04bUCU1Q+7KxYS0LE3DHMFrzxha/T4ZnOkJ
AGRN5+HCXND4A2/lIoYZtKzuDnnTUJ6uFa+xYEskaTvSWTpm2+tb7t0J7QTQYTIC3UUAlouf4uHp
kg1WFEi25cteT81Q2/qlBnmuAK1ARLAY5R/SaENpbyElv0x1WDl7qP9NEAC1lJJzN9WymmxU3xm/
TNY4zd/VIU+tXS5bnbHBHnSwvVrN5XQjm1CmHxK/rn9afmS2D0UV9fZnALNSRlssolKpGWEY76ew
l260h+fRpXohbJph07GcS+ZEizpb2ueV4ulZZD2T26Drn5SRYCUqytfrC3rhdIlmR44weSFQ2GJz
jHXGJRLLipcWMn3bigFp1qW3TjsCFNfNrk5j1VwJBc+3Cm8ihWUgJOFBt6yS2i3yZeOY4xsjJepB
tSN4TLPerGwV8Zuf7hTQbNqoWUbRrqsuZpaoSp8niDR4jln0P1Kj6fdsXO01nwGDprE2v+r4et8r
k6yvUFnPbxDyI4ikJNroUHCPnO7RztegDIXsUUQ0yg9pPSlfugTC7jCB/F3/fBeWkqGoAwOk0v60
pDPy4LRSUzCUr6XDk8ZWeYjUzrq/Psr5k01EIHiTBJwkl0vdKqtFsxobeM0DLa23uTEY+2zM7adR
rYOPSWSmfzp4x++vD3o+NRS5UVWDw0rnJ60Mp6uI0nJaF7mqeVRhnI1ZJ9EX2wmNmwNqwYTiKyEJ
Txl96ZA2lbE+FVhHeZg6Rh9w5uWo24P5ZFbWGvf3fFsAu0A65ZIkqObfTyeUjZZTShRBPUcOf9Sz
097LXTnth7BZq+dduCVRo6MBhPoUcoVcmKdDhSaorF5phgd7PZHwNKbBL94lMcJP94qO3+M20oeS
7iNMlZQHM5znZluZVeHJTmXXOzUay+lrFI0OSqW9Lipcoy7Hd4HVR8dqSoJpO9VS9Seez0H0YsET
Ce5UJDaynZnLUUiLko3hs9JlkePCWal82p/SZloLdcSCnZ5wDjh9eGjEsQcAm05niT577g92oXl1
E/1VtJW2sfTuvvRpAFKj5vvUh/dTUuNpJq2EsBe2piDlk8oSkghC2OnAZtrMA1Cx6mlOYX6YdUn6
nhq1snIA3nl4i/lRaecRQJOFcZZwXY8iSz3bteHREmVvAM2N59Q2u20Qt+2LYjWNJ6Pie5iMrtiM
01AesR2ItoXZrvnEne9cYVvMm05QSTlSEffDL0EsSVwXIUNgexa2Ey5opbSpx6oA8p6T3a2nXnT+
icPIAyjUtk6Has0iyHxqaZ4u2dFOw9yCUgL1hOujXJgQlGJyRgAsDDuW3NtpTspSslODkAjgODOi
4NCrM47YIXvn+lDnz5AlqvgErgKXO6tHI+6WOF3ZGJ4SWNJ2Crr2s6kk/SaobVBAxQ7pCByVKd6O
WlqutHOc71PGppLHxc1uBZY9XcwhlctIVhk7jiJnO+MgQbKjRtvrM7y4mPgZ0HhL3Q6t6tNRrD7F
sabpDS+ay+4QYNr7ISQR22NGv5YLnJ94JmQJIriwaoA5djpUVUsjlqqy4U1QMtEO5Y14daKs+Rqy
bbeJpmV/pnXc/e6DtAVuEJjOmoLppckKg152DbXRs/dCj/SwZ+8YXkmnw8dRCvsntBaDr2ZmrCFm
F84/Ty5ifWxQmNhnXiVFrSNV4aumh6BPb935cy9ZblKZDt2RVhxbm8IJhy9FE9UZweuY9gfZaaLq
yawVHKcqCFn5SsZ3af0JmHnFyOAFOHS6/noyWSiA1qanB80Ezp5m1CqnT2VT7fTCNNzGV340TrBX
ivRmoV+48rRBQRtRgKFg5p8OPWN5MgiHGo/Q2d70kezDSA/qQ1S33cosL31jobvCG8ry0wVwOlRD
4QSQMrS8Ph9VF04TpimtiUZJ4uuv18/OOU2LaSFcw4YiAgHtWYzVDniyV8FgsZ/aXtrSGTe8xWmF
SmMmZfPLoDTT5Fpzl3rTkETjli5bP9m3Rdu9NnFmjgctUcM1pEQMevrwiJSewAsUAQhxyaPq86Bt
qiK0vUGu9eeiz/qnETbZp+tzvzAKOQ4CjuihCouoxRc1o6Ckh6RzPGvoRjgneVN86w1zWrmAL3xN
0cdAIxRZNh9rQTsyi9DqZimzeVGyBNrRNL0OhjLsldDUV2YkAo7FunENiiUjRkZIefFOWrE+W10v
215qt/3n3gj9R+h11DytVHZl3e++3LyCCNlAB6Z9BEqGvrh5c6moVDAt2zMtP3XLNqVRz27XDNEv
LeB7MQ8oXbzLiwXs+kYLHDtxvCTLu51vd91GKawMQV55zd7qwpZ471iDFCSkxZaaq4YRWIFVpY7X
jNW0Hdqy3KB4tyYzcGkU4bYAj49VQwvr9HyHdT2OHeiPZ7R4n7SI621jYJ67mz8O9Q7krgVHljrE
4q4clTCncpkER15F45AXQ+fKmr/W3HJhLpCp2AXsN+6PZWhmoieMzAaSUOWgpZsuspL7hBtyDRM7
i2I4p+8iv5SNCc6WBql2PChWhqXuUc/sbt5OXFrzZyVpcnCxdpRsrKTwPtvSr10qm6pRZXp7zRZm
dzraevOCirk6vmKaCWMBYKBONwTnuG8LmQkpdg2uuT8iGdEVt8LD1tli9+Tw70mXS3epD1j1ZNtD
AQtCtnLqKpFhZJ9rhEyOLXdLhOGu2cqu0w3IcKGuMKU/Chw766fCQlLBVYIgfZ3HyMArSOrbMnap
Q/k4L1UIzDyWtQ+RRgukCIUF/DwdN1GN+OeQ4C/6GsVGW9zVaqEaOx1lo+FxRNPKcmUFpPiPoZaj
Gc0qZTIfJT1SLC9y0qK6jzBS8GlDGVCWytXJoXQ3N/Pk4obRl66ERGlSbwP4gvoPpcWL5+3GjUdo
RMMhJVKKiHRCLNKiXqthYpOfeaqatfu2odkiC2BN3ziKBYH5Hcbnaj1X8eoJNNAkmWyvI8zYmloW
bNsMsfrro5zdqGIU2ofowxNh0DLgayRJUWm8sj276OKjiSmSm/WB/phq47jzh7T5/fp4Z8dJKPsb
1HmBb1jE5WPh6JVT8FPFi7uo2FcqwrhhrRs3z0p0NRLKgm4AoJuLC8igNURG3kL16sCqt4UVl3v6
3qRHoxyle0Ot1rQazleRTFVoQsDBVnjaxen+NX+LZakz60bzcHnSj7jsOaEbwgj/EviaFLhyh230
9XUUMzh5CQHdoEYL7QRB911CYFPjtGWi9QSKdZZZW8Mqqzd9mMLyYOZc8ofKkEZjj7XDaK4AOu+i
gouhaf6BNwt7WgD4i0cRop9wvnMcL2vGbnouRyf9mVh58nttDUmwtxK1+4apEfXCNBmDER1JBw2X
zvG7t7LNGuneSTGocjUzlZwte9KG0qfB9/gcmnajHkhL63kbRbpFq2Y1tuUfmpUFyNV18WRsyqTu
ol0BplRvu8go2o+Ob5p/+WpvfaWFVevdaEIH0ZUhCX7vGwrE++sL//4aL6YPXZG6Gl0hJH1LvWVF
UqbORHrEQzegdCuqel7sDIbuxpNj/ND66Utu99sJ9f6fddE3f+i1Wa69FsuPL2BCIkdQJejkxI+n
260O4Voh7+B4UpxEh6GtlZrqtBokm6lNkhWw9exlsom3QAeFCL3ot158bn/Q2rypG8dzAliGA6mZ
S4/sN3PMdDeXqkOeqy+BzVNzfZ3PLgobOAQuEHgoyb15NsfaymQjieLjEBXd74NUpC5qxuqX66Oc
hV5iFHomFKhHXORLeNeoZmy9kjw+Nr2UHKxMkT/k45zsgbjW8quzO4LEnYGACoAMgNOWd4QzNBky
awAvqYObhDn+MSaBtfFpyW+7Ply5H84nRperALd4QVREFxajBWE+FkFZBsd66MsNCAKV5rTUnpWs
u9mSEPgDfjYAOZMCVVJPd2M2jqjk4WFxjMeCIk9VZ/s+RTTm+pc63w/MAhFFwAnQSLLG01EkwLpC
zSveqNpPN8Qd4X0RB87h+igXlk1kTDwe1LGBqxfAYxVahZUMYcKyJVqwLQun/GbPtPO6cZOH8vb6
aGeXOEUT3kBmZKERTEXjdE6GHw1mNvDuykYwu0aGsppTST/rsn+U4r44QMNc0128MEHeKKjayNKI
t3ExZMddYc5JmxyhuZf3vtFS+ppaKeV0tX7/x/X5Xfhmjqie8BCLTsR38vgvz2JojYEuByWiUUUT
PDmIU3+K9azY3T4KxVeV91eouCxXEYwklFrJyo6zMkOTyyRphzpHsfKtLs1FlF/RreRYgUmffqsw
iJUc4YLsqHa2v6c/xfwehEb87da5oA2jQ5MSQuRAwYtRJKdMgtjwWbFSh0uMIJ4b9NWaEeb5lc4o
Bh+FZjHkLJcndrbkWS2aPD8WqTYfMrq6ds6UzHsEp9p7XVJHt0I//LGtMnONBnO+5TWhR8CFREYi
GjpOl9EflBLScZgdC8Xqh1e1zsz4md4YdTzWpJL5p0ktux9m6RvxzULv744MGioqVA1BuMSv9stu
bMq0UeKhKY5paA72pigdjOgw2b39iFE9pyhE0MIXRMDodJw0mnxrtoPi6PfotUCxzzZGhviZk5rW
zZeikFzg/eLlQrd1GQVqcVZA226LY17O3R50xDwWcVusRHznOKlQdqBFCqkb4gp4NqczippY6yQp
LY59nAx3ZqIn+9CS/AO5WLRTh9LcZhm8VPBxezNiPLXr7UF/zrnzVq7n8zeUrn2OOnVtUcFY7p4J
fVZwSqs4lljtHIYqN91sCPOdJtX+Vkmoo918HNHu4hOCRtOqvcT3s0A3xrKOy2NV98UW8uFLjvfF
/8ekyGl5r4UiyFkdNldTPbWzrjzSERNsZs2JN7nj01Kq+uUum+Xm7vqkLhxBugThFZM/wHFcJivk
FHM91VZ55KRoG14nbRdR3d47KSRHewZZgKcafL8+6Pn1iXwE4Q85EuQLQLzTLcS17SOyKMSJfNXZ
+IhhGhuV0NJe+WIXdgjIFgg2TVw4NC3pFgq04dGY5OpYtLn8V2TmxWuWmPmXBoO/nVpGN1NT6RSj
xYmnFEITunmLsMRW68HQBrs8QlfXHoSk9j4dRnsrm2tY5FlpgJG4VoAjub0IWBdxeF1X8D4DZgYK
o+2aIK36DWkI3UmVmqBjEqWZ/NmcaNx2+rC9Z9cWv1//hhc2DmAyTV5Q0bhAl7Be06lVP89xc+SK
K7Qd13Wt7jRl6LIHp1DK6h5pA+k1L2SjWMnn39uXT5IuQZ2hQMrbISLApYJ6GEYxnKDOOKYVPhoW
75NRIqKK+EEZPKD/WUX3Tgkx6kOIwHn9V2mNs3WQhyxuPubWTNuZmxTmbP6lmE1RPeLQ7kyHdlSr
RvT0yPn99YVabkJaA9gKfCPBrxC50+lm7wZaD/pZSY+9lTfbfk4eAsk/5nrwldrxrTiRGAwCDiCO
SNPOdFZVpegUa47zY1g0Co6vaY8Hq3xr9sIoSDdzSQkqE6nSYkpNWqptlrf1EfdCc2MYknNgq302
nLLYwJRoV56c5WYXw8HYI8EmsaBGJ1b4l7e61GFu2vbUHKNSsg6tzhOTOr2yo6Oq3wz2mB6aabB3
dW0GG3WqwpVbZHlbMTz9bMRIREc840vRm76vlGRuyvYY9r4P3ErDQ+3L/f76NjkfhXP8rvTArciV
vLg7zAb5X20OuiMqNfZTRbNYdjdm1bAWIL+XRX49PSqt7hhE4HkhSqrmMkwwm1TKna4bjuA2uOio
Wjzah8aZ5Qf0Zud8n9pz/IduSJXyEtYITsxb2peQj4UZ0KKVZMtdUwEtqLT4pmUQfYp7TZ4P9LXF
48buByRmph61GVosnTh2u8S050PgZ+aPxJKzT5EPaOBmdRjjtGwHzu8TWrC0+cjSZ81szPjGmIjJ
ghqQ9kLYEr6Di2qKltDqN1b5eCwc6Zva6+EhLGJz5YSftSuJUWxuQSQEGIpjfrpBtSpQ7SwqJyDT
XlF29Wi0ultBepu2s5Sj+uSMI3CVNLYOar3BGOTHVOP0H2IjsJs9Ptcxgiw1KJ87om0jbSk0acON
mZHwXmAnc2wp7AKiLJK9srIH0Li5PPaOTaydKdazlHUU7t/38f/6Of7v4K0gCYBsnzf//Df++2dR
TnQ+hO3iP//5FIFmNcVf7b+JP/Z//7fTP/RPr3zLP7b121v79L1c/p8nf5C//1/jb7+330/+Y5e3
UTu9dG/19PrWdGn7Pgi/qfg//19/+Le397/l01S+/eO3n0XH1cXfFtA1+9u/fnT/5z9+g/z0y5EW
f/+/fvj8PePPffwe5e2bdPcf/57+x//J387+5Nv3pv3Hb5L+d+I6KkjEWxCFKbtxeQ5v7z9S9L/z
dQCeBEwN6CA6yvKCzkP+mPV31DqFdg/lJzAcZEp/+1tTdO8/0+W/iy5y9qCg73Gg/3sNTr7W/3y9
v+VIMxf8ts0/flsgmgJ5wBCPIgPhPT2SvCanexnh6REV8PBBps8s3TcWUGK6xSmkyu/qXOmzz0Df
ZfEjSPSx9BHy1ur+h6Z0whlVtcJwTRpvUbLHwpt8htyQSYNRCAz/9PeBnYIG/H9Sdx7JlSNre96K
FiC04M0UwHE0RVMssngmCLJMwia8XYQ2pY3pAf9745KHFaRKIym6I3rSVXkAZH75mdd4svNzOgi+
dBELj4IhrYrGCGxjLpMfytC6XbwtrYKWr98ultfuoS4bCvRUOHpS2Uz2otuwFT3nk3boSTEEIM70
6KoB5l1PPhDpk18nsGT1nMHo/bJL9WlByKOvQTJ3TgxSrEP5rvclI404DaKVPrAEnZW79XUKl9vb
UhArzg0DM1f97Hett8V/gjydHDYXpitwlugOYy7BTnp9ZepGbUjFTs4aaeXlvFnU3pwuFLBRdrup
gZQxVWtsNFhNv4fMV9/DfTeHQ4bVsuMG2pBGtgvBR5kXKFwe4OjQtOc2vSswRHvQBvRthjBr0gT9
smaw+tavIpC9/+ol/lUouSsL/j2NDm+iyv9ZtNn9Ktdz2p7+Vf8PBpoXbOX/+Pchfhdo/tf/zH+1
/+066X48Jc2bCPXyB/8VZ0DB/UNvCuluTJNWVAlb899xxlD/WTs9gGDI4Jg0k4v8O87oxj8rGGdF
HhAKVqG//8QZ3fpnBSay5TmSa3H6N4FmvRP/s0PZmSscHSlTGu50BHHjeLtDba+rq6GXyxdrKpVN
0TOvb2AOSDyrQ6Eo6WdFw7rj364H45uiHT4rVsdkP2/Xa0zimubFOtJ7Se6vUE6At2UctIONnbR+
VLW83KJ5nO7IzoviuyJqw29qff6kwD/Jv3hw2CFENBCRKwKJS/ntDymXwu5oPJVfKqTE6kVf/Egm
ta8VU3xet09tIaMd1tOYj5uxs28a67doRwoX1wjNqbe+SKe96Uu0LQpjvHPAo/kMX7Rb3Yz2XaqW
W1EWdVg3+AIMnWqEnRiSw/Ko49Lno/X/GWzOOKnGeB7gsnge0K4AX0Rj6CTFqqw6LhB+0i8LRGlj
lD78fvaNHxa5XNJuTf2sV/dmfmZmB9Ftm26ftzeACZtrr8IjwXfMvaUE9q/yDLhQ0+za6ql1N4u+
wW94ygKet84yv70sL+fyIk22rgzyzm8VXzq+MENrIw52HTIJF+Zt4fmN8OvUtzGM/WmtsgJbO/YX
SB1+Jffxg3bM52B2dtijafOlqTNSPIBzmK88eW8rhW+UPyQAbXsPpt+ZNpYMo33ZB04VWHnoDQwv
d1qx692d0WyLOASaszihM4YMV3PbB/xQmEHsBUkSVrf9NVZCtuvnN9U359F4ZAg8o51w7Y2+2gYi
3YKjzFzfS8OSblXqKxfD1t49i40nfICH2kN5ozx4rq960GO2U7GNlM3c/pi6DaiOMr5cjKD7kTR+
zW1ohsV5FUbHWt0jW5Xl/mz5WbGbG9/SfP0yvXQOuAN8RYqCmyr61Tpbl+bO5Jfn4pmvZn1teap0
PztBXfjOneHbu2hn7uJdWvvxZfKwiDCa90t9SEvfuxrvt9Gld9GfR19mx7fuyvNum19M3/FXMC+l
DDqBK3sonpfRxx74rNlah+g2J7VNfbTRpuoSI7cJKN31oPja6HuhXfjZlfeY75SL5bF4lpeutSuq
kHpCbKNA342/af9GN/nFGHgX3iHeqGE7+CKojvPB3U73ImiCKLA3POMh40zFfg76HtcmH4+96nf6
25v89DcKAql6GDBTOmt8sS3P6QNw+Jbr9JL5AC/0Ue7wuz7UHVYaQb/Vguxndii/z+nOu3Uv0GG5
HDbjwfs1fMm/eDdF4iswJ78sTxxbKDWGXw++1fjJtbaRN/LGzAK0tifTT7IgNdEMCWy4TP/CNvzV
Ffn/Wx4Nj/ejPPoLgty/8vyXciSTfpI/32TSL3/23zecY/+zZoerGyigB+S0/n3DkSX+466xiOkg
AsTIrL264Lx/uBQZQBGBKYXo1f3ngrP0fxB64o4j/4aHTQb+NzfcSer6Mv4EUw9akDEUV+mptqeu
TuU8yLR7zHEs3cIbnx9GGsvEokoJFLvTv9ttJ7UQZ7zhMooS55ZLO34aOwtcvOVl/eOr9/ivXP91
br8mo6+uQMaxZNMrpAxcPPTY015vssSRNraJ+agVg3s+Jgizgp3KgwkM1ic9k7ctGx4dgClQaqDb
4ARY76Q/mXhyVgtnSo9VtHOLw1K4PhWM7/a1P0+bqSmDPPls9PzHNWnPrNIkKNKeDrI6y5vl5LJm
67d+uUuCJUg3IlS2H7/Fk5z/X8/2ah128+vc2nKGYVzNUY/ddgrlVpyJTX14Un0l/FS1/CRJ+q/X
+GqptWn0qvNVI4CQGwlLOb7CQ+F6EQDEDpPgRx3ucS7z16D38eM566d5vUso/SCdgcmCBk9hc1o6
5HAJoyZN9ee+SbmpUunqB5E2ZhXakn7+zlGbSoROMVgbCHcKrpV2WRLySbq8QBeIlwf2pAhqIaPs
Cx+GZ8UVZTXcxNKpDMSOWzUzAqHjpLuN2jGvgzR2OmyZlCy7MhwZNf4ylu6z26FW7rfVNFm+MWu4
cS7QUWu/qSz7MSoGe8/sEvm8DiXKxZ/IUnZtsgxG0HOAaj+P9GzZKTOd6k0OZfVHVba5xDiq7X62
mIri7Y0KfLOZ3DTKfDlG6V01YdASALGbJ78lvtxNs41dUT/K2QR5mHBf57oN0McYrcTbMShZPPzp
oyrz0wpnu0CUPZBGF4hTFmqdTNtzwDlV5xuFll6A0mpEAA6xd8OhUOspwIehsvzCTpbSX9pZvxxT
j0dOJkZ550sR6e3qKdzkITyW4nZGeOOztHjdQCcfe42QK4mYkEh76O0G82LPS6yiWZ5jbel2COIv
FwOC3p/kvKeBB82ldV64UhgocgEpvV1lNpwuq9RIfa7QjgqGWE18oLNl4DVYT328fd+dzpe1iHGr
veDKyDvpXxROnGJ/m2vP6kgMZLGKnGcYNKn6davm+aaz6+JrMsXJnd150S+UMxrd74FcH3sn0szN
x7/nD4++FlMvcCnU90/9DtumEYTkmUeXwt5aKCBsI62r9s3sLH/XJkd3j0uQz0jpxrSFCdTbtxy7
USr0XhaPRMd8myWtEvSpCwxsTkRgRlEaODb5iFBL76KN1OLb3zzpKvu3LswIkcoRMOCp+yrWv32r
aYXxKNJK+iNi9zDFh35joT79SQh+u2tfloKUTi6AqqUFqOTkSd1xdmNkoMzHOumN6zFbzK071J+J
dL4Nvv+1yrplub4YPLzTdmiFgRZLV9mPKM+nQeIAcdajLgqiJZnPvcpUHj5+ge+eCuAULUHsMQFi
8CXX3/Mq2C8LKPxumb3HJLfHDX1Yd1Pm2s+PF3n3UC+L8Kkg98DJOx1iZ7m9QEK3vMepd5hGuQYV
jtVMvqOXmp/26WcMrreNKF4i63GjgPKFx8Ws7qTsnpyk69wxiR4Xr10oacfK78ZEvaQ0ltto0O/h
AM5bZVo+6/z/F6DoP7HtZekX1AXDFOaxtMPevs+ucvH8Ky3jifZ69lxowDB2ihWni590zSAvzIEc
xI8Uu3d9mI8i2yxuKvVAIM/q+XIBWLkrUPdIkJp0imY7jE75jGmYYviD26XxprS0ODv0ereQCaSR
fJ7onmThWKWUAgWCCT8t6Oi237myEZdmpCAM2QLp94XG/bOjvZv+XEQd9RQIgqGldOim7gA2avMG
8E13jJLUEHvX4p7daI6pIPJgjNN9FeVpvUvQKx59u1GiL8iwRRnFWpy528V0cu+uGBzzUq9zs/TR
02spgqU9ppk/GcpYbUyv136mxiIrkrPCGQ7SGMrOR4uzu8IpqMqClkk2mAp1ttSt18+aF0KIMe4n
s3K/lbHgf057PS+DrFAF7Eq7yveDtygGfrWGNu0tRySIFbqRZ15iejB5fgI9UNvHpe4sl2CmlnRv
SHLm67haRLbPtYIiN0qs4YqDPeRBZGt5tq/NJj6bikRvuHGXNKZwNwqLiMIEMsBhOVcDo1JBe0xq
NVq7Cm0yz/d0QW2GgZzUrj2Z9IPvpnXU7Jy2QvxUMSatCxZhZgJdRtnMId7Yo9jEjit+0+3OqNEZ
RbaBWWsAoWJVeIRNWyNJUZnGBUXvqqOPa0jXhYmVTbkvRuIpXDVxv9jCvc2yoli2sUT71Ld6YaS+
IHLeLZYY74tSnfNAOo11I4XXFJu0pIHslyMeVX5Hh/hhWNrSCo2WtgAmkE3hq3mf1qGDFIUI86av
t0Y9NPmNVonZQAI0ctoDvhXpEC5OjlIetOai36V2Ed/3tVc/NMsifmSzJ4wzZGnq83Eyswi9kHb1
+exH5ecwTZn0a2NBdFVNSu/b0ujx76lI43QT4Y4nmF21AKkLpUL5csF2875CZlLzrakXju8Uenat
OGbXBz0kxm2/wu82PTLaO2G0y71tdl3pY/lUcgVhJiaDCkrstscfIgpm04GyXsa2jVLo0E7DIeen
3oxRq59NAJGHoHLKMQlQ8NGrgBmvdl1JtVk2hkVK2WJsaW4RhK7TO0BcnnYkMXWTnxl5pPuly0V8
JWC0fLPaViMDUNGbvZA4CqcXQNCn7jyxxnHy3XZOc1/OnnoulEbS/pj0KUPu0xmHzdJFtAJkm453
ws7VdON1k3lZjKr7zYta77FSUpJB2qnZ97Lx2KWZUc8lXYVIua1TtyQV7NT8Kpk1rQ06Kd0bNPSs
X0xlvd9G2mkPbYF0um9ZjdAPjbLwB4AY2VD/RzePw0zx0lssNiDqNGjK3YBnoaFRCjltellOY2Dk
dUvqikxnvUGaV9CdGc3qyhJNe2kyZcx4gXVPrp3nyAcUyWhtUtfK7xS1h4ht0PrcEM2GGwMC5mPt
RtjsFFGj32AMm9wPddHfzYtRAgB0xHCrtG56jLvR4lFenFIcyH5fBz5WDNzEVTmRamSHlpVpiz/3
znDpKqUe+YoyKsBK8Yohk5ZDQ/NlMNsfwziV2C25AzNoNbOc5yqbZeWX9ayY/tAugFBRq2p/OyAD
wxp38CgsFiW/rG2l+5qYjHKDConu60iTJgzdIV9Q9bWAMcZ9rJd+ljp8CYkI7Y1RznA2HQNCp8+7
rFek+iB+oj1LO2sypOMFcdNThogORA37ODeua4u4FsJcUr8LNaMcz7zJ3EFptHvKZdXMgzyeivmL
I2qt36/+5REdXA+0VhEJfW+NZNEXXjG1JPw6QMMwyxxvPCNk6UYoHQMzKTQf8ymI6rSqNkNOZ5fe
d2k/2AyPLX8UkXJVk1Ilm8IADhYoWb5U/pjI/DHLdPMbYAXMnVulybNtnWszDOREeo9dhPTDxmtj
Ewfz1Btmblu0IX0T04g6MCdlITSKoryql1VbDnq3GGlGRoXqJ7Xocn/KZTyEg5J2SPpr0UyUK9pW
QoqtHC0w+9QDizbF6hjqizaepQZArs1Y6em3OeXv3UjDUX7mWkme1Cpj0QV2X+iFvwhYp35duksX
mnqnNbw/O5EBpPW+DeLFw2pXLWRhBYPd92DQqly9MKqufpykApnLtebiMPZzg+io0TT6lmlg5R6M
shgIml4a45k8IQTqSxoqnW9WeNFuJ2attEWFW9j+1Dde6qeKjReCPcz2ralk4kchJwrICDYwglpV
ciuzKbnLLBXVaZFEzQUtIlp2c9+vGe1S0NFNSTQn32xaAFegD2ll6koa3fSD1V4ZWV5CZWk15zet
n0UNFDNyjnqGZgy9+GZ5gkvVLduxmKevTP6Hb+40AIZwlWbuEcuuxZWTmPZPSRrR+uhwGW7Y1IV2
k8Wt/aNdouV3YYh56yJ0umxyu66r0Oxcuwh10VEXi9id7tRiFNquFzUlrNV6yPW241y1G11v8vEg
aoU+rj64x7lMqWxhTI53eVIn6oansFQAgA41P6D65ZpUzfwh0N2J6DFLKuc5H9vntJ/bq06W9GxB
4efxZiyH6Bnfh5lXxhgAdxlHDiEAuLoLkrYRPzEB7H6iVJbHPoli9pt6YD4XeWpuuvJGmjljw7KO
XLltKege2lFpuF8XJ7V2ne5MeQAPPyM1LW3n0iqSON5YrkCdGL/6Eq8Bt2p9ZekR9q47l2c2Mst+
LmU5a37i9s4+a+2oxsfEhEEvk0kcM1Mm38Z4LLKwcOb2tkUTqvaHSC27kBszPnaxzB7Tul2lbTO7
eCJZSn8Ug+4QuMp+0gPZAdK3ZlFXmxrCUrbFW4MSUsSD96ClandtrCyIDbdiagbJZEyHIm7Hi0VP
7j0L1ZdSiuS+lcxTsGXslmbrlA1CHxomv0e05FCrqAVaA1upjv3tLF0HsW6yThwyJ2WU/H8ukUBw
TmJf0ybmyFPddF1gpGlyqfeWVzCG0LByrKesFgQ1wlSiJZHtQ3/Jv9iD0tZnZstkCzypmOhbTRUa
YuzaqduvLq77Yk57VNft6HIBWxOjsV51X/UaiibXk0UURM7GF1EsESUH9D6UQ88lzQDLDKtimCIf
huj0YHJOs8DQ65KWFbrZgZ7O6YWRe+rXbOk0NxR2Ouq0xDH7BiwjZhWoWifqs7QR+TZq2gVua5cX
0ZVeZsVTpZa2ytBiMFxG0rmr++oS8QriMaqn5zyTgi5OMepTKeGm4j69Qy+vGDboM6UGGYNSEf2H
3nuIZV1eQ/boLjPkMrvAdIc2971MGfSjEK0bIhJn2xfSlHgY5GqNTPykj+Nd1iyofyplCYVWc5v8
SjHJL+DUmul+jStwc/sq5RV15Sh3UZpnQKPqtT+VdU25Ay9J+FBHBO/ATTXWGESxNi5bVZmdZ4k+
/XWH5Q4hiqv9oCTuQCQBfn2DJHo7nSFf7iIqaHXigBhHWyFdgI/4OaDZqJg3Ahh9lIaV09ftTafK
rMWT2zTFVlFKumJZAeOCUUsV/Ugy/KID2hzGVbGYWRfoTZ+2e71z2qscyDGIf52wyWhNpREl60p6
gWbO+rKZlSaOw3ixEQ/QO8B4NPoGdYs4HKbr7ax9L8rC+6FWhINAE6VabBpDyxgGquQggWgdbwnG
vEAM3zFlX/ltkg2XkCa4FqI2kfyleE1f1Z6T+Uq0yHE7we8hU2+aag5tl+YCnJhSuUL1fJm2NRga
lZvEHX7Clo5zEgAKMPpvndLv7S4d/QiEPYVN1Wa1j4sY36GaTXnEvi5+ioRaHSxqOHtbD3V664oe
XTtMYgmXHfXLdT0Mi+snWOEmgePNzi+vi8zKz6VMH6j8IqidDZMm6AnN3kylGeo9XE8/J2IRh4Wh
PnulmPczrgW3NUdtY00aeQ5oDfuWTeE+25lzsSRxqMpbhrroFaSgH79RxTKgjMZmGM+5jPsnXep9
7ltzNFy5jdL2+N/FShLmVV7e64S06HLuoixJAnNQYOBF8ShEqKuduBetljQXQ4Vwy8aALsXIDSGl
+IxBu37lIrdRns+WNSRBlaQI8tO89PyIChlHgcWKgajabDICUPmzbwqCP9b1Vk3Ih4DnVww1oFZO
wov8JraGh5hGw7OeTibpMzUsnMC+t86SJJ4f2Ag6cz8jMczdoJfyDgyRJkPE/IopiFODtyqyNrop
vLq8s6u6ikI0t51zdE1y4UddU9wsiZp/pSotjqo5qo4fwRV9kKrkHHYia+4pzuN7pazk0arN/nlE
oPx+iDqj8SuqY5huWQVZwe0HZCUtW2mQ9EdC/MqA+3RnDkPxPHNwRp+kwHocZqfvtgDubSZ5Qzcl
fuR6on0WUyt/QOXwojPQWZF6rio6I70O6PmIMEyafedHNA+FMthf06mabjFeIhA5djZcZIjJkqU7
+Mv4VWwzAgH+Xt4UrTHxVYrYbUK90RL7EDtJvCtKoVDbdDMT2nI0Jgw0l/lHiZGBKjj+YZQb6XlP
557cQCI806dEE3BRCcXM3Bmt6c9AoL41VU9vOimFt+0gcSQ+QypG0xEoZRlWcVGxT8tZBROQjYIa
Pzba7y0NL2YmoyjNSzuJbW3XIXfSXZiucComqhl9xBGB84fUgQLyTW/dQl5ic+XkYTsvbXEegzKw
NzU/1Nm4fTPcOlNTkfUX9tgehsIY9AcU0xl2G8AKbd9xcfXeaJkcfidyMMwt8AWZbGPFSexgjtsl
DVDjtseDFZkRHUxa1T4zifKb6TJXuxa8tL0lZNUcvPV4BTNU6+dxaXrnXEnGXtugPSHPrLLqtb2K
JAQfQeCDso3xr+/9BWWAikzJrZyAopnLz8AIxNqWemolW20xp+5MTMaSwoAwDElKM6nyTNSmlx1B
ddZNkBbmbIWKLZrkkLj11B9EoRX1uZdGUfaVBoQ0MTixmDHwQpxlz3dxxm2urF88Wrr1fkthSnbd
av4wQfbTgkkthrsKzuh36qOJ6b615JiQ6yZJnoriyDaqKHG8lMQnGAr6rWEGKvUyn9A74e9s62Ln
xFOuhZ6YGcHkZH1rZlGWX7O4Sx8GthWzbdtJGSZlVsZRqJKy3SdmRp2N7S2JlVb3Zr3jbpy/SUtj
nIGWw3CTMoaVaABV9YOWm70IopxNcQ65cK0vMZKwzvUcfVC/zaT13cUEYwxGTHPvinxW8fXtCyA9
/301XbfAyBmPvW2XvyqMb8EVq4nx111OHXgSDGXyLxqpp7C8ZuzMxO4yefScTu7gYDXnCrdi0BRL
FCII0N183FV917olOuvwEaCiruSdU8lGq9aw26R7eEQufNlNGVIUaoZM08ervJ0l0NB8swqsvbcN
Tae0xlkYBlV4gWA8pD1GcnGH30OsVH8nGspSSEGsTALgg0ianWoSIdxBmugIeYQR7ZFW5fXVjK/i
3d8+0CoHB8XRslgFBuLbB6Jj0UXTksujqrC5YsoaCpr4uadxGHy80vsP9Halk976NNWAJVUpj4or
uoNBmyk0vOr3x4u8662vmAOss5nBALkDB/72ccDsu2oyjPKYjyLbNqUr0RLT68e5bo0vo7soh4/X
O8Wdr19p1XXFawvxhVVj5+2CbdbkTbfU7XEeS+URhzzMs/HBsL4WDdymzk6xGJzEXYQ88LXaimmr
NEZNt6ts7JvF7mwfCcP6+2R26iejqPc7lZOHCtTqz0VwehnSvRplaLNoBvix7dHinO9ajbFT31rK
AXGeHx+/gz98WFgunDw8HChGTuHBDW12AvxUH7sRXTan1DMg98ZnbNE/PQ9wRU64tkI5TjWCcyR6
q9EsumOaY40ZL8XPJVeQgWMy/Nn88i1OcT3kSOgyCEJ6DZglB/DtN50oMpxRtO0xV4YIXGSp7+kG
yyvSY22v1NGIxdQSX7ZKNtznTQN6pBurywU7n1/WIMQnceBFXPPNEGX1IzBXQACTHCLbCVoRN6ml
d+U8HmM0TTVQzANpthen9g5ZTnQu0HvK9E2k184+qembh3bbVt4WmSxxPQ6l+d2OuloPSjNKPX8c
vKnfeBSpEV12bz5ITOYbmCJSAz6X92Jf1UZxqThS/MyNQrlyLfy+QpRH82+KIUvgcg3NvWA2FvNm
IPxfKVmkLZ/Eincjq/WRGY4BYIElQzr39gtUXoc8yegwfqniJAAlrQU9Wci2S+sljF0r/m6gRPLE
0OUz5Zh3m3kdzqG4t379F2GItytHRVayhu0+JkWiXZTppD2wVLb9+Mj8YTOzx1YaEGcGdPhJmHLK
Gum2WOuPBqXwkXysvhxsDS+A2vpMMPkPS6HwA98f+g1iIS+761UcQByncLMl6o65VRi+guNTUDjy
Ia0b+clDraHu7T5FVIAtqq1Ua7C1J8cGIRIBOUIux7FxNlg7uRsytWmD49kvO03SfdZ/JjX67tmQ
u1mlklZOmgv/4mQInfSjuZSu0R1FR5lj5dpX8kDVb/K4/fqXH4yVOILu+nCgKF4QO6/e4uDqisxr
MRzdnhZIlGTjtp9NLXB1Jwo/XuoEs0b4Ya11Bu0wgyZ+u+sWfbWWM9Pdiiq3P6L/vyDEWEbXWmtN
QV7oCyaySJNUNT6si9k9ThRi35W87/dKEluhmkz2/Se/Zn2Hb74qvwbHQgTdoMahG73euK9+zYx3
hKok1XBMKYX8ASmQ/TR4w5YZH4PNSXNvo3SOfE9r7FtnqNQNhal1jwiSSofA26V6qz5+/JP+9NVX
nAysxzW7PLXbUpx2pK9tDMe+V5MLs8jUTdxb9Rkt2M822EugOXn6F4sidvRqq3gqtiPtahxGvZ+O
imODHWYUPfSABz0jAy3kgFr2XEoEt9ene9frqW6N3PJ2jVUyss67YvyiOM20+C2iaKmPcCwILNVp
5W8zfmm5UfWe0X2iHGt4Uc82Zf29NirKfZ7G6t3Hr+1dZIO2BD4FHh5aaWvO8vZD6tMQLTgqTcdx
kXI3Y+8WNm4kP7mtTrDoL7t3xfyowJkoDN9FgZxZojYXcj5KLW422GmC7a+WalsbVXGLjzu6zkUH
paWotS9OmjTXS2/yxmZQ1XPrIlfVFf35SlrfU6V85ie6btbTz4nWD9WIzuAB+uXbd6DpTdYlSzof
Jw0tYjKkYhPX4rGOOGO4w31Gk/7TK4fiAdvPxGsAIMbb5Tya7+vgez7SYWdCF03pphJT9Unc/cND
AY+hJcONqa2wq7erNGjvqYleLUfFVtcmYdLuyjkxUKBalEu91f4vnorsCJkcNDVWr9mTiKD3CpAI
r5yPo60qZ4peMl129b/UxV6jIOKOiIBDnSLqngowor2TFMjdzsd6Xvg4+aA8F2Wpf5JoaCsC5e2O
gG8HeQJCCCAmvtTblzdZ+ujWXqodo9Rpzvramu5cO4toQpoMPgr6TLuu6YuDhgoxlp5mdCzp8/l2
a+QXiSVr+jPkJTPtnUvDTYwAtTSSfU87Ryx0DOWIG83fHmOSYIRoSIxM/jnVXUJ2uZKRomlHlGmS
bVUXui97M/7kGL+PsazCN0DMDhTxO1nARnGN3o4i7ZgifbFLV6nLuYnq0Os+dWN7v30BzRGazPWa
4UiuP+XVBZOqRuelemUdXYue9AxHLxicxr5EmnA6Y4JshB+/wHdpCnuWpVSbA0MoeKnoXq03a3EP
AEf1jjy3tnMya8gZr9go6zQLLDu9T+ZdRR/l+8fLvsC63u40VGupJsCVcZlAgnr7nChs0HxtOuUI
gEjfExU65UuF7Fh0XrK7vyhDJi7LOav6GxeYbMu8Nba+R3pRp8GCjdyxNZnfBlrk0TH8+Ke9D1Pr
L1sbNWhIUFqdZKPxiMayp1vRsQNi8ZWjHX8rnE/11v7w3qHA0cxAA5L28algU6RXeqR0qXLMRg0z
2FyvQ1toNWOsuKm/JHaS7IxRfmaI/YdV2Vp8Sa5vYIqnuFetNiIhawYOVDDKQWDQ/CvDFuIxzbt4
p/XS2mRe/plE3/stvcppru6mpNw87ckLbVGL9XJvKZ4akt+Dl05gmfOGnnJbQuhR58+kSP7wAb3V
SVXlK/Gfd10PFEOHtJ7kE3uMFJF77TIBhPZJTHi/CoxBcK1sEtTg34nrMyCr9aazqyfbWn56Kf41
alt8dpmdBh7qe7iBq6Yc6EhE305SeuYsOt62jvVURc4lgck+d+LF8DENsHZ/t+tRXiDugAyCo7L6
oayP+yoOSEQXtIo89ano3Poc8WQzmISIPpGGfLHKfH3s12XYfRR6hLn3ot+OpgCj6tkLSzIWYAhH
Tx8PlT6kyUXtKNbFbAvYT+7sDfhMGBUjRBewR+hZg9XAQmMqvYydvl2kZig+JY40AIjE3m7ytLTa
yURtOz8Zgc6HSqkNN97ieveNqmgkmkWT65TrqvyMFHG6v1+eiX3NacEA4T3Ae8jKnvKZVzeuEiB5
uZmLsT7rsHphmv6ZRNnpvjtZzTw5TYAIvUh6rNZ3Wh4aXWehIBv9pUrYKlzNdnqJFUyecZt8ux3I
NTqtMJ3iCSl6Jchzow8ir25QDxp+fbzx3m1xhNKh3lKK2yifeafNjbjtxbKgkfIkcr7dqOAOzWjP
DhbIBuFfLwU1FPoVQtl0M07vugLaeA5TPHmS6oQo8yrJvdSddUZ0tz+5RN6VrSSCcBhgrnCTE/pO
Yc1jStU9SDN7kp1SwhBBLw9Rahc4bFepoWUmCqWPW6m+Ocvo12DIKTQaY7yI57gc/JT5x19mSqc/
6OSAK6K1s9ZRsyewKAyw8FPfi1wntfv4Hb/fnkwY11i1WiqhPr3eQK/iSKO5xdBURgZTXKhh4xXq
tWuM5fPHq5zmqTwM8hLrBb0mD9S+J6usWhJy7MondVAnuLBqf0FXZDoHEu89oENNjWl42IzP1bLB
yiH9ZLry/sSTHtMEIFCqqGud1hiOCaoUKFv5xLTIuSj10jlgxmChv54iBJvFZE8fP+8f3uqbBU+y
JXxXa4BqbvnUZX2xswW+x707DJ9skXdJGa+VniqEQ56JeHaqa2TZEzjwqKye4qyKv5dKFIHk+t/s
ndlu5FiWZX8lUe8MkLwcG6gGmqSZaZZcLp/0QphL7pzny/Hra1GRkSkzqWSIeutGP2Qgwz0kGmmX
dzhn77WxL5uz1m9qoNvnsWbQgmaMkvRiKZafWqZbeYgfFn9hzqeiZrqbj+/9nYcNP5PV6U935HFg
aNohT+r1sN0byJSvcsU2v5KDWiG1y7XrXkZ/k87N1AfujYUXVyKDC9j94djK8t5OUo6Ne3R75KGi
ab9rGkgfkVOq17WRuNuP7+8lIOdwTeSCKwKJVZE2+TE2UNRNZQuEk/vQbjVzmxaFCS+tkwh45ODE
T0o2Ol/BISnPMpsGWuhLcxZ3XY4FbwzJGZ8YqUHDmnlusj22vMQaXTVo8GmpXl9lZsEvy+1tW5dj
5RmTY/+GkpWoJ86O7wxRmj8UBHn7cVketwmMyVRyTXbdHlCfhmbD6S4rLfybqXB8OZxNkYXBE4NV
88bT0ycjLY54kXsTvPcGar96VjVN+bfvhausQBxoExSInKPXLclHSxqoz/bW0uW+5mRZgCr3FEnm
zRPDIazjfCUnGBAeKM7DgdYx3SeJyJZ9wVFvS5ZACOmwTU68Pm+mSuhc63rHhLme8lZP8usJefUe
tGrs9nvaN0q3iWMD14XIU20TRrK9TsWkniMqG/MNynYVl6Gbn9gpv3mB+QRoFnFHrfsjBvjhJyiW
mXOOUIe9jBXjch7GGcEuhny9mJAgrFrsj1+ow0MOay79IVhz5K9QB1/rWofX08q+7zKrWWhC1t+Q
JVa1Z/ULjvvcFGemiX4ihhB4ypz1gpX492v852WZMyjDrkTwN9U0xBuyr01teZSzAOtIUpLAijGg
I83gyGmQGezkwrYjBUWqiAf13MKEzQ4O9M6pts3hnurlo5g208nahST75mXGebUI60T3RaVBDUwu
ToG6uFx8LaEQBgy//1uN1ZdLca8c43GzqjQ0juqoEmlpXrYWXgc8H7sKbwbalTg8QxB56mB+NFG+
XIvTAaOZ0yREWXN9oV7dlgiVIm+nXH106wQ2ubnMGUDZEO0n2/Ih2Yx61D4MKcqsgL2eayKMHSJB
blPeXKliCY2gQo91ht4Nh4WIalVcKrJsbkuTKOo7N8qiC5Q2yoOi0fT3SkbXg2M03ZePh+fhC/nn
XTCv4MIXVA3J0jq8izmx2om2CcPT0jobw4Ek6VXrpN9M40xQyahe4fJofhaiHK7n1C5PnMHeGRyr
NGStjzL70G87vH4yd6Rgi2V5HDSrCzoFQVbCZgmvQludWNrevRSLm0bhkq/teG8/TKWUimzUR3LT
UIg6ynLuhjnqqA4vw8dPdX2pj94+FlHed0x9q/3p6KmKXJ8FOb7aY4EQMkjQBf3qwkz3yaZuSwgk
2ZVsFPciVuP0BNrqcHr78/u08RGDmAcexLxz+Dwrgu6HCgvE45Q37VPKyrHhvzbWKmh8vuRdeqoj
/95TpapB/h2bNC569AWiWYzNfFF45XAEBphqnItujJ0gNrX2xNv99t5W2y6LugOqYWUsHd5bMhCo
NSSNeDQKplQ/M5J0K9ym+Y7pHKNPEpfxt4+/xyO79Po4dUQT7EMBAiJfEkeXxBUJ6T1Z1EcnbQd7
OzhG3WxwB8X3o9uNj+VUowNOsiT7NBiivmLOLa9sM0r9ht94YiV5O6j4LMAbSAJnQ8wLe3j7qA8H
9ntr3RcJBwwdJ2VjtszYAXUnS7ANpvlD0k5IEctaf/r4QRzuDl6ew1ouY+1cKRlvBE+LUi2RJYV4
jJxouMiXMA9UFwXtx1d5O5ZQ6tDLpRDJawqr9fAOgW8sMWY891FXgPGok6sTeDPsI5I6Tgylt1dC
eMOYZfZmOw8w8PBK+tSNkrku3dPl1QIN0v7WbJU+cJREnjrHvH12bHlVgtEQihirD/TwWjFd+aZ3
ZbavI7f8kU201BAX6psoQhzbDlF1reHS2mA6Nb4qo2Uw7UvVD4sSGSRGDN/ukcomSnNqJ/TOM4CH
DpZzdXFDEFz//tUCtihN7Si9ne9HJ00Dwhp7v5q7aEfg7qnF8r1HQAcBXhpUL3Br69+/uhRS3Ckm
T63Yl91U7NSlrDZVbGjnHw+ft1stE8EX0aYuFF2Ibkcvqww74AYliKxhysVVS42Hvq464iAxE6Ty
k/0DmYMMPr7oO7dGCgbyYNZPA/rJ0f6ulno+4VOp2TcPui8Nozyfy/Tv76EocqorwoD3n38e3Zod
qwqM1LThDJCHfhI3CAoURd+WWZie2CC/NFoPFy9gZWssNGcNyMLHM7qFkKtvl56KtWpH2IJcaT05
kRJfijCbbhnpDc12y5SYjDQTgEKOCCfxnNm2LXDDMXgwehUZ1gQ4ih4lOkG7vV5wSLL7xU9S2rnm
jWLpHvSJPNqtmlrahZmoIvUtZUxq7LB2J7x+IlWU/eik/i6xBDgwsXLzy0TJgSAh5h58Tet5yJO2
wHSAVPZ7FRb9j6I2+YzIIXq/1Wz3AX/98Nz3a1SwyNKyDlydtsM54lDl56IWteEVdW1sVXWIGp9y
woCr1mlqAK4qt5mgASo8VNHj4sWt1C87G4c1XYMwfbaHRsdCUorpbhxLamdV2FZT4HQaJkIJ+74E
6dWayqXER6P6RZWpMdYW2L9BivtW8fVM6k8Rtbl7GcXT78rEDEzvJcQOPtl5szcXB7t9K1XnZyn6
HGc0SNZrq3QmcsdkBkxtsmVaBkOe4tEsF1FgQpsW0/LBEke4xFCFyE3hrIQPLGrO12Fqi1NVzKPS
IqIlVkU2cPC0V94679Thq11nEAqI6CyfHcKO+uh3UThbPKSL81BWIExKat0l6TM/s+Rew/vy8ct3
JPF8e/Wj0xwxI7Cs7L58Hk3vesbz+lR9Nq7ld+uTGfqk/yX9rrYDufv4sseb5uN7PnrnS+HUkaFw
1VzQA1nMJ7x1FwrR5jCNPeTc1mz4fTecmN6O1//jqx5tKjML5X0oR+4Vh4ht83y/InHOeewSj2l4
KkToeLd1eLk3cmoMmqqahdykNelBnhf+rP5W7Awz16n8pXeOUkycNosjzX4K1ceHgHzSB6aWst1b
+AxJbEetc5mJ+VdSRPVd7a5W7kSZzhKtR8+jQzdssBs9tIbZb+GoxEGjyWw792Z1brCHOF+62Nl0
JXWrSJXTBUUELKl1rp/DmzBObCTemf5pSaj6CvQC2XkclBLjtZz0ZG735djWHOpbqCFWpW0+HnDv
LNUUm5Dsg0lDIHPM6hjyZrTmqcv34H317eyObjAvA36IaDb/B5diF0biDIA41AxH73NkiBFXvmBX
4C72GaE2VqDl0j2HYjWfeHvfWa/Bv5ENycNT1zX0cOoIBSbJwcyLvRLrOHppj7EDidryclAWKIWt
DN17WU/z/d9/mC8ndrRWVNWOV2zoICCt7LDc92ZLAqgQFX2yUPhL4sQnNrTH7xCafTq/EPbQu1us
qUd3qIkyJVTQLfeVEDkmcQxlcRxnZ6PRK54Y23T78a29U/YhdUmjZI4ACHH5cQgvwbGkieU5rQi6
xJumoaOSpWMSdPpA4VW1w29KnsWblo3lBZ2TZGOgZDhxTjmeHTlag7FCPms41Pnoex9+raKfp5Ba
KF9rildL0hW9FqYMbwpiDm9JsQu3BR/Rw9ySbZpZTCc2ZG9GFaUfngBHfAYwgoajba1hpxHUlEKj
G6N13xnEv4jFrba4l9LzGkngGeFy1Ynv+e0ts1+CB0fLmjMaFeHDWy6X0k3ZS+n7qFuqiwY7dePV
agGZrKy6uywf4Qd0fXFtN223cZbulGb5zSzEPbP/5MFz9VXhd3j90cpjLClC3xthSxSWCc06XcxT
J5kXt8DrnSHnJKSmNEYZzHhSjt+ckUYLO4HC3FPNJz8jKhN2eJiC3cuqjvJ+pYVAFTeQWX43Omx9
YFEi4DEqJZ7Kj6tM3sSKY/2QrgKyoSpa/FkFjHIdD9VgDl47juo9rBXnsq9Efz2UYbiRWJU6X88x
3VZ03Ff/VPjbnrPqKSwXOiBWV6SBxmgTftfMaRyAJ9Kg0sIJWYO54ClFYlh+KPqoxzjqQ9zuUxMv
TwJKD5LrXF8a3wIo98UJW4w2BO7kZ9DPnHNtHjp4ttYAwKdkU0cyaefOg6eGlWZ6JqavBs0ZXvuN
NGLzSiTRAKxVa+vbqip0w2vLUr0hhYVPP6WTuIhMo3iassSAYsfA9Ysyxtu7QCOWHmat4bHDdbcj
XAkkZDgVynxqanizfdDhBzDN6qiWWWpXsP7rM9gUYapupsnYL4QMz2CchsLPssqw2Mxr1jm7WQSw
2lgld2GXucM5ZlnMtY3CQcGXbVwkwRzpySehKPbXWqeO742TbdzPYzLcaDyT/qLMXeXEi4VKnY91
MOYMPFAUj4lfYw/CdHr4sQElaGNWY/YVOMkxOffp8KMts9Ylj8xJg7SkxIbvdwU66KJxW78PNfUh
XtJqb6RT7ng0ZUEIW3YUGrtc1t2VjDr5M49T5bPbK2Z7MZU6ZAxN9K3pJW47XUqSKBafbJ7E3g39
ALolD530CQ+8tXh9g6XIK1cv5SBH/aeVYyL2WhAjobeE9hRup3zMEFGNA253OD4g/QhjhCbmgl8y
twupQImv5V39BMtIaYOsUooHaxymeYeM3tA2Iymts28rtZky6MLM/QzpDTxvBhof4UMs88/w6SZg
vO1Y3XJsj65TjAS9p3XV8sMNp/lSd5Ii9OOaJME+k/BZ3FnBZKS22fLJTvpMCaKsVs760aqmDeiZ
9DpS+ykMYtcsK8gQ4FSICOvd7xaBOZ8T2eXZhpwJ52ceVct1gQ1T3wIJUzpvoE+zL1tDvZ1MOf+g
xg1UYVBNZrxsHuxfRtZDTmMCDj8RCOgM6AerzL2UeRU9Vh14Ki/VF7hHgEc4p2XxCNZFtDCqDdne
m1VRw3fu2grNZ96bT9m4NCEPvzLrDZZaBTRTkqQPTd5U6nUhoUYEqatP6a52C3cJCD2rtCAPi1H5
OitI04OYsOwmSBs5zdd5Q7ijv6Dm2U81WR43rpkp6Scs2WH6uKbqKSgQm37EJ0yeUncv1DB3IDmk
UZWe9cswDbGH98fKr8dYRVmDulexzmykBopftVH1JYUaB/s/UzIjSKNM7VBeUNnyqiLvd4g+IIxw
pgyhL81W/cu2pPzmDAs/opnxPCI50ruHkNiXrUWSr9guYdhdkdgYq7iSU53jJY34CwoCGgTwqA9B
Zc4DO4yi0d30Zg4nI/fgf2jjrpJZA6erT/uzUXS19MesrYcNcapx4au9MmeXhaPmvyhVWVezkZrQ
oYkdA+szatY1ldj2yRCd0fg0laxLovxSMHVTyPFuqqGsgEICLIbCKZnAGalF5Pdz70y7VTnMnyAK
ijfkdYnlnM5vqV70RjorG0p9+pXdTTF4bqWBAGz0aIjPYUE199E0KOV5KYs6uxqs2E1u21HYOEgo
ip1rfVdd4Nctm8RPlSV/iuPQvnFCx+Jhi1GpsVCJqPW0urCvuU+xbJW5ZL4KB6u5gbqq/O5lja5/
ThQBn2oqQmgTeRpejwbwlYupInPiDCm6e6bF7JF8Bn3e+aoUlR5kYuz17TROSXlj1Fae+J0WdsVW
qwZYEHSyYSuklVPY500c9+IMaSMAtlCNsBsvI+8QLpEO0ETFB/cqZ6qfbLgV6Ft1usdbnS/6u4uR
WvpOlA/A7vQkuh9UWTSw8BXtB9KE0NxoypTNmywOw3MJUsX2AOnkT4PWYPHQ43hRg2JumbbGTC83
usvnCGo3Si7NhM8H403LEi+2m/hJdIkpdmsNApJ5UVufogyK2wWE1eqShhS0hNbJcLSBJeGAreTK
DDjWWOx1otTzL3ZI3cbrAHQ9LCyzv5s+a6VHvSBCwA8JyIXaNiePYefAdcM37dY4/Jcp2Tm9Fn2b
FhKpPH1wOov5SWq6L8KcGlKZS+O6VyGgem27JEbQUO6qVxxabFLUEZa6tfqZPqoEpEs6cJdxeghh
j0UUO/TlAZGYi5MhbOTX2ajq305XikfmckhdlYiMb1k6Nz/rRrI9s5QEhnsj7LgCB1/be77cpfZr
aU8selWcPSh1ohUB+4teB4iXDM9GntlaEHOT7OIlcUYiacHpGkk81Z4ZJ3bsUWzKB4+lRUuCciDg
zNOAS/hLmlfqRuJFnT27d3PYugUqhWAZHbGrIs5kftOq4Re9srqS/puSfsHzbn6ZLdlU1Lm6RN9I
QE0/qNxGTqBPbnY7TgUPwnQb7aoViryCV6d/TsvS2tthwk+BVemvHKuUka9VSvKTicMo/M6FsOAJ
QRVqZ4eLQdLRCPchnGcQV+wkKdBJpwbkiE4e3n4CS4niWFjZZ9ZMayswQjVlzRNqTNBAbknHG/vE
2GZ5zSm9rJhkvbku1B9GkrtfkRUA0bf4ICYbsNQ+kyI2WR1qTf8dp52V+62aJU9VMskCukKaXxok
V/bQoSoV3stUjXoAtmv60XYDsQ9JVzXptirnDFZrBnULrAfxOkyJifjE1g6MWu1a0fdFSfL+IkNR
AW+jIoLKm1sXzH69KEO9YaahWsQWhxerKxc4bKqI+8emVIqnJlGW6AwgmrpL5wSQJRb9+UIMRWJB
+ANj5OlFLr+aRiQfa5gtZBZocXPWG70RsfzY+oNROvU98jqSDosYsTbDlx1hzrF7W4Z6pa7Jxdmt
5ShPVkNiOJ2sghl1nJQ+RT5GeLMnSR3TNpPmKnDGKs2dzulmLIAsADZfsjNRKcEmQ/IMpLCAO0bp
PdqFvV6m0BxrQ3xh9jYImCA/A/4GrSgOn1KUdzZ9DwFiYV4MQuEymmZj3o9MF1YifpWZzPXbPBLh
dSLVkeaSMYEG7LAlfmFWZ5WZutQApSgz7X52CpK5FThUX6h8qPZl4jhlttOgteQendHQ+Vwy1Y4+
QJZx/jGy7+89McEP2fUdhKQtDYGup2dHX3k3LQZL/jjDFhkBdsodGw7epgqOy3zhposaPhpUMRfi
CzTClUrVgjuoLg05rr0TWfvWUdLZs6YlvhdGo8NsGjszP+s5AX6jew+0esIloVxYoGq/xkQSUbEl
SoqYk3mwAoNA9kc30QgDHIC0jRuwHjourMrhJ2IOQj49x7T4NGlzPN7kYVubv/n+evVHFqKEAyya
qOpFwzQTbUgw0/OrmEkD8LfUxX3RtGNxpphp0V6IfIqj7Vhn0vpaw/69AoBvPSSa0YstAhLtNxiM
uSXvIZJZIBmKXVCMeNS2XS/6LJjyyqhpRPYNmSiJ6C8Rurn6JpVsNQZm5UfwM3UfqFSkkgAXqKww
TFQGRTVXaX4M2qJPKGbVYbrWtXyx72ZjyKZdtejtFNiJM0a+wwusBnQ8p5SJS597X8hs/NWns634
6A+rx0ILlfp8Llo2Ea2F/NdbU/uwuRhF8SSkNbNWzESSbI05z6IrOCTJdVpSEQ+0kJMchAkYVFt7
oDbvh32F94yCuHqH2Htkp+7Y3ddBxsSOcIwBYMQdF891rdo3NVlRylYB7zB7XSvt0R9KLdF9k4no
zjSBb+6A9w02WZ/SEt6ctd0vTsrqA7wiuWeKVkivUTHluMZYROjTLJ04J8WYiXsfxDclVJaOR85h
YtsmvXqVclhlxpjjLAycobU7j9/YfZrUtOHMUTRKvQPv095YbaNO20njxBaIQp87bwozNbysM62+
KtD4QLoYIyJZinHR9Y2W5sV1XuDi8NTG0n9OccPqPdhgmfxwaLRN1Ck4ISow71sjWsifkv2QlD/Y
gaUbZ+oqHysi4OraxAQEIwrUme9GDWuaPs+suWm7RH43oP70Yj3rgqgpqha1jSsaf4Alx7HCyqLM
i+diSQBSUrvfYZIc253a6erOziEcXdUVk06WtJp6lS2afle4fWP6RhulhdevXXJOO6pCyGTXp4+T
qU7fVW3OSki2Exrwqu3cNqg6ZU2IoScQ+uZgqzYkraW/6i3+xasSupK8VMb4lHW68dt1Fvd+Nkct
Pc8VCySgEhONqIsi/K42/XJbpIqReKNUzf0AitOAcKs41ZbpdkLUmxaavKlbokxv9HpansywqdqL
dh7hxYfDSvkGE8x5nAXn9yhai8RlQhVVXxYrx1B3ZuNzXk4paUYM03EzdvMMLt+cF8IfISC7Vw5c
sSUY+mYcg3Eci5u8x2ENR2Fk4dOQsE1+UqZVcmbZZfxdYcP+0w6jRfrATVUoCOC8eOuFQqM51Yv4
F0zgQjzIiRYUXrVuvEZ5PQ9noUtnbEcpdPrdQLhjY1pO5k8YcG4dVKDLzaC2IheU/koWS70cufRD
Dvot9quaBiezFjkZPFtOnNxs0u6rNHNijit6UtLCyqZnF4o91LKUIIhNr/TGLQdGInFpfZkG645h
P0BRIPem0/UIsBLVUenTvAZ6VOHVARSshOkNHFRbOQeZUcCaBMmpXbRaMUPfFQMFd6HE/ZdkXEmV
hlXYWNnDrNiKFN3C2tejU4eHFO9eZCatbxpggs4UbSjFRh9p9+N+L0BVwhFM7rq6XZ9Ba2pfpymh
/8aC2O+neJxv0CCMt0lazOG5AduiYcNVKzcgs6PZN0Q1/MA9NtCwm6bqWs3mAugcmn7ETZMQT0Oc
dOGFuyyod2e7s86awm5+LSFE2Y2O9Vfx+sWIi8Adi+oB4GR7GQsKU15lwUbz8iZvP4Mp7nFVSzlT
ylRcQqdzM+3MW4AxNoTTsSo4i6NJORv0iY0vigDjEvMi9NdQENfgF+0Mu9Lo1fR6XjRjP7W2PXh6
prF0guMiNU6POUV69mR2o9dbg/yxLBUsi8q2C46SceJcToBnwktdGNQ9enZUqjfFVvewxo18WaD8
X7miHuNNVxFNEZipbd+GsWHdpEm9PBedIg2f39X8jvPMeh4bts2ey/N6BODYQf1NbH2PFTkjSgle
UuqFVS6+U8aLPmcDtCtO54k+eAMb/w7gnlvfNfB0cQRWCpNLjavBZuoBC7+RqjGpDwWvkwHNGe4m
BY0+ZB6pWZDZD3TllYUsHngjsRLdTlit/N5OafL747r4m9rXQZOSFvVhEWlU+jHUh6F8npThlvIv
vSziEZ2BDSkUKLnV3YePL3hckD1unh0V2+oSVHlHes1zndEDp19XJncfX+G4JXR8haOSs1nWkQKg
s3ymJuKt/jXlaZxOXONN7W19bKhxkMoiXEEdePTYktqkQaOVz+V5tzMCe6ec/72EjX82cF9d4uhB
TUtnSmfSy2d05Ju2eI61UwK1Ix/B20scPSkshBocJe6CMwszZKl7nZd/bYJ2s1y4n6K7xY93H383
x+2Al+/m1U2to+OV3MXELdtBpS+fY6ffGcmu6akX7Yyq3OXRWal8w7XlfXzFd8fbqyseNT30du5a
O+OKFjaisN1G3alm3XEr6/ie1r9/dU/U/ZjLqTo9q4q6NRTj3IJbHIYXWXdCf/Kmh3V8paOKb4jr
N7H7uXzGTXGOIpRIupbVKA/69hrEtK9q3TYtf7XaSWDUu9MECi3INquC2Dwa7xRZl5pGXvlsf0bI
cVF8TS4qcgi8bGd85jCdBek1uPbP89XsnYpNenfIvLr00XtAQX22Et0pnwd3309f2LtHYxs44lmN
bpQ83hni8eMR8+788eqCR28FwuZSzK1dPhe8ca78iqnfVwFif3yV97/MV5c5ehUWGnF2Ab6MKUTb
3t/dAYoOQBqduMy7w//VVY6GPx6NWPSUOZ4Lm8wDdiNJcqJ9cmpoHA1/fTYUJPQ8rhrKq9xwqNdW
PoU/kaZ1yl/17rT76m6OXgDFyIhV0rhW5fj21ny0H4H8FicemfbmKoQr08hjnJPMi8b16Jtplioy
9GXSnnVrGu8QfYFWHYiIX6x0CeZ41dY2MrqmkSSIWSpznz1V9jOFZR/0k4FmPe2KyStcywjaShl8
DX0cytDaOfFBj1y6zN/kkgO5WbvJtDaxUR/OPELv65UWGP5EMUrHmmMByZc24VaxTymSNEnZCOd3
sR73vLpPQV7gQSDZYxCd/UmbXAF21VzKS3cOl58ZzgB64qMYpYeiRtYXdOhtAkUcl5Jnr8SRV6zt
Y2/QFwfvr4BjG+rY3E68F+vrddDWWpfWVRWwwqxWi8bhTdkNnchiXb6d9Az+uFl51r77EX1xP1HU
O4+rG/JTTq2Eb77xg13QG1hZkRYy0QS7oMJJ2WI+LuHtzIOr6ZFGp3LSTiqzjuYXdOjAkgrkQ8U+
uUkusk/OuXWHds/mRHxF8FkE5/lXcWLteHdSeyVGOxrToTZ0Ju199nnz58X9Vtc+QLWPv7l3J+pX
lzgajXPVpYRYs7OzUNZ5ivZJYRwq8i5rhx8GVd6y37vx08s1/1aM5fX/k6HxWK1fPf43Wc43Sf/r
dVL8y3/+V76l5ZLgvCpukfGgUl3xMH8lOPNXqIBtfH/oSfghvsS/Epw15w+oWShkSOSCuYZc5t8B
l5pLYibpXHSa6Udh8rT/TsDlkaxtFeyu5kNnxU0Q/Ys84/AdX8zcjmiJ11/wfxDfS7BbG284gzJL
IjGFJ203NzIJ2ZBSOSJmph8QLMPK13bCtZaR/tSUNn4Chv5qbN2II+JQjM8UvinBxGn9JcYo1/ot
Pb7rulPjnyy22fX/H3lyPn/+z/9gOfpo5K0p4v8g2ARna7HvDsbg+oN/jkHWpT8wKCM1Z/wB7lo1
FX8OwfVvTDgyuJeZZ4GbMDj/NQLVPwxE8KiUyBeDdrViurqql/F//oeiqX+svwtbwsrYePmNfwWd
3/25fHRH//460fTF7fPvVQb1FfAeEKM2ZjiGMy6WwxHoCtKjqCdoZ03diQs9z9oRRQflgaCuITUk
LqXkMkTLsdVS0WwNTL4a3Zh9MWD+R1jhgI/q1J+pndbn+MjvpkjMvjvo93RSABYPMm1vmpjT8xCF
y9PQTJpv1hpJzyUggXMjJJh6GLObvz8m/0/fyXafIy34h9e3v/b9P6rf//gs95LvK3l6k2L/NP2v
Jzr4YLNj+b+JuscDIJN9/o+XCWfznMj/G2LvBUvofx97f5m0yU/u6nCo8iN/TZem+gclMEBCbKjW
aYmJ959jldmSUYj9d/Uxr1jDf41V4w/8FAi+VKSEiLtf5th/DVXtDwMhEX8M6o+gYLYwR0Pzo6F6
pCPnErwPq+UA3R4cZ/U4ntZMMgRAkRxoS4x4YyqLfPJhfiaEbnxumsw+14BjBJVFUCUBQ12Qal3h
j71FykMDy/zVo/vni3Tw4qwnvX+/OOunwdC9pg2uyBvB/z18cbQpyfGNLtndiHWB8oq40JDzfZ3M
WEfiULZnnJrKoKc3vK3dRW7qmF5vorlnylI+inQk1Q78e9AUTvcwibzdDa3RnFujUK8RTkxX5eB+
nxLUPx9/7qNN/Z+f24W84+C4BVB9LH4kZk8SLaWkd2pN8lmp7spSpj4xTyp+LSP7VOE3OncWR15I
fXDvSFkhQ1zP8t1Ym+Nl30XtU18M3VcgWzfmdFFo2q+PP+HLbv3oySLmwmEidAADrI6HT3aocsOY
0NncFVqu3htFDd0+LAmGby1zg5jWvFTXAJdFbTIfpQfBNYudbS2YOZh+8gDUQHNrEEpHRFzV3djl
Uu0yF6LeqBBY3hKStEVMmJ9VdDJuG9lHV8gp5o01OmRvTZRMP76dF97D69sBAQAEAPklyk+Tk9TR
Gp/0oOkypW5vM2GNnBrUll4DUnQiN50iDCJkAaNPFtU9fOdQuxyk+rNRpHWbdBotNCI0aswiUU7r
BbxQpHTyxiQQJaPi2rd+s9TKE90PeN+F5TLcc2WnTGZ5t9hx/6ucO7Ij4r60H2rzs6AvzebUuWqa
RO6WxShIdJUtaX7hIjJfoZd6Oc1CbdAEifybZTdO6rnKcCPSRf+2kE7xQFyaVfqVUGARd3VcPoJe
XAJNl7/4vhrNy9GF4/GIHfcGh5IOCEkm9XdDTiPu/SHsL/JEa0+Ml/VFe/V8Mc9CPWMdQwPIngz9
++FwIfqs6aIuqT4vGplF5aJZW6QJxp9LCtN+9Kt6530/nn3eXIZ583V1yxCFNJ0qrj6j4Kl3SrrE
u3xp3djrqiikx+lc11r8yAik20KP+GsZquWDK/qHYla+fzykXuDxB7eMcxhJMh4scAHotI+qUIY9
0o1CEXa/FIu26YU13VREIwSWUzlXvabhobfddjdOeIjMYdR+z26lXBVMWZeE8LCgY8a/MBrX8k17
fWbpOATJbMvbPJVl5yuNeJ7Ysux0YzwropF3pbW6S63ItDNUd+Q+C6ciba1dznJa/aSX0DGOCLC6
bR2aQwQIV+A/O/XOzUftnv8Vnt6kzVfMSc7Zx4/iyH6Lm89R4Ymj+sT7wO5FOzolky8tQhlP4X1N
j7mal+uU59ClpF4Rpp2M1gVUViKc0m0yVp+bwvJPXP/N6Fvdkdib8CYYbMZexKmvip61nkhLGplx
j0imuTBDxebpjhdWTr4XlMD8bFTD5HOilMNmTCzHM3B3eqaQacCftz4wvfwqy+bxhGn+3Y+1Fikp
26zOwyO5dyJNvRfdJO4rbf5mSV27MZPYOP/45te94cEwXO+dhZiDEA59NgyHr8Ta+kZlsIj7KEGf
ZOkjETlVe9638sTLt36JhxcyLV5tvOM6uxIs14cX0tXU6QyRVfdLinSQBKm48xryg4KunKevRaWf
cgisv/DwgkzUWHbWihLQpJfSxatvtY2boc81Ie8jo9tQ87ydOo12sPU8JFnQJvT+1tS4j5/mO0PZ
MoFTr1slHXb6McgxpYYFemWo7yc22aSwfI5nB49kvyMF8aedIgNz7U3fEBGbxr91/VTB6e09Y9oG
rWnirsZifWxCTqzCIPVwnO5HSlzBUFrzpyzpS99GxHzbSX0NhtEvDGKAzk7c+NFghZGxWkkp4oH/
YLAeE5NIs+rqPhPtrTGWy41aI1BVtOpiBABIUtgwF16O73tTk8KyXbIi/GbE0bA156w5a/6LvTNL
jtvo8v1WOvodDszDK6pQheLMEiWRfkFQEo15RmLaUC/kbuz+QPV3mwWyWaF+uxFtRThsyWYCicyT
ec75D8JecN9JeZcEtXquBLcczW+WAaEFqRAkaLiFIAOprrn9aY+sGZHYvEWAaLpHwcq4APwIzC9v
gy/zgAXMmGHWFqQgpirnEqgqneZx+GWn2EXVVhH7gkvLLiqNknhkDdtcZh3VhsnxUFXnGMCrSrqx
6Lc73ER5WuSgDJLD020iqajkSOks3RZlv2m1ArcpcaUY1442bdWi3IUoESJP7WJOeOYTrtYOtlto
uJM+UseAxg7C43RkRDqLBM+Y6XYqOixbJ9NXW6J+NuC4XGWIRJU1hsVOPZ4Jv6sI9DouTBP644vW
MFv1dFwlS9C1Ac56u0gTbRHobHENbKn9wtzffb5KT0uj8Ctk9CxlggG8KW2xNTgdSkwD6ITYTO+m
TJZurEG6KmZJ8ljYzqYEoR1N+vj0+ZCvyfd/rT9I95juchOGRsPxgnbb6pzPSbkW6535iNQ87OS8
tLc4HVF6pnes+FY2517Yh/lBq4V1mPC4DGQs8kqrUC7kuVHccZD6XZAn9h50HtZ4nz/ea3xfPR43
9IWxT4XC0tecfWOMAG6l2XTMi+5rqaSzF4oGuBDSXlei14yNGpLoy0KOHpN4Gq6CMG6p5wkYDUhW
XVpZXHozjYJtPOB6ZYMc3ZgtzoBuhFPik9636UEF+G8nMVCw2KxucEKbr5sUu8lu1B+FPSu7VBPj
hQbc5Vw0Pg1Kr3MPHYZ4xPnG3+zVtTJuYe1hYTsfsyQzN44Wi0ttGFKvmscZtnSkS7ssV9qLxP4h
sKDWo2rc4OWU37OIvqo472qbKJ/PubWcbjSeasl/EV1jGYLceKeyoRl1n4pgUo5Jl+KObovCx4PC
2mBpWCATJY1PNniunRLg5vX51343H4y86D7ZGJJoOqKop+tftka9hPqhHGOQ5Lsmous6To5y5qQ/
3dDL+9FxQgSLtW5wlX+9+b45eAN0AQaltpsjIa7fN5rxHfc/a4sGnnRm9Z7u598jLZNpajhOUchd
3vfNSOBIgDRgI3w0uiR8NEoUA43CuVSh4oOzbcGdOphTfj6Hq5bHMih0UjRwkE1AqYHO2umg1HSh
hJSGOALRKncmUK47E1tQVy3xZE4IPl40TcM3AZHQk9sejH80k2EguLDVwM/4MZLkW5yZ23OR5vSk
+9eDLXsYChWV8tVszMNYQPsIxBF1CS4gsar8Hau6uAwCOBnlVAWXAd68y5mG3LZcFRccLQmlA/A/
BcWKiCxsl+lGuEeuTL1AGfVHGdoveiGl2HZP/ZlY/CoaexJ5ljsSc+igTMIyWVO+1ALdZpgZzbFR
MZyba0DuwK/kcG/V/c5uqvqCTZrvdavRd44txmPf2yn4YXWO/jZhGG74mS1Ekjm6CrQ2vCHL6n4Y
AP73hhMHl5DKyxe1iPMLxJi1DS6w8SWAwMnr9U7dpJXhXEV04j1dxNUNOhB/y2lafyMwNDr9HsW6
0SCP+c48NDe4qzrHvqvsXZTMrSsUo72oar3eAms2ER/Io8OZNfbBp1z0l1V5ic0ssdVGDUdJy1Mr
qo+WnDw4Uxn4wVTrF0Npg6Qrq+42zCLJ7wdxZ5Tz/D3IbecpmPrH1G7yHYG381ITuolqNNNmctLp
Bj/x6KLoDOdoV2CuP3/c06v968IzKX/zpCrVZ+69pzsCs9Zc4KRdHbNJ73xnyiqY/CrIbrQ8tt1s
zN7n473f9tzoabQwQdzu6a6uxusywwyNoDqSasiPYkKUAzuQTQP8cIuKkHlYQI1n3vF9UMOLilgN
RxFLJYRnTsfMLXtxsA3rYzkqQGPVGNGiDmAxW1refv56H0wnskgwqnU6CihCrqYT8Fpv6i1D2TmV
eSlJwhtAngN6MGlxkYkg/ePx6N5rQAbhsSPMsGZyW7kZRdxDyqPdOtLDUEGFg7I/uZMMe0yRkup3
t+m/LcO8O/+4k2NshXgZqZJNdns6lQDmugZWA5WPoTH9GTItUMSo35lYDrsVngcuNqfloZH7c3qJ
r3Wkk5izVBqQPTVf00IyltOhR1PAKTB51diRhqexjscflVLN37rCuFFrSFKUbuVdGsvqjVTHxi41
KuOQRc3gVYokXKlQS4DihXiEcgUzz0TBRpfwHHXivcmP3YKtlBQOnsBuG7/QNWlT66L5LrI+/C4A
4WYwyDfs53hBXRQx7qrT4GdDJy7L+Rxb/d2KXd4VKh/l4kXTa/2uYKWRBEfv5hhGGV4GdRDvckIo
l9xs8j9fse825Gqo1RU+AMY1BwoBAHHpcSNl7WNVII+TDQgjR/WjCu3rzJp9LX6sviSZCvk9pQQd
T4NVDNB7JSnNyc6OLFX5YtTRuEIy3CnhsmIhAVFJ28D3KrxmUO/qZu63hIjyRs7LaNM0eeSJ3OYs
lOxZPujZ5El5BSpb6podRBRMPQbNPJZt3FzWGlbPkxFY7ix1L0tq4WEeDrlnbOaqhNk9J5foJG/r
0S4vurw496KrhJAXQ59jOQGIdtTR35cxpKkqS1ukR4gPXkc0vFKmEULDLDe7IgfD74z6l6jXgKyJ
DIsjffz2+cd9F46WB9DpEPEYnEbrmgLSTtTnUzycRwlVazeSTP0lH/Rhx4W9+zrhIb//fMBVEeX3
K9uwh2jK0CwiHT7dpXJBEyiJouyoxbV5YffBTiPbNUpO5mJQGj+USv2m6JtwizEf2sO1PsPJG8+V
xt7f9HhzxLbppEGNJy9fBSrROBblkjA7NjDE9sJxoj1d+RL2VRBAEW9f1CCIfFD0tgcFIdjGFFTb
quczgW6874PGfo6Sc5/j/bbGLIE0lobVgnywV5MjWrVoIVwURyU27O/YKGZQC814YUso959/iBW0
4fVDUJEnOSRnpoayLkY4tkw9i5zhWLVqCo81SuE/02lxQ6MNNa9HuedCaHqxU2x2WF0iVYY5hriY
kIa8KBToW4YuaVQTigTSmBIi/5KVATOnUonrmvlgLRe+jUgNww+ChS/z+QssN97TIIGIIWcN5zW6
2lTmTheSrkhBpUfUHHU7N91ixFeZWqd9JhatoMev07S08QlG2GaQ2K0KtUQDSg/4PB57KXyJe8sf
Yvt7WdNER0Ai9IUhdW4ZxcG9JsXYhwdC2YNKnb5CGQeXLqvNmdf+aANhIgOPDF03BFrWpc9XC/PY
KcqjVJB252nmeOmkJhdxZT6gfjlfF9Ntm7TSpVXPD2o+CL8/l4ws7/xm6inksExxHeYWwxpV1x2d
UFKEinHecK9QO/BEN4utnsr/5IaVeLnVNvtQtuwdtEDhQXZ387w/Uz1fXaF5AKRYgF/o1PXRiVmb
i2hQ8enoyc2x6npzU82L2HSbfCsSGfmWCiR9AiU9MVGgnDWl/7NE+/fgWDeRB7MqqKedLjw56wz8
jKoWinv8S5Um/YqCeP7w+eo23s3xcvdd5piXtICSrNadaTT9XA2mOFJetfeaPoS7mc60y+coG3fC
IZKblFleKmpY7ro4iuAvD4MnwaR/MKs5PaalPT+bsOBuCjsZ9zDGg0dYU+FTCB10rytatFOjUezA
EIudDcN/Bwl33sV5m7tL0cbvBhKSvAhvg2Cgdir69hLx+nRvKdFjb2b5Xhstx5OnCA5dOrXkmYPk
TcnkXM4ztJ1oxIjXCq3koR+ROpdbNdtFauu4Qd3rbhSVf9f1rpwu+wkh6d7S66tw9/kcgvVarVMy
eZY8wtUsGOoIyzJ6U0LIeyVtNQzOj7UT/9Qme9iojiRfwN7DZ73MZ3XJ6/FlTmJ12AfhVP0dRi0K
k9SMmyyNf1Rl3l33VVPd21EXeGEUtTsJoqLbJ7Z5WRXC3hp5Odyi9eCAqTGKraEGFnyfclKvtT5Q
t20TZj4sV/nMq62CHxEJS2mAp6AYwXxgD3z6ZjjHWjlCjfKR3KFz22SU7os4Cu7+fAIXBwGad/Rv
SVpWE2jGkMfHoFGOIhu35Rh74WR5EsVyM2p2ttJ9iWzTR5ZkHxP2UqyCe7zblXxfhN/C9hYuZuxq
07U9KK5wCi/sfNycH9J4cG3M2CESu2w2t9KGbwYn/plA+cHXpzKrgCh2FMIVGoKnczRMQzibTmcf
hVXmWzRLQoB2JVd7XR2zw6xhZ9lkqKXSwSiNyFVpFbowJMtrvW51+FFUd/oJ+l2VDPOm7oeLObJ/
4tBZ7Q1hOBc1Le37XqbJYEty9ivFuHfHKdS7sYoWPWattDpVdfDLxMnOnN2v/bSTAEzPg94HKqkU
WFQK+qevhtjtkEWRIh1HNPZ2gVZ2tIfDuwxFk7t57qvrRoqcb605dVttEJY7WJNxM9SLexW6hmGs
x7tallGCgF0eai4hJaGDNJrb1MZW+/NFtLrTsFRNJIuMxZ0JU14AI6fPigYEjqKOUI+lJCkUm0vn
0FRQV1NJlc6kKh8ORc2QnielYfbG6VDhNMxZCM7jqOZJQP5VZ3sHQISXsryOn7/V+v74+7V4LzSV
+YtD6HQspHKUAesd7Qj4QvipHiKENaFCHmnyJfkvWqNlfMjsNNxPivOtcybVd2Qs/ro4nLeqwu6Q
k/LPbvOvzwTtGcU6DZwYceH0mfQS9qIxN9oxjoZ/uEtXhbrvzeA+0wbrzFddJQ6/h+IQ5oNSGKKt
dTpUasiRZYBDOI5K/hUCJdpGRWyixoGsgVUiMH1mupfb3OmKJwLhHA2WABwu3fzT8UK9ZMWj0XZ0
hFb+wLDP2SihnULK0zEYtEE+PI6DikQTEuI+VFDpl230OAbExTinrknKcVdNoacD5/ouIaJ3mOO4
OigUQGm9lcl0Zoe+P3mofdBZogq6NKrX9U+koHJqinPyZUZ+diuh4fBTUyrNByek0XBTxaEpYuPM
rWh9NeSjcMqBGKPmyq1+wT6fnHd91c+O0uf1l1ao5iEpaT/leOzuJrTIbpsOJEghRu2ZsFyhWeU0
t3MeRZ4O+u335/pftPu/0+57s3Lfod0XzHH7b/7Lc/NLeumk6+ef27J4zn6dQDqXH/Eb0mlpfwHW
1Og4cZMlPi6gpt+ITkv9C9jvAnL/L9jmv9DHhvoXBo8a4RQyzYLa5P/6F6TT0ICIomaKdKJK05d6
2J9AOle7jqF1kh6u0nQPWVZrJVFTD+Hf57l0kAyR75w8MT2kOJ7qYjK2jgi0nTCmr0Mpvr6Zs7vf
2/otdvMVH/Vmt6PCTVau0bFmal5dmk4XsoPNSFU6QXLRp21zVyHbhzrMEJTfqRrlz1kRSeBmqtLr
raDrDp0+Tv3GQQMv3fRm6kW010tPr5TLBLUCOHG6olwSFzJl12Ry+QggMIy2NKyrF00IvdqIaoTH
LeL+n8gc5Idpjup/pATeZzaPqDooYvIStNSuzUoJfxZN/pXWVCU2+WwjnjjHqvQ4kYzdZVQKi4Km
FHYY8Md7degQBpTrZKSwEsi39FOT3zP1RxvttnopvnTNy0t3/Vz9f4CCtj/dQQ8vTcMWev6NDuef
Xrp/w9PuufnZxbXg3/9BiPf//Mdz3L60b3fV8lP/c1NZf+GvoNOXt2iHsk1I0H5vKs35i/hIXRoW
FVkVbdL/B5Om6wNsHww0AoUgbKjIvdlUOlwUUl5KM8BMuGz9AUh6dTAo+qsgu4m8PdGarujqHKPN
PkJYD6ONZkTtQ6pZ6W0HIvK5l/VghwBD4wLYk70z+2k5jd/sJ3wkMdxYsmViAlnr2lJEGtsgG3XK
01kqtrW4UVBOsH40ztWcHPWk2PTNfaseKcx5NKfdkLKTkjzUxRcdNFU/PAkD8QRLPuTNj0atd70i
Aez21eCQWeMhj/qDKe6Ltt/1QbIZ9HATJ1cQCmrF9gr0iVDbcx2wB3o7biZR7PtIQVm19vDXVAME
16AGf/666+vxu9ddnYNaU5dA5Xld64t9Hd/UrnBzd95Ku3LT3Faedp99a6BJbLDvPHw+9Cpgvht5
+fM3GecwzpKM+nuyCUyxiCUNt0HzGCqJVxfxP2I0Dnr7z+cjvgIoP/u2q/t1aZhjnmsMWR1ab1d7
u24LyMnNdsY+8MuD6ea7L58P+W4Nn66m9V1sKsuB0gwjRofYy27njb4bzoCyPxwCLxg68ZBzSEFP
51ER/ax0KvyU0fo527FnGneoUWzK8luePH3+Nq9GIe8m8M1Yq9WSGQ1N6YSxwhuSw+qXva+/Nv54
We6Hx+ImfAkv1FvEa/TL4j7ah52rPSCnMXz//CnWd7dl5SyYCkqaHLloP6+eAt6haJIkSzctmCVl
a39DmnJGWGjyKqhiKLgprnqOpby6xL8bc7Vac6Ux5U5NGVNLKfiKfdHRAg/HEr3T9Cz67f1omPwu
nHwyFPKThYP1dm9Q2JYWsTwAi6VEEorpxn3o2MEunSJzWyCv7Yup7XbFXOXX6Ay2W+gH9vNUN8Jv
a62+rPJW3C4tzlspttOXKYU48vlHWK06wiNwbfQXCZa0u4GEnz6hYkgK8Q8nVSS1EbpCJ3rrLHAD
TZqSjR1I8TYIG+NMyODMeRubKV0vkrAMy31dBbazmhZZyZ1MUQE+i8ho3dwOQQfJdux//mpLFHiz
yBcEsK4u6tI0mRbuxmpDZRNatjHizr5pT1yTECgUnZuYhfHQyHJ1i4yZddnkCu32tDGtGGk2Mzh+
/gjrUjpEOWB54OKXujVPsQbXKJXTa2riKL5qV7ZnKBmKo81Q+Xocy9RbcsBmYfV3ZDYFylJOc4lK
TkW/VoGvJnXBRS/M/+Sh/bfd6tUHJ2snO+OuqS3teOAYq7mfS6crwjasdh3SfK4Uz/VlUtX1QW/s
Fy22Br+L7OTMYbwiKoAvAtK0SIyTFtL2wzf9dJWVFFs6qYgYdBrzL1Uu5F0snPSrpSapH2laAxo/
muatHqKHivAP+uq4mLSgPWjEVDoQlbQ4g+paNyJ5Jiw2wYjjJrQYHK37yb0qR+VQz/UuotgEXxU5
2cACWVOnTbCTAxuJmuzCKeOSrHvqt51Tm2cy5vfTsgCGKN0AEgW+Sc3xdFqMOagVqanHnckSQRdg
KBRWRYb0M0KnZXQszEQddnZERxcEoy0/BhjbP1t0fc2dUwz0Cqk4Bz/OrNllBbzZN/CcFmooKRUG
nvxae02SALVSX6v9Toq1YdxRUJyPGCzGfmG0+dEyuLS6st5XylYLp/Fnl9O422aWBmtjbprkzs7z
HK8c1ZJKj4bM/DVG2DY+U4xZ3wGWY5JiMCUHGDY2jc3VrZIGM3p6VmH6xIDgasya/BHJ7cAd89Dc
SP20wDAVCpVWKLsGGORDPQ2l19odFIxJFRs90GmVdMYdOy7dj2F3ztXx3dddnhBM2IIiBxkJofX0
66aT1lpCVky/CCYLNGZhKp5St/hINpXqDso4XODuqvll3PR83ib3khCJ9UgPEBW0pmH3+Xddf9bl
cdiJsACooYLHXi22qta6rgpl0090q+b4i3IvDSoq97RyztxGPxgKytvSPoS6CdOMbOTtsSd3hojz
LrSAm4UvcjN3WyTsLHRu5XMjrQMsy0ABIUjnmHaRhSbF+vxq63qsjTTwpyb5OTlxsu9yJdqqWoG1
XlboD3SU62d4J0hVdCko36RBwq1O7M0wptHGGuryzK5Wl5X3dv8sj0QlEmYIaijwoZbZeXshxiDE
RvQXjFvXJb8w9dLvHWEc5DCTNgmMkT1BvrzMos7ZFVKjflUm1I+GZO4QaIbGUQWSuGxNBKRdq7c7
EB9dcZHObb5HhzY51hzHntLPzeFPlwdPTdWDZI+86R2WPFsQ32obB77orfkqpt3qjqKW/SyQp3N7
d/n+qxmCGQVJgVoyMLR3IO00dMwxNhy/rHTxYDdJmOwiy6l8dJwVuHpOF8Jay9uXKNAQGaUQ4UOj
qopdUwBS3Xz+4uvL8LKEluC50KXorBP3Vt/LGPn9Xg38TjT1l3II0nt9NNr7Khq1FB12PaLBYSDz
uumMXvpVsLVit9Ir3ZttWWp33QxuBG13wz70g9TWSKuiqryJkJ9Od4vBBcDzJsFpLTFK38oNudpj
IkEK2FTJ/Ken2vIyNH5e6cik9uu0twN53YcpLwMDzdrlYgKmPgSdj/4qYOI8K3Z5Rcu6tWbTA7GA
14eKuO3nM/p++/MMwF24/XC3A6dwOqFmm1izjZSYj0ZNv4urbN4HfWZe5mqqnfl4y/ZerSRud0vf
eAm0SFecDpXIvWmjOCr5URYYW6H10ZZSQ+sl02hvR11G1roFONqVVnVm5CVcvhsZ7hMD6xppxSrG
ZXYxTElaS34xFa0vyfFzWeWIgdewH5W0ogKeF7KHTwbWGohC/nGEVZbbG36BQELp+K7WbNyguGjP
SXioytC4ArAm3xWsPZC+iIh//jXXF0ZW1MlQq685dlEu09MJD2xZ26/lyDgI2cx2E7e6bW8EYlsq
2TkM5wdLiCsqeFG6mXhd6qu7e671HB8iDQ8diuxe10rfLbb+DXyl6kww+vD16NKBtwfBSRp6uoL6
SFU7G+38g0lWsjV0NLVlK36y5j64QLRJ/2JgM/z5jL5/OUKfwrSSA1GgWpQL3h4QejJkE42c8ACQ
pdpZmdPsWlmgtirnzpkc6P3+WIZiD9KQRLhjrUIl4dY0QOwMD22SlLkrm8gzVfGMcP5gaIVnNwAB
c4Rs3VKKzrzl+4lVSTRAKhEGDNrpq4kd5yxxCOfhQYvs4iDRZXUztR9vGmu5OcZVsJXHOT/XNHt/
tLAhDMjty+dcPNNP5zZJ7AztVzs8lJBfRkZU0fafmxnCXj0P+cHKQwobOOE1/cFWA+Uim9CZpvZX
hE/lGJ2rAKwRuhwuFF2pw3PPh7SD3Mrp8xCix2JOHcdHvLncDnqb+1HD9dOM6najE0E2bdEYWxVD
PCydkwmLCHIzM5TEPrDk2u37LLjP0xTl30gp/aFqxUWdDNNjbiUNdnFy6+Ujfn5xkFR3GUzIg1Wk
KSIK07jNyLoO3RTmd8oYaNd4qmcXshYrXjL0sBFAm25iu7POXCTef3fCIV2cJaXC+MZYhaZBj8tm
BlnhjyLaNuoNkEO3Mx6L+ibuz6HYPxhruawscD4gnUArT2cXwweryZsiPMQ4GFzXwnm0lFC+VCoT
V6Mqe2hn9HE/37zv8sYl39BNkFAY53FXWldM4kzt5rBzwkOYBL8qRQt9E7I3cgh2fzvLovWFha9I
5jjp1kZ77yooUfz9/BlWZSUWFY9A5CdRU2iYrS+9ZVwn3axKBBC77F2qbM+SqMOtOc2geYf0nNrp
+3iFhAGTuxDPeOv1Ti4wCtOqMIwO+MaIC2yr6ut5VHuUiKfuTD/3/am6dAsA3vBmSGGtgWZTN0Fq
xBH7MNrmRYg3qZtYubXV9Tbbt8wm9/cg+GLKg7lFiPusEd376LGUpQhb+GaTs60BlotUqdTjwcCx
iophMcX2oQ41RO0cDUFyzZr9lsbyj7bPFM9GZgJWq/Q9NntU+T//wu8XNijHxa4MNRRoWWu9ETtL
jHzEQeZQgKY0s3rcKrk0P+GTp1034C36TYKr1+djLhvz9EazjKmTICKOQzlidSwFTTK0M4Wwg6ll
sRcoSXTNlXU4s3bfLyZgXABVEJlCBYBgfbplBdQnqajt+DAUeI5maq36WjNrbjTL3Zna5geLaZlB
6isUGYHHrCKR02jAuq0Mffay7S/6wHjIZDO9xE5N9hXSqI2OrssVHHfTLZF+OkMLeb9JeVHuhugT
ca2AoXH6opVSijSwq+SAe3Tmjei77+rAwMit1A5zb7Vnds4a+0VQWPBxoHdNwi81x9VJo3fdgIdh
mRwSTEG2g4mSfa+D/5iCKPSTwpZuAhG3F3KIfyOnFTo1dhf5EU7Dbi2aYtfJyIMnIo5/yKKZ3A4Q
kz91RrDlSht4wWAkl8rcYxFbJYL/OAn3Ekrq18EMdS2g/vps9N29Zrbd18+X5QcBlxcjztKnXApT
6zZBmCpRK4o2OdD2TFwEU3PPVusJs6ci3CNkc1lHrXwxjB1G6CN/OMbTOQrTh5MLiopzjUwRVtHq
tt9Kg1DsKU4PY6DU3kh1e1upo2Zjpqd8MwwzuZXqiY8bjaXuGxaeNmph2I8KSgF7ubdB1Zf1kxjy
2WsjM4Y9aQ4bOF+Gb0uacyXpYbW1uF8DMifZ7GuDBqQk6QUXleFZ4+fmllbsW3OWzzjVfRRnTJAO
8hJtuG6vFmmdV1jFoJV+GBQ92XUVju5zPUUeounaVm2DunGrYnr+/It+FAJA8xHVFkgx3a7TnaEr
idQb1EYOtSkMVy7HkjLvoG2dBpjl50N9sAmpvmMtiQUh94PXKuKbWkwctkJJuoa1I2HoFuNodSlC
Odup2jju8RjNzoz3QQyFd87m49BFZ2wNUnXgdNBnYa0qrWLCj22wrDLqc4JZ72/1KDygfku8ptdP
hDmdQGm2qk4K5+QQDGbvUxKJNkjMDRuMynq2ZuHcSOpQbtk3wZn79YfvR/0eKD6BBkT86chdmPRV
otrJoVVsca0oUvltAFV19+dfjV4U13jWJbFsda2bQtSabEMilI2O4pWhHFxPWKn4kiWl92bQ/iHh
cwmdr8xLOA+QyUH+nL4VeL+8GQTz2ceJh1FFibGNCDE/b3SUI861ID/6elwyaHhypaL7tQrUmDtp
IUyc5GChR3EZDZjkdEYx+yPsCRwZr816fAylsPT+B5NKF4xdDogRxvfpSzr0e5qgMJJDVKnRPkms
ehcq2J+GwSRdW7Fs3P8PxjOJfQyHg+e6/dbVhe7kfZQejEqBoD1nxVWQ8OkGh1ImBozOma33wWkP
AZ9KEC10dsX6mNCKrLRjTHwO1DklRIxE4o8t18YOtNdBkvXScyalpMbqRAggSdGZy8YHQY37OGqA
NCNgu6zv5ElQYO82mumh4t3cQBjjzZg0f4/CPGdo+/FILB2cx5EuW9e8IjrXTlpH2UHpExD6mH/6
TUyvHGuM9Mx2/+jsBdQJJg70nQXhaBVppqQflZa68yGSu+hHqs31YcKUZId0Sn2ITVEdwrGwr4dy
xjHH0NtHo2/PZlzLIKuLKXwQdEdeK7T660O+CeIVkMAiUKbkIC/GPLLZcqZqUoCmtjNTN+4VL7Ny
xWfth5ukiMpNaGoRyyCofCeX+v3n6xrt7nfPY8rUbyDicLSQ4652EhQwRVExNvSx4VMwncOH75+8
05VbC9+ReQ+sadL9rkr1X1mTBfXe1IPhaqwH46ntqpHisql8MYuxQVSxwbVHwb7keyJZ/YUx9Bru
f0Mq40TXZXezPaL8IKfRBFYfS9+DnT71XXGkqCFuRTULe0eDM38J0GAYPXyEjCe0TlubMJLAyzDw
+anmoyqU7KbostYLuFQcc12v7iRtMSsqBvTTXYDNE5a5OhfTbR2YSIfHIRpgrjYX3bY3C6BNiBvZ
43aQtJYaPO3ZzA1ajE9EUlfceQysWDHsbjG2NYwu+1nCSfuW5zEnbj6K4QdGQdk1Tp3Rd12aTdgF
eUTT2Rw0qHPCojUfCcyHcZ2uzSu5UarrsVYRI9OSMX9UW6Jh04SjuafZyLNNYyhSd9Kj1lPswHmu
kQ/8ls8SEmuKkfd4PLad9KXjsRGpSMMciao4V55yuQi/iLGMbaw9zdRya7mLv8DrqKQ9zTYk4mYR
lpieJMbVAEpyiJNvoSVZhjfiF/ZYd6CqfRW0vXlDgX34Uct25uGZZWouxWGEsMLE0nDerGbrFlG7
dnKHKBSXNnWdYpODybQ28ahbrac18fQdMab0hxWpfeeZnDRPemkN4TbvzOnJUTrTuqDhrWMdgaXE
TTVP0bORxgEkAslSDlLTIKOU5L24mbsScpGT41zkNnXcBPvCKG1sOvORz5eVAHwkUwTXuLk3X4J0
oLfSAHvAok+CU+eipGVx1OFCp+AV6cxfcj2mZSqC0k69tLPgTmRRX3zN8f8p9wgYdL4eleVxaFLz
MEcGFabElK9h/CNdYDcUuQNR03Cw+r6/hzFdJ5umddLOxRhReZADoonfZCK5gusr35l8dN1NkcUv
XFOS0tGdQKJG+yqW4RhiMYiyf44j61ZpzWss58afRQ0Lf9PpVtC74VB39bZU5QzqlpHLv6I5wB9U
n2cZk0kRVo/qUPU/wjZFFhIvtjpx20aunjQjLl8cPeu+aMYsnmc5VkYW86ht9W6qeBJsRW8xp5uM
TTsZxg+jwydwE4w1xqQqeJ6BZRgB/RuN5ouo4Y5AnuV2gYC6gRR+i0XZZiIEPaewlBJPUiznUU2t
ZB9TfNRczY4xVkaajp+Dho/YYINb6Ad5KJUfBsXSdB8Mo31HcwnnxwKb62STktIgWRnp32J44xcF
duHDBslKEWyksOjh3Kt68beD7S5WV2VsCOq7U4jhgJppFxHHBzxqpZ4wCqtTzfB0TuVHC3epyI0c
FM6g0NGi2qCHhEqTKMQ0eVkUC5RJp8UONE7M7C7XivYOAckJKt5ohVvCQPOzbMf8u6Ql+iEvHRQ9
5QhMJ7LMfXtwhlH7NqdF/2ugBAyOC5dxnDzjNGg3bargRjwHkgSgLMrEUzPIToq+htb+HSbYzrrq
MNv1DoZB8HNIRPdtmDKMpZHarLHO1PAP2/DcWF1FgE11Csn6VB8ckXTf2iLC5Wyogxx1gGYE1Jl3
xjGRZ42ku3KWPLdoxjv05KqHuK0GPqhg6e5Ek6svUTMbv+SA5Medq3C6a5IGoUoJSngBo603WOpx
hb8XLfR+Mxva3LPWpvAZ+aVk3rD0evogfYfxb5KOP/qgiH5Yk4IdpdyDMcHcRnZ6hLIWyzioQdq2
LWkgXZIdaQ+ZsMbYhbpFhXwwW1nx2HljxBcQ6YZmfXafy3X306iSS3Q+v8uzoYtdlYLiIaERoX5I
raaSt5U01Nsc1OmwDUC5DbgGjVWD/XlcQgSJdHmXK2jl+KU69+FFK0WWtaVjJd2LWTMTL07m5ogt
d4QFaO/8GJjMhzDHutlwvpM6JsnWFBw2m47gDhS2EFdoUc0LSrzQnyrRowhLzHIe5SyUZnJbvEdw
i8+D2bNTof5f7s4jSW5kS9crwjVoMQVCZaSIiCSTReYExqKAlg69o17H29j7kNe6m4HITlj1sM3K
jKxBFRCAw/2c//wi2rZJFH2OUy34lijkWfK/r+dELof3NCWjf5wCdGZuJPGxEKloF78LnQQLV2mk
7AXWefTSCpxe+VHpYLpYBkjlxsHTOCDOjVrEDYUxBhxZmvFsj22xJ4lTfUirRGdtD5KRuXnbSPXW
7h0iyirD91lMYZISxJs3uAw4DEf6JiQBfazzEgq7RX01ZYLcP9JZmxDUI2vJ0nH6gBBEe3DuGlEo
37ouEPs+6LGhIPyETNMikPp7FrPG8F4rrW6Tt31ZbsyiGSw3RbT21LQOBOExN4tvWVWJU0mB2Hqq
5gydayIwsj1VSnDB7csAEqhadcpXKTTsR7ucnGLzVsr836bSU439z37iZ+rG/P/9h4h+/UGav+LM
85//p7e4pv8LiiDE9HlSjXUaoM6/SfPkE+tY5M8oJdNVJnW4hP+XEb71rzeNCSw2CwNeHB3oTv9T
iqJa/0KGpKDPxwKKPwGQ/wFxfoE6gXlRozHFmi2TZnrCkrJDnK7SEM09PvZR6++qktSqhj3xZHco
eHHF7x7boem3ikKkI+SO6djmBdHZcpJu+pp459goh42WCmaaeijvcLqIyAlMs2NlMloa2Oc/R5kp
beJ8+lIP7Us1Rt/7eGg/+0mr72WD9Cg+sXClUVs0Ffws5iaA7ETIoFXAHHLRbvdV4BD+CHaISzkA
u9PJr2XHRLKeqMXmG2XM62GfHJ51MxqxpirWPBoXYzlugTtgQojI3ALsR1533QybkenEWqnIjxNG
PV/taszPecU46dAl0ja3Sa9lZCaHG8KGgq+KH5O52dl+w+arFJe4zwl5xK5F72EWONMhS0xZc6En
5V/bwoh/MG7OTlB92mMPBwwzY5m2e9A4DaSQvt80hP5Qw9in3iwcwXisjTHZqUSKtaiaOtTtjRRb
HhN+94+PYV77QZH/qTJaSDjffjeOwBpqKewpofsscMy6CttR4XB8ZFvXntOgIUqBwTFeQIUuqt9K
FKqm26Vpv5sth0LcGn39OBjKKVTJRUf+KYTLLDX+hpGXtjaAWJC55rvje+JzJOoEa90bm4E4iRAO
94qKYbLmfM/TkGhJrDP9vVGN+jct6Q3y42stOMVBORzTjsmtp6v4eZqCCtWT7NkDp4IFuALlX6Ne
833RAqusEpmWm9nfYmYhIuGYSU3maR3Frw3TXBYDaU4fv5uFgdzbVegrsWVhZoyOZ2k5y3yCmYRU
TY9yjutQDe+L5Sfx7Rrhp6SqmiNKyOmXEqrSlmGJ2blZKtXQeZrsc5YWQeRxyqQmz6KLMaIf/Q42
AzYnfqZJe62ZOlKF84oz0rHiJyDKCAfDsdliKmRfMmiouYd7zPfRKJyArWEkxVwokf5JH+zs1crq
18jopgA/x4yC3hch9XJeb/o0MiDa+U2M8N/quXBiVj9ZeMmGqjjNV57RO+uXbYOtd+a+gAcsW+96
6lGuhoP8qLVFQ2U96rZrjLlRc7O4U0lFJHa+2e10EZemZ02t9YlJO/F7wsoiZ9N/Jum5jmfx4n+d
Me99VvNn898IxfzqAA1ZHQDos/35Uh4i8ABL+tIZH/Oyw6vcn9THZKRu91Wtvct6efIkqe/vJnJF
vhCKWu1GLMEPhE1nX1fuZN64Fncy+xvhQgbrQGebu97YlEkP4pw87EdpKFBe+6kRbHSqIhJ4hd5u
HKGZuzgo4shTCIR9VW2T8XwheIDJQDOMzx7fkjsjWf+uNf5H3vk1Eg9yxNK2DFAknSaNwfVix220
FCEwId0XK8m/lyqPyTZCYhENEzPDQV2ZMi6/WK6GGBgsl20ENeXS6oi4gaHWkexc6Oyqb/qQhrss
rvPDytOeP/w/n7YqQzojNnn2hIHuuSQySpJqJEzelcsoC83tRCptRZWF95NPFzp2sXDlTHstLT9x
BbKK15hWfQWOeiPsL+6BmS0yB+zuUNIsGSaTw6kgaNwu7eAMe0vk5a7XoYVYKqswtOwn6upHW5jx
wfJV1TWczie7OXnKMPF3C9+xKlcmJM/zdX8NV39jBlzfm23pNpxSYGcs8paGS1MsjFZN/fTi5AoD
L7LUyRuPBJ5tSuRStsuemVQFOSQ0apGoaY2V1tgmKQzoLsbJ4ePXdY0Qz0uQu5kRfso2JONLMpQe
5MOQyVp6UUjx2BvMgehnBcKjzVMT6OYnIyMU29B8ee0VLbeH5YUXUxNdzVtUIHJ6GfqsdrVSyNtB
1mK3yvLqxa/6Ec1+qbijVWEtVGLBH2n5zo6dYG293nyEs28KlGw4M3wV5pKZOSSKPuSDFF6ssiYh
kKp4Uw55c/BxGLjkcU5+Z4hVdc5kF0TjW2E030Ru7IbabF4gB1hn5sPao4mr6I7mfW2sdVMYzrYu
0D6YwDCsgxq1qE5aydEa34qji8YEaDP4Vn3pNZzSBjO4V+KeTb6W26c4bpx7s2uNnRKUwcoamYcv
VyuWW4CxhuoBSiCktcWrsslED7Wijy6guE+MdAl7CcZiy2TavxMNaG/R+uGTXVnlP5p5sTjfLozz
HzNuPGSXIDe2w0aQTT4Xrgyx01qWR5glETogK9yZKZ46H38Mb0O0m18K3YXzHsE7HhPXJ8WYEqyo
o7+7GA4BgOhYe+axvuEGJFLcRQ1ASClqdZu1KebD5tB4NV34vpdzrOKkSjoOcv9axXABxrrKt0bX
556uBNUGjw9905f++CrCbI6vab6YdansAOWDFbbze8t5ZurMjKGZbDgD9X8MBjqmHlMdtdFFbdto
KzGe2ERp/BVIQiLoVNdXqo/5idw8MabWnGNM7xB3XF/OHkgBl6A1XqrQ+uyLpNuXmR3u5Cn8G8eb
B0hCw1q9fj3rmVfFTG+DAkSjxAh76SQD7AuDTXaiS2zUsBl99atcC/+uB9yuWnCEKbKaXY0jnGM/
OUbxFPVR81A07b5WVXNLZrTEk/944dw+dEa/9ARoBNDe3IyA88DqQgm66EURg+2BXH9R1e4yQU/c
TD5S6o+vttD5/PsJQMp/k2jhPL/kC01dmTTt2ESXXCKa0Kv7WNc8yQhUGSx7qn/quXK2bBunMNJt
41Stc2yyJVt4smAW00WS3LiqcehAdF9s30i/87iNtZjphebj7S6VWcn4xgeHP7Wobii8syrqp/ii
Um6fGJpNL03Xh3ehk7aVl5caBvl6Sh49/JWU0hqlR7ItLL61jWLG2qfeAM5XnDT9YQcVdgq9ArKb
CLPVYWHk2iNWx5iFmdJ4yVND/frxM35LKbte2Gx4M3UIzoLDmG+x6Vm2D40lyoMLtNEJszK7gpiF
RWXuTCp+0ApUkDQnYqLFJZhovr0/9tr9KMbxq+mTHjb2KhK9IjnUaHFctY3DjayAmWGeugHSslzV
TvqjCj7pDVLjCaFMXsR+is+Wv9FrE/ZxZ+gere+vABb70aifSUVOPvmGU0L9S4ZNlUqfhqRRn0IQ
XE9LhvLQV5m9q3Iz9cbGUe/ImWj2dksHsvJsbr55rITxxSDdUFVUeclmlcZEDiwk7uexDFpXzUS5
yY0pWpmzvh0ryzdAQ4NoavbC5G/XW4sTCKVQkK5dhFWNG90orTvSMdJNwlm0qVslcMukarZCUqZP
8Ls0T1RRi7Cg/wwLanpEflYcUydlmKiX31Ure2kTx9pwzn42x+Gb3+MQOwUZ/u1Vv2e45u99FXBH
73glVZ1VK4foTfWt6mxbc68MTcPCr+X619hyO9asKOmsiUSCfa2mZ2cK4x8fv5p3ygX2IYSluMZg
vQyf/voyvlSCMslmdo4iPiy/syhqsRrfYmN+0kVzin0kML2flxs7kx+N2shWzp9lcB3bM3fAD0SJ
iKEqFe71HcgNJI9hNLJz1VmfieCyjCfJH13r71gPt1VjobNJYM1tnX7c1ePwoFXOvh/axzL8HaiR
N8TOClLx9puvFxJ3NOdD4JYHjrJ0EZiq1JcCecjOcJS1g+aDPpFsqe6mWE+9Psmze4ZE8ueuqjI2
HZGjfzcnT/a7YiMTkrLVhqTbMM6Pf0oC9hBsV0KPA6Pd4gMTU3Ala26jt2tlPkxoXoiyYWKw3Dkt
q9eZe+nZuVMZT409NKbISdaOkdtzlPeD0Az3Sgg3N+yMVIa/MBpadrbDTuyTtg+IF9TExmfAuLJj
3J6Ps5/t3HRi6s5fF2si7CJTht0Sn5k7Bxu8ok0oNlnmRoidvUST1974Oz/tv6+HE9wCnFL1OK47
M0rOcWrfRXbHHqA19yJxDkSobkstfMzt8phqpSdhGhtJh6rL8QUfXburjsGwUh3c9FgM4lDeQ93m
OYOUqddfBCO3ph7GOj2XiR+6JcNviIXhvi86OJBmQo2I5MClzDe8WBr87cqW8N7lcYFCvjyjdXTD
15fHQTRPK2OIz5GuT3vTqpl7w1d5tLT+GEqxHLmSqj32utSqrq60zkEb+6cslwKyLUUy6+Hz8Tgm
JNkEMqP13FeHg4SL2qPTxNFDo/ifP77h23bDghqFnyF2WAzQl8BRgT28pgGincXEiJY3SExeFxub
XDdlL0jzaScs6VTYxRra+M7mCXQBr39m9oMdLP1krTTvWR9+eAbAG3d9Fj13tj69dJ36U0ZS91ej
OKWr1bLmxfhBkM9kZCvl9O3C5Q7eSP4WSB45lNfvSq0Gsq67KTw7QjznZa2ea6HCD8vzfOUp3wDL
KqsS2InPEeCJ+cPimxzjuK/KljmoMxSH2Cp7sOJEe2ylQtxbmXgqc8d8ChnhlhITEqRJQe2kHoD9
UzsW1srvfued42ZB9UxRQe+1ZG+qvWVOrTZGZ21yCL5qEvFkmxhsq/b0NarFoTbz7BO5rfHrx2vt
dqeliAH6mAu92QF98bxxja0qSxXxWfENYy8hzvUctXM2H1/ldvvjbc7wAqgYurOlv0QhdAJotTw8
x/XQ3TlxMAeJJuV2MvVPQhlX+MvvrKGZnzZbg3L64j14vYb0ykyQRxfxWaqcz2leJ7txAr8ESFjT
Ldw2f7TJc54iGnrcBpYzAEygSOBJ0vjc9crPAi3VVvHV+ktgpz/SsZF/QoS0Vnaz934cF4X3Pltw
wfa9/nFFFWVqH0vRmZhr6cHUxBd009IhNeVf//idgagz0MTYEr7mkiUdFkM3Cc7mU4WR665MG/Ng
RsOvFgrN/SiTl/Px5d7plmZwmrVBiTInVC4+R4WcXrAmVTlNYW49QqfGWTeMpiemSwAeRrQh5bU7
hAlCdKZk9rFiVvTVaUtiDivrrg599VBjNssso7aCH23TDHv87H5r4ZA8Q0kT2NQl0Yq+4p33z6E2
LzJKCOzEFi9DDSvbN/VCO9W1pW9KaNAXbPsfGoj5p7yWxGZwCvG/eVAET816s9nhYMmhHf2ozJu2
Uk9Gku9HOTg2GKi1vzVJ/UVBdWgQC6QjSa9Z5smdg7tNEGFFetT9vYASlhjdiz1J2E83Jn4XyiHu
25U95fapsJmAiMyWjATAzr5zfyIwmY80O+b4PKuFfG5b51n0svZUqfaDLtfZc59X4Up5dbuLzX0q
n8PcXADmLtZOWYpJqio/OAOkxQTl5PY2TZU1CfvCm2pu6K8us4Qdcir+vjCt4GxWOySkm8RJj52B
ARjDoK9mOn0ljXqfBdJDrQ9/YwexNi5ZvYHFkzXGKNCizgnOrI6dRH6Ha0SO7NIU7tpS3XVO8iil
ztfMP/pmsIUJuxYuc7uRU5aw2u0ZEEGqtbiB3p/JM1rB7lNpPf4UXGtsfyvY0m4y8dfHO8Ib2Hjd
tvDEceEByWNmczNASxstjiJVDs5aFT/LCkVYWqLbH/NM7SDHFDuksvVvOpfgfgajvylyZd83upkf
dMFWjEQodGcnqAcxBvLvuCnN1M1TyYzd0q5+lcIHY28n4n7zvkclPyJeshK0z7o+ZPeSE4bJxk8t
RDjAz9soUE0vG9LxMbZDZ6eS6vmk2mm5wxjU/FuTqtRrytH/2oyK/2Dzkla2mvfe/SwQmDdjngro
7PVX5ZOd6CRlFJ1brGWOZjb9Qg1RHX1V2mmd2h4NCGK7fopAtix0AgyOlZdSK1cQ4ts6hWkmbTUt
NoJAiM7Xd9HIOoBvrYRng2Xo9XHy25mqiEz4Pnmgy0E03bQ/M+K1f3+8GN65LgXELNlxiDng6Lu+
rmoMU4C1YnAOSnNE/6lrl6K1g2d/VM94aaMNzUxxyOPGWqHw347SZjsmpBH0bZQUN0lOhdS2VcVM
4SyrjO6Qgv1uSKrcZHApS4/ANYJ00t4/OqX0RR4a5zKqo7pX2IxgjOIqbAjYxVapn2Lbunz8TN6p
YFFMsb/O/iQYMy2LRsKa6xkjck6xo34vwUK88i+VMfxXE6SeAWryCXubB7hkJs5L2bG1kl9QLavH
MQnMf74Dz4gLUCc27Mj75/f3B+pe1CKoTSN2TlGdDN+dArNp2ZqSlVVwW/wwN+RoofgB+8YGYnGV
NAL0xdX6lBXtqUvD4UHEc354V6Of+/jhvnOIIVSnWwXCZaNbGjWp+aRFptr7pwy4bZs4XbwLqiB3
K8skBUYjuDYtVWXlou9gR3zgPD2UzlTKCJCuf2BeqZFZx6FzkrMEOpFe61COC5NcGj36loywIzM8
gPZpO7L9xrnqb/qJyJUJMaGjV1XiNrXleBBSpSPym9bDYE7+LVr9y8cP573NCIoc2AxfIhYSSwu7
qZcw0Zcz+xT0ZgZ7tDK9ZJxir6nV9i82kO+5opUPQzPKR+7KvrMrufbiNvyxch/zpnd9RMw+fjj5
MdIHk10WqU6Cl35T+eW5nfLyL9NI0zsayJhSrO5hueZgzTRrB9X0XyR97LcddfymGwevlIZ8k5Xj
Vh1mcj/Ghm4zpdFumGMt8EmQ7lPSB1dKt5vTE/SBalGlaiMTFfuL67erGKDmBZvJWa7wU5aHGuS/
iV+caXK8YcJA6OOnc7OEuRzSJ/ZpijEK6/l2/vgmE1oFbH60gBa6jaELTtlukOxqY9d5ujPJrsVZ
UktX9subUmy+KFlebAJkLeM5dH3RmiU8ZwwG5x4kxgObTt26ydbC2N7G8lcvXiOCiEcIIXPOtFjG
I9K3mgWGjc4pEfEemARYO3cLojPb9s6JrI2NVDUL9n37K+3uC+luSORT172oBclWQ3kvDckGyu+P
Ier3RRXvjPLFd9547/ypr5yZNwQlShe+aapeNi8TLtACjatzS56qrJBOWBoHWyvrnq2pjvdzH/QZ
vlpySKNW2oy182yNwjh2hBlRqPjMruRBzoH6ZesQIdG/+3h93O42aKd4XbytmaEERHb9rujIk34Y
CcxAmGbugtqPDgFN0l2N/bIcmslBL5kG0zIET7Ycx3tH4avS+7DdN/CVcFCy7dZ1yDl8acboV8A0
8gLtatp/fJs3X43O+TYn4ALUzoDNvOL+WMbIoOtGCRX1eWQ0v8vyv4PmItAhuWnUr2bba/zPrtYV
PRWFBh8owy8dgGhxsWRKqBbp40rJNk91oZ+saOjdKu4oG4PSOoamUO/nelcv7PjeDBWZ1AX5bw1z
O1di3rj7+MfftsUGzcM8Z+Iggpq6pADYU+tQgqjOudWFsx9aMYUbmj5ASrhDz+3UR49153zD1lLd
9xgGbq2iUiU0VxrvsBqyfWVEvofHgPhswwj6UVaYWbiy39TVVmsD3x0d+zfsYKVZ2X1uXhs3DoTI
DIYqHjO1xe6jJ+U0KbKvn6ew304DGV2SWlwY0HFcMAD6+DG9dzEokmBZFCHzBa9fG3SsQE9rQz/j
ijM+mEaee37OtLHBAukgnHDNY+Zml+PHAb7oeKvzlbJWrq/X5CxAIsX4cXnYuKWKU7jVyWu73LtX
YRUSf8VKhB93fZUsM0sipk39TETe4HVlBQHH0aqVU+kNpbpe87N0EatqmroZoltsA/CS4zSVBuuc
KRi4yFLTvhAS1G9a0RvPtpbLoJ4ZHQYObpIrRNJ7DdxGa9vj35RvW6VVHBeqVHcuKE4CdwpH/7fV
jNZXexT+p76t28gNctlsyBatmbGEwDd0cfKckzTU9lYlKOXJSrLkBWI1HJ8IiW7tDrT0hzEYDKBC
FRczeSwS1BCOkd3FNdK8QOLfPSiT5Xcn7A6lDIzrOX6t1t4UqGHpViYG7V7cpeqGAYnPAQjXMSHA
3SoUqdmWyaDsfD2FZF4G0RC4nZX6G4ljay1/62ZxclJhegkhkLbcspe1MV3LFLalI5/1KI+2AsKt
25RC566wSNMYNKx8DNpNVQSBHYsv3HJmHAbt8fW6aTIj6Zp0mE5KJx9t65vSaa9Naz9EIcH1s7F9
fKzs1yIcn/s0cRUI1VWcHjQER/jQA5huVa05qH3rSdYv0f5O9V8MhZkVq8yFcTms0l3DVDnypU2q
XjRmFEkcYkuN0gvQLpNe7G5sPMYxl7Z2dgX2EXIqbZp+ZT5+0wzMv5L5H35eCsDhUgjRUrz3cl9O
p3bs6PTVWjwMQZX+jKbu88e7y7tXQpPw78EIo93r59nj9oNdhz6dutga/2LIfc/Kzu+mpkm3H1/p
ttvkRwEo0+Si8oD5vtjIYAQqvulU06kwBtiP+g+RphfbhAhYdOIQdQVhvGPze5Z1zjbZ6AXPPYdy
Evab0gbAl6uVxXTLtZnviEOROnJOVLIWnV2iqpE8IuQ7hcJqPGRb+l2hYspuNbofuNDlym2tosTN
UsV+iDskU7l5FBnyAG2Q8g0pec6uM0v7Ce2TuiG+qF4ZuN/skrivKBY0VxlUdJ77X7+dQqb5Q2St
nKTJie8Mu6ICTMR55cXcABCzGygfMm+GOQm2p9dX6XqnQe2gyqeEvm+nqGj8ODpT466nFnWb0Le/
Eel11tA9Hsw0Gjx/IgIKHwwmjlEYh3zyrfXYhf7PPpwZUVEU8ioTJNWdpGcry+iNgXK1pVNt8q44
fNnPqbcXZUwS66Wih1J7svAh8zonjvaWTtZzpkxqRechcLE2pPExCohNLnUh7+ngw/OQ1+EXP9Bq
Mlx0eZ9ptckuBZcOwzpiUevaqV2lbkcvLIVzNylt5nUM2N0isoJ91yKNdrUAk92u0IHN5FR2W73I
9o42YU2diR+JKnTWDKZCd8jtgk3ejM0+d1Ky6JQe3c1oRTtgBPWOdd5vwyauN8OoRkeGj7+yEWP+
rtSaT9HY2/hQhxcs3B0WYqlEr/0gO6cGh64dA/2BqFrjiVP7QWixs2+lrF/5KtR3Fh3qDyzB3ppP
KrTr5VAmdSQnWjOczELleHOMJrgETeL2gT/BsK/kzSDGL0KJ/Sem79Yp0vXxHvpgdK6nyj5pJV1n
m1nRHltYsZ80p7hv2hDthAiGpxJ+yf3oJ9YvXcm0DYC/7FZSKQ4O6OvKwr49KxgkUPzzD8wf4I7r
H9KZQ2KMYdifaqNXthiPSBuWb7evsR3/xer6UTUR4tlm7JpdMtTKGlNh/m4WKxXXOkUhsJyalB7+
+vpZxYxDyCSjqriPfFEkRPKRNdjHoacipQAZ90ocVS+tEYhXIdGltEO9EYrfu0FrrxmIv43WF3eD
AgrKlcWGp3F0Xt/NGGhq15aNdUIuh7WEWcFztSfDejCH8XmyWxn1s9VEOM51GlB7LL6jAG1/KG06
PjNwEJ9JuyRphOLwMUbde6lgst+PWm49SSLLTqGO+y9SLMTIpZxtmE3jrzTF3dYcAlobZyQoshQh
U/VMJ2BBjRrzFQJ4+Ckvy3LNTu6mLJnZmrDQqc5n04rl6LfAcAb3F7s9kchW7+JMxCc4N/F+dq3w
6qqvV5CB2zbYmWfMwJCwqeHdLCOve7j1paLm9knxcUi2MAN4pYEIHiNCLk5tUsubuFZQMVtKt9eH
qfLqVO9+trjef4eFV2/ZUVVPHVGnfby333zLAAgMwJlLwwO67VTGDsF6HoBdlhVDzi4pzLtS7dcc
fuZj6GppMTWZm+3ZlJjlvuQ0aQqpvGo0OSdHJUy1UKUvjdofEQ0qf3/8c96/EJ0iACJMiuUgNc5C
I+1C0znhBpE/mlZVeJYfin0p1HilNb/tTvlRkPnmafsbSD4/2j9689meZbTV1D5hrp/9zPNYu9CD
yt/MOhMnUuZD/CCjr5qUVpuhKuYCMXM+BfJouA5C6ldpVvxHYWkexgwzVqWWYrLtpe7Q04R3ZKZO
sZtJhvPr4yd0c5a/KXEZbZPXiFH00vVobFM7Rpdvn+Qcd4dBVoRrRpo6Kxu7/iGxR+cRh47xZaqS
Nd+aG0yOS8+U7VnChIp3aU46J6zS6CXOycZaaiv3z9ZgyZveJmm3wdwd0fsa+vTej8UTCEwD3JVw
hMWWVhtBpCWJZJ/4OpPN1Enmpivz4InX2gKBZUn4YDNbahCaD2sI021ryc8FQ0eqDMtmTmO8Xh9D
HTtEkwv71ESj8knO697VwrbZTLVdPCZdq+wi4Tu70a6b0g1se9oYqVJ4uSaCXTRUlA1B1T30Rs2o
rhrlV8RDyGQiE/eEcWoz2sgq5NFNSA/bpJEfJkOqSXYIu42ScmqF2FjVGyM0zO2EYvLQ4H/+pkjA
AbFNG8wmxnTXESlykprBCwBzMKOIJVwhsOfOt10m6ThnOM7kwpKMDrUcRcdwmkrPmJDp6rZ/5+dV
eRcHXfMYO4nvFVWvay4AR+Rl9jB6Zitrnz9evG9WYNcbCeLzmSlE148eZWlMhgeFEqVtop0KSTPc
fs5iH6tMPEbZRL60QZCR1/Bo76npX6omVby4MaNNacC8oVb8FDVqvA2VvEMw2sIT8LNePFq+Hm1l
RV0jK9zuRdwrHIU50gnKxtJ/S+nMVhJRyvQrFcp338632oR4Opii54+fyu1hxhACazh5Hg/x18Uq
H6aohPfTaCdlOlOsQlLtLevQqOXn0VRWSqbb84ILzMRRzkzIassN1sKbEB9/QzvBluueFNEYXtYN
0uYf/yIOZ14SUDoUnCXRxxwIndewlTpVo0r91ZEwn2bh36HelS5mwulKN/3Oj4LLzmifrRwGzpu/
1R87eaVkbWWTX3CapJ45p9X6jNT8vl15T7cUQ0BafpfDAITDCcvC6x1hLOq+NekPTnJAnkOLH5I7
+gj/hNzg8WGW9yQDxruJ7JZtLDL9oobJp48f7FudsfiAGIlAE6GCh9ckL2C1dGimXqkmjcRBvD20
LO0PUx7ZZ3xNL9Apxm8o8jgSjLpIvyilWXkmqP3gILFu4xGrXTX8KzLG/hEFQ3tPgsywkxqZbHo7
KXZO6YtzoBQB3rV6d+enPcBdJ+7HVMcNukYQLdTSs7vsPk6Q5qQQtgnEgUfj1kiFN3UQhcc4V4q1
2mveaBe/WdNN5hCc03TLyya5DskPc5xWP0X4ThGoZg0PaUGJpSWpegosu/qrlpwziBQ7HpMCaA2K
1X37+MHftBpUA+j3KLVoohGnLp67EQaA0pmmnWzESXfY7JApirzyvsjsdpORfdkYTb6DrXwy8SZa
KVXe2YnmYBGWHX08xJXFBlEoahz1Vqmd0tB4ULtGTfH3VR5bvYaS/PHvfOdTovPG3x0jCVTgSzBa
saJxlOLCPhX9GP0dOPlr1YXyyip+70PiNVJHcsACTCwzaSWzlCVJ4yraaCKwSXsJhiOnHxPReYQk
4gdL6nACF7m1NzL/V5Wg2/n4h96WFkQGzdbYGhG1tI+L3i2JJc1uMdw79YH1oOrjkzpm2cUEtfbG
qsgenJgjMSu77ceXfef5zkHj4D3U07MTy/UWMjUi0kEbnVNB3PWudAJlG5TSWr3+7lVw+WSvZ7HC
Eb6+SqbgU1m3vnOSEJ6e00h+0JRhNcH+3avwfc86+HlesniERhs4oh1M+1Sm2pkpYeAqCHiOWliW
D6WpV89agQm1bnVf4mCQL0aYGTtfWGKX6nmPyVPQHFujWTngbj9UFUgVJTCeEwaBRfO3dHUWjMyM
4GWdOn18lTrR3McV8kHfKbrYi+UGay6zRx0eswUdJTKzVs6i23XF6epweTLOeb9LQ9nalgMlUegq
dL8Zj32Oba1oqsjVkkslNrWU5xtAyzVq0/xCr7dINAIUVvO8BTeC5cmEw5lsj5Vinayp+JomHXQz
jCOKPn5mdPsdD/g108hbJTwoPb0wg1cHaTOr7Po54/enBKKWphO1WbsfayPal84UzfTN+lExgx0G
esq9HkfFBq0CDtetoWx6eAweg/t2DYl55/cjT6FPYN9CcrbsimSp7GlQ2Z7bMje2cswh5dpRnL0m
TFbuRT6Wpya3lZ+yE0jYF7TeOCUbZxigGiEg177oMl42qk/YekXGzrnUNKAkjXP9H2+vKmJ17o9C
hY1vKfCNo6yWK5WaUtEj82w6+WPatuHKJ3DLcCGsiCU+6701A/7z4t1AOm5jhWnZKSiyKXXDUIRe
HDXDLhub+zDJ8o3R4HSWt7K6c7T2k5hKXPZ03/n98WZ3O6QnOgqfJ+h2zI4oB7XrReJLhEyppaSc
egIryZeYirtSN2iAgJDiznWkUn/1Q8IIzbxN9qmwxnOkVXct8sFvRDraj06JYww9X01bM+ZVdheo
WXZ02rWu+nbXoLSQ0ZiBkMMBWdb6JgNfIcWKeSKFYvoVCIyKik7Z5LiqjZp1wFD8JVXE9EqiyhrT
5Q08uf52uTb4IXO2eeC8ZNZI2NXFPY6WJ2f2bbOsh6bSSpzZsK6SjtP0o85+Vt3wo4gxuKyTO2x5
jzaAhJtP1HnIWRz7juhzqxFuZ+NCiqlAg1Oo0f2SnLWc09tChLWL2QIUWsyuwE2u32cYFnADg1B/
Cm39N16N5VOW4vTu6F149/HSue2J5u4BBfxc7qC7VK+vJAexkLKy155KZdR3lZZpuz61yDuEcLGd
G/eVcuB2eMW1sJCCe0OViR/44mA25IaBSJNqT3WPWYctZ/peSiM0vVFq/lBzxziaVY6H4VzvG7NN
puGHWyAR/XNqhtJrYMfWru6qyCtic61ouHH34itCKA4WwQKZKUOLQ01idy9GrTFPgU9k1KGsy20x
hj9C/auEH2yEwVGXmPfd/+fsvHbjxrY0/EQEmMNtsZJKgUq2Zd8QttsmN3NOTz8fhblQFTVFeIDT
aKB9undxxxX+kGV3uZEMLsI3m1j91RjTkxnUt7V0NG20hV4l6SWQimHjyA+Vei/sJ7MDcRui0ii0
beXQG0duaQCFO9THJj90krW22T+J/PgSomiMOJG0BhZyvq4k91Nm8j8KbOHXsDLirYTH5qaJ2uIJ
m8F4W6PV8daaSo30IATUupBWGDbLp4JMAj0qGgbvueLFzkJtS3WCyFQ9sxfKXZFIT6nm7Npev1e6
ErSf6L9c38rvucHlAWdXAXwG7Ie+wLzXP4QkAQK4VYiOsVca6Uk3ql1HoyI08m1c17u4fbZB++sS
kHRZ7Kcxw0QYaKSZ36Rl/hV/S7ecnge7cGXjFPp3qEhuIqnwxmHX4PdoN+ox0Vy45K6SNc/Xf/kn
DwlzBW+KawQHFRLs819eyrmVhbGmeqTVw0OY5vFz0A2RZxW1gsPs/MBbXbAzdEk+1LVu7Hyhim09
AUS//kv0Ty5oCjwcAw4oue/lkzaoIrO7MNXRbZvAHei3kS2hu6w+xqLfOfGzEj2lbbS1pfBYjs0N
hwikwLiTjHJHzejRCfdqKD12xddBOoGcNKqvkXSoDLThkBeWHwz064pHvCxfzaA8lk527C31q8hu
TFni/xJ4VoQHn/zQVlTnMhorQQgQool/+6pxKNXpCU79S5LhLmFgH7uZJOtr1jr3s3IAqcsah38W
crwI9zTy4HdNFyoskI3P18XM52S16GSvQptJl7j2J39jxt+koXdbQh9hPY7RKwW/mmZjJm804XXK
XTj8nbRvg6a4QedRTRv6cF+gEa3DpM4z+aa1tR9o4ZkbK0ue0HPwJkxUcIJEVkg2jtcX9JOGCuIS
MCNIMbnaNOtia6Ebg3pb1U6eHhrTXSipSB6QLT6mhZ/uxaQmh6jO+/s296ODLFU+YPQ4HVGVrdut
ZMjJrdUl7U0YdPYaWWGZ1gBgIJLkpkW4znyXtftwXPsu1sYCRLA3NOIU1Q2KxGZvHBU7sTeTZkkU
d9PmB4HouCeI63432ST2xhTJG8fJX3M/Hd66ql65RD67OGn6wq0FxUDj4v2AfPxVg+rrUQKljVhI
OdW6+p3wNryJ6NI/dWkoDqZZ4TpfqWDUqDSfrFBbkzNcvv6UPpAOnJnITI158fp3koPhJ+Y5XqDF
RwWZADACMLZupxALxZXt8cl5JyACOihT90CVYP7zD59r+Mj2dY0/erU9difUtu4mvUxOBrS1+yBG
ia7soclUmRx+DwDTNqCAUjZsF063vMLpNosSXsVCE+2906nKT0fCvVetAvNJHifrXsM5ZeVdWbbV
KSWwpcEucc3jPX8xPSicC7ssncFr5fQErWLwREPjexPKKvVAYWyQxqZTMVj6Uy2P4a0saJz7jhhO
TRcHJ4QIxUa1w/GhrtLBU9LIfugNC/0sq7mr4rDckUEdgqBGvyAr48e2kX4FJsIsK1ftZ5EXaheI
NoEPAIlx8Vql7aQDYmu1h6jCu1cJ/C0wHq+btBadan1lsOVZI+oiT6aPBeTJugxsgO7ZoVGW2sMg
tYpbShiilXX15/pmWu5bWD+0i7lTyHp40M73UhyNEdYCTuLhfJt5pV0/j8Ix7qe4+Ofcfx6IFil1
LSwi5Ys6Hcx3v9PVOvGsQMqOTtn9VyXOKUJ63+2V+C4j9t9UcfrPMk7A1Q2agZBXgMqy+86/r8v9
2InwUPeE5QRftcn4ro7hq17EgFlwJzvGYe7vr0/pct3mIeEBaLBmyAcuHiAfVraVotbvSYFt3iH7
o941xho4ahmpzQhA8leyDfiilnr+XXKvdSkqH8Q6QD92UTPiy2Xk0c4yU3UzqOqwkZIuXjnGy4sH
fxf6nLPaA8ngJeDRsrPAF/gRedlo9AeeYOm5LvT2oYrsn06l39Eexxbe0sa73KfEsXIeltyA2c3m
w/AX956wImmK4rrwJrnadOmTn9xLoLL6ztlpfbulqPjqp91RB+6et79yu6OYhnZQlb1goUij7EtJ
7B43h6m86yxpQ1n9h11Ujw6i6W6rPIfOmlzjZzuBfAs1N5r2EKjmP/9wUTtylhUYiZUUjJFqbnxH
3dlOHq/My2dbgY4L+Q9PIJfrxcmSZSjSRigXyOBgM5uIkMmJs6+jnWabMWqrR2vS1+KAT8ZEugj2
ONe5zcddLIVajib2gUbqze197Dd2ulE/G1K6FRoq8aXvVogot90vxCUeouIldeznvJNcHu+T2qeP
uhYesn7tTCxvZ3AJM9qIrQmQ77KyO0z52BaxknlR3n9rTCunIiJjXqGnqGqUxWpavJwEEHjczoRD
9GC42M6Xt1Cx4eCbWy/p9OxbnCTBvirt6asYVSBXqoCbnuD/+xDXqn/T6M5zxoH+komSaMhCZ7Dy
wZhtHDPQntMmEzdRYU0/U8cIX69fSJ+kKjOAnouX+AjxJPPissAoAiBYVaAlTvByrC3Vv2t63Ptc
3YzfBqd59LN6X2FxCVRDMrMv5WSUbk6+sfIGLBeIxJaXk4gWTBq1yPMJi2wl6JMa9KJcIU6qSb20
b2unPOQFThb4Na0ptS3rzYxH0DFflfSoLxtTIA7LKIeS5Qls0tHzKoud0djRfVrp+8YelLu8R1eg
FUO0XZnxOZ45T2vBoNAQBYM3d1D0izOpWpMm2Z3VejFeWzuR1eqhGw3p5NcwPNKml57CYIAyVDRI
pEHp/S74UzASwvAmv6i3feqsyeV8slvJDwFCAYpiE7znTR8uo1irBjmlaeOljWoeiWT9k2GU2ZYu
Xf4dsK2zw23h+/V5WF6AvBVgYubCs4Fk1sXr24w4t+Ri6CiEk5LaSmy5k4Lm2fVRljEMSKV3kghy
p/Qf5z//8GVRiXtclVSlh1hGDX4wrQ+2UshPE56qK/3Wzz5o5g/BzgUgwBqfD4VPUznatl94gyBu
8MG0UBOqppV39r0lcb59Zuov8AouV+bt0l8MPijpTCb7D1FNF9ock+yGAOouSw3TVWtR7orc+FWM
+nDboSP3B8cYCAcWGXZSxTA36CJg6pjWrmlMPwcio32v+mIDhV5DSyBBDrrAOnOUOv33v64E+4q0
BMIw2E9qhufTU5mNNQKg8B+6sKVOE8Pby80M14yK8u31oT5J+ghC5oBSZu258i+Wok5R8wUOU3pQ
PX42ZHnPour8XY97/T4VNq7M3NxHTZZo3tt4zrZ2U69svHmIj8uk4R9M6IVXKK1S0BUXn9sMrVVl
RtM8UO+U9r0tgp1wRvtrZyfi2Me5OHZGXXtdqN3lXRKsiY8tWggaSk7zDYO+MWdLv0RhiVFYorB7
66FF8vm2t1Vs2spgP/iz1Jsc7bKIUx1q+kRuHn8XrenfSB30v4Z847mQOtWNkzLcj6H6NvhZf8xx
GtpdX6bLWwcxU9BwtN3magaP8nygPpxNJwjgjIy6eOyc8r+w7w1qLnZ1Ixtx7mkVgFlNZO3b9TEX
/bd5UAqpxKgEnPztYtAgQ/Q8T0SEmZEevPSBA7/IiFCQSWh52gPca+RUw6OkqY071FJ2h1Z56sbm
VBgYnBVrCcHls/f+c9QZKjdHJ2Rb53PQAiUAkmeLx15yfkVq85ZqxiGxOZFZmXcre3L+trM9OX/7
h8Eu9iQ5s6Bcb4lHvRX2rR83PkgBtHKvT/HykyAuzq1cgluC8sXLqnSBOg6deFQbJ321E58chFV2
q2EwjwoZ5cppv7ziKXMoABcJYzhpKPNcXPEq9RzhZ3xVHxi/8ETCaDJuCjcccQa8/mWfjjT3b0hR
ebkub/hcl8jf2kE84tJhG5sM7a5NMnTahN+QsWa2vrjo37+LqBdU7/ykXLrj9jFMTq542ANK4xZa
tNfsuXslkBDsh2HCO6t9LmJQR5TDYeJYOyMYj3I67Ys0vh+nEX4FRfGEBIbAZoOsyj7QgjvUZE4i
iFeC/stoav6tM+FcnwF5vOcXa4CMnuVHpiMew2JUIYBk9vPUqNmu6NChyGXRb/PR8Hd6MazlnZ+t
CY0uAylHsln6gOcHKIvtqsp6RhapoW8w+9RuReL7m0DWs38kHc0fSWd4/k6QKDzx50NhWTgalUCG
KxRW6vZYI7iS0/fu9U22PKTzKQWSxzYjSrxsa/phLDVRF0SPBbxGmgUxYRhMwv31UT47pDwNpGds
LQRM5j//cPeaiBxCUezFo+/4D0ngd15FTfZUSv3wINBRu/n/DDfzdFG6wEHl4kEGuIO7SMEZheaB
EKn5lxCz3DmS/UtN1GHlmC7fFWaQ+jh9MhwHiMTOvw25VbWIBplrbuiMzRCFf0q5RKqrjTDbS+3H
SK1/X/+85SbUkFpgIt8rzKBez0fsJrUIW72nDa6b4IqTodoj/dluOq3sV27XRaWDAA17HJ1iBxfs
DLM+HyvuDAhVmWoA2dD2OHPvB6qg28GuoSP3zUnqG2lrh/YvI39RA/U4iPtEf8yHL2H6WFdADvUT
dpk3akg5NJn2QhpUt7KyL8rMC1f6Zm9jF+ib/+sw9n+6fizyTH429T1qlbNMHwCfedt/2HB9IczB
Ib30YhxpcK3U+i065cSuYWRv49IovkUoBm7MpjEfFLnrTp2CyktkOc3Kzv9krUhyoOWSehiEAhdr
ZVRNZUYx4tyNaJTbuTV/HCQBpxXw9spaLY+yNTsIAFPgciINuaj2IeNvlE4qDV4WBig2oRq4H+Qq
+3Z98y2P8vkoFx+UB0WBoXMwUsa0waZrKgYOtnKINZpaflAcro/23jE8DyJ4a3nnoKZjPAwq/Xwh
FQnhHbuqRy/IlL1U+6+FjRVjXEMqDPEEOJX9dykK7lrlLosezf4Ulc9YqI6RZ/h36vA7sD0jelTx
+kxHty07tzAfgcl5SfGzjn/V1Snt/wuawJ1kBHj2qvqfPf2aWqTs8RhwdpRcsCX93iMvPjonx0bP
pUH8+60pHoPhTmBX6OBYaVYwro8RrqeO8qIZT9L0Kss7Mlupf2oc9MKig1H+dTrM7r8im99RjsR8
Y2OFfyXHzfEI7KKjOesM/cqCb70Ub7LoN/30OITCUv+0xJ8s+5vCkLd9nTDjNNYnRf1WOA92CwJK
xeoPb1nw21Zyg+3J5vr8L3IbgmVQY7OKMXV5ygeX828bYgjJpUAPtrQoW0f5igy/8btxhuC2VMMA
efhUuYEuod/lpTJu0N211gxd3sPki11AWjGjBYncUfieT9mH45zGgw2Zy++9piowH5BPUXEcjeYn
FhIUisLkD03AZDslxm/FjlxZ+RmNVPqyTQsQp8SzTjt1YrpL6jd7+G9S/jjKMbHhc0gPrf5TAlmR
T8V9nN8OzT7KrW96rj4Z6U9roHuMMoZL2W7lVlgGMECEyU1pdvDkLqi+hhyGVm8mmqcK+Nda+CpR
OXUFJJ29nhnZLZr9G80pjZVhF+1cDMrfw4r5NNEzuuQGKWWGxJkxjF6rs0iRVZeHYUL8MjH85qBH
IPJmK1XlTWj+oUmz5CVuNeNe5EnxGOedft+0+L+aQGP/+cGmLIMvH3qjYJoXwMg8jo0wiQLZqxGk
zRGv3utdZrvUzDblDES7vqmXFyUmL9wllP00rMyti8dBttNAHkXOaEje7seizSDAYpR5fZSFJjqT
zSvN1T9LaCJ4fHF0LOi5qlKo0NpT6cbnRm5ugDJvkuSlS1P2YBfSSjPwHpLwDw9AZ07KL/zcf5t5
oW2yqn5Ba/RQxYnbDXDutcmqViKX5VU+M+t41albkDhdZoMi4o9xH568ojB6JL406dVwJOH6eBm9
0GLR/l6fkeVbyH+QqUfKFCQysO7zU4zwRmlSGpc9VYKZ3Thhve+CfNhp5lrs/Mn5gqXPQ2XQSJzp
LecjTak+hVIAbMFC7mwbCGCN0H7bjR9Od0F4oKiGy6/Rfrn+fcsqCCtOzAGKCLA1ALB5wj9cU1qa
gy0Kk8nrYYd/xeR2uqX1lSO4r4xeRkHbC7Oyx/SGHF+XpN95I6FdJcYCe9sAKAV53qGDkXpjwoDf
yEnVYRfVxz+u/8xlwGrznnITUAuZcf0XcYLA3SMaaxPtDs3PIXbVylNW1uZDoU/C7YUR7bSuXet+
frL2FEFAIIO7Jpu5RApkSLlVfq+wImTM06DYVLvxgwAK0K3ssgVGkHMH0xwEJNQb0qdLIcdRGoFp
2Q6YFTUyt0onm49JNX1JingCcek0+p+xRqPLKZInOgAbE1/K74VjDAcdXcXv1RC/akFX7btG0/45
QoOXgnMQ2OK5WnFJIVOTtArroag8WhsB2kiGtCmGIl27eD5Z4LnT9/62zOt8sQ2TsgA4Y5SVJ+oJ
VFESjrf2bJ+sQB28bzRJ30dDuZPVRuwJRMytsHqkwLPKQytC2wHKyvZ5K3+HdoYT++zAMsbDsPYj
l5fwrIBFGwCOBSf0EgtuNSrS3EZVeCE0sC+60RcPkx29YWLvvBlVGN9HpvVTcdLmWbI6/aG2RAvA
s+6eEKf+FomKHkUpJ2tPw0LwUpuV8ygp0MRkgSgXnh9hu2mBhuMR7zXtm0CH7KT6VXXSE6N/yzKQ
PFngwM30R+NuwiPoscEUZienRfjWyv2pT9ecJz+bJbYL3DzwfehEXvyctsH8pq3pqCZBWGAfnof7
Loun3fUb4bNRyF2p+0DFgDusnn80tvV2UwKz9yw7De/aSaD6a45rlhvztjsP4kCGzdwsGrWzzMvF
vZMkoBzkMi8h4pMPQaYsd6VtTFtTCgHZD9E/NkjmlWQsatEEjhpA1vOP6g2sq4dCzT3cxZpbuZUJ
AHtrpY+4vNa4Z2jyErfMViyXR01t5IDM2ywQ6QgCiOX1Uz4oyW8HBcbrS/TZxqTsNLewOC+z7Nn5
56jKFFqJ5NQeDxkiHq3iH1UrOphRPR5yNCH+Kyr1KJpm/NENo3CBubZuq2oxStHaa2Rla/pkC7ws
8zvfsZCEmWd4DBfhTdGAwYgwcPXqsD+2urGxowKZLkx9fcjMaSy7edprLyEnZps78k5uemc7yW37
Dd/FmfmpOznN+rzfOCG6NQ7qu3f8u7i8p023i3oEcXkbje6HnUbtBmnJ8bVrHPmmznEqlJOmmjYh
ludIkafar+uTPYcHZzuVbg7hyQznpmfK4p7PddEOE2qfo+zJNfAVPZwEUoC5c2oVdELS1BY3HWjM
11wpxI2Q8Z2/PvxyrbkXkUujUa7PxLfLopydhJUzRYniJUMav/q2cyyiaTj6ibYHaQnavav9A3Jf
P7Iiil0j78ythZ2DOmGXN059ttIEXGxyfs7MWKLNjhXBwsUmUMyG5lKqeDTvk1OiBuHdCP3vZ5n6
a/nm4iaah6LfCOmO/YX8zfnM+23YjIaTK1QX8ulRMqzaHVR65NcneBEeMoqNSys1GZgSMEnOR4Fa
kITI28veTA52E7VJj1qu9OiNjYPH0apeSsPodiWC6yvP3oIjwJNHUZcMlroaNIHL0jVg8bKznab2
sE7GVi6N6zcJl5DtkPbqbdko49EKjW+ZDBAxygOwk1j9eWMb2i+jhaUszeQO65DAf0kQGz8WHb66
eVX+ALP+SJYub5TYaU6jM6SeFNa845Rl/urJzDdBIFE9Fshm7bUBV9a+kPYFCIltkhnSd9om6n7E
snVlKy9CET6XKixkVf6iWXIRiCe5cDrcpek8lhWyqNSvttaE32c0KhgFaE6LrpUVrxWN5qv9/Pwy
6tyiAUqIK9DCTdOa7Djt9NpD5e8AqsOqvxpUAKWiAyK9a4mtSz121fyQVq/o4mz6/tRAxpCytyAC
G54+BXW9na/ZQtepdT75PYIRajHrnx2lCC8r52fRq/u4ibZJ/tCEEg4Ie+Sbw5buh5IeC1/DyhKh
HdG4th7vApXpD9E9vIdzHsSGKzX5Nuz6fWRFe5h4Ryvpd/Bwt6jhpcATwgrJzyw8Dnq2q6NkOweK
CaKICf+aj1HtcGz0AMAncBXwxfZOM6p9ZmM8zd+DXsZu2d7ridj60g3o7UNiKW4c/JL5NYN+aFX1
UPvjIaVGgoBU1YURDyPU+OtnbJn+UuCgP2aRV85148uWdGbWMr2qSvb8dtoU0tRtYkwG0W5z7iRt
DLyR2ToMoJm2qplUcF/qCQHKuDyNpvVX0sr8JjEya+vTonAxhg52EoyDbV3Z2j3p25qo8ELzAjQ5
sl+UutgzXP2XRhtObPuKlKiUmIwmP2aFKO9QaVUoGvbSrT4FykMoJ2ITAulWelvfyVXj7+pEU27x
mP4OxMHLLFrks5hM6U5x1O99zcketXRae3mXdyQYA1r8lHnpOtCHPL+9zElvtHoEK1VQLdiO6RDs
R9Uqn66v32ejzKQFmjUEnrSuz0dxCtnoIAa2UP1srMRyhHBNGYW266N88tQRzYBYQxppLoldBoVV
m4W+rNXtIzZI1olO2HcVL4RNlap/Bhk+n6an+D52B+pyblzVCNhY0eRs0iAWt8yvsl35PfPknV8d
wMFok5OkgdJFuuH8s/O0MqpAiovHysk0V8vj3rMzVLszERh7UYY/8Sjudj0APzfLCb0wsLdcETcv
13/HcvZnGAfzgcg19PPLaTFEMET4vmSPk2P9dPQIR7VAzleewcUgOlB43C+QcaLHvGiSZE4dYPYR
Sd6E6OYdfESqf/WQr9zGi2BqHgVZQzY/BCUSgPMZjQTbVFNGyZP0fNo1SVfsWjPvjk4BDsK2w2jf
it68kUbbOoAPlFYi9HcthLMVxbMMYOgsT055hrrn+fiaOmVaZPTGg9ELxNixZ90oA241ZR4GW1I8
HYYWdcKNI6jg2yPqaSL9b3Q6bSPi5FGrkSqr1Xh0EcT5FnUdQKJA6rBXrCz1cXAi62jTdr6N667f
jBi+765vhMUDSvYHpwthLzxnZh3g81+fD2naNI0Re3FaKluqTxl8qoiCUd8cKkXcmKKV187k4vlE
cIa3etaSZclYufMxK32omEZaPCkuSm6DncljHyEdYg25/tsSmrgZcmrTyjQZ9/hh4HPpm8VNPQn7
MCLv6F6fgUX0SW2SQzBrlqI2Rm3n/Nc4aOz7hZgKuBY2biuG0L6VCAr/lUZJXzn9ywNB40zFRpdG
HVjJy1MXDobuxxJwhVLK4j1lB+BKyCiujLKIPpk1ULqwUOZVpa1y/kEt/IaR2kXk+Vab7aMQH9QY
+bI9MufB1zLtxbc498N9RdtrZeRlWxRBMIxDcd2C5zhnkedDx0Pv663ZFF7bN8Z2COX2HgeGCP/B
aJ/rQ7wP4HVuqiTMbyw8DjrEGt0o07tf15d0eSXM4kY8uABoKMJfosV8q9fp1dSpZxjgRJAUaQ6N
YblKNPZPRTSOyKDT4Mn1Hollv1ZXZmF5pEiqkMgHPPku8nERk/YqLhGT3Kce1Jpwk0GYOuit0W05
gc9RF9u7TInWPNWWpWHAD9w/tkxWQ43lsiKNHOqEyJetPvBw6TsC1GJHpFek2ybWg++BJKfHUJ4g
+OdInm4o+4SbfGiRYw/M+D4rYtXNm6mg+ajJP4yi5dDHRazdaons/Ot5m5nVSGLArqbhCqz8fI9E
U9bZxTDID7qkfqFL3lFx0tHu8buV52exDuAzSIKAt1CmhdM9n8YP1XIpBS9R5Aw0SZ6Vpt8tbCez
HOmJqoq/+qm/1kue/3tnD8E8Hp2HuQD1Xns8H2+q9Kyi1S8/QD1tNqE1CNcMkmTlqxbX1TwKktHk
OpSfqb6ej5LFiY9YXC8/SFKKDjbecDcqN/aGMvu0UuFaBk+MpUNleeeycZFcXI3FIJQ0nWr5ITTV
F20G1mLuErs6iKg/ejt0h66W7/1CfRFmvVHB2ZebuAqcQ5DSLc0G+7/rx/pdpfpyhnVwDoQUNBcI
Hc+/XWvtSgxOKT/YQTFuMzP0d0iBRCcl19pNIvvOIZLD+Dj5cvS3MHHG3MBJDn846qSh3N6kzg5D
rfpQBVazwXo82/u0Kg6mnZRHlCb/G8wkPAKflA5ybPzx47jYlpU6ck1J2q3Rx+mDmPLwZ2n641uF
dvsxyVXjthW66ZVZo7jc59iv6l15x0PmvCpZu+quM9/d5zNAExNwDvEGDDb8489nwLLyKGrVAnah
0ppbs4c63nfKUxyprpP3Bqxk/nHdV+j2aXbglpVUrgQMy145ZQW8moi6QAbN5dbzn+CbVqQGGVwQ
NZNOmiHdtVpQ78rKGm5TtPpOdZj87Kcuus1kNAQxmCzgHUQaXhtxKu6ShAnVgkk54Ezb/TWbRN/6
dYVBcwL9PiqCY0WQc4h4sncl0c+uVwb5rrbT4lQKrXFlCel9dxphVE6jZt5nvtA3dp5Kd4qmlPgt
Ztz1FppNInu8vvs+uWIRBqFOPuv5INp+eZ+Ug1REbRnDsBk1aa+jRO+bWo3QhlBKrkvRtHep5FTb
Kp6OST+9NGWyTTSsb+WuNm7SiB4sQWDjv9D/dLYUNbzW7rWV23V56fEj4YCQVhFj8BCcr44dgKOq
7FoCK66Xp3oMkUxMYC5FNhgVUUXDpu40eeXFW958VGppOlHycnj4LpX3IqyIipmP4ZVBML2gGVbd
y2G01uKb9/bZ3p/JRxqYzFkPBAG0i3cV/eaSj0BAQWb/q6Pe7/Khj3dNH5UASlc9CJa3H0UFmkeE
UdT3kTSdv/rD+2Gb3LRGMipeFBfoexe1SU2kHeq3vNelXelXOBNo4mGsFfUm0kLDjXN041VpqLdq
lAwvwN7WQrvF6s4/CTEvYgsuNhoq5z8pq9EAsUaUdJCfe+Ov1E3SIv2d5sBUAl0WX0Z/TYh9sbbv
Q4JoR7yHPOddP/fDLGAQPZhj7iveKIzAbZA93UZD3v9rCRgVJHqWs8grTSKK4ucfJsvIVsc0RD29
UoK9PSX2W4t0+zGVcu3l+jleBIdEZgxDJ4oJhCl2cUKioo+QHUZGT67i9kHEt61TYQToOFLiIi6k
yS4t9p2K2vsJkvDK4EuEDCZf7+KRVINot1xiIqYYPzNhNqnXI393QHrRP8aGVVGQUBSIm9hbybu+
lF9lOyx2XZ0ouBTk3S6lKL4pesN3g8AcV670Zdg+/yhgx8zLTCm85KzbcSfxsIepJzS9vqGoLW/z
PHcOcVAZm5im0U0nq8+hMbixHKHaJOKjryZrZdUlFoyfQXVklrchjSCRON8EGpBKDH76xMtK5X6U
RXCP1qa2I8oGyKSU+TaB07F1WjneDhnm3kmcrQRXy/NFVEHqQPJANWFhk5FOQczT0sERb/UXXZeC
myZCNUsKi2aLltcu0cq1I/3JV4PTAiANR0fGJEefA74PByxBrrOp0zzxxiKrkGEtnB9VKOFG18SU
LntbBt5B5SCiYsYmrctdPTgUCa4fiuUpP/8RF3FFSo0orqo28aRYSPvSlKJdkkfBl38eBXI/PR4a
tJDwL+FhaeMoUpxGoaf2IRg7WZG2fQaJ6foo72zU84eCMgwtQ2jbiABScz2fUTHKetmMWegFTr/l
Md+k8ddEE1u4SvvBeHPUx8g4NdpXvc9cK9I3gGg3TtJuRwmr4fbB8kf0mAU+hfKmET/VKX7QspOh
/2kDHcP4FzX84g+4SsRAL9vetWugJmVyJDLf21n/BSLUnR10X4vqR45H2q4qfqF2/O/rBQGQNxAQ
AQ/BJSsZ0k8btEINPDxVbu1UUvGKqFcjnkWxEpCCDYgQKcGZJHAZb6MxOxChlKEXI1x/LIzRcn0Y
esfRyfehZAU7LDoqt7cjx7XA0h2zRFU2ABzqlRX9ZHfOrC/wzWBnSeYuXocaUQ+nRV/E67tIo7mB
2aA8V0iv75vl4Ydbxr6ZbwDkai9vwaJ1ukBYWeBlU/Xay5PzUtZW8ypxUeGCIixSHDbw8z8PSjgN
HIS4HvDWZUAf1oCoQhtpoUmuk5sJo4hbgOX4r/jDPomlbkskuuZ0uvxQUmImklQVO23I7efno9aH
kK5wk6GqAj7QMCPjq2xPzdbOBmXLNgpuRZkmh+sf+m7DcX4qGRVwEkAT8DioVJyP6qT00cqxyrzG
8abcd5UQf0MjQXEs3eQwDKZ+38LRzl4HMLhy/5pIZHP6zu9vCv9YUKsy44emvUG4ZWPZT534oZeO
a47jMR6PioY7DfQvuFlpvtf6cBNpL0p6r4UPlkMZODDqJ3NS9qMMZr1O0HisN4Jn1RHp3m/SQ41U
Zqc02wa5TKuOf6YAn3djAmbWrgAshg1uQX3VH69PyZwpfZwRShJU6HCbtWbkDQDJ8xmxJs623Iv+
OeNxOJYyvmglZpBHKZc1enNoKDRWZ+3SVl+7It+jtrOh0bpFaIWgffZzoJRwPrTtpOHEo5Q8I5Sp
bhoEaF/axHis1Ca4wb+FFlrAXPt26u+0iONttr1+jBqQ5Kk5IpfVpSquvKY4of+ju1xC477kyrQw
b32ZUmy3Bv/r9cla9PuQliDzt2fZQXbRwupxGII41CtTeiL1PiKiUpxySxJeESb1TiqM6ii19TYx
5GIr9QQw4yDbO1+XlMfIFs5xaHA4bimpm6OK3XinaC+j3VXbJg/ix1SN1JXtvgj0ZsQOhHzMSbhB
aX5cHLJccsrW6irtyVcCEgVVr/cQCfI3EOY/JL9FhQwRA1dW/fw+mGxjU5pO68aia7d2bcV7LJU6
F/fw6B+fYGB7dPbmNHZmcFApPl/4OJ+k3MkH9cnPg3AXmVK9bYPQX6kcXV7Y76NAkcHeDA4+Xdrz
UYYiCbN+mq00RlHssd/j2JVlc3N9S7yrsHzcxQD8AF4B7QbhR0h/+S50qZIoTSIZT5HilHuz0ke3
QOkVPrT8E2WAUx9r8S62k1dz1ugY63aXdVGxGwdEfx27qXZ5OsRHJ3OUE2Ir3ypcfDZt+BKGIkQq
2f4SGfKw7bQsP1FnN7kdyIBQVildNVDCXaZb5Z3jp8YxDIvMVSYp3lOcNVxdTi2UOxtU3/CpdrNS
11/t2ExcPbZK9OPsZOXlWhxnJoJZoKPA5Uoc+r4ZP8SQougnp8Em8IlYZ2fs0Xt3R7e7ETvK/LeD
m9+HWyh+XvGj+SNe/JUnbN4yF6swo+sB7szlSLLE88VGaLlRw6pRnwB8HmFx6pW1NfWDQrpwfb0X
ZLH3zwR1gSAVRHSQ3ucjYb34P+R9yXLjyJblr6TlqmqBLACO0azeW2AgRVEkNStCG5hCoQAck2Oe
/qA+5W36J/LH+jgjXwbpZBEV+RZt3W05yhTSpc/u957ByrD61bvixloay2Q7LIqVsgDT2gl9xZEX
mUuWxXPnm3f60ryWvXwZepEjLS5/DvH8FD+GevwxBqNtaSeX6h1Ugh0dUnCp/kqKZaUagG/OzHFx
JeGuDFwLv3vhZgIpEaHJGuHZlAhqa4OS6xvTCp/r3LZnXt/ngwA7jbQeDmZR9xYXqrIK0gzgaQo3
RUZj6sNAjs40hR/wR/MEuiSAQKDWz6XrcPwcd5veR5BynYp8Z7Qh3JvBtYYcNAs5Mz/wIJbxitJA
dlsCM+dKyTQ3eU7byLGE37M5SGuLjD0kh0fwUBG9lBMD7MmR8RfWnHGlEAVgL44ygP8uL68jhUeO
25ilyPxkEJ7YIYObtc4E2PFVigf13eUZKIIjv8dBDhwaIMiFYc0fx4HGSIDVoGW7QY6HVZQPPSq1
zGUsMXGcKw3MRZuicqtArzwrgaYrwPDTY63LwVLp4EnXZB1zMBOYr5CqW4/RGDlTAup3WbXGMiyG
VRtdJR390sPrz22Uam0VyQNo4fGSqcX7aATJTB1duAx9bxHqQqhhcQS0KJ8wgjUeNDnJdqUd3o0a
0r0VxkkHEdSBig91tBAalYUiWz+3mPdxNVSIsIPjRoXy7HFPjgBCmtAwR0KmVvSnNEvpddHiSddo
WeikpflSF3N20GcmCRApQCgjoYbmioiFRMNB0pc03TWmFl0F42S5KQE1aj9H/uOIpFr//T/x9Tsr
RhRvo0b48u+74iN/aKqPj2bzVvwn/9E//+jfj7/ET/7xm7235u3oCz8Hd3S8az+q8f6jhqnQPmb4
wfif/J9+85eP/W95HIuPv/36ztq84b8NemP5r398a/X1b7/yWvV/HP76P763fcvwY7//Fww06l++
/f6Pr7//o/r9H/UvXz9+2dD3iuX4gn6Iv+njrW7+9iuuOr9hiUAHiMtXceLCr7/0H/vvEPM3oN4g
qQNpEw4iw9jnrGoi/JD8G9cjhfY0slH4Hw5Zr1m7/xa+w6v4QEvsPQaQwvvnJ779vt19HwV00B9f
/5K32S2jeVP/7dfjs4TnJ6AEjHwTRwLD3EoEpFISs8wu8mQjgyanWA3ge5CalYEHhrpdaD8e9NeZ
aMcz749oKLtyuAPSfOKldIKFlYRtMNlwh7KqJb42p395EmHvhAhuA1hKkAfd3+IPbiJDV5bgu2Xa
hgSwuouyPnOhnR3M3AROes3k6Gn+hOXHFS4/x4s2s2AMoltpsyn0FCLpra6hAJW1y74tIr+cGPxp
SkWbEUwQ0qToPZwg+BfIJDwywFPHURt4HxfMsutNbbaoNwX5twIiQF7CoL0O1QZ43yhauNIjLfbG
CSvWKSKYXuedMYdi3qsi/ThK//gkmH7fEdOoiBx/EpSnILDSkGoDMTVrwSamOAGplE8S7DSugr4J
fTtVtYUGnqU32fA0DTMzWvZWx7xS7pTVMMA2aExJsjZ1qDR3FDJK+VgWV+HQfWI5vOFb1tdeXrbW
Usn0jovfat3aUKrgPpAieMFqEWvcMoDsoxwwY+Z4E956/2wfcgWotnGIvNDTMLcbpRDK9psysqsF
0fsXBswLSCOq6THwqUEwKshdy0bLyQIz2uqYESizlcEuiAmqoCqQWKY6PgathTpJqY23QZY0njEY
4ETCN2/mZnN8A+YfV8NOgXwKsnGAGYoo5CwfxzbDDrOBmoix7M3WXAzIfroV6W1fr8gci+h0kSFj
gKsMtiZwiJDsPB5+PbXB0Uk0uoGbmwvjJyccGu/yTiHgVXmbjmMISwwy8/1Y6IRuaj/bAlyrL6Dx
5wEl62JeOIpLfPWmumYeONvfD66jc+twSzztTZRmsNJUYOfxt8hJKmTJCIdJpxvaLEzAmmluOro1
rkdtTmdTQMt/byQYc8Dm7tnfYi1bhZpYlcCed9MsjCW9jx/tXX5jgMztKJ/im8yRl/kNao1Lc1Es
6ifIj23su22xZSt110CRpnX1b33nBDs60/vHV+XTzyWs76TUoJ2YTHRD+jU8M/wiN3yOYgr6aRFT
04kyy42jGfuUk1mFy8j3Sif2FY7YPJ5VGtzq1QASgZumzL9pybjUAzZnLHUytvsYnPKPGzgYH8Jz
Bv6yhZyTdNgYZewoVuXqLbYf7XZIcLr/eTM4c9KdbtZCJBzgh2WVOI4AcK0QiTiTx671q9h7193K
rXfFzGF0MliIBBA6T6TBCOckbxyOEE8wAkSKNbiRBf2ih5+MMr510wutOz+NiVOaP6VQhAmyjwld
KlxFAD61hfu/lk4QGc6LYcOdp2M1caBC65vRxrIfUDN09XLmhXh8Oz+Nx8f14FifpIbYnYJ4EcSI
5JRtYOCwCBXgN4IVGIsbdU4I6dxkxMUMyF4usoP/HAeU1c4cSoMNG6WPBihbWKprpvBjuTxLTobO
RgUYUxFMHQAyUUg5jhKmrE17vS63ZldygxyvpJZnS8RlXFCmDV2LRauhm/OUPOnNfVjc/HDng7a5
SB2c0pxoQ1yWW8mmdzLSRk2AfdwEikZlrzae4GEzB+o/01LOVES9GxIuYCwKy6E0wW4IeEvLXEHa
K1gB77CodXMxyZUbqNldq+fXcES/3L8nyx3KHnjL7eXqsTDENHNGK7vpC2PcUi3wRm30g2ppxvDz
LPL3y5H2E+LwSgT/AP7iRjodhyz+EobSYmmlRdAY2GgbgF+uoUV7beiu+hjgsIpcZVn4ua+ZTiu7
RJ/ZAPivPg3Ng8JKhFO+jmfRwMgIB3CdbCZoaOHY9PTYdkbgkupMcypEvNzUs+Fw+HNEPRRTxGuo
3cGnZQglsglRG477W/AMlmk/rinxE7V8uxxMXIf7bj0IJlwDDIrEFC32wdaW9KrMJQ9Pfz+E33kh
AmgYpKPFYVOhC0uobEibsg9av2WT4cB6cE4/km+HxyMEpDku7PgHGmTIPx2PkKYAyq5mLNzmpd0t
oEbwytIkvYpHShY/21/I8ALfjZs5hJJsMRnKoKmfTSB0bps6ppsI0nGAD5I5VTVxXWHXhxYmQbIV
2TSkQoXJHirjBCbDmO+ATDSWaWSRR7DFlS80GuwlaOszig7ifoVwJh6qgF1hdp+yxLWqi6Mptatd
PNgeIJS7PiOOPCreWKsPfYGabzeznM80EM/U/XDhXY4b2vGAFWU0lXHZ1TtCIFXTKP1KD6E1kIXm
uuzM+8tjdjI70DzcM0F3QhII+GlhjteM5eEQVDUqk/ROIzBqjjXzGvLUP1UVATSbc1yR+EGll7Oa
RdpgkBRg+hDIpLYpW9N2ncn28nJLTlaTEEGYF2OTxAk0UetdaQIkKYNalMxsPmf6CnYt2Hgw65DB
EkUjC9aZaheCXwrVe1eSr9V6JdHCu9wMAXr3R0/9iCJK28C7dgrsBFG0p2Jnys4EyoIr1Y59R9/j
xEk/+sBjcxKVJ/sq77yDoMLd1BzSkWUMQSmcqKgjKX5APEjM63PnxZnlxP3wADRQIA4EGszx5K5t
qawtPt/YUOBNym61AL5PcYIac175UqOAxdh9vdyl4vnP5x5INVAK4rlVQEOPY0Yh3MRre6p21uiq
pWNuSXxVEwcc+DZy63ZmFzx5wPNwwDVAGBz4e5QthOuGMQVjAsHGCgOoX0HNbHLsBVlP62QTLqdl
siLX9vX0Kn3tLaf4YC+X23puFRwGFzYPrcr6auoQXM5UUOxuE7OamaDnRhAyHqDXcHktADKPezML
WI8SOCLgPIGHV+7DzgOoZp1i55i2wZi/spzObMJnFgUIHir33kHiH+kvYX4ioWepHaTkUQpSvHTq
bg1bvamV2lOY5nZqj9ShtqiS10FOfIPZYB3rTpDP3OhO1z/EKIDDxbmDc/SE0wc6YjeaFYW4jwLw
VBV4zQDA4MxkPddUnDjgskBpB4i8k9tqZQ0UXT/uFBWIK8dWXI046rv1adj2Tvmle66eZvG+p0cO
WnYQU5g1kNguoQAXomV56Fb5IoMybZYj8aHfXp6ee7mTo9sIXtkocsDWCPZz4AoJaxFACWQ0C2gV
gcABR0uwJjLLU7+ar13q5JlX35CnaY4gdLomjmPycT14wAXAVoXQqoRYGFE8eXgpmjlzjj0+6lKz
eAcfhCAK7aJUk6cdQaqIrMsNnFn8zsV7cS2tJA+sPocuR6ggMIeuqmX2LVraj9A8vNy7cw0VjsC6
LkI8EoZpZ0f0Wh2uTKOYeQsLxTd+OqEveYoEYqy4sYoCV5NqJi0Z6mk3XsMUzViy5+hrV60i5kB6
EaKsD9bDVvGlO/kd+hXSnXQXb6vn5LH0bN9wgnU7c604SXXsPw/MVUEAA0AGFKTjjp+QhTUh0CDv
kmdkHZCaK3wlddoHIjnm57kn3dm1ibLjn9GEYU6KTG1MmUf71n3VyUovl3bt1DCQC3GGOZASGCGv
vghmHiKC7NYfvX4QVxhYArPRFhbC8i77Ru/1RbTQvGQFtc119EBvojVU/OSXYWapnu7zGGkbsEPo
UyIhJiZ2geOIxlBCTPmbZt4k3VW2SskDDmsyE0ggl3xvHQhdHI8FiCxkvI7HsC11qNlUkNsdPjUL
+mY+Tu/2mt2DEE/X8hOkIurMrTDZWhfI+KufXzKoB0GHF3UNMCyEEdWlwLbpCJe1SYXxp+QC8Tpz
azxzH8Cj6CCEMHgm/JtMICrHnXyte503LMZvxU1+A6WI63wVr7RlclVqPtnm8YqCLzQT/tyecBhd
OK5HIA9USKNNu3RKuSQaEM5tavyVIMBs8Rsksh660EQrRaV3b2UoaVgOfeLW5cvlcTp39kIT6c8I
QjOkrCulIsW+U1fPE4gL6WhelZk8MxvOnIPIFAFXgNsNsowi4oTSdoKNAbbx1t7a46LtX6rcV+Yk
V3lvCIcFZxVy2RZ4iJ3wzicLeOF4DKZtGGrbMVy08VMeNXfjdGNLmn+5307vvvy2BLg0aoWwDRXf
XdYENZjYzvWtCiQjZDGfBnsl07UdBChQDk7V5N7UzaUczuyTkFjiNCyMGBAaYm2hHJOmisu23Zat
clVM02q0zUVgSd9aaTWajZ81hp/m+aKrvnSq5QGVjJfOHAf2dDBRQoMYEERCuZHlflM9OJONiBRW
lchQQQ9QQVFHc4Hcf+nSsn4E+HeubHF6s4FOF9f7xL/BvEU+7HgXK6KkhuQ6YOkBnqLO0Gg+4xwK
mLrAOGEZIV81BvGrrEYrK7zvqtYvYM94ebBPFgmKR+ChAWiE4xDgQOHlEXQxyqGhZm8p2GJurRWo
nOiwCtGSkM4UhM+GgmoVZ10jj6sL65Hk5dBTXNa3gT7pfprGvSPXEBiLWZ387BTGSxsZJY6lRH4C
xb/jjk2HRqYtVGV3/TQ5MipBQ/RBhycAcm7krHMrZRc1MyWGk1XDQ/J3PoaTV8iE/UwriVoBSADv
zbJxkB2+GmyYTGvkFhkUd1Sb1VhPywludJfHj3fa0cbAs/4cw8gzW6AkCePHaGGmg91Xu04toQwp
dd3aToPJH6JIdWKY79LBUFYdOGmLy4HPTF5ERgYAlBG8rzQRHIGKVxmCCgwtKTWBUoh5pec6sgB4
lod69AWFHT+MZSjKeph4yy6A8r/RzUHzz7QefYrjA9aDeFnK4jjX1TBGJqQ1k0mSufQc1J3SGpKQ
qCfXX0Gig2ZdUyi3nVLNZSUEhw7MYa6EjhQYVGkgbIhX5vEc0zvINSRpW+0gqEWhhGFIEIAyE3un
myzfKK06rk0bzqpjNWZu0UJvq28mEAZsBUkL0x7gIRG9jFJMvKkaQdOAC6YLIDJU+cEkcqeqHVZJ
ZQyOWWTl8vLYnRzw/KPzLY7ba/O0+PFHD6Z8iirQNXe0t1u/z2LqDZJhz6wIgar1vYe4HCHYUFiI
UO47DqOVxTTkXFwNkHhckxql8A29/QTzJ2XdWT31tAke0HkKTkxMLD+2qvIna7R8jDjSlytIoYIq
HmUQCgyiLJDrndEV7Wqq0nwx9NYcV+N06SMhyhcBFxrgeiVCO21AFqyAcH0zA0pU1pS99UG+Z1v0
D0matK4ZtfTK6tJ+y0otvb88mucWAdYhpK2x7fCiwHH4SuvLps2MGn7jmrY0wMn0YtYB2YtinAL6
5sLoJOTnNOnnGED78cV2Dn4ROGNAGIvIA4AqhyhIemML5TXbaW1SLtUaEiUB5r0rxWBlVIn9frmx
JxchAEYBeQQjhvNxTvyCM1S1lMgEq7nSv0jShvZgxsiyp6TPfdj/7NkoxBKWydDnmdQWgboD78VN
LG1tT/WamXNF/vNN4pVG6DQAWCm8J9gUWkqbaOoOop3GBzTZTMj2b9qXyx13cvruG/MjijBLDBhD
NxCUVyH9N1wxyHfR7joK5zQwTuYiokAXFaLE2Ft4CvV4LuJtlATylKi7vloY09VIrocKK99X2G0z
B1E+uawhaQkkKp6c3N0ep99xLKkZUzk1B7ToU2a4euoPzyGZyd+dLG0eA9pjALEBwQhI5HEMJent
GoJP8i7S7NEJ6uQpaSbHAqZk0mo3UJjsQFZ+BXDxzLl+erweRxbhJUgOtcoE8Q7odLXIOsMyDvck
V5req4zeM9lc1hOI84bkN9MrOL7eGM+ZcvL+O7pa8E8A4DkQP+Cxn9xocLpbSTgUys4204UphX5k
v4x97LfZXROSmbV2ev/n0fguDaggR2gLo1lxekxESwUiq4rXm8ayiFO/jlQPWojP2vApSNVPEXsA
QtzjphxTW61GNqcWc25K4QJnoLkg+wHNejzceaawJI5USKtOklfXrwTu4mb9Va4l9/JqPDevgNPA
DQoblo7HynGgKbGtuKpwDyUPcbdoq9eSrtnXNLgvtR0gPpeDnWsVoLLQt8BRCLkjoVVUVsY6SRSy
g5TQvTnJ635INk2VQRLBnFkvZ3YZYDR+hBJGcYgpBMMHlaBWo96Hhrpom2E9DHM+SOemJn+0AKSM
mwz68Lj7yqyCEo0yYWeOoRwaxvanoGu5j2X7TJL+qjToHPTlNCWDtylueeBngU6Ho4fvfAdPwyLL
W5ooZbOTaWZ9gs5F43RVNl0TNRrdMMuqFbbDj1ROTN9MQBTo89aHmv6NXkDKNIDWKA1o5k2Mlpsx
naJNkdTvTEnpkup193J5wE+Tf7DCAbhDxna/hyUKI64nvaoETdrglOyIq1n559JuCp81HQwuKmzJ
Gq6i6061Jdj2NLKfmkXnj+XUOmGXR24b9cTJ2kxyWGqri8sf7nTsuDMyjgmoFuDWYAi4uQrHQ19k
KW5LUN711Sa+iatI8zp9mGA9Ia2tAJyzyyH3ANjjrQz5LNTyuAItIO3iurYjtekpx7v2wWi+hlYb
fe2TJn0Y+1YKHWTi+9chIzZzpwnKV6ylxHCaWEqQFkb95mEoLbq1JC2vHQY0aeWMURA/JWksvRal
DOlcSTGBC5ZGm74SqkyF02OS2E4YqOpdHDXgycmROl33caPfaYUq1W4VprXl2GoawSDHToJHCNNK
+MUD9BHBMdbrbS4VSGcqCk0+I3s+xtBrlcxXLVb7u0QZYVPfFG3/Bc4RqOzC8j17hFxCCbxuanTP
AI9k4KK0VQcnySzcDT3KGT+5q6Aky9lr0AniiXRdZBPKRVgDOWKUO2zdXjj4owofzahxlX55efTE
PUUMJCz2XpL7mpQI1Fqy10ida6U7OxhmmiO+icQowpKBkBuQzjmiQIXuBsqiPqvnbND4rziahZzH
xVkVBqDxuC4L6R7NkpQGYnbdLs3ibRhlq47C/dauYsPNEmTXLneb2CCUWoF0xCrj2meAJwvdFueA
sBVp1+1ohMzOKMN0vLaA978c5eQgQ3oVCRa8r0C341Jbx9tiZxhDp0gUII2o86saVPKuMe+bsl8w
kzhjN6EcaeXuSOfkT8RZgXcWAkNmQeWaDidPf6s3hoaV0PmNNZhMVrljltTprJnmnY2C6jzSG+hO
HJ/HzcN7DiA2kiPJwbUF4JOuUIcBwXO5E0+HCm05iMI/xcHZEoMSOipwK9gZcZr7cPh+Qe2hn9l3
BYo1zgPeY/yJiEh4Qonapa0+9XJkxXgnNoGXxuauZJPTNB+o47rJVIDdrF0Vdo+9C8YsgTw6hAyQ
sJn6q0KaWwqn0wZ3H85eA4IEjzlRJmnM0pYNWhDdDpARym3jOmGFN0HBBZkyN9C1Rdnc1eqcluLJ
0QPyCzRnDVg2ADKPyMf9rI22NqJ0RG8NFN7sBR2u9ckNtVU2c/6ejieONqQeOCqcJ3iF8dSyCiJX
ObxCwbeWINVgoDSuq3Opv5P8CjeDhPzQnp+0xxweNyc0UhBQQxUnKbHhi5CoClA+/bjoFA2KECaU
cEooY/ewBqhhCI1CcjEHrBMbik+wL3zgxicjAybyKvOelm2eK82uA/TaZWPWO1OTsZlL5VwUYY+B
CA7wzUxudoMd7mB8kPgmGDk/uV3ypuxtDtCnyBnvdYsP1uDQZ2k6IIe7I6GBYzOR8+JJmhR5ZhXy
z3p4BuzDwAwLdQMZF0pxCpq49FhgDPNFaOaLsqeVl0VS5amDRRdlDROWn9tacKzBOoNfeQg2KlR1
jucIKbRYzyH1twuNDlvzt1J/uhyAz+WjBu0DAK2MiYD9WFzJuJsbTO70cpeaIfT6cI9BiSh6/teC
CCfnUOWYAQqC0Lx34/Klnx5Ks/rZGSC0RNgd8gRS4zLFDUBhrz1glBQuypebIe563wfjR1+R48HI
ysgoICZT7ljpDqushvqlA4UwEN6Cxu/nillzI8OX1cGMZsEAN9cQnZaRRyUpHNavkcCY6TRxSxWb
xD/EQRClIGMe8+Ev3tGeaVVqzmDihT4T5mQLEMZG2AIs6I020Dkpd2P3hQBwSOeeCHOdxdt50A5C
wV+VBq3cWcjlSxlcSR8V69vl4Z+LIazFNJUyGkNncheOwANbbyR71tuZjPdcDD4FD9pBmTGZE5yH
d3EGqpkCaFb6ks6Wo2eGQwSc9lMd14WNlnQWdTUtgoEHnRnxk43yeMRF+F4K3c2yKFWYYCnxVWn2
oCXserXwSfHl8qicncGgB6gWJ3wgk3jcY3ITRAA/YtnjaeFbqNXo/as5ch29+0CfKYmcHZ2DWPz7
B6NjUdAvc8afMpXttuaN0j0ZWeRdbtBcEGGtVJJM0x7iUTulK5yUXMmwMFH+yvMP3IAf3SYsmKZP
7KreR1Ejt4DJRi2pDkK7bf7zUxoASpQ3kIhEsVw09TIktbJrScbmbxSuVrQO3stOPsxEObM3I5kE
NBEetFwIVkhLlG0dB0VVlzt4D8gAGhYOnAChzwbJ2VFyrbnn5plBQjjcyIGJQ1LipARXkgD1+B7T
u/w8IXUF6R0HPNjLM+Ekqbp/1B5EEefboKcpkkHlrsx8/nLZwjj2LoaXZeHUnVO+T5voDv7Nl6Oe
bRo0svjtFBUNkY2cNFSVVBg67aidwi+m/zDaztPSfEYB42yYg/yDcFybFjLkqETg4hG/DcB6pdI2
ab9ebsqZTegox0GO16uqKUmjS4gRB+lC1u4q5alu6HLK5gQKz4/UQWuE5UTquO+aGttdD2EDFeU8
Z7KGTdWrn1gaeoRZqOK1SxSk73WzcFOoeHcmWXZqODN4cy0WziiTJUir9nyHihuvtFSPNGCvy+rS
gmbT5c49eZDuZ+dBm4WzSrESpoCiUsKyzoXwSh44zWN9b14lT0HqksxDHQySvWwRzFlynjm+DofV
FtZ6AmehpOeBFbg5NWngdOPdTNv4rxCuxUchxBtrmyNlwrNjEDuwP8FySfmSQO69AefMs8NFps9c
LWfGTdSUDhWFjTagEDsy6NDR2qg0Abw0XzTSX9q5foyaCL2keoLdkyISVUtfo9dl0i2U5Ply/80s
btH3M8vasKr3I5QPV3q7JlG9kuPF5SBnTv6jMRJ2x0CqVY1BhR/Ehx46PzAFM0JfbXtHSrbQVV5e
jnb2gDnoNz6CB2e/UlRU0nm/dQpu/wnkF9mymJhna09mgzUPpnCrz71p5qaFsK100z+DAseObWUX
9U/W8DLVM2QLviucznbUzLi7GK/HHrfNBnEvbxtcz5ucLRJddpCKdgyAnE27WCBPt22nl8u9eT4i
DDHwjsY/4nyHclMM0c0J52dhe0Ec3xQ5LKDyCWgj6z6xbbds5sBGJ8Dx7/vVj5jCadCE1O6NCG/p
XJPcnnyCL49nkc6derpgDMIL6kqxfVJfk1kS68k4gu0JZCLUeVF5QmpJOOwiZhpprUr6tik+k7T0
GrBymc48YOv9n+xYIZLQSNuOLa3PQmNbybdBKa9IjQbGeKo29KkpTA/lhcXliPvUytHsEUIKN3Ay
Gr2hBAipLT31un5WJ5hoOgNUVGoHQBLHvAr9zEVF5lm/Ho17C7ShNfXm6hknFT44FcBmGKpuGkw8
kAMSTgWYDE1pN+Fj0Of6rf8GZ4JVfV89hHfmfeGnb+2qfWC3CI4Smjdb/j47wAfBhfNiHPopMFQE
NzY9UubQD1EcErukdrt17WW3wzJ9YrkzfMzJh5zOat5sjr0FsAZXThGWmZCMWLUdGduh8roO7q/e
2HiV5NPGDxpH99SNMTPFTvZdIaJw7svpOJKEIWI52ndq/qhM1B/CzquC5ymaG9aTk+Q4mFhulO08
KqOaz2ewwKzKt0y4e9ryzOY+F0UYvlSa8qBK0CRWL7hppYTSHVPeLy+Ukz1PaIqwCfRAJpPM4BM0
ypZqw/DUsq9INcCVFGI9ZeVYICxeDnl2WgJxjokB0ZcTCXKrnCrUxQJ9m1qBk6WDqyeelF5HcySv
8/33I46wBVD4nHQTdF23cNpzKNkW8lItZx4Mc23hn+HgAO5ZOik1s7GHssc0az1iSo4FglWuz2xo
pxfb/UD9aA3/JAeRYKhDWI162TapHPnOfm8ectmhN+oq/dK+958gnmFBOXXuVjvXh8JZ3+twiapQ
B9/mtR9VvZNMnatKT5cnxFwQ4X1ASiWMCx0HkSbZvgW7sDj7qGPVvxzlv9mUfvSgsEVIMmA4top5
V+d+p+2kwrXfrK94+Rgvkuy1dAE3iMshL88OVTRBYzUQ3HgK6NuSLYm9Ts3HGoSDZA5HMhdG2Chg
lwAnnBCDpIeFq5ohUMCf8sFT7WqmC0+um0dz8KTWJYOGFZMRA1VQj4YO9iNODF9Cs0SGoy2becvN
NUu4NTSyJDNYtmJtae8wyrwuyi94/bt9RbzLw3T6UAaKCYYXSD3tLd7FdF2m5WZe14O+HcDfizs3
ux+gUebQr3bnGc5Dupxj0p08FnlAzt8HHwSFbpHupY2AkVeoDW9t4o+FhMTtX1i4iMDrhFyWGLYu
x9uFDaw4kSREkKMyQMYurRcjgyifmehzR++Z5XsYSrzjSJnRaRFIRtvMiKG07Mdq5RL67fIYzQUR
5rhlpTItgWHZyipzkrryjLpwM3Nuhs+FEY5DNQauiXRoi2n2robCg0zfWDdHkDk/4QB0QUmXEw3F
dJZhT1nelLK+VR6ybfBcDlCKwGte8/QRZQinKh21cSCV81f68EdUYZ9l0yjDLBxRGYcmPTb6J2NO
hu/cvRuT4UcMYd5xAtQEX3d9C6TaDXTtNT9/MLeRVz3AmsOrve5b/KYviZst1C8yPD8+sy/s6l9q
pohy1QLAK5Ry1Lej0uJ9ant4mqbs6XKQ8yv4z3aKOthMKYMkD9DOXnoeo7ep+fxzv1/H0gXBGSVW
bBJcyfN4/SalHDQ0LNvbOp5SD2TBD2mQ53iGJ3wTvjlw3CG04ABDPIGiQFC4VtJa6W4TKYfOujUE
0qtlVd2nZJzaz5qal7GnGW31AkllpEPbSKN4OARZ5yVtODzTXgG0fISl9qtiFBAbBwQjTOEEHtgv
BPbasTsgWT06GQS2cthm140Etn3ZzNxhxbs/bwWQvqqJ5QTghyjmYbekaEItbW4jNZ0eu7zsnLgq
M2QyzcjNlWzFZTxn1pJ4b97HhHAIeKY2NPvEo52kbcZKmzS32Mu7D6WPexcIWOrkPUQn9YJMnxO5
exqIvro8L8601eRlC5hqwowBwpzH8yK2lQbVfrm/hSDQXR/RfBFlMcDNLWoKkDCLlmpmfvx8SPQs
ZqGMmQIh3uOQYwpMZQ8Z7dvAgupoFHQfEhYVLA4eGzJtgjbtfvLgR9/yofwzoLAJQ/K/piUx+1vU
TyK/T6VHOzN6Rx1Bx6rr4CefI4iGRkHjFO7RUITRhWuGYhVGHMpDf2sHkeomYxXfG0H/zFIz+FpX
8Ke43JvirYaHg8YRENrcrRpfHfcmDhjVSMO8v9VNKAORsW28EEJwbsaSwJNYac3cQU+uvaDRAUoH
pCpQbSgPiXCzUNfrIpIscpua3ygJ73VoeCaFdpXIuLsFqjfo1lrts01cFjdaPJeQP1knQNGh8AUV
EUBhoP0s7GN2ZelSDKbdLRnj10Grw9Uoh43b582zXZDSgVqw6cTFnArTCdUBrT6Ky4fh4LnUB0af
jgNBq2PlZRi1RaSTdQ+TJgozzIk1Tg04blUHq7hXAIMdCMg4+cweIZ4RsEiB7IOOahyI99DSEoa6
ggeGRCfTuNUT2fIY0XOnr8e50tjZKJg0SFnCcRq0iuOWKhjditPUblMpKJd5RlJc8sDhuDxtT8T9
uLAuqn5gg0J3G34IfGM66FDTgsErayV6N8B84UnNLCt2gz6Qd/YU5Mwps9x4y+Ma5IaUsmhw0rSx
FLcw8+IxhErmnQzf2GU8NquwZsliCuXyeoKp2vej4P9pxXUudvanrioXdD9SXHfZO/vl39YfHynN
w3//5d9+/1/pR/3vhzrr/Oe/66zbxm8YIS6XgesDdybGVv1dZx3fQQYdck/gtwF3yskNf8iswzvr
NyDT8DNwLMVByBHEf8isS4r6G+Cd+AGsXzDJoRD4MzrrBr/7HeRkDSi78TwoHllYF5wBdTyFJi2G
JydYh0ujyxy9W8fhFYWrgbrLslWDG33mZflDirRGAR0TTYZh0JVB1gaUj8ccAq7RNVLxZerSwOkj
r6BuN13JvUuM68paaC38MnxLc2s4BtcPXbwk0lIKwBb0c9OFGCsMhqB260XGwoyvq3xF+pvAWPWR
H0BCOPWMZpkN62JaUdQGuys6PoIP4tSbaG0+14/Z1+FN/za85UsJUgnZHY0/j4B4znr2CIfDSQ/x
HjxYZKrFwiqINFRGJb9+HT/MF/Zavqpgor3IHzDAMr8ohWd+Ya/stf3IIweI/enLAKfrh8wNg0U7
fozUY6pjEYe1ns6u+njdxu9GAgXechlPmxrIgxgvwVWTLJUQVbDPqfRtTBQnA8p6iG+hnHkwWW+/
j+6hkrSo7yw2idsLHDbJTIuaBLAWXfbmp6K6s1JgR9a69FSot5rhbKdv0h3kVG6yx+kZpARfSp3k
M0pXZefmUCwrXRnq9bhS3veBMwZOBEON2sHWPaMjMPsxhUvO/6GPuU8MXFhCIsfr/4IJMrcriG7q
///tCmc2BaCUwLjAaxCwHiKcvHDYKjMjM8iS5qXldKmSulDYd5PAQFG+mWMnzEUTNul/MZr4AuXb
A7QJuTARBC4AXhB2vErjSiEd1ZatayxHt/c1N/ZiWGXZru1ji3cn/KW71AsXoRd6+sz2BFbv6aF0
+AFEjFb2v9n7zibHje7cv+Lyd7iQwy3bVbe7ERiHHE7+gpqIROSMX3+f5sqlEbQeXL2WXknlLe7M
LEmQ6HD65HMeuGMLPw1VV3V7W7TLM8pAKVRkgN60Z6I9jLTZosVYg/5+N+bz8ObDN3MrQ3EdCH4D
rlQA8Pi6OFkiKQMaTG5lEuUlWqcDGpED+pSUt+l7cAQ2PQqKAyAe3Qp7xSDNJroV0cTKQFY9Sd47
7yz+9EQtkO1KlJT0MRlQpRsTw05yUvl2UttxA5BFqt8E2+YjTJlwK+zi6z7ivb+UdXAIHqfnYmCt
SrN9z7rrQKVIe9kiC2Bb3QH9rDiTrVER/UG6q986N7ka7/tNwNJrRNbPJLpOSoqCcVEjN4oDELeg
pNMZMWECS74PnekxXkkhE0ISfaDTWvBRvGavxSvvQhHwf0pB9P2buFcgdlH6J2HAVClu0eYJzSeA
VZwLtNLYoJLWJNmTjHgrytX6DJVv6JSGzvoFi8403IghWUJnW97mGX//sc1/x21e4ibzru6/NzeZ
OWe+MTOU56APOdpJgGn/Utcpu0Eyw/GsuoUcvPeyehgHFJA1Rj156OcBTDVFXQpFL91yJhx+j1vO
PQrfpqlLKFrmqbrwvf1ymokmJ3B9Zapb2yMdWE1v7ic73NPfmkbwqxvNhMM/fKNLz5aZWgXRw40S
YJ/z5gy/nFEk56Fs1qWKnkKomVTMHBFcI86prMaeHA2DUxdD4BlWrVMFXl9HmLiXXk80UlWjaWuS
UDI5G9PVqITFOhRUkaqAXCL6FAIUcwTnrfZl0SHUaIIlx3AdMz+5GWQVGaCoGV7wO1z6Qn01ndkG
ZXWiR1UUqy58kSkN0RMLAQZYTRxbDkOg8NgFGTtHDMKsIyLiTw9DhMquAwSH3xEVhY/DLns+pwRY
PwldErrfPaafl3u2r0F6Fq04xfhGaPZoXo1faDF7zmh8QnfkB90zPfmhgG1gXvUv3W5wq1204PVb
2vJ5lOBvvuXzeMQ/e8s5xX1BkdrMSQUsD1RbCVDzyucSWNAJKZ7rloS7JXfjEmnNvbl/BGktzZU7
7D4Z8f/wXOcpIRf2yHGaEL1AwqI4b1ZTo9dvPPWJ6j48iPTqCoCJ5PHx9nRaaG572Zz55n2+z4yd
BGamdxa/z7gOrpsV+gEQce27gdesXopVtVKhtusUCvKqJgNxBYT3fFIQ6HbbYp+R5+c1swXXXut4
UYJmWpB7legkI3s4gom1qNTPg5C/Wpg5f6lQ+Fjm4C8oRk6uwf/8gLZHywkPwAxOENqn4qqaaBbR
7AiUy6tKpKJKkV7q3y41L1kay6Xg9hM1oDPGHzaWJYK5CPZPY/lHCea7CsIngpm7pLUwgCsyBcF0
gNUh+rp+QoIIyV3VIgVaKi1VDC+u8SyE08dlLYoV9rthw2s6MOvqfFNGVEOlQcjCiEHeFQr0MBJ7
SkQt5Sbp4DykJeOpETCXlsCFlk7MPKHkTz8xizs2C9P8T3dsHp6Zn9B5cnett1aXRKCQDMUYrgiz
mPqeqjLpQ6FI10wnIMgvRBUXqWSm5P3hVLK4CDO++nsswvcciBwyhAMVyDy7YMYalRi1OH1dICua
PeXkqXB6d/eUkoY9ODEj74FNamRpmFeP9FjbCvFOp71CTTIybzPSB495tzHxFlzEl26CvxIwPw9q
nkF0bhuzzicMSnQNUjEIGqofNTI44Y3utiPpWNjhWb3ON0iEJ82Dvqsc8Zh/NK+4sqCCN+LoN45C
7gTnrfSUR4211PJ8WnoJKW3z1odxcvTt492ZSgfdHtfwl3grgaIKj+krONLo4JkschtiUPzYDXEP
6KXuDJvQeZ9oZ0/AXCzs92qjKkS9OcA1JdjQnd/znc/UQ0PeBequEtewEaJGzhi1HxuS4OsTar6Z
7B2oAsSmFVnXzHfCF4jql8CtnQjfqhPJjejrQduRdHswmWFr9sqChDJogXHo7Ezs2mmIuOooEDZX
Kq6oHYtGrr/N7iPcEhjN18aeu8skV1zdxx/NunXuOzqsMZ/XhL7qbPvYs/u9Se7h3qL3h+uUuipu
l5F81QNLUifuPd7a1shEX69tk+ByZX3mvjfRyVcZWe9Px2NK0CDIQUNBe1Pb/PHQ04Rs3pA1Ryqn
peiQbjds09K3O3RndZCOCuEe0zcNn0vxKZRjAdCxcx42LdmdVxqoDgKC9fRht4lXFStteIeuwu0m
2/IvK1jlhKt+3T2UHxzJNSc9Hddo7bRq0eOfIvJD2nVMBWc4yHAfxttxrVzx2/IR+tTHz11CFDwS
8rZ/1Fz/yiTP3kdL7u7EY8TigYiElNszKbHGhV0z8cF+TFYNIAI6O1891qxlPUOLJcfYYZkFOpBV
QNyRjMTLqNdjfgsnYRbL/cYWPx2EmZeqaKdQR0BXdTVS22fMFBPYOavcjcjVbmCTk217mx0M90yk
9WO9sqU1huiMjk3Zgta3xCnm+DH/FE6xtD4zQV81ZdkM1WV9OFH5O+Oqt3cCqUlJnyQ2MYukdP08
bqmtuDgDGRGd4LBdr0/HheVBSsp3TJpPnHRebfuDaf1gWv87mdZMd/wjD+USf5g5YP9I/omOON9h
EAhr6cD1gbqFSrtf+gEEtfGnMAez4sKsYqLL5WNtdw6ac9qtPTkT/qZ3gzM4iD1R/t64LiElm8t1
PCLF3xvp5OTP2UpyJMdcT0ymEtMc2Q5paid2ZMcMED+ecd15nSdQnUGhYegTzSJo1NoRER8ZvaIr
J7tr2YCCt23L7M7W1p39HDCLmTaXpLobr3pbOI2Qoh2TnB6vIr2aIU4Dmx0awxlaDbjpPiYhuX1W
6DNaGVxMfCgN7ntKzUMO6XiduIdrlaGLJR7XOd3KLUm21r58VdyJbiFpM7I9bO8fdTgFQuKdoT7c
5ahMmy5SG2L6bXOnQVeAP8Mg0ABHqpFjS9742nzwAZ0+IL7xfo/3uVLx9vaGaOiaxnbiBM7ZBXQT
UwkgM5zC5ssSsvq2ZKOjOykrXK4UmBT1hu7Xchv7ubDXM1U+MocwC6ocnn/sHtqfU4DE4IfvvAJR
zndyg1oCKLZ8G4GNahcrIDK4xWpgo604IkKPMpwoBbTwyNa8s4PWuE6MZxn866kdsgQbrjDDAZDq
5bXSDR0BzozYiWwOC57YuNrJaWRPXuomeHfw0JHVIKhlBWBPDpVGdCaooIlTbscH9IXEP/VKciu7
d+rVZI8Mmr5vy0R2Bhv1iNCmC+hgmAwegB0AqfmYho6f0Yb2xgxo3KXd0nRT2sqV7kqOCEfQedU5
BfMpPgnHcQUCS5zcaajsFZRmyKexQ4+UN+Jq2ivHfFuu5G3j0tAOWEbhACYThiOtMy8iBOq5jYw2
J7WdftXsm73oiCxb45t2R9YSk4brFJ/KNyZImKueDRPpGYokFEMa3XV4frZzNuAbO0STG4K+MqDj
xm6wFBv4naCAym5um7aOHwMTgtLODw8cA56xtbaR41kU6GA341XrADErWNGQxG64RD6LrGJmlf1g
FX9bViGJnBXMjd1PYmFu7PqtKiSRCVbROTUYRW3rbgeGPzj+cfhJMPg4SzJ4BH9He/Bdzh8AGWcD
vNn1XSC4IEsiY7GTugJ97WCwgmjtVQTM7Ica5kDLJjtlEejZwCE807O7Ztmu2fUr/WEAPavEhx92
Wo9XSDtgOBWBnTmAjOD2BU7vSBH8x1eqVyLZo0H2dUPPa2vVuI2Lw+coLrKvVuE+XyGoT83LyQG3
s79mqciTXVinmS2E/HYzC/tKdRW4BPiJbiks+V1PuXhsbe11cjpWQCxOjvZwXk3gSgC7YMALvfxW
mE4BD0Jb98zQqAZcVLXPrHZjwJalboD/B+CUge0znw34G9i5G6wj++zUbulKL5z3JuCsGfhrzHI3
PPHPpchO4ddGxwjCFyl1rNzhc+C90gv/BsmLnRKfDxn2BgXmSOnGgneb1OVXfbuyfudX5HiEDv8d
rM9OtJa80sVf3DGy0fjITTHuCPtydkp6xm+AkOAntQsg+2WYYwYpcHZajIBzfZ+FmEfq4meXunw+
3HMRrGM2eTkfj8P/YpyYSY6r+J0vP1dcTvDPgdnuAa4GlsvZrgEFwoBDIaKHZJVCZ9hOlOsPKCM/
aut6db6Or9WHfAX2Ddna7Osbad0DU8x04bC5KDkDLHuuzGh4SKx1M+yCSkMKYEza2pAY4N8ohnTz
C4/OWbOfbHB3yqWLjP0KPE6PA/ZAxCnx7YI2tKIi80l8rVFg+7kJC23hEDmJE9qhzeIjihOIwASI
dy66SgiEyvHt0Tu7AUTa6IwsxXuNA08CVyiAa4EzyEU1UBDhpzBBXwaL7ex6ZBLdmk7xoUGxAELV
zofSMBLtgNjuOmAnpI8L7hlensw1r2M3YhDzPuSaT6GUAGiB2hVWTsNKIiRjwQsE5Nyd4WoUyNCr
eltvDfe0KyEqK4ixXQ8ZijZXrKIJe5AcDZMGDD0GWIDs+fny7QjJT4mj0ACJUBtvY616csdnaGJh
MGQMn3mth3guRG6LA4LRsspuWQ7XVmEbRwsjsFzLJhB9HSEGvAYTvfV8yHnoZR5c4asagLD1VnLl
B/VVf63Z+BqAMmuWbM1t561gV6OTNTe0iUyhfqVkA1cO203Og9PZwg5bC80zcJGldhDW6Cxg048M
/OHj40yPbwin09Pt/jkmt7c9eYPW52PDaOvFt/qebbi2J5GJXHMXS01u+F1K/CfHvSyohwbcPVzX
u7O8isENwjiZlXbvWYcAO2xipUro0yNIi2+pxkxcXjnwN7m9l29ybAznhXy1fGxNCTpAnR1DXAha
zxaJV3Dv9Y6yDr01dpKr4zmWv6ecmBAtBwn5NKZQlkEOI+gVPdftEnomNdx8ZbgSFk5Z6w8CXEOZ
i2nRvcw0iqap9paGHnfvEdtybcVOr4Krj9xGGx3XB+1neCCvDVPgjFrBq+g7gqHqdoivERZcFig8
WGCpsyisWphR0Q014iQXb11pyxebhB9YrqHyQ4EIysU+GR647cEPdL6H8HECT7Y1Z2LVDbpIMJVK
WwkMtt0HGwPPm5VoKxEJPJXys6vTHVdTtW3hvACZ/BZcjGVXF00VXI3zMWisTuYk69YFEhp4cXIc
b1sXRYKs3dWuRMDtcB04oSttchd8Gpw5BgfOIas4r4PmC99mwrME8YCZAXwm9Wo4yicZUJTto7TX
dsk2WGn77j53OQqqDxHJXaTwrB4s2AacF3I+LBGMjXNZSIbETXBudfDCb98t4FmwVUkFi0mFDguy
8QLHxCHju8QdjNCtN5I90PCud3AV3LkdPtMfOqqvhg04M6BIA5uPsfHgsGVw3DU2NNjsNmBn6Njw
S98D3c9tGaBJ8UkRx9zEt/p27JpgL0DGYCOE9gRqeq4ohVpdgTyxT9jB0K1fUJuM1+Qj7Dicf24C
xa60gjcUVAh3Kddu8bdz+E5XcLVy0clZM/eu8//BzQiRXyKRB5068KwDIUJncKOrET5OAd+YuWec
GxPsEQ87BtMuQcBcKLdYjBBULcE/3kKtFsFhLbeHuVV87JEL6Rhb7qQ1LmwsgO6Ot5hMcvyGueFw
TbyFi3XAqvGPD/YEW8GCzaGgRQi/nW9bYNgWzNQAK4K6FqyZckjvweZWPkpIJ75XoIQUrI0bvDA8
kTHKAxgNvp+bO+1KJBQcHMfJuIiiy8p4Ar7SeOwBihviMF8eznnduQ21VtleRLJkdtettR22izvd
SfgMDFnM0j/pCA6AlPY+M1f4uZCiiXTVbwJ1IMV9giFwI0Lbm0zBDxeu6D62Eq4hmDfpbecNGy6Y
OcHxbxBgmvgXpQJKiZOxyOPG4IRD9ALLu16hqd6I7jTgXL7NdyMG05adrewY9isn5AhKQe+GMAGh
dGAJ0u20a68K14ucjNLzewtHtYndbREIQXE2iCsCKTduiDb+hL6BjrFAfLXV69DlVM0t5PKerzak
Iowd0PoNF0PCDb+Wv2rS2uP/11axK19zycmtwdCFGQVrEFdTkN2CQrhoY8+hv37Y2D9s7DY95FHW
1P/xr9KSOTHLykED92Y69/DGxVB+ueAAaDt95mxS3i0lZS4bL3w0nzItfhgvP4yXH8bLD+Plh/Ey
/J/gPf9OHSH3gH7lNZtFdiQhTQOLs2+kGsAnvXIN6MQLRYBL95gFbP6heywbYbNQwQ8j7IcR9sMI
g971wwj7842wRS16Fqj6H2nRxgI/npdoiGKZpNaASAlacV3iHsWKB86zrXLFA6s8cwzxRwJnBaK7
2iWGWMA2NeA3nphqy4hjaPA1TfDDcP/2N68R8vRM9vrO/bIJfc/RmP/tflrDvY16SVtze7gNWjhx
BiQ95ixA+ht3yHCfxzc/64bbx0t5X4szncU6/r4zXQx/XSLpnyyj/6XhL+DCfk/h0YFEDJxcESBS
M3u1rzqArnUNJ3546+Cv4z63u7u3u5G+wKmaI/nhDi8UDN70DdIEe/xWuGud+/vgh1pN7OV6Ilcl
LgVKH7m5EcgVUgnW2VV2VbvmobmXD8pe2Q1H9aawCzi0S2SOGAhX1XAtkcPh8HpGqPAAr+aZHOCK
mtbTWlwhJ3U9uSVDEzdk2OXwjoaORPPViGTWkvGqjwHGdegQfLoj0/rxTIzjx8cpJCeEATBWgb1F
7PiBGADwQPECEgiQ53HH0zYFZ3O3geN7C/Ai+vYWU+R+IPIH7/9dxe4Q2oBfUOMTRgonskJa/pe/
w2d/vMNaXNYI39w4+IUreFLB8e3ryOT3veifdmZm25+jxErMpFWRq8wfG4R86FNvDywnDwZxblCI
c9+RgFwP5OZSy+4ieZnYW4L8ly0yaG5RI2MHxGcRQh48bNchuOJkCF7FdoTABOYSw+d694ZUm/Gy
ah/IfYntjyXoqAs45K+U6k8zmSnVA+/lOciIB+hPxYP/jjRrt18bp+hZP4pH+TgcattAf+iQyUix
1IEpSgYJcNHE2JknFAeqMlqG8Gqa4SV/1RHkY+ipKsS09lHhRVE4KB91u+tJ9/j1DlxQBb8a90xR
t9ra6AofZ2PcS+gWy955CDSlrxJiRiwg0S4K6G3qpM7ZFlhySk7hTiY8chchIsR92jw/+OsxXQrs
vhrTTK1vqkBVkoLHVhChUikiUQiFKE6zNZHHxeN5SIghtXfJNaENyvglO0cmkHTfO2vkLqFiCpFN
RAHrS1BGAc3HGCpyYhAj6hHCPO8QM4LWlLnaI0pUFzKP0Qtogd/w9z/x5TgLRSMSMH4eLTAxXh6k
Rdxgx1N+RoRseXSAx4cyJC71dnDN05c6ROL8O8R+kI/WXPFstPr2jL88vM2DzD7CzzycztOZePib
J9lzeo9oiui7WxV2oDLlGNxU1qZUWamQDI7n0YuRfl0jglmzaDvAS/esX022x1N+TFpA3CPwi100
ETitEffrnEs4DU5oPuLzarikJVksQf6aesXzFTpbWYtQETIEij8Kt9+8vfn2x8ft9j11rw8ZoH8y
gvMHHhUx/ApxBk8fFquRoca949znzeU+/93D8424NQIFrcef8ygQ95UjvAjnenWJJyNk+z8kL3nW
RqdVs8gfFZA8YH8vOQio1/X48va3iocejIieRWhsH4GVgPGu1+AYp4KOpKC3IrlN2e3tKWepc5kh
eOLx7S1D7R3nkV+fg+9riD/zlEuB5ic6Eocs6pQWAy2vz1eqDq0LmWZu5+Y8C8ytsEnTVr5fuOmS
tLzU/ny66w9p+c+Slov0MEvZ/13oYYkZyzPl6c87LUts95IZ+Ilwf7DdvxbbnWlIfzGpvqQoXRpF
fKKuf4aitKR0yjNF6a+idC6p/fJMQfrrqv0G9yb8SlU1DLRkRz9WFCbMuKOWlwGajkDVM49PHTJ3
rvLBW11lp3oneUjyZu/IpLDP5D3ZBdDkkHvA2luk0dNoDfXCS9fI7SFI9oF59wrwDrdGLhl6Vrm6
M+1yeGJigkS9bpdc8ioyANtYLLy1oHlHCQ2PhQvImfhYleR4hqWHYs0FVXZxejP77G82vUvn71/t
nikakgT8ePSWnSVxmSl6rDZcwRIBTnXTIkVGvTfYA1fNeS7swKCM0+oG5gcMkMRLNvolV7Sk7Y7n
gcYOLxPp0L2GNCPgIZFohbw9XjzA4iskWTnpzoLJz1OOWkTIecIlUnmogj0N6OAC/BUgNKTXXU1y
rNb+WpFbnNxMW/hbTe7S2vmrnZudu1FMgkxWO/TrMODs2Bzv4Ne4e4Adjdw7EV4Q1z2o8Lh09OKd
PLiHY4FyGYnCHlkwJ7jY+moksyNS+uhkdNYwkitntT59vYeL05zJzD9wmhpf0a/mOXMUaEoeoXs9
XDWlzXNJk/0EJ40DEDDywp0vL6u9TJ4ft26A+tFovdrDZYPuNHjn6gXJjrgsp/ChcbfCaD8pbr1S
nfQgb3VP35heegoasgRewEf01Yhn0nHyLSM3B4wYvW2dDRx6X2+O+l0z/xP3mEmxJsnVXDbAPSoL
zaBIMtLk7oUXk0lblYr4myEDU/N4hibPRD8zyXOkDU8b5xZ86ITsuk6p8lGhKh8ei36rUAnMwScK
PV9PdgUkM5l0ve1ffz3whXWZw2u2gy4K4YR1SY+PKB07LhnY35caPy+MNXPBF+UQNkqJG2waVBFP
yApFtyyaw7cHF6pAbjhlTLC9X+BXdVbERSVbhhc052WCd+8d/94P6HVzW5HHAjptRTBKFLRxD2EI
K3xdkWvIQhQ4neDH+xCJiLS8j4XdVWYIoZf6cXSz/y/ZMEcwFIpJiMUQkwBXGTH4B4s8lHAAc2/x
046/0rGSp7NCwDf29pFvnuBWhH29WUvnbo7n+dc/d3Nw0N967pbId8Zwf3/ynTHdvyf5ztj1H0W+
C9Jxjifym6TjEgO+eLI+mWR/GQb83YZ5polAlCEC01wTZx7ILBGkWtN71X0JUZ5Uuzka98DZeA9e
R09QUW7B7xhqKXiQaqFyAQjf3xWLP998xp3PUyPngjKgvjal5T5GRdGEWtjR3l06e12ltuJlSLbn
6fwWiqkGNJtCnudJQyHUywZ4m8AxLEkYQ5Aj8Ro1XZzDo6eG4nXMf0RKurPfi5iHzD4ABsE619yI
CP/GJEVVTs4UehLx33E1uLzUKIbDPnJEL0b/kABVJAjScEdrbMteAvsndWI7RYo13kT1hwwFWmYi
k9kz16NLvPE1s0XfzYXFmVkEYxmhC6WPnWEGKqlHFNNwjr8BUi6EAHo44okI1r97Ei/VNLy2BtXG
eMUgD/8VxeJV2ICMQ8icy4ic8NqAJwufLPEy15p4JQ6vR+Tf9lQSvPftER74NegfDKPwBiVgSOLn
af4FghkIGdoygoMmrzakA8q7eJQdLbf4c6T7oyIJZeEGKga6S4FFj0+hdiojlvste19aSxBQA/rR
fL1k/418+pmcOLl9OoRpIKVtnoCcRFhJJXkJyKqk1zcBVD2ohjXJmMNf4DSS2tnq6el+ZPcKRee6
AkrP8/MbOthAhsfk7fixjkD1BQ1BDClb2ttFwuca7qeR/m8i/O92YPnMkWZCtaz8rCtS7OJFneee
Cv7gm8bVt9i5Wd2ghgi1RCggvyj9Efb35uUFmOnk+HF3h9YD7+8mej8lsIf9FdfwUE+7XX98fKCW
8OTRDwHhWL65a5nw80xPKNEDSrBToA4vc1HgxuO18foU2iNZ4HmLs5tJ9L/X7JaZ1kzW/2Bai0xr
Zhr+aUxrUVOY2Zi/q6bwXUXbkkSJY6QBYHi2SL6vR8B9giyElKpx3AGZDAaPVncTWT/rjkjO6wUe
/d2Ws+anW86mG8lCo8cybhka0tsgmuhKYVYAYGle1BDlp53UuYBoq1iSpKmTTeiRCnhC4qsJsUT1
oe/RaB/oSTUVxOKQdvJLEZa0y8bK1YykJlbfiUsj/q7C8POI1Zkql8ZJovk1GCc6kXSow0VKTkiL
lULGHfyDDQp7vQJtQG6feVLCeh+gP/+CBL54+X/l5/g0hJlCl1YGgPNUDAGGNWfR14BjR8oAb2d3
JrwtDK8bDJAndIR2dfo4Ixfiax1A5lrRVyOYaU3p0NZJWGIEO24dvx13vCHilYOefg00lO3tOibH
hVsurftc7fj91/3SyfyrWc/0ibpom14QMGvJKaHJIS+spPB9wdVRIq2gdCecF94YAZ18OtKzPer4
uGqYkmOGbIKIIUFi9LAlXPvV4PaHlwNJSh93X6/U93ndJ/KYifbB7ARBzjDMO0jrF65hQiuD2gmX
BldpH5jbUfQjKsiBN1l8VdFYiLdtdPcVt0N4Ybfn3XBNgA+95/4YikL0u7uP08fXI10kZL7nnxS0
35+QF7d0Jkn/pC1dYpMctezzQv35bHLptM74ehokSp8UoMGU7A5b72u6WfjyeW7zb/vyC9DEF6f8
kh/xiShj4I6Kfg+RhNNS4wBLaFOCxiQ02cX3DdnyKviInvc5UqpatBxDfw20+yrIHs0ZeMbTG484
PNpfz3jpTM8zf/+8My0tKBHzJvK/hxKxII0ui/dpx34HabRIJDMem06RbhQVJxKRopVYgEReaEuQ
ADXlrW+5TBDI08Bg87sakuhGOEASx98jF9FFLuMJtfl0QTNZHNOcm/4VxjTjr7/nYfpNOJe76LXK
azQ5/nf+sde8GKsoCJv//PdfPPu/bd1Uz+foOfsX0lbvz+2/5B//cmqem6huotd6/tlffFX9n5e3
UaHHYSl/8cTOmqgZj+17NV6/1+35221/uvL/982fgC5vxuL9P/71NW+zhn9bEOXZZ3xLnuv43+Nj
kvcqbd/e6/knviFiCrr6b7pqAFlMASq5rl2QL79BYvK3TMCyAhcTMM48zx4H4CdQTEX+NwXaB+q6
RdU0gaOJ4/oTKCbeklUO5qqamiQawA3+TZiYv2Q1GkccBvS2rksABQagzkVL/XTuyzYV9GJoKmeQ
klWoJW5hIt8dIDQq4B1l+NO0a9nQWZeM+8BMvLRrXAyKNBM62oXSLjY4rJZKyvGumxIq1XBuDki/
TyyaNrXn1yYzBWFdBGdmKW9q82QZZzKUrWeGwX2RVLdtmzl+qTtBGHsScBAydFaMc2coJtboaHLt
CySI0SyiCe8DtWaDXrEp567UlPjRmQi64uKAbJNVrKA5j96nxNR7akVjQLQ0iIicxTeKiCZmVnc9
hcgvj9Cww2o2OuoHgErZpAlr8T1S/9twln+9sDNd2xT1Tk/9unKaMl8XI0oE9IPaxnZXas4nejt8
E6ufIS65yvyzsP31nWYqdVEWSTgU2EJLPgjyYycteILUX+oK/AYcoB2AS5KhAqLInN2gNISsluO+
csxgF4kxTc3TlDiJBCA4lSTiTSCju1OBLh9lsi/CjZKnTiLrLI6v0FedVg284wXKZs/huhY0pnf3
rYJe19LdAMIJc5/UDXI88Pm4ge6P72rKcWtpAdGbgBjKURhF0uYxjZuM+GNujwW6I8U1adXArhQE
QYXEy3KUXiCPOtfWJWDevl7gGW7FTwsgyRbOiKUYQOr+peooSrrhF32Hjk46pFQeucMrILup1d63
eeclUkZhs6rGgDn6JMOinGXf8TG8r8fx3X34NIyZIEhFXdHHAPsQW0C1sCwyKhaRjI5omrxAU1z2
/pKmsOWfbjVTltE1trPCYABbUNDxVRKJr8WkE5dmdEkb//V9dFWyEDsGPvfME2CFVXFuEqxsLd+E
Bfq5iHDPA3hQSAtXCO8ra6tLE23UdSW215Owz/POrqd72YropGKtC4RJkAHvv/hdTb5eba5efzW0
mYdArduhq+MWjf4N1PYNBkvCmiStiLY1SEWoS7fT0auuC66/vu33N/nnFeGK2ieGbAnD6BcdNrnU
z0DQRSRFRkVLgboCfwkm5NeMg2/yz7easahMi6IiaHGrcchIXWUkSJ++nszSHWacI2wrMbEq3KEf
nyrjpm4XWNP3FwvgnUBNkxRL4+9/WixdVMwiNsBkW+mqGV9bA9QRaMTyX7+ex3ePg6JoF2BryNzZ
cYiMxhrSGvcpzyGxOrdo78Tp9PU91Flo9ic2Azw7Q5MkU1IuZsGn2dRaAJClFBSXAjW6jnunGCHp
InMlTyJrEnQnNH1iThNp096J9E2tiWQK4ghM8m4IUvBQ40PWoquoR6VKVcSkFYbbrmlrAjg2OCMj
XGpGwEwAwLRw1rbpcBsnoqeeMyeUEpqF4ZVwrlnaovtZobli8RY0qEcFDGlrTfvGeBXLN0HF541i
LRTiWgr3nXkmZh4SrUGN7BkIb7agvNXqrYRmfdWq0RDvVBNWTtaqyzB+A6e7xKkR0BAwypxg8p0+
jcHCAcA2oIuZiK5OEdomTnelIK2VLgYsaes1vVsUop3X572cvYvrSMpfosr40NTuTtemk+kP143h
NvK+j4ZjezY+4hY5n0Bw6aTK9mPxFHZYuDjcNFi4OjQ2Uw6UjxA4oq1F1FS0zQJFNf2hOiMC0z9V
wNUTVMXVes3Ni4kUKUI0wV4uLRskckibZJ/U8jYp31oObO0Zx6Z8TSbXh2zkU+gzzfGliYzCdYvO
2fprMD216n2VWBBOz1qUHvzhTPSxZeqAKqEejSaLiuV9bDeWZY+D7vR1vJsGc9MOwK0Ob/uydMok
X+uWC+B7IraApZ7iXTz2jtzkW04uQvRWRqkziLFrqOE1toeZkJktJEU6aizIte0Yym9mi+6Cpn/q
hwBA5qJRk0BKtoos73IVcNhC0O+Vrj8VZe+1Ru0O5ckP0XNz3KRyzYoyslu5p7Kob1ITEOkCqj11
T0w10nPxEGG3h4oYuUYVWSOtj16GogDaeBHSmI0h+Dg62pVvAy6K0oxU2cjMl8YSbD3o7ciSVmWj
roxgk+OUaUa4iuNnRQFsei86WPMsgB7a7FTxm0bAYV2F1jMCVD0lBZWjgKQFWhzmKWs66ybtrmqt
Z9BDrBEd2aD2Ne2LHNpVXBFL3uet04sHUQ0BTC7QuA6v87RzFEVlQwFcW6V7iAMV0k8l+YBTlqQs
bwNSBZkjxwjWtRb4sbyzQuQznWVHy897eJSfEzF+itTpKtPzfT7113VvblOosqL6KvnB2tA0YkAJ
bdrXVoVnMKvuFOHMfOO2K6G7hAUAel+a8b1XQyoWHVWH2KtQAak3IxWq+iRPKCATJ3q2KhYe2ggo
wfGb5KtEAWL5JEl2hOEbzf+j7suW49a1LH+lfwA3SAAkwFeSmSml5sGaXhiSLXMAZ4Lg8Ef1Hf1j
vag60aWkXMryfeqOcJx7fI8tEMDGHtfaO4DjtOODi3Ood7YLT9pLL0dCAhtzfCkm1sxTmNlkkyfz
eZ2rk5bqswI0yoTWF2NcvtT4aT2lG1ldVZTgC/zMznwZ66tKdTiHYSOzyndds01JEk7ZQ+4gdmiK
k54UEEhw3uuXaKqvo55tEpdvqwHdQGM0UNXZhZR3A602keWg3iB2ZsRYdYduOjQDX5xJ2gVunN+0
hXM6DGiiPbFTFY+btEWLRJcEyCo9MN6euBn6zEP6Zw8dL9FCb0o3vBnPvUlc5QRT2ivLd+oC1fIZ
Yll0p56YfTIVJ3PlBi3Gyiw7VFLfud24M/TFDAAgl3cOZr/jcurhsqvK67RIT5OyeJEtuUl1ux+7
6JxONmYJD7uRnBMXlfss8bv5JaMqZLgFB+paT0C3OUOAN6bramtjIbuut7wYTnmUb9uOn7CoPx1T
9IGczZb3ADt3sa8qbyOtaziaIWtmxArIHRMaTEV2EpNwjoFzlGi3ytGHQImzpI0fPSgoovR5QX9b
o+d31nXi9WeTSQLigo8XnztpfCOouWTNi0Pj27YfT425qGUXsgl9+1TuT7TctnnuW6BU0tqvMCKZ
Qd0N2XhJsuwB5e0gs5Oz1jVXtiguZqVOeocGkZNuKMlP0+6ujc2RvKS9mNIDtwtBrcAv13LkUkZb
mXQyzV2S9lW7ddJqn1FEASmUAa2DSqJXAs23RYmQkGbhOHGf9Cp0LW/DZXKmjHUxwldqpbkmyYMa
xJFP++IQrr5s5X4LJcscDlm7dQt0VmyjKyuafJoBg9k95LhLrwPqRufh927BF9djterK9WB9hqRF
V7dbMqJrHH/Qfbbj9NjI1g9E5Jdjt7kLxUyl69mrZHMiOltaVGFzAlO0e/fEIfC2e33dW+2mIpjD
OnobexiuFgcgSzAqgnLfm/sz08inGFeRs01NUTicVCD6M6rrwHGSjxg9GRyfQ654z3/whiFo1H7r
TCHDT22sX06CPviTezq4D/pWp/faZv7oxYHqbJ/ZmKHAEBIaiRwxyJuYzWZVamPzpzraMA7vJEYz
m5r7tRy2UwIyiDtdtkxfczFvJXtPVXydkO56eXOubR6cuHginQqdOb7OO2+Te8VFZIDHiocHjD7a
SG+46Wr6MhSAMSV3bjwX/tiO22Ka7zpiYQ4YGNBT9DAN7lOu49sZoYlF2x2hNMgRjdUi+z1ihnvf
g9RQNIGuVNgVcDRgSFiGB52wY8Hp4qV/c3MfIdYnrxEqMGonK1/E8tKCTkzaO062SxpHzmidjDOe
H/p931U76N7IO+IZf8kf2RT5rSUZ5To2hhcv4vtp9a6Ro9NyrF5Vuy7F2At0Zk8L51yX/5Rs/yrl
eF8V+LXOGR7kG/9nWcnde3X5Wrz//5B+XCZ2/vfpx7vXonr9X6/F//6PNv35mpaHicjl7/6TiESW
8V82Z1RaFvWo50ookn8Skbaw/2VJD7lIiiBcfGQb/0lEEhv/CfeLUX2WJTHmVeCv/ZOJJDb/l8Ml
5sswyl2O4Mj9q1TkoRwLwfB1FrOXLIBglK3Ua6u9xnDHCHg5Ng3jyXZ9Z5j0RuWldRplujv9dE7X
//lCPqfN2OrhCOm6FuWgMDHmcozfXv77J9GlhHlNMVfmXngTQ+nf6Dz1WzvBkBuv60M5cHruNCre
Wg1nJ5XHMTFvIqYMbR4n+ywy2h/7FI4vk4afspRN72XdPxfSiQcfEHl+2/Ipf4kJU7s4sskVyYQh
Gwb+1OmUmex15ApZJLtCZJS4CKAczsu9U6GfSfQgejkK32pmuqnHpnj+fu8ro/KxdSBoHY7EM0h4
9iq3YdOoiCbkcu8VFTxIJU3CfmJPc2s7R8zXSj9gJWEzhLTQDcLCePPVrXoamolpt7gvRaov0zy2
T0WT2PB5tch8HtfVWT/Ex9JXi5x/VoofyzpcUMthHEmAj4ZHn+6WJUk1lslY3LcNwyyLtEfrZg2v
mbMJ3gQGyIdVPCg4ysl5KcafExzB+++PeIXvwDPCzl3GbIu74DjizR2Kl2XFU8tpUdyzpqSXcdMi
bSi1B9NXXFYCW46ZwhgeItHE2ppvrKTrT70BgmgppTaqg1esFRl2bt6qZ8Wr1p+4SE8z6s0IBJ8j
lVDEssN8nrcTPeLqrOXDo1DpHpcWE0jN4VEefns894zlXkruMuvRpXFQkT1Vx0RjlbwRyyKOjdZC
IIFy78uDN8ihkTRW5M5Nip2bvmvk/KAFdmP28HEVf2U5/mdm4ap+L+90+/6uL17rtZn5f7E0teSQ
/nvj8PBevs/9e/56UJxa/s4/RsHx/oVCBNLGcLWZRaGC/69REOxfDHUmxj0PYal0FkbKP0bBdv7l
IgsO1elxC0nnBUrxj02wUO2S0KaeZ+EvuZSD8v1REPyvLpso6sFg/9fvP+voj/YDn50bF++Iung8
1AGrCPWzQ0G0yhwFqmqKwoereUFJvaT+NXDzsX+Z+JfX77sf+99Pv/Z3nw7pD5bhA3/23aorpTUX
UeQUZohCIH4ebiofwOzGf8Jv3t7PY7Ct8Pv33eb58fXy7OHy/PXH77sfZ79u0LPlyHccKjE4U4eb
xzF/NlBWQUcyK2y+qh5s661Nbr7/+bDPB1ryywIQjM8L0JFr6iz7BKzpAeNVgVl8eHo4e3sH8dB/
wi9M5p2BWL66Pb16ucfs0dNb//r09vb0/PL29jy43Jzvbk93t7f75d82GNx69nJ3eR7s7/bB890l
WBlnVzfB/vfZ3eX+Jjw7+33k+1dTz5D0PTwgd1U9kK5VCdLj+y9eLp5u9icXL1cvZ09Pu9392cVT
jJZXt+eb3f58c3t7dXu1vVo+cX+DUZx3m8v9EY256gDz9VtWKrNKK3RfYh9n+baIDc7y7e3+HVN8
7xc2xOzfvt+nOMsFIn77Xi3/3L3fv+N4gUCEND/iTz4CT/ac+L9fny9//3p+BQh8/3oD6Xq+/g3p
urn7/fD7VwVIaQyp/P3Q4EE83ZyfP4MOsPQ3u/l15Hw/XK5v3oG7MmFcaeo6DvYUbi/Ck4tw+d+t
729Ot9td4GOoSIDf+BjKfMRp+LAv3y28cs3quBrzNBoxTehDDG9+/T57uyqw3zeU7/3bS5wV+I/P
+4fX69fLIze5vKrv1obe+/wo9MBjhdwSOja6J437mFovsbpOEwD86t6vrP+0Tf+thvsIrNfLuYuz
AE8FnhJbnbGjkF+PVYZWSnVzkQ7nfcdOCommZfx3IzBZgamXeXxNCduU5pabR84Bj+V7Mr9O6scw
3sf9fczSI52I/6h3XZRV4EKh9AsP8fAQVD6XlhiSRTPcvy3wx1twHN6uX8+vX5+vL3+BjvTw69hz
XjttH8/586Kro5iTtpGuwaIdssbaeRRi8pV9Nk530kPuVUcogJzZ+up7LbjydTAgkyG+4R4KLotJ
kyslOBHax6RvwDFq4i4UdjqDrFUMcThpM//8u7UEPB6OJB6DjaRAfqxkqzWDbisdY2zHLMxFN0zs
1fCB3rYZigL/xlKuzWGfLeqwNc+vSllqeZhhFuaNnu+Q79BZMBGNukM+Fz++X2v57M8yvGzLsSgO
0gNaBc7CobQIIGt63goRcl05V17noFmZ6+VHhPJPq3xUiYGngWPxQVX65NObth0TuNtohub0KLYM
QuxKMXvh93v5IoXLZlyAdVDvQGHfYqvN1E7KlJioCGmHSkzCGXsc5jxmQemIaJ8W7ZIqjTTAyko6
qC9I72dWOiTzv/+OP+7WQ2IFvrGL6vhKBYo+abiqJnR9JbMbJp6h/tDNx8h7X1aRSLMC2IAZsUAb
oZ/H4c11ToL6AvL0Yd8hPlFyBhdxqI8NmPy6CueWh7wiIkFQIhY002eVGg+ZGRJXjOHYWFbQeiW6
ISZefOTm1g8ZIQsH5UJI4drCYx+Z5U/y4XZulznGHcNysL190the0GuWhHaMDPL3l7MO7uB3HK61
Uhqeh8QhctcYntoi/k/UbSFF0HT6pO+jU1SkNzkpHiup/caIIJ7rE8jZhgDnZI/9ie2iiV+OIafj
/IrURCgsus2YGX1Ekz/G7G8VwfKpzEKaBgrW8db6zbIjlg0Un8pKAKu0ZE9MJsRPs7Y8cgF/umab
46oZno6H6OHwmpWWRc4qNoYRK9wL5XDrnDhMBN+f/dppXY4ewoqAAHtBQX75ik/XXEUqbceGj2Eq
jdi4WTps88HQS3eaDdLAiXP6/Xpf7lourw+bAkwMUA/6Ze6PJhZsR4uhfOfttXPVP5QX7ZP3i1+O
qa8f27PsYbqeL5PX+Xd67e0x4C0cjrgkK+w6IqnVJ6z2PCClTPIBn1A9sDvrVlzxy+q3i/l47AZg
meEayV7yw7rOJh+D9E7YFbvnR5Tv+tTXX7DSiiZhPOlJM4Vxg1KgLk/Qb3RLnWFfNWL7/YGvxQis
I2TkBPhTHvKOtrV6WyRzakt3eghtUxDflnOLOlNpPR1Z5Q/LcGcpMKGoCwykuzrTuGaRXQuUQnlS
nMqmBmvY2E8SJSQ/qY1ftmhNofZJ/YPZKPhpDhDED4GUflJHmJYo0YVWnjle8zRj4KkDZmdylrfD
SQGQYkEuKAqNtjX70iPI+796yeRP3Zsenm37eXSAXcTg0GnazdYvigu0yKNgKD66eiOGMVDpr0rX
L7CgW6dV9Iju+sO+XUBLUeqxqRRyyQMfvJ+Me/kMOFtYVLP3NqqYv1RFvjlyuvghnz0C3CF8KvD0
oY+RQnRWi2S222tKpyHkU2FtTWtuRF6N+39nEdhrCYWzZBsOdzK6U9sR3g2ho8vJR1Pk0s+1zP6N
reC80CHbg7TgXw5Xcb3BiQTgj6HKO3bugDcW8KmXR7TMohvXBwaSKjSMRD6afgDTP2k1NmDhpDEA
3CrV+3rIvTuPZfpibOZ+V8WYraumkV58f4DLLXxZFKlZnB+S/FBuh1uL4qLKixyiYDpZ7UXbviJV
yQAlyAmx/K7xlG/PiQrzqLf/Xgol4KR44zDYzoJiPpBChxWkLFSJU3WYCnVLohA1tWN5zD/Iulyy
+ygkw5FCIHO4CpNTas0tMaEqYrHNnLzf27C6R1Bo9lo5LtIOOJdY2qGhIuKtzpHklQFSvhjCjFO0
EAZ4KmgmGl+bYZJ7FU3ST9RYbDu3pPgjKGp2Q9U9e2N+ws3AIE4DIBZ5cV8PmHnL7fPvb/nDvVpf
s+u68M/hoVOgvQ9PIab9qHpYy9BmXYz6vW7LN2e066s2rRZdpKJbgDnKkxnxKQJrO+5uurFwMO3W
zSn4bTMt/zIOwoGhBgVwOxxtD1+1UvEtz9xa2n0fiqHnJ8XE0JCMiWSb9wBBfb/75exXm0d9ChEQ
SlQofX20Vfz0sBLbG/pYawx6JHFXB7KqxpuMT6w6saqoM0dWWz78cDXoIQH0ngd5gN++UhZOLePa
5gYTHFJp+zSio6/TSZ0Yty6DqC7T85lZJ8lIb2vLGo94Rl+2aqNGJxyJvJcUy7M6vGfdRq3srQyT
PItyjgPB8wXuIky+gMjy1j6y1y9Sj1dFLcoshkAJi64MqGXnLssnqwYCqAHsRj/VbBj9SEwveddY
R/TFF1UF8LntUMvj+CeQmCvfkpCiHFspVBhlApM+UYe7KPsZRX3dmdtOpAbmbMAw0iyWR9yRL5r5
Y+XF/8Hx4qGvVs6J15u28wA0mQCNoKQ+b/s6DuY6eWm9GsjzMj5yj1+0FlaEwy6Av4aGdNe9oFIG
ajRIF1CLDRgR9RRjaOtcHQOWrK4PtU/oA7gAeIKovPJ1o+zC6e1ci7kOKztz2Hkh07y7dQt3ZMEY
I47YVcmo6iMWZyWiWBQFJUjMsiYaha19u9Kp41LqtghFXXc/U2C/dwUsHPq9OAl7/f7lr45xWcux
kJiQi9uOKtNKyRgEIRFTNuCAOrVvoqyO7tO5qP/usj5WQU8i1K5BjeBIgBw+umietFN3QwFEEOq8
s51kry1jyd+eG+TBQ7dUEH8cGzpz9bTTsYndasa5OXVfyG3BuvKRWlONCext0x3x9dfhBpIeFnIB
MJuQMgtbWr3saaZ93pisCFMhmTwVNUcmpIwZUPeydXJ+Y02p4/VAwk+ze1UPbfk815IYv3H6Kdvk
dllpADKFSF6KNm/fSKzK7F2WpL0AtLMcNkmZ6iHxeUo5gFyRdLszM1OQheJMeTd/KQbYjETtCHeE
SpK9dnKaAXXMucZm2JwBdpxbpV9kVXTy/SpfXhODakLMSxfsGjAxK8XvTkAvTKQFzclrqOsXXI9l
OCCAkYG2GvJiw/o4f+f/4ppse0FdCFRoUcNf70wTafTslEWIlBxItBnAkE46VkcE3GaHNu1jGdfG
1ij2h1zC6h0pe+gj48VF2Iyz9Eswty4HmanAMs28twdZ3zX5TIM4SeMtSBPJBqyf0bftZtyJpotP
gFCyH78/7S9PGzt3HTj93KVQyXLl1xVS87TIkiL0cjhRaeYM24y0x6BVf1wFXiNgM4tRpcvBfHId
xnFKi6LBKlnrpHcySZLrISPNEcv2p1WgPpZkBgce5YMV8GkV0klSMkCowjql81nak35HU7v8N2QF
HgGlNvxACm/1cC8qqRyS114OL9tkWzkOmBAvyNGJLn8QFegLD4kmLAR+4uEqMzFTAy8yx5u2898V
swbwMRqA9r6//pVJ/pBIoBE5bgb5H4SXh8vAbnZEL8vkXYXB2Jmq/TKdm9DWid4hL6dORaqOxRJf
TBdkDmZrgXRIG1tbneCc6rhKYTNDKSN0JlYjmBMKoOo5a4v77/f3VSSgQOBDwt/BLiHlh/tTjgP0
h4e5N8imIjCyy6Y8z+Zc1eH363zdEmTBxZOGcw0g0DpjOnQTt7oKidgyVu5TPSAIaPyuS6m78RxN
2fv3y329tgVfRpfoFpgx2OTDbeV263Yw11iuMmLfQks422mYPPTRKCNM1pwGdWLhand/u+yiLTgA
V0iCSqQOD5fNpjJjZMpJ4FplM2xcuyPNzmlIdaX7dnJ8GzorA1qzaI9kXlfBAMR0ERlII/PQ7wB+
6+HCY2sbPVoJgaYcorOkEsWpAl1hN4/TFMTl1OxIrshlY7MstIpyOLLvryYJGR4L8B0PKRILxvxw
eaA62jEHHD4QVpoaH7ihBDOJChv8halgSAjXVBr7iEgtd/gpAPrYM6Itz4VlQiS85jBJY1UFd8Ef
jhwJok+vGuDJs/HIKl8FF1vDWtRmSJZApA635mU665Cpi4KxNfNw3mImNzjJCaAiocogWEdM4Jfl
4HVREKVRw1j0mliptbgfudPLmQR8mK1dX4DxwCx+QhudHtFsX44PcsKg0pCQREHNtlZ3Rrq+b9sk
koGlk2QLrhf1I1sNR47vy0NcVkGVC4IJ1xXG7fD44rgCSRaM9cAMTXlLZZ++NHAmnu2UgxATexMo
J9BL99+/wy+niFVh4T5CU7yI9SmiIumxtqcS/LOx3JduLv3O2OpmaNt4+/1Sq2gR3AGL4qEv7EbU
gug6gnJT/F8zrwQoLaJ9ABJtNDdun5MU3fIUs+ILRLQCo7IyHReez8xcjn/rsCPoWLJBSCzjJwGI
eHjEmG7QolaVgwk1wNSSmpUj2m0V+qFqJP/bQGdZy6EgEC6RHF2DpCbSZ0UlC7BUs77e94pUF5Sn
x+LFP1yfwHtGXteGIwHDdLijbDJlQZBHDIrKUs2GcOIVmxhZXSto7FgcSxB+XW554QB9Udgl3OfK
oR55i5o1rGOQ9a45yxZmUFSO9pUoeLH5Xlr+uNSSrEH1H+k7sdIm6LNTJvmksTPSWFNonIY/Tw1x
6m3Tg//0/WJfXzj29Wmx5b9/cvfstFYR1xMP4sGA4UnLwddlUxzR/X/aEhLv8FeWTrkA3x6uAiU8
0YkaHvSFEDmo8624jRMhz1krHf1vnJ+AQhZwWBDZf8DMPm1pTnNUp3ucX8IiZ8t1bm2slBOwpdz5
yL6+2DQH2QMYc9dZSguoAh7ua46mLqMZlrJF390kM5PhLJW1Rw8HcMyqsjjyjP9wW8hWWMg70aV9
h7U6x94zLUurjoOuqsW9Kaz4xBNFFf61TGAvYE8AhL9onpWH0tleDfanAhI75dlVmeX0tOiz7G8D
4eXskO1HKR45cYT3h2eH/vK0QvsNiLmoRl91ZbKzh3k6Igx/uCEOwDVHA0RUReEHHK6CHz13vLRY
QHQsfuEG603vxgDyNB3qpbTszJHDW67gwONYeCdIfFrIvyD0WPeaqqO4JSgmAJ+BNhUlWHUd+pMM
yEC+I62Owuj3V/XVdIIkhawIx0lCV6wrCqnJhdPEWM0ZmRe4WaIzvzSDdxEPdRa2rndlBis+kpBB
WL8c28EugaFHYgE2hcKRBFfj8Fi1yWY6K2qQwG70fW1HYOhqlupzwHnQTYPWTlP5Je3IMyur/MJy
iwGZ/qmWm4LMmdgqrwSPU1Q6vY0zEAD9jtsjwGYZx5yV1gG9qmdxcafqqGG+m1VjF2i3ZfkWLiq4
XKbhyV2Ep+D4jtbVmaxJjoEsMrZSv3ZdBwk8MtIftHG650JnM1iPcQ0Ga68rAN3FHAFJozn/yfGX
L1TNZ7S9ZWj04ufA7icheADgI6peaLNNomoCe9fYp22yICwqJ672VmaJd4+AIlwWLNI71UQZGI5T
jPwhi8AWSzonuwKUpcCQg2bIT1oyqHijG8t9qziSWWBkIVXs605V52DTNQuxviFo4d0K2vhZlsXP
TWTVfejEHfbUWRk7m1xryvdD1EtkwoyRaFE2ZdWjApsctMQs6u8R7Krn3ugo9wuYR+XHINSA9F1n
U6gmmHswFu30CZS7bvaRQaymrT2P3a/YJhX6Fw6duvdkzqbTstTysSVzeQNEEzpzFinh9wbjQx7H
LtfpWV+7ogoyI0zrNx2KF3k8K8+ndl3MAY30aHyrbsi1083ZU2zDgwt0UknM0HQ7iVJA5owaRWt7
RsucggwXc+cWzU7oOALbL2cDWJ9jrFKfz/VwQmjdjr5MOMOcTTdJn8HFSZ4ZaYjrt91InVOiJN5x
D7QFejOV/Tn8fBza1LXVheU0Y+tH1hyfg02+9H7JhHzNLJ5TX8WxKAKN2BrTOrpUKF/zXL+JegBV
sEgVfzTt1L4OU+dc5JF2XxrU0cVZZepk8HsjmmtF+4H6heca27ek7m7jiAxxQHnUZAHtphr9v9Gs
xfarupmzUEymkBvT1ezUSeeEhBrRASr3FmudIFZYLGBKstOur4s3Rcf8Gu1Oq199knuPSd5nmEKE
BO9ZXLfFi13z7hF1O/IjbWz+My4BQPOjuZJZ4MKPxoBuYazTJOVwxNzU8GnD+5KjuM96NgZlYqwr
7c2DG3QOs++lnozjV6WnrzuT1iKAgyfdbWNXHcLhxM3PGATodwIibhSOMeks3x2iCrelWHxnoOHv
zeRNT0Ra4KWDrzRhEDkaz9Z+ziW4RIlo6IZOmVNsERnHGFCLWmyNQ0zmpxypZrAlZ9LtPDqRBWuq
RAlPta91MHA+PxS5ac5iRMrphrCa/5qEQTMBYY9CnbieadB3Z3SioIXvxhEvRNPou3Hr3ZIElNA9
WtAmj8iUzc62NIxcNFXuvpAyG/UpkBLlmRWlNdp4ukzfpFLmfNtFOj5Vc5NlIQqPUgcj2j6oLQGW
yJwOFB7Fdu7m/AJjd5333JXjrduUs4uWDqalfosj6NDGQbfock/n/J40MnkghvMrOnQUjxJUpxig
lUK7AThe8mW2x+ayyPAe/SkvYm+DCmnloO2GXewNG0cR1B0BSTplFIqKiVFkvnajFm0LKlOi+z8S
JQA7wg/B2TnGeTNgaLdoSjWPDzBCrtj13WR6TCsm5bi1CXVmn9JiLLejVNk1nRJphUPvOPe9bbo5
rMFKQlte3faX3VwUIy6kK1VQUxHzQCkQVn2OR28HQz2jQjsUjY32Do1uz4SVxL9S7Ui02c8T/dx3
XXc9szq+qcqSvFAkGX7PboZJO82Y98gu2kUeQnDAMLLyrp2ClEfle5qC4ea31ZwnV40FNCzqTdN0
lxUF0Ce6zuKf9ZAWv2uI1oSWDpSbE3tKSoyVTlwP+9bmgaLNyD52CJjJWTdm97zp3Fc48E26ZWhX
cgmsgf07GosSLDjPQUv9aapehwaP2u9Vx968oqrHkx4Rde2rQeUvSd4MFqA0ntjFI1IKYcqaqtjr
NO1/gmyfKZD7yfgGZNRoYRBYN104WYVuF4YXkFoXaGoQYgEM2ERji59pg4ZnfEm8QaGHRmpukiwi
N6jKktfJmofLJd5+GaqljZAumP1QGln0KKSmPSoZ7pyw7ZiOyP0mzogqCJ8b1BpzlfA9K4v+J5wp
fT+MPYTNlaW5s9KM/0wSBoswDkOLB5rbzWvsmgmqMYtgSRy7oDDNJSiHRHZJGRird+wA8XH00MyW
V1pnc5nCDu+0VsUNs3RUbKqpY2VYj3mdBSrz1HXLO/3LsBLN40fd/UxaFeVBX+LiIG8QXr9Gb4d7
GDb3zUuY00N92+NDbFj2XOcuSOUMlqgMROwUv8nYui9ernKzjVXdGp/1vE5RlyfmxVYpwwQFYrno
eMTBiQbeIT9XIovRD0sMtvanamhxOmLoJGIOpX6oWULfeJqkGWrCHM2arAaaL6AJ7x9y9FMagjrC
l/rODCrb1snHEVfaznGzH5KpcXxrrMs5nODM0u3sxmgyI8XMMdJd2VjVSw1NttytC3R56WrnIZKz
M524pO/vKAF0cBMTtIEIIuD5ZkD5qxgtr4coZj5rOvOCbgrYRSsT0JabqRBdwM3oVVC6XD52XSQh
BnECwmBfGmyAAyOb+VNqCh1w+CNLEyiv/zGqWfwC41y0IYnR0QfH0nkYP58N8mc+lPSxaUZxxs2U
vSDr1l6RLp5/jkNV/ySJHbcBci4G4y6SKLJ3sPvZRVOSqA/qrFbEb6ckuYx4CheI0j6dtpEyqQcu
o5thkEVdq3uFCq0VmpbUDjyBQaFtFq/IW69zNPHWdtWHnWrRKM1qRgmlk/NHC6hi43c6j6adq8wA
OeziCADKXI3ohBLBr5RhCocvw24HgwaO1FNc+N7YKLJVpqqqZw/xVxoS2JcqtIC4vUsdFmOeiYMW
fv6U2I4KGPqCVDtdmvh9kFYLdOssybwlfVE8we0EowkBQj7vOq3wYuwZZbtzEVVpdDKa2cWzaxZ9
2Fd9Mm1GxmsCaZbtz8w4Vr9FjREdPGCW0JcoKbIJVJq0INneILuM9icDIHfwzqBGBRITXe7skSTt
sOk8s7KzvovR1wPgviFL0F6E9LV3K+sKzVD4oEvxBKptfC/U2A4BUsOtisOqRtO3U9RvyPwgSdu4
Vxr1xPm0Lps534sSnR98lfbwLoLUkzQ/I7lbkU3fVzrZjcaa1E3CErOPMzLpMGYWsfYGvjbdO4Wj
9C+ewMk0vt2iI0dQICuYb/qq6DFbsdfZtBt6mQJviAKgF22IlVoxehDUJt1zBZbKczzPdTSeoIjU
1LXPWTR5e4B9iu68tSc4flAnvL/L4d/0Z6NJJn7DNOyk5aeA9rQb/GyWbSdwYb0fc5ED2jY4Rnon
A1QEv2VweaJgQP0xu6vquC1+yIGqKUPwjVGCjwIUZcvXIpXWU1aOXWbhnfR5CuPpIGTAn3Tkaccb
0/hlkWgwnWPgk3xVFzpBzq3M7MBFxwnHh5NWWAgQe+NsUwFzuWsL6Ol7u8HFnfdzkbh7kXat2WWV
jqwQsxuE+WHbap6vefJ/2DuT5riRNE3/lbK5Iw37cpgLEIjgTooiKUoXmCSScOwOB9yx/Pp+orKq
u1I9nWV5mMOYzaHqUFmpUCxw/753BQGUl2W7SuR/C5r8KkrLPhLmPS4KQgjqSi79cfSsjvypZRbW
S+ROVXs/0s7S5ZEqdbAfQhkU9hXLsJccjS6n6tss4b8pmltYW5ws8vUssmAr1cuw+N2WlxrxwVNc
epbO2r7wrJNQ4WbdViaRPpU1pbE4DcpheJ20w6NlAhK2jl6xKya9MDgvZNPMkebJteSF+fqqSyk1
lvs0iYrRSR2mi+lO2r3hcMXg0Y5HQ0LRfj0XYAgfiZ1sbe6tted+D/texbdD2M3mUcZt4J1mVbXn
qXEazQteiuh8/S9du33ZnNn0BJVHZDPdd3sPHZGOVj2orG+FYuVLqmF+s5u4YVSbofpBJAJxN9To
BLN+8NrLwVRmv3RrK3C5s5yp2wjaGnt6ToRo6puE8JYJYwtO9wfHXjEtz6Gvv0YGK8M9mSlBnHpK
2foNI0fQ53FgzJe1djmi42jxx4Mfq45MqnZPHiHAnD73tiokmWhDfpyPdr30J419nFgYf47YKPC3
K/u4E9ERzQScrTHtSKoYJSPduJvooxgip7hbJ4vxzmy791yshgS0nql+O+q5qcrHzu0i7zC7+2pd
A7hjsbA7z+7SxPLrFRFkbdynmS+xPy4MkjjXi7q3fzhJ64cX0VguHmkm8xwRXDyuQ/tpm2IHq3Yw
zd1tU8dFdbtT6NVwkbmNyWdr2eVneIp1/KotL2iuAyPr+Xnxh74OiR9if0tbMSrnlCBSqy5L3XDO
Vd7iWcd5UfKjCNbp1Yn2fUgLS+noMtwINUnt0g3qC1Mu5WOSiIkwOB9iMhttb2mvS4v0sIywP1xs
5MmUV9DN3pwlnWaNAkmznIeph5RKHXdlZ5VxtXLk9EsRHnTIdMT/wlu8bOeBp7XdyoqbPqlDhozA
rSsaqtbN/Fi3pk8eGjSGxY9qd3oiEtgs4+vJbHHzZW0ANa6r2t76G+FNbnBn+Ivvd5bvLsttN0wB
22fSKt3nzLR+m/kCjeiFtFd+/9Mi/fBBdEFEeNdK3mvEbLeX3UughSW/7fW4vlfrEgT9RV/wOo+x
PXNydRWoeN45nX0VxWrn4GIGirdnLbxh/NhK22vKi2pOJuchtNvuxTH8XPJV28WDL3t29Ur3Beky
Nb4NPrD6o+SRSvJ6qGPvKPpVknUmZl0RRdTE161dx/N1omzWd6Jg/KtireskbdZA34SBCngUpj7u
8zEQFFogQ3E/5sVB1gXAwM0wNXL8GZgyZhGbovWhjlDS8fS025IOYVMEIHZDKY78eajsXKsMXllx
h/2067V9djxX7ORgxX6XxeM4FakfzP7NVpeDlw9mcGlMO/udUhaQVp8mi4cHQUx0DkQzTfSxq/pk
NneQJx1KczNoh2A/mQj9jbu5W9LdWQoyf0BSrHRt6uY66itVHXSVkGFQuXLMndHYP7yp6t2LoT4/
58oeFTNbHSXVEfZ1O1RYtp74RkARGBuKx1m04HUiWFyV1eNmfoaLE76tUdlTzGzW/VHO3QbGZjvj
baQ8cs2S3Q2+zKrWAesy4r9x7c7poJVbfR8LYNrjWJk1Juem7eWdos+EuNbKXu0yLdpqe4uiCXUt
00kR0jkSBs33YCeqxk2KZc+SVSd2Hti1+QxCMjq5T2fK5zb2dv/QuXu1Zosj9ctueS0S3wUp8WFB
QPdVxUlUZuHiK9J9qmYaU8eT9se49pufrw6cRbYt9rxf1JYD7GqpWr7zxbV0o23WYDKsZuW3OGgt
gAFfLSbFdF+/OlVH5FXkzlyeZSL7b8PkNN5RGmujzi001tel32tLZM3QOM7FHGjXyTevZAqpWRJ1
Nk2946RmNYTTinXyQbD7Qf6IvJp8vMIqRJ7olYAct5rYYQf96ixCR1nFvs5f2LMYzAUrwzM+voWU
vwkw9DD1BJ8wC4bVk12pQqTzTC5Q5m7mQ/QAPNkmm12eEpLz3pRX9iJr+e3cewVhg2nIZAx6Gc9N
kwJGElXmB86bFdR6TZck0k/OgrBsbTaP+WIE7rtotZ3sWaA76Vy57SL6Q7KUw1s/N9HAsqqqVzLC
o4Z9h6H/QPHo3jPF+yQEC5WYr0XcOKS3pAnzhl+hcialJdWtS/qjpzwKw4tzdGbpOWBnHCwzC3CX
DF9X11FD5heWhDwhr4T9zCNHL6U8hyQ9tVgcts7KVJvyHMcu5+wSAGaqbVEZBqgqzKp9K95WPXKe
m8JPOk712mIVCmLvgWGIabYlsZLWVmNP72O18sr+0JUdOSzc24jiFIqMeXbK5rLxFytOw66qw1zJ
ovqwOu0GWRDXwevaJNV0KDo98rA3erEOenAAiMfRKII5TVE1ecGRttxWcdty+nRxS3anki5zVyPl
DbPiKDLRmZhQO5tUXd8bYWKjTWmTVRx6LJmzHvWhxEIWn9Gl6L3UxSIyRASde5EEcKnXvlJY26py
mL4T3baCNRrpUODuz4KpYvamOW0g1xbsMMu6ZwKkBUQm8NvP0m637s6yRNzkrkiqb/wY2y2LuXKd
Q8hSdPKErPWlGcPZymOAflJqud0D9KlO6R6iQXblaUmI6CQBOC5IgZ18MighFXsSL+dVkkdJ+Irg
iosMR1GfAFnoVQ20DUeDc5eozrXTsZwVyYOz264HDZXWE0+qCCGNkjmkRanxhbqwit5PLvVgBe+6
mi02dwFQdUjisnxcZnf9nHTdFTDUKA/88Wgax6qYsIkmqnXIPQs2GhiN06lcuonZDi75dsXBHX1T
HOJmD+3cBFv10ZGlVmXrunvissXOR94l24pZP6uimXRmkPkBG01edFfEbDAZkkf7Pe6Klj2fcfFa
dvY6nbx9LnQasX05h9lzzeOsI++Zx0PNmYIlvmnU4ARpZ7X6DlsrOIbVNQaCyyJiNahleXCWiscH
1Ou5dgeCzao6tr8WuKOqPBk2ICHhIbnKpqRu21PlrPzba91HcCJ7DRLuDFFAFLaobOsQtwXQLmiJ
9VnVXVVyuQ82WZhVGKcWyIy43Je5XU8V7EecuqaX92sPCnAL6WtrNga9EXfgmuS63vFoX3cLA3nG
8mv3F3Im4T3b+oGzqoyn+DmWicX1xzxVHXbUiOSzQWyI7kGxbdxVEdP/IfItkCJixH9KK/JLUurH
9iMZx/0pgKUiWrefPAdsrWpvqsY4aMpW/2y1D8QriB7G5kar/iIq4qDiQuNDBlPapvtV653YOlqz
zsCFaK7V3BIX28UhY2+wRlecnPvrGOCcI7JXYpVmxlvMCUjVuphXTwtyRhMFcGUtSvyu/fu/kX9j
3hWip/e/EX8z/e2o+7fvM20I/w8k4ThnRux/TsJ5IB9t0P8ag/P3f+GfJQ3xb4gVcUETknbOqfJg
3/6RjRY7v5GZxnb9d+kYJDf04z+z0Wyi0fzobAyL8BsjDTzTw/8Zjhb/hugLuQs+RrLYXWSzvwTf
/FkQzh95aOynSDzOQj2GiTPXGf7Ce4ugKK1S1SU70E6d9xDsp9Bpin/Ddv9RNvOPVyFrB/YA5QBv
6Y8ko5JEs3Jllvmm5KNVxyeZVN+B6m79QSTgQgRresPHv3wPD79TmP8a8fNHQvX31yR0LohIpAvP
loc/vmYfS9ZXMVmMwVuQ2xQ+PJaxLm5gsr6vxni3a88R9Oev+UfK+PfXxBfGt41AzyE4/I+vucxN
uQ2TsQ7Sqr44iZivWpA5bmj4zj9/pf/TJ0prAHwxmlt+RL8w+84QVFEZz/R4rtPyQtKbdfBKu70D
YHHSrS+cCzSy83Hr+vbyz1/5v71HXs/1AwxPBEDgfPvlu0z2mu3Sd8ecDAhjHwZ/dj53A2qRQ1O4
YF9//mr/7fd5TvI6SzMCBLKoVn95n8HE5DA5voIEIy1fVpM5dk4k/pJ2hu/t/Cr8J7IBUyHhfxFV
zVu0tW0dqly3a3FLHKs4WAKBwV97L0Fwtqxi5gvOZu/oVxGz10uPOaJQeYut9AFpi3V0nbD/N5/Y
r9/P+VVinrVzEgjS21+zi6Qj4Hjac3rpzM0xdM7yefCK8EqOTnH6y2+IgBnwLDsgeiT81aLSeMEc
4J9if9uSMEtKb4BCgnj5y68SI/x0+YL5jjD3/fGhUhsEU1zJKZeLEx0sW8/psu3/rjHi1x8aHxt5
FQhy2GjJivxVkNOqaWhYN6ecwZg9squ9tNPx8Bd/AhwMXAIcgXg6EbH8alPagtofO1Wv+Tgm9UVd
yNU5FbM1+v/meDg/Fv+l6sB/hfsc9wKHw9nGEP0qluFLUEYno81YNK35eXy7gLxovpZktJPV3/j9
w59/SX9PdvzDK2IywEWEcIXfLDTIrxdJN/QaKYOdV9NZfTF69kE7VnPEZ1FfQad8L/2OVuxZsE6K
YLp2/ba6iUC+/s07P+fL/fLmcTLxe+F2JIfSxgn6yyk8EdGLnqEzOfmPfpRRNYW4wTJ71F9i12HG
w+yEffjgQ6a5x6VRSfdSyLaMPzHglhvi6aV832x/alkPx3W6HeHadsQWnHUPA3dpd4WYXMgh9TrF
8a6XJapYj131SJZyXR1cFaId6AZ/Vxcta/MDO/Zijv0i1Y09kBuerp5YY+LiIVtIb/K7CxFOkXti
tNQM6lsVi4PpQnfO61kT3W1LQTLyCE3jHKZl2d6mQtV7jj5k91FloICSqWCbu7ZLwl0el8CatuuJ
gPNrjYWFeOto7gzKcEEbkdjkvt2BcQ+Nde16hGvcYD0nhLGEn70hbmxnj0z6eERPYA/PuJ+riUT/
SeZJHxQ6r/26uq4ZSOtDUzbN04KXi6iIotxuitmj26GPoUhStL88smFTRXXWmgK/4a7RIMDHCVjn
oZ07GOA1ZOVBHhB9mSLlS/ioWcW5Fa428fiOYDkM/Cl4aHyojyxSln+NAozF1dt1g7QdJOo4WJMo
MzxkRI12CQqq1KtcCMnJB5o99A7wa+5Oa/RodxEI9bSe/xS7WWOVM6dvH9au0AnZftVHqZmK6Wc9
j6A2VSd0CWqzlt+EM8HleNL7ZomF0HwHxSoMtQ/eRQnFYi8nu0EvQ/CJs6yfJimXr1Mp14/d77mZ
KRN61aOvvlc2vuBDVy2FlxVDqadsKtbw1a+hU1KQXKL5EYJEN6FKsMe7VmzdI8CXPxsjPXEBbmHv
R5RTW5sNaHbG3K1riHEl4B/nKOTHWAz8rNMIqPfobUMVnPe6geaFyL6DXVIvU4/28eSZsDyHUFTS
ZrkqkhMaGNZR20WgdSi4KYJUAmU3B4PsnSD4Ovo2l5V8tbot/LJAK7TdQ2zCOh4+JXYxsVAlEII6
nyO3P1VFtThZJdzkka/M9Q9esFhV3jAWLWmfrMlL2Gi5wE9PhiD6hUyM69iaTXtSUbj3x0Y1Okyr
OR57aJ5gBBTXYJvZUgZEk6Bv9dJW+ZWV+tvm7jelKGvn1iinmYuvZAyp+7Jc6ShZ/TJ8291WPsl5
ZU2c9hlCiQju1Up7eKNv1qIDK++lE33ahhpkvFBR5aeFWfrPYhnI2QYlkPfD4MIowXgC9Lmi7AGQ
HGGeIl2HBPrGdfLUiKUNLlmzmjuhOt9kRQfYAe3Zj82tt8T+V2s34CjOvDr2dWKJFYBQ4QjLC2uu
w0zDyHsH0YvglkRX5z2qEGIctE8gFKEFbksXWgShEDhqtjIQCboprAY+srwFy3CsLK52vadO4UQ0
dgwx2XJglkkKc2Pw9gpLTJkNjXodNZxX+YQmbswTYQFd1FaMRaWzEXKcga75Y/FXQIKNQ6bO7T5I
zJUIInNjjBq3KzdJQFfcxUK/NbiqfNuSeFxU7oBK3wZSih+oLBw6E+ZYrJAUK3iGb7oX/GdTeUJ8
gPA59sW3JrCrl92Zva/tvo7RqSgl4oSt7ML6IOmF+ozi11nSsaYGAMHl4JzirWa2sKuh7XN4MgtW
L4r8r+3ibT+WbRweY9Eg7/HsYh6JmFpprWIjDiooWtP6uTe4xRMkZ+Xe4EzYTCapkCtSPmH75+BP
qKt02fHwtDwVtOuWAbkFYTWFHyxoiOx7Zcb2ovA3YdIuKKPxMoBjvUCsyZhjOjF+aaeIsoYoWjrg
TekP7wqn3fXetNj0kUM6X4M92l9pUqG9DrE5ZGqDlgVwsayWgfNj42mMUAeIy1ga/8RvmeBkk4zr
991eJidr3bmf0mDTZrrWnr09xn0TfyT9KH2OYqaArBXVbh1K08ofAWfAG7Y1a0o93wo/YSQJSpRX
jXd2XyRkiUHNqxwFx6RzJEfiga4u+pmKNSKcbmgGeIXFeAKqf7JQo8RVAsCpNM0cqGvovBkwjXwu
+M2DfNeuZU4V1Taov7xBd9fS8Zv7xrhVcJq9cIizDalbmxfE7304ovLMIfDL4RjB7BbQF9XoPuCw
DT55Ac0YhHF3P5EbygcMl3GTRnKLt3TfyA5ZeltV6aJrCynMvr2uQs9zNhYuP33QbO+t5A7aLlt7
w4JbFx0hO3KjnOa4+dIBK/Rs6FoH1nu6asrdh1yZRf1g2r6xs67Wzicbzz0CuDCxxqMXu2CKfBLy
cVjFOKWuLQL/bBE4wzk7Vli8gT7YN/DMzaQ9Ex1dlr5PIOooTd0icUQqFiioi9AX8guM17CQ9O8g
vhqtuXpph57oiyQaIkwkm7d9+BM4J3IQoLsbv+8K98IKW2IJ5U743iFUNharcIia8Xpic3mMW8Gj
vakwugLiCSVM0dbfO3MDANRtXfsp8XQQAj+1Xng7tl5koSW0axxNs2OuO51YM9+LKD6tXHEzZ622
bxUCYaoWm2J65syheoiLPbmrF0avzI5M+D7a7nJqpZreQ29HmNVuLRKCcij0Z4NoIkpFO4vmFsXt
OqVAkAMVctNifVN+t79qmzCAbPP19IjQ17/3x7UJcqhVbpZYtJfEa3FP9UQKWDxjjvq2hZutD+Hq
U9+HBNX/EoIW/tztglrfFu1jJhvXfRm2nh7HXVXWvRzI2U6jyhPvPiP8PWOA/cP3GgS4HX82bLh7
7iqShQ+/ij75QVbz+M5sR2FEWQbzs1WMLQxmYU+3biknhdM4LvbDiA26S8fd9z45c2E9WcDTzmXi
LvJGq2hHEbUI82MnVXM8aHfhIZu8rbksRsKCzn05DH5NjFJznpMZ7m509GVfGhfFkls0jyyY+47c
V/qfrXYNVVYg+tzzRdkN41NIYUl6NuWgy5KmoyvJc8cFrWZSX05KwLhVE/hGGq81v1dww/ihjTjh
MqasUOa7nzRPtRPwl2wcv/3RwbYRK19ASYplxHHW7F5BfIxadh8urUaL5HobgfH7Mk3P89jFt3C5
OAlHayzaHO2bMz7pvcAtU3d2oS8s5oYq56uaNiSShQkPYMmE1BTGagWDrOzX3Dfo3LiGYmGnZTNV
pAwMU7Lnvm/pIFcwgmSm94OASwEqHxk8rLNGEwj8pfQiCf6dhsXYQUa5TWdAvRd4t93rg69zPKN6
3YdkSuOlZhDbtOIB4NO3fti2HGlwWZfuWcO8fGpnx6FsY3R6yiFD1zxEHcRDHgA7mdT0zXBUm95V
ruj9rI+Eu4vhaDd7qVF0NdJi42wcGyrJDLexH67QmxDxP+Eg4XpCd+xo0Qs2ixt1iXCrWyqp2LBk
0r2NkdF7ZqTvvw1VuYcwKKAQ6RAzRuVTeJb5hpGFUMtf3cbB3+JpNCg7+o3UK2u5HZtxjB6Z5zRy
s7Gvng3bwZgP8eRdQuwUsLXliqWu35v+p5qMIhXPToZDHUSqTYNwEO/hsvb3ZlDTK8rk9ZlPrYMZ
kiOu+rrYEfZEQv6gGEc9IrYtwqwQgjm4avvk2zAA2qUTUVhB2qNfuWP7saFKw6EXh6Wqz5YBmBua
anwq7Ijmm23nAN3TPxuzdU92BO6GM22MXgoIore1cLsQ6VU5XiYm5hBuvDloL8tgCzk224X3UXE2
3bpa2dS6iCaiLEwIJ5XWiMAysCrEWTCs/TdH4ZY8tHodZeYrvC/p5LTJj9ZGEJ0lraE/ZoD8e+b5
shvmnH79EK1h9G2SffpOtMwSZxBAA0dsY9rqOI5LjX0pIhOuaFZi/Der3r5LvcSG3rlaf93HWL1G
aCCbdN/d7a1cbfTMoo+d295p7GvLc7cnCI7FT+2gcYfreaaRgVjdMn6Lm7G78vx9n7iNXP0NyqZH
VFeUxQ3q2/a+3ALvyU/kco/eSJPtFtXjgyBXaM48iiSYq9lDL4SPjjIpLcwTlploNg3UsH4RyFK9
tOp31ML0lQqdSjN5PzW/BLaRyo1tBOlu+f2chX9vDa15U4IhIJ11z0BrupovbCrrIO/mqmN2W9Ty
tPUaO1J9fjI7aOCPmHX18+roc8fqVmrBKL74rC5JDBeyzUPnHjaHvrG0t7ae/CO7K/IoHqDr1nJZ
qHRdhuSyH4v+B6oy2E66MxAh1QF0Dw2vm0IagkoOpVtf9FsmrKj/GTS6cdDGqpiJKZxJM+p0yRwS
ICv+XkQDEkIrLpNXz6rUxMW5w4fTfRB1fJ+uz5dYyeTqbNHhy6+q/fosnK1SDybv59IW8KsjhnH2
dae1rwKpZvsQQdu8BjDB23UtY59W2MTSbt6YxFAmZxx+CKGc+xq5Suw8y70NP6HV2FAk83ei8UF5
1leJQvU9Gc+ESzQ0+p4bZZVHDuruHkZm+7pPSfccecOGuKVbq49CjUrmZu3nnyjnyndt1oYa0H7v
50NcWlWTJuGCmISPFJWXwaXB/RVyZSrX/7w4rDWZ6ofywkVULLIYQ8I3olfEFw1fXqelKkHZpz4R
ToadISR9NU6K6hjqKSqJOko8inRofcBh4LCxWaQrbFxeXrJczdKRa0YYB7yZQKQ1p0kfAlmoefBl
HnK5b3kTdoJVbBgcloJWI1N10flEB7VN5jM4Z63T0bG4npfVYYnzRjkhRy2mgAeZHwPNcHFXLscI
D8r+0lgl+ch72Nkt3sUGvdWA1/c9YsP5ZEfV+m5Zsp6yNliXKm0bZ5/4zZc2kUmtD9ttqm5ss9GE
fp0Faq+/FaMdfffrCb+RH2o0U5MbU+tmM/h7WSk70+aDJ2CoNRsMf61obslwqcdykzdVMnm3YSeL
Z78ult57mp2xCN3nqJztHWW9SZSuoHpjET/tc1CpT2AQwjskdT/XecQ//RKhsr4UjShLbg41/tgb
f3UOxORO5Q1NhlyIpJmOQVa11UxU2CJJrxVI+Wi4ioE2JTTveuXXMoSzg5+e074ULk9jtNY/Qxdm
lAs4jBHY73WfpOSH89+JidYe6fJq31JqML5YNpK21JXb8GKvu/+5niiPwXd1flDttcD80yBlABcc
thtTq/XDTSz3ba57Ljr0vOxAfrxOKpUTqz72g7ptmGcCTQ6iQ+Zu5tajpog7bJYHgnAfZuSFzNyd
UA/t5oXQ8Fon4tSRU/26aivAE7BGVGC2A2hxVnLdoPZChuwjPG+I+/Eq3faXZdSG46tT69i+SXZK
ZPMBRSQn4AR7lW+RwzeVuqrtQ3K0ZbJzdvguwtUjqMnC0UKPX+2xExZxfUP3Z2Fo9I4RIVwaWxil
U7wMhEHEWpC/wpW9oPIrtjL+6FtuvWwYvIFU3ZqWnkUuiXpaK6GHu7r3hviAiLwF1bTJ2pmvij0O
9JMSCzpygLyVBKC9AQFE1jT7+hM15XtxLVcUXDcCgwhqJruNdHBHOiY/ynSQhhgD1CPIj18UQVkT
0lnZL9/iKQzbu1Ius6G91C286IQINWEkQINnX8kokBoFaN+UMSm7vUjQ/Idtv1ef5DTH9umcupUc
4eQdFst5SxJ4qLkQ65kR96U9djeO3PFBZSRCoVY8uGMyDVsamjkB2XAnAC2kWXqLkPcGNrjCz1Wj
GLGPUE2KD8sWSASOsb9LyqixHiVk6zWWEsekhXznqmnbd2uNp1vTl4iE2LgWK/gpXJyAp00PTIvr
UAwNV4IHGBlUfsTGzRvoQWiqsdoQ8pqB1eCZM7BG+mTt/kaM19xoYbxMSQ5QZGZeE3Rv8WKqCLBz
60EI52Do3lGwnk8RsLM+uHb6KGmvbXesqc+eygG+qCbQU/6sosnBz2mbiiaolbNlvFljbH1PgRmC
UAOhgfs/4K6iQdIzbosVacDk5Dl00dZ40dLF8vvqM5fV1LzMFedq1ghMHAe/D8b6ebMSdzgV3hiP
1+iPg+oRTeHGJ0H2GWkAvi7i63XYiOlIW60n2l+3Auz/0Pf24G4pJ/sQkpjNDNcX6TjOTnThDaF1
rqoEx8iCLunc165QxSMUz+C5+Tp5SVudykDVzXq5OdPq7PlMVHUZn7DkzLRIp1NVemDFjac0SruR
LQnftmdPpEchxSemq0pXKVt1s6CF4yY2VjCGTU62tZ72PIw6WOjfKar/rxv42zvKsHm7fPvf/+vs
tf6fZQMnvX3v3/9VNnD+//+zPMf5LSQ+g4A0HMHn+jK4qn+oBgL/N4Lhwph4tHPKBq3A/6kaCH6D
IIs8qGC4JQKOzynZ/9AMuL9hRaCJB+qJ1CmUdc5fkQz8nvvwX1xPQPDE75GJ+CnBZ4JfqyX4YbrN
iFQRiVNhmktNkCeggo9AJkumBjXc5ip7ynh+1jZbqnH56incOSf48eEQF6bYz8repTrM+4iVRg42
6EjpleUJFa3jHz0vao5VPWPynIN9uRhmJE054x9NnVWDkiWTugy/i80hAWoGAr8nr3fAEBb7oOGl
nBHPF65k6/ScfXcOGkviJT6i6SOJp+7FSAS8AEXofC72qPDXzKhuGPOuAwE4+dtk0RdV670BoRfF
+lmvToiU3kxrxoevvvITQCvk1HH4aRxW71NYNqYjbHSo3xomqcfGTpqviXMGFEsjxtfSnSMIidXU
1l3UL+sFwArK+VqM23vnDrZL/cQQ/dSDK15nvcePyAWQv3cD++SNXziWx2Xf75xFU+A/j0CkTUZC
VA2BtFjdG6VrYfdil3MYvzBPIS0qLD8UeewYvJx9t+JIjSIGCXs/3+AFA5DDLLBWOtWbdb5MAzes
HuyuLM8KygZV7tbh0cJzY1YPcEBb420zCbxfs2p2ddKwB8wcMA9XEJDjm0vKRpXZCCzHo4q2GElg
3Xp92hTK3XJu6uGu0+dRy6mnSV/BkOIZ1pK6CBq3i+VsqmEUQ0cYWsGpSILmvmeR4et0mcQOY9fX
IttFP7+JZHXVjW5Kq7hk7lWvG2TQ995d/LdQ9GjTMdhvL35tlV9am9yDlOTmDqYEkTekwHwWbXpd
orlbJCgHrmvIzFs/Gv33kiSs7r4ZAYeOorJgbtmP1vp5nqDsD0Tu4ViwOm9n5dZ8tqBVVXPriJCK
8YqsTe84tVKHj1EkWb1sK7QvUQGUzoGheK3RHIZ0P7eI+sWTQuRNUFLlbKitR4knPzOBlq8K/BPL
qyrXH+4g6GPfzHqWYVabeu1GJsh1VDPqN2a/T9ylg3UkXabtAKYw0LCwDIt16bf+8kGdSVKhO6mF
+E7D6wxbhswyuu4mG79gh1OjOHhRMNXpzihVHPsOVTL+PSO5mve1px1xbhngHWyfCdNxX4C1TmMr
cQaW55Ap0spe7T4U72MfoZLtwwjaicgVQDzleUvHd4WPfA3K/tO8K389ei1gdbo1/N4JfvT3+T/Y
O68luY20Td/QYgJAwp6WRXWzm14kdYKgSBHeJvzV/w+omPi7UNhCtPZ0RyMdqGeYnYk0n3nNocQU
3DmWQ+6IQxT3HXCLzjV+KQncfnZJo2CuHTu6fGN1Yf7d1mQV7npD1B+Tnro2MMEaELOhpM4Em8k1
qqc2LBr6fATuGow5NYRIWOjtQ18PMJsB2AYnjWpA5A2IQ58HhODpg6Zq934qKv8rjYdawb65cZ4z
lc7qAfH45lNaZyFITDqkn4IAXuuu0wf7S5CpLvjxVH+HVGz9FIsJxnlgtcWBXydEd9hwi+pQZxl8
7IoAsuXQVtaf3JDRF7eRw3ffHB3n4rgtPunc1FW2E0NEUIZYcv62R+syPFo9voJwjeL+3ZiWsP8y
rfVR1xiTJN/BejP0/aSYMyU16x0whXrSDmApc9ujyJSMu3BU5PCAtjZBnoPGIru+c5r0WEcd5Zrf
z9b/f8pfPOXG3ad8H5KpvXzJ5//5f/F/1n9maJ1h/oPv+68tqur+xzBQP52RfQLkEf+H/0L/NPs/
/EQgLArgCQrEjBD5L/LPtP4DnsdENxK9QBVkh3jNM84gLyEiKsrKWLQg3z1L/upCm/FzL8R1iAIF
zAE0yzXgGOSFTmGl72m/p/5nPc8K7TPN1eKvF0HOCiZviRIBXmNotoZuB+JgeMXOS/Vy0IhbIfOD
1HmwZ6+9D1/ePH98vyXiOMM7/jc6ITxajLGYGE0+o4SDgUA6PnM46r3xdxual5rYGGJG571Yu5Hr
nFYQQ8jj+69Pn97Fh3fT/htUww3o029I2L25zHN9MRC4gXQ0IQE9PLo77fApPDCZ7LAFGVt4o98s
2RJiBW5PU6HizZryPZfz2c7Q4J1CwDv0l2DR+GLGpKNQ9FEjgVOpxStEFb5M902C/ojxkKB21iJy
cn+7bHzJpQKPMf53mafT27fu/vxc79z/xyEWsKVqVM3OT5l5tvsz3H9qds/6bmt5F4g8djxAX922
dWTOgEYtRePKwJ+GzLWbc2EbNFITPzxYkRBEz4q9AcOa9/aL/fJ7KAt3WDwDNG6RpTxXqSAMn7pV
c1ZoBX8KTOchn4bYg1ySPPRu3+yapNpSUF9cJIaOWCJ9Wg40yQDXyXxYXuzRZDTiKbHMzKukJk90
rYkgurY+ZLqeP2S6HZ3v7wqxXM95QA2RLg464qKgHK8H9JW40mtdZ8CMaqteG9bRyGtrX5iJjXYM
zbgEGR9E+EL3GDaV/YhgZelJjbp/4gYVKgRN/70s1bpEMkYjVShz3MyiCBmpNhog9Q9+/EGxMhoL
pNxPth/QuCBl8IK6BLo8dA0gt86+IHySPdJtr454WIuDaKvqZCI2vR9hGgJ9EiAbbBxQyi4zT/fX
YIFWxOMN0DaARXCKIMHBAV0vQdFQ7qaXG5wEWQ4FmDTFJx2I2StHATytCURVQfpicyCW1xwmS36i
TtVptDIdBrffnWqlrTdGufmcWPEYAN3BAxmzHfhC2AsbjUQ3x8w40Sat/4BtrTxQH+0/AnzTNnC+
K0NpDv54YFZBMTvmYtn0xM/sEBjRaQzsHG6Vknwes6Y9OpPRfri/dmtDQZhGc9MlQwa+vPhCUCYR
plSN06QF5tEGU3bQoojsAkbSP+WU/6vV481mAErK+w2slM9FwrBYwFjP4epHoXVyYYAfJwfflSal
IXl/QsurheI/cuCcPbYC4YmzPHWyjWTTuy0cFU3/BXYKSmCdGtGvFOxaf5ykXX50ZYcS9P1x5032
8kqjhouLDK6/hM6zgdNidqoeqlUDoekcIC9qUK5M66+piZTLKUd+9ktDs/NbRKxVUZuW+tb7sLzc
uN0IxWCwwlvQ0Ytc7Jgs00NgOTL1aPRVmDMEUJy8QRaojNh1on6AQRRsKVQuVxptRWouuIIBqabC
Yyxm7GRDnTW5Yp27qog8bt3ga2mRV8naFo+TMxUU54pm42gsN5ExOxlgHq+h44ewqbb4vGbmTxkk
5sLLcphRIdkc8kphtEEEWZ6K36MgpQeWH9cUJnl9KtA0DUYOYOFVjcwetcwvqACbDaIFg/LKU8FQ
Ovk7AbaOhD2CUddDBZ2pjYPDhABU0rpB/mEHuX3Ll2VlQjpi4VzF1NVm+sD1KHGBEAu1idJDlQUC
rIuaVHQKAHPqhwrTUeNVnqLc+ZwCnjwYrMIgb1gaKABI9yG8N3MJyUh3hSnCR0dkEVlw/zpXzH+G
Ik432Ye86tj7XM9sahV0JExr9FTfr59NP63PaukOG6H07bbjWKOMSkIDFUlTF/GXQr0ysDM5elo2
zkIEUe2h+vDX/StkZRATmhOMKiybSHbmQ/4iQpENmw3wW+/Rap6OcQ90iNZw2P66P8zNXcFqqcRB
/zi+4oFyPUzhDNgHaik6d+zJtzb82Tc6HcAnkGzTXo7D+OP+eIvweN4McMpg1ugzyYms8Xo8zUzL
oB2LwbPgT7+3EsismkgoLGIucKigVx8aMDRHJ/atC5KOxcanu936lIFVG29WaBOzrMb18An3pR3q
Xe9JM1KOfhkpgPRCdQDoZHWf70915QvabHmOGFcinKNlHjSqWQrvtPeCPAJmN6auDt9EjcTGI7c2
J0roKNvaMAduKtt+KUUcC3f0htHIv7OitvScXEbauWCw4nJ/Vst0GCdY6EB8OFh81Oat5e0hEQGL
MOhTZn0N4ZxCGqDOO7qMxR95oCjP05Rn8lucuc6nHoDXh7wuhHOsQpWaadGm6Dpt/D43O9gydYR9
dTqAMEcgqlx/0mCwQPf3quoFrAPK7tHQuWcwGXZ60qfQqA9VgwAJugwEvcDvieVO9L86anGxXtpn
9Leb/JTi/zBAA57i9BBSy/sDn9TxnT7kqNHf/31vDgC/LrqlZB0ar/TN8g2WHbcUZUcvRuD0Z+4r
KvqEOsJqIQKCj72OOqGb0ZBsbfzPdHXsN27jm4d6Hh/IBzuGr3fjp2Q3bWkaWTV6owDjrecu8sF0
Js8Cyf+vfmdEb/A8izY2zc0WZVAqN7CHZsIml831N6Iv2ww6aBsviuLuz8Tt0hbFyRkUhCSDnDZe
0dXRKHdbhH+zVeH88xdXZ9kjWdVZCKCBoekuNg60SBvIyt7roa5ubL+15YTTqBNpcfScZdzDsff7
tuHwpY2C7ispF9f0GLWeW0T9sbD14TjYKBdunPnfoc1VhDmvKK8D7zc4dgiA13MMNYFrthxGbyoa
0EETqOWz3gj/nYicHp1wKOHp2J3K0k6+qEFfvsW16IhUL3pkYQ0MBrrEk0baQosgDZote5C1M0kY
CInVVCmcLVdFiWz4SMjUeqPRoMSey/FTirF4v1MadBqFmm5lLmufwaUoaEJZ5lPYi+Xw7RjhrT5T
PTO1QI9muftUCVl8Rn8qOLa1MM5FbykbVoerg3IRzqY4+L5Zi0HVVNB3DvXJq9I+tXZ5DOXT7PTq
ox7V4YdQqCEAy7IQW+TClf1N8WL2ephVasinr7/9UOEzajWR6kU9iAy6+TC7jqnfOT8tPu6X+/fV
yiQFMSl63FBoiRQWD7YyuEg7Yj7vhYmqsIsaABdmZLXPfSiRJ7IaEAhlu+W6dfN2zu8YEaNOxIhu
9tKuzELtNxW1NXkqddFyV2tGVe1pj9mvpFDyms0DcRvPCzmr+V+vJeKsQqRUlD2Qhe2BhCrx0NDc
Espem47FOWUsmIYgbq9HUSsEJLSmQJtmqgsoBcC01INmm7Qn73+tZZX393xgOVOzmw1HtOXJw0jC
VfxE0byqVlX0f4EJV4fSNQKAqMG8fBp14E+yCQzn0E/oHQDe0iXAlbC2wz1Wq6qNeDL6U17kRMg0
3f/11tbBngECXM0UxJYMcN/18zJCwsaLU9BQhyJOTHmCczBtlRfWjsjLgRaflVwVVUfBQGY+5OCv
80pRgWpX6QetrsS0Ma2bdJ8rDu0D2+I5JwhbHkhQL23RJzm3j6LgcB4K5YsVN/pFDkP2MTOl/Taq
9RoBVSG2PFJWwgl47RZ2bkgUwLtaTHT0+2RMbe6CMXPzT6YzgUiqK3f4wLtggF5rXPUNrefxQbgm
hAYIN/HG5Fe+Kekdc8flhjxlmajYetFWriVVz8riFE6EKmX/ELWydDesW1cGYmeTf5KLc2KXdeJ8
TMGMJ43tqSjmHNIUEKIcm2yjprDydJGhECHxtqpz1+f6qErR9o07+LbnmzPOwM36wT10fZT94CIK
gVdMvvH1/qlY2ay41hkU1viONNAWQ+pIlwIbT22vUHrwqIEtUfob1QdSQH8j/1mZHaR0tj+RMjn5
8p0kMnKA3GkGZeim+TNLgvydcH08gWnqggysC7tuN2K/ZT9ovpIABbFBLeqlIIAWW9Qs6nIEkIa1
rT7hjy5xVKTfW2Uo9uLy/Dj1efkhqIL2F2SCHjzEFGnviw727OH+MmvWyg4im6bcSJygsdKLMJQi
vJmpU2x5XdO6CDoNRCOnRmuq94oaGNazpgJJPztm2cRA0VwkrpNBN380mD2qJz1pEIHC+KUzj1bk
JH/EQVgVB8kLUlygFoBsbFJU+tGYEM0fOZJwaKoiVxpBczPidK+ChvlY6Fr6RVOi7FmFdlR9FVNS
C89NtOFtZtlI0MKTMK0DaKPMOodB6Zd4DsRC7EddMfrHMIGms4cOZvR7tJOgKQMQ1X7Wddf8IgCt
ijehDo96nyJN+kel4AHFBm5sjJQhgH0w287AW1kqeLGXUtrdEa6o8aNznR5oLmREeEO5xpL0gAK/
ti7w3b1pDEmNL3WnOKeBk9ED5o+Hep8lwn9Lf6grPsS4K/kHW3TutFOowZknQDUS7S6SQG2XVY7u
H6fcGP7EkU5p3sZRWz91PU7XOys06z/jkgB9n1Lr+i79QnUuI3xj/Etcc/wDrbH2Eyh2YOxCTton
EcXK3yNogh+ObIzqLDvRv8cavgTTOMSlQLVXd0dYPWR2hOGDKd6nmlUHh27U/fc1IkxYz0+N+66R
JYpwWh74PwDpDPAigVY9N6rf2R5z6j5DDzb9t1Yb8HqYiAxXx7Sos+c210q5z6hnDftaQC099nhO
/tmj0CDOQjrpZ5QXNbTGqr79aajdGHgtfwYeBpoE1o6wqvnDCcAjw9NB6+UxzBoVyWl4pZAdC8Cs
vIatDn+x5Rc6ySxwqhNkiTiF79cX7S7LK02nnjwggYVXgupfFFR/u32jq1gBhKJL5D7IQt1D2qxQ
z4PuFkCw9EyKA5BRqCVDl4gfuEiYiDFqWm/vE1QXkOtSyvT7kLXDD0LI6TLaCfx4iOgAoEy9qsWp
dgb/r8BRi78M0WTaqajbVIXCpSo5gGhH+QqCxZKHRKb1+5IwgiiiVfk12GfBEQXKXoUOI3rJDgGh
e+hTZMyPAY/kr//TJUOPYG4leD7l/EePVD/RqY/KdCMxXHmnXd45NFPIRB1KM9d3eyxKt1J8aXhG
D7hvV6tplRyTYQi/AmGCgw0mNfdqRUCj8tEp2Er9164fkwfSoN6m4Q+0CKUz7AvzXi11r+GafK7p
WByyFNmW+9fcfJ0uMkOy3nl+pIe0cRaTHMa2EYVAkg7/kw6sNPEBL7+jttkEmi5BT7IVqf0XHG25
JV+09rrwPNMXEzRyeUWv19eAKTWHCroH1RKQUB6Z41kKdfpglo59HqT17bVTBaFFJ5G6D9kmBtHX
4/lopita2IOI9DPIimGHJvTerXr0nZVkMq2dIs1pOIWTQvh7f+jbrTR7NzMyNUT6Zcs3m6aThmXK
EF9wpI7dY9HY4q8gStQYldnegcNZ2Hl7bNFf7aHhh+5W7rlShqNwS6tuTlrIzZaJSzOGljFacXax
IisMvM5ywmqfR3lRQcQjzj42pHTarlYiKTz6AKVy6oxaZNz/avPZUHM8Fe4vyW0YQyuPmhZoAUJg
tsH110iUqBJDGiWXqoa6gQ1H7T6OaGU+QCdwvt8f63anMRZnGVmuGXK8lEspA7PKCzVNLqDx2mMo
kHd0NL19Co3ePZlOF27M7fZQkbMAGWDJqVwbS1e0rovglaeT4zlRnJxBBCFEiV7qk4hH7RzJBP0q
Feeh+5NcWdC5QGjjtYgr303qLdQBbAaEao+bO33mIZdwy60JvW1V3Zjf7dU0g7YJP2mbqLeNkzoI
Lbsxpeuhx6GfFKNNHhBc3+qar3w18N6cGsq1dLKX8ZfmTyQLZQsoR40VnhBf+SjDvjtGPRYsIXbh
G1ZRun5zFxLJ00+jN8hRoRp/vSXjYRL9QNZGbVgvYBCEyGTtqWeI6nHoK/G+ABFuXYB4y2zfaz4q
m3GohW9lX9vvMB0qQBL3A63F2K+VT/5oS/QgpcjSp1iHPbGDGj6hH1yazftYhQEDUno0vjVoiX6e
AkKh06v3A0AAsj1adwh/LbvZER526Jg1GAOo+gAcGt+r8IirJZzcMTCH5PXbzwH+Q92CIedS3vXi
KdJxcRVJfK+sWmQNnBzLQ2R1q/qTkWaF8uo0EjjO3JDUdHTvuFevR6tGrVbsUPO9JpOEl0FnfWut
TRfalX3OKAZPhUb1lLfqehS3ZoQ0HX0PikpIMJKIuP2sDpbmbICaVt4HB9kFuqu8E/OFeD0Qghgo
tRqlD1g/sqcD4TJcGJw09rVsM3NX+1Z/LJ0hfBONE/S612+UuRxA+sq2V5eKXSn1Yii3uu+pqDd8
IiJq9K9JLPLPuoJi0afXD0ZpkCSPHBbA2KIaGWCp1aNmrHhK3Si7rordeFdUlXrpNMSu74+1coGw
8anv0lImyriB3Qyo9BvaqHhB6gJO75rmAM+sP4EZ/wt1nW7jVly59WlWzASVOZ66aSebatMMELgU
j9Z4+FZXq/pgTVb6BhI0DHb0py+1llkbO+e2ogNOhZI+z/vsC7t82poubAbebsXTy8xCgyBTQ3+f
VJo0j60l8cHGzc6CmRXl/XdF952zLrGufnVpexbJA/3HrKktLcuIST5YmWm1ikfhMtO8sPABhnWB
2fcg47sRyQUX6tre8cf64/1PvHZCcU03/qkmgZ25PjgcxbBrZaZ4aTVZj1mM7ENAOrsxv7VRHM4m
/S/CVXNZNoMtM5m1U/BlkzG0dz19OHEAli/tjYHWdqzzO0Cj9U2DYjEdC4pAYvoh07GpJsUuXiC4
9fw0AmqudYAl0v3VWwkZQB+gP07EQO95ORyWFXFaCscFEQMHxBCFpP3UWLsx7v7F4aCHPvdegaWx
VRYXtmOCQ9Xb1PfapAEe1sK5eQ+JAd+KJGsRSsuNkunFleu+/hLgPnX5ywTSZdxcAgVbv5mYY+s3
jUdZNkWRf7I+pyh8YeFj58dXrylryXtr0yPQb+JaE8YJyveG46UaUs66r8UHPMsExUcpNz7fyrak
ycI1qs4KojdhLa38XGhoJXtlbEbPqY5vRGt18fn1EyIEozAHdJG9vwjUcXSBbUsk7wVJOjw6Mm6O
Aa7Ff7sBwi33h9J0jut1NkroCnkP5V/+wU65Ps7omdVo2ceuF0PcvRjUV07DqKM+VatWsFd9Iz2k
jZ/DR2lB6UnUTUo0O7/UYgrwFFOcjfrnyrPskityoc2n/yZtSylsZDWeS14hMdncJw4mD0Vb40hE
HQ0LpCA9RnjXBNRJlGpjLVbOJuxHGgUgncntl3dqBHzMbjPGptdSx296xIJSoioDVK6lDEO3sZdW
hyNH5drhAr9JxiMRlW0uTKJFxS0vIXRe58CW6N/1JSYpG4OtXHNI9hPV80+0O5fhTu9PLtIjfObJ
BkqtDYjWEfGgrAP4Arcp1d0Yb6WoTGRKZxCQss5fy1jYUro+zc3G9WAPNkhqNbrIMHgKjek4opeh
nKwCS4NHyvwSV9RAdhgh5AKvFjcbxnTjQP1Otpe7nFY3pgXsKh6VxYmKkRcxYsfwPRn3mYF9Bl23
h7rIivBtXdSUW8MU95ujP2HlccBENnlEyWT42xqt9mtYOjOJv0XNDWEkBBl5F7QsO6tI1T+gvyJw
+/T7yt+41da+2Bxd/C7Nz53J64OZ+1EwIJ/te25c13+Xroi+qUlSfAMvh3t0HnemvrH/b88eqRid
8jmpIKVdXgU25xzjp8wBFDD11dmQnfbNN1G+OICuSJujLCOESQDlGB8nKV19Y8vc3q2OKmb1Z8hI
c567eK9aU6Klg/EFcZWoXaRerNl4agDgt/E+rQ+E+zz3HanMEvwbgvxtm8CxvSqA0q6EyES0jTFs
TOf2eDMdXgkAaxRb2HPX30+mQW0lhWSUJEwx0u1wZqnz8AQucdjY3qsTIgWC/AQc8cYSPhzxngOn
jAmJD4jGhR/glXq3pZq9OiHCCAqHVHWIyq4nBMgW8cTRsr3QrvODdLVqX3equNhK/fooibUjlaYY
iWryDQBWF4EZDWVPqZ+rYu/k6sz4DfG3HbEVvf8Ars7KAQnDa87zt9z0eUaAjfGm7U3h8EUDLAQQ
u5dnJyn7jaft9kDPCCtbhcwC/IOK4PX6RSYow8kabIBdRXOJtNw5qVnS7wc31+E64Utyf2Yr4wEi
BswJDBA42bK24odCz0EXOV5eWOpDofoJIkWTPOZCdnsNzbeNDb82HtEmh8rR+e+SB5EneUjg0HB9
2LH6rqXV/Z68rZJvIIebPxDai/WNTGzl28GBALwJYG9mKS2OWNBDHW+V0vFCpR1xu0WihA6+fRjL
sdy4G9eG4sMRHBBqIsK/2Px2U6C/BVDSgzPvIGLawKJGXemQG3m3MdTKaaZqyEGeQ6A5BLzeJwl6
T1bDo+MJ7KBhx0tkcjAI39j3a1/rxSi/3+8XGDwBIbpsRul4HA3Al64+0vMbu0+jg4LQkFnWv9iN
bHoq4jZXO0HP9ax6wreRbi7fqpjynZEX7vvRQrMkGIr8ZBgxjtz3t//qF6Ngiio6Uc9NaRG3Upsa
X+F4NgboR1u67ckCkEeXa9hik8xf5Dq6oAgM93Vuo1MFdhdPdWvGkoAgZy1rVd83JY2pxGBHJhly
D1MvVK906D5XMBUOZlzrP+/PdCWGZ3zgCVRBANfRb7le26aYklBYrG1vx0bpRZgxoRo2tcYhiRyE
WTLdksW7sUrq/uzUOCwSAAn5ES1w+YBt89xt7kMUh+7/WivhBHcBCE94LmCqljFXXo9xWw/Cpu5k
jrOSUqE9YYhkf2/bSvZ72s6z0KLo2l9aZdICvj/62imiywXRhRLbrPh6vSbZDI1GDt+FqaHIw5Ci
GwbFV7ncH2Vtk7G5BLgxqJH8AdejoGdmDBisssmSanzGDzA+xt3oHJyh/HF/pJWAeiZn81L9ZiyR
L1wP1XCkJgo8jgfkoXvb54A19hp9Dms/5Kn1zchnifzIDfqLqpJsu1pPt7dRtppIK+sKRRKBdnp6
JBQ3UZqIBASb0fWQgUue2wRd3G7MXw3Nt5gsjwndKnxIyAivJ1tbRqL3teZ6mC6j6ztXR0BhjwgO
bNwS86otju4MTIdiQZdhLjddDxRmwYyrCHwPkgFK6qlUBEoLaZ38kaa+FT2gA1o9Ca1Rt4r3K/ev
TnbP7OBx3nY+xprOe16k7E/U5940rPYD6l7BkxHgfJWPjnX+F/tnxhsC7WNV6Ttfz9RGCCbVEo0q
iSG6b4njl0+WDB16JPQOwt4fEC8lRoXu6p5lEmenHv3f1z86NA9gZpJiADhalk4Ho0GzMqKL1dZm
8m2IEW49IwYVu7syx7IIs0o5Jcf7E185ooTgyCXQcOddXT48lD169Fl46JzGbvc1Vls7UbjlKa7x
3nv9UIxF6Wa+homSr5dYIKidt2bIGweQ4XMaucbf6K5OJs7PJhpC9wdbuV7Bqv7vYPNBffGAqyoq
rMh+2J7VhqqxxwYu+dZOqbygyWzku3AKtHeAPRwbiVs/Hbz7o69dA6Qbc2Pf4IMubyOd3qPhjorj
KXpfPEdG0r+BKaBvhMxr344car5o9LkoM//85RwT4omyHbleR7M+GiJCAXS0jGNYlf7Gcq5NiEop
LWSAoresGSPEnFpNibrwTq8uiT9FBweZvn8xChDMObueG7k3oIAmhmOXJ5YXpll4npKsOExRteUJ
pK1dLnNbkLAYuxbK59frRgF7KNG+tDxcB0q4dpr8gEsmOlcdJnJYvlq42Y/hudSH6CBLX92h8Wu/
ATxG09JolYOq9Jg+2FX9nOHJitZ3bG582bV7lzohfV8yL7RHFr8h0s582hDaqxvr7V4t0KLWDlgE
hCo2pOgZ39+tq4/ny+EWhwUuZRapQWB5Zddp35H/Fj85ql12aosaUZ2sNhIvLsPiE0QBo3wAPNMZ
R9efqi1YyNqOhl00+6/RJL6xkSkMHZ0Pq7M8pY+bryipRnvwW8HbxMzDjdtobUc7BKW0qeCigMS4
3gR8+dDKndGG1onYF6iS6RCEYB7vL+3aVqPQ71KoogB/E2YDo+5x7Jzj+nC0L6F0kLIGrEWZo8jf
VUYXbvRrVjaOYAPYaDXYVOCXuB5Ib2VTuj5u1t3UPvodcgz1lCnPrMCwHzBVBr8q/8XFTusbnznU
7mBGLpMlHXcH9DEZVDTIVCZ5qR/6XjE9vTWjDRD1ynrCQQA4M/dOOLzLnRpOHXIaIV8NxeE9kn7R
oUNW+hw6MtlD4msO97/fyoa8Gm9xxaZqO8VdHCPzZEXRvo50/dkuEKVzhyreeDNWh6KbIagdsZbL
179ErrUFb2t5GY5JuwDI69u+UvrPheVvTGptEXnsZ3YuKHGi8+utT5VfVgC7gktfYHSAf0x1rCV+
11PvxPsY+PVGcDVHiYsoEtnEmXWJ/MNMJ70eD7VgBc2uJrig+G2nl8bv8s/o3moFng8CEVZrcNPj
rB8R7Gjz649N0sWX+99x5bRT2gCdQW+KgHZZnWvCQeX9dYJLW0rtaJYkf7xB1cZpXwk6uLpgIyMQ
MmNBFrvF1NMorSoREGQ05Rt0Qrony5lsHK8t603gN4V7YIWaYGc3bvDh/gyXgkL0PujizQR8ICgm
Jbn5q7+IBlC1DTJlyMNLaBduRSQA7ppuUOYYb1rZAzHWKsSj90NJNolajAz9BzPt6HR2Cm4sB91v
sUIZLGM6zXoP067C7hv9SMVxMO9yyholBm1GKtu9UW1RCNYWzoRTw9rNfy/rRy0oclGaLsAIyrio
eeuKffLbMHyXRlPz4OKNg4GaxFptzJzj/XVbO3Y8AnSaZmDXTTcRcXM/dRqcW9VM7Q9uO+lnPzOH
Q1IM/cYmXDsHwHdmJQaiqNscg0OnZogHX/IWYexzBeJjmk2c0+ZPyxf6n04ntG+DYoBAiULDeZPg
KO9u8GfXposKmT7nczR7lp0ukc62D1GL9Y02YAHs1D4yz8EPOYbTxi2z8hRho0Yqg1vmzDBcnPoY
6ULVGCOANS46jeiaB9CkMOqpMY7OAEfuOsttMJwHah5vnMOVC456DwkU1Y0ZArYYWu+pi4pOKp6g
ft0+IUgdI7fYFeT8BT/7II2wrTZeppWFNbhUZ0jrzM5Y1jqGMNJLFxsgD4z057Rq8s9qmn3OGqfb
+IJr68pqEgCCJUIKYP75i3Oe2maraHrhexiBDyHKl7i7T3A5H6re7updB7QgBzVRZFs5+doMYTOS
BvA56Twsno1R1Zq2SXuazzjPYJNeKjnS5ZaGbaM91NNGCLxyJYAV5OsJng2uhUXtyG6VlKeEdnM9
lHpwdhsbOip+Bk7jFTFeDCh7OdbfIRrnH3M0wseNLbQ6PBVtbBXpDdwUzxNEITmujg9AQ1c+a24G
nyewJQYEkjBjeNPC5C08w4mL+lJNfaf8cf9aWrkrZgWcWXBYkKMsp4/MUaHh9xdeYowlu5/wKZrw
oWD/dYdJ7yE+lI4d59AfkOretSD/EfF0McLbOMRr35zVh9mFKvUtFA8gXDUmJXAmfDCCx9Rp452T
tlCF7CDbOEArnHDHcGgIzxQHdvYynS1yJ00mxVa8urKU4Mktcdc9IV8S5tTQhHEp7KKEgNgqEm2E
0FIz+cXNgnjYY7iR2qeqw+XzjCh/8GAOitI+9ooyPg8t/Z2Nrbm6KHO+BBQCOcdlpGZmfam6daCA
pu5bExG+JPhTwbQNyyr82Le48muXGZuQ1jOXKdyLxbHLsPhN/ASAYphbJEZmVeDV4oSTuASixGmE
87Nl6LkSLfEiAhbHmpWa+bJ8QYyD3gFSHxcDo5GTLO3iNPWWfry/xfX5N1/EhQQqyOm7AL7mMvj1
TYZ7IE5djknEUmN8+LMKEi16lKY24vSnT8mwi4Qe4CuCWP5wbrG0QlG67U3YLYC34kugizT+UhlG
GGPOJer+0c+79jnsI6vZN6Irzf04xciv5vC98dOLUQr+EJGtW38rRGFY2mYlpikTFIgtnZYVegMM
Tw4NKF26wTfHtze0IQHgGl0UNxXuRbMme6CMANRlV+HcGzy1sVrWe7zLAhVHQskKZ6YhdXS4lfS5
RBH69QBlcl3SQsbg8QPscb3YlqZItRdWdNFsv7xElVXucRArN67NlaNBXAM+Gcw6vaxl4aKqdKer
LSe6ZLYZP6iEw++SZirPdpRr3+5vn7VNSuBGB5y6Jf9ZnIspi+uonlhiHQdKBIaRJ9agH27URlZe
2/nP5phDlyFCXOzRVK0SrOzM6NK04LoVu8aoElVzyK4lfLHS0JunQAvL87+ZG4uIjhb55/KGSadO
5FXDAdQDLch27mgo8aGonHRjDVdeOcg3M7cA1QkoDfPPX8QSfu/IwgrSGLeDkJSIOVKkjGxdoOCM
48Jwdn1soJ+p+nefUV2JXw+IJt9hgiaceoCfy4smqKYSU1f0WoyxJi3DBH1fZVX5nNeq7+VNE3r3
13XlLmWqaA1BEqE4smycoPkQlFRSw0tmNvFpAhbs4a2BIPYYjl/UAQnuV49HPRPJYUAGNHaXNxyo
LhsSQhVcsgQz3zSMzV0fR/kZ5abBU6v8X7xM6ApD53XAl9629WzRI/Trl8Fl7GrwIE1ankau8hP0
0S1yyspJZyheQAOAAdp1y+MXDXEfIu9+kRbK9H5l6Y+VWmqXEj2xy/1VXB2Kci1bdQaiLDMJ1FS1
tMAux+t62KY4uqSPfhU4DwoS9xuUm5XjjuYmNcFZd5Cm7CK4ngot67s2CS8TGsD5I+7EAkseEkJx
KKsJhvGIM4//1cyaKfxyf5YrKDy6bODKaMoS891sTs1MKt2kO30pJrSezoBIIHIOjlv8lGGjPyYD
geepnSpfHGiaY0rcgH2zTrYVheneitt23CuiNL50cuZgV21rv2kt/sXRMuPoOVBNI9wIUtc+DBB7
XC44VDM87fr6SOAmgWrpXK+v8DzFTcL1qAKlD2Q+W9KCazVqChzoZM0t/Fv2EPYKw0hT151hzPpz
VOPhAh2rP3Z6UOwzbOuOfYbveuVH0QGjQHVfNdGWOPLKdYn6CV1zQj9ehOV1JaXT17Faz33XsvtV
FEP3gEaGcfARM8WMI+o/OGb2tx9X3cbeWHnryPaoT4AZJeVbtpWn0CzQyqXhm3R+4yENYr2zh35L
dWQNKUHE4nLOkDu/pUwNY9mKAedeMFgGuvclBj7+YYyaNjzN3g/fgMHEX5pM6b6YWK+CU4mxwjpi
3lgUJ2UKE+tsN5Mbnu4fjJVLm6IdFHQNPR3Wf06VXjxSqZbKkM49WNm6Tp4iO5h+WW4wIYmEcWA5
+uXX++OtfGVgaCw0Xxg95yUJAcPxAOkXel19PXuAWr9sLXob1li7BtaXWhPfC5zYNx6KlXtnJp5i
o4z0L4S1RZghe0gBs1+xN2E79E36GZZRDkKCwWBTpp3Kn2piGRt33crp5eiSWHBwZ0reYl0tgRkt
oS9kCzf+RqWp2UuEpxDUmeqNLHL+kxaBPqHgDOamuU2rYDE7q8YY00wMGtuR0UV7pdGRXZLYsGLH
UXHadoXVmN2hCLXqr6CepL93s1p5PRyOOJzV5ZPSPlteVkWdKl1UUVDQSkXPMG1XrWdpmz7EIKup
itcHwjSfyWwYE67XMhA25QCk1aBY0mO0BhKlCP6ozTDeR6Kr/s3EXgw1Xx4vzkcXYTk1ZJ3vRTLO
z1WrfBNl3J9GLen/xUmkoANZDvEjOI6L1zFDG0KP/RbOTDYo/8PZeezIjaTt+ooI0Jst07JUKqnk
pQ3R3eqhD3p79f8TdTYqJk8S1ZiGZiFAkQz7mdcElR6rj0vD5eDOZXdwp9a83D+JWzsUMiV3kSdh
rutwrTIMiml5HV4NFStbvyxmtT/pbVf8i8mQvofQ3DqD5EZS5oUe903vLBFqrbadDdfDttrI73Br
Tp/wlLGyoz7PLy4pOk7TiE8key3prQ8lDAeczCUv25Gvl9AzJhsnTIXjj1HNSfpIPImyUA9Gadan
t88pFTzayg4grxtMljIl9owFdHity2g59/RZD60ZqVetd/cqwFtfBT6YCgm4UNBKq2PfxYNaAVB3
rlk55h8LVYs4e7NzGJaq3mNwbF0xBE60BWW79SbSHh1PZItKY7Aye+djjWJCgIGL+gw0H9EArRux
mXa9NoBYOv4cac3s5ddbrwZYSksKH8sgbhULRbhDLWNhkRjGYagGOv6r/XmhbPKvmkfh/2o0rdtj
NObGd6KFfA/PtzXV3otuBYV9fsF6A9HDo+3gOVcHQ/IP2DpN5wpzQ5/ijvX97RuI8iMwHjiOIHDl
T/njunHKGotSGr7Xssc0scGOB9PuJHtQW/0/YLThUlK/ZyDWdH1lG/pMbqUwFN63y2NlGyjFAHI7
xHU6+UPW7G3YjU3E5EkwDTiw2+ZIZKWiTxbXvUr0bwv2y1q+1qAYGypRZfRztjJer0agqUQSUT7M
epv8e39yNwI9QAk8ydyykvm0OjJz1DWLUQIc0ivLOTRtlx8H9PNP90fZ2C30CulTUruE7rRutxku
Moh6DFy7n1znPNYmbrZCny5pk9k7gc1LaLp6+wnb0QaDPrAhPREXbl9aveddh17Nhqs1Jhk+ZR29
jb8RDRu97xrelnhB9H3e/BspnfW4TGbypFWhUX1bTMR4TuZQOePTiF7RdB67es6/KePgNEHWzQ5G
ukMZFe8LLS4+lxV9Fx9C0PJkD22vHOYR97THodLUzzSAu+akIB3eX5Y5nH97aYXORhK2unHWxxk7
eTCh4jDOXZwEZY6FgCw7a0g5QTGOcTcO/cbLvR+aM87TM8J8HnZ7RmJqV5G0+Wc8cvGsaCGNY/PZ
euX/WrPPATlXbdVhHyt0NO7spPtLKWs9RCWtZyu5dRt/snFpnvzKzkwR5N1QD/QZzAprU+HhlqH2
aQcASaVNdtKKylrwYXXNp9Sb0+w7GnmGurM3NqJtuH0k25wCNuD6eM/NgP+2PHNUtZQDftJVoBgp
QljCWoJBF/bbAyXGk0AnRI1uVUKwdoxCa4Seao2q81zi74EdMsCrQfV2ztbWrucOhEKF0jrqBvLv
/7i4ugGFF5RmoyC2TBzonV5E0UHD2rU961h57SEQN8IJXj5p3wBti2br+ijXgB3InZVrDzDozPMY
fbHmqfVT5JuPqWmaRyrH485x2/xG/lUpJku9d32ya7vBEUaFfS+GsQ1YvPAJDS37A0Tn7nT/Etm6
LOGfI5CLJhSNutWD1zqTOY9tQ18CwMpAR0iPKFpYTWKj2tOk7tHI59LEc1k1H6BbIcaWxo5RX+//
iq0PBnckW65Qjm/efajpBUQJqoVVPEZfQcuKg7k07rdC0dudnfryiK6vMnYptXMQs2CTV19cJI1j
dKhrX5tU1+bPvSfKX/RDncqv8sSMz3m+jPO510ORv1sSJX2MOhpoftpn9o8MPf6nIsevODBySxFH
RNMwNVQtEE1QkBQzfU4i2xMH/Lqwh1XivsF2UmTuYWw7FfWxLlOKg6A38hfYjfQboapQzpCxtQd8
jnK8+hA4eddEIS7mb55hKTbvSasKYJnrfTxRk1M0W1dQvSm+ZpnhXarZRoJZnYydtdx4/KQGB+Mg
tc0TLE/UqwOa6h6CDZyYDOu8sMKQsymrZGcZtypJlJppNdKY4TZYp2ZlVZleU5gsY2JOj3VpIIth
SS1vT2OKU2Gaf+MXnZ4mO/uBT2KCYJH27/053bhk+QlUkQDtbqjFaD2FTOEpHFPUAK4KNtCjXybV
cgIopJ21TEQ7oIGNY8K1R4Gfx96U6OvXU9tiUjjmLcojGfB2H6Pu/GB6SnLpFd7e+9+2uYrEwFx7
L3Wy1Smpl8lIrd5QrhaGP1fUveYr3t7WDtBxaxQSawnokqqq66JQImpcYsZQubaRibV4AzBe78Dw
3v+Wzb0iQXIIqVJSv8kJS1dJ3GmmgK+GjRN4UGKvYjLMD4NN5dvypuV/9KxV2zcHz340CgtfahBg
9vP9n7HxlCCo4iKGx41ODWP1lEzeWOAulFDWz6b4OsMyPQx9k54ITVF+9qb+QttwT+5va1CJVQJ+
ALYcNsbrLVPTmSrMaKTLHUdor6tK+GBorXifo+KJeYKoP+l93e1UGDYeFVRj2KBcBNLUY3UFNG2d
2NOEsEkUJ9U3DXHSU9TVgBQXIzlOSlO8myCqH+KJl1MT/4WBIfEmmGKR4NxWbVQ0qqQ2G+eSJud7
gUf8UfOqf0OXSqMk3b75qFDXANwBDh0m3k37K9U6rdL1NrzGi6N/cYw5lnTXeefs32SmkgUBFMuU
QGf+k0fpj2t11uuu7uhqXL2qdZ+boak+9J7eHvu8d57qwnAg4VWAEsEvvTnRYGhIJVLLkXIyMf3r
obFLC1P8HPrrNMS96i92XP9qw2WZfUdY4R5F/va0Sulwkm9aUrRraUu8Hi6aXXOBZIsbzEAcjShB
qeQocaZL9GFwpto+ahWF0MMiKixbaxIP3c/1URBTW1aa7uBZNqadBNmjZ8npkUI9r39Mmna2GqVi
4NsF0rIZwP3iFDEb39O6d3+4at2b56g1HLyfY4tk4v6dsTE8FWX5wBAe8ZquruEeR+BhpMN/JWwx
DmVHYcnvFrv1RZYMj60A1VnlufOg98X3t48M0VlmlrzlN80KD8ckiizNyAMQNmiUVPk7VZj15JuF
GC/aErnvmqbuj0Crw+D+0C9uKa9CNPSewDYScNMiIlxZ7QAUyvAA8azxmi7O8JA1nZkdZxHqR32I
l8uktcpjlfbGT2/uB7pGSXtOVSP0a7tdZA+z8VHDi//pQ7Gn+nNzm0ohKh58/gA5ZBsyIvjjEJYG
xOg41YdrPyr2N1cggSWqxbnAQVi+NF5sfO3NfPx6fzpuwgyKbxbFDBjnJD48yK8HrQDXRFar99cq
x3f7hLxlfm2dOPkweqXSnCErmnuWdTfvsqz3mQic0bGRfP71rkfPXU+jarh6grzX0pP5pFIGP93/
sM1RwA4hhsFjcQMV69rGFGHYDtem6a2/0fuvPlBeMP7DKORovELgBWSP5PX01WbuYrtO0aIZXQux
5qnEksfb6xRsfQsNe0cFJYt8xBr21s6WWc3DOFzNTpkPVTPHOKfFuxov8qpdnQz62VhXAejSiOVX
EWBVU6mw0Rq4mqPjXnq9jJqjCG3tYxrVVnKsAMd7PgUQ62lJyvIjPp+le0T9CluFucrdvafvZmvC
3gBHgoo5AQ0dBXl9/XkeHDj8jlYvUpwg031DUHVBgFwtY9/2Sl2h8T3Nv9+4a+SYlNdwjoPmedNk
66oyHloAYFeF8PRjb3btE+7l486u2fwyyLIwYXjXeZBefxkWlJaF3upCCINsb2li35j2Sf2J9q1+
0ZLY26Py39z09MM5avTVCNKImlanPJrQ4GbV5+uSm+nJA8726Igm/TwZceVPWuRcdK2sr1GXRG/t
IMqR6SXwP94YasmvP9VOaAaBAlGvilJXZ7Mwkmdzppdge0q3d7HIf+vV/pVj8Z6xehIUu04OXQOu
ZlcpyxVos3lqQm9+7Bo7/jw2ZrHHdrwNJBgM1Tt4RgS/RDCr23qiQ4jsHNY4Y67U341Rj98Rj7rJ
uRibwfMHEw0yv2ut7p8x8swnd/CmD2lKRXAnhri5G2jTSLUv7gboXLRsXk+wG3XVgO3JctVrXXyE
rNGdQYKhFf3Wg6Eha0SGr+v8CXPl9TBD0ZVW6rBl2WBh6kc1yhcHT4umvdx763v+HGj1OmSaXih1
bixXrVDMd2kz1Kciy9+MumLW/hjlBXf6x92CvyjxYTovV8jGrR+LYXmuzPSfUF+GI/rz006kdfO0
y+Hwz5KcH8kqlR/9x3DNgtRjjEzEFT2s5VRimBIkpjldxnSpfSE1gMaCovB/WLI/Bl3NpBCzZi3m
sFxda9IuKA8VD1E96jv77/bQaRRIOHeyIMwmXF0tGdY6pr1wDvC4nj/G+lyfOifFlRmqw85Qt1uD
gB2JDqiYyMjciKErShp3rTkYV6Fk8dGMQfCYfbtHfbv9IDmKPNJUnOEYr24sWbEEc4hWP07V9UGf
8/EwGlP1Oempvt9fodt3AMAKGwMGAdDRm1Q2NfU8zBLVuM5Qp30XV+fTvLTuqSuK5DiCxv1+f7zb
bYhDN/B5TXImAMbqr7dhx+7OIbvjU+LlwwUzsfpXWaZo90ZVlJzSHBtuHyirulOI2ZpR2SdAEZDV
o770etgSirCDToR5BcgZH0HqDYdco1leKoa6s+e3ZpRajIRTMK1AsF4PJcjkahWbsmudZ3UQd332
Nart5XHBveRfb6Zku3MvykP0+s0Ba0bQxGvAy3Mjt2whnptUMezPEUu0v9CGd+oHyN4QEoyqKFFE
xqPAuuRNgTcflf5AmHr5z/1V3Zhe2c8lSiKcINJdvUShPrZ5lQgEuELcdHvPwfgxC7WT66Zv1kmj
J8LpYNMSHd42duc5pksVQYtfSiO+QIqzjwtzc7r/QRuLCDWGQwFAlVr6GjcKBdQqBq5RopXaoTVn
IaVRWf0R4mh1wVcDR9P7A64uFjqxPGxolxBjgvyhAPJ61zigAAQdpjygsuI+WiFy1Z0Z7+V3G6NA
geZlAUECwHid7edNj4Vpm+fwdTLxhAVlc1xKd4/kuTrj8lt0rPMo4+jwPG+ac45ZZ1kF9DMwNdH7
eZ9pJ0Qt/nYGbal8c0Z7xo9AQuzM4OoYvIwKIIakjhoyfdxVRNt3nQbLosmD0UrEF3xp2ochxLQV
3eG09PwyqyWNuE9AjSO5Y3zMXPpp/+U3wIpmb0oOwxp6qRjmPPGo5gHqze4nyyDgwuXK8esoTA92
sjTvFcWrfXtOix+52VRf72+irYkn16GdRzJNvin//o83vspp/Q5lUwa0mVG4nEfjZ+jYtU981h10
RRfvIYdx6715VANKPfIB9OlR4Vlt3WVsptab6zJYIJs9R52qX2p7ar+16uS+T6vs3wQMxo/7Y25s
ZPYXHXuHJtdt9UYrRd4tzSACr6yND3Wp1H6sqPn1/igbWwr4AQ+wTq0GxP2qToNSEwC5WhEByrvu
L7dO0+w01mNWXYlsULsq9EiUuBpFqe1npYe8SdWGTfJ8/1fI+fvjfpcbGxwbpX0ifdpY69bW2Lle
j6VzGchiwo/QHP6ZxWz5StLrX+6PtDWrL6BDIkQu8vUrGWvVglthUQZ1GHZnL4+s82JM2eX+KJvf
wx338lRQWpaz/scujdskbsxmEUGbknrSgmz80ggdMhXljXCnl6nD2YOSAkQf6Yb9eqjWsspU4IIW
OM6kfxuNHEZor3B23yMGLCNgvRzsIErjtDpSiLSKtx8NSjNUMsDnOpTrV3cSOjEgaZOuCpY+U45t
P8wBnoz9aSzN4oh+NxHP1Bk7sc7GKgJCcgyVKrrU8V/N75iWEV5eQxmMkWqcjbAvfW8a9+wYN1YR
Vgw9ENnHBz+3+jQDYX5y/VAEsZabfpZU1aUydFToFGU43d8wa56aXEbGoiBiklTL5Xy9jFlO7V5V
OO1tHTfTxWjCuvUxwik+5iMWdOcK4PljZDfDfBzQw8kedRh7yqmZnXrEpdcTe2KBW1OMNg+m8dDj
9Bt5x6mIo37RZj5+mMQ/tT52kOHxC93J2TaH4f0EYUXh7UbXtJ/arCbeKYOsbpvnaMycAANa5Xh/
eleVmZfZ5Z8HkSj7IDdk+zrJ9WbyahFYg5cZvqCYaR+Nok+1cxfF44M5xyhNp4OSXkodCcid1d34
SM8kHaAeDgWJDft6cT383SKlXZqA1ofxRbHK8UHzen1nKrf2EPrLBORSfIIy6WoYOg0jeUnRBJFi
ql89pQk/VI3qXJRGaw9VZiqHCue8wzAs3RnzRu+gZ1P9xVKKbCeF3Dg49GghTNOz1EhHVndSMvWN
3sVRE4ACEU+DbYnvlIlqVBSjYeem3ZpaMCdkqyAJ+E/+lD9u2rRKlklL7Tro6WmdBgF5jj30xhas
BCsRjEsdKEgnRH6rmwC6c6iQKWeB6gjUW3N2Gl8zegNnlOdTPVOKbz9Geji+0Vf4ZWQiHYlNgAR8
A5bPBaFQWkMMpF4ZfTI6eN/QU/sdIvXNLPJ9gId4QCjGEleuFiz0mk64WpbCIXN6X0B79MVc7531
2w0qh6FbAPvVIEFdb9AijxIi1DAJoqHmjM8FJATfagqvehqyYgy/6nG3qA/jqLfGeVCHBDB7YQnl
RAdgyVwfQY5UD+5fDWu5lpcZlm1RScglQVnHdmElWt2J2zQQ1WxMvFsq4eNsRgW90YkNd1KLcA6q
plwcP3ZT7x+D6Df04Yep6bswTmQjq8syX23w4/Qn22h/ajPkpDNmcvGXtqkygSBSluwxVW4OGZOJ
CgQYdAijhBirNTP7QcT4OGUBKjDTu9QWSTCVOe6UeeHtPLebQxFcgKZGQuTm/lI8msSFt2QBbKTs
urSx7k9l5lyTJf96fzW2RpJW9CS/AFVv+LZRUQJhi7qUg1bYfmc0XZCHk4GwQq6c7g+1NvV6WXjo
rqRxshDFrfn66hhQLI4wEMsCYk39d2nSJ4O6ZnhfFRhdM5bHefGrZg1+pamapQ82rFvX16Je/QnJ
rckPddObBr3tTOnfW9VgPXd5ZyknJ0+c8jDprvhbDUNT84d2Mr6VLl6svp4XoE3HyJj3vmZz4l4q
86CLbu9+vQbJT8M9DZwRgzIwxKlfq019GGis7ER8W5cFKTxi3RC+OcurUAWHy1iAW04DM8EAeOnn
5BHoVnS+vzxbo/Bkg3OTHmWUjF6vDoDczssdJw3s1HOPaYzsUZnM9vHto3DyeZsButy6F+Bdu1DM
75PAKmbriN2ccYZ3+EY7FrnTuMHBfkiwq2TtvP6WREv1uMTLMhgzPfo4uahyW3ZfvP0SZxTiSADl
oPTXTeZZsUdh9BGjqHNzgoeUndGJN3aijI2NRh+ECpgUbSdiXV07jeKVVP8y7gJRz87JibIW5cXJ
dYVvV5j37GyDm8iNqZNsEklsJYZav+9ZESPB2C1pADxkvvaDKyCR5LDyPGyCv09ajCi4mhp/qXm6
l1nJHfYqKZVDk3hbL9fejVpaGzu2LKikQek1xrExolqB+aQtxnXCv/a9Fk/jNwHU7X+oFzu/a9X6
fX9vbo0vJZstEnMY3usTYIdWJkTjZcEginI+E/W5DezhvHcD28uyCPPAunlugd/1J24szA6Mxc3K
nQBLrud6FhCfBbSAoOBt6JwjEWrgvpIFsToUF2NquYhNoFufOi0Vn+MsTfSH2mz3Sswb28ygVEv6
QSTJLlttMwTRR9RvLWxJR8uYD6ErastPqH6DvYXG8PYHjiSSi0aWlMjb1/Gd4YDGsIQIynpUdV/D
GftT7dbR78mY7b2QbmNGXw2mv74NMjOsLasJydj7rHinuGl0RKdf9dv0q5KqP8rQKncO0arUK+8f
5AFotaCEy5W6PkR90o21V5lZYKEYPfhZno5fWoHaMA7UiepKJaVien9/9645zC+D0ty3ZKOf4sAa
6Vq2yHkOON0HhVsvz+i8R0iPTfMVrTtMpG0xngdsk49TamvYapbDAfxDcyJ+bP5uZ7FHf9madB5G
cOm4qAGJWtW52D3J1OougYWV8sHq0D9Mnls99lGcHkPyJuDiGS7H9ydh4xGTFyVhNSVbVG5Xjxg6
TpmwlTIL8ERfnrsSAFitKu7f90fZWl46MVAIpUCKvY7ekejBUb0jkFliVzkLnKnPKBLUnxvQB58y
bNJ3Hs2ts8kZ4VhyXjjqq+fM7gjPW09hLg3qzcMylScr6rGosYs9cf7toYjLqYPy6KybFOpkTxhn
FFlgN7rlW/X0d2Vqy2H2rD2Dlc2lgvYCSJAO680VkLaJouSA9oO4T8Wj6ijjQ0htbafcuvGcSUVR
omjJKrsRVvbUpu2dkUQLU/tl+CDCNpr8yUuW+pSgyt/gwhwZ+tELp9p5EHEZ/+/+Vllre8lTiW4H
NwGCSMRW66xhMVvHaRdC+Uy4iDmCHFevkYLWQKAsTTb+MLTEyb+LusTW2aWoPvqJMqM+73eeU36d
k9Q2j2mVNu1hsVJTnAROmvbZqzxtz3dsY0H4pR7kAN6AW/4TOGNhxA1np23JarI8Kd5R3Ng5OluD
sI9pC9PLZJjVVh5Ck+ov6OogoX1/IbHJfGuZq516yMYBlbklmxj8OrXS1WOGgpAYpCxoYI2N80kL
5+RDa03JX3Pl5l9rYvU9u4CtAaVWEvWCl47l6j1zQDQqcTFEgVKW9bFL0NLspmh+7yrLT4Pm9+n+
rnoJLVdBApE6vVGQrjLDX1WeqhC7jrEc4qAr6vLZsJfY9KHyxdaRnrf4rI3hUL53Q9WGK0jH8zr2
y0B53xznB3tedOts9JmbHoVsuf2VpoVRgAtI4/lod8Vg+OqcReGhS8VkHvpJ18ASa0YcnWwvMTKq
2q5BHQaOj+KLItWUQ9lEGQK6UoLnnKtFefacVGke6tA1Or+Z8tQ4FqnT0LUGf+mcG20qk7ffkRTE
CSh4/8gv1zNS6sJ0obGiITOb82l0MVCCbGMcw66dd4baWmy6qsTiHGtZoHodT+T81Uh5FX7A5M1B
KHTxpevK/BfcRfWQZIr+X3YXtUyEQNCM4mFfbecQXoVZRJi6jlrvHKPSeIo0k3wTJ7aHZVH2pA+3
zigNT2r9XF7Sler19y1FpvaAd/CQVdX2mBhWdKww59m5mTdeGnDSSFHJDvVtd1pFhzyqPVu5anqn
Qu2qtXdt0bSfEATJPt8/Llsf9OdQckH/qFlCEEOd2UVGqcWu7mAqWXFxSsSo/sMoMA0oCgCZQETp
9Si2vUzxIBkzUd40fkZd/EIXb88DdONBo2kI6BDpN8lkXl2geRJPOT4OURA6BoYgmaacoIMnZ2i1
+kNhN/ElcnP1GOXcefe/b2vbey+oPBPOBtqgr7+vVzsd3hEnrJ/m5NBy5C/lkGu+l/G541BYh/vj
bUSQlC4xi5RaIgTTq13vQQsjD3WQLDNn5dlsNfecUf47zxEOc2io5BBn5z1A4Oag0uyBrhD/t65R
dTRb89Ry42DU9PCUjctw6JvYCpCkcY5DaXVXj5rqTtS6cRSQd8IMEz04OKqe3L9/7E+ntetQUVr0
blyhPVWZ3ZHsOv03ZfCM8/1J3RwKHhXoXJ55jvjroTBstAc35/0VSeKeezvM/UIpoie3Hn7/h5HI
8YCQ8wBba0JTKrzCKioU2VyrrvuDlmCgQIOtLH4W2GLuYY/XwFUZZ0HwIcDj7PEG3+gHTFFcdVkc
B23X94+mq2RnB7t7w3fdyP7cjqj5naxiWYqDGbbmL7M06sd6KYq99uz/54fI5heHhdbiattGVe3U
ZY4aeaLVxjHW6uyC8Vd/HvUKK9PBU8gB64Gp0Er3gGoWt1LYN6f7k79xVuXtwBsFe44kTH+9zLB6
xGhN6LG3WY+UWur8Lgy9RdIpsyis2M5/2MAGTT8quwD5qey9Hi4vR1MPS2klL+t7x3LqE+iJXfx3
Bz56T5hy4zZnN9HnoopMwXrd1JjKBZeXslKuSTGOB5h5zcOcqWpwfwa3DooEL0p1VnDB60dwLmq7
t3LIv1OVtMPRAq91nTNoXf7QJcbP+4NtLhd5EPo7Uuxs3e6KR9UuSx3GYQx9yzqIrmTlQo0uSFpq
x3EhL9hZsa0RoSAguEWhy7wx0qpMZ+JtgcMOEwGdfNcsemAMaRQ+5Yo9d0crLxx150LfWjgKI7Tw
JSj0BoJaVwqJWt5HQZqkHMPC9CAJ2HujbN3ghGXEFVQebuvYIdwiWnuE4o1QeoAYNubBlwbC2hmV
+e5dRxcC33Ejti7313Bjw8hWM/qaMP4gO62iQm+kuBQLlW1ppdpDHJfJKTNGxw+BDews3trHR152
tgQuyFYUrGZbru4fDwaq38vspUMSDHFUqBe9CLv6WIg8XA79qDfKt3C0avtsFHqRXIVtKfUhFC3I
GH0Jgcaoqep+Vt2YPmqUGeU164vha160qX1OrdBSdwKHrZn589eubsRGmdO8awu0RQCOHM15QLxu
7HQfS803etv/v4kBL6aj1o5b0zrxy9uU/h09auo/y/BFnZbyUApax4bS1h/KvjKPbdf1OysvV3aV
jEmSFBEk2Gqy/VXyh/RyU5cNMYMjvPS5G7XZtxUtPvQ4aR9cO1eOaGCYP1ke9Tj0XvF8f+NtHGVQ
OVKYgVqjfAZfb4ahjO1uTKM4sHVhiGPU5DROXasr9Es0Yczhz6rT7+VAG2Eo6QEgKAJdspJ1Hl8g
SAYQEzcFT9GTd1pftmdrHDN/UXKNTUSJVcMCEKhg/EbqzcsSE5wRJdFzoUi++twpqtJMB4MZKFVo
fygdtaLhF2sHPW2cnYXdmllIN2geSjAebZHXM+vMNli9QvZC0lCG9LWhXQo70y92ReUyUutl56Rs
zSpcCrIi4AeQUlYDpn2RGiAE0yCOhuj72GYVgKs6PTWWNjsPSdt7pc+V6Z3J3pViZ/CXf321j3Er
JdAm5wPsui5VWb0W0tWumdk+TnuIo4pZH3N4HPGDgehJc4rScqDfOUTx0ehIeemCxKruN4YrPihx
O36NGgVYbBbprfgA5bSxDlWkhQ+O0XfZcxgm3bPXuM17NHnxQ60qt1rOjWuVYudEbDw00E2hMXFD
YqO43pxTE9cmUqRxUFfp9AGTUS3yeyyozvcP3tYwHj0T8hMaRjdVJmhPGQqEeRyIQZkf3R5RJWE6
eyKgG7cn0rFIZrAF0VJex5N2ay29PdpFUFmwXo4GDBR0sZUKhJxJWfjX/W/SN7agiwYXAB+apyCo
Vs/YgMlTlclmSWi0bnQO22oafBBa+uekMMf+YMeViHy2aadfZn2uUh99Tg+GdTvN+a9Ct9LlzHck
+XFO5/63gebbcjAnvcmvTunwD0yFggJ977lheymXaHoeoWaMH0w1jsbPnW1H2cEU+Hkc+jqMlAcU
bWterKHP35lRL55hNi31zkJuTDFMPkR0gN5RZFnvF4RQit7pjYJoWRTLIayH8WJEZlwFfcqfO2HQ
mqotbzA8UgH/wPiBj7oebslFN+DuxxQng+Ye0LnKtUNfqE3hCyuP+kOsd8WvDvPE6lGFOq5eqkhJ
R9+OHApM4Epb11eGRuupzxvoMo5LUdXH+/tga0pgxIHrJ6ZHCGN1ywpVK5ZpAG8vUpf1V6v+rExz
61t5/katy5fpgDQK7BMeGYjv1VCdWcYxji55gFCqdkYMrfsnLEJx6PVF/O/tX4V6NFwP2V2lP/T6
Qo9kd7tCAiZQu9I9z5lhHzt0Tg52Jr7cH2nrGPE+AZCjPIuk7qpYMoZZny1tkQdUY37lReKePNQn
fRXRlGfTG4cDVi7ZcdSqdCeV2LiUXtx/pIMsILh1MBJ2VqQWFrNZll11MubZeT8D/np7/1aqwlCV
QegL1ZDVLZG3Zi7apmV7YNd2XTKlOsUTfl9Kr+0pu8vocPUqMRT1SF4mIErrkC7p1LDQ1JQPcqP4
IS5GcWhsMrKknzUeICU+QPEvv95fvo3t74GAYIcAR7jFO4edNEAZoM4kc9MChmrDd6mGYVvpJDsg
ko2NInmGGCgRY9zq7HSJ7jXcxlkwTsqwBJ6OXO9DzGVaHWpjgt2xpOU0PQ1ATe3PUeTq4d51tBHl
yG4MlzIPzC3soZubQo1KFQKPaib/hAo1e7yk4/SLZud57beOXXxBrItKLdJ/qf1JmSuINg0Rr+33
lpl80Ds8vC8DigzvwHhhLFuNUWT6eQi99nR/XTY2A0kPjUleRJjB66JS4phDn2Z00ypCskuhT7Zf
qtlyLS1jOeQF8X2YTMMO2XtziQBpkk1SX6LL8PrWcKtyVENnyILeyY2fmlfmX+dSjOTlZnxJ2y57
LJhfnjfVCu5/7lYxiQiDU8xzTMa8Hprq0Swwg8wC3ZljbLwLqNg+TJUlPeRIsddHXpo8R1CkrMRh
GDLNwObONaBoD7Xy6f6P2ToTUAAkdJzgkEbl62nohEHu7Fg56pN27frk9/qPJDJrad2idtPOSm/c
Y7BkIMlQi5Xhj/w1f6S4ZNlFXFY8QED/HGgOLUKM6Msd3/5NxLtUIyR97UaHKCJeoXDYM0quOc+A
aA0/VmdxingXdz5o65gRjFLQhoYtS6KvPwj3waxWOhsGmxVml7YonORgTLHzfcrG2KBf0Iuvb/04
WLjgiMBTEcwR2bweEVFgSPteWgR6jni775q4GyK9WHWWXy5Ywd8fbaMoQSRM95PCss11tiamCJMy
oBJyj7iDi6p4X6ZoSYvCyr5hKk4mYxatWx86CILVs1eOceSHoQd8fG4sZb7YPMQz9eFoCE9itNP4
ZNfmKE610LvQx4aiNt+8ICgWI80kow7IbevsTm/RNRHIfAbQyZtT4k3WA3Iq2CK7evah87plZzyL
6X79kMESpjsJRgfq0I2ZB3i6irpLmQYh0sEHwo7mkLrYOghjcK47ayHf3/VYRB8USClGQfNYvc8o
h+GXpnV5wKUyt8e4HxBkt6UstY+KhPqlJG3/GeZtXV4Wp0n6wwxdY/LhqKYRXOm6yvy6K2L7Haj0
6SGfIu83IKamRwh2UuExROMYHaG62uNxSEde453fr9/+fhoiL/qawERppr7eus6CBq5TA6BKHK35
GFJu+3sMieugeuqLfWhCy/yXxNGDBVV43ECZY6afiywr5kdb5Ggkx/Bpkp2g5/YEI1PD/gYYQ+Ht
Rquc+exxmpNPtVZWX7REsX1j9LzTUAza16qfvt+fhI3hZOWeC5cY61ZzPlHUccyHJIc5Rz4So1r+
1KcLgCbPpqhjLukea+b2ceXoEhUDCHA3sDKpyRWvZBbYn6RLPo0xmOxJVWfI+6aLNejcX5E7T3fi
n9t7HkwzguzYEhGw0lN/vdKwAUo4bNkQVJlanxa3zaXOtLPzkMojdrulaJmS1BLlwJ9bd77sIgnV
Icu9oI0aIz7bsFiiJzE71snTZiX2ixFz88MYT85PrRvL9hRbU+sckU0YZr9wleE3JixCl7Q0+0c3
WdGHKszj4smqW7zUGq0Y6kdYJV17GMU0l7SZmzgC0qNH7SWcQ8TO6qibho/tKHLbTxZ8xg9TFua4
D/dq0aB473h/NWqu/DBrq/hY8MpGlPH08IcbRfHi2zlh1RHYofK/BWWz+SiWoXzSiqj7a56nvHj0
lmn6x9KGIYUaYQ3iYGTwOg7/x9F5LMeNbEH0ixABb7YAupuelEQ33CAkUUTBFGwBVYWvf4dvM4uZ
CanZBK7JzJvJjyL6HMc9PAMRjK2v36+wyA2waHSeVSRscWSJ7Z5wKuuf3UF270nrj++eOdrlIvx+
fRUpuPbJa47jyPtFa9KAtqrr/mERI8brDWzIydOsFzqfIjJdf+lqUASIcBvZhRetY6iTzNns9Ltu
AjBCa+fop+OO6Z9GZ3N0apjD9cUnma3DRqFTy13nQJXeSc6l6nKLTN/dbtKx7i2i8SD4s/dZ4+SY
K+njLxWtw21r7n3k6t4xVEWT2f5e+rFDx1uWyXvqh2r+JSOnqneuRUzmfh5mzoYrx591cN8GI9ws
UcDG9SnNiTP0yzWZ2ghTP/1UbHGBDmswzLtB9AmzMMS3LPD20tljXovtOyvnyoA47Vd9uvefovK3
dwhjJhWJnOFlc7HgvjI9/0OOylIPZausb3IcFhOCg9DcT2ThCT0XCIjqr3SYgrDg3rE98m2Q/cdo
a81xt6w1pMWcpj8xNvZ6FGFSvM1RNc2cmC39fwpH177w05WZ3NLsMjRuCPdOhI/IOUfN4x25PHqk
Ov0yZGiuuJj/rGrs1wrPQ+yBHL+2dYlOLetL4F7zWlnhPTDGqP8QEanhJKa1W057X+slX8i62/IY
u/++SDOsfoslOtYv3vGo3JFX/LBrNjR5Y1V85wxbitQugXiUo9d5BZtIV7TVFG/Fnonmh7Mu2P5G
+ClvOWf+223Xpv1I2Oa4vNZz19+2UTBcnEFOf2wQy+zid9abypXcjL7IMCH+0agxbnNn8HdT8Ph3
LTGJOLrkyxEl/7w9qN4PkvJuxtY05sRVDdlgg9sHfalc+sydmGef45JuCm8EePWYu5Neb7emtSh3
k7r64R1u857RQnts1Zv619hV7bMbzceHcNr1KKJGeLZo/ar+SxKScPLG3/um6LiyrHOHGDJbVl0y
pFeTp8xr4M/BUzb1wZY3Y929mu6IXrI63HRxzDZ+2CTK0lI0qf47ho71820fwS+XNB0FF1xbwOn/
OrUYeCeycUsx7nbLs/HYHf79lp3adFsqkibG9hGD1trjJ2uSuS23dYzmMrBrY/9ytservGZNJMoR
/q+/ctQc3kkos8ejElkpuVDHyYTQSZsjOwyPQu2c/5Yj5J7MJd59hexX/dMJ4mUtrdL+Y1gHPf+I
hqWU05HKwhw6EoXMtuG96Zb+i9jcgLPhYfL47do6UTyFw/A0W1Lti8g225uo+7UuZlPLIyf/hBdk
X4zCGToa5j9dROhVXlHMZLmSUFudlYjj19ht9dcap/1rMGydOal4V1GRrbF4iiYnri/oyTkEssO8
1aXol2hDogUQWDLwZx5TTl2tua4d/xKunazPwQiJlO/1utybznc7Kp3UL5XvA34NIXNzPiZt8Ldx
m1qc7IJh1LnrbAq0A/vyX3AMrShToDLiWjGBe1kdUW2FbOLoDXxvUafWqZcx5y7z+HLgeb/P2Ex6
5Ifn2DeCt4elyGpHXi0hS3Wh587DbAJf1q6MeWay3HOm4Ykbt/YdgQUasH1Vu8mzzFUfdV3NhCcN
o/ubvAj11qO1wMJg9buPPrLxfKqx9YvzTCt8H5OGv6tom+b7xoJrsyhvq2b60g0SonKJ4lae9t0k
STGnbv/ocw7ww+MqwRTKCKEIXRPBK5fcYJBus6XTS6XcWKFI24ffx7fAhNfRc5bTUQ9EJ/oJSYOh
J5VbkvSmliJNhHmduNJhNCWyNiLtaSCiusNbEz8UUgy8/Fh8jDMBbfH4jYfjSE6poxM0OImDfAGd
KiaqIf6B16NbRdVlHafvi78kbPhSfAPiX0Rd5zvFMPmePLXa8V+BB8YZs1eNQG8bx+BzlVl2z/UR
54aJ5cYln+W4DWRb9vZHYPbpLurEmuRhvSBuokV2j9Zf7Es4dsfL2M88qxiFxV9pxRx3Gg/GaWpH
59+YtsPztV/qdD6Hhti6PJs2ZZFVYgeaO60M+7tg3sPrpt7E73qkLJCOKERX2HafX9YwEN253Tly
2YH5xxuseI4Z+idcr820er8JH2yJx5j4Ezbc3hvK/ObWp2FJ9Ne0HwGW2hz2gCbLlTLormN2z5FD
VZd2s8nF84d1LoIqiocCz0/1LxqqPsqPyRXi3FqVSN6yOvviiHshQpZq4uTHSLcsJDJAQZhrQxQo
HLT82pp4P5gtxAgWPfahzT1kBarw6qXuc08P2aOoBaYpro1MYXvCrfIwmNv3vd/Ev3Hy9V5WiUwt
qLYT/6gDd+T9j5xwgHHqIwYMXE0RKNFYu5nfcx5uw/p4pP62FpaR+WflcA53Xqn911tsqqw0smI4
nuhEPlih3VLk1A3Ot5zq0XXjuFre/HD0D0Q4dfe82CPrT8OIADYnTSp9nPAb2MvEVDyTo6/MetVx
rfYvGJzhqXMGAnUiGUpd1Gk6dYVus92UtvuuWrAY9oepxya+av22uceqiviKlbg+9BzRsj91JEjY
ix058j9TJdynlER4w1Dg2dO4ySl7YIVvfxBvwe67hHMiyyGySN2s8y2XoN9YKvJR99PJbdxe5VPt
0nZIbBMJhji929w5Tj2NuVrGfio0xxb0x91MvKJU+3/Dodon7NLY/r1QkBlLKsnhXx1qMJ+Zt9WX
NR6ijPdFmecxtuOtsIF6dl1JG8RyH/5hmNe5ykefCluQJyF1LkOX5u90HTYpaYLuIF50/F+ftrxh
7rEEN1UrU8VPAPSZVwtFufB6PZGf54h9zGt/jO/Z5RqTJxjYTmXYBpt7OrrR9wsjZuriEpgoKhHp
ICPqcWfweUWy9BEREMkcSSWqLne0rQYeP+HcrZhSyHya153/2OzZ49jD29FnElKFK51pfdkVnCH8
Wc/g1ZIa8G/yo63hMp8hFjmlJKi0X32elcpu3Sf5t6bCKll4v6Sc6hcn2rL3ZHVp8nVPTd9aYp4u
WohqOS+kZGJNFPveAkI9OSMpNiZ2eOAHBwolHsb3PXP3CeSu267IfRXDVW+a4FkuWx+wf3hNkE+L
j6Yx2xZvOLuzEyLojtBolLAamB+6eqgew/Q7UlmEMMVokSKsLtmwesI6rS/0WUDVKDzIHGygDedl
W+7EUfdn84djuRpC4fyU0sWkaEWo/uJ9C0SKaMFALW9j5OM56gj/apCOgb/DAZboMaO3X1kzzW7R
qXT/WF2vvhNkydiiW4J+vmJP9tqCkwo6icOy0zEeyvBhCasBbjAV3o22jqcvEtndmvep3p6xSYn4
1G7UE/RlY/ejm9r2RseV7oohway0UPNk3mZEeyoX3hprgoADYwqxLbvKsYGpJhLHdSdO3sYgXmQD
m03Jo+oNBVTS8ld04Y5bUdYkbU6Xcdx7z0EIcstykPS5j20aq9Tuy59z04xrjvWP/5ez84gRJBsw
q07mSZ50O/CQhQS16BzDj/mpRtI45jgPVH+CzVOvxyQXUxqGj4Hv6XsTWKSRS7nbTgGcp6Zb8grS
EvXNPDe/1vbIHjlYoP8fsV30eWVMCvN2zuq/ag6q39CeniyidHb3Iq7Cib8WG+GHER7pcwkjJmzh
xj8lhoFLPjhL91BPLgSsHSLzm0AhnOEzjzvoIhynVZeWyetPGHnL27fDmHPWzCPvzuFtX7j2yY4b
0i39LtLSqrxjevkt+50fz1/tDrrMHcBDBR+jz77TN39Z0cxXP/VihRDoeURDOS0d28Q+67wVIUW4
MhEfWGsP05aeHUOuQExVoO5RNERh0Q1T/5fwqOVvWGd0jT7E4C2fxXo0pWqd8D3c2M2K0CT6nYWW
QkbBQieZUp7vulqGTWG9ZhclY970/f1ILEXU0duPyMTzlBPfw24Z+UfwwaEok4/T7MqUXZT1C/dL
+/jeVI3+jDaJlKOVrE454hTnkYk9Yn3d5r667LP0dL5tyvBr7qO5ORE0v3K8gM5S0RWN/U82mNDl
Kllcp6DBtzcVYShUm6WzfxxdN7ejb9b2x+AhBRodGb8KDsW786RtxjHCOGXBLQbozVSmq6wvabWo
rmTunBCweHafLnLHniE3iw1q5uxqHJCd+Bubswx9Xmtp+sKt4m/AWNa0cZJZln+E5qZdru3RsAOC
/fWn76b9cTihUXmMNKgrqdHVg5mD5iuOVdiW0er0P3ffbYby+6G+HclSYXCfY3cuuCvwiXRoE4C2
VaGe00yPv1Ibb0uxam3cAkmIQ/tzuu2zqw5u0jLnGKOcJddcDW02ezmj1fJSpzY1RdLiQJE7y+L8
7mkafyoTjx9dUB+4LvfZRu2PxoiNOGbq8kLjpZS/ycmKtp/WN9snUUOsjlmSM33f/mrdsfmNTGb+
gf+S/Fjiw0suZvdmVWSYwdf5GtuJjiGHbSzEIRPKv0QOnEs2HJbjToS/t21RD0HD35s3JIJ8mqmT
PVv3oSt8BNqAVkOvjgp3Nvqp57/97Bsncy6x9Ox/lZTZz2pXbVZWDsIr3oR5oTOHAPj5/0+EcoGs
4Xpvq0MUTr8FyMHSI/JLrYfmpWP2vWQyzT70EYfU8WxoI+odNvX5NFXZPzx/5i5nGFyWU7ZUYX/G
FyFtiyAVFFRbafnG1OjdafzTtzycIo809sRb1/PozulvU7X2I9S+uom8b486olvtJ+WaZyVVEX9h
JreBKolisM49IIBPZaP0cUuO+Sgwj23+MB9lYW5TZ7jhKEMloBQbigPwgLm6FtMBjrTO7qEvbaZb
IHu3pXvEx5JkLLSBvLRs5uZqIWPM4Sg+cryTWPv1Ht2KtUWj0makMc1AUINT89tv523p89UfetpZ
YHV660zafdnEsj1y8s0wdIRS3DE0s65Z0dcDKol1J5B69wHsmsMJmAtR+vW5mPDfP8nIr3+45IZc
Db4//tTHujqEWRA7k1deasZSVyKZ8iPd9YBBRJo2hRCWt2PjpAK4bPftKQ1F/+fYvezDddTSkruX
eRCy85Ft+Z5av86nFJC82LYpeA7cffxoVWYIOV1SrQGf18m9Zm/cNBOrXpqCdDvXKwTAcp1HKbar
dTixb8T7LB5cJ+vngolOOGcOE2E7uIOMfrYi9oay9ze8dAMALpuHXozhSZuY8TPud2L66j056PVZ
ur52ral+ahNUVQnJ4P9b+WkeusznnjDx+vSHaZThM8r2+xrZTz4qJFky71qWsnytALXzcMnq3wo7
x7qQ4zzRYWqRzqeJrf2fH+hUlNiIj7QVtQdHHk0BZ6EjwuKHKpD01BmAZj173xd2N+qY90enb6VA
D6iypyleNgq04x4AG8kSqNIBbR1ORzQ6PAww3l7uysO/GbcxDvnAVfyOlwvXbGm/yx9O6Il74kFM
DKJnxrfEbmtYuHFjnnXr13xftY1vnGV0khvkx6kHsbTVBpPbOolvyDE3XxPebMQ+oJ/7mkILLFOH
LnbWEjkK84rqt88p0tuSW9X5d0xmdrvI71O/PGvAeAozTOZxYYz9GLJ4w6cGMv4lIy5OsJCv7Ygf
5JZ+kFvXP+9kK9AqDDap6CBTdrHuGPenLBtbwaY9+t4plIeMOalK3F8Qgs5yPSh26zyr/Pihj6rg
BqPhzM/Tvd4+TB3JP0xw/lcgLVyAIEeYcLopwMhnqpJOMLEd3nKphsa95YZ0WhBWV6MpU11Pv5tg
sykUWlavmDhk8XpSR7287mBtPsN73U0nZgGgxWQ7GgyjpZi/end2VzigSv7dl5ry2YPZpqVOR4c3
7zDyae088YVChx3bn7f9+fBW82hDof/j+Qh+xoTQ/RGgnF1uVtShWGNW84fEL+K+rsfavxzdXv+2
TIxpsbQWHjBLWMbyo/PHt1rvw39H57nv++BNvxa8gt4duS7xRaMffOReP/ndNHU1YYtou7acQeCG
8nA8c0GXhqqQIdP/d6AC/2/FxOi9H4w0BVZHLK5Mqv6ntOD8JU5SMc/cxkuypUGHcZ7rdc9xWGGf
1/kVopKQ/u/mGdbMWW5lny1F5BpjLtkCwsLYMqpXiGv/R5tk468tEuOtNzdJd6Wk64qywxskLDTN
xORKBC4pKD45ibnVYf1cObOt4eH89k1nwqFsGk2Ewzgu0b/BSSxwKpTP+9FsOG6KvplCoO3OnU5w
PvpmirVJUD0k6tWrfTFT1OoguQxYSKc5zyWSZ346rAbs5t5RiChvTTVWMK+Tt38hJaSquFaQHwm5
NDpnvq9vto/H/NlOiWFfUGw518FkdJTbER4xn7LOpDmjx/4xczUw5Jy9pGBxLbNs3sMKDPk8NSHB
JooKk0sE2A2UycaDFdR+/28FYADP9lzEmMsaDOcQbaFXhIrQ9dKKhXNczkQojbPTsxIfE64qeQRQ
aMsR9LRGStL3T1s3E1kttIxHeu6YZUXdzsuN9rF34yO2e1tKAszv+1lmcUFYk/tamSX+WqEvfg31
zoyhOp7PDaXvAk4YjSHlaXUy8vr64c1XmJXnpkmal30L9uCFIJfw54yUbBrO6QTp/QZnvf7bZt+h
xq/pRjLqZaXXRRfyAKb7zs829plZLndeg57jCgO+XZ7sPlYfG7XjmsnQyHM7oaEo+liNn2FTtfim
V3264N8aAz0TdZexOo/79jKvWoCyUrPFZU/Udp8pxS04KfD7l5j198bGgvgjst30ZBsvGXA6WALN
8N/Kez15/lO3G7c5zRxoNXk6rvarlXFwO4rEPkeT171JntIIp+NZP1kTLL/Hdo5fB4h2ELQmZt0c
gnZ76ZFbj3cJuTkLG1GvWStnn+F5l14LJLTvEbsEhbSZHybQ1cW76sc02DtAmMhGAdC+a0flomZK
fBkDFixrfYIVGBKmnNYyubsIg7uTWLyKncsLmpuJ/D/+9UCMWu6kxnPLhfr60jpd8JSCnDJuIMX5
pzEBetu61Xlf+CxePuDhb+GFVo/zRLb1z0QFIfQKK3JQoDhobxSY1lSKdfrGAakyDxjL9iNXWL6e
T23Fx4HVMPENpxFDeHYFB0Kfvce1ch5Cfitc56qdSSZjoMSRi42e4oAMTeHhVsVN9RCZ0DXFbmX2
a9Czma98rHrtZZe4vH6DC+505WuWuFPkS7Of+mCo3wYHnSzwxQKkQ4yiiAsX29e2FFYc6taN67Y6
meBIsnIY4lTlzToluhyRYqSMJWr4ycWGbSHm7YwUO9F8EV226F8AEeNatFnvpp/C7SNYwVQs7s26
eUeUJ3RPUaxTwHim0qrveJkY0y8QQ4QhrBuLwxxPsyxnKWcLfsrpxinwBpcFsKld3Lgyi8DjTFys
8Z5Iw9mRbtLj3nxbpYD/Q/Tt6jiFgXRPsWzN655sKit1kCgumGOorDxEfHE88uub/ULFMG6l2tPp
lqYt3/dFB1dZ289/OzqYuNpR5nbnVFvZnuN5zh7lvsqu5GUBQmj9ZBasGXGXnUaPa9G82SIGxAaA
fTp/t0fvutbNmNy3LAp/qz4kvG7eg/9GJexYtr03DLnBnWUssp5bFVznDu8rGkImmxw4TMUXL5l8
9WSjZjveAT3Men8AgcenkDFG5FWv639c8dX24kHdyVtJ5BErwSYS+TriQeqfvRkrjBJQMJyvkRa3
9XlPFjE+hHaqTF7rIxmuNXD6wiYakhTOe8EQDBrd2BsZhKv3Ttlio8kmrhCavNHLFud9Qw9+MG7f
RE9OhvFJkDuZNerE8Wj/zFRVxdeukePyOPrfArEujaxfSnc8PscGKPD39n28eVE8aIpX3oW4E43r
nQJKXntqau79il0RmU7VHaR3ntN6Yzfl+YFK9TQmbg3WwYr/c6zCG9yoYnWbfQ/dL+SGpOZv2zvb
yhtM8ck71ke+r7VZzQPeqxulbXTbBa/ePgjuE2Pi5oZtV3YF5xEtQLrWAufQio4f/x3jaMouQPmy
Lvp0hR8RUZ3tJ7iJ7FXYzEELOB/+38CGq/nZV/G6nUbddRkZyTsj6jrD5BbSGxv/oic763sMZh3v
4rQNpJ5Dmsp4ps7NXyZwFpdc6ArbBgUXeu4PT39OdQsO0lXWaIaXzPva+cP3OyC4uTsHgJjqJRHU
oIs9BpZHvh/vcXS5PismLhSYcLHhCQoPexF15ztDc7VNOwF72PVsdx6pissnjSXVBczT4D051ZwG
hUinzHkKGeAmzBqObX/IKp1CUfL+6x/euC36Hqw6Cd89DEGS02rWEKZltL6+aW2q1T3vgKcKtswJ
n07FC1GGI1fy+b6vkfvXg+deyrQBmr8OdN9P18C6uAugv6eJKO4RVuoWzeJqidQkyihu9HrxN+RE
OZcr1n/ugYfWXHbaBdxxgdKL2Y5muB+SlV7Qs8eupV4GBOoG7xqZ9zhB9zlCCffW9fYW0KkJFlv4
U5gpViMMUm8ygLfPY7JwzGjTV3Vica2Ccz1XOAHW1Iv9bshmniMo7sOUitFn/NV+H0/Qqxpsccxm
NqcciZTu+Jhb1WYnNAGxKapR7R9+d+xhkXEYfeQ8cCq+qvukVee1O2K2iIy8+pM/7IMqlpDs2nIl
odCeKhzm/FKocLZvXSp9F7Iy3OLnaJ285CaDW2VJxNewCJyBD07ynXpZZlNx4UJM9VjsHJmaYiXb
+Sibft8Jv1VWKXPz7ettS3OETXviqsbnx4oP7mmEs+jxIdND9JM/nAY58sO9rkqvXnmoLcPeAl7/
k01qfcAEqbZXkHziLay+2xHJ4ql75wrj6vOUaSaLSDNvwtg5jHkiruV009aKvtgJ54hLFCAH7LdK
gskWwKhzcEOGUfgrZL1FfdcqDO5ywMpuYG2otuN1tO4sc4IX0wp6YYD5HbOtqs7u7obTC0TEyi9m
b2V9C5CBCmBtlAJjht+KT70RCBHRna1Q2XXv7a/A8KI+H6bCbZRLiXguJ7J/0HlHqTIPw5Y49xHy
ivQaOCGecmdyG+82Avt42fYqAiwVCMLgUFeHCrZkA9Bc2IUkJCUoD4veBljjr76cQOg8WYmzSupY
5m3DNnkzHRGewKQCej9BZlkxZL/graeyASRVLtX6IUJvPMpRH01VyPiYVqLyxrAp2wH9zn+TlEy+
AfRUmydBP/RXy9is7mPWcUN5lrtM3XsXvzsq+A5kAKcJT8LUw2lAEJ0YITD16SsdqwsP40EM+7Jy
2iPaHpDXQ/nrPAQV8vMf0bcjx1unhBCQwTts7WlqK/beEOV19GuKG3cvtx2D4c9WVekMWUAd7ZnP
wW8AZ10e9NllCbuEC5Dlw+F7bVM6CF+Dk4p0pq6GOly3c4Y+UPzaFrMwTnAVN5yNg5P41O92vNKk
MT9L/KhvFyKul9Jv1AGriM6jDIQXDXdJ0I7TNV1OojQ0DRBJo1aIwqUJdtLrg0a+g3dVcdHMaSWI
hYm2L3mouMEgoN/C66leMGXaOQX5nCZvfdSQX+/ctpv/4yYuRIBSNjgDFTs+MUPAA88Et6WW6LYw
mUt/ap0KLyFGYoMJMqQX6oLgPAxYBz7jXYNkPSGL8F+7rea4GSiC+uToJkUFQsnDB3+CttG8bv5P
9Bfj6BayA/7+N/a6by9cnHayWOCxk9Ifkng/zyE0PWdlxtnmMU+OtiP+23X3fbqvsRXfsSsGorlD
89rs57gd5w+1oI0Co9oakMXMHbDPwNqzoiLWxLGv/sGBfr8fyxvbhNwflygTd1wVL/VFLHYPziMg
MSjB3sHbrtnhDchshqAiwK7rSB7XKkXdEy+AguvshkkecZUmc+ME+r6Bs88ujaaYFN4KZVhE0viW
cK2FbW5z1mY7D908XRRiq7oICKoSdz6kmSyrjYvhqxSDLFS4duhsSdTyNhWjb72jVHU0bgUcAx2b
Nt8E8Nrh5hQ2Sup7Q9wQRuqDTkH2sk48KCScKInEFvGDNd5xihtPBRebDct/7bDUDztXy2hhGj63
hyGwPB/sUa9CzPGD5XMPRValG9t33Yxv2vT+b0wQup9h1E8fdeVJlBf7ER5P38qb9N4LdkBXtEsr
JjaA3hNxful45BoH2Y+miyaRByrtVyAQh2i6eo2z43IYZ/jnNbzY595UajiTgxhFF15GlZ58kez9
GecIRFJqtHa6+E7cmUuMomAt1qZOojMHQWv1vG8sy+USht8NYVDuG3+Yt9wpBlbvN5mzWXQZR8fz
y1HoQ5ynNF6zs20JM/m5VXvzErYhr24zLtV/XZqtIBgmDD6ge9BxtdiG/VIWwPBkah19LDUnJPnM
ggdXzNDCK09hel3B3ERRiWX+0sT+yrKBG3oAEeyQ1cQqecIaYEHckEZ7e4ZdN7xJvqjc3A3GBr3R
uLkDZoF1DDIu3eFFjCZ7aW08faEaDvv70LoN4mXJ5YO/j70sklGAsUVuM3HTNvPJfqloHsUV0i2y
Dc0Ocv28Jd+kBZP29iPWs/3jocWRmE2m7KypM86fEHRtc0coIg2/iuM1vA2sWtd3jV4yOVfkcoWX
RVBfbnwHiPdSH2uwlfMa7GhmfC05Qa1YbFogJXO9NYn6hTUvj6jjxNOH5Jbtj0Z5/cPJcHIuhhqT
Gd5I0qSvWoNdQCnmnZSR6ajc8FudFZBaiiZ2uFTTvv881C7Zp5cJUxgFQ5+VfmrhjmqnV8B1oiEr
YJpYbxFzaLteIWTadOnss/vEiRFo2SjmBV9R9l1xlqyD/8Y9NZBTNoGMXmoevb/dYJY6D3xz+KCY
u5mvEf3xJTBITPlKRIg8B0J5ooyNCv9jv0AyAIhm5es2Kk0H33Z6EkG0sNo5tyEj/siTv4rTBgjb
3ndj27wK3fVdOY+Z5566ZFvG92SuhphfWgCLEpCSq65cT4UaZyHp/lGVRriDGD86kFTp/c+qnAM3
hbnZ1BVKISITkigiTT3VpPGUid9Fjy7zsP7sySEO8y2Aniu0u3JB3A+OGFF4LXFzFmGLt2yG5x7u
fME0vWofp+vzohcSdKlJXXDinz28CSvcAK/j8Tyvs1Sae9TmePdEWw0XHH7xPkO2F6pTxYMK7IvS
/qXtaze5n+OqRqtQK68+GaHA0N3MiW+ss02ARSKZezic5XtCxRQzKoiCQzBSc3gOuFq7FYokCJjh
euiJhCn3Ia1NifZNCGQmEzDWPtWK9NwpBR30xsR5tYNkk+Lr+s91UoJ1t4kzMph96N/S7AKaCK2l
iwiCCk3QZ81vuTy2PlmuGsj138faAJ8lYMc7c1zdMWg0Yn7e9ybbr40w3r94FXF1WsC/f7THisiI
Vim4rJj+R9mZ7UaKRGn4hQYJIoCA28wkN+8uV5VdN8i1se8E29PPR4806sqybLX6stUdTggizvnP
vyh3HU8WOkCW7SIpmWJ7xzzReWqg07gBkobwF16EcHNWE537xRVFevDDwlRnjs8h21FuS8EVUTd0
xM5iwiGin4/3EWWjd3B48b9NnldDfdur5JBDVM5fuxan/A0lBzPpTaJKcWQsEJ1Rxhv6hKjUz1Ye
zFJv3WKivxdAkM1j5YKmb0TpAfJ1qWdNV5yb6bh1/NoLvFU7tumZKFhHB+PW4kBjFKP2i7I4P8Nc
ziZImU6HMF2BtO3Z4WV2Y0EwLfgCQTkCBPvhuWzn9ibuef37xdXmJ4Znw6PvSf+bKAVT77jjdjTB
p002D0RF83fS+ka26RlsxjsGQZbcZ/7EcAMUPocRNgGE6yZpH9Vom+OO1JwJSacua2/TQ5wbIS53
owhA3TOGflYi4I+D0SdXGZkmLXI5q48Y5INrPatSVsZ1IikEdn7DGHhrmxl2dSIWxvIAZwPkrW9C
392Nuenc5HDA4se5wtsoJce66PQWVkpyk/eTVd7JZWwZ8nVz7B+kkSSrk35nPZroMDHnMxIxPTR+
FSEeNuv+11T16Xg1gQFXd5Qk8+pp4IXUw6VZmQdGr5Qjtts34h5kquoDg0665nT10q9VN2b2RobC
aZ8W8F/KqSwCG6YIn4yvVtMYw/WcW0znFsQlzi3wVz7sSRNw7M9GlS9yB61rAjp2E+mtXcqIdgPS
UrzrKGyTTTamvcFjqv37lAYN+JrBqHmE0Oy/SNjf6b7XNvvG9/MJKqOU8w89+DN3YNYweo5g0rCp
wj76bdStPzxCHWfwajNWbe/t2JthkQIWjfeL1MM3CLVZC6UV5t6mGRa3ONg9ZKgg6n2jw9V57rpt
NanhftGpGChkw+qlpxCK0J9UxstcGxSLuSNQNfmyGMYnDx1I/8MFFIZKbo894phqqadPC8Eh5n0P
YARlQmjbbo7JOHBBRTDiHoSabRscxPG/llZuvjZ+q75ImPp67fOalyLKU/+TCFPI42IpUv96NOso
v58WuSJWXuI1BwHtFo6v5Lba1oJh78OSgCxdt23T+NdWrZgv2P2QfXLQmbq3Rq9FeqACCkUgMgYp
JBX5gwHOZYQtna0bJdN16oBHBaN2hx8+V+2w7eK65qjuKrMkCLah1Q8tqwP7x//tLoWTWGzcpNbQ
L0o64fsZAKna4fVVhhsqjYLs1nrJhw202BZ3TCLpwO6n1c2AvmugaqkXco9birE1oW4J+61q5woo
rBJabiOeO9ZVuhkrqgvXq7cmB+5awqIb3FUzs2+AfTiU55BP0N/OCRjmNmsKr6J+qZtyiw0yf6Hn
12b7e5lSKeKVH63noPWFI7YWsPhLko35uEEDKkWgVazsm66teI92h3nzDb4WUKhrX9TdUw5Gu+xn
MkrW3egDyqHMSPPt4nZlvrehqsxQMeluUpw84ERxX3MJDq7zbNUATVsqXas4ZEZXt1fjkCVPVlsX
3Xbo0tnY6QmWLhNZCWfZBr++W0jgMPaEnRcyKOsoqs+j1aTxle3VA5WqHOBo8mioP8tknG9LTBOw
+GryCnfVKa1Sms6u7Ci9/fmMHiTNn1E8qyOOofqxkTH0oamp69fRUflvZpHeE+k0QOJahNDvCUC9
EaaT3eUon+/HsurbYGJSAcNTz+IxpxBm5s24+9EeuISYaWKBRG00tv02zAX0Z1N3w34sO+lfA1Na
aqe9uPvG19BwlQIBMBq3RlIdKqrQl8IbBsQScwsdbo4c73c0+SIK0qTLpi3EuK4++nEjfxcG9NbA
zSFV0EiSuYd1bpPWLvPobPqukQB8nTruiHWm7XZ7e2ky886aOee3jDFEe5KJDpdDBmX9BZYUIggx
F96TRfJxe1dD0uuBrJQ1grN4YXWnvZlDuvMGbOyGyXNe4yRL1QGog2lZFXXJWarZR9SAg31+5FLv
oZ6qyAyUo9oigNMKea5Dg3m1UFnOMO0wGDwXlm89VH1XHcOygtAkmpAfNSdjSCFTmfbZUwWnrGyr
7mUoDGHuVZxyvtO3c8jyR9IkZUnuNq8WF8rnKXa7dhtjjyMD04mldywSCvwANZRdU+WUDt5QYVQp
dC81zLLUHYsfU+7pr/NsNPpsKHM8ZX002I9ev3izzWA5WX6a9Yisxy4Fo4ARL7GXFna+c7VwcO0g
mKclqty68feLdui/wG6nuNhbxmQlSBhGfR8bRvkTxw/64dk0229VkqfVHqoWfOV0GID2q7KuHOrz
0vxKdFoXP6HDGT/ToaCpm7zZ380L9yasCWmirmm5h2dK9e9EHY7Tzqg0BxkB2dCzTOlBfy5oMW9T
OJefMRVg3GY3cfNDwVXrN17m11dKVqRoe6EGzOmWLLkC+mD/4Hg7dVsvFs43gsPTL3PiJWrTMTCJ
N+0MzQPtdbIMGzuPE3hY6/Dw2iN7ZgqssKOuVL0FUxzRNVSOURoCBKWbcf/qcdJ4spciYm4BT+KH
0qidT2oYF3TU5uK2eyUgim9Dc5LNQVKmhetc30+2A4OMoDFiqi8c7KsfCR9ifO5LZGuAiULkO2OU
HLDaqOyWi5mS9rooGGnA5G/glsAohEBfChqCIO88owtqP5pucU4a3e8LTxKfFSpG86pWdoFKKtVi
2MeJr2XgjnLOjrma7Ibn5XBG5Eveo/gZ4inZ0dbgX7+ZKCQ7Mk+YhQDS19U3vLcQffEqZLJjNroS
jmrT/27WMK82MMfz5HYxu7wJDNeD20VFYts8XLvkbC6bIdT7FrFMd/QMQHdGuQus2ba3wJg7uK/d
jkSRyodxM0PxTSi/Ee5FxIgFOHoLqC1xf5upsb5Rqu+inYr7SF27cra+ywnvYiarw2gfAJam+dAl
/li/Zp3qxDYZ4MifV7ZYvSMWAwwEiM8bdq4RofKitPC8Y2eNaXqzNFb1g+Z4fuQ8y5IDSprkxuhc
XR/GKUqcK0ji/hP2VMmPstczJmewnG1owWVL/FdVJjEtJRbem0INXM2wqsqErgTa6RaxAXIkxrcR
IFNFm7jHMY04vyaRXM0Q8ZyFUO2ht+8RVlnJPhR9eo0N89IHHaVudtvRYexLLfHd8o2m5bQkAvE3
IT52eoZ4ODz7dpjc2nQa0w46Yv8rck31XEtkV7eeP7bVcWnN/kHlk8xeTBCI5fMSDWNx9Po56tmj
qEh2pWoGnxIhU90pjRR3C4ef9XmycL3d5nbOKUexz7HLDajxFaVr6nCjtUr7YIzaNnZoFcpHAOzk
d2UMxo8aGh99nWaaCHVQF69GUVIhKovsgiMzIzcJnDjPKJ/SKQ5IVl1HXp5MIChRzV63IArlrjGh
6aJtl5kdZJYyHFD7RX0vp5jhnTWgFKJ6abJlN5WoTINcJfAJB2zY5NE1YJAcUr2IF6VhVO0siNn5
wXRV+N0d+VNbHWocj5jH3aEagWqlJ2gxqxsOXJ6+KOf+5IB97zN3nhoYD+ylAkFc2X6N08EQjHlW
B8JWOuN0aMA+Gw6FwntFQywfoFeI75zqg7tyqbJoD9jYxJ+s2NQ13H7u6P4hzsaKCQ4s0zBIi2ke
uX6cJDtaIhLU2e5McwnNvax2BvD4c9XEtj7ImVaLmVZUFTexIEQFbV9Y6XszdupuNzTzcJ0NWQnf
FHIkrZNkEniD8KIyocUmC8P/QtYkS9p9oqejYQFvb0BYraOoc9eE5zWh7kG00aU7DIHKKyctG/uO
zIm43bvGCsN0g5/c8weV3+AZ83w2C3My6rXZioEUSFquP8lwYuihl6GH5oulPaqYsZq7c6oqvwh8
E4Zaht4OLj5m5d6BM84cjkYMgRVyhN9xOgKWP0FQn6mfnUZEN1Gry/529JdFo4NUC+wFEzkEo4se
zUunkdofwPRD9cgfVYLfIt0Jt2Noys9hxWB3W1sJ7a6KYz+EjFdyGPsxlMHZ1MjOB+gD16EwHLUv
ET1cZRmb/kGZOCcd6dMh6NNjQaJzG8sIn/Ns0uChZTX+diAiLCfarnY6GIx55Rm6PIWmW2ZyD9U9
ZyOlSXajK2uEnQpH/gn1FOwv9mmVP1J8+j+gPGbohlWkmy2SLkHHikFo/OQ2cfQKz0jN+xorT4dO
gmw+FFu2Evum+KftxClP8t2Buf8QY92OG/i06Q0YUZucSXooBvy4su73JGJQbsAgeP8NpoFsoKbk
bScU7svedHS9nCs+5WiX20lyn0RFikJD8Sl/4XYu0QLADIhuYtjS3hlieSJ3OkOOClmSMe4unPvm
qshlGm5B8LyvDaZT2QHtIJWMLrK0PqnWyuKzJZKKdE2CIRDoMGLCPZPoc7DZkLn3ts3trv46Vhlf
mRApppbYpRGD4JRm3weg3V5+B1EXt313mlGnzKKO7oiOq7h1h3wKGALYYVCkIxB3bUjvM7nqFYyU
Zh7DGz4yKBZrM/fJjGxLH/PFo3IJlccR4ToIlVzEvt6uszqufl/WlXutJ4XsQAEDcPhao7oZM3d5
TloHvlwHKO9vCxkydfMzk55GpMN8X7AOTwWlQsIHXNOJZEKVydaEPuAEkuSNMSgkusCgtGwQiioC
19voFqbV1o2EnR2g42TeXiReYR8mg2EpnlxlezC9BHpt080yOdpumNj7IYnlyh9z0ru+H8MKjlvm
1ndL0SblA99v5Z5CyxinE0IK4OLc1nexQkm7rep4gDDKQ6QWx75KmLWlb3AImryzX7flbTQjaD/5
M64j0F+yhR4imT3YL2H6e0Hp2p4Yb9I+AUn5iXlfGI5Xb7BYy2x2W7rku6KPnWrXMkb93hWM8gPV
GVW7bRQYEiXWEj106AKm16aXzMgSKrYsCCGHuId6YNp1rIdWUTkSj/BbckWi8VDkM+1MV6TlYdD2
MN73VpW5iPvy+Ysa8fFnCbfwECzI9sqrpsg8mD28141eIsYTWD5wsJcRekVwqIabp8igwmymzLX4
Q8OUuQfgXA5d2TTcn36sonYbiSlOtl47N1ZQYGl9mnyOzy1sS2xOnUW4LffX1HafuyFaXOZUpCtV
FE2U1m2k589dFnoPESMei9IBSv/OtHsyvS2ISfCdqxjZc4l9M6qO3OnGjROq5pVRCGN7v/QlPawd
QzXk4SRgFtSF2REyuZUFQqoFqMbVdsIUDFFxgH1OpPZWC/h/mqHSAFqV0E8pwTKzAwyEXrdr1JgY
2zTruNtCnB/t07RAKD86U+H9ZOaAGAs4KI0COTWTDJaqmD/zFTNORIw5bzxrrqyDLPGixVBhsJ8a
+IfVdeWPc3+OGmf4wge+JvQNOgoKv6p+yl7Ov6HrJijIGmOGE+ZRPLsaxieXhof+qU7B202/6pl4
I6rzD8bULe12isJwCVop6Z/Y7vcVHKnfDNH9HRzAVYsEMt0+L/OwpPxxLrXwSLuBtGSImjuGVA3l
4QTn5UTlPnrU5W3rbapw4dSTPhYPW6Q3ZRUQ4uHAf2k4jXZTjC38hqJ2/jr4Tv9JNlb3MhVqPubY
FCXnBpz6SuGUtopYR8Q3OUEq8HgV/v9gWmF63cCBexZx65WUlpVVQ8Pm4GbLq2YK8LQKQTSJW1FH
bzS8bDfLGGmQP+K8EXuQHQ41RD8sHYzGg5HgReU9QWHNC3a38WMyZ8aLpUsGO4XiNrnGGyuXAUDl
4GwhvnvXKp0QkpC4Y0OEMgn1k5mCIFGEYjyuQ1BGe5DuwdVh2N109lR/N4k/HgM92RgRYKiAZlx5
VeQeJvI7fBBBKEeP/ez6NHjcPRuaJf9LBxcvQTcTahebodB5cmAzp4xoxPSkiqX56toZsVPSquLX
nlNvCnLw5++NAeNrA8k4mg640puvbAmcQ2lTTPoiNU53GEzYq2Pe4tjkiLRZFnS+7rp7cl5aSNVy
sX64zVLSjTCHK3eVwk17Fy2q/pTg/iODptbRfYKF1E8uc+XuDJ3PgkbakjBryzz/XjKpm6CgN4q+
ZhltWHYyY6TVDhV0okVSzC81mlW4sV7mHJWgOdvG8O4BjwQezBu3xZ9iK6yYiYY9RT4eFQl2Rj0D
Gn3IomoIueZH95kk9hF9iyycu0hF9EJW6svnIVRCHHSlpoc0yaP8yoW48ttVQ/LcGTXfcsG39Q9E
uugdjneF2mKNFH9RVZUOxyZZ0GuoSPlHw5divEUfRs7X4E8aPqVI5Hz2XFinFI8DaEiVkWG6yfrJ
fZnHCZrApP0+PGSMpa8sRHvJviY9xaQ06lbYGEGkfViMZb7WTT/qk0CC5+/cjKYVxeHoqyumpF3B
R9jwVxi6AohGp5lmzEDxlNg5Vp/Wt2UUYnHB7jU/Z5wW5QHKFllPhszm7jFzdXqfdfPyw0LtcJos
VJXrnJxA+n6omojU+NlZECd5ANZ+6Ppia9dUAafSbWwTKoqB55ydxFl0cPBmYCjv2FW0m2zqywOI
fGx9m7ppfKrswej2iBrdm6WPivbgYgnxkmg6C+DVuniE0FmOm9HhwbENcCrYcmPitjGG7vJY5dqZ
NwAJM+zd1sCHLbJc2CzamGl56Pbn6BiBUQbCnJjwp0lh2RQuQ/OzFx5NQg+1oN/0ozvZdDtL+FDo
Qhp7iYDgh5nn0j3Zo5C/9FI7BdCKa96HS1ZAua88/bxGSEMWQfhPqWCXvnNeIFoS9Y5ryF2JdxVU
ZoZJ+jzXg7PsEZuX9x4AOLcGDqSvIwJ6QHPP6V59t4iNkwZe+9SgT0g3SKKT2x4WccoMqLbvLaBw
dtksmQWIuUrCG/SHCTrPrPXvOivPpwO6TEJ4xTqRgUHTfDKsHmDKLIUfB06fN3w+RtvrO3+MpiiY
x5wosQ7n9+rI8UTF5RcWgb5sx5zooMnLcvaTwkskKeGOxBHTMU6i3pOHWtgO/J1/EKJiVYaCbXBN
bWf03VdONQ3suAIWE4VTzCQGDxcNNdBiZvU9a2P/LuV6wx2Gi+Sbi7yrPSdxGInAmBT4A4DEKAOF
x0iyQ3qrHkW4WFDeZR0XxFW06r6PG075TlPkGUWDOhZLHHh7ABcM5DbMEyK5W7KwBl8TtdqbzKXg
OJWxdLaa2Qv4o2lWjxRpFHJjZVpI3TqOqcPiyPkutzhDN8PMGG100mQtoVvw5mVwU5CxKom3yQQP
eDOEhCldydrMu1WOQin5nZ5GKRxBHHHHc+YucRyTxDD09PODjR/X17BqOswXYgkPf0k4Qfa4dvXt
2aSDeYxGlSHDd+oEihCCqmFTpdDRb4AdAMKiqrO/hF4W3vfREt6YTGrCK7tyF7XFc8MYA98frWKz
zJY7X9WRjX/a1JvFb9IH6xcj1uGXGfLocspw5PrN8CMh0KyEArEBVRxwBW9isDEr9Itr7KE5dKU9
xN/xM4rVAVM5whLnOZ9d2h9sEU6Gqpu7MG4sEHiXxitwWkZ9vIa4RMfkuKE8KgMSPXp8d4HN2DYt
M4jKs3Z2WTTbjLBB58hYjFEF7Jg03NmL8iCvwXQmeyPLdfmI5kHfz6keHmRRdRzTENo72Pjx9LW1
1/4E/chwxosB2piXFWq84owLzU/sRoQU7izLAcqa41hBFAKWIASFv7ahMV2N981+vAq9Ca6kYzi4
ZTK8K7auF1lmtMmIWPrVMGFfKWsojTeA9sOLtjwY4PQp7WPc11D2ccO5qmBJOUE4M4LDtylCjxbK
KPkZNdqadlDGsX5ZPTPEZoHyEe4dcJcewwDpf3VCEX/Bqr36lE0JH05il/1xdivTZAwT21cIdCKx
Sdk0WP9T76SBk0lcJebE9A+Vn8prprJ9SRo3MPddqXM4OQDVzlPve0O3qbVs+RCg/4TACRE3pk35
2N0uYdL4mwizKmfbWeWq4o6oawIjstJnt0ubZd8waNH3/KnTY8vlhDG/0fggqK4j+2BBbgCfkrvL
5XE5TDgLe+m+YPnE9CfPvfpH5w+q3ViR63FV5BrlBiQOOCN228MEjNZwhG0qwyI5tOYE0wdTHKI7
QINkdysWP3kC6nedWzZijmeocHUYWI3DnQb4z+g80rCtAS2dJgrMbMQRhv90aALsj/EtSNWCFR56
Rkz+ebZoroCPAF6xdlDprh3GPt13WNrGNFjxcCvEYK4mAl58syzS8D5FoT0/FevHCDyR0uXWle8+
mTBAsDdw6uwqar1c4rDjd88DQ8/pUKCxvy24EIhTK4mFjRg7VVwNevzWYw39C8cE+9o2ChtrI+WF
3jayIVGfUbKZODjX1XTCncg5ty2RixuELbAiFior9it9vvPNAhD9asHQpGyCcwSgiXxTfXJFLutg
aAcXpxsu5G2HyOiEEcXQHPh3cbbpxgnxTS7c2txJlEXF3rP1/C1XI8j2MsR+tBN0wMU3QFkvQOK7
QjqypW6mvTPkEUKhPg9yAEcyvMahLlGO/8r0TOSI8K14vR9wh0YvkY/yCSc289PUifyHwT556Yqp
uontaF5lIyEnqBPO5Q+E+uaqULaAy3xM7H7FhUGYHfMXd9rM3F9XPjt9vsrtIr83sjRztgu84HTj
KKgGzzhjRKjdyCFGnYY9M7j9QqfIPcOweddP9fg4penSP1aM69BN+W3/pQCThBqKEf0zDIvRO0Af
kw0soJKTklBI5WyahsbzOJqV0X1jMG6WWzEmTX0NrlGdK+qr5dBCixFBbEYGkgYoXJj0FFP8QB0i
vllRSPVZLtBG4Gz3cOAWM2167HRIftg0zJUqYGVZp4dl8WcUZWVO8Vy7ps+ei0ubMpkDcNoXtHCc
AlVn1XfQXLNbxDRtej3WuQMVyCwgXWWRLGELp3YUOGDJNSXksM5BG1wYH3BBQ7ruWIlXnmDJuHIL
Lyt8xYErSu9r7bTpnigMUQat8EdImZ5obglwbpqNlZj81QhthDgLD/o3LG0vP+RWkcdnANKKuo14
ogFWVjebz71XGz/pxkue7liph9ktbKiXc9q6G2wjdfKpgfq1l9E06yAXEx3/IoYOAqwMqz2suvTe
wukIq6iqqpfbpGkksbNIbQiAg30bFbf/AzPQNfqkH0+uN8Rn7DlrdTOIJPQ3i5ona/c/IpStDSm2
OC3hQFKWVZR1ieWOXebBiCvwtIeFblb8rxZICVVaz8e6nUsV5Joba9a8OIQT2fiBu+cbRqIuBQ72
mri70qOs//5f1rgMP2cGPbU+YRhtbi2nkvBC4O8K+syPzKFXo80LI1FMQsBYXawo+efCSDRd3UJR
9OiTxiZhF2J6FCSu8G5nzGG2IETqmxEu9BM+dSAzbbhnFdU4QsBUfuC++ZZRpJJExzMWUsQyXViC
Gmxp4DJTnzq19HuNHyY22clweN908w0PTFdhDucJuaY6yAs7SiMCxp1pQ046bD/xAqOvEob5Ols0
TuAHNFFNjiD7/UWtN58yBvgWfGbCgy4zTUokkGMI6Hgah8G6h8bgHWxhGVubgcyeqgvnIvg1QdG5
y64es2ZDuKm/rcfqo1Det7YWtl3//4esnqT/2lq4LbWqdXnIQ1HgvgfNyvOs5Aq56PBBROubrxO6
BoFQq7H7Xw6v7uTmym71yWV+fJCedG5dbOM+8Kx+cxVlK56WlBDbLl7nAD9FWzBET4J0VtAp2zlW
Y+sE77+/NzfNv1a5cMaWfeTCwpr0qUYUfSKhIgo8pkNfceIqz2kLkZKab/jge3jjVRH5YxJiapmK
XOGLn0aAvA/QaOuTwg8xcOq5v9XZGGLehuzv/d/3xlOECwqrxoWuhFv9hQG6xmwJPkiqTwTVCfSz
vevtoUoyPP+v6wh2gylJv7Gwor08bOKS4xwSC7sv7eRttQioossUfbAn/vbVZRXKSGkrNJJ/Oc5i
1ggv3GHnhdgt7r2qEZ9DfzKm85Kk4gQOGIoPotnX9//nIUoeFZGSnF0KA/nLvS6IOlH4EXUnSgT9
JXZoM4w0z4KpdCMslVev/8ytcH8LhfjA+PafoI6LtRWhCb6L5zh5q2p9t//+opm6IARLllM/GK51
yiD6Yr1kGz4NcF2K6jQoeIenVlOPHZkKuA1tiuWctUadsM9Mv6GvCtEUM6PHt8XJ1VxskUSEzrFE
TguJoMAHlEmr50fnQjlM4Wvo3ZscSX4REAcFQ7bA8wSmYL7YT6pdZP3B8fn39sTlmovBhjFjk11z
kT5o+XmVJImYT7GXuU8YRcFjWGLz4f3N+ff3tq6y7hdOaMKRLr63NjMym5nGzKgKm4HYGHvEhbE4
jfXSHd5f6s0f5Lu+59tYKGLL9Oc7M5GqLl6kWIq87CCzQWZX6uAHX/VbP4iQCxLkpGu7AO1/roKB
lN+2vk3IIGSi7dw5WB8sNHVoFj5KG3zjAwDZNMFW6XoUU7k/l4LbXKJb9KZTRINUbfJixB9Kj6ul
EQaGIr7GZjV+HX0N7Vbkxhx/cLCs//+Lj8BjectWSFaZC1wcYKCpaaHtZjoBlxhAiAXz2mqEpgfi
cNU0ZrpzZfVRCPkbz9cDAXRIKuOYIbn5zx9dh3WSqr6dT6mREOnhjnmgWj0GEtub//4qWWrNSbBJ
8CBI8s+lIjfFRD5jb6b29GyLSaPuYtbrSrv4YKU3n+S/VrrYNH1jYCGji/nUU4Q+wt1yb0u/mpHG
iOHU4HLCTNZz9+9/D28u6jNNlATpmFQcf/489HA00B6Cjg7yxne+mOhHUdO8eKWwbgpLi9eZyev3
9xd96/XZ3Hk2D9X2zEu/cGRrEUOdbDxFaFzOTYHGyrBRPABRtx881LeW8lxhw8XzLYEj4Z+/D+9p
WtSxnk6jjSn4aDeIj5Lhl55G/4Ob6I0nCXnCdBh7cBeQQfXnSs1sV+VgueMp7Yb+HhdRuZ8JD/nM
aLe59sII+mJi/nj/Qb65JlFBaM64A2Fm/rlmMoMoWut4dIAWXDD17fKrHIv5XTJhnIRHgIn9zwyb
3D6+v/DfF720LO4D8mhNdw34+HNhuHBlhi9Sw6XnxMinGbbnZGD8rApd/ZKYlEQfvMe/z20WtE2H
e5agD/cyNKvlwxtj0TV42RsdPSNeckWWdB+8w7dXoaSleBac3Re7xepK3B2nvjkV1QR9xIe2/+Cn
rvjgx/y9KfkxZNF6XK3i79dmAZ3aQ9i3p3bEzwz2TrccXPDEcRfjXvz7/Vf1xmLuenuTyoWlr+Nd
vCqmW7Nqkrg/YbhjXPXED+7jKSxuZ7P+KHBp3eJ/3gUSC06qIddaQxUuk7n80XEYKITdqa67pv+J
XzNdlNBzfotBIazpgeHjcEbkE96TYJTT6Vpc9e//3DdeISZIfH7c7YTBXbYlOEAuYQakenLCWF+b
vYbugt7oy/urvPVQqVZ8ujnyg5zLW89Llop4qUqf4kLE+3ApXlHuFoGyYRu/v9IbX9r6bRP2rWhe
xeXvYbgwxtak2pObLuZBT16UgmFjBs3MedAHLFf7/x45TU9IkK9JC8TVd3kn1BVhChJrgpPZGtM9
twGuQu7iXwmEufv3f90/BeTFluEC597hk175q+sJ968aGqVfDA8GUyQb7WdxXgPrWibmyHM2qCrs
c+e01S+kseMrYQQi4Bw0nwQ23x+cZ2+8TzaMEESQSOq2yxsJZvMkGrHyFuD0PuFdy5jSSzrjOBfQ
69//zW+8UV9iOMxxRioS1+CfP1mpInd1kuhTArvryhhr53PY6ALBXwdQhA0kGTG7/7qkDYGco9OG
oEKQ0MUZAFOnLPMk7U5ETODk4LgBs9duZ2J7vi1HFOvvL/f3N8hyhDASrmIyRlQXlcwyAnfFvdee
YivWJwwvqoPBb/1glb/fGatQ9q6BZSZY3cVzzOEV2+EYtqek95db7Ha8Qx75kKtXq5f3f9DlUrwp
U7lgddw8LqlZF/eC0dg492uDAXo7NOeukh1MVVXtIyf5rwXLP0vxsUsPz0H/r8hGBjCwyNrcPJEk
Uh4pWp4RDo6rKiv64PldvqXLldZ9+q9Pz8LAIcv6ioCKuB73ow7dnW1g3/H+o7u8E9ZVkNCYtOkW
XddlfzKks8VNoa2TRTWC46rjfpHSVydqdhUMvZUGuEL6N2SmdMGEx+EHH9sbP5KkLsm3bVGn0Ir9
+SMzopLJLsIyUkC6OJeGp4/JKjZ4/0deftL8SMohBeEFoaMHkPPnKph5uXbCyXIqMwdteoEONcHG
kxyZBFY3cTD/MdlnXe//ahTBnkSG8+d6ejGohkLDPDEYNIdtsWTpc9sq/Oje/11v7HueHHWQB0vG
/OsmGGD7zEbpCtQrZLiimk4XPJZ6gFw0NvgbfLDcGy8L5ikPEDjMRw52cRk4VQNvHP0BbbODCKlJ
02terjq9/6Pk+nT+fefw9DjoaTuEqQjCuzw4RO+mNLOw8PjiO/9LUpUxAIdddU9NbcAB80h3S8BU
onhf2t1M+kUjBNftgksm/NVBbI0osTA88bRK9pFvtkf2ttVtW8+H4dws8UwKAscqsnTmeQ9VW/bG
DkMd936BqwN0kxvS3rtjlvgvGDPPuKHUYoB/jZ5AMBQj6OQ8hWamtzjIlPGWlB4T7jiMz/mD+/et
F+yR1GaZzDwUgMWfG2mKBL4zuJaeYtNLTwt6w01q5BVgAmKz9x/7G98IsCmPnSj3N6CkNMXIAj/5
BdusePiqSLA5IUcbd9rW9a9pHj5IW17vmIuXLBkdSD6UFR+5bBi8dtTlYrIcMX34Ci1R8ZugSe9z
RFLFFvNbcYe3B8nPBXkl7//Qf4q/v5Z2aFXoWIBBL2/bIo/SrmmgW4HtRs5VXdrJM3wI/3EwPGfN
WvXwtIt1dLdoo3kWhW72/0vaefS4ja1p+BcRYA5bilKJFexKLrd7Q9jla+Z8GH/9PPRixkURInwH
vXCjG/ART/zCG8D1m691UKpfB5QQPveUDI/Xf9XGSv+u/4JQZ1IuyvX5qChhnOrYoELQPoeNaG/R
/Si/gKBLdiZgeyhaW3RfzaWu93FTOfqMlIFkstJCRjOybEDrGHHxUEoATP6Lr1qq9CpFIO731cOc
92qNrzqvJUImcJcQyRZeJkXRM4xz8Xh9rI0NrC35k0mJW8doevVZ9UQIkrT27IMPmNO3kNjuywiY
4KHLEAV6V9VJ2nm8NkeEybhUnjT+WI0YSXkcKmkx+8pQWXDskZQE9YbTSxdSh83CPWfqdTmBi5F3
UjPoEhC1XeRvbS9VVp2KyU+jUPVGFdZjX4GkAp6RgxQN32VHM/8y8v49JnuSi5iIh/bjarNE4Djz
0OACLqzyGXAIfE4gwDflkMX/z6GW5+ePgEeU9K/D3p78WbWT+FhgPvCUp2CDXCmT1Wlna25OpoG1
rGVqeBquYwKkgk07AgbiO+2g3A0I/N90epb9WsDz53Cuqjd0caudPbp19FRYXDo9bNpK66dtAeVV
Q0e10oB09GlEYPBGVE2MHBIc7uvHYeuCpWxvM5hum9b6lCdtA8+7cEZo+ipNirCsz9AUFeiSKcpf
A9EPtli4lALA3anS7I28HJs/1xHx00SaCj4SZOKhzi3QT86EqOhYOGd9VLqffdSCKWjMstgZWtka
e+nhctiwtrXXz0ptVD0N+JRV7Zum5CUXQQ+icYp7D5ngxD5gNRKNXkFaNBxMIMb+BK81QYI/cG7R
0bIVV4YAEB3sQg+RuIYdjbraNAa22xh1i1nRrA7wogd0f47XF2xrb1AFIvihL6FfROJ5lAfKhNyZ
X2d2dhocyfKQDsiIHmV7Z+9vXVwEFLJKHMe9tc6X5B6JZ32YZ79v6ukUllF7xi6n9ORwmu+jqJxu
rn/a1llDKpA2IEG+Qan3444ADqyFIeKvfu8EjnrSO617ANsShI+9Vqq2nweLqoSStuL5+sC/+0Xr
tx7ECPQDnnoi5dXIZsg7JyNw4ZfSqFZoS8T698bBBcYXVm03Nzo4CPuEU1caH4cmjVA3qKG/gLMc
jX8GZBOKz7BOUhVp+Rg6U1Dqg+1VU4xUvI28QHpq4X7L57Luky85SmiLVk5QdRA4oia8BYM/f0nq
XgajNBkmEFLQa/q/IoSOfYCTJN5nMc/oRdhAhDzYM/XrNCQWiGa7HkHldyje3aGao+EbdH1iNnYA
1Vo0whxeE6Ls1bU+JkVrwtkdCeW7RcasUjLpLkmj4V/gtkl2arsurk9/P6ZiUSKjzk/Jfx13VXhK
RL2QqMCXcOu9uiomth03wxHAa6BAVu0pevw3Y9KB1g1Ho6S7CkCakOrw2DDmpFsBi6AAaBbcDSdD
GseXXnZ2NtzyRq32G4ALnkpZo/xOX+PjTkegUOsDROj9MMe7wQ0ENjYHA+HuPeDMxpHSqU0bpEim
SVywWkAHhViIZ/no66g9RChMyIqEtk+OWylarSky/9E83yftlHy/PqMb15SuI7FM/MwfNIU/fuE8
JK0pG/T2VGTGsYcw48k5Ytmj9cdeNdSd9uXWPmWPKoauIHdDPe7jaHo+olkLkcqvxdyhbSQQAtVj
SR09S8zolZgImO/cwxtPCC0Mgy1K8kqRZ7Vl7DIKhRbVM4gkVDUfRLrQg80oNYE85t9NSXqwCksb
D4Utgp03e9kd691Du3QJ/xUDT+DV0KihFXJLeupzp9RnLv/smAsAeo2tJz6OsvrZxLbKK5pEmt2q
r5ud2d5aW9MhucaoQKN2t9q9lIBzgnOFW0EUTzZWQj6GBz9mXFhurm8iZWskCw3xpfbjEH8t//+P
GCFVUNUqwpp1JUxSP0eJQVEV4oFUeKj00BFxnTmvHjSrgxuM50vxb93WxRmQlv0m54UGChFm4w9O
QW3exuBWhI+0MnWk679z4zjzXOEaoqtEUZTHPv5MMCrCcvJx9vUI7qbaCZTAW1jIO6Msh3W17vBl
YNdTV6TKvY5aJFXBQRBZSF/h1c9ugj7vqjtg1+Fthz8QROV+aDR4NUpyZ2HEidpTWMzfqOOWuJOO
KdQWAPTFjWzFgP4tCMU/WxlkN0rKqobJyaxa4oCiGGp+6PVAMSHFxOoryCfoHonjJNYPU2oRtUUS
WlbvyA+z6Wy3NabLpm6lA0KmuYVKcCUmFilOKwT4BZf1fT9NyY9Rj6onPQ7DX2pl5sILBiWEvRtg
wHbArBSjGpTym1sNVbrQyyVzKnDIGdRbTW7z4tv1mbyAE5KumFTvlSUTpBe5TgIzBGMRSwgN0ugu
Vt+JCqrhPx1iP1/hV0fto6y3Ojlv3JvDXd2NKIYWLEx0oJA2/bIAiec7D9DGRqeiz1GiPkdQuu4m
2AoCl1mt6L5Wgnp3Q0P5QpavP+I9OL5c//iNu5KckH6XTT7Kpy8X2x9nSnaaYigrA29NibsFKTdR
I6WTWHgMhwLe6DNthujvExrKKNQggdEw5PqyDOdYjZH+11CDyE3zTNjgxKdBxYPmn0lXrL1u23Le
VgfFBhVkIKC3ZPrrECJqJ5qLs6L5uQaHW4O1cNOYWACgvJ5/Bb49nHK5ero+rRvvAfuJ4rGp08tQ
1mAhUkerF0Wk09W2wJ8idKRiLW7nw2NTO0TPdU+ZKpzTOyjQ4R7geeMCwpAesCPQHa5kZ7WmQz7D
ucdvEVQqCt1QnZDPQlL97685HnKQgXRKIZKskXJDjHdKOhWmn3bGgDelhc12pOz53W8cBXtBBC2Q
TVr466p4Igwn0AnI/BH5e89BywurNSEdtZLO4fU1u+hbcg+QAxpIVTmOwuwt8/rHWQCHD3MXi2a/
6S3Y5WZu3Ou2iI+xZMxna7ImKsW5+Efves2LJDvxZnxPdmZ14zwuiBNWjsItv2T1G0w4CGhKJZZv
QDv6miWGQNRcCU6lPRhf8QkP9xrDW18NqFhf6noq4Fh7+UV/fLXdZmYF2cdcot0CQ3sDusxcQNF0
jMqjl4Rv34Q9TjqMqLCG8YA542ztXHibX20T5RMi8mPWxyWd5GmMMtlCmtPRTyms3ANuOehVASnw
Ss1K9lL+jSPiyBStVe78Bb+9wkBCfM/MJOgsH85TYiMQ4qQo1eqFJ2ysTaxKX2yv7fgZ4APCUbbc
YmtPvX8yksbtKfl66M/bNzEaNG/XN+HWD6PuqeMjpaISI6+CB6VEgn6QJYOza+vPFiGua3R9uPP9
G1ciM/1/o6xuCAOBJMzQY+wuUqReefb+xZde/ToO+vceAeDbdhDaTpj6u9GzuoZ5aOhY09mFSOOs
djbS9ITsNq9s1eSd5FaW1DWnshgr7FBwBHYFNi7wdDJEAz4X6FnAVaoQGHpQEzSF71NZ9N8Qa53O
uNwE/bc4k3T8HtQCAZ4JpRREQkBqIbEIXTc8NMOQPgfmgJtRqvbmgfrowpaXsvGNHo6EA2IYtgbu
fEZreTGIlZsoFWiwaVj/wjhExh/LmCZRAg9nEiN4toMRXFKpLXXFECh+6LUD2g6I7Br6Xgt380Bq
lPrgo0JwkHX144G0EMdCR7o1KYWVk3NKEoK3m6a25OispHi+um2jO5KrTLF1VsxuQoBBBf0KISsK
zJvr23Hj+l1aO+xGKCSAsVfnxIk7ZXF9Mf2ZTsMxMUPs0RIVcy8nl3fugI0nk6GojC9Q86Vj+PGz
UyOFZmSrvFphHP1M4TihW1zhTxg20wPEt/HcoUNwS0vf2Aul+ZvXO3NBNVA+41Kg+boaOUf6M5lm
029nxN8KQ+0P+hjv9cq2ppIeKFkiURa2X6v9j/zilMa2ZfjDPGKWGCo5N1uifUWo9svfLxo3G5QG
G7gUEeTH78EtA48YLedldvB7TtO4/A7kVnuIBXCK60NtXSTUijGUXoJVGoEfh5IKFAariv2Rj5Z2
GxpS/WrmuXofk3TfqyNy65bZ7MRWWxPpkF1Rn+FwcAV+HDNMEF1LcCP1LS3srKNEEJYfYqOvjuir
JDvJwfZg5AWgsQla1dVh1BunzrHvMfwYN3NuhnLRL1eSMxJP+s4BuByKtFUmYISQR3isrbbhFMdG
qvdcyo6azXd1MyFXHRjzSzVHe7XcZYo+7vglQ9YwpaCgS6ixGgq9h5RLVTV8A5497Gge+RzRw9P1
zWFeHmllucbA6C7As4vindNHQaR2ieYPoVE7NyNdC/XJ6MohusP4uciw5XO6u2Vf/SywqUC9mGcV
sbA2fcXCUH51dHCFhyZPamSrlESlbY5cm4XsK15qeC20Qmm8JBD222iZcM+VSC1+zXAbXvoKfP4p
KE2dCuUYBO9mBpfRlYwo/AJTrMzvbdTQbDfpqD26kCwk5WD3gfmedamh3cSIBL5bBloLqGRLxn9w
6tXeG4z7PuOrav8QqOuWB1LYfoKXrlYYH9ZWexM5VWe9wjWjxJXOc90/t2OWFHcpDg1Pc2EM6Sno
q/knDopNfg5KxPu9aQAShJxmrb4OsOPBINWgfA8guwrlRE0O5xc9KwbNDZEJeM/SIOqP5ZQIlEII
mB/SSjIx0ctrId/iw4gmoCLnsttZi5x6ZmqdufOMbyTLNN55wq0lYaTCsToQsZBlXBNSzScKxqER
mSsn/CHXEa8hBtWK/tBX2gCOIk0wtIxMJ0OPU7WGR54s5etsV06zEzH9DolXmxngDGmkwmZWrHU6
2Yt+QC1SpjGRRy82bszIfCQIkqFnPTYP9mSJI/7OSF8ktK5KSXe8SI8SJIc0jR6ThHgQVeXX61tf
WaZh/aMolMPMIpegAbu6g+e8RFYyK1Vfz6YuRTbElor7uECPg93mhF+tGQzLeSxiFFlahM+TQ+7I
s3QLN0dkt3mVj8lJj3M8Knd+2HIjr38YTWUCfUDelCpXP4z2FzjTqUSuKirLHlWyoEqO2TTUzsPk
yN33WXLSye3b1C4PyDnK+AHQyMJrRcdH7E3NxSifJbSeNE/DKbdCFkKI77Tnp89VrPQ/r//ajXtK
BddjL6hqoo91NmRg7oklaqPRLM/llxTH0vEwaQg57syKczkpFOBBFgP9ZTRz9Yz1HUQsO5I1Xx4K
51vWhxg4AOL8rBGqom2DXU2OxPOAANHYZoge1VgpKDvAgMunlNcF1D/iI5QPwQryG//IwyS438gE
1dzJ/MsLS2qjFpuryI2gGB8ibTs55wxY5E4qsDXFPAR0dQDHK+CfPw4bV6g4tWKm+DX3Kha8eXJL
4qDuHNKNt03VNeAAGGxp9LFXExxkMPnhpOg+XQBs4lFNcd47pwqfdBDSyemvdw2JBqEkBWm4Z+sr
iqi+HwtEsf2yyg1/whDkaRZJuFP33pg4kkeLGi+9V8AOq0+qB7tIUNDVfMLK8DaQkbiBzFV/uv4t
y9+yOq4gN0DrqQ6lXjKCj8tTzMIKtKEe/CIOAueXM6hm6sEr0FG/bDmADwU9650xN3aiDpcBojHB
wWU/vJjN0bZK6F9KrbX/DvKCTkFuxLWQ2fEqtAPvpxInv+sfqi1fsvpSjAoMih/wTyjYLWf0j/3f
athWx6PW+32KpclDrtZg5ZDmp3cCnKl5ZHpwssJqVCwCsiE9bhS/jGNotFG1iMTDzRmqCOeQOM8T
xQtRVAw/j7CLvwzxTJ9rAWo8WFld4FuQRpXyGoWEPC5g/MVzOeXC/a5hrpJ+q3iqvksiUspzyoXR
AuRSY+s0ZClCsTnRdfic2X1uulG5T87cmnv2FLhMyj8yK/9xFqzI0Sy9FsJPEm16CTB0wSgEYUHg
LEI9jdSvsUZR6uH5+uxvbLOlNQdan/4cvNvl/P4x+VFRI+Cmg19XIFE9ZiHq5+gCWQcor/YTl5XY
uXCXW2W92NQo6UWS4C4k0Y/jUQLrCKABkmOrajwNhdK+I9wVHVBNQHi0EfM7QJv6gPpTsbPPNo4t
uSV3kEHqwEyvtplRqW0VNPRAO71FBg2RsRsjNMab6/OpbEwoI3CKltsBzbBVhF3PdjLUlQlHLe6Q
LBFGILdnM1FU36wGM2TDlunsYlYkSV6GDNF8Z7TsiZcOE9LUxVE5ED+bEIOAExddj7iZ2qjgfkpp
+KJiR63v/N6NbcdtSV9t4S5dEoqwF8G7uElo4iH3QHvYrB6nLEN8vxda2rlxE2R+OYrM8a7P09a4
XNHgCYA8q+oaVFIlGsIxiPz7UmlV56wT8ZPelHgC96nymWeyRZC1id+uD7qxNr9r41T+Fnrkur/f
9yOK6gt/ULPnCoVEGXcnu7ePY1e+BXhM+deH29hx+PzRnOV9lelKr450U6Sy3mNd6bdth/SH1TvY
MOhVtgfP2ArN6cEu0SYkA4eL4uOhmo2adiAmlr4BFnr2hlCLvxdUmBZp32LCFjlqdF9Bv7cHqpHG
LzJ66+pNr9cGxueqPn2//t0ba2sR0mgsE8Eb4MOPP2cMCgk9Wbn1Yyw2sfPOYuupYh/fiE4t71Jk
xtSjkkXl3xdalkiRY6Eta3vR75nTVI5pScAo7BECDwLcE7M0bM89YcHx+iduxI1IL1P/ILel0LJO
PSZnIleNq9Yv50g5GKGpuHUjOwc5icVp1KrgRglkcYo5S6cIM73X68NvlAoVNhXdJO5SahRrQEcy
g22P1Ur4SGfMgadaHZJEBTYFjzFi1bDULYSwQCqx249anOlUWRMl/CpHKP/u3OgbEZ5FDEkEC18Q
NMLqXh3JspF6hLkzpt3kmWB0TFeXxq7x2r5s9nrsG0eYGxwGA+cKKNr6mSTfBbolWrhdQwliT0Td
mTSrcx08dDwk8oudtHfr6ywuSIoZrDaR8se9HOHMVmlOInyEmiFt142Gl9BYTOE3PDla9fP1dd14
HWnKkp7xULG11qPR0K9QUWwEbLJOHDpJQZTfUEq/SxTpZI0oBI+KZTzVqEHt3MeGyod8fJgptyxh
M5+59GhXywi8JQnKDAIRDL+Uo9oTqmP00OWzSxlDpgUGdeTTnNnDi5NEGCmWuj19RfxbGjwwfAFV
dtsOzGM4z7aNEnQlYxllBwMCeoNoMXmY6zF2JzwUFA81qKo5tkOGeF0bApa5sdNyXFTUZxRBQy1Q
fuUO3jNoOoaT5VpBZb0oVStl7oyW2aegU4xfqaVI0ckY6Rr4GjWT1zIMUALum6ID6NF2L86AAMXJ
gaiBDKAwJI3FmzCn7K3B6VH9M1PAvJiReQasRNR1omD4VUYI3PmQ9oR1wPfFKLwGrcngoJgxTnGu
kSO6fAjryDR2ttnlwnOUwXJSLlPIydYIFzOZIPohxeajnV3pL4sQg/MLe60uukEfHTRJlDdwTRLu
28AlZFP3oG/bP4C4iLKFrFxA/OowwtLNkniPTV0kz3MLtgaV4rZ+CInmbugZJZ8Ad7SfJxil/1zf
9ZdnmnhpaXkQf3CprXtycUuvbU61Gc1l3gTZQmdUxkjOHRBROU0DYdH18S7PNAEHQSBTTbqD2szH
M52lVlTj9gPPQG+LY4yC+dFo5P+IvhsO10e6fAk/jrQcuj+i61FVixjXCtkXGKEfxeh0GDD1iODz
Jp7UCAsgY5zqm+uDXoYdDMopthXieUpRqwhUJBN89IjPUwOKqEOs2bf9mDY7wQ0t4ssbgyj6d82a
/u3FxV/k0yConyxd86QY3rQeudt/nbpMte+VBaniTtYjdbiBbYaZuogb9MUDdK6Ric/QWDzqrerU
PqFKSkkK8FriVuYkZg8zXhXL3zKfDVdTRFW7GcZgi4BeVSV3iZNRFA/NtOrQ3wFb63HRdLXfVnrW
PxJbzCr6/3b/s9IDmLFRXAu0p6NglpD/V7DHrNPR6r06arlblVYRKH9nAR7DIW52PSyaSesepcgi
CgXUHY2vQIKkL2acoI0ZZmEX3hm9jakcJvPhr8C0UsvTK9RqvbqL6TzqZtS684Dy4GHG/Dq5oe5f
faKjHWfHpbo0I9sSm591eiURsiOieC8JEk+6EShPNuD3x4Yff6cODs6lYRTKuFViEtZ680wpAj3u
JKnvITQbFJ7RfH9ThGKnhwgPspHPE+qnQShz8k87Y0/nUhkXVNoDYgGex7yp/rWTzm5+iKykKIrk
lxPdGSgHTp9mWUrexDRFgVfX7VCekDx1bnq10MQ7pjjxC8KheXpjmqhDn22Mu8pHueTIvBfUBBq+
V6pCbBnNFiSXmNUXtPzR8mqHLsmO1Vh15WNSQ007yKNhx9/VlvLobWs3PC0SE6MdlLxRUTU0it45
I/wfxD6HF/WQGbsNWOSVQHw+bZTpFotY2z4UERS8z5kAlgUuusBEwsbzI/hmVol5K4SKjxfFccr7
GuXefySjaXtK4ko6vmZzpTqeDftF+xzEiV4dYT3k6cFCv9l+G0IAhPdzDYrwzUSDu/wepqmkuKrV
iLPWoL9GuV+2RldPUAm9l0QQDu44dkRXMy1r/a6ZYz05h3nZkE+1IMldRIElBSfsyYzx3J7r9oRg
Iq9eZjf0AOTE0KqvfRtbw9fWkFrVzWpV/R7WWtTelXGB90fYRggajdy/8nnCLXTETWQJ5xyhlZ8N
w+SahHxpyScsKWQEHU0EescckK/HQhSNJ6jExwjQmoqeHEWDTzpovDm7lUu8jw9zZaj/Yq0XoKqL
gR5o2UxMT9ho4a1nh5hSOcg2a/yrOT6UeTrVSGsWUXdIAVj8CILGpDaU5kl1V9jO+NNprZg3aqhY
dgpVI5bokWVIviWgKrgZHq0xLqPEOMcMXwjTJYPAjo+nWc0ObW8LBUNtW/vRGOAgjnR+6PDjH4rm
Uh6JNvdCtZFjrxilOD8reafkwNUC5PrjykneSsyL70z83GiK20H2JBvCNI52Alb9Fl5PP91WjhK3
J2u2Ap87OB0+k0nED3iNyOVNNpiiOWDbzcGyoonm4hhNeXgvK2LQzlkmDy8ZykvvkN9x1dUzBEgP
s2F2kTcMfYh5TiUlqD6aTZceghaR0Bv8BuaHqbHrO2aNSaeDTSurpgWVu5MtF8pxThxMHgGjmN3b
KIvG+gndo8OCtu2w++JdCDCrblTe3skoFtM8ICHQuHiyfha4eyjvoyr3b2MsikclU5UvBjSZ8CaO
stgfxjZXvKnE2gzcYt00N/wVmt/bZF5u2Ri0bBAK2gteN/ox1CqXDuaSXzsX5Vc7rYw4yWLbD0Qc
1kRzkX3Sc1X/riMg95Lqk/ZvZRjZQ1NpzUMch/apDVVzcK3GiP4N+2IMjjiColGPzYCyk5NuxBhI
BiEwAOlfvWz1S2as2mMnQVUPgvrAtq9Oo+OMd4XcTHdyXxh///IjAMjBo/oNRlpdfs8fL78IMbQT
FXORkBc+NfhojC6vWHYO2MuRW8Sm8zqVQff2128/+FGFhNSglnjRlsdjCIncdLJ8B1EKjyS1vw/o
252uj3KZ/TKFFO/AvVPnUtatgw5wsnACxfKlTHMyl6QwwE46GbRPBT7zb00dFXe6UfX3eAoOz3Mz
1+/Xf8BGBIfAlUnBQ4Uboq1L8Gj4JapomF3MY4TXauAQqxCI7Ig71vn6UFsbRwODSGi85Ldr0IEM
JVUeO5VvpTjmBhh2k5LxKCAz73xSoEDtJWKXUdVSgDcpHiJAcBG9qUnbYlugWb6iRt/10Kxv58wx
n7Nglne+bCNOdDiqtHJBp1CdWlKCP7YoLXI15ToBexdGJEfZoHwy+mF6vj5/lyEwchH0L/DqhFaF
MszHUYLJVOteGW3faCX5LklCCZ/RyGISRXWmI1AeBpXdc33Qy/0BXXzByC/EiIWa8XFQc8b4PO0p
6Km4JiHIiKkDDWQDUHqvHP+boejZskPo4a3PAqYddSAPDWWuCbd6tCA1N9KN6SZPgmjn2F0uGCUn
oEr0RDnbF8BbTL3iiMDO9usIgP0CSH8g6q13ahCXG55RaAUgTwNYjyrLx7mbM8A1yaBbPjd5IB8B
bYaZq4WGhR2UhOE6Ypaodf/9JDog8KmWUo3mFfk4ppy0nAYs3BA0VZeYilOgHHiIpYMp6mEn1768
vYAtm+iLIg+EbOS6Jdm2bSRw0TH8brEscJGDCaPzgEE70NcBOLM3jpqNvziRHe66oAA9On5js3PO
fxdUVgWX3wgZ3kv2Ke22j9+cW1aJmJdt+kNth9IBKyfjE31aQz/Qm3BeISQkv6AEGrgzghyv3IW0
0RzaZihMnD6AKrq0E6zqhAasVN6YQT8oXl+FSXrq7Q6TBwydG9sLHbNqHodcqB0JxRQWL6EEheNh
mmfkWeAXLuZbVFRxO0AVZzgAT7D9fm4mWkBJqr0DZunUndv7ch9T50BtiyvHgcGyht3VZT9P6GBZ
vqiL5Bzh5nk3y0W3M8GXy4zyCPQ66iqQFi/m13HivnIkLtIS/efnbmrSb9hylpWrqULRsNO0otsi
xxPBVZu6vMEnrv56fVf/lvP6uMQa+BQuczrgFBTWkAu5jZMmQNXP1warUD1wJ2bxMqRV093ZBSXS
A9BqJz9kpEivPXamLbZRMvbQMPdj8S1CU3bwhIQl1RlCG35hMvqt9V2dDJZ2nKQBkyIFP8k9WvTl
8rAmNJ6pQy594PX5yGZLqtg0OkULZT7GiZLjJIaBxvXJ2biil92M6BN1L4798iv+eH0GHD+dJnYM
v1gcl0VKk8CtYnb4XGfqnm7RcpZWC6Gh0cetSdl4oRV8HCzBf0WEMsQIiZz40Dnj9E8/D1aC2Uo0
PeoEqfWhiyz5PtbErqzFxnxqfCGNGZlqCVP6cXBN7kMtNcHZ1xZlu3Ay04OYjL3HYYO8DLYTyTT4
sgg+gG7/OAyaKK3V1J3to1YrHuDj8XkThulPrSqhSUdeMkkU1mSh1mTpHArYLylZQVpI2gDRXw4V
zO3N+TskLoBtVF5DTkmZKKWLwILI8dGZC+xDqOlnRztNmttKAO0+YJoaP9T00gEip13zzeyJOPCW
iuyu9yxef/kIGc95txWB2hbeuNonJyfLJ/1TpfKAfg9O3NpcoHSLaYTz13fNIoW/FDQBoFMSW9+y
fR7wHxPbt7s2O2JerZ01YDh//34h/kgPhIeF6qm6CnJKRw7McCS7iOHlH0ZhpTgNFPgq1dPe67W1
m2A0ISom/9b3WBUvezXjFcXVkviwlT1q4IYXEazvVPe2Tuefo6w+iIJeUut6yrSp8Qxqp8pP4Rj0
rwmGQjtDbQSIRKHIaiwwbCKP1QoFQ5xVaRjZficrA9bLEwaT3N24XFIbundqmvVQ5a2dCHEjyoHB
xHFcIO62uiYxBbPAfkyheKlHmNAY2Tyc5AGvSBoK47HBSenx+nW3tWy0dSxsxNhfF7DAXG7GXh8G
y0+Zy08z7toHwGf2TmizNZdLC46bldCNffzxDnAyEENxjyAbFUjnW4nBt4NlJ3UVPM9uq3aQfAyk
+j1d8Y3NAsVOX6h2BKUXD4ZNiS9riCT8bMTqI66k0MfkDa84J7J3ou2NZeP2phFHkgv9bJ1NcLuD
0ytkB7WpqCDnTA31XdKk8RNdnuwBSmW+A87b6LQCkkMCGNw+LwdN349TOmLuEOJDGPhUf8MH9LWs
nwAlta/Up5zXEfyjV6SCC3FOHS9Vc/OpTspg3In8L2MZwD9IcqP0YQKaWL9fBLMlinBleFualNbx
fE+GuzmZRnRK0Ch4iwioHDyrojQ6OGoREqQrRRXvXHIbc7+o3+AjRfSG2uVqJqwoh0oNCNsXijxP
riNL+QQKVJp+FXPAlRqZUblze2+825RsVHS/ABQg+7Xaz7qBgGg0OhIeOnPsj+A3Hku88g59PDXn
OKpHt3Ci2e3JKG7++rzCa19QmdBftItlH8LcqJyZ4qVhCetxMPFRcwon2zmvvy+3VWCCUBuCSWSr
S5S4erQTiKTh7NQSjgejrOC0jiJVr+D26aYDGAMXOLf8H1my0scEXjSmVs4Uf5YxG/2uKrMxv+ZR
mgSuSXAYkTUZ8/ipjPMyd4GYIy1bKbWpHBypFzizhFKsnIRQrAC/pkTGP6gLHQqdmMvPxx4y630L
txK9ki5TBghOGf5gkTnZmKlP8ZDe9xl9BrcHt26cqzBUXmEyOMNZAV1NbyPsted2aIOv6PTEz6Ip
MtVLseZuj7RSInEzwYN9mtG/wmBpWBzABbk7SPWp1rGdTReH4T7Wxxczhb9/SJHgG7FN75TPOE6Y
2JUZefbcF1FuerimFq890RoOj3ZFpCECCccqIwZWemjGvAGOWQur9fLeqfKDwIbOdEWo4DZn0B96
5pnpQfcjudK5UTfW9HLKsXgyygjHJrwYMA+3i2xUH4sEySEg4xqGqUlqT7cFyeiv3BDqry4E4F1N
zPFxCLv8X0QpU8cdKWe3B5nG9Q+4xtprk8f5D1qawbeuCZt3O8N74TbpkvkL3CpM8Ww+tUF6o7Pv
odJC5EosKTthF0bOF1AfwhYTUakMalti619yyTKjnbd34+Zeom8AWDSeFxr4x8tt6uxWU7pOgm8e
f51G1aQ70Cj2UdeLeOcB3BoKHWlEMojDiZJWEUWNwTE/g0BFLorxCfmV8rHAZes2xt9155HYeGsX
SKNK8QdywMVbS4MvCTCRs31Bx+ScYvL5aUowzLp+Q2xch/bChjAWlB+Z7GruTIylMK63bB/HEukf
FrC+i2JHjmGqaDYpU2mXvXd9yK0PA4cC8gdUlUzwslqupA0TGnwk6BOyG5LV9w+ZCnf1+ihbK0Xs
x7xRHlyqWh9HsaNBqWPw4v7QKrOX9vno6d3wDpws3dl+m9/DDQtnfeHkasuz90cOqJtSZpoR32Nh
R33GfxKD0yrY64dvf8//jqKvvkeCCFpkBUA0ip3ZIUX94obGUXwQcGDP16du64N4ryj7L2I3yBx8
/CD87e0UMz/qWAou9S3lrp+tZCU//noU3t/FDm8hp13UT/A/tjOpiRw/bPv8qHXldFLKsvj7UwSH
UOZRAlNHSLmatgT5hxyTOwdXgNhWyNCGwDnjKj2InUnbWB8yJopMi2TpIkfxcdKEPAd53jb0LKqu
e02HBKCAqqGeRhe9DneCmK3BdHYa+CowXRd8BDXoKb8IEhvIGIEHyx4UbtuPLq5ie55wG8GLAxQY
fzRaFBaZ7sfvCs2CyEWlF5NR/pAO+HvSHw9SO9HcqZQqASCgt38UEW54Cnn30/VNsnE9oZDM0pHi
EDqt74pIQ8Eqn6m7Y16du9Ik4Qg6RJUOy7aaXtE1CXeWcetzQSNCw6UlxD+rvT9n1FoTwBk+ghDp
O7hfDG/7Npg92n3ZJykDgwkjQ/7U9g36eNc/dmtVoUnQIEVoior/emzUyeJuya6A9863wuwNQh2j
sR6Af+jqzv24ccihd2l4nZARoKm1GqzlAglmq7RA5YXmsdGc/JOdq9nOKJefhCoFXRMaGEuNdD2d
vdZhrti2ge8AdziDbGjdro3Kz6O16/+xwVlD0Rj9MQOWjkNhfPVFAEwVutRR4Bc1hR6PLH2KvKVs
FFPG0OwvpBTNcMA41hy8VuTteChzXM9dvdILbHF1nfjwaI2tuQezvdxTyw+jSAwXA87aWgRERmHI
bIt4iU/mMDxR90x/IDCqn3AgVipk9lqhH9QpbGI3K7FFPV7fVpvDL0AqOhNctuszNNolhhuyEvhx
1xn5AcPsqUfeCPSnK4VtedcPsvYVXGQWH8WAstlfRxi6TJhHYQTNbq6r1QVSNphi4rURIAwO60eX
HMcr5Ko/FoGjPedhuteq28h1eVDIq23UY8h31+lW09Q1ndUy8GUN//ReFzBKUTswb6YOr9NOEfLR
UBJcQCp7eMS/GHtJfaier0/61sYn4QJBQsHUuug/4bTQt63TSH40Dtphcv6Hs/PajRvZ1vATEWAO
t2SzW92SZVuyx+GGcGTOmU9/vtLNsdhEE9obGIwxszHVJKtWrfCHCfJs1hW+WljGzhm7PsniAqVl
SswQVPbVC7bS1gzLsZTO6oRFhZ5QT1tqrv0Pu4gZNTppXDxCqvz1PWAtXV8VhS3eajIfZSXDxrEr
En9KkZLqsU45ZOmoHWILEcfbr1L8l19Xl9zfuEQIMU0QU+smV9RDzAsWPTij+2t6tanp78K+Ljxb
lor3EhOIvdt1Qy1bh/ktziprXk97cX7TMfrqnPMCPETUbXmqfkchLKyfjGEx82OR98UXq+u0z+1Q
6Jln4WhveUVgxyX+1GXzd4C691ErW7o7t1/GVpQDDwmoWuhagOQWp/2fbNNI7SWTmwpIRmak+XEY
0/RZNhMVsVbU+b6Ms6xUR+jjxXdZckLdRRq/+KjFltocxt5KFq+WKiXd2YLXnR0gqKQjnDpD9JlW
P6pNhRpKY1nnJJaf5j5/KJEhP8VOa1zmUMl80oPfeGwvhzCrs6+338h1t5D3wP+oYRCMuPIDNAs1
0sycbmGomO/6Ij2kUeMBRMoeszIC9oba5t3tFTfONuggfG+5Nm2mIdrrTxCGQyppde2cnSACAO7I
gx9livy7Uua3oxvo7JJUcp2haswN8nqpvprhezE5PcdWrnqa1PQHKF/dzufbfCCYJmLSiO7WOvFI
Y40klRbMGZgeZqYUflQYUA2fl1Gj2Hj72zOgufOfYVJIWv76kdCgUvVgooQOTUCFYE+LA5I4Bj7P
wV4NKLbdKnIAxiZgce8xwFyPTeQS1rot9c45N4w+vusGKGRuMGGN4WI6NZWebMYg0dXBDp9lLB/3
DutG5GJ90ixqAv62BvjQ+7BJsYgjsi0tBxtigL9oXX0orSHzIK3t6Xtv3AQAwXlgi4EtdJZVjIZ/
qiqzKOb71hjfUQzpqOrHezPPraei2QJJi4ScC25138yDxByAwuQczo4ZX4xQKZ/zWCMMy5UV9D5i
Q2/HuhOFbYa5SBJsICtGLCVbNaSKs0btjyq3zUOVL8E7OnHZHrVz6yygL4siDI0XDE1W73CW8t4Z
2aPnqZJH5F3RO27oSXoy4sY73dmNpZgOotrNeF/ogq6WkhcQMNpsaufIAkXvLyOTD1pmhvS3ito0
92+fu62bg9YsNCsRuFDXWC2X1soyLigXnUF21n/HXEMMDNyxnLpJRo18mpeynJ60ZlxQ2w8bBGIG
B/b0IU3Vhi5sC5vVn+RKznbu941dawOMoQXFXqJbs4pxCKDUaR5C4c90qfmyyOGXySikp9tPv7GI
I8o6yjfEqa4mZXIUaAp+zeZZqdTQU+gUnqUZdP/tVa6PhmhogcYBx879vE4926BWel0AF3u7rD5K
Zu/MeHbFJuCXJfkRz6G+E0yvIxwLCg1VGikG2hers5iidGm1Cnp78PiCj52p58cpdqrnEmiQu8zR
8BWuUeE5idHuNP03H1Vc+PTwgGavw3irBJ2WyIMFyH2aT6DGKoZJmumpEG6ZRGpvV0VAvd1gyMm9
wSD8KuqkjsmEvwaWGwzTqZwC5a4ZRuvNVztyP6IZpSJITA642ou9itAmPSLrDHkZnpeshQ9Fs/x0
1KF8+/tDtZRGkdj1TNxX16Bu9UOqjiAyUc1WH9XeARbdtejONpJyXOTY2OlSXqdJTBoh0qCbx8QY
xd3X125jDUlkwrwCQoD4eWLGjT+hNOENUjBdpESfPYR73uparoMbEqxsk9uIa3g98QOY4ahLWzFT
bRzzEJfYg7ChKl8owH++ffSuDzioReALYsLmUKesurCAfXrWn4K7yYyjj0M7Nme7UsY9W63rmC2W
4YpFcY2XuGYFz1qHxiXcvrvS1qXKkxSlPEBJxINXVtO9EcDmYvS9gNCKE77WSEYiWSc05sHdLJvZ
qe0r/JjMOriLlHoP6f0y93yVKyFbyVifnIRmuXFFX1MwO7Nzs4ku0myDy4yQ57B8uU+RQWpmvfs1
59U4HUqU101XbjK0iHqjK34Ui5MUfmgZBQr+01R/KYwy/zMWNJ2O/dLPJZ2GrPwZsS5csXqsA083
eivzkqUG7zxptmS910K+meqGIX61brYkuoXQUdxnXlmUKOzmKupoh6VPw+DAZTp/0eqg/jPOaQKe
EGBXj4IUgA4i+4y2sWC0esR6C7vEdGazFb3VDV41BvV7Q1poceVLGOFVuWj5l6UYEclammL4uyRh
cweuyFAOUeEoOLWPfQbhQ17Sp2mxocG8ccOKFy5MdJjM0mlc10wwEPMiwAHpEkxteGDUU5wLFYDD
7VWuthAgW04gZ5CKC7DoKszIkYREQTdJ5xZM2GddrrRDtij9YxRwp99e6uoEviz1ohbBSldwZTtC
BsIwQGdYTRv72tCo90uR74EINlfhHqCfJNoC65x+yfreRN+DZtqYOSdUJCW/gL+28yxXtxtyLciX
CJ1PiBZXXe9qcZpksI3gzHBR9QOryzxFUuOvgdMnF72Z4j1vg43vRJcb3VwBfONCX108jMJac8Gj
+IKxN5K1rWydArB4bhQNe1XRNaCTh8NqnikFU0yhff/6KiiVWa2BZUrnJQrqz1SWWncQzbQHpUuW
waW5MQyHOOuzEarjMnJUIrO7YBkYPiVqMj2pxSQ/T4bWRTjSTVLvlqWa2D4Ht/jJ6LnZG31tfHKi
EjorIt7yOVbvRlnMZOqgsp2tvEg+yk0ff4dcKe/IBmlbn4AlmHYwBgWes7ohlTCVstp0IFbZUswQ
PgpHhztZo8SYG7hyd+kw2YvbBjESrTOuV9JdyNAej3Cls3/ksaNFH7UilAYU3wfjK05AMKYipKK0
u7RIm9ll/thZ/igTPO8HFHtSz4iMJvqoBFNqIBaTmwkysmpnnKQ4lloP1kH6o5j0YfbawQCviDJm
QYRDYVDzDauv62OkGUFJq1sGawHOaPlLF7iG+xYE6p5D9NZXINVU+Yu6CKXp17tGMhLFwL2APm6i
RwTber5oQQ2h9HYU2foKAlaNehBi51dRZGjV0Sj6IjjXulT86g0telcp2aS7JgL2b8Z8cRIAmImr
FS1OZ10SKQMiH7Tng3OWDCm0w0V1DTXLH0DSDf7t57rK1MVSUGHoVNEzvJp6I6TeB1rAdGKOJ90b
TXQf8jSz/VlehoeWxtZJKrDSqSfT/HN75avmHCsLATqCCw3cq/7wECFWKdmjc64dIIpuNafGXZzT
FkC7sfYkG0lG1cyA1+XG4oPCL3cyz62NA1qCwh1RKELOauOMyiJznbbO2SiC6DJG5uKhBpAfbz/l
1vsFwSDTtEV6AIbc6+2JXuYyGIHknHWrQeIOP5rhlBlR9k1w+e4kafzRjFbrAcp7c8eA98vESVxH
TDnIDV+vLJWAt3DaDs7GuGinqtHk0wTKCXRxVby1Y0D+zlnmZDBLo/ciXvU/zd9WH1D4E/s1sJv0
oVDl4r6oe+vYVMNeZbnx1diqIEKEmPF1m24WLTo0V8ILiuLtf7UWCsZnPuzI9218NWhVoi5hvEyt
sHp3ZgmbY9IRoNMGO/0bqsN4KgYYtn7VjM73Rck14ppRRKc8rYKdHbP1hIKo8wLXFZOi1y/TSiXb
7piCXaqyN07w77XxIOswrg63d6Z4hteZNUBnegEU6Myk6FW/XsfplrRgbBBeFth9PjjzuyUffCfu
pjs8TfZ8tTfeqKCqQROl1cFuXr3RWZtjXY3C+BJpVe1nmeUcq342MdUxk89ardZn1c6brx0coZ3N
eVVhCh4SDBWOH2GOod/r55zS0kGEsokvmQnGb1IG49RlWfoJxqx2ny3NX/jxwU7D5SVCr14uYE4E
uDCpYDC1juBzbgIztLLsAjWhCnx6yxISQnYZtq412v3kd22ZJ8cuTkrtLpiUdrjkINqArQ1R+CXD
z3dyZ1TifsHkVw130OOi8mn74xyiOr3hZm3Zdq42sE3dVpfCkyJNpuY2TmPYhDFDfj9FmpJdmsHs
qksbNUHnllaHaXqM+uVvO5/hEkhOfB6qvlHdqnTiR7C14VcT392vQSiPf+NQxqYrrMF6uVHnqL/A
W2TfCswKQt9EDCh6NAz8eLvU0J8Y0C6PFhsWsv4im7OH1nL96fZ+3fyOnHvqWxCrV/3d2imUfszQ
LKBHztwrX5ROcXPVGQ23zcPKPI0z5m3eBCdY2zmSG1cVRTUL45tKj+KFHfJPfEOvJUbKPI8uidVn
3Skb0hAcYxvqxlOZts07Nvz4UwIv/Z60uFcf0HZlrnX78a/7pOzjlz0l8nGC0+q+ihUt60ctji9z
knbpx8zg2gbPyMQeIglhye1RVF08CffknzDUpw8TfkXyAY5vG3lKbQ3Py6Al0k5Fcj3W5mehbgju
Huk/KDKrcGVOYxC2HaGyLNp28FmorbyhrmC2TAwhFdfJldg4KcpQdV4710bmGq2pF66d6cpOVbn1
nYAUIyilMcm5QqroPYAJ2gHhRYWFdxBjTj+p5uAxy8BYBbmJP6tUFId4gnCYMjT+dfsTiUddH3oA
i8z90Hu8LmCCeSjHxsnDS6E3tWtLs/EQkFTvnIONTBSBcYxMQKmxKddz9dmmAoRoxSohlSawJzRR
WOU41ste6NxeSgxPGe2C1l4lL5ShrRU4KVdEqjp+10/6Ry1RxgMaFvVOHrq9FM12HgsO7rp+rsKe
LCYJw0uSjx3OVrJ+yItlcfuh35sKb25Zylkct7DAFGCj1zdCM2ZRUWJ/eM6K1LxHd6bwpUAzPmlS
0T5OcYlCmFxknoxC6LGbFJheWpD9d3uvbB5nEP+CQikYgetqt8ZZLI4UEplema1vjDljcuC6qd63
cpagZIJlbH6aUj0C050S3t7hp1EuhzLUxm+lrkiOq5qFtmdIvRVk2cHCmAKnpSt4qpzmi0UUCS/c
bcNPpNgnoOxZKH+2gq69R1ITRq06YgR3+2289CdXRwfRKCoR8nG8yHXt9SfBc3JggijFF6YuaNDX
GKf8LMGl/yinWf5WqH39NMxWVjypyVCiXFLLvezC9kvQ18kailKn66wnFHCSzwsyupmbW4v0A2/A
ofCKpVc+aZUzR25c1PXgytoo6R4qNkp/sM1opqsgVc1xKHUVzrfDxVqPVQsbr0+sZzwRMuOiwf3D
aipq8K2Nlqj9zviiyO5zTA9/Y/k7UPlnVuXjCPcCVUfmxkMBKAK2PmfJUzLX9W8picvRK+EBAJBH
7wRtpDxKND8tyqAlMs7lj9ZWSsVFwL5Gly3R8g+UhlL5tbWN8h6AaKs9h8uU+rneLu193U7JrzrK
jD9xGI2/dz7IdSh79T1WR6QKZ3tONXbnaKQ/1CG2/Lmxaq/Q0+XuzStBugeyDouTAec6xvQzhdNI
HnSZdUBvxoBvVzEO1qGIJ+PD7aXEj15tMjHXEF6ZjIesdZlStDUCzFIXX4bSKe+7BWUEs2zKw+1V
NiIZ6p/UQsy9ELBeX4gWIFgsB6bkQku8/6IHafxYOEF8LHDP2Ukzr7VJAUqSZIJsAUzAn1YBmu4s
er5GmFxGyal/tKO8fJ9hFv4no/3y3Ffd+H5sqvyHUg9xdRfL0YjP0qj1lT/qdvD99nNvhA7uXd4s
ZT3SGuvJUWSAMB5q8hOwb82j3S1oEGHNcmTia/lGmahfHSMzdz7pRhFj27RjiBogVK8EPRonk4q6
VKJLjdaWDxkBcgcCyI9h33QeHibh5//hIcUgjjblBlcMYa5+CXnKSxLH9JiEWvlzqBQWf8zi4BvT
/2lxdbpQ2k6E3Nq7NvKVzEAAjVwhboiFSDsxs71ElLuxqxX2gh11ZD/dfr5rjBk7inpF4NINzGfW
9/CML3lnqXN0aaIAijIAweGTrGeIdneBjuxZFWYfJDiYv+oimM7tUGVIrbW4s/pjPtZe18mJcqyX
od750FunSnATITKw2a/mhKEKVaLpI7J/VUkfR8kaT2NgOw/pku7N0jZetRDco1gkDxHdqdd3URYN
ZlFWdXRRo0H+bjWqduwWWJC33/TGcXEQmIXHQLDAM2x1dDGxrp3F0cNLrXLhTNpyiPvAm+Vk9oIU
ylWPgsXbIxNwDq5ZWn602NehdpwKVDc7rEwLI8sOuhnKJ1NhIG8i5LIT1TfOJdhahOfxXGDFdXMB
MbFEkrMxvlRzK90Pid0/LnEizV5G1t8dC6lU+50TstFhoCgUAsUC/cNQ+fVnq0D0KqHCCZG1rHlX
k3k/t5Y93yMrKl+iOOrvDbO1JSZ8idT7tz/mxu4Uh4Z5ljg6V/P5QV1MK5dN2oiVlp90K/421FL5
Qa3rP7cX2tqbuErATQG9DhRgtTfnFJTRII5nidbwe+BCP2TgBjtl1NYiJP2glRH3oIu4epMBroja
QiPiorT47EwoiEZ+pOnNHg106whwGQgADCi0q00iGUoRRx0P03fDc00b+sTs2jrqXRY3EBnlyosb
uNU7+2TrW1GrghRj7niNwzYLlFhw6iOSSHrwoanG3LMVfGHMct4zcX6JlquMQ/DfaeVBwyKwrmp2
GBtaG5pVdoHEOwVHtW/r5D0y+f3fRjdQfoQ+gkLb1IX6QaPfaLnMMLoPFWoTgGeX6FuSDKhJWnFQ
/WiBCv2Sw7B/LrIOzcW8MKraHZ3K2kvGrz+/wVxGZBPIFQPLUF8fJI6Q3s75nF0qzcaKqA8UH63h
aqdxsLWKmJvJokN2PbexnZ5k1wrpkI1FfEjQRfHnOq3efDDZxhpdGz41RO6roNBHU9R1NZKMi5kd
2fDZqWmU6pw2sC3eejQZ1kAnEUNghjZXBV1jJ2o7jsnFksDSV1lb+U2Z7wlIXZ8ZuFN0gDguCs32
9TQwn7s+D7skucgd+q+u2tVL56GPYb0POiazrlpNSuMPQE72oBgvNdjrzcxEirRAzIkgSa5nwSbF
FMqScX4BH6SJRKRVbW9Q+2Y6VNiCRG6iLLozUmSFZXuiH2uariRP8o8qU/vPBfKgw2FMeiiV3KYm
w6ahzX/VeadgIlWHaBpGYALCB6eMI8CvwMT/0Iac3hvop5oepAj9ve5E8VOtmOil1KrTgKQoc206
LJ2SYfvXdbbpo1WqASmPQnU+8b2K2YuzBeV2IxjsDAZzqzcwtJW88+xGSLNkba7HXlnJ+n+LVkKX
HhyDkJOUMwWgnjU2YkIG//j2XrmOQbxKg7yd3hlKhuv5ArB48JSayvVYdMkpw+bbV8sq9UordXaC
+daGEVx7+L9gda4EcqpgjkZJm+LLhMCpC2LV/KmnDThfa2ie4aTg0Da1b8bicgkyjyXG0oVDCXoV
Qoa+U7Q6JU0GOaLctTOEF7l0sISbVOkAnLPeOXvXjT/gKhR0JsUdmOarjk7bdCgdFclFsUsjO8Rp
pP9KGjNQBBkwRSmWG+hozU4x+iBerF9qWCNTfvubXucfwmyDdAfDtC3hrSRKpTYYyD+qpAi8IZjD
T/Sis/t2HvMHs5Prs642PbIy/P6dtbf2E+UmYw5e+zWivAGINasjaxdZ5ngC/yg0lHVUcbO9hu9W
3BZOZyZ1CJ349atOpZoSJ2c/BYgI+5NdVHelk3c7cfs6f0Rem2QK1RM6Qig7vb6DsllbOLdmelGl
3CuzPD8F9N9duUbaBdjFTi6ubLw/PIdE0cojXUthhEmWSkYJhiZUexVlgDk07xLQb5/sqGgDX0SD
6WCELbxje6Cb4zZ1Kj0MOaiiJo4zr5CwLrwzR2TDvACi+n0ih3tiKS+wulX8pbMsJlhAQLk4V+9k
Col46Jpxl4U4A5wW4C8gYZgIYMvUIQ/+oKAuKPt1X/Xvw2DSOw+c11D6cV9ln2QsGP9iBZwv96Yc
l2dDlTsha93omBTHieWbUOySgzzENgTETK7Kc0b/S7rgk5MNnm0LP6gAIZbJzwOzTcFmJkO7s403
9hZAIxRBLFF6ok/5+qubdDLiueczKKiBfNJz3XE1dKR3NBgtoeK0fpGMVzHrhOkAYnL1IhctrrjH
ARo5djPNlxi9eMUtTeZjQPOkorkH0Inmdh/XhvLRqEpd8rSU8YXbGoLKpgLLy1HzmsfASyy5eA7C
RUfUA0b65E693NHSbfUeYcPBLl0V24P86PSAE70kLLLGC6fZfkc9AoRxNit58Xo5jX+lnd4zilzM
n3m/aE9GOY+aqwCRi125jeLET9XJNg9hLxntoc2gdPlKX5vqYRwY79Jlsab/ykbLdW8Y5/CuLI2x
c/NYkb/XVRz8yavAfFTMGRcHC1Dsp3jMtJ9Q6JFI7Aqncu6DAvFmt6LxGRzndBm+NUuUSy5BHKWF
LJSS0c97CLUPVkh30C3HUWoODlbKn8mwpPS4YDR2ntNM/m0HhTW6kt50P/N6mDm/YDdDtFBQRXfp
bMTKu0Svp/+UBuf1ow0B3iAvmLW9cnejO0YVA0SLp6DJfnXLzmaEExFa4OemnZBmpld6SPQm9EI5
n96LPuGj0yYlE7OueJdLXX/omKF4ltWrO9HspbJe7zjQTqKgAsd1DcAPVS1Px9k+I1qi6b4TDlF1
qJO2bh4XZ6o5WWoUh/ep44zJKe/IDlC4l9L4rk2mxnC7zhmdEzCtYD5q2ogGfW4hrZKig2y4Bq15
+4Gxydz/kZUm7jyEkmh752yXz3JvtBkOsEuEZHzYwO+ZpEEun6reHqpj2aXjzzyzsAdA91wp39n2
4rwzl9nUD01kNh8SQ0q+2hUGr5Ax9DTn/za1/PIun2dPaq0xcSXUBL7F5SKnx9ySO+Dic0xhskR6
Pj5BKufAzAijF5dh7svL2MY9tsIEmOmQObPyXtYW7OIsh322E0w2Eh+KCwHt4ZiTGIgr5p+h7VAj
nrNMpXNWZVxyazWvHbejxjqMCntAStv6EJHp7qy6telYFoEKuOUMmNbjuaAUgN1Gss8R8gRuYoLe
GNO8PMRVzzSrLzPPztvA61rSUVmtxntUt5qT1s57ENuNfITrmXKE3wLT9wpHgsZ6wuiDHwK17DDW
6fIoqVPnM4syHrtenlC1z62jYew1gjcuU1VoWyAGKQsV0lUUt8ANOFolNrvsFMegTWQvqR39KKQa
T7dzro12JRcVM0M6IXzqq1bFVDBq1fEBONvp1H1EWAfb38QGg+222sIM2MzT5WMSD0juW7XMJBNC
WB9/6kdp+a6piCfUiDPCdnLDOJCLNyPMwP2TxQiGJJX0VbNmwnJlFFIittRkfhrny0Wbxnxnla19
LiZnxDdIIlc4L/5Fns+Q7PE2TCSGWwBnP82p04jbo3cuU59aODIbUbyXCSobWbdgNjBrN0C/XiHo
QOaPVldH0jkMsnbytSYUoom5Y4Bd4V/pIPS7Cl1oY5h/TkY8/SEWdU/sG4arRTormPZGWuf4phIY
9R3ZZqoeAqsavswAzRjmWYl0tKeG+X1CTfq0s3U2f72oZkm3gVSv5zS0k0dFDeGnVwuRChwpM20j
yVpAAkquP8waNhaQP8NjVSry/RSEauNSFxsefDD9ccQrxWulQXrvaJN0XOxefg7ndrwDiyJ91fR2
OkWZtKfps5EWI5jHjUbtDAx1Xf33zmK1TgTkmDiSnZMlj05jped/kmlKP8W5pOy8pI2jDEFGKDHR
PbluN0ZpDaekYz3oU9mvDIZJ7ZVD33wIufT3mAebi9EQt/DBRpFh3Z7uEO/HuM6UzvPUJwdaULi0
oNN8hxSbcbz98TcSTbjqhEaB0LqWcizRf0MkhudikDx5yoJ+czkb2k5VuvW1BMaZHc3j8N1e30A8
IelUVFAjZEBPqnrJfJ0W0SkkETpEpbqHsdt6gdx2dMGhpG30U6GiNNiDBOcpN/uDQWblS/iou6hp
vL2JSmQXImBMYxSsuFeNTT0IrCkLxaPFc/cAM1VGetnG9Csb4p34tvlUAHVp3wme2BU0oBsZs/ap
dNarIX7XS850pmvZfs+VyHJvb4u9pVYfDLMZJZrChOOFKMvRkm1aa3CJP4dB/GZlezrrXAsmfzEt
Bdvwem9YYABHaL7BOcGSJ3L7WWs8zF7Gu8kiiNx+rI0bgrYISgiioGZ+JiLhP5mQ1HRqAqYEvnna
h36rL8ljlA/JwTKW73Uf/dFbZdy5mDfe5L9L2qscYCwWI52MxTkrZgw9DHe76blEO3UgOW33IARb
z0e7AMzKC9p5nXLVAmIj4/dxrmyzeJRwqLlP61a/L8wW9dkxHLkEF2unr7b1hMIeQ3Rd6KutAa38
w6Vr+8DGY1VOL2bU03stF/UYGmO5sy034ghemEJYi+EWOrerbTnj36q0HSllOUjdYUGW8TBqHcZ5
ehx7lOqmf3u/bK0nRFkFhg3jgPUMGHZw0A8F6g5pPyTHuBuX32NrfNO7Tr3E5uDs1OMbb5LqjE4P
Y1DS1TXfPFbiQsoagTWJIjSJDVwrcox3TkhL7vmNbC7Ft3q5P695tFMZw1uEbXAh+I4PWmHMj3R9
zA+9Ddfo9kvcAHgZ6KAh2IUSByP19TzAMDNcz8xAqI86ynGac8mrpkI/TOAyTpJizRQiC8RaCGqP
jVZ1/+VjWniqUkn3YUjH+/bP2Xpyxr4muAX20tUkSqtZv3RUyFWonvozBLg7cjrJD+nU7qBSNo4j
+jPsHHHtcf2pr8PN0AzBaA1w+/BCmx+qtgzvlFiSj80SZn7TGh8mqUx2wCfiCKwKbFAB3EOM6+mf
vrR8/glxcptnCNvP0jlpi9B35iL9yCyi2dEr3nyJ/6yyerJKzksT/wfpPJhJTD2OraWbOHXsogsN
eOn2F9uqJMHnw33lawk379UV0QfZonfYv52heVg/MEU3ziNSFIchgCFAKupoH2oc2+67YHL+U+pU
t7x40YCS1cGbWe5UFxAuxLSCMuOqltYaivdEIzWrZjm7dKaVXZzQ2TOV2Hy9SNwJ+Rqo++uKVZIT
K0zyKry0mjFd7AwQjW1E3aPj5P/DsI53CiWANEnwpVfvdgRRmNQ1IFp7ioBgqk5xlw358+0vuHkQ
hOob7Qca8+srAiECp7EDoNEBLhzubM24gZgpToMJMrhDFrden0Y7Vlxb7/AlcAPf4Xpa64QATlIm
C4Hciz6HLb1BtcQclreZBpCGbz/e5lJCVIL4xt/WxUhJ+MzQL0M/GgaeN88pZhutnJ8D5Nt28nXx
OdbHG1AHIt0QSK6B3UzQmlKuqdUQaM1OfW/LSK706RER1eSQ92PyjQLM+NyF0//QkgacaJJ8gmQR
bI7XwWycENBBLJooHlXOqURy62DF/bwzgNgKXxRYtEtIp8Xs7PUqKPQro2Fz1AEeowXSSPI5VdV0
5w5QtjYkhaNQIsBtC9bf62WsXmHc6iBZJjXGErpIVNWgaLthVlwTi6rmLrAW7Q8DMgapzaJM1aFp
56E55dliiL7VNFQuk4DOOViOBZxW7I3ILbMl/y0XS9P6tDfVvVHQ1jYTIsrUNXRSSGFf/2hVXaIJ
QzbpXAzyfFnsJvvlFKrmm9ak/A8H1gK6zxQPUcIrNCE6Wc0oVxkNjTK3DwJG5cam3J+qrhiOaToX
bl6WyQ7XbOujvDj7od1Gl95e7TCQjU7UyMDNpGAc0H5UsMDECMJPDemjac/QFaBk/Q9HV5DhTcpT
mnTrzpSjwqNR8Sy/WEqoP6dlE3socTe/Zmv5djtIbJxc56XpzSpUpeudnSeLUrUJMDepQCmJcYLe
3GtxqDzifedgL2mE+bPZ6dVyAlq6V/hsHCtqUwI8nUg6PesIZSX4W+EAG16MCfCtqzQymE0UcOWd
17m5Dj0wOmECZ7LuXOhlYEZ1a8CSb9JqdAdjtI4jtu0/3/4uhQMk2D2Z/Gr9LqMcJYlFH2hiopR0
YdiMqNUMGJR5b3BBdr7znBCaIJYfe+X+1gPSWiSfdcC5XbVmVIZdZhvQZm36fHhioFVDN2n2LuWt
jId6GP1yBGgszuAqDAb4olhzDWU1ioQk6xLXrX2ArCA0dqt5oY05FpXl54mTBy7UlHGiexuNDEsW
rbc8rSm0aieZ3XpyQaQFwwBa86qZXdpTaCQl7Ptcl+fHlu4DjIBpLzvffHIKPIoFAQbl+V8HOSND
ILGCrHKGHaHcTXSmL9iilYfQhOKhZZIKHjQPH0HfTK4T9cNZ7pz60I92vdNt2fwlYvaObQIQwyua
3Wj00sChtc+ZhJLJIY+AMMALN+L6UJizZd4hQdQj4ijXOE6rFCp+hUhLc9SAGthuKpljsvOTNi4A
BzQ90BVRi14pkhhAK5vZSINzOsfZsQGl86Alk3IU4MH/4WuDSRNqFwD4r3SB86UMEBeL2eeWHPlG
Vye+NNV7BKSN+hrpRPSUSScQNlzfaNNcBFpb40thpiCooroK7wZZSYEANcGhWpJft8PG1vsD+car
U+nWXzH0HIrpMiuFM68JxV9ukIaoigEHmSHN3n6XCatGATMS5OJ154D+RI02VSghYhYHp1ZrE8nV
zaZ6GNrF0MhEI0VzUyNa/rv9iBt3KGk2UZHUBKWlNc6yREy9wyCXUgkfhlPTS83FtubwPkhsrC+Q
ILhMrbaXmGgbOAIHQgmBgZBPubW6uaMKejtGouT3lVToflwhvuTFEVoszD8KyjGInP2lx9NbcxMt
an71jY1Vl1UDkoOKGXDRy6kuHSChWPNdB1UjdXtY0KVXN83c+3aUjR/nxZHAnjQpSFEl7qfExYoj
+UF7cWKyni95fOyQP/qK+2YaevB9m29yB/PkQ+sMAy5zgKDukqqxLW8ghIU7KeXW9U7IQncWMUsQ
SKu4ZUlRFddVRctZikpE5ScrfajnyjnWVkLnOY/a8hw5qcP8p4pPtz/6VmgGQm/Dzyc8XymsZgYk
8kKpEfFW1djva6075XGwhyLYOqyORi8EbJVYSmy9fzoLZc58XR65+qQ6ye4MuZHBqWL6HFQGFiel
lu70FV/Q1atah0v2/xdc7aqmwjUR4gGqp1Zp0l9vc08IdL8PJwCC/Mlx9RljpAzAm6sG6HxZMZOS
269286FpARKl6DdSvL5+aJzF0VGBl0bIqOr3k+Q0x3gJVU+qNcMNnXJvUnodouDvMEwgH7WRDHyZ
NP7zkqW6TYYIzRj8SwYMpAcd5R9YCb4ZZHtF0HWoeLWUunq0MgFg5CRCttm2ip9Lvoyeg5qSx+xO
e2yZU/OO8z2pINFhf/1NeSgh3czITlhYrL5pTYbNdJNvOiUq7zNwwEMCQvHtOMgGNzPb8mMa0v1z
pBYDqsx8s++xYAyDKFU4opDH14Vf2hr2Mql9dNG0PHofTUvxYPd1tZwTwK3Bzg7e+picE+QP0Je9
lsJqh3ZUJZzsL2kYZo9a0Ha4qQTTh6zskp37emspqkIUe1/IF+tW46SHs540GeBW06kOXWJjMoRU
gd+mqF/fPhJbS9H/wqrMhnF2RW+Tm6KSww5mbDzH0v2sSNnvVhu6gzVr06fbS12fPnpg9BpIwYTw
3bpvlPW5NHPtALGm9pRabgvj/zg7jyY5kW4N/yIi8GYLlGnayI+k2RCS5hu8h8T8+vugu1FTRBE9
G22kUBaQefKY12hjdM7CMfNpkiyn+8vtpHyst9qvrSZo5H7r7/nj9LVdOifRiGYuUon2Z9GWoTst
IWhkqVBOYhhmEGimdsaRYfYxusqeamysvClTtIM2yO1tQqsF5gGdEADmuKO8/iFmPsaiFvyQcOzT
905lOJ5mUpsiW2B5+jQbbtJIYL9LYRwYeux0618vvV42f7wDRI5yQwxzFjSLLHcgdbq6N06ykWXP
i41Gn1u3SyJcWs8QiAul1YIBU4E6GPJQPndczD1vr9GOAsfObYAVDZoXiB9yhG8kDaaBIZagPg/U
EtuIsuzMSy8tyTkVE+VekdePmuhSvxfC5qO18SWtRvk/bP1VfRGHPGrcmxq+0xXsKtgjQdYblheW
rfxdGYbeM3E3O/gOe1ufXs/qjk1b9gZSIuSooYUEkSqrl69IKZSyZ6NG40tdbX0q6SQcBJDd90sC
Q7KK7DQer5vrQIt1tCoMKQ7CdMjPaqzQ4UrmQnMHJTT9Sgv1k9EStypVid8ZDT1bLIjag/7B3lOT
yayYXvJXauzXmw+dervsIthySpPaf8ttb74Tc1aekdXoHnUyuCOBsd0Feb8YdIIPuqFyWEqahrlD
3FRstpZRyPnHWUqLR2uU4g852tAHqdrepUuhg9wCCg9E0E2EqeIh02qMboNiQKnCGkdcBssJo7py
SGdKWxH6baprH+8Htt2nBN2x4j9/t/lfv9Y4IvNPBZpDrSOm71Md924pxenLaIQMa6PkqEu9d8sz
qvnNjYHatL1l1aYt5L6048BqTNz3RqRilEJ8n83QQJO/WDAOjDNvplp2y3z+5/7D7u1kVJyQlIdZ
Qjzf9vQMUdGmd7CxDJlT4S4YKYhcKgpqQxepN5dzgW1WoLaqdcYoYHymXaZ9LMUSWwfl+hopN7mO
Qj8Wdh2iYIg/b7612RhTnE9DFOTMs90cgYVP9SjJB0nG7ipUmcC4NQ7NFr1l84bt3GZWNCeN9g+d
uS8NkoRfD97pzoVEnY5zFmN++ojbfavR92iG1SJHLqXFcGkT0UZMlqR/HuQaH+eZDkEg27H1jZOb
Z2BfEU11SwG61M0HML+uFIdL684Om9HFNnSIvMXEcxw3iMbo/aEUq7dklWXS0aW+3pXbz7C26gii
e8ZfOXm2kxQKpbipN44njfHylE5xZ1+SIdHla0qOU5F6qv23qJCF4Vv2JD8qYVb/iPohfDKr3C58
coHqzfYDq/05WRSC7wDLbtqYIzyMvDQkQGVSNJ6nptfOMVj6f9S8kj9M5XIkhLe3VchcaCiik7Dy
ul+HAbaKJQlEngMVXnpgqCHiQwMc2vf3N8sOPw5tfhIoUEpUizfzMPR+pJguWBQUeZrbLiS5+Ecc
mvqXblEbdkIRomYINSn6oQ6WMj1Ls1Zc0SxqhbfAfu1etLnKrJNarDUJ9M7pe2yZIARqW5Xsq2Xk
douokJi/gfK3frYi7eWLMnHifdNOG4QPlqL4VNkhhqIuMx27v44oijmnaqjwezOgodrugvnEeB4n
JBquc2/PizvrVfUIus+J3FEo2adyrlXzWY7ToaYNO0TtRQUr8bfFf5L928fw04HWtpF16mpSpBN8
mSb6dPAmd7Yu+a+KFyOwuZtIZqlLVi1zD0NXnrUA9Lb5MnZdeb2/ys6dxNyQgEm0ojm2jVPCSSoE
AJi71GklP7b12DyaZdIF+ZIVL7APvzhVqHy7v+ZOEUFZRCgBF8I4cTvh7kXdqUXF1kdnofamQi8e
GmbAPgyS5CAA7Fx+QAcgHTNLRzJ4G7q49NO8WQANzU31q3ZswTfN5k+YfTjvwsgph4MkcWc9eDv0
DNYLkKH3Gkr/SKDn0I4AlRRABEJthkC5QgbOTS7RsIokrZ086JZy+uX++9xblKHEmjJRcN7MBnHp
zZt5EOFDn0jKaRnVn1a8dK4510gz1suRJcTO54O/wbuEOUpg3XbpGyvpICgxnxjaaiTfjtbozb82
dK9KtPTgC+7ELcCcdG65J3/nhq/faKRrdSQ3K/6jalCIkDHFAzOoHVykO68QyU5wsKiLrGDubQKs
Q8KuTcarrcwQ5dyodCc+maMTA4F22qU61W0Vmf7977bzIn8jhKg1adeCjXj9aBjGGh1qgtJDM+oN
moeLdM7qlPEgxe7BW9xZirkKUIiVC8GAZfN8eTenMaJlAFYaUZ0tytdnUWtx4TX5YeBSdz7ZmuZS
vKziYjf9byigpqQuWh5Y6C6XJxEq0DHNRTaEaxiiNd2EMvJXO1jJ30lRDIWrK2LKoGnl+v+yLG2e
ibj14mstzOVTnaloPE9RbJ/12Vb+gstjm17s1KoD8WqAIySNffdTEar8j2ZHJoYpVTp+snHTOnIn
33sukiyVzj4tnZtWqz4NdAgmKQvqxGkRu59rP8RK5CAi763yu7dC1wPr1e3x0rmJjCmiBjf0Jb/W
IxI3jjYf9cL2VgHVCCuMBJX0Y70X/gxUkRIltibyACRg/5TAy/K6qj8yVzxaZRMOh4ZlRrXLg8QA
SqBNZnxWzUb+D5t7DUcr74AUZ3ufAM+HyQ65JKgLWfJGjX4R87fqrANOPYgT6w9+nU+CFSBIIIb7
/+JWr18bqJGp65Y0C5QwSlqPaqI9hWZhfxSKWUS+NhrWGeXfq2Zl8UGRfnuEyfJpm/7uXGK3sjnC
DnmhKU96FiylXmLslMiupos5iKVhPihe9p4S1CIDLGsF2m5xYTHicyVVdx5oMSS3S9yl3XBurcmO
vLyEQP9LtQR6BXqhhUE/zRBw7wfG3fWZM0N6JpOEvPb6LSdtNjKJ5i33tVE+6ssYvdA/lV27M+Jr
EU/pCzQ2+QyjrDtYefclI2oFpp+i4YbX3atWn4ATZ+VFVhYPj3j7pwHjM3JttT7at7enA1Ugjh8G
Myx5kweVY50PHUr+QQIZG4/5OX6CmTdc7r/M2wwPxgAQJOIW/P4b75BUK0fmvCWEaST1StT7JqPw
0SHoKleEDbG1ifvw2aTxcjQ02mmprmQF9EBQryO53O6jVo7KodOyIqiQoPgSVu30nOepKZ8K1MJ+
xb0hPvRdafko7A+PmSZFmZeVeZW7po2r2H/4tLTtYFWDobkl00cgqlM0NXJ6m/XnJi6sh9iIVR/W
cfz57W8csMSKEl3zwK3sEyhjtR/MuAhApudoCzvyhxnKuuvkdfe5dYbybIGCPBg673Q+ENhB+Wkd
BCAjuI0PnWjo3RZREZSiqs+zGaExoRjT+5FOsz9Y6j9zMziXrO0RZcy78kTP42gWvLeh+dLsNPom
a92yObfSGKJXYGVBS4P8MjS25qXgeg/C/e6TgkoASgoS5XbiLOl2pMihkQWT0+YfMDoVjiurk5O6
uVLHK8p8nJ+qPopPtpkUlVvW5vhlwcHwCJx8mzWugNbVxh7AtX0TLUJ1hK6OzV2Ap0q2uLVmjT/r
DNon0plTdCqV7L8cZqZnBGUFKPQNDagd0BIeyAtWCjHuOTaX6+PYMfT3sjE0G3fIEpF5rSpa4+D4
7H3bP1de//6PhIH2N75GXZoHdiUtL/rYmAHmxe1B53t3FapdWhTM6UA/v15lokEaFU3Ip+0cowwg
AYbonCbR4Pj3z+jupwN0gsgT4L8bUd9YHqk2HK64UFebs6H9gxLVT4y+VK90kG6+v9hOCCYaEAfp
wa6lofr6qYZeniIr09IgG1U1/cycJPuq4pihvstMK7xghFA9yPIwXe8vu/OMUPsYaREX4AVvWz69
PutMqQ0037sBBLRYqA68MKUFlqhZ96iWgzjo/tz2fhEvRRgSBVu0A28E34F1ijpp6TWb5Uh33R2b
UW2ebKmXQMXalfi4yKrQzk2Z5PG/HYpU/bkYo17//PYHByy7ChfS3r/5uCgqqRlLJ4ENIPoZSmvl
12orgMlV0VNsDUeiUDtzM54bID161PDdb7hCgoDIaATlGVsbMMmKw9oXyaw/tfbSX1rLxDokzpBc
mtXOwyun9bDCfcykSPlOWicOPvveblvvXdBVK3hre+si0j7oOo2doIozOpr5oEvF2eic+a+mtRNf
DHr34NRK9HbpQfDO8KXAL6xAq23vI0LFLcwKplZRFBa+vpS539pnpQDun4gn0TvvtdQqD669nYBB
koohzdobuB1IAxQCwSAcRmVyiHxL3VsvzlIdccF20kJWQQVwlVBYVfNeH+DYUQuHQgnBU0NKPMgZ
7XlR5tCfCzxr7+/dvaUg6q27aMUmb1v6JYCWyloQcXKWEf5T07e4PmW9E6LmLHCQvL/aXoiAogTB
hgb/imh//WCNBMu4i6U0KOQJp7YEdEsPgODqLMnPBVzV26Mu9RntMcBIdAe2OUqULpWetGoaqF3R
PDDmtv1y1LoHSsTslIZGd5D77r1MmnBrO5qK/QYRVyIiMqgS64mxi4N4DJdTj6qOXyEvdLr/JneX
WpGZTOx3KCe5Ms1Sgkx6IBUkJfVSqqds6pSvPT5MB2/xds9DKFPX3joqn0S5zW7sushx0nrKAlTp
yS+pPE9qDx3y/gPtpFkso2Mvww2y0zMCgm+y8VWWQWDYw2Y2u6zlzKl2Ihtav2a/Rz6suVhImrqS
Mum+qbftwc15e6Gsv8HC8YvKHtW9TUY5pT1SQjMZpWEMbBii+HUS0vyU8r29sXYmwyWeVy6uX2jr
zOkRF3r9/1/X+6yP1iDqtOzYm/a43EcmCoM2+Yjatalrmu1jZnftKWK+5w0gf1xRL/OH3sqSg5O5
+5E5mLTQ8G5nP74+mb3SDcisF7z9Iu5PC7Lpl67UtTfv2t+NcaalK9AEtsfrVYCTlkmTIWQ1xVLo
Vfwrb2wVy4+6VjoIbHuvUkHiknkomesNuHvl0UtOX7NU2FfX0bL6c29MtWvJiwNvapLPoCjHs9F3
xhFHa0cghcekzlapymD8bCuyrtF7RaKNETSitD5MlZ7+KoQB+nedRIgLrUnMOfJYSp6ZvNXN1emt
5MRFMPjm1CWfuyUGa4K445tbOvwsxi4Ajkitb3AekSZEKWkGeWFkNjPIrTT8uCAL2flS2wIavn+g
93YUrALg4+gwQDDc7KgpqnMLu+g0CBHP1lz0sezPjd13b5cA5Kk4rABiV5LVdk8lFoP3JalSqv6h
FecUSccvNuLAAr0Oe3qs+oLaHnJyHqFIqIUHFYSq7BxZlIfQmwWyeSulb+kir3unSINlWZrso1r0
E5plWrREvrIqD34tplog5VQqCdpiYzqqs6+BZNNcVUH8zU1svY7xRUjLypUSkIH+ZHR2d82XpfvW
T2oNJWOoBXqOc2ie62KekqssCy10l1mPtYMAeHutoMy2ci4oh9i7296mgeptUZVZGrSyWgRFNk1+
bxv5tV+0o/2xG/DBjnNMUNKhBbYJtmroKE0nRBrEgKneVULXUCpDpeo0o892SppkeraNETknCG7/
s/sYRJ6CbdLbdykaRkjSwdFjzrSJSGmfDJFhICALzrB/mRYheVZRWAdxb+8skKPiRccUnrxx00xF
kjguexvYQpE14sGwWumKZph91CDY+3qsgRAmHw89js0bXYQtKuTmmK62iunHcmJ6XQ9j08kj64CV
fZvJ0YAAGYfOFzD0G8UtgvYIMWUky1nq/llBIB7LdlqWk1CEv2j27N//Tru7BawkUzP6XHRxNq9w
yCa0F1cnpnzR5J+oAc3i1Ful0B9zxSoVv6UZ3rg56oK565RZZb1PhtJ+J2c9FKb7v2XvNaPJu7Y5
SYhuKg96tpFkz0i6x5CEfFtvwyBOHeuc4lB38Ni7S1HDM+PlnNyoJuqgSCCDAuutwAoKX8nlTnke
0fnyMG9h7nv/wfY+KnUlrVM+6C1IJMYaRbakjJKqN0pvAtL0GKVgD5wk1H8BwjyC9+5+VPAhMI2o
d5Ck3twRao2iOi03nG/CUc1dNA7zR63X9fqKzvGSeWNF9wB1qujzXMZpc6rDNrpmU60d9Wd23jPi
ymvzHz0znfzrdWLS8VZGDb0uWibL5BXKgqMMcKv0KsqxObgydtciuFIfMIqF4fB6LTUf+NR40QTA
m9Wr6aTtybHg02UKJJT7H3Qn7jDqpd/EKozQt+83Gls9hkbM9kEr8FIUXX0O5fCIj7J3B5LrYCxK
N4ar8Pdn/qNZp80TtF0IFIGJWqvuIkg5/cJXSvkbYJP9oillhVXHGKrl41CJmssQ78HpB1rrqXNC
rb3+0juzPJx05PuvVdtHsj/W6ZgprqbM2KIqOqrVXkrl3bqYm2QrgMe2Tvpc587bjzYQGIpham90
UbaZG57jTJhRLw4kU8OSt7EVNy+i7JqZuXFwtHcOG0sROrl2wKBua41CJJpQxyQPKvTFnxVp6G2v
hY70PRmk6azp4awcHO+9jQfFBdIQKTGY73W3/PGZ4n5BraMg+8alYn4eOt2+NFLUI5o4OAflxE72
jYsHoFPyXzCZ24er52oR0PqYAtlR8l4qnfRhaTOzuvDy9Wcoc1bAXLPBjhKe4cE33Nv0FDHkMaCM
yP3XF//HY6IlBXSjYO0EHY/TDBjz1BtJf/CEey9zVcbiSidcct++XqXShBL26zTNaYrGdIE1GWi0
S+m/5qKnB32Fva0CjhRsOzXTLekKTc0Umfs+x6fNTE+JGtePkxR9rFVR+aVljwfaQHvLAaNYU3dI
AeyY1482Ij5Uj8DpgrIqdL/jtvkrGqA3S7rILoVmHA2w9l4lLWNyMDSjGKxv0hYjyaxW14s8WNCl
9zN1DH22ZOmXmvT2kRE+AbSDaB3C8b/BwFCvoKUCSiuQQxE+KrVoTmlUHA2Udx8IsQeGJoCkblQO
gVcPg27T5urnyPImerMvVe3o7oI+75f7Ef62+8oDQcWBwE3P/aZVmIkKdFSdZ4Hd9stZIi4yA4vt
d0Bni0vXddlD3oTym7ugLIqcBfkycfIGoVuC4GuaKCOQNKTKRqQI7rL6n/tPtrcLIaXQlyTTYuy1
Pvmfx7jAMl2FMhtooHihoLdu5TTzOZpF40tKefAej1bb7EG9KTuuBVSwRZUYT3Ve/EibLHvfc/S8
upuz0/2H29shgNnI1WnzoLW+Wc5RZ3gVZZQFs4BnMAA58KQY9mlUcQLuL7X7ZICSgeqhEHuTQuLD
uyBozGbUJck5J5qaX9Uu6r0kTeRTG0/ifH+9vfDLvofNDsr4lnanqYtjlTaNFydT8jOpfB2Eq6ry
/VX2XiC5E+IWXNO3M65ax8rXGSpE4GzhnAxouKeZTuU1GtT2P3wrJgxUqIxbSBI338qmZZyPJuEw
StXkXIVJrPnStEwnxJ9FcbDY3teykNRlsEOX7KbZWkWL1UYasVCKZUiKSjx6iYWQs7wwr7Oq7giB
shc/QN2ATIU0CIBu/T1/nDJQJzBPSq6x2SnKL23Rdy4Cusk5qTv5C/oyy0lNpCPY6s6iJIncMFTC
fL1tlsU+LNps7ZPzArqgylFNdvPe7L3Z7CPPlArMjIe2+3Z/y+yuSoxclaG4uLcqTZKlwjG1ljTo
SqwOEyroS86I6Jy3sfWITE95XpZKefs+XQU7mU0aytqr31Q4tXAWUacti85d9jKUS/wxVZLML9RJ
PwCL7RwJ6n6aYfCLqC22n1K1Yt0RIb6EkxUr9jk08+ZdlIGcfKhMSpuD0mJnoxJPVuwHrMhVReP1
xplw88i1OKQez3Lr7yZuwosYmu5iJKPUucxax4NLZ+/zMYSgRFvltW9gx7zEpRQCi0docZKXJHiJ
qHocXbVYFecSeLyny1hh398z69neNOTXcmAd6/5OiDafT23sQZjYtAdNqdTvLWV6oYw1z4mFL6cV
N8lljsrpMmHW9fn+wnsfkzUpD5C+u+1LKWU7ZABPaMQh7JV6+PUg/VuMsJiEaYb/4VuuoHXa/sTt
m/bUrJIyoA6fBJpZxb2HRn7debVWxzTDKihV7+2Si/7gXtq5J7gAuddRbAetsM368Jwt1owXOtw6
azGdMn+28eA6+IB7q6AjRoFFxkcM33zA1GygRfX0vJvCqP1sXtuNtSgPovYO9IzzxsjPgvhDYbV9
mDTKxxrpbIB8CkmEJ6j7vjlNLb1vOYapl6FaUbpd2ZS1q8AE8qNIN2J/SQCayJbWH3QY9n/OCk5d
SdOrFdrrwwk5oSpAMJJeaGA9IlEVXol/xpOylOZXXMLrbyU65XhHScU1Z+7mD1nTP0cTqpH3t/H+
L6Gzuqq57VDGYmfKObkKBXWeGa03T3ryZKRSwpY2cyfowqh/aZVWP8+VMb9DuVl+jls85XHR6d/O
cwWkITtsB+bPaB5t3grWwOZSVvR62yz+laM5Q9WWdi6iq+plTKXmP2w9si4iP2H/Ficc5R0QFMMk
pVTS5aNhNdm7GKjCwdndCRQamb+Cq8MqlrdtYCO+Yc4RuukB4LPx1Gn2r7mL+zOpcn1wv+zEQhj/
BAmO0crbXo/an6mCCO3JKmXI+G1V/9DjKp0eCrvLX2TYC7XbxUUJ5qXB9GKwJ1O63N9Je6vT+EXe
Fa0mAOubRCVa7LrLaVcEEr1XBsDAbdKmq85KO8XXrNHNS4vvwEklkB18x703TBuSmT6BmLt1/WV/
PPcQRco85wWtbjmbT6kl2X5shdmFTlV1EEd25s+AB4BHQMUnJG53KEouROFujIJs6fpAlvsWG5Gi
8Ioumj5baPi7JXZpFyvGK9JlyPp2liAF+HoJcOMQmLejfmwjRsy7+cSzyE4wVJbz0i/wbPou8fmy
By9250YnYvIzoR7Q5t2iQfA8r9BgbMOHMnVQY5IM8WRb8ey1cjv7GXPbUzzK0ef7+2iHMbgyINF0
Bj1AWbltVnZk3lWUcyPIuIZMpyWymAqbi1kUp6WpcHgRoMVQr9aySoE3PJofU6OPoeAbZii8yaqV
r4oSYVtg2+O/8hjnja9mWDF4bVNIT1kdRjk8axWB2hb3K+silin6kChTr+Mm1NePYZUtsossR5Se
+7arvultpcwXaqksdxnC9z8YFzXxmWFX+xcWtYnOR0cx1Z9zJ7GvpWHOiV8oUfW+hB44+APSkPkv
2uMUd2g5LKelH/ToOjVVpHxV1X7+jP9sd4SU2DmOKMZCTWG8y8vcTl0zJBMhOCZxYORhcylwajiL
AR28XKrT/6U1A5k5LGPIOIl8vf8Bd3YNdAQaOCjWkXlux4ZxqDRtOTLkUuu4CvCVhL05xcMHuh7o
Y4ioRRA1O8LO7xxM8nd49NiKgHbe5tZNjmXO4MCOLIaoPjlLLvsZctlfG1XLUenJ68sUlcLrLPBn
YqqG7/efeSeLoVuwmhYCY1rBE69DUGWJNIMWSoKGEPlDl1jJWc6X9kAJZG8VOi2A+MhjcGrYBPi6
wCPLmbN1xCaqyMXHV/hVXk4H7cX9ZRhHrO0IGKfblKxbuB5i0IvGuJSFW8xR8aOMqyNni50CBW0j
AjYB7XeG+fqdRatODTsfu8fYMZ5rGz+ipNNUt0Mwwa/G5WievftYJLPox0DaYZO8Xk8bcYpySpLo
spfqILX7/NOUi6NZy/4qDnNQh7uYP16vgrC/MURc9fT7UPn3o1k2vCjLE/XtaQV+x8A6ue/Iwrfo
DSuFxg4SCfGiUe8jVygV9VZlddCWRwmQ+9v3NyvRLYJWJQNOef1UcaWoadGAmctL7M/aGkR23B4K
De7FLFg2sIBJy0ClbFYx+2GoGxBIgR5p0gvHyfJTxN2eFjvrULacLJ+IUnqKMr1dZPu3NRW8GxUl
jpsW0iI5cMUyYKPKwgBzrmRs6RZp+ABr8Nv9N7mTrDAhX1HBcDIYZW524Rjb2tQWRRJEZi2+V0bZ
8GRJ93kCKH3w0fYO2Kq0DxWYodKNs3nqCM1Oejyd8f9kDtE6Qa/muWeWy1993H+9/1y7i/HN6Aev
236bK0C4tyUt0zH7HqL+2TGS2C0G2T7XuHOfJt7Fwaxs55ytj4W4AC18mtybvZIsupqPWoVETZHO
ZxKJ+WGBS+rff6qdr8Uq5LPkbtDttqll0ufjNCsTZtxqsrybOtxwTKaBT0M3HqE4dza/CcaGzJIT
dptsmTLeQRigxAGDFkcPUjnLU99chvZa2ZJj4C1oppeWTfqX0yzmQcjfe06go5A2mClRl27ur1Kr
8I3BZyiYxrzN/HAslE9hOqa1L8fqfL7/UvdqTvAEIFOYctLU3J4BKY/C0mzMMsjRMDwpsxb6mTzl
bmr10llYanhNFOczhSIeyEbpQEpWYt8esoOjuLNlVzc2/B+4fhgVrn//R92A1nwTtqkoglytoocS
JRxvAqt+NgqHJE2kRznKzhdeSYRrgFsxRtvHVuVK0pvEKoNRm+QWaZEk/iZPktr5lhLOZC6J+a7L
4sSfIST+c/+d7xwXQH5AR8CqMF7bXheNPXKZh3oRdAUQPz5waLyPZKs/0lDaSf4Ap5H3AfzHuGTL
YVeLpTckWJpBPooIZWIBNZb7+FR2gPwaJL29ru2K6394ODqOYH4QOr0pfKO0Rg+tVcpAD+XusdDb
4qEd0+agvN57NGoSWLC04cD7rJ/3j+0CDlWvM2kuAyZDxq9OLOo1VKzsu1NXGmyaCCkntIezI8z6
3pdbR8o0RgzAx1tdXGAqwBfDuKQrng2nrLUSRDfV8QAuthMAmPRAM2AihITDtj8W0viGepRXgazV
lewC49G+t2lXCWwpo0NTs52TQEOak0dvWsF4ZRO8m54MTUghJyE0neFqW2P3zLRFfOscJS59SwM6
6eGzOyjgL+epMi73N8weAJgfABGK0SUFw7ZG0UMlY9fYTHGWCXLKMuiZ7IITa390sZNixNcY9XIV
hI3YtbKo+EfDtf6vJe6mn02v2im95T5SXAmudXhwa+98CW5sjpACyGsHcoV/PBqCJj8tQktVjuz5
bGm5fqXykQ9ew04AJAVhAv47Kt0QwiQg/CY9sJxcrql9Y6nEE+aIA9Zoq/U6lOuDILT72om0BCGg
H7eO5JKRR7CLQX4MTti/dKlpvCf3b+wzbquzfU4mWVrwD5wy2e+QfDYDLTfbT6itouJuDVIqPyxF
pl3B4CNneX9L7L12qp21HQgtDYPt16dbquOxUiZ2RJUaxS8pmeG2S0h8hKOhvx3mzRtfL4DVRvCm
+Supdj6Rb6BPoCX/GqHuPNntIM4azYcvb38oZlvQUGhBrtZVrx9qgjEUJqqRB9mcVf4sJwnVFQJz
hTpbB/XI7xJ3M4lhUr6CTSnCb1NoXDaNOU6aIujzMP17LNvlQz/mS+iOmZM9KKOjX0w6MKarpwXa
O3ZlnMae9s2bj49DYGHEZlMg32JVUqWUnLTSiqDRlFH3YBYOmQ/WbQW1zWp7JBN6u20cmvVkEGu5
t5L9Xr/hKhuELcegy601bFbZnP81m+YPhF61N19yrMSEknwUIuxNc1xwq5ch4vOBioOWa8jh8tBU
+RH+5vaSYxV0mFC1xCH3JjDSJh81YScMJtDf/cI+ka8kcdkvDbyd5cqxOZyEjMb8wVe7jUTAwXB1
IvCB67vpGWXc2WmTTogSLmb+CSVgFUZz1b2Ys95EF6Elinq+fzRur1VWpJilJw8v4AaubFUtBZqh
J8GYRDhtj33hS7WlHETYvdfJroBlseIgbtIurSLYdYzrg67Jo2tbVcppLgb7JcFb7Uwp0H9a5Tzf
fhQZ2yOU+7vw449NphInFCrKQjWbpKXqZiFHb3GG2KNROH9qUbb9d2Ra+qAMbX5GhDByazjj5cEn
3XvBRDmASOs0h6Tw9cmobX3knTDMoZNeXMLYCR9JXo7aILd9P4aG8CLpVJkglLdhG3zHrGD9kAa1
JM3DZU505ypxeX+OVLT8zmovZBn+e5x/BICbDB6T1Pb923cSCEM6rSo7ibjz+kGR7Yv6Qo3hDoQi
etA0SfFHxHIPen97J4SjCWaT/pVBfvR6lYGXPPQY1ASqHS3eXEzD+6xV0UOPop9pDtjl/kPtxTWC
uUkPC+DwDUKuRMUFZx7oA7JCcJNaTcOVJrYfemTHDjbK3hnBxVFZEXJrObbZKKJQNbafBbQ7zmt/
cAwg5miRwjCxzHhVWe6j61LOw1/3n3CHpE1XBPLuylHm2t/WvMMs1aNcUXBHRjOFng3QxpumUH6K
gLz+axRd23tw5pWLEWWz41Ir6uGpWRb7HZ5bEuOdMrJ/3f9Ne2dm/bgrA5eseFuRFigg2u0s4qAb
E+1nFtnle138B0PX9ZqmCwXEEgj1thaUbAmmRstowDb6MLBGZFgcVczPZisfSeb/Hoi9zgr4sEjg
EQAZV93gOamFkZxyCOxpluSYuaLm8NQUYzG7i9Z0YDSyCJu0yELW65xyhX7GTbCIfrZRFcMeUbuv
wqyHd3LfF63fm43QLrbFlqdF1y+mu8SVrrhIOGrMYCZQsWe7d4wTjjl1d5EGuT7Vna3ntBOa5Fuv
OePsaZ1gDqBMC+gtR0kqy1vA62rupEidOIj+O59zleyiX4oS1a1QKqLT5HoSCIqpcj4rQ24+5wiz
H5SlOyeVRdjD+HwQC7cRMNJytc96LQkgF/U+fuHMBNSleTTEKB/cmTsxCHAumJD1U95WTWqc1XOz
Yl70UVbQlF/Gd2Ovxs/Wsqg/SnkSB5Fhd7111sk+3RHyElaJZL7FHS3liCQmifkNHc78KuhevkPB
1z64N/c+F7oc1IXUUrcsCal2BOoYMTp1rTwwn1OmEwz1/mCVve/F86BFTKfttsndRIvSVTAvg2nO
00dlMGu/klTFgxpWHxT1a+TcHL5VMpwEYJUO54Z6fWdU6DHiQgLAIW6N+VeG1qQ3ML+/TkM+eLVk
p08WTlHv+/TQtGrnIVFNpJ5ap/K089XXKyu9wnBRQ5zMoQ1knNH1zF6SIm2/56nU/30/aO7sEkBK
9BFgfPFKtypDZqvNSCuvdAJ5Ts7YOFS9N+jMjMusk1q3LXX1oIDb2SgY81JVMXeBYLcNoJmmLeWU
1EWwxFLlmaLULqvnzOn+c+29Q+gEtCfWzvONQ5EpGXASl6QI2k6nwx3FSYBRr+kBSjuS6thbihwK
GDf5Bb3yzUZB92pwMBotAnS4lh84Ckahx0DO/JbA0fvn/mPtXPcIwgC6MZiWcuFv1hIEZz01MEyt
1DF/VqZxbr2w6NRPSagmpTupSoVaapUfxOL9ZWmiYRWnMONZv+kf3bthZSfXMzja1p7KwR0IK7Ur
4tw4xZMuGV6Lalkwy6NzZLe3926ZwoD6BEdOlrp53plT8v80onEaTD/BX/BzqeF8Wkyy+vH+q91b
am260ldf2YjbTErKDHXKCouroC8NFGcQmHetWs9PxagBd7i/2F5w4b4BhQv25lZ1YsQieS5M/Djk
0TC/dvmkoG+rddaDmbfGQ7rU2lWBPfSclql+RAree1BazNCzeKm6pWqvP6YOcnbWe7IKw4b2UjX6
cpKbpDkniR0dnPW96PLnUpt9kw9jHtWTwtTYLtJzmdrdeeT2+HfREjyHmjh8+6gVBDSugr+bfyu5
4vWzaVLX1EmJC8GgjP8mugif8i45Amtxz/DfbO6G9aJju9Aaohe3idAIoSSMGQBNhXVs6J8Lypul
cmHLS/ByB1U+50vSWW4YqlnvIaZjDF6Mgj/lMsQSrFfKsvAsZZDmi/l/nJ3XcqNK27aPiCpy2AUk
WfLYnhy8Q61JhCbHhqP/Luav+mssVKbmXbO93AK6n37CHRrXroM5ttR3uNwYX5yuiB0fZk3W4idQ
SCtUzbyz386LaH8LKEqZ77qt9zEWVlneeTZyEyfDbbT40CVl1fkKAt2XXNNwdfcKEalBUsrpt62W
Lg4slat+1ezS08MYlOS7cZyi92K0l+4wFXpZh7YuEXD3snh8o0iv64+Nlxlf3VKRY2iKIW6CMjeW
IswZ03hhZzXj4GOiqygYjS7Lo9SN2j7X0wDWfVKA3AceNNcfVkdh+T6i00bMiGyhnfS67aA/zgt9
2hHJuWBOK5EHfaQ40p+tnpH8AmwRT8S5KLtHCEc4DTe5m9dkF5X8XiA4iMI1vSWQKWUsP8tYik9E
KWd56jyHuZQP1j+3fiI2KZGC6LTkW5c16XQuatM7FSOckbOiT118IJvXssAQqpsfIjUX9kEtYhMX
CTPWDeJaaihBZWTp4wJeIA/xeup+ET2kfa/nMtUPsaK04KKmrBw/ZTNFTri4ZlG+Xaqm+1Bnjf2A
vF5c+Is9yfbtbNdJ7eetvXx1LeH9mOxlPnoSDyt/SBH6uVM0u3VOpdoUKBxO4/g4iFIXD1M3jZMP
/zR2Q+rKifS+sEQcLsUId1R4k7ncqXjjxX6scusdkOl38lCbB7MN6snG2bCmN9XdCXXUCj/O68YM
295L78t56gaMv4X3FQ2yyQ16WVqfGs/qSt8BrOM+6Mo0Xaxam3KUheH8BioXjbwbk2pukH1wCzPF
3qQrNL/3YE5B9KmnPszBRzVnTSQ23ltcFo3vjnH/szGR+fOjXLEb7OqYOAcdLvLqfd0v1udBiRIA
YFZWBvlQIqpoC2bU/gzKLX47Ukx2fuHajfK5lK1uBzH06otSd8sHI0Pk/m2Jze7ik7NlI5vSm8ez
TJv20zh3Vu+bdW98qRt90Y4IrdrVbywp9SLQMdPYayDduCupC+n/Mckj77iujGshYxh/EDGsoTDe
AsSNPnqN5/4oqM0/NJ32s5X1vHOdbEL6SsBAAooLkmRno5TeCXdyGhgE2OnMadCtWLs6VbLDrFjf
X7+4Ni0jOvyoNVOSoo3JWlcXsqStr1qTU1zsTs+/udIr3sVGb4M58rL+a40+52kQXcXJm+Vn8LpZ
fXj9B2welZETdRTtR9JVRolXEV5mslvyqUE3uvGqdzKRMw6N0UTZ1orj/7IU2hlAu7lSrlES2ViW
sadCBIwm+JpFGS/QE2rrqCvRnk3V+quvLxSyOUaHKNhsOQppsgB2dEvmvc3U/Fzdun5oA5Oyf3+g
VRuXG3LVDLruKsYp2m6A+amejJFj2y4y8wLXzaz/VvnYZWdT3rokKXgxPgVyt4KLX97FZl8bs1dS
QAmY+m+81JhOIwNiebINSdraeKk8m2OpHSpVk3un8NY2wfmathjTZkAoVx2/sgF8R4uIU9hhHVn0
Zqv6OuueS6Xv/10NFxANuAB0eYGubeA0pZ2qfbLQR9U1OP9CJ0S5vTx1mJHsvNM/yNMXG2WFLnJV
8kbxrd3UNbqt2BWSrAy0szybwrVhej+3Xvd9MUv3l52Y3Fdq4QrdL9q2fBB2m7gPs1kbStgnipsf
I5mn39SoVBnZThS2r++wzTdffx52azARmI1udhiWnbOJXWlxSaK2DPBU5x7plskI89r7b4wd4+C6
Mg+iqNwjUG1STVamUgBdvkJIkel8udsqLU2muBkKypBIHhSjLA55XY8nSzjLGz215r3+ymaHrQtS
8a30XaqG60iI9HATNQkLlrgaX6pZlRyr+j2UlHynSfUn0Fx/dFi0FCYMImkJrm/9r/IL15sZhK7D
JFJfotHXpxjEttQnKw5No2+5F6PGrXwylpVV2ZQNkrZz1j7rIqveqZg4fdSt1JzDZYYRfzcOiGX7
ZWp1yZ3hNc6nouvsCSOIWjwDF8i/5XoEdmmWPN5h1CttOUyNsfwopYLYZz1GgBsQXNVyrPPaVv/M
nh96P+sWOb5rEzp1B6eDVMqUDYa9T9pj01QDpfetiWNL+pQDThrgMJp5Plfh2PtxhfvLI2FLfGiR
gYp8bXanL69vzE2A5WvBG6RnjQIe/Ej95Sssy8SWSYmsfcqzHuwl6j9ZqSL+FVe3rkIXjHEmDJxN
IFCdDPcrNS8uat7rxLlUeWiLZk/VcgsBYxnmU8QvipDtdCjNstzOwZReFidKT3keTQfyHTWUaTbw
/bUoSHLdfErSPsVlzlqek9Yxnibm1uHrb3WT66w/hDEgmR8kQlhQL9+qPUUqnSzm/qkw5wNmRAR7
pWM2rRoyFK7CniQ47hyHWzGG5TgKJv6jG2odJ81bVuAJPZC4/BVbxXjOlNh1fOpL5xiZlfkMPyx7
iBDl3iPc3Tr06PmsyG7wB2TALx+YrVVzyOryYg/zdN+q+QjeLMIabfT25H9vLoXIMS1VVtuo22RK
Tbm3QpcQo3ZpcCoxTBXEAqRY3J1E58ZndFUGrKiy0pSj3//yqagiYmNGr+cyd151mk1RX2rh2AeN
UUNQN0l1rzpRubPojeejoYQ6DLhJJkjXyUhrNDaZ+VJckNrunw0cKU9pO/SDn+qLs4es025cD/TL
kAqiHX7D9JLGGRXEyKZpKRv9drS0s922hV91OeKE6az6wPWzQysG9/fEqDCsUzB3wla7uwwSzUkp
F+tMF6xf1SoXP2rUPTWjG5k14166QQg1qWANry6wVTlIk5L7JLUc4FMIPBYES0Tqjlg7VB8xA+q+
LuCHj1KgEYXaRj7fvX6ab76jdUzKkV0nTlcxsnGBu7SU2pdFF/a9OlhvMahAmXMqYErhcLKTy9xa
jrkOzWDGlltpw9puyoWJU3GpXU355FYdwgNWgfJoPeaHxZl7ubPgFmVDGxJ6C2aTYJS2Q8turEsv
L3owq5FdP4Ijig9FXyfoLlki+4Y30XTMm752AqP05o9Rn41nuE7VTo50a+PTcoeiTxW19QfVpZK3
hQnIprC79L6A/YRu79j4vVKkO/H55ivGOYs6jVwM8NjLg13k6tK4Yioubm73BydOvRN6KfmdV8fO
fb+0zrfXd9CtR6O3bwKMA5HCM75cT09kPU32AB82TrpnVrKWAOVl85M1jq258zlvPRzbh0PHxAm9
1asDM2A2HWNhJdBawl1baGI5aY3enCqESYLBkcn/8HBU2Thi0tJk164P/1cWlmulcKIFp4Sak3Ja
ovL96El5SLFE/fzvr/HvldYn/2slUCVavJAOXXqGzCGwMEHfi74b/rF7DdNbX4x6AmuklRBpXZ95
vcMFxtMoCeeurvwKHN9D3vW4SsF++/Q/PNWKGaUbCr/tOlmY4b1ixgs6KlPL/pI6HPawcolvEzZs
yk6pu+60q5R5hWwbTA3+6J1dvUJBq0ylS5RdhiQegsk15vukdpedVOTW21uFNUnNrRuF39TZqdkD
h0WnejE+ZUsiDrK3lmO9dHstnlsPRIFDuUFltc4GX+6JMffoJzUM6ro4R5WIdvIF8M4egu1GbsVG
IHnlGmDafT0EwYDbzmSD2xiETXRR1S7xTXfuztZoJ4fEpT2bNmN3IiHcC1W3XiUZOhQOcIBbPnlh
56AKuNSQ5cpS+BrqfEcXSgS5FNXx9Y1481Vyw4ESYWC7oS50tsRkKrHzC+k1bOe5R1NzdPbAjTdv
G7IpGF/UxMwHr65T9LUT2TlryRF5wyHrsoVGqZp8mI0lO5Jc5pmPPlJ/MMRCp24aOgyLnWqHm7JF
DXPnrawU6AtcfJuMNRrQ86T4yfES7/X4kOmRLemlZ+ZxzJAiAFTiFrCCFYj2flV67XCqqgJFYyFw
bKXaLgofKMFwJufea3rd2mzEHH4ZPZMtWLsd46yMdIYAJXDp+8luGGLYjvK2SKvvUyTV/zzE2p5H
Rg47N8etDUBooHigTtvSe/XItRXDq/OLVEf7wemn9AtSJXvSVLeyam55wDvw1TDyuPr+mFHopaiL
4uKkTvyjGGT81VP62dckJHcgRNL3pNhzd791jHikVZNnBYReB9nexELH7ZFzsgpLfSi0uaj9yHN6
0weSpX9//SDd+oCrAhzOIC797muEtN127qIWLMaPgVJrpFN9Qi8iIj9uE/OEJlDyKBt1CulOdzul
9hrArwL8ilWmvoTkTsdnVa7+645M6jxGlJN4yEDJfN9oyk8hc+83VlwJNfAwtjujzBt75sV6V1+z
TSJ99NYReJ9rY+6Xej9/9xY9C19/pTeXgQsNj4SUZpODE/6hNyaGgL9fKQ9KA1+ZIe5OJnMrNCHA
sDIpgX6YG610vqbK3BIbszHRx/EOoSFaSdi126Gd5rYWKradar5VDrbuJ23flj4uO2keFviN/fM4
GsEq5FsB+FJ+clCubmrVES3Bj5yxqYpnwxK4CLuDHYA6rf79tsbaBAsEYjKuINejAzUyWyPrEZoc
hqL63FcuXauygh2Yz/b/kBmsHxFBy3VQsQHwjgz3jSGnEeeiM/GhdoT1lGR1FDpydHbKtlvtoLUp
SKihKcHJv0oNsAEpFbtDVc3qzAHuyawPvwtRV99btanfyEyLjlreNZD48VA7QKEcz7pRDpqPl52x
s39vxB92FG69IM9QofC8l8dy7traVTSSZN1O4i9DO2uBNVXtJc/j+fD6UXl9KYBSL5eqsDkeFw+Y
VDJHaVANQxMiWlU8KgaF8+tL3Qjl8AZQMqQP4634m5dLdQZmwN2akCdCA7PkwE+QSZaePdmLU4My
+t2c7GEntpEA5BJwQfYrBRw3+Ms1pZ42fVa2tNJlhANbFFsfqRvVPU3gbRxlGTYjDaA1L78u2Ywk
dqzFo5c4ju58SOPUeOgmpQwjpbTfpF23JyRwaz0daUMowWxaOrIvH0sXTWUsGm2fNKk1v6u16EGf
EvGoG6MNfgnjnNc/3a3XCOMToAZD2bUH/HK90pZe3zXwVLtodD4MiiYee1VrdlbZ7kVMojCeYCRp
kNFcl1GpSS1vI4pwmUj9f6CZGx3FkMgHQxU7QnHbO5eVKEBX9jbVzXUdIEzmWXMCfA5KSf1j8XBN
CpxetU5uJBkKoFt6tixmr6mLYeTOMbj1LllzpX5Q8eBL8fJdguOAbWwAqquwVTp3UmpvUlnvIUlv
7ZC/VtGvvpgZJUkx6yU70urVt7E+i2OdzPPR1oZvCsDn0+sb5NZy+Cuu5gVkhBsEZDaQmMOSR+p4
rvugnBQn8zGwiO9Te+hOHf/Pjn7ZrS/IXJSMVwNutplg252hRROsxEurNdK3EweIDRoKSP3J6IMC
dpum5Jh9w9jd24tjfyz/XmZN9JzARbF/1qJ/U9+B5x8oqIrLlM092BCHDMrvcQPXgpH5yMe6ERpR
VAWJYkTDRchBeQNqHyMrzCC/kM/Z/yGxKlrflUVWIFQVjTv7e8ssgJTLMJUTS0q5WhC83GSuLqyJ
YQMEP7Ag72NRiePUjtFHNIzGN3hGL3dAvDCxzrEUaQpX9dFsNoJ47NyHvHKSnYP9Z09fvzEAPfwi
imKi8dXPsVTQUGk/wraF0F/6g11EbZAJw7xMxeS2/pBYZRpifljMR2Wq6ip0JQqgfqoZuRsAazIL
341a2w0A8+I8HWt9kr7NsrZzgn7M8CNzigXsVZq4dPhl3+rqziOsp/L6CbiTyUEICcBG1wPwd6bc
uEmVenZx8aj9DiZNpOOAwhCcULd90CPUfbwcobi5nko0WNs9Ldsb58vCYBN9/hUgu6lIMOH18EvX
y4s7tsrTpI79UbNy69RWsxfQE9qTe7yR3HKYDdQXKUzopF9HSA6XUsYxBi9N5qnnGZ++oLGML6b0
qiaw5mXBJqmuQCBA1h4fm8YqPsODkv/61kHocspWkR4UMDb3alXa+MQzzTzjJPu1ac3iLfR3ex27
Wndt3RZPxtKCAlOXfMVjWefXg9omYWE+tVKEoeSuGvHXwxUezMYqRNpnT4ELUoEbe2J2ND4wepDH
QsfilObpHvn6T/R4sdMQzF4BtFxQDlRE66omk663uJmaeWfPRHbwjaHbkFS6SZji3rSk9xm5aReR
p3xIfbt1m7fjUKu2j2t9loQCWa8nenmqchd5M5PDJRLxh5LN+6ja6KIuZrfckz3oe/XHZn/yoxEl
QGyZzi6iW2u4/ut40KiWMq8U9zw2yZcMg7mT6cTi2EH1D/rObHay1hvLkRfbEE4Bv285PZgCdtFq
mHpGrVG+j5yuC5gQ4/89x8p3t2k//utGgIwKOIGm2irceb0RXCdWRxP/13NllAYDLRENb4xR/6rk
kfm2QLTyDiRov3OlbrIhHDnwncXzlc6tSc/y5SuVRd2M1EbeGbDRfHbNxg3MGXXBaULc8PXn26Qk
LEWbDpYdw0SARlfBbRwqGUedZMvZ6PiFLupy8Z0JBuTn6+tsPxtUBWhCKxmEF3qtCDdanCZ6Vc65
mXI3zMxcOTsD8J5oSdNjXzfazjbZBG30qfhsCCoxU6aderUre31ym0Lv3LM1xO07T1T9XQOg4i62
6uqiSW/0FaeqHl2J1vlsFHvt8238QKaDYgctOvraG3BLY+aeuvSacy4MNXpC2iH/xthyYFWrtJ4R
NuRS9pwmDl9/y9uNw7LIcXFZkCBtkvWh7VGNh2NxThxlOQnwxQHyot4RLfFsZ+Pc+KAQNEnCaB4x
+rjeOHERozpojArHXv0EQFs/T6nqHLHjLsOxlvnn15/sxnKr+QdyPcDFOflXaQRqhUW16qKfM7ud
Ch+6V/dtckX6KKsCIf5p/mc8FOgImHN8RMb660T35RmcOwh0dAK8szuV7gelqVU/Q/PxK7Bzpjta
+/v157uxYVbBybX0J6yxb14uN+D3R62qeedoregmuLaPsxi0J0NxGr/1tOG8qMZwfH3RTSa9PiNC
BUx6Vrb2daoIDQV4ytJ6574wvfgU43RW+16xwj4WUEbijIij8mzlpfZfVbT9nlPxNvawPPCMVdVt
DUNX3xQt1mGybUJ5y0MfZ9cQdxEPudO1urUKfx15Vu5xDuO6s/66n9zMMIaod71z0zbmlwYN0UuV
xv/cd7TYLAx8LEAtcPuv26lF3MnYUyDPOmlJG17p9MNQi71s+sb5frHK1RtzW9OM6fMjqjZ73aHx
anDDkaH6dB32rvUbrw2cMHuSO4Gvcx2w44ptb8Yo6jr90oTaMOtnY3CjnYB1cxU+DVBvnf73NfdL
JrU3KWT0zGeL5axJAVY+Xv7Zt5CPw7TKYY4DsYIL4eUW0GJNK5oWsUcjKz8vfZSfilZLg8axp52s
lQqUv/UyhyNPXzEZaN8RF68hA3rRTLpMsUzuJtd5cqom/jqiX/GkLWqS+YMhkBhKy9SU/lQViKyB
C9Hzz+VoQamPxsEGCZkk4HrNKb1D0APHBZOm5FOi5NlvocdwQDjSwH1XJpl4SG3Uw8IkG9QfapXY
gw9VQ3/v9A4g0ZK2Hs6S2Wg+JG6Rz35h0n/2BSktJs4K/h4OqNs08Pp01I+51jf6R5LyQvUtNHjG
A/LjDolmXqhZWDW4BAYYvzLrmp3KfmsvolSpeRQnPyiTyc3mDZr703SFWsNeiLlvRCvNt+48UBt1
8eItfjI1y/xIkmvdW12LYuQoXfW/SnrZ7yQxnHdQfOMonBT05n0b55NfZpuX7/McyblTSfR/QiMp
qsLJdsBfqoMijGDE9eVLppTVczcOhRdMllW4YT7W0YQDppN8FC7MmrCHfncwInca7qJB2g/NqMj+
Ug1pm4dKFxlfsx4OBq16Y8XsJEI5TIMhY99Gh1E5Ci1t3hRy6tJgEop4ThGsSu9KZL+k73Ra6x3x
xU7KwPWUBvxoitgD/BeJ3NigW80T/mZaE0ay1+vAzIvGPC8dok7oOWVfKnThGxwYEyguSroMjW91
vWv7tkhGJYRR5gxBVvGf7ypW/YRosSLCJoIsHNqkbSofyVboQPRcwI9zCwaKWdFs3DuFI9sHRS/m
7l0XG+qvslo0IxANqgv+2DRL81aPhDhldoW7RkzPSvHBurQ/ar7zGEyLiLKg6Uo4I6Yrq3eLIyfH
tzKvae8UXW9+o0SQJ+eWJfkUOmQa30rdzHtrZ7WuPo2jTWuGwqR7Q6xFQgEkXA0ay8md/zBHSQQk
qbHI3kfwSqsdrYptSFmn/CsJkYi8VcSIXDBRJiLKZy5269sYR/1nbpXxXwMXvENAV3grkTpvkTp1
sigMwXFLwxlIPGYISD07qeXtZLGbZ1lXIXaRyTHiAdz/MnAVo1AiR7HFZST0gpRphwtonvzu9TRg
swrhkdYCs3aAQEw9r1IdO200FTpeepn7eLrXjC46WHbZ7pTUt+4ul4uYKpHUdMPrmbm3JL4u6MIM
UxrCh1qY3A9Z2EbTnsnQraXoGNCqWUXeGJC/fG2YGqI8muaowS8K/knUasBKUnGibux2WO43liIp
hf5Nb+vGZEPVu2qyskY5R1lvBFnTFse6seM3Rj96e1ij9WtfXS3wlHAL4DbG6/T6auktGx85QOB4
YpjDwZ5VcbAqK/9PKeL8zYQPYruT49/YGFz+5GgIzq8zqaukNIcqrFdjGZ0Xp5NhgUNF2BCY9jqW
N5dZp0Krgv9WvKsHXZ1jF0uGRu4Z5s3gBV6Le7uLOIhvT7r5wxpbcWfPhREWdlzdj838ncOZh/Fi
l3dTrQ9B31bjzrG4kZLTt0ahjmoDEMJ14shMCQubJXbPnV1jXRB7Ccj+Rj30jls9m7Ntnchg97A1
N/YTi4IJX21zt8zYiBC+5ACxzwNd5jBCO+Q4LjGwgEFxdgLldjvRxF4HISQxq3j5+ln+SoznxUVW
0Kr1sxbH+eAnsYzSz60KdXoqky79r5qiPU2I7dOxnZjKMytg3Epv7+WScQkXV3ajdk7l5IYtupmH
SAfvnpXNXoAG0H59XFiEYop/60Nu8CM1cs6z2zBTyszRbQ44RttHXY0jO+gTRBv8WdbOb1Fixn4U
eZ+5vmoWjns0qqjOAtT8nU8647w4pPmXRqGcYjilYIUk92zlVL4w9K4JkwEbc5xoK/0phV4v8VWu
yPCQBzbFUekm663XYjh8ysu5f86BbP/SMlF8trw51k8e3XnvrMa4CbwxCFlmUDCM5kL1pP7T7lur
O+KgMX11EAec72pUgZxDRCfwW4n5TwpvOe+WY2/k+XHRppFpYFtZznlljddHzctmN7RHxEDulaEj
VYkR2zFDy8xTL1CVaUCoAheY6JBUEqiwRnb4XEAarnDJKJrM1yEPWGHqKr3ut6bXfug6CM+kGi5w
BsT9HC2oooHmArLwhoP699gmPmlVFfmKZ8+6b+ax0L7JorIrQPBdDlFFGNl3K23TKCALED9ipmHm
sUw976tSu3BYvLjM7zvNi9pTS6ZTBblpd8lxgG//XRRalB8HS/bvNVEPGb4HaSX9ElJa7lfGYLyZ
lmVa7o3aS+IHTyjuGETgub5aU2qTxyYO8tOFJ5b7RJ2nPHSRc+mDUW3xLjeHqPrZ40eLnV+FRGCo
pZFQ4Gkb9RvXy8UYIDAzm34mY+PXkhfFs+h74x5vlWo66HksO99xsri5y0Sn3mG6qfb+4BVgQKZS
+anbSB+6Wms9z5On3IlRz78Pbdd8bUvcGeA+vEc7pxqi1LzLI8P7MAtjzg5dTH56WKMhzGW7yEo/
WbLxFx+9eciMYdHeIvJv2wdXH4f8He5XmJiOsB/bsNGV+eOYSthGRT6OJyWbU+NgRkWPLkOdek/I
PCkN/PMpZYZiL/2hcPUsOZeDEVUBKU/9nOeQon0zba3+2HmLKu4cOzJ/VbL2mpCqUQHVlpD5hPmw
wGCVwoqOjRrXZaD35pCGZTfEbAFVke3sT5rs3kfQ+Ffv78po3qgxhYPfl53lhJMaGcLHbhDSuVyU
/s4e88W7YzSBcKPEAPapURKT02BP75cq8h66ylQ/zAmzzbs67vPUL0Y7/8QMLp/5mmbcHpredeNT
5xjdM7QWiF01dMbxv1hfJi0svEaj8hCz1ZySFGJAkXat8Je+qZIg0dx6Ct16LO5kqtVtSBDW3/da
Yi2PniK7b21le98d/AiUe9zg1f4+SWLKCyVOq/spsRP3EPfZBNxHGrnmQ4bon1ph5HAZoZErp1lB
UQt+ceR9wnRNTh+Qk+JV6hk7nPNJkH+qSCH6D4iBpt27RS+7OBhyatsLX0UHUr/0XyKUyqyTWS71
x7pqmyV8PRvcXHvknCuaiFEd8JtNNugWKHXDMGPg36SBhO6IGOtgHvK0hZu/dPZhrP6ZP7MuSTQB
abzKdF2Ty5yK2SAYBmD2xTQd+xSbjLprk5D+RHt2FicNRzObd0r1TdaxLgq6cBXsZLB3nSSWdfVH
lBpSoOyiz4MuzHcUd3saZJsb788qqz0vUA3ae1c33qgZKdbGMZQJ2RQBw1AtgILfvB/Mak/wa81q
X6SHf5aiwbpqfqHwdHWfU+7QB0dG+cK1Mqb+NNSYnbQC6CIiC5Hf4wsEtqnKj8JI46//w6b5M7Ji
Lk7342rtKqWN1w1AqDDPcoKu7h3666Y85E6PqIJMhRJwEajPr6964+WCXWRCybiEfss1cKsoEvQ2
plUFo07dNzkm2X7jKNkzAqh7Df1bSzEj4QNiR8THvOq8Qf3tS7m+3GUxRTDOKG1rRlGGA5YU/9qw
pA2MCir6B+Sc25GT4UadKXNMLvRSe0rJfO9bhBd2ku5N8kdyBJxnPXQeUp/bmg9McrkKt6G3BlEr
VrPx4FrMYtKmNH2PUn6nlti+QBrM6ip9wCSdbuxVLTGpCU7zPQz9OGNH9Ipq3CO8ugQxTOedF3jj
2dZamZdHartVU3bGSIERi79dETfFXSNKcWjzvj81lVoHiJPszm03Pb+1eU7gooKm2ASu/DKtBV1h
2X06iYvZp/kcNmg7KjhVG/m7QsmW9peuCXKjxNAnxrIimd+WEtenMZk1zZ/nDOkbi811NzirS/Pr
R2Qb5QjhkLU4m6sw8nVQiMykGBMTK2EldzuMrLToXRcNw/v/ZRUQ8nxgBm/Xej6e0dIOES5Nz0Gv
QwWd7UcylvHn66tstxAHY8VtrVJhjJ6ugozVQ3Tj9kDkoUsiXBOj2EfTO/nYD7Ldgf3fWgp/RAIp
LX1ku66WigR+BQLqxCXq9exhlrn1LiqWSfq9kFO6czS232i1SaXHw4QZAOo1wAQWrOHFE0qnui3U
YDKS9Gho7R415cYjcf+sqmfcROgOXzVFZlssFV38DEdd5Vl0ZRFKpdDPaJBOO7thuxLOpCsikvEr
SgvXTf1xaKyhLlGMM61qeRM188/cmTFsT41/NspedxwM3/X+Znx1PZ03s2npkCgVSLVDIh5LOrRw
2RRfT+o9WMxmoLwuxcPQjAORvMGj9GC6VOSguV0r9BnjoXW+eTBOjzkqm1+qyrY/8cjjuU5jyLcK
MLSdan1LRFl/AIBFenUMtLHwfRlkxtGxqqrmBpp7p5Gnokxtzzca1asPTh2VkW8wp3Petbgt/nL7
WhNh7zFtwNozQqIgFy6aNn1iO36sKdY/87r5ccxWwOsQALYmGIhdeUZn0ag040y71IttnmjIK6cK
g8+diHYrP6U9ojOURYSNDf3yPaDsNJPW8SFw3oXbW2j5o13awp8mICB+EjEFqLplD5Jx6/MDGAV5
ss5LN+ziHrcA5NaRzccn3Togs0Aknxr7ZFCPn3qmcp/QvF4CMSUnLdmzbdpeaKR0OIzQIgNmvAni
jjHh+VeT5zSKVX3CM03xY6Qs/agwhPBxz1F3upq33jFoZrhdwE/o/61v46/WEL6FaqT08BukZUWf
xyRWAhxzIl/0U/Ew1Nmy9j3qnYR8GzZ4yv+/KAndy0Uh5xMis5QUC6nyk4U++P3UrEzyZlcZ/UbE
BfIAPHINvHCIr/YQGOBmcGH2Xkap0wyht/ukRmLvEln/ynVCvnpprGKdq47m+ln/eotGMsCTjngg
BmT6e4xui2M3WmWAdpap+ZUs7FOWTF8VrdubG9zYregUgbPhlgQiuymoGpCUzTzHl0bo4/cY5auF
9VqNub4OXtdHM8xr3tWl4/ww5lJt75EwzfaAwTdesg4zhd74aj67EbfQRqOBOl3GeIDbM7jNJD6a
SrXHe7yxClSUFVhEANI2eWW/VJJMl15/hkLBvTfJxAqcrHb3dufNdWgjohvkrV4BV1sGRIbsbbTt
YEunGna6efyUwwjcOQM3tgyAR0yJ6PHb60zm5ZbRXGHrU6EoZ30oyoAZrYett7bQM2r0R7fO9CBB
U/5tDHLs3zMeqkP7D+MGKMb1pa1biTqmiBtf0jhCqs5SogPK7G44xEuyE11uvEpashx2xEdwdr2G
ncTGOOkEbyxzES54206O9h/kuGxnlRsxjC4GP5Gl/pCzX77KJW3SQRmi+FK5+EketCbWf1nC9lD7
kXnrHiGs1PJcxdQ6O7XVjUD2/9hYzLmASF1jz/JybCtXB6XRT3TLvES0YTovdShLJTn/c0pMHuwS
XNCVBT90FWImrUtzcGzIyNcpdqfUDyUYxTg94m+k/w+PxYWwDtWAfW366WIUSJ1HToyaYTzgrJIn
9t0MB5WxclpOewadt14iQxfKKTDIkN7XTfRX8Jxay2uVtEsvouFyd9BnCqcmskI3VfYGPbf241qU
gtVzyFivezSurvVuri/UwmUUP9BenE+KMf1+/UttYdU4wANkJmMBVMPw6OqBKq+1Jpus7UJ1VB8y
Q7TvUIzCer2djIPM+iZk1osLaabYhyidLJQ5538GwvAbVmEE9NyQ3yE6v3ypSeoMmRqRmU9q0Zxz
o9FOxoSaehN3885uufVSOd2rFp/GBbDZmUrqqVmJmKrIk/7Oldl8ksJNd1ilN98qPGTQY8yyUG+5
eiIaikxAYRBc1FrTw6TSnWO1FIvvQIMPBnXIwwlBsaBChMZv56F410TmP5OX1rcKGwSwPbJtGyhk
Os9jHqt1CpW2qo4pDRAAl9XkA3rJd97qrVNBHU/shA8P8PrqvCe4YNdD1+LnLmPswobZ8Vsp2+e5
20U43FwKljeQOWqrTfbSOEZiWnDML5Dus4OOKlpoyBQedGr8M2wVdRVAlhwOmgdwU676J6u4mOHl
WgHHfmg/AJxxPiNM8n+cndeO3EYWhp+IAHO4JdlRGs1oFK0bQrJk5lyMT78fdaVmE01o18BisbZV
XcUKJ/wBsQTHjMyd5HRZoVVQtsApGI4eOjoaqxdW4nRbeoGki5SJ/ijLcufOCwVbbRLpJBeV/ePx
ud9YRsZjuN8YtLtjL0tdEqoymjldNecR4sOqeKuRjr0A1wp2dsfGk4d4zDLUAhy/I+j2ejXAWVgo
j7TJE98g1vNRSHAKhBPSnP9DT5MTArfWh8dz3Iha4KfwIoCHgbi6rn/JRqlViMcSuavlfGjUKuZ+
k7NnrW9lNG6TlsZUJz8XWT78fdRCIRPxVggrS6VmdR7GPJc4JQYSCGIYfSOMIh9vxOww5rv+wFtX
DXsUG8RFnJHsYXXVtOaEkleGqzgdXr12rdgcD5WqjMekME3Y+5paHzuztK6qBPDKL8e6M9/UjtZ9
+evVXkJDSo4UVO+fq0oy4jBTJewNgq55iqS09ai90etNg1+pipuvjHONP46wzB4PvHGlM7AJMWbR
Pb/byjjTa1NlkjVFueo8QRXXn0SVxIfHo2wcGIrf3OhoPPF02Msm/+PhL8Ks5o2ieqvSmPmoyN1w
VMNp0dLYFTndnNAfQ63uArxCe2uk/XgVY2X6jjJnviV3e5WjjdOxOBPrZGSLvvBvTuEfEwLhGlXt
kkynw5B/h7YbflKh75wqYo6LnhRxAoPQKOjbml3x6fFibtx2N2OvzoeqTX0jk9pe9TQvDshyWbSf
KJ5yeyhuzNrubJF7Lv3C16c8Q3FmCe3XiLWyTtqplRCVAvgZRoAIwuySiNT+QvEKF8ChQ87KbYH8
+PIUhMzcybS3RljOT6gG5nsgkK29tEgWUJpHgxihlNu9lOgzXx9LvitPP1r9Fl3VJxMsQ+Xq2tB9
/Pu1huIOx10zAA39vj/++M4UAkfNAdaArlD1raDHdowShJUhOcZ+pox/jRRipVEqWd4Vrvq7/qWD
ghHo1IlqeOxU10jXWy+xdMmPQtPYqT1u7WAyUqJGEmzrzl5bjepgiDTcdLUGdAVw0SB6P0glmulR
B+RlsEJaGE1sBqMP0ij9+z1M9LEUXbkW7mMe8AjTaCAneJXj2QSqU/+SJ6RuDLXq3idWku1s4Y09
gyALdi68odxB6ydFGTR7ykAeX/umFy+oRun/1eFQ/1P1Urd3o26OtTBLKSib9xAz26Ab1JkI6QjL
GN8WgWlcFKBol86AXvl4d24NBdeDgNygAXD3UhaBTO9B4VqNRB+9m6VhPpph3n9MpFo9PR5q41ol
xuXmhsdCxXwdzqXFYMplQJ8mG43kZQQYfAbw8X98J8JSVk6FObXxnQKazrUtLz2nOvpnakXtCQA7
T33XajsTUjcOAA0+nlvSGSgx66MtISGXBKg8XAd7tiTAy5XVHPBE153jCMQm9rQmTzoPrhk4K7Ww
zB9BoSPwmzSa/E3MGDOTmpQTeE1DST+2+ci/EonBxBxF6lt0fLOQ/y2MyYDOORAIW3luI2rVoR2G
f/2U9J4TOVLs4zbEhg/LXPuFn/WQHGUjwIAgFjbIncdfcWPD0FhZYn9IUEvb7fbuBM3VOWMOkQEZ
1foAo2s6OAhOPkft8PJ4pK3VxTASOCBKGiRSy9//4+KU7DRoG+TM0V9RUTYGj3myRzM94dFQ4tGW
557WhSNefFjgPR5543kEJsxHpa+/cCBXc+ws0QS5WuIp1if5IWE93DpNh1MiQuHmhdzvzHTjZIBw
pd2u8yLdY07odU+YNoGB7kw9PJRlMH8FWe/shONbX+43X3wp4G/AItQomsEwxtdghp+X9OrwKg0I
kyG8uxf5bw1F8xv/IhCk5PnrT0ed0AhDmYJCY5Z+HYfNEY5I5qaQ9Xe+1RL3rRI3uooLCh6eFY/5
srZ/7pIJ0r2sBriz6Ik0nEyh1V9VCRErzymD+JiPSf4emmkV/h/nYMESoAdGAHfX264HxZrDxGbc
CGAgfKnxnzwY33WBVb8+3o2bi8mrAyyJCOKujkBfFkCsYcRXSwoTlOZC3UNtVPcmpdwLsrc2/rIF
qWVTsbh75MTwu/0xxWj/TLlnwpX9ngWZ7BlOOL21agooj6f22xRp/fXQ9icwgk/NdlmdNLzETLCd
KABZQ2R8pemgfqlBzr6XQbV+Mao8+jhmNeY8sdVEPUrsgfpfCXbigw2xRvbkzpImj3gHj06rr4sL
WgTd5NotfnkDBqji2CVW/703Wrui7VmP0JxGo879Ri2NN/pc6HtGehsdFmoHTAQ9I/5rXZ7kreh1
FGOSa9HZPY1uKf9Zkff+KK2k6T191m3qP406+jMdok/aYLfzzqO0dZcgA7SUnRbm6Po8tIY9Wk1t
weyfjfKLZoIsK9Nw3MHSbJ06UE/0tvlyiwL07amDJCR6Y0F2SM1UAFSM29MY558cZ6zPgIUbz8Eu
+fx4s2ydA4quC06cDtZdoj2TebaBDviit6QfUI6UpypNorOaiW6nYLJ1DOyFT0wIRvFpnR/MIQUK
Ai7QMbMsfbMlXfmutVkaoms2l2+HttjTGtt66hzgOL8BhzAEV8sZOfh1mMbi2B011TNHYvKcGK+p
SrJ1V64G8VlrpemQZezdx4t6/yE1ilkQLYH8b4CiWg2iSllyUwtnyA44MA+Apu3xYGMt640dfpZ1
bkQ7u+d+ugxKHg8dEiW3O4DeXBPBJAmenVIgirMq6T8GM9W9bA5VjI4y47kNSsNXsb7cqQttoCUY
mZO5iFXTs1ifDnsytCYesBTRyyr9SsM1M9whnmdYiNgKHKAkw3dOmhTxAeFIA/eO4XwO2rZ8V+Pp
pLotIazqtX0W7V299wI99L2gIyxMCG0DkoX+uaqSFJLPGIn1GSxHAY4JGfXAN5S++IXBWGnALpCS
53YSxY88nAmIdKFq/6SARmeXzmGe7Txy95cJvwl9G8i+ZJVU1G6PuVKOpZR1BNNy3omz1iNvajZw
Eh/vwfuDTVkB9BbyBFvijFaR0PouCbecIDeuvZTakVdlsaS6ne7ke64yW5uPFA5EHsWIRXXrdk6d
ksd2J3FFp1EsvckzQ3YdORsPJJPyKZe16diFpf5GR95nJ1TZnCfJFPhkhEvvzHOgncB87IBagUmB
DtCDnG5qnjFJQXPp8ZJuTXLR04byCLrvrt5Sa22Sw6Qk1guj/BJBAIm9InAk3bczqcANbgrsz3XQ
Vm+SGcnWnW1zf3/SeiFcQdVvweOs4+cwCc1E5wtea21qvSmL0/dWaEXuXA7JSVfTaOfNs7ZuMbqq
VLcRR1mUeW6/KZCnKa7LxaO615KnWBVDCQe4KgREiwb5d2wZ84aPC7PCm0sbcmpGx/K7lTqtfbDs
biwvUDSm5hVxNxgjs2bDno2GeHjXa7Owv/TxIIkDNbMkf5otteRW7EDZ+OR3hnRuzHQMTjgPx6nb
BpPi+JGO/d1xrJ1WO+Q9GFekXIOidSlVdBqkgr5+Gsw+EXhFBSaqX6oSvMnTHqpBac/mF7rRdujK
UV0sdJlSfwqqLpI9cLF9BalflK+ZFaMqOoySVh7QX8rjQzPDj3CtrKFmFvIu4mihZ/0CQtLQGetp
/ElMOi4h3QCix3Krm7QR3Saz/2GAulX9wRgtOpxNn3HIY3uyvKKdsZJVDdHAc2ulYvBnuRWwMsY+
Nd1qNnrVz9rAtI9qF0eKm1VyPnJ+I726Sglu8McOMfz6TBynfcqLSu6ecugelV+Pvfwi0+GP3S4w
+8ifxaBor4+PwMYmJC1AvXMpA7Anlj3zR2IwVnikqBVvaoqlmZvTa/GmetDfJfzun2Zo9R8fj7ex
BzFBMJYSp6Mix7ACR+VKOQupjpNrVnaq5OnO2xxFy8wN5FD72Rdy+5r3drXzkm5dKYs06SLoRqd6
vfE7BCx4nsEUTEmo+dSusF4kBj7VgxA7kcLmUIs3C5cmuk7rQy3oyNexmYEpcOb8yC3deIjKBG9a
DNIfr+TGl0M8hiQEYYblZVhepT++nAFDf87jnuYtShaa2zVm8kqmZZ7EaIsfRi3vofiXP/A2C0Ft
hHIwhUxKOXeRpbDmHmBUDdM5twrDlYKwxrZS4r7YuZa3Zgb3nEL4QuK8E8WSzc6kV4J5+CwnjTfQ
c/Y7pRYuZceeDGbaU0vb+mb03+CyUOQmtljdi2OgI5ZuYxWkyXN1wjOq9su0b187GriHxx9tcygU
v0gd8cWgNHT70UJe014uouRqyl3/JkQD/apUWnuYJlP/P3YiWQBJjgYZVlk7RhQTUMosGVnFotAP
Upvqbh1GzSHSoSz8/ayWShf9V3MpMaxmJUxz1KIKtegpH9EalIYxOaOVFgQkmai5Px5s4waBc4vE
HjWg36pbt0sY68qEqsbi7KfZqafNjt25wJY7FxmK6iRQyX5HHWMP/HGfstIzhImkAZ4la13fW1VW
IqsqEw/lox7/oC1VH1JdqW23MUb8w+leBPRjTKhW0Fwd81Modc5u8HtPygWTxb+OSjJdC/Qpb6du
yQ3vDu/nFZaZRUmqqKV3kjMgtVpFdfYWsRk7fw0hLDeI+4PO97DxqT7lspwTX8SI0ux8io2DCip+
MYlaCrw0sW9/z6jkam/GJSrhY4naHwqTbpOUqmtETXowRbDHx9hokC22ENDK2WTUXuTVAji8TODw
CJkiNVFdMTnjue5m202qyPJTo07PplVWRz2cw0M6zwnF5i64zjaGqI834cZdiHM9xU/A+gsRbvVD
lN6Q49zm2UyyrDtbgRG/d3I9OD4eZXO+lJFpHtE2R01xdbAa2p0oP2OQktgL3sLOnSPG1ToO78jA
tL1dXCyngr9PHuQ1BvopYQuQR6fAfnr8SzbuLQBYlNXogPBT1vNFr68sLbQaruM0hj5yhlwmRjp7
uIjvVbs2Jw1kheWlC7L0fG93Vd7GQZxDs7vqQa31rly2tgHTVW1+EiNWzzAok09l3BlnI5reDijj
k+oV6qWN2j2Z/42rZmkTMm3uaoDr6/2tmgQnc8WsjVaCWxtl/Ru6W92L2cXdiWS8+UzVYdy7uTeG
RcAAbhnPEZzOdXksFIIKHRXVi1KMGBKWsx0pnoaK6bGBrlR4MNmRD2orG/nGx595Y2T4c3QLl9oY
f9YKpVFZYWv2InUuuiGso1oVxcUZrPEk6VB0E7R+MJcp9nS5Ns4SkNnFdmVhhtxVAzX0RqyoYNAY
H4cjGJnsYPbUOB5PbWMH4/ZFS4bqBLXHNcsKgLpNnxDl6AToqi/VSeg3unZsoVD//d2ASx9laO4i
imPrcCKc5wioIhdiBerCHbVGfRFhou6MsoGoQRKY2SxgRAZaZ+hYsBoCUxU0XjErG7xB1NJrotgt
EdMQxpI7d5WpP8kg5xdGVFUjPBu1Zfi2prCT/H1Yw6fjhnIQi2DTrvYN2rKBFcgivAYki8cS1YJP
Q2oZbmTNe9KCG/NeWMegknkAlkBgSer/iHuJejMwb6C8zQJz1cIJ5ol3TlF+tGo+116iOLU4VNUc
fIgXbQivSNr+2RGN9vPxhtr+IUSLPEiwS+76mnbdR33HDX1FoyHATKqMPVxvtdilUBbAYGyVYxtV
k6fG6uTn8ai6aqCbvx7/ivttzWqg1PGbsYna0XK4/lyNujQqjK+lSydX6DvzexCKsk1Eh4185wRt
TpiNxg3BC8yWU2/Hqspcj/rQkC7pYlTmaWGdaG5carjCZqAnzsgKqOJURrKUuFbQG9ExN8LmigYy
vMbH0954JAA7Ml8KoxD/0ES9/S0M56TCMEJ6Z20EbLuszA8JOm/v8rDq/00kLcbBadZfp6yZLl2J
zPUBc1Bdc4s5QqPr8a+5Dw5vf8x6YRSZ5HmGMaIWcvEaGRaKXoMyWW/rpBq8bFJsBIegkDl2+FKh
C/b3VwGhEMBWTiD6iYgb3S5G3VZa16N8d0XRGwUGnQj/NzL6B+YNhH5ZWjnvpr4Mjmj5LQJ3knNl
LaRi5xa4v8gXqDnRELRCa/Fau/0Zic5mDM0uvKaGJc65YU6SN2dx2+2Mcx928meTxi+4RVor629f
CsuJpEGBTaKPkLmsBFymUXbH2TAjF1E06f3jz7t1xhY/EUrLjs6rvKpZRCilzbozcrvlleS3YzWe
mrnvXKRGnB3exdZQCy8P8AzTI7+/XcLC7sPCHrhTEkOK3ZCmnh/aMwJ9BeIcO9H75lhgMkEKLv4t
v8UY/7g6rMQo8qJIw6tIohYyMKBIo5VHsGXGXrttc6iFHmCTkdJEWd1SRQqAYIxM9G4zOXqPmIz+
KTeH/h1mX87Xxx9raxMueGhrweuYlONvV7ANJNzXzQT2lt4PB70KpKOVZvlOZG5vDbOwY4CSEkxQ
E7kdRstDowyGKbg4cTfGRyvWZfE0QUoPX4ShdF/iJs0UL7dmus99VYvvMcyd5ISiXpF6UemUhscD
McVg+JzkYz6NbXIMe2rFbi0m+efY8HS6VTCWLeJATZzi+yIy/dQQWcx+P09ULtvIDP+L9aSpXN4i
XGgiLR4Tr2wyq/dFK8FxnC0jjjyVYst/BUR7UgPDGF+wJxoDlwpRNj7XQcl2ltHDFN7gqAU5Y9JY
1jm05Vr3+igyC57UTDuiuZHXSNt1ZuP3YhydAzl/2uPFAJboSVZn+1OipGP+FhtfgVA1ipiHSU+w
WWzxyDpnVpGDD7GqKDnPqal9MzPMANyg6MLgkI59Pp+sbJDagyJKFDsrucrst4T70zkM0ep0F+2X
d5pUgomeBqn73NhZHlwirWl+kt460UGSq/RJrUWNytKQI5wDHVJ0BwGGHN2nIEYdskHSoHRbuQ0/
kDChPxGFeM66rYrVm1sUyoR4VNtQN4slvfxO7T9Odh6KjXMAGmhpmsqKQQV0FbsEMe1gFf2bS6IP
2Rveddx8sxDIx0y1Odo53/fdDXLhxRiGpxrZDWf5MX+c76BpSi0smvjqmGF8oJ8wuuiFz34+y+KA
woBf5Blagla0N/B9FgFyhgrEUkszIFCu3oFOLTutsezoqstp+jnBeeHLoAwJOuyqLS64CvMWiyo0
d+a78QrjxmZQpFn02KHq3M7X1qKgq1OdKm9Uts82i3JGdf550O35TeLo/9LWlE7N2FOIL7t65+Le
6JlSzqO8DDEIWAG6ILejO8as6Lno4isyooWDvlZfnfBloi7VCTiIbaP35RV1SLV1ESTJv4Ez6l46
zSGZRK41dUel0U5x1A3nx/fhxpajUrE0mmzerzsAtZWH+Rw3MqipEhdNnk7yx6Qb/ZGm2M7u3vru
uBpy6ZIF8KysNlyM/Jo6J02EElFsQimdOy9z8l+yFpZu0jnOgZ7xXmd+a3pcwboCI2WBN60ezCiZ
8mywISrC3FePXCDKJUCU7G0iKXuC31tDISdKEkl2vmgm3H7hVAA/I8BiWyu0Ww16P37fKD2W2MV0
evzRNiIc8mE6yYt86WL9cjtUMDg24BSdRyyZAs0tMyd8O3RlL2i7J+IUQw2Td07PxpC0I5d+5OJL
ScH4dsgQlxYc9+wQl7EqOuAxYHyk/xQenQhRtNQYpZ0Ds7FZliYvzQsIWfelrTLRBioYSGTHjsoT
3Y0fiiYrv4HLNr2Za9I1hmn6P24mwMms7EKWgma6upky4OCWOTrkjnHdeU2vms/SVJA8j23mobss
vLGq/tq8ka+omNSq0bBCKd5cDWoiYWj3JjHdaJQIJYaUJC0v4EBY/8cnXKIRYlRyUmBwt59QCdsS
pbdZumiYUrs0NCJPS0rbX3TkTmWcSYfHu3QjBqIoDqVnQRJTB16NF6RBnlhilC5N2lTfLLvoPDs1
9jbK8qfctp0WJjKVd7ppVMXWx06K+zmxUlu6ZG2hnoapK7xyLmyvLRvj748dHUL4OSabkpR+dcKn
cXK6zGEoXQ3Lp0GC8JFrztckqe0D3p57qk5bR+6P4daE0gQMs0l/mNw9cmI3igzlNGmF8I0oUw+g
0/bK9VsrCRiNx9Gg+G+tdcaEFrWTFYzOZdLnwUWYrryiW6p7XS+JHazu1lAL+xiy86KDvy5OTRU0
DgXhy0s7pctcyuqsVyOr2MEmf7wLfzeyVhuEHbIA0Ojv3tdh2oazlVoRnnCFWpxNpMY7QAXJcLFp
3j+NckBcN6SNkx6wsU5+NnrXDO5A6RmgUjdxInVtsuezKDTUvDOSZ/ODHDuz+Ihury4OOj4ysoc0
fVD7eTnLxgumaerJLlLjS6KLcvAMsDlvoqwwP1jlbHxBDZXY3TTnTHtHUc4Kjjzz5c8q03JENXtb
PAXkQuEPm8BzcuF94OwVjwDLvFFVoti3wLDL7iAFtuNWOhB5F5l/Yf9o517IB1is4bcYs5LJzYxB
1i92U8iDF8Ry/zVVk6E7IYRjfKYexyNFhoJKvhYhXqdLSpi6vdVOYA8mK/kvp3RO5+jxx9iIOSlD
8NeSv/KQLPvij5hzNs3EjCsUnSM1Nd9kQxr4k4LS+tIgIvkgaZYAifzKoPjunN2NHUfRFeYQBHuk
ZtbXRKsQQMk48eKHYZTHgX/Cz6KWes9kjK+PJ7lVCFtgBIS4KGky3vK2/TFLUUkCnJkmXSTM+84T
uS0UMSmdiK/ZgVI2SS6P1+A1kak/64X2He2b+v3jH3E/X8xcwKfTntBpyqwLfzlOiJ1RAEnMReV4
JjBeL2is+aMm0nnnqb6/5xfxnqXJh7gyZKnVtZjnemGFJq3qgcbQmehWOmdp3f33eEJbo9iIM9kM
sVFlMWYwPFVB+I6po/K2nAb9goqtuof5Uu5vXeSWUOYBfGIuANlVoCPGGi0icFag9ezuvQLE5Xva
j7PpISOX9R4Qa0roKGOIZ7JZ8Ql3gfk0xdBi41kxv0Nejf9NhsYBrCxHHydsBM4D2/nT48X4jd64
vdQos9JyQoWP4Pauvkm5JlPtYoiuCFi315JazeTKXZT/10t2eCatQGhQhRr4dirCnrw3nz/mczoc
qkSyfKO35GNvdeZzH5nz5fFP29h4dGuQ5qBdQ4/DWO2GqJvjEV8YhNTttj/hMNicjQB7m8JUMv/v
h4I1AORXJV9GqOz2nNmSTRssQ1ZFSJ3sy1mH50JRB4dMS3dl5Da2H3B0mBg8I2A51w3+grAARBzx
aAjp+3tPCTV3S8qM6SnQuuG7if5i5XUkr6FbG0H3DPyl713QPuK7SVlDvBUh0hej3vY6kDCqPf44
O+qPCogX7ss2ZBkXGdZ5PEahLCjtSWWdunWvtR9xb4y/2E0+RK5Gm/c8qWOS+UkYKEvppRy/OQZg
XF82uu6lWrDYvmbOiKq3koIqap6P6JQpoVEZkKdk7bugB0P5NyuNxu15Q/4bhzKyXYGwvklDYkpq
T8U7JKAaXcYf6mh29vA7GztkgVSSYVONpiW0/P0/rkeJjlfaRuiq5Hbce+o4FwcV2Pb7USv3oDvL
Zlsdk6UJjysCHQesQVabsXMyQwsc0r+5SL4pnRadZskQnp1rja/arfziwIbwcaOX3bgQ087+vM9h
4ANScKDdhxgPDczbiSogDuwuozDcaKns540jfGjItRc6DsbC8EKANdZ70jxbU9aI8Bf3VoQP14ci
HKw8lZAHv45yYh8a+i8XYbYLlq4bgtciCCZAKUEenKKqpK5Qdw0Q4cfncusOXUhLS5xMv4Ea6O3E
kcoZJidQA1SvRcq+c7L8QhsocP6bcG5Q/nUoNHVuT+PjIkBNxmfMnXgUZ9ro0qEpdPVlSBP7szoX
xn/6UA7IKVo9xft5kPaQC1vLRTMC6D61oY26TK2D4rKa4JKbs12DnABPhkh1TAxYUbwyXRHHqgV3
Zx6bc2WGkfxJiVvd3lmyjesFLDU7FbgMuGp5FTIUsUxmlDaEJ5ozeYNqZi96Iaq/pmSQILEdYQws
TNV1RibS1GrRa5cuUxXLg29ITvQ6hiiCeuVUNuoRfe3q4+O9sPGcsvktyEmQae6rImFGjJm2Irho
Ka6ffiNV5qnN+8k5gNNxPtg09z89HnHjegGuyv5f0DfQolabr1UCoOdtGFwaLsSaoPogNOoFY5bm
O7Wz3/XY1fVCLI+iGDKmS7Np9QAZaR2k8SSkyzCa0pMeOZnlkozOshdX4/iDDTdjHAAWCQRyVeTT
JU2U+MdA7abwpaJqvqPRr9UubDvnV2CiH+3qkqk8GelgvOAPMg5uq9SJ4s2KPCJ8mUtye2x6qTCu
k1pRNbNaKui/lBY9F08Nh5EYIKhCBzeDsXnthhgvU3UaA2BvqVp9MuKWoipJUpRjpkIqeej7ugeC
EHTiB+0WpJLUUdI/9spMc6mpnOJFolN6cahnkbAISXdeiUrkN5iXKYqv97pZPnF9j+I9nSpQ1naX
5LMfKBm4716v5/c6Ibfk2YWTQsPNC6k5x2mBjr1d1ErkS2qjY6+Gq+LJgY6avSf0B9CjlhNaEY3t
jIaHR4AlvLhT5Q7366p7rmXR5FRPLZqnUSZ/6uCSfOiQdWpcKZL6pzirqxDRGa5kbx5BN5a5Y3/Q
NBIqgNu99U4DC/bZVtrSBjiD6LQfl1atHyO6puDc52Sc/WKex9rNm55mF+aWYeMJ1qV35xBHJrcu
gsj27ci0uY/yIOt87GiSzocNIWcIsswOBJOxzOCdqKEku1ZaFf/AlMCXCUnV5PPjzX7/xOD5CcXd
humGfOo6Z+8bYdj0/oyLTDH5ICQ1/pqhznyU8x5FydEYj9gT7MVdGwnO4jTKriePg1O8fmMiQTJj
GI15mVAXQyVJr3V0rvRyMuhJAvB3Ta0Jf2WNhtcZ1UmbT6JGzZS9gbCUtjtLcH/eb3/McrX+EU4g
Q8THkSzY/Wke+gV2hIfSrNXDKO866m2sNhhn6NrUtWgxr4mWlplzsAZVvyjcnB7wfvnaGWWU4145
O8eZg/IkNNTFHn/jjQmCKyWI4ZJZGibLFfvHBGHmibjLe+3Sc22eAlOufaQN4GYMe0rzGyORmAMV
4D/Mci3/GgsTlfIEC5kO7LZfCyN5FXIkv6k7I/r6eFJ378JvVT2AOsYCY+N9WE1qkOKqV0PnUqnS
68yyXpWh/ei0MRqCsxbuPQpbw6k01ngQmOFd21cp9BJYUoLFKR41hzkSukcwoXhOEmiens979pt3
K7l01pbMhLgTRORa5BWnkMgI5BmMXmDln4JeBOCrJCxOq2KW9uQn7mKYZTAKdkgi8BrdFVoxCAyN
DFnBi5HGcXAuwBEZXlao+aFWzbbz5qnGb6/HnSPkloyy57abix2xuK0FJt77zYI0eHhX33NWaUdg
a2pdbNrWT+GkW9mpB21aE9tnxZuKK3Qnsvit7XPz+jJtwhkNjX0yzruUTOf2zgH2OJcotc32XCtt
NvsaPTSIwdAUekBVeIYUSmzAgXO6QvMV0Qc/22JQL8LqIC9Hdhp+quJoAN9QtWkLtT4TezWvu9CO
n0kBhrYuCFlq/avjK9kzz4+EEWwNjPGjimrzL6vX/lqBfBkF6UOoYkA/ibpvz5OjwlbDZwO/16Ie
v1X5ZIKxmujxhygkfXp8drdmtNDEgPRRfrg7TKXmDMFMP+OC2sl4ICbu3sRVrPqPR9k6QgidOPBt
Fpmh9REiustzkhV2dTKkXooXzon6auUGDjXVx0NtHSCSenAh0FZ4SVdxnDm0OC4CYL+0SiGHrmX0
2teKd/t91+XBlwxUQoTdUdgQugYjCD6Ttsm0kwFsHSCAeiiPLTR+Jn37ARVMrTDKmuzLBD5wsQOl
bAAZrO0TCrmFJF8wI92b98aHpJTGqSUl0BfF79sxJ0TNCc1V80JKY/tFkddnDdH/y+PV/Q25XB1U
MiziFC4nLsR1W01vFFtKZMzeQghWVeuXczs0B+KL5EOOoIA4JCSytq+0dSuwjjKR8MRzK2teUDAF
QjPHRll7OKBIxrcGY6SXLsAIxQUiHoaerMxieucgixO9C6yo/CpKQ0hv5g5hLG9yrPBnr+s5MbZU
zEfkdp3Wkw3swfRAwmSrw78Cs6tW0bJLNZTBZ1FYyU+7S9MPuGBrto+yz2SfVR2fIG9o6v6bbE1g
TEZ9GP4dhF7uods3Nv0igAz0YxF0oGZw+0XkobetdMC4zLKb5qTIYXssek06liItjo8/y10wQz2E
1hyvPKqGPIyroYpsihpTwoR7Itb2AIM4bqtHiQ8pZD4Zak7KhIzY4fGg94XLZVQqlvQ66cffoTAo
4aaVgWziBYke6UheXpAO0L/5UCqKco0JJUOvoKf3NPa18Ty3af4kUdB4FmaaXMzegUMidNX85iDH
G+3kcxvHwWDV0auBxs+vW10DPFzGnFTUAlTJLP8NJGN+P4Vj/f+sO+kEHBWVhHgdPCdaa4m4tp2L
VKJRlyAQVHpBFunNWwtCQ3dJpLb8t05SBMUfr/3GLUcosjwQJAQLefp2bzVq1lRN0gcXgMm0ehzh
+PPoBN5kJsVhSEr5KsbMOQglHF8x6v1rFCxfnvIDwSUbXL/bb/jyTinK+g7BpdFdKuHEnpRk+Tlr
ugo1KyV72zh5d2i7QT1WmaHudCm2Zg8gj36MQ0gGIfJ29pNiJplSx0SAtt18XuQcng2tlFl6C7U+
pS38WslalwRy8EZL3kVHb9zvWELynC2iMPyC5eT/EcUz38kOiiy46At7F7m8tnhJ7CxRfNHN6ss4
q1JBhtjUv5J5iNh4qfVPbUT6GxAdg4Jo8qyNZ0Ej81sQ6AQphR6HLyPs6Gpnm2xdQQ6c84XX/1sU
6PaHTk2KwXVP6FrETf1tVBMLsEAykYcPWjjsPPIbRw6sG+R2uo5LDrs6clY4jlITkgaooFrplArj
P3OUu38e7/yNtSd/AiAATJdizXrti0jJZEkqeYDS2TyjvKV8iiYhjnKgS7In6r+mf0HspR+2IDpQ
3L2L/lNNNNXQRM5lSIvg1CIknhysvGvynczwXu6CgcCYairgLVoTv206/9hUs4oUR5AQuBSKwDUj
UybTpgbRad/w1JLKD04w9T9aVUccl4dAfFezWMfBxdGpPVtFXF0Tq4r7v99ANz9Kvd1A+HpaOF3W
NmaZzXREKz54r2IYfKjlYN4J3O4rEcsCgFbgJQMNRXBxO1atFVZTVrJ9GfWgOw0RuKcYcq5rlU51
zrltPIgWmsuRiXEmHSlSdUWW7mzijRPDxaZT5V+qIjxstz+iSuo5laqWCJ/n9kk3JfhoTRlcUe3d
c/PbGmphm9GhRIf4LswvurmZjJydVeoi/K8VfXfAqlx8tszy4+Mzs3Ey2bhg9RcCOTf2KjxQDCpp
Mdi5S2u0+iEPwvJ1biNrR0tm42QyxgKIBLt8Xx6ebRqXRkPUixTV/FmORHIe8Gt6iVnq0Eudzvzx
eFobz8BCQVp4/jyFlKRvv5VIcmGFcmFfyhaYsmsNdfwtG61k/BopOZArvXSi73OTda9jBkXX69FQ
3TsgW7t2IcXi6IMQALp8qx+BaLPV1sVg/Y+zM1uOFEuz9auk5T3VzMOxrroA3CU0K+aIG0wxMcMG
9mZ6+vMRXed0yiUL72xrqzZLU0i4A3v6/7W+lUD+nL/Qm0svBsKJx9CfrLYMU44AeYiZr91oSAzD
NRqB7Wr1iTo5M35e6DE4aOylJdbjvUt1Ov2uWwr7SulOEuSUPzPlW6HhzNWhNKAcN6KWj6vatMgB
JXRmOf613p4cCnBLMGZ3vgmEwJNB4xG5481Z7ya+J7ztYC+jfezJSPVDczKt6QbIpRhCCxjEZRdY
6btceum7MvC2u3Ws0nND+JXNMFk1uyKZSWQ3Nz5/LVKOWHldp05iNsNI0BHPJ5wxPsQuWJSjIQZx
8Jthe/r9y/jKGAOR6EESRBj80iDNhI5Ivm/cpFHul37r22u8CPmZyswrUwZEaTTPeKKJHDrtgXKs
rDF489VkQcR9oy893PBVrV/Jq3P7w++/0asXQ6RB9wWBN0ErJ/exzPaE7ZV6dNl0SQu65WoPiI2D
cbb//m6dCjQ6TVrae7/n5JENeuOmtbs4CVUc1BmNkMdVd6ozI+TV95RNK25ylkUghSe75kVvrDld
SyfZ7KWvDr7eNpB/mrp8k/ZGKaN+M8obVXRlFZEImd8pgbQpbJeZRORWbyAy//07jN17zxule/6i
pR143TjWa8Wbanb59URhqQtnfHdVrE++rc4sba+9obhXkFcgeHtZWqRWaS+bP7qJRnsvkvSSInKA
6zNHotfeGky3CG4xFrOUnjxKm5Shqe24Cm18zHqWM0eV3a9H1Dfqf3H7MKiznu26KFCXz19QUIbC
ES2Xwg9QhXUwL0lQLkGcZoNx5lKv3TteTWbQX6Lp011nXgzaJjCIJrqnNVcT10PpuJyLbHtlMYG3
shf/6A+Q0HhaMggolfj4wRlyRRN8l0Rpp1G6STmHm7uCOjaQpn5nj+TCOGq2mrDurq1iy54pav3+
1Xy5mPNJdnHfjpFlt31yb8eMjrlfGE7iIaK6napqQlkp3WwiJNprbsxVmufOD69dcpc/7SNhry+d
vDkuitUiY4uYmDjVLvEt7UQYLFfHjAiwq8VS56q5L19VygPI0nmov2IZTpZuiuhTY/mFl2AgmOKy
GbIj9STn0A4oCn9/O1+9FAUJwHF78fi0u2wtuoVC0nGTWnMbXNM6mW0gS4/9WOpnLKL7bXq+GPOt
6Pmwm/bYw56CJNiB0WgmUC2xxOAd9HSZjqucnoxisQ9V6VESzf0UdFZPQMNanhfd7Xa4F9fn/Lf7
+10XNffzUamXlpYj//GShWQiNBDZ8JbELONan1KygHtjvtisoVNhRfJSEVptPt+BrTmnVXjthjPX
UQ1DsvLymDhhlSsdO/MSfTSao4m5IrKttb40TPr1v3+2r9TBdnEhT5e1Zfeo7p/lrye3DoUxnm83
QXQNQBUAmPmtLvOVQ4uvvatRMFxoThO8HYbFTZalJe5eYdO82Wp9vh58q79QxVS+8VS1/Pz9R7M9
8+XT4PUGIANOEPDw6Ti2S5+vjuYzSassmJ7Yfgn7cXZqQ4sszfL6o725EMw8oGXmDa4eiVJ61dY1
3AlrxnHJCfAUYev04LqKCjWg+yiE1o7ixqlsp3pgxz8Wh77hz4fTsHRFOHlV/xMtm9/9WFtXZsfe
QMF6I/W2NG/6gO7uO6fgRBAqgt39K7ObMuRCq95tn/M6GNvIHW24cZoTrMTpuFZWPiH66ed4slZl
XWie1RiX0jekFQUide0IvrdKf3rEbDUoDhZgbBGd7Ky8Had5AFGKPX2JJ5jxLEd2p55qNy+rI4p8
NFx5A5guyjT4IlHrq0bG7G/pSYzgddf7vDQnCvdaMNbhOJT9lVqLOQ0LPAlLCMYfgB04JPPBLzo6
KMPYA5+pqtVoItMqRvaeyKN9lEbL9HVwusmNCjNXeaz3it8cijR/AJ3Xq6uq6I30Mkt73TyQYodu
e8yCefxQKasx3dijOO49bfNgZMfWHr30ICyE3YfFL1aiIdDQbvVH5Bm+uFnKwmiv59JZu+NQcyT4
OnfNokfI290pahfT7g5FqwBEdWA/h0e9FloNZ3Rbvwy909oxTo/6rYRCr30lt7u7y7rK0mNc9a0z
J+M2GkKGys10+7ZeyaqJettabnZvFGqKSTpfPWU66YPhjlS7Idz1Hx23n6oYvDDiMUPmqLBwVpt6
CCkN6i/cEX0i8Co1P2Drz38YlgrYcZnLctP0mDUvXMHr8wYDbvNEi8PrQ6r1VR6ChzE+rampjfeY
tRYjHAxSum/o81h3zuRuM7Qou/yuwJeKD3lW1+sF9eb5Bm5U1zxsLAn5ocgcswzLqVrHUDruckVI
zpQe562bPoCCMYN4NbX5jZE6zrWuV9qHYOX/YBavK2tw4TWRWvP0c8exzgn1Ia2meJbrBhEhMFov
CFXh5VuEzaR7aujlZpFtC+thoMgxXbvg9wAarnzH0GqUtUbC6oneyplf3ntzK5/k6CszDpqSzoWO
XkddV+nQWBeVVljqsphU+wOrlZjjlrDwr02gqj6sAmewQsFx9LhJt3gqwIZ8aTxybENXr0FoZdoc
vC/GXDfoe1WGCrNJLY+a0NgLlqUoxjBwaM6FqncL42gj7AyOYA7JfNE4hsdLmtJjzSfP4IxXNG0i
yShfLyurESkf0i5uSxJfv8vZN/rYMMTyXmWrm8ck9PgPLvy4dordYbG8x8VIGzuyilQ5R7rr2BUG
W+SS05ky9I/WCFgvqWs3664HHBGpFg2u9NbYwjaNsC93UFq1YtcjDrbH+Xoe8yAFiTE77PyUZWlv
PFs03jX1Nvm+kfT5nvy1qgn0HFWa3xpDabgflnKtLtmsIqcvunxEqdvXyyyvlyqz0nvPLIrhtnSE
10UQJoNrOuWyPGRasN6KQF++TuVGDQzjAKEDpdHbjyKvpP6wgWkKmAphwzCT1vY3gxZIFeFXDZYr
yx/t6YJG5HizUAhww5okrSzs4L5AkUTKLR+KckFJmU49iYgbJpEwtYwJ5dlQth9nshoxPNhqm7GX
U5t7UGKs7zS47unllIpqOigqShkvXbM64N+K7o3oWgPd8cod652tfzv2VTd/MHKV1oeM6eV+U7L0
sLto+hdX+P09QF1pg7ccdQNvdydxtVKWWkPo1psX+lJ6Dx5gNBu/D2SyG0NA2XjEwSc/bYPG+LAy
f7gdXN7tY856gFh0qPxId/HpRNDA+zVyLdK34has4fqR+KtqPWYWcrbrbjMKcmCypeg+5toojQsb
h/rbXK2td+TZ+sEdi/2qItLOpnuRdtkSoQmc51uxekjRoMJ4MraKYatARUAADOtiHZvQ7vW8jryu
nvpjXZludhQt22mWOEPVB8sEiM+GxOiOTkO6WVRkE+qvqTKdb8pepBG2yqwBwHOKCynk8fKuxIaF
3lp3bxaUL18NTRU/PG+wHuoGdgx2xrb8XozD/F2vPLeMxZSNXjjjLNDjWa32WyrlJcpUY9MxyfD+
fWRBHps4UN36OTD69O3kLuN1t7Trz8V3F7rG9areT5y7mSfaRcqQ9MP+42xuNaG5tbYNx7ox2vee
NYrPIjWKt9SScwJvqlocIF8aBGIUk//FqagZE3DbFlXcgu756fr0Ba5SPZ+6xFBtl8fzlOv3na9V
fQLfubjblD+7UYWiPA3lRM5cBFAqfw94W3gcSniro1L3GpFI5J9lTN/bXW9k5zofcyRBKeEQytND
IN7Lz9mnYwNJi+AoHzPh7QAA2Q6dwYEyXLtOdmPXrahCXC05nPZVDnE6jcxnTuVtlIKlHHlkyAMf
G/otdDlltmyR1pbFt02km33gUEGWkC3t8cuUdYb4uCx+84He4qxhReqA8rROzkxLspLmJWoVeeKT
NNExb1jBl3laxTebFBv7wFTU6J/XaemdYzqkBlkN+arbB9mL9s70muGzBX2PRX425a3SBvMT9QS5
RY41qiW0Js4vYWfy9y5EtxZu3I8LspdQ1pvwrzy80hbesHEawmqoC7AQYN+Amrtd+zhv2eJQ+m5q
FaWjniZsJb1PLoe9KqLElr7zW0C2kb/24/DAFtJkfakLgWs3KIMuXjVt+9Z6k+6EnSJkJR6QKHB2
9NzVulqk6ZcxXv3VOCxavegX5uQMl6MhPSfWunLKb2rT294MU9fbF2RI8o4je1o+DDV6ykhJ01NR
7gdVzRPpOXBXA9JcpEgOYXnsF8QdQW7beulAD+XMn6Xbe5nlfMsAXe2bpitmI7LdGXbislqNluPJ
TTf3eyvHfvj4+23vy1IoWpO9Pgbmc+eznhxep4nRYOeVkTReYyeVVqo5lnqFmNFaOQKFmZ5m1yNI
6JtSeUZ/5gD2ytEDTBSALHaZKNROD/G4xfWaFc1IgjrYN2lZ8YAbuAmFW55jk7xyKcSL1HohpNMN
Oz3rMSE3tSaZiwFXz3HGPiry0nS8XKX428QfvhBAfIo6tkF1+fQE21l61uVz7yTtaDmHFLb6MZub
7PH3T+6VGsAOVKNwa1KletHZ7WSjdNXNToKGWNtCjDDiw8Kc9NZK5+Hogg7+9vsLvnYHEbZyfMMo
jqH65LQ62UPXzHWAIJN95cGYpHkztx4kr7o6xxV95a3cge74OYguIMXqpJ66TBgFiR20mXo6oz9s
MKUPqVjT9lKm2ngBjc8n50jOLWujMPJzSRwvb+3entjfSCoDsBtOvmlTjUWbdR2CUJnZR08v0muz
RltrB5MeA9Nbz9R0Of6+cvYkBJlqICQURHMnw7Bhm79NvmmCGMy1JwHgMCW7gU8Ruttg1dEwKL2K
ZDtNU+Q2vr6F1TiON31q6eiyWlIAD2uG7ZYUE8Kh+dyl/2SOZCCFJT2OMrQzferjQWdNZamwOqKI
ej14Wq1hg8+2I6ri2qsyAm1tU360s0lbPs5tb1aRsFvn06RXNhOVVlQImzfhAm5O2bTpUMVLEtgb
HDXbIAX7pgmoDIcBUWiHygxkesVfSbdrYe8zPTt7Y4hzQWemAoI7+/cpupP1zdh7fnHQpkb4F0tf
5w+D0Ff7y2BYi0WQlQknnQ2lkUWCgh9EmJwFLotrEWhNqGNQSy/cbJg5HKXG+CYIxm7nS+9pWXdl
Y6jlEqmFCeCjaBfaLH2juZGuy1TFdmEB1PRLXTMuKCMvVTxpmeMei2Ax2phNUKsAtbh9d9kvHlvu
zDRLcTe5BiAP3Ax9+d6DM6eFPozV4hrfci8OnrAF0CFiwonmsrB/vLc5wt9vCxr7qHSlpSKhym2L
MguCfOiO6Buo+az6w9L4U32LnNt5uzlB2UV5gGv1MOWZ0RyMIOuI+wb8jqic5oB9KaZue1qWzfiQ
QvZhKW6EyG40wxvbkP4Wa4/ddA1claIphgt0fP2DCnbpFkSSJmCfZC77P4TEeDCJwsHjSbE7D9dU
23y6gJnQDnIaChl5IKOoVSinHKNWBOOjZvkNKwPrmDxqsuceRFW3Wu9a4dYqC5vAnWUoK1X3d01a
9MPPchvaj65euBwfHHv1rwvDz27AiBIbyVmqUhHKnfSqHypiXoNW8yFQ6nU33jSzOTqXq+ZycMGq
3XwI2rp3sXGYDuMAEcDHaVbulRCLGVyMq1Firm6y9UrWztCFonDS6WJuSmOLpevXn1SB6w8Q4WTn
Yb1U1lvliOAzx5zy7RL05nVGI1KLVO409Y3wUcmGQ9dqwSUOeXVb2yt2y7navPISXP6YRmNFo+Ao
65KNQ4MYuYvJ3FQiZKjq8JZ607+rcphGiJJbWGJjn7Uicqeme7Jt0vIYgnXwzc6afGbcbMI+sNnS
6UdmGfYUuATGFpkYYRyoid30RumtXd3oNYgGfIxr+tFumq2Bwu8Xn9gjenXk1s72LqAs/nPaen07
9Fm9vKu2RagLDbu5BEtu7X+zXIrqWA2T+ybb5O7Y0D1JIah12jsx1X1H49OxvnME2LTbdQ7U27mF
7BpOWJz1Q+0XfYWNZ/W8i9RXBeWehmiKY4dW44dWu2LF4YJQMJysxmoIFXDWNyDv+jbKqTGaoUWM
QZMEoh0uirEJgkhC5O4ifQ0yPWIL37TXS4FQDe6WXvCwlMR4vAXK6sJcs9JDUYk0CHXN7asjJzqL
0x1p0jxUzTlac67obhjpcq3MSZURjYelwREsaGl7nZzfTcXg0+IMzPFdOXSeGSMrcN3IcDh90Xmq
SW4mNOpTNma2eeH02RKn5STAj9HFySOZjXpSDdYyHZph0FRUraibksXMSCMwprR84MztfmlMlQ9n
loiXXRWgfnjrqVQj5WKVeF44rQ1c5oBZrGTbSyi0gsfYnLLgXH12/zPPK9JcBsEWix619xcoGMNr
OZT0pZ2gjFVlODvjeB+0ZTswnuf2B1319n4dW+eiyoGLhoFbCnf3kJqgE63y8+83HC93AYhngZnq
IP/Ymp5+Z38jYNqjBpIQcdTdBCnnU8001RV1P++REl8JRzFQoW831cXvr/zaBgDJ3C/FySudOVn3
o+mNo5WMg+k/LmoxOGOszdFWfns3G6l2pmf26jfdM6CRaUERPd1a2Tl0w1n0VrJv9cIukF3s91Zx
rNPuSxo07ieOSA21ymE6/v6LvtzTgU5nQ7cLzbHanG7AtXLClGi5ZuLW2QYCy1HxYlY+VS19PXOp
l1scLkX5CgAavg3iCp+/wZQ2qrJ0MitB7rDFdTNmt5LJ7B44d3msLFqek+u50e+/3yvDZo+aZLdK
XR/J/n7j/9JvmNx17NRW6om0+z4JVPrNWfVz8QWvvC3YULh9xDCSvnTaxxVT3hUA9vVkMaTbR76a
m6/E7MpbWO9Bfxj9wjnjaH3lsfG2YN3hf2iITjWthasAoGfWlqwVM6ju5AUYpbY4Ks1vzihWXvbI
9uBmlBoB+2CKvSePjehFc+ocZSRkg2yHbXDNrzta7AJPm301QGSION8NwAcUp3zwqWdmpFfuLZgo
F/oF1Af0FSeXL/Kq9mraNckEBe4wTEh4K7dM2ZZuZaRm+38xINCl7NvwX8CNU31OU9EJa6S+JZM5
6JHYqg4MZDEljjPVZ0RgL+F4iAd4OXfpDTeYaf35yzk47tw6ytWTJu0Y2brmjU87vr4PjTkfvgU1
WTmAsaxWhGUZaGXEkW+ROEUH407JvsLq6OkTMclL0P7twyUfjVMl4MC9xX56G+xejq5i7wWatHDe
DJa1fjWmpazi2Rf2N2FQODkzUl+ZHpjp0UUBPiPh5LQz2Ne4/FyvwpSB2iKZ9HGJ180ikNER6moP
P4wUttXfzw4vhxGVzd1Etp/zHEh5zx9AF7SL4WyblThpJw/G3NJTmmkzBEAB//6luBLKYqotJBmf
zvDoKN0irVlRjNZJ6a7Nqr6AFuOuh0oBCjhzM19Oe0x5WN84rTMx4Ut7/sXgqhMEp/lmsk3o6akd
urebtJ0zU8PLR4aKDQ0qHjSEVojZnl+lJJSzr/tMB2ukF7eDwx63MBv3xlmxE0+6LqLVqo2n3z+z
174ahj80hIR2wZo9uSgcydSzC11PCAhsrke7r5IuUOegca99NUYnGkUqLLuw6/lX87HRmDapkQkm
Iv/eROZAk02OD1WV2e/6PtDTcM1Rqp7ZB7x2WSY5BDq8IR6RHs8vK5l6iq1QemJYQn/UihJgTe0U
x4kmmB0ZFfYEdgfl1J+57itqGkwp3FAGA3AyXprnF+ZFMu0JH1NC+drbLTADndl68LePEPXR1PTz
4KTxyBb0KIoFLJghmyau2tE7F+fyckzySTDn0J/fs+hP1xtN4j8xmp4d6LpVx5SCdmLqo3Mw+vGc
huiVSwEqoUq37wxeLm2tJ2XR7O0Zuxd3aeHLu8qQEEtazTz83Zf215LiosAiPJCl5fntxW42diNB
JolJX6CPtdShH+Z0jXFmRL4cHJhu9wjZXdTCZHPy2ppLXhcNwS6Js5TdDVr/Nl4nUz8zl72yW2Uz
gBESUxsK1tNvQy2z1Rxh64m7sBDgpsFec1zWsjSPftmLKXKkKr+uVNBoJY9tdW5w/pJTnpxSiNbZ
q4Mm88CLdwRzhq0ydzXY1VGGDEdwybhXqpYzP53HWnCiXWc9RJJuvgFgQZscn6j9DUZc8ClwhfVN
r5b5U0osOtE89FrvVE/JPlryHSc+0738UlmzOT2ZhqKeNNC+D3WFjDaxABzcWxyInqrcdz4Ls8j7
mKB1bYy80VNfBqfcrq2xkhrsOjwesVip2JwZrK9siRDt7gvWDjJ+EX/jlH43Voj9EotgA2ptC3By
LaPvy1E7wmemLn//8p4OEyxh/t4g0Hnou/xr//lf9tBjY5mt72LOU1M+0DijU29rtYi0JhfJmUuZ
/K2/Ptlf/lqkwQgIUakz6Ty/FkCxxqcouTAPlXT8Rgp6d7XmLebdViGkj4JhkdcQFwgr0LIi/4x6
clZXeMeg6Ula3mZUzt3QfSrtdPXueiTA0YAW+WlJCYP/Pjh1cKPPctSX0O9z16VQNDsADCfHqGLA
FU5+P+aLQ5d8EKqLlj1TK8pqN82wl3v6520NNtILoYbK41LrkFFN0Q9LrI1uPUba7rYKyRfDUq1v
Q59dqkVfPjqamaOSbVy+kGx8P4vzchbtwzzP49FZ5LTe2WlD4WIE7Rpc2nNQWA+9mZUsp9lUwThh
UyoSSnpFdtFRD3Ev0eWspPX5lHnf//4JnK5APADWAYNeDOm0L+2RIFVqjXGgksIXPsAH6GoXVpqq
+nqi2z5dUmU0PwVdvmTnnMAv1iAuvSvRd2s7OyTEYc+fPWEppq1p7pRY/pBVkZ8LUpTyucu+6F3l
TVFOYoh25UqI0okhNeMDoxOieVNvqOP/9l1go8bQ0mnlIGXdh+BfXnlPlajgqbYn45hOcQdCISyN
0v0W2CgYXNGIyPbG7Mzk/esLnrz8tHNQxqGRQ9t9qpwlKIBCn+hUMqOLmziSu8G90VCHA/I2AzUr
7YXqb76mnX7bLBnGiT7rpRtrpRjR6BhZeQ4LeDr0PXhC+3pCP4tNEP//+X3I26IsoFWuid12wX2m
tDLx9dmKt36szsxqp0sXl+Ju7y8AJwDzhZ63xjXKYXfeaPmo8tKWTX0lkNtd/P7BvnYVeDHI2uFz
gf8+qQc0VbClmjnpyVarJs63CrfxUJ/zl7zyKlvUrX5l8XDzXoj0HSBPs18xRRcEoO9kcR0uoD8e
vF4ZsVnt0fTYa7qivw603r0z2nY+M2m/HMd8AmpmVAvhY9Dhff7kunlEp2OveqLmOr1EYVdc9hhw
j4WXekllDWvUudl2ZmPw4kS7P0TqLIxgaKccH0/2OdYE4K6egSsSY4kex0w9Ymk1PM35UbWLnkyi
6m16FJR3DXMdQfHZen+Nvi6XUP7oxeRepnnoIuGknPlsL+z4vz4bZAVMDawtL5axOgtgdeRyS2qj
Nq+7cnb35pHff/U2UmoQsUzNAh2ORk087k0KNEDB1ib6NNh5hMQ6ayNUoCChVjG3RYiXqTEvB8nu
ItIkUZmhC+RriCzJuSRK89n9aFmju4SDAD0TK7MfH1wO1UukI9r4TKbwKOBq9xMNEyr5TzOj/35p
8nII0337Eg6yb9pQz/T5JzEWBbVP6ZVF6EjaA2GNrv7BhmL/WVdSnAuuOt3g7bcKnwDEGB7TSxio
7Yq0COS4JYNjpHe603o3TZmRomFvVfC9RYX3kwxjNRy9bnDf/X6EvjILUnamBgMOgNLri70yDjJz
ZPxsCWLdojt4q+n8rDLYFKFdNd6yi6vS+75UZR2NTI5tvG8aPtZyIbvBsCXV8d9/oP2s/HxWtkwI
FdRm9w0QZ7PnI0nDSGAHUuqJaLquOPbQHCZwWOSxGRbg6FDmFb0gA4VXE6+2VaDW5SU6c+p9ZSKG
P8+Gm8mLuvzp0rDYWpul6zAnohtKJAz6etC1Kn3Lxk+cmSJfmTkgfrL/opjP5vjU1mmPacrmfluS
jZ7MfS8rWstNL6I5E/pVy8wfN1VZ/9dN/o9vy//JfnQP/3U/x3/9J//9rRPrUDDSTv7zX7fFN2Qw
3U/5n/uv/f9/9vyX/nU//RikGn78cfskxj+YNr4/yaJrT3/n2Z/gSv/+JPGTfHr2H4dWFnJ9VD+G
9c2PUdXy1+X4zPu//J/+8I8fv/7Ku1X8+Oef3zrVyv2vZXysP//9o+T7P/802UX8x1///L9/dvfU
8GsAwYgl/nH6Cz+eRvnPPzXH+wctUKzVlAt/EfNZ2OYfv37kBv/AvQcDhzmVxi9nsj//aLtB5vwa
P2IfQ7GENxfUCaKGP/+g4P3rZ6b5D86KHH131zLOWn7v/324Z8/rv5/fH61qHjq6OSNfBvng84FC
JYiplZFL0AVLH1Wu5wPFn6fBnGG8HCY1LNkhdekz06s1BzXdtmTKzO80s4IdtifaWCSUd+4WD51h
r1+dVdpfs0yk3hcKC2V2GANyeiLezxVBn2tne9OccoATyk5r30jMqsVRFzSO81CWgZOF4PiWHGnC
2hr3fe3LAAyemDckc5bT3+h6Z/siaiwvn9+1hnBu53Lu28t0QmtuHabK2QC+b7LvR3re/Vp9qIl0
rqgLdANNn8Gbf84Y7b6U2WB6R1+2dVisnnto4XXGaVDc4VlZ3g2qaZn4O+9QlN29puzxUDVq5p8W
H1ylum/ajDAYMVsXe9n6VS9863pbtKtMz9Iop6KKrgEsy9YiTxYF+HOBNOtiK7VrcETiuqocTplZ
hfKX+TkBKXpNn7a+t6o2c2Po6xHVlMdx3Yq4GkQfF+ucHaZaThydrDqk4efGnZc/cux1IRsMd45a
8kTm6/BWTcI9ELLlJ2DYyDpaHXm0HPmjbYwlNnrvPnOdIekn7Ur43U9DWx9BS+4FjEw7DkvxvlYT
LvQp247eWnaPrK9fA9oDHL1qO7ZT0b8XaBAQhDQt0Jvqq5b5X9qls0Ley+7C1bdvlptr97qlxMEs
SpTrw7bElc/R2eyK6S2G6E9EQRtvUDi4MBKJj6mZD99X5lp9QUsZXBbCFaQ5u0skB38G/NvUfeh7
s1reFWRs6d/nra8+sPErSmpZnnLf9m2xJm7QpNbVOE3S+p5Ote/xQnaaFo1W48zmXVngIKbghTb8
AjWlfiNMCtGHoM5ITc+V773VFtnCYg5XbQIpb9h9YcyxNRn+qm59aefug7dKkMIH+GCt4/8UeibX
9QaD3xiYD3TEtRnRzSx1o7gaByx6MVXHqb/oncbKDyT2qjeZjjTy2u90pDOZNhhvZ+GYT97mESkt
t+VSlXn/uNuNH6d5BDWJ+CgyFnff0sg0j1zwdp94ba1o0xT0R6BdaBP0Rl7m1dDfDmkpfloZNug2
a+EN7RhANDvZeqdAcYzjoRNprY0fiJ8F3e6VyOaqiTysLEPxaizWQ+Z1Fnxfq4mkr01FSLcyt+Mq
LXmL/VmJ6RoqpYV5xahX4V2MvUb5EP8aR6hs0a5nGBWXfoAn3U4dmHQaZo0gN0WYF2k/3oyizxBe
AnDR47FdUio8XbUGX8lfSS9rZyLmd85TVL52lqWXKtWyEMHn+3zonC8ahOfQb+jOhWLW5uOqBHum
zl0vPE0zDoFmEMoJRvJo9wMQzCATkZ/61Ioauw5p6X3ahKOFqWz7xJgdLcbVguwqH2BEowp+LBDx
XI1249s0aWyr9O/Hwiyuh1S0icgGBqwzUGbQh/noZ/bwqWtW7RoNghWjFPdvfbS1TwjT6QUsvPak
RHMzrCwIbWf/J4ABwhkT84Vfzf7FOBp5horUK679YfIv9G7wL3wsHQkdVD0qlYOCvhDBDUBG/65r
bSumTKxf6nZRXs/5rF2DIbDfF46O5yrbtSjjUB/WrSQfeOnfIgtboIDuiZFy7d/ahHyxNf71qYIP
2cCMFc5TgDyXx8F1Czl8+vUEu1Hol92yWbFv7n9Bc+cfwzK0lyjrn6pOK66X2dauBtSQSZa3yzt/
5ZYw96b3UlpjhFapxpMkiqSd4JKM9Eiu/X6ej7PeBReOQm3mCQSHxcD2F86red97xNf5oMlAzTp5
hFDus49N+enX9Ts01x9nz6WzMvIv9D4L7n7dww5b5Dsdbj2xEHa+3Ga1k3/UGXrfCZL2b1srt74v
pdQfx9orn9h9tvE4bBT5SOz61Lbp9nVppiZuvEyBe51Wpr5ldD9XhrYkEpvDOzIxprfD1mofCjLH
w7oiuYTUWRObROvfzIZbRY3pzz9BvWa31eh71wHE1MgY2kD4H9nu4fVKRFouerXfY4KBGeobArQr
a3FFmUcV+l3It7QTqSXBR1OSGDGDA5QgVTPR2q56N/5f8s5jyXFk27JfhGfQYtgQ1AytMiewjIws
AA4tHOrre7H69uu8tJdWdjntcVWxGCDc/fg5e6+dWSiXnWXe4te6p0fwzIjwabGr3QxHgSTWKUqt
aasX/b5y5EaXy04axic6J9Q3IkFkn/TVQXVaXv7GvZ+M9gJD1x7cZH0fM68OjLztAtJz881aaj1I
8UGBhit5mZZ12WQdLHcv6XNEElYTQTQwAuZAru8qWRIlmaf6pQvXpzfw+KkpqTj2mBkBcbWa7yRW
sutsXvGeW5kWLP3ww2k1PZhlN17iOt5wUGc8//ol1+PvsmOM3yLi1irlWeum9o6zxGMavFQ7WsZl
hIiZt9thK5agz6IRzN0OLZ39Otf42/R07T8WwPWRMzrKsctGZcttOcXMqs1bu0/3hOUubNym+9cM
enhdnJ2qjX65FBNHVrY+QY+TR6Wb4eIZ4TjZBn1eLb/Xc8U5AyFOQ3caEoxxmXvEiaUGeT5EZWkT
XNKkr3GFEU3BXO9PbX9oB/HeDuu2sXVukMVobwfXWP1Wy39mZkZenw3vvqj17q+BiCMC/3oVqgDZ
sl2m4bfTlt0qlRYvi1NGqjdXIWOBQDEnd5OY9d6k+x8uwi5OSdFYCJ/KOayrCTxkkbINWo5yGNGt
Y8mSe9ar2CrzYkdSw6PgXfZqbu9DslQ/xJLNHIqD8ThBVdsm0xgHFi3Vh9Ia2ieNJiwqgEINK7dw
n+vO0bdJtRi7vCSq0VeKbA4TAsyZH5EZitDUrHaIKL3HGDUI1SBa+8yDTpkXONZ4+VK8FFzt7r0C
Pyp79Zj62qKoj50bd+/dYtqEFo6Z3ONHhvpvmK7wk5pjxF704eB48RcGjuUu1rXprFZDEdQ5nF63
acrHTEXdtrZtwoBt1KK47GJkc549hLGJYbIjUQk5EZmKsVq1m04V3UvZ5GbH1lbXobTb9XuFPnHr
SKsLZ6vrA6CFE4Ta0j4sBlOQbG6VY1a6+d4Cr3c0bOHsJvarr1nWDa+kUO4Fs35e0yQ/aV4HnC+t
EDfYJqlehPTMOLYUrwxXk00m5Yq2hPqw6C3HoaOvvhiQ1xFjPc2+bqfeKVsdcucbtDNcTptzndVd
KPK82NT48aAxqN1zNRGTuRhUjLa7oKDNneX7qEPIFIWeJUHSOckTt4MpBP+4RgAc0l/Cqq0IzZ/Y
ttCmbT81LF6KRUMEVpKnoFKph/E6LQ8Nw/LHJu4vJfS86e1cuQNbH//kg/MHbxqKaGjZ/0d1WF/H
ednaILx8QOxiv07ewZgWM7SR0P1KmBp/uY2jbhXEjaCs8zDLDXOXiRhEaRxP21kTEwei7WRhWscD
9TFnkiviv7yyzCK7cByfM/kDkVqPZS2rH80c38tU1W8tmaNRk6rzoery9MWjZMQlamV7u2ZcYgwU
oMMi7YjIvCxyneovTvSnVe/QxnKU+VB17kZPPuFAZyqgC0ZBSATkrus4TWIvLR9pFWGHU2Z2NVTC
74U3vAhK+wP92S/Hkz/Vwqb2shQjZDZjBsWkcZgl+moPbJdVtxl1AYZceKG82HeLldNvLWtfk+09
M1ecisxK/cWSnLQNnShKjT5IQP34dq4WgYrvJBoH50xorX7iLlJuqxlpDFTu9I15jpb5jVe4x4T2
WlA3yUCprAcIH2pfpvW0mSv20Y67HdkbVbPJVP2HKwr+PqFWP4bLG0ERf8AAlMLQrb1dbGbN41w5
U3BJ7zmWaV7xM5Em0RXeeJAqIudMXZ4XJkY7JFeYkQxEn/ixijAuzLvKsn+4Rf8qSDvYqDDjo2WQ
FpNtW9n0bYyPBpMbi35tni7u5cBN3MuP+svI0MVlxEg8JPU0R0Pe/pp6hUK3hYveQVf0e2OsnvXU
kY+Q4ofa1zNbP6yK3gTEUQheNhm/9W2jNCEFlr2ZqJbo5K3tPoe+uPWctAtm5LgjNNkgt4lTM01+
J/R/gAM56naFobzkpEoYiosNzJzU3WBkRMnk7VkxtXWrpCXhL56JLr0m6dIFi+9jTbY3Da6noJD9
up14jD7HNgh6LunJPrFMXmcq8JCpv/oUpwaRoAMkpDGeH5dK/tDWpnitJjJSBrN56hVDvKBL1bej
2RnfuFf1m9lVvxDy2wfPmNgLnfZenZX7Va3vSqfaTsQ63FeJ0gRNI6p9bsPi12qDDqOXfuZzdlJ5
ru8YVCxQ3i2/owZ6n3yCQ26PuK5j/N6DlSwhlrsiGvF5bK1Bx5DsFY15msDxPU2mO2xahfSUJdZK
P9dzFAveOuxyHNWRWSXecYwTyjPlu1Ol8ux44xxiaRp/xQIeoZFpZUgupoeJYLJ27F/QrxD4vhmW
Wd0VmQoBwbbi86QpHGGxi/56dgscetQ8MQ/TVqfkYXKMKlyX3rrHm5qjsK6JB6aLMZ0t/HFw4Qzr
bBl6GaSlHHAEYO5FSUzsK22tO2ZK5RbLnVr5SKSNIFXXr8r01lDM6Yh9sVC2jL2ET7Fi+yALLC7e
rfw0U3OmfCPCvtDQGHLrSatgVobPdMyolBw7CxY65Vs7s+SpZmFPeaN9s9YJwbYrIH5a0PdVZ6HW
GcyPZSqSoBVz7i/s2e+V4nTbqY2dl6J31MdkHMyTQDEdxDP+PJScazAmS3LMqvzxItL2k8E2NpVe
vLtZau9cs7EwUrpOUAztuJ9GF8JW2k5sGwQ8bmyiER7460AR9PWduZY5inXw7c+rML91trn6s52n
WFkb03uoqmqNyKLsP2sbF3IlwP9TocUEUapUIlIiVosnG9n0lBT42RRiEpDnha7kDkW14T2aRjE+
966ecGdHIRA2tbE8pXWiRdyF812N0ZD6T8gTV9Qhqp3EAdSp9aHspvyl9sr6yagWjgGTffbcGsW6
K4uhOxq45O9k7I5fy5yzj2OB3+F5SJ5Ly1D9YnWraK5N5WMw7BmSljT8oqua+xK35je1NZtDJpW0
8ZNczButZXNBHpW+9al4TNX6bHL5J/Pke2E1/atLOwuenlNsYOX228qL2+06W69ZW1hRbi3lR4s7
6JQnjesb2pS94/csTlJQBGja+qPTxyYSRbxsZWetJ9OqfqneqB0hVK+neMI7oJl4VIx8HqgmUDKl
LkvOE0m/MystiSzFxBAXJz/r2eijWMSfY9vLbdGVZ2wyO0AD9X3nzNUj1kX7L+AUhW8kiTyhg7Ae
lS7Otk5GOpWvjknzvaqs4sSjI0+vcM0tzXUvVNW0f3Qoxh8kl62dW8fqsaHpENDnLDQSsSUjRpvF
cnlGse8wbdL4QmvlsCA8LVRT2wrXtF0ynxgl8URU2MXSUjlb7LRD4FnltPUqR2F43yofgChMFKtr
GtZtXD6vUzEHSZo0PJi0PTSUQ5u+ocfo46oYuPdYOi+hMUNEyNsxjcpFH7e1IdJIDnF7lxMbejd7
eR9Q0JZhNVfm93rhS/XjZX4+qK29Y0RfPq2U1RFETOXVHriepOgImMk4+ba6dAnURKobRXDaLrm6
94jbIL6M7pg300yi11CczbHotjissr+KNSt+VE6jbaZ8KHYOHpvt2JbLtx52dqAm6EV8Nj7zp43o
BMfS6v5wrRq4XFPJ3WoN7s7uq3qz0Lb5KFS5RCJjLuVnctC+PEweb4OLr8HXMuk9aY2r3oPKUH9W
eKkia3RJ5Rgc85eknRQm+ZKEtQCwQWBjtfEkHRodphsNlLl5owUVf8pK1HexGIi+Gpz6lDQDOUxT
Nf3MPPluJGZ+NyVZu0NUQGFjeXP9fZln80mfMbAwbZ6/uVkzsIWY7ueYremxUdRxl3Nwl8E8LfZT
bynieexjNuH6MiMoLxftijF9PWO66ds0C8yGQ6hOuTX7SUkUF6xBzT3nuZsdGyGzTwP6PHHjRZbY
/qiX4mHoVlIKRyJLcEdlLsVDR4CJTfjGcVq9rNmmtoE0orQjhay30GwcUJdERHLoCG08SsVr92bs
atzVkta7r2bhPNFty89akyc/Ch3AI6CSkqyXae0Ic3fH91JL1DBeOP87em4vZmLHR8+WSkhoob7R
QTMe6iwj6QwGD7WeovySwDF8ZI8PuHrGB9z08wHwBv2zvM62sdayN+brGYVgsh3pN57Ix4kfFX42
itLFe9CBsdLgtN0A4XhzbmI1PrC3lndYcY2otNr5nuUx+M6SDF8ehVBTJ58omT4VS302aa6elKp6
H7T4OTNW6qFRHYlCQwnk8Jq4qf6FJ0cGSLi+21JEIP74a40yOdJcLF5QUFwy7/UQz/2rPWFXc12a
huqSbDRYMf4ElCnUWA2RseghmKfeVxpQCQSw6j5jwE0lkgV3zMgW32ANa5bmMNbJ8NwpLq9Nn5/x
rOlsd8W6GQVBwiny50Nr6GNYDMtbUsmPuvXaILXgHlfjpuY26muxOp41jQ5iHJc7FjhGNU2Jz80w
6OFKk/voqJWzA5jc8ODRRwcGSprES9HHiAFItm0Pu2Xul+1C5Eqoevmh7uLhzDUJ0YQ2m5+jIwTh
9pz8JOs8GnU77WDsbMzRyAI9M5Jt063mL1ttumc775UIxRGtWYOL1EpeaGB0mr2bUiyEygD1zk4t
1MJZ7tG6l/l5qjx6ryV6IubGFbdIIT7wgZWhk5rqAzBj5Zy1ioaOZJVmxJHi3dtIqSIvG1/KrNBC
DViNryxT6bfDoAWtZRSb1o7Tx3Gge6BOjhJiwz6vxE2wWGjfStkle68njOiSvrNxuol7lMElu6t5
9og6AIFoysH4+y/jdXiBkfDkVRcb5gjUhrqTqq9tcYhys9I9EmhbjGAY9OZDLOHN9E7V3MHHhsAv
3hvcGmOjfDWjUEIl08dIBUF2B6j9UcVQwcR+WAK84s6OICA7hHpP9We5n66Neytxqw9aPC0MPZu3
S3fT/QL6ImjiS91e6pt6pv+LLSxSUB0+jo3BCzAR1FoZ4Hi4TgRiVdqgIO8GbosBK3PGOpqyuANT
xzE4irzcY0k8YQvd9Hr9MUFE9JfC4RrcujD1MlSsjJK5PsS+zXho05or0qscKabWQppgOHE2Rf0y
W4LzraMnC3DkRH4TJM6OiUF1iYptDWeO1nLOIuE2G7sw6e6lTe/XMbgEvcuNF0fpv0l8mj7APxeA
DMPqwVSPMcmaAREHU1imbn803em1XzCk0RJQN2WjfgjXSNha8nFnS++ltim52sGYz3qa9XnAXXQL
igqipCWfHBuTrQmo+q6gM27QBVAaAHdztoEou/H08fuYes9WTEtE1GLLTi/DfNBj9l7kXHLO1RfK
R7HNvJ9AaA36dxVNX9V7oY58T7L5notG7SdGnT5njF4X5jmIYsnNlKpTnbFgfqEfodHUhCriLK0b
mq3XrtVuMmQKsmXecmKSGS4vcRIQSrbL5RrgFdWmMJuvcSj3aa2/xi1hc3WuPq2xWR9EUopTV3Kz
9TQR6l71g4wp+lsl9x4tGxltxWaPZMWivIg5PpTKrU6rEAduSclhctRmqyvaz0JrXpI8+zFmmXbA
vKrt8kkUuxIXRZhTsB6TIbG2BqXaSbVzTMS5O+362hujxV69+8XQvwCkFM+5qs/7WoG9YqVN82i4
7ei7VQr6Ah5VwOW9e0wAUG+rSn7LZo6R0wQePEtf2NKnfVFOjW8UctnqJYOd0Ua91swN+o+64hVX
exFQd+2HSQDYiZWL1GTcGlW5L6b1Wym1U5/IzWrMs9/O8lDk8r6WvIAYWfONVohvS20+8rz3swHE
A1eewXsHqaFVI7qu2z7Pnuc+DmfB6A9yVvyQpfxLoyyPXdtjzOybJyZtT8bcbaSe7hvLDUtdB8FB
fKhW4jpd2wZ9ZTyElUwfpKe9KQlLvUGPmRsp/1R+5Rhnw1jRPvtSRWbM6uPV2E5SnBvV3Su6+4yo
vghGEw5hnxwsI48c0/BXL4f2LmrNZ74mfY8OZYhc+oDLF78Fpt63tKs+LDFQ/lbNt3ZWHiwSPE2t
fzZbiGP9qu1JkCMzlDYNc97mQ13FXRrP5MMNIUdUOBfNq5qS/UYVu6ls487Qmj7SAAnsJUDwuySu
d/WQxUHnZmaUkbLCZJZZl47UCJDO54qg66B0bk4S9CQps+IP61JZWAoVFMbm0Ia24Dcy6aNimb+V
qTpF80qiJdcWC7cDlMuYvYF1VHjAt5qLYI4BwsZtnUPipt6x7aHM+ATQOe80xOCOJMh5CO6a7lFS
HduVOs7mqhmVNjotWg3Nh9ktw8PsmOKgiCw7e4A16SQ4gm6q3fmFYW/ps2Sw9BR7M+gFViAGi82b
Scz3J6zz1u/hsYa85FXxI7MtbuvU1WbMnt8YixKpPXzfmVJOafIv2x5NLPJJykBGxQXorciMYJOt
m1LtmefRekpH04kMfhnb8URUeQanN6WJGWuh03cROKzZT+hmQGd6zlw1340OTlmzlz9NUG97rDZw
hHpfymzPLxhQDdY01SURBGh22TQs66BP5ZNWIn5UKmUDzejNjCus9jkkNVV9sOWaR7rTFEEZt29F
Kh+mUX9lFJr7dsP8X7FNEbZa0u2rtVvC1nJ/dkmrcTFX5XYUwMJlPToH1xRPwwoLNfaMjcSOGBiz
tvjSXB/1Zm3w9o71oRvX0C6Wgnm89g3eRB9MbSMCi+Z8b6r5o8Uv6uBX8svMonBNnO3CYNR3adAa
l7iVsoDWTKDsHfFsT05F06J3Rib8KN04fXZjWqh+nMQb6DPfe1f7LscZzAMzxWhsoB52YnhLavnT
U0lPjT1GKbYVjWaS8R4bD6mcmk1dIMKEcvzTzrNyp9gu+CaH+ZxDTAylgx6N7tqGsiiO3TBeiF/2
vnbENwWrU5kXOqXicNcpk7E101bbrH375MYaV27rabCd7j6ZnTns4tk+dTWA3XigvT2WnMpsn8bB
rZwAkHUdMoMmiXjMzM2qAUrwcsp2xuc002MuoQDaUWAn7pvmif4OZpF1Tofs2Fe9jJwq2WHVvhcm
ryF8zbs85oLRiTwq6z5icgl0AKUiHSAmuIS4308qNuu6hw8knKUCeIqNXTKwh95FoZC70AsuFKF9
4dK0RgPohArXAj8uxpNVmM/jOtrRbE2PrYFiRHXUtx6kqG8l+LstiC37bNR/GDNtjJpAu6RC96RX
xVlNzIICFI+WZnJRcRaD202pOBVdXC52GW1h9J2z8TYazVwgoEkazfi16k3chjHuKG4xa1Gjaq6l
kx8BNtiL37Q418/MZDVAtdaYd/vexU99apsuVRpaFS2TqC5RFLGxem/qQvro3Q8yHAv69Ajz3lNa
dfNjTyup8TOakdOWfzhZ54H7Z41H317SB873uLvvlHr5awVH2UWM2hv69aXjqLuytLp8k8XVmOj+
zKikDsqkrdVQWJ2inVB/UBDai5N+a5spMe4Gy3SaJ52hGNU0732enWYrq+XT2JE07CsJ3NBQolGq
DlWSenLjMe6meW950g4aox3VbW2rHbPmfK1z5ZjQe13uphlWTRjHNS0tDF/kIAlXcFvwvXGEwooG
cprNj6qdVvXgLdoKyUTMpjYAu+R9v88QT/AeTxA9fE1xl3DSBLkOWul6D6gp3DsA4Z+gqR7wzJMy
MoKVLOwqIxe0n57wPKAFEU27Q/EWiws/N/leiql5UHIF42VXDase6CpnaaBWZPYi9HhaR8d6KZP8
I+mcjS1SGuBaHOilHDdJbjy4U/llABYh05Zbilg6AKJE/x4SBTV9wG4o1zczk67719h1+uX/P9pH
r+pfp2aw2WDSjZLEP1NTatuycLae6LYNTkuG9afFyjRgBBrkFgE6lOAnMkfXjK6jo28YXhT7fuQf
VgKFq1bWRIm2HrIfZ5jf2tXaNQBHj/Ggc3mj7D1O5VIB6pj1Y2mlaQi5mOhVqzJofXfbTjHqfT97
y3Yymk9wHHep7uHuzdrD1FDjcTua2eDWdmZZWmmkJOyjtt4QEJ+yQqbB0V7j3mE/hvQKN0M1Q7qX
C1IGEe8V9LTvywwnRJnWd8CEXzVFRzjM3Vb0a7xzGuB3yeBVQbZa4h3gyJe+uGIva3lXO12+rcfp
JQVdehzpfD22LSQga3IAj2XqdwCPBFSmPaeMAS7E79YmgUjmwENOR1H/IFgLUOS6bsyZOfmc9vt4
IMutQrvGpaplENEuB4Z2xg4Ggwy9RW8iU5uWbYEJhCrB+ZCp4KZc9fNjAkfet60yCWzdE7SP4yRD
0eCdXad7Miu3eXGQ9PpCrvYjmj5vN7WJEzJcaX/GU5H7U+YlkddaM7OZXtth/G2OXddzlxBMatNO
TyD+MqTgnFV82bXVntVO39UFn4KY5qtlcEBzf40M8D/rvasvKu4fYlhjDCf+FOffcpv7Zw9bBsSa
eM7FOAelO7sRY9jndS7Ls5fHjHW9lmrQkeQiEUc+v9WmUVLMoJE6MPCWC0oLnr1PW5ScUzyL6w/k
YZjAvcKqHwePy6FOV1/bVIU2oxZYatFvLvGZB0uUzec6evQD/ZE/FGhdCelDKcz3PNMyJox184qy
zToiepSIqxlwyrU7wEasF3/o4/xsuk3FOKw6FcgFg1al59J4RKnhhsAk3SvrjppDvIm8Iex9TqcD
zKP5wAZGYe3GRR50De9BVMXdBERNalRdPYG6qPHBYAjfGOTsfnHpq/pglJYXuXNckceUh7XZToc5
qc0nxbL7A7hbPZxTxX7wyplwF9sSd8OSVk9pU/3Uu0Q/s4irIAcx9ljn5aPuuM2+6xTzmbHIltbx
L6sTbqh04mSPQPzq1QSCKS8s7QyaRLjaiYjRAKXrcHTt5LtR1K9MHmUICDGCxaDsRcwVGc7m05wz
yANFo4ScwzsoEcqvqkVjUHtO0C/1VugVxqV2nfbsEBvLQtTjskiiUhELhqoiN6HUxBons52fE0d9
Hj1me2qhbZl8NbCFpmMD2nivG5jaYtXTgzGDkermPHsMS9mDo5qEAnsV88iBPLp2IX7WQiDwqjeD
c5fYpdNzMeyHoBY46HHwDnstzRe/T/XudRX5G6gPDm/ZfnEBGp6Q4KFyqKfnlG0Xv089z7+Ignmh
QQTPgHkLk/qnpFSJIuwIKmnk9EIJKvxSZZ9oZT5tctm8r17p0Z4tpgPaaH4abWAmPtnQ9T28XBOh
KP4ye4M4JZZl+QzQnVfQTJB5wUluLt6w7ezpkUAHtHjlGl1a+fy/6W+5YqUPLu06KtHXDicnbStz
o2vKp1RdO6JP5O71OVPvXGiVrDresFhDpzJ1LtI0I1H9Xlj2zkAdMPn2sAyBtuba3VoP33Ornc4y
1/JtIfolAp1kHhlG9nfG3Jr+qFZfsJPjsJFZfmw7ZKsQIpNfdpqhFGqjaZg3dPRPi85K89rnaayR
szG02JXteILlFGremO5KA0GHMawaxXiVBbDpCHfB2U/9Q4ICgW8I2vtdj/KH0fvBk9pOMpKDWV+E
JRmqY4ciohfas5cMd7ArTyWifTpj9bhpygSBrdlZeViYjoyS1WtOQnQK8h2R+hZKpZBUTqapyaSF
oJ5qv83ceNfDjNxJGm/8vQi/Mm95K7WhDgonpZ3PU4K+liDrBQMoZ/Gk9MqbMgA+rXQyvzxrRnE/
LStHvfVQl2N+LCqLmRYT8ywu+6MCpmaDGBQHEVKfVKMkr2salUaujogf3G9FipnLnJWfhrY8r43U
g4H2e5R342mCdrlRRmut/YWMa7Za89el+byfVucXoRcwCDTQc1FOqeDjHV33FQ/rHFey4gbyt/j7
XzL0fxNY/7fS/f83QfzF+vFnQfz/IisbWX31b5L4y3/yfyXxxkX3frGnYRezibbAxfIvSbxj/NfF
Qu6ijwEqjInlN0m8rv0Xh5RJtsclqwGbLP8Z0/a/JfGW9V8q/BZ852SWeNwQrP9EEn/Ru/8/44ii
kxuCoZ5wgX/XwZutrOM6TmEGF5KNafmM5dtvD+Jf78bvYvs/fLJ9hXUorEQdTMknYwfwBfXx2rn/
573DUPE/6/j/9NEXS9BvjsdsZQ7dzjRrCA99UA3lodAoO2772lcOmkY6egUsPaeLbazn2tLngFmL
Hd726VdezRhnP8Mj90Kk3Ki1BYG6i2775Isp57dnUgtVzIur5dE6V+NhragIITB7z7d9+uWX+O3T
9bhbwWfWRdRMHW13U9BvUMz32z78yv7nLKlDs2fOI1nm9i4Bkj6puXvjc2F1/f7NCcbJzNZR4UH3
TP+T9ZR1ye62733xmPz2UKwKEPGgIhwrvK3X/yiyG1fO1ZrkZ2safOB5BGxfv+vB9P00uDDMwU1f
+xokgwzBcUUGIVsuxh5z0EvOPO22j75amE47tZNdVAVTBzljW5TaOXaVf/A7/2HV/40l/f1xM0qW
JOvlUar/RHYX2Mk/uef+9MnXq9K2Y+LldH5IrkZ2gygBTOi/XGP/6WZlXS3MbCS03KydPMqa9j6G
g7ezUPBsbnrg5tWrYjt0Mhgmi6jHweNDueZG/09ReH96KldrXjXcuiEXooi6ZSl+rl2Z7HtBFvFN
39y6WvRmYeZzPSLVsrAuBMY/JaT+6UtfLfcYv/aSCT526jEldRAp8YFqt+0l16TfynDtlsCMPGKu
TMdr0iFpzrd+86ufcgTn0qD/RLvmJD3ET5r/kyvb2x63eXUap6TaIv7l4HG9gs3KzQLuLd1tZ6Z5
texX2J5T0q9F5CRZybDernyyaIcbv/rViWzrUnIV59MbcerlS938A9f7D6+KebXqMYVXjGqXImJC
fC5jUiQuoqub3m7zatHbxpqqHkklEW3TPZfs8kdaW8b32z78amG2ttszKzFEJLgWf+9slda613f/
FD7+p+dytTLXUiWOwrQFqaXZZp1qc7fgHdne9t2v1mdRLxL5Cg9GL4o6jK2KwYs93Hj+mFcnsiDT
HElqicC3azARojAav2763tdJhrRXhVKkgJ/dhhH83HxPEXnftnz+hgH8drARROO0q9GKCOaI6XOp
3sG3b8LbvvjV6hkuYoeOKSIXweRQGhYeVZE/3vbZVytodNOq1C2+uOBjVaN6ha77cNtHXy2gijAZ
D7igoLc3OPuBaafazc5tp6ZxtYDyYknNrufDIRjQ9UdSfuO3vlo6c2/2XcmZE9GMDFKdDdZ2xH+W
WfjfVzXjaun0eDEWlYwr6GKKGRD2Y0a2t7ze9ryvVk4RK+jSZSkiItgx8sWat1jf6HTVzW3Vm3F1
vDkQjQkCKkRE2zBwlfe0M277NfWro21xFDnHBp9cK8thYKDll/36ctNj0a9ONmx7Qo4kEUWinD7R
ApzADbS3FcvXcMBadSQ+cGRVI765J6HOr6aV6P/A6bm8yv/Dvf5i5//9bhJXbZYZnsyiREvPFXPP
E/r0/raTk87Dv324pyOdxnCQchv8ha7LrW67UF0DtXojLUCM8LnxpAaqp4SzzG97/a4RM4iDuVJq
eUojP0Jqg1nwxuJHv1qWekKY0UIOQIRHHrtAVX3jQpvedjRch8cT/cTXHhhbZUNeRa5Ch7guu9uK
FP1qSVYKfSqiQPkZs29eis44VW8r2a6RnoraCJEYZLElGhLErtE82gXaP+VT/+HdvuYkq0K1mgnP
ShTTUmYBPepDrd/2wLXr47KbEkUqLMo5+cGhnPuxxJZx02Zy4Vv8viaB0WuTLC9vSqFjsk+GNzw3
7m1r5xpJO42wj/WED3cGpJLWFgr/jV/76rSUlk59v/CaTEQpA++YCArMxW2b4N+Qpt9rHxqTDO95
3qWL/4pAatz6njLd+B7q//7EhWD4gig6jfRlBKA0JQIXdjbeVste2r2//57WOKKDQcgR1ep0V2D8
wt5i3/jQr9amIJ9q1FO2QmTKJgo0Ml5XyD03vYjq1YlpJoyQIQqmkd3qgrwyjPZQTNPbjp5rbBkT
RpmoC1/dxcu1Ng9283Hb175am13prvCknDQycGWiBPZGKBKue+OnX61OeCeNAHbFroL4Py1iBDO3
lcnq1XGJCRD2CvZk9HYiXDoCOdbb3hL1amkSyuhNeMtZPQrGkNT4nCUdrNue9lUti+4GP9nlXMtJ
LwjTxaoCOZf/wIb/wxauXi1MyAxMjeuepSO92UfsFI7gf2785lfrMu0Lu0yVlg8fTtmyLcfbyh71
ak2S6Soxmco0Gurlf7N3ZjtyI1mC/ZVCP808MMHdjED3PNDd6UvsmxShF0JLiPu+8yP6p+bH5rgq
azqDkjKm+TxAAYWEIhh0ul0z47V7z7ks0/Rq7ndrnrVcmg1U2MUjXBHumF4awAKrFngASm8nqNwc
uiZsanYPcjwCm70w/PdQ4b/+AmFvvr20U7W5DEN6nIzZPmXDlTFFF+uexSIOMVqq1FGx3FRhHN+H
RvPEkWWyam6SS0bkiAs8ESNfYUGNXS2vyspfNX1waPf2gYwU5La1yUJmTo9BR/fWqkEHH+vtdbXU
VCi0IQxB83+lqgx5jLFu6wrs/e21W8cO2jZj2I2l3+39ZKo2dOYGq8LwJz54FoCWVcfzoC6Uejfr
xbnTUlm1hEEgfXvrRiaMqahyLo6niFKpUrsMrZkivlWDUC5WyNSx6z52uHxHqbPbh3BKAuU9cdxv
YkcuwpK+dlVWBftXC6jRx9kvOtszREdx1bqbX8RmcJYax0HJ3iGN7xJtdGP5ngTud7e+CE4KksO0
b4ifDFl3mFLYGp1bctfd92KdLCq7Fzi/+U6zvTCnm2ksVy03ABLfjpYppiGDbh1mq1weEriAexho
sbfuthcRmkAYbGyDWXZq9XLyREB7tyviblw7GBdhWqsZ7dkhf4AarfkiSbtvOMXM+3V3v1gswT+W
hj6ozFvaIy0ENJ+tO+uWchGiiIj1wTzPiHpI35nhN8BLMnXdWFnqSERVRMo4cvF0KA5hdDUr0apd
vRSL6EypASOVybSVyOY2pdLZg18ttquetliEpphmTacER+x6p+0vaRPILyvOe9ZtI5YkaLoBgySj
WcCL4hpJbG/mxwm158qrL8IzybWYpai1vaAvs72DgJeCVHor1z2ZRYgKUbaj1kbMhP7QAyUIpl1o
x+PKe1/GqCJn5HC17aExhBcSzJo38pq/bjESiwBV/UxxqB6zPdmV2TWIR7hBU9yuvPdFhKJgiSYE
7bYXJmAXLaNJ4Xdo7w3388z9c6KQ5p23U2POQpfTF217VGrHX8U8zrdxQ98ITMnY08rIXjcFL8uB
oDSMbakKyxN+rV2wetNREgXvSXJ+sy7Zi6AtplAfh6ngUzh2fleZ2MmS1PnvYb//lXmXS6ou6AdR
jXNJ31I3dneWUo2HNBTj7aqRby/W1OgsHYYgAualkyBIad95zsyuW/ncF1FbZ3M4Yre0vXzS44OS
hMZtT9PuqldbaS+jNsucVm8ZPQU0eDenh/gKbqiybiOzNITQVmVUtHKex2YnASPa1Xyltpay8uaX
Ydv4pjIpXB40OaWlitS2GQyfdSuUvQhboU1S2qA+PTol7kAuZZdlL4d1b3b2ImpTg8xhTJm/RzdV
dDIaazz4qr1yw7GsELJULXPygPnMMsfq0Spy/TuIyffMKL+JVWsRq1EPxGEMeDBjC9beV0Vx6Nj1
rRszyyohR20MUZxnS9wceC+GwnZre7bXrVLWIlYpUIaHP/iWF3S4JmgfNmlcU5NV6Uq5LBUyqdeL
a5MVlp593Wt6mjXPzM51A9JaxGo0kJDvQsyjdLePeNOH7KKzrXVFa7RrvV1H7AQecYw3hCr+Xj+w
HZM0g0/Juj22tQjVca7sRnbqGYXVdDehFQR0uWnFuhV2WdeTIZmiGAnQVj3k95VimacuN+3Dqund
WoRqlyR5qQ+97alt8S1pSudotHGx7uLLsp4gk5SI0xzvdSkkAyzN3T6E+LFuxCzreoyuiubEHm1v
ytXwU2UisI1FGa06kqP2+e2IScwYWXhm2J4GjHef+SYdzZMBJXvVc1+W9+SgCcvYbFiaKvqCfIme
LxVjti5UlwU+Pt0RqZY7lqfHWHeyfLI3co79ddOMuQjV3geBBsvD8rAIKA8+haZb6DpOtvLRLGJV
is4cewREXs3R9kWcw8tUs7Fftxs2F7GqAxXMxoRoqiKd1tYsiTwFmOo7I/68b/nFfnVZ4iNjPSoy
tB5eFzaNOzZVA7t47CGCVnK7buQsIhZ7ejb7JVOZiffjudTU+o6OHYhRf3/533yCZSlRhE2Ok3k+
Qe0U+TVQz3xDEovBX4lyfOdv/GaNXZYUhaUtGTQ2lmmow0cnVIJnlvHh699/gt9dfRG5Obwsjf/R
yoJT+1BqEfhVzNjrHr+xXGMRh+hKb1rePMt4P9Zm5jm97a9bSZbGCB2ItcayZ8G5jgQvgb7YUxeQ
rssvLyuLUivpeMFk6ISmYkMT0KMdxdz6usgyFnFrhapSteZseZMN4yXPQWjBOXZWXn0Rt5YqQ7uZ
eQNXmiADbwg7fLbKed1m21hsh8HDCiEiMDeTxVxJRaE8CCnXHYTJZXWR1vpDFMTs+lSor9/GsrEv
Bqi+j6vG+7LCqLUSv9dKdn2toes7XRkcXDqRWLdjXdYY9WrFxIdZyYvbHhiUgkb8tQwKfV0F4E8S
0lHY9WBNXB9lm266chZi7/emsnKuWZYajQA58lwSr5RjtB+l2kSXZ4bAO/P9eU75xXy/rDWi0hWY
5XlUNjCHAiiR/bxxHHglGbCorZ809OFyVBmsC4JlCVLPCUUMaU94BsfB2wbaw3VBo/66V/1lFRIv
bbAefRJ0QVpV9E7DKaGd2Fy3jV1WIkFktke1ZJM8UZDwxKpeu1RumA/rgmARwBYDZjJH9lONOvQX
nCq23gxSad1mcFmLxOlRnWCJsz2bChltgx2zqTbMQYa/7hxtWZKkceieBkw9XpXp84dO+ub32pEr
czjLkqQkN4a+twTvJ/04PvS5qd2YDZDRVY9+WZSU6YWeCEXy6HWtve1RN2JoTIt1K+KyLAn4mhIq
yHE9px0K/wiMsHhoGajKumG5rExS6O4qVT1zPKvuHNenAc5TJvY7657NeY/ylwKiuDI7GLK0E8NH
Ma4zHJiXTpOI53VXX6y4ZmKB0wql48mGhjqlE85TUJfDutzcWYb013tv8G5KrTPg4UFBOpZTCKWl
HPt1k82yPCn3i7mTiu14/pxQ/GQZ2VeAgsXruiez2CRP9AU49Gbz3G1l+kBBWAtDhOLN+1WXX5Yo
2SJESyEmx1MSvWq31pyipXB8Z1qXQFsWKVlnKkYIPdabOJK5KpLWcVW1NtYN+aVa0DK6odVxcXip
BRunUgd/W4ALW7dBVhcb5CKynMKkb9gzzu7eLlOVQ9mmzsonb70dlFFjRCndyv45HZ1eDG1onChO
adeF67JiKUtpKwuS2vdCfMQ7WzWh9eQd7Mp1w2YRr1HoO4g7et+DDqTuFEOJP2d51n5Zd3X97aOp
jWZCqgLsKxooJ0SWrHtWz/njuqsvFlgxOoVPwgKUmJNpTzb65m0JjuTbuqsv4nUuE0Nlc6x4fjaN
u05qPsRjRVv1tUJVfvtkshxaSOOkvhc0abpR6im5FUZifF1z7zR+vL36NBbJeD5k81Ij1a/gIleP
vKKnm3VXX7zNzmqYtXY3KV5f9eOzPgbJyRfqvCpRJJxFsJoiLnWgH76Xz7PuDWV8DfqhWJUnEsty
prMUHC764HvCAq2pAUtHLoccZt2DWSytfm/npZL0Z+osFGpq/mF06vW64iPwQm+/VN03usCaLcXD
UBfMxwpG6IPh2+W6OVgsi5uCrOWkNDAUTxOJQcHHMJTaRu8idVVACWcRrrHAlluZ3H+mojUmhex/
NMwoWhlQi3BNLBS0TchU0011dRFOU3xEQfbeS9X5G/z5pYql4u2zZ50GjiYtZmGIzked5uEPiQ0B
/51Z+Dy2f3X5RbziOgT5XwyKJ8POCjY+ZvE9XW6dl1RhErl2YYt5XfDKRfBSwibTDEKKNzVigFJp
6DQYoVRYFQFyEbwRFDhQ3zNTsjEaJ9UMTGQ+U7pq+wdu7u23EFFL5SiQV/fNYA3mSTUs+6kgMVJ7
6+5+Eb+hU0wtzo1q33aa71mGNRx+yLfXXX0Rv62imwWSq2ZfJEG67aY+yd25iObv6y6/WGvNzgoj
jQb0vXBGkIIh0FT8Le/Jg38XAMvgDSfFjvRM2Zsdu8uzB3pfQTJbOWwWweuHjuIrhuXvrSnHB6Wj
Y3w1+zpYlTASy9onlaaDsEna4JDoippvy5xjcSjBYO5WPfplBVSPSqvw0dqDtzNVMPc9fgZo9OtG
5bIECjiliNA5I0rsWlPZlmlQAhMJs3XtywBy3kZV0oF5TTpZHQachptS8q3m8ErWrYliEbNQWm3V
x/B8KGOoH9QPlHeJ0Q6r0sdiaaWFvT0wLkflEFXlx2nAvpGKoXlZ97UuArYG1ztkUVYee8NMP1la
XH4r2/y94k37x7ndL2b9ZRVU0qn6ZOpdeQyn1gguLLJF8OREaxhWDvkrxHVAgw8U0wvErMK8SoZB
kXsdMbX/OuiGej6gy2P06q7aFGUXu6GCywhhkch7dObJZAhP2EoYf6nyYcpcoavjBGJ7ypAnhUWX
lNnGmH1Hha7YG4hbR6OkL2w27UF7EedfGdlARtV8b49TnZ7ys4DqSoQizk9WIMvgBXZaBZO5LJqx
flCrCtvBJpna9kzfI5yDL4o+aIEPgxzM/DdlUNph3oxONwZP/hQOwLdNUwH2D9i1RiOhmfF4mbVA
VOtNo/WyxbmaJf592QOSuCo4t52VbUzNaHwvgMNh7RvGQB3Fdionq/6Q1nUa7uk5yMujIzuJ9art
s77Y9mqaZnz+sMMINdemQ9OAqmDo0MvUyK9loYGj2wy1abeXMMP1KtsMwyjlt8wstepahFalPkP/
73V122sZRg8XkB0kyE2uhwHCP6OVydQde65ZVYgxpKl9mVMV5wmMuSrGLTEZo6/CPLNGXRSuo7NV
RNQkfOwxgT/4xXU85a11V8O65grSUhSkXSnSaGvaAaI1rJu4yZP42tHnHt0h7yYgSAWE9clrG433
zlnKKL2Lxwxt25YFvpj3oTVZzVXTGSnWx0ihzuABfr+OMw//nx2gBBnnoDyEqmYpL5nRTk3uIgTh
OM/tx+wsEUM6YSHtw1kyNN2WekajHoD7ZZNhXExx2pNWU7WphfyMNMyK91Cl0qDZVHOj4JKZc+mj
StIMxyw/90YzDE9dhB/gqfLRS9SQAeDdoBBBjgjQQMFTGx7BcFv2p6jR0xgnolDm2KOQfNZzaOsK
v4aZoY/HQzzyqbT9lPlNqrjQ5HxNdbVc8HdBV1MmR0wMRSe/qwhR4cqiHfbpTaxklyvPytx2Vryp
w9mYv+JxmpRvpirSbEsXBQaVMC6dbGeUQzXmF/mUnANMVG1Y7egnLxy4c3nRO+OFGRUQfr1YFXab
7xQnbOEUW50R+ngaZZQNrzr5hu5eZsEUNdu2aH17k3TBiz3WaKTjppUVbkaVYV5XImq/aigghm9V
3OhlwMPLtOmUqznmA5rYG/0e0KOgV5v3xvQus+3oNGiJeuvoaJi/FQACkw2Ir/mrPjfx1jAnAfZH
O+tOEu2sQsUGb+4DgVEDW4AxYti9GtOiTS4H8HsmSPTR9J0kAIHKoILNiVpTj04QZ8Yo3QyJU4cf
G2YHs9jV8SiicKv79lCcUmQhfbWlFDKIq62ZTvbw0VbUZn4dlbovn2xk3yJ225AksoqJymznO6C6
LMdbOMbqWX85iCSeXWYPZazcQuWYsfR6zvFrnE9qD+FqT6uj3fhuBnWo+k5zWDkNSHktG8nn1AJP
kZgYJqn3rujiuHrBDkb1gjeymUudDQShBHZ6kzsd/t1ZMSuVxz6BuHq2mEqd+1rPB/sFZHoLLNnp
s9rk3oZ+ML+jojKKO4izsnoei6zQYHCPZtkhkIz18fMQ9HEKqm1Sy2if+hY4xR0SOkhRrtqFWYRD
KLDBAjMl1kaiXya9pvaam5p5ZfSIrn2DOoIUz6/2PKI3VUHpQ6383im8hAH8LYA9p55ISPR7mqo3
9XXVxx1U9SQae+CfHISIhxAyg/qFr7UbfFeO0kJrx9IwOLf4nbC47/qCmhR+RyB//BIbRY2NSKCi
1Wqwzvmod/sEKwACDpN6zeDGRlNXYaW0ZvWoRmbLeiHsXsLzrQb/25SkfXiXYPVEXeBXKNB4NsiQ
sB5kZ/uJtGTwxELfxbDLJWx0mOhNlg9HCRW9GqlnlwPyCM6HOAMHzdjnOtrpDjjmE66poj2otd4M
z006mLmCJSUKk2GXtmPVDptyGNX+rquYZ65AUKZneI4aaUB5qSfbBiluZIx+RaHdIWVpOzdPp0iP
3dIcxvSj4ncI6+/Y28fptK0tx47Li0mUs9gNWlOOF5z0Id9xdR12+Z5ybcT1qGqcLJWwSIsp+2Kl
oxlZ8HrDgeRkWMG5jJEsQu1JoDME4U0sMIC5qe+P5mfgY2mO57OPW6R79N7Upe3mOtf4iB7YaW6y
JImLfA+tMkzkPtf6Wqo7LdCQKutFrjbTzSD7BJKq00x6MF8Z88x3hTi2TWsKCNoJM+S20JUsRotl
8+Xmm6o8v1y77Wwo5V0J0p6wozMTvehuHkjy5W5bW0Eub9JqCF58BUFm5o51q4+vGp99xo1i6HH/
DUurQ1HaiINqwKQ05u3BxG5soDxR/aFCl9MO8l7tNEpXA6eJese10olX+u+RP/dT5ZWcHDlPzICq
DuPdjICBIp7vOntf22WfIFzJQ336MlVzWV/4ejKpp7gS8/CYp3PTX5nqVLTqBr0xymP2FjOTQOKW
xOMcPo1DwwDZ6A0UahxBltEi5JtGPRs/MKvHyqdOTAK2cqxn1CkEsWMgPMVQUj9CbDWKYG8WRigR
8KR25VxaaiUDe9N1RdIjFdTKIjrg6ItUZwvzOC97t4Ilm9wPiuiZkk2zMvNbwx7sDjno2Np3swp4
NIBZEllYOfUWrnyzqXkmaIS0wKDKgy1pN2ySMChoKxKabqQPDtxa1DiFFVrtJ2Uc+uC1jLGglJQD
ZyCZ3Z7T+PjFSXD6nl3CaWx81HonRtFR1QUvMK4vu1kp3DGE86TtmhnyPvE2sSG03D41p/jCsvva
vudw1nAeIG1XSOx79NIVSVi7inLSX9LmevYcJCXGBN+KP6RzZ+VfhR6V+uSaSNk0VNcOWqSvEfx8
7CE4N9PoI2pCvw7o9VXY+7hjicT0mGHWw0FlGlSVf4C0HalnDZEaKjxAu20ZWv4UiWBvRexjdRSi
KrBrN+0t6M29AwOmYwdV81qM9yvFZRuGXcMTTKZRu2TPYcoPBlrhxCtn7Yz6ymcQcc9TYSSJN1b6
UCdoqTLDf8lmp2juuBWLSc7vUoixuMYb/Ra7oVRch8o8dNRZ3sGpdpJWSzcx7D3/vvDNsT5qY5rq
3mzy/bDhBrj71IpwrGl5bILpxZ/Bk3fuhFwSS4IGMNu8UmZiAkVSTPEZ1H8Hcq6L6MxKI6bYtHX4
+BMeEItVo8+znC2JGZnJznCaQLw2CQSz0i1Vy+Hns5gDVszqrFIf58kX4jTGsrCe4ZCP5te54IHd
JXVr9TdhkRn99UhhS3iiFErQbsfr8yBPbd7U7XetnHOkLpBLrc7tOy0sDj62te4ZRWU8PRgUJYb3
/aAYXeEWNCpPHxI8RBVKpj4cNFeqtig+1Cpnpt/mTGq5tjPqfrQHV+eQcHhMnEpnQ98HQ4ksExVJ
JA5ZEKc0nkah0mWA0svOetW6JLZYX5Mg+zAwifB8yMhFcPoxmPp8C8RzVV2Mc5bOn1WK9+5wY0XW
pegQb7t926m3Y9HRdGJgh3eeoiiKe+Sak1lbV0riJMmLDl0qvklIQugeOttE/Rw0FTGJVNB38AmO
GgaTGVrCa+8XinM3QQgYeXkaFNU65CqgniOH0LJ9LFK9Db9MTi35+Ez1yXQjhjzNiLZ0avOrQJni
ztWDcMifYTf7fNOlLdRjXAZldVmr4WjseyjOyaNllWGWoLWY9OyARLWomAUa40NHNVZ50/l9n+wb
XGFKdeY/S+UxxPKkvyZpO3R7Vj6I+zkFdJrLsigYlVqsN1u17WP1sjY73/mQl3lqMmdLq9xiEJTl
E0ZE8pE85ZkgaGbR0lTQ2WzJ7pRmaEk9d4mfx7veqpRk28u+FfdK0Iz6qe4DUxxiBI3opJPRSa+R
byZz4GYzs88jeoDR2hR53RWsNgGGztmOm+5CVYfQvoe1B5t54+cibYOd1PCB3pOGsxovHvuEmXAw
oa155iygoZdNJpFKlTgbmy0tyuaAbDYM80s2n6I/CRlo9g4adQDLH50nzdFzbmNDNOeYl10RadWl
3yfqGUbaFcCyo8wcUmpBNASNRxXBsNzqvO+m1z3FV82xC2fOWO0wLbLABd2c2gdUJJF9PcLWNy4z
lSORrWUrccnN0v4l8AjKGY9XjdzvK4Bz2Tx3Qqu0Gy1lF80LHC1K9k1QNkm9A3wOSdoedLtEQojd
faNDeVePkVlrI/7FEAKFa8OSdj5hCixHT0Zznz8mRDFYh3jWqn1t8FJzY/eNWbK1krHAhtXrGBiu
0iTX5+ve5kHn6aZTRlWPj9YUmMq8pZwvAvDtK5NwoG7qtmK8k3r+TWJPLBJ7VlZpShGbwXFkRYTe
khUIhDLOjT+tS6IsUnuV7hNXfR0e01GtLjheV6+TvFjXAADb+W3uSs/aTrBPmo9WgYdgaLTqcZKl
f7fq3pdNUsKaETMYxXCsbLRjephirGDH/M5B14+KrF/kf5ZdUoDT62CasB2nRRqW8c5EJRO7mln7
R4taJFrXAC4G29bWFYb9lFHHiPE+eo3Q8JxfuQLrOmIgtSRM2XrNIzJOp55cBbGUwUIkaT/cml0m
+QGkq4G/16sCyjo+BV2gFqLG9UpxRN6cgj7SQoZ1w5mYOk/peyTXcwbxVx9wkVmkWHpqg3gcjo7g
9cHra6cd8bFow/dCbbUEc1tWvXcW/JtxbC/yjGOVGErfTM2xh3unnNKocBQLl7SmFlunmEnD4Jqf
TWtLNkGB3h+aDvkzSuQ0xSIlNquTy4ox4BSzWqX2xtRv6oOTGbqF1MFXkk2Z0zHX7cw2UZyOhECd
5g2C6dRmQ9a2ZSdbaMlNU9Y3FAwO3TWIgJCXhyaU1elcX1YoW+EnvFXvoljpEmuXjkUstnodTgMz
JvOOvk/sQB/3fVBrwyOaJM423NTus3BEc+QD5OJtlvf3aY/jSCMRU81BEyKJn6piqw9Qh3ZZgKq+
P5lydPrrDNkEPLBkaIY82v4Iif9PsP/HGUvfTsdv//FvBupDhuzvIfYPn0klKFefqV3N//E/vPpz
/vX1f4KwX17hT6a9rf/hCOSQGJSpDeb/mWv/ZNrbxh+aZRgGSHvLYet9rmnNi/rMrdfkH5puOihp
NEezLfVc/v4n0p5/Uk2bdQuciFAtlYOH//Xvb/jK/5QO/BoOf46Q/4pSkPq2RQGxbuNusGxEGYto
TcakaUcVOey55/pQVBjBQ2NWQQDAov/LY7r950X/irj/UZ24/FsOf0kjuSeFuWwgMqzZ0UbezrZY
gYaDaLCykRHSk9DcGAXK6EFMLvIqknS2w4EN3sBpTD1ZcydCJZHVfo9UzhTaZHa20qSSSiUjZdb5
pUhUy/v7m/3RPLK4WQlJ1FYt0oC6tjx21GUraC0zDFx74kOQzIk79jK9lDK8KpyBdyC6jKtSPtmp
RYxXB1Wd8n08koPMGsksrhjIKUhXu5UhvyRR9YiEVGxIumwyAcNrJGe41eV5Sie9nRQJqauob/dB
KE46mHfXVGBKW0Mut/G13mKiyQOyxrKuNsPMhaysiDxNj09SjS9qm+RfFH0LpX9vVM64xxf0KCv/
ZPnFn33t/6054KZ8zR/a+vW1vfpc/vv5V/+v8OLHUPyv/7rpX+u2q1//wQ82//Dwi37m5Txf/s6b
SzB8/7yb7ef285v/2P0IsrvutZ7uX5subf818s8/+f/6j3+G6uNUvv7Hv30tuhx6+/1rwG39NYq1
c3XO72eB//2f6WvDp6qb8HOa/vSL/wx+TWh/AGSyhHke8Wf7xL9iX7PVPxyT0eUQ5EgrzoX+/wp9
8w/bBlPDjCCRN+rnrpQ/Q9/8wxJEDtMC0Uq2nmj91wP4M/7+LvTPof1fI1yqpqYxrk1HWhg3zmH5
dhs1aJSBDmqU3dejirOu0pCZyod+QOgbjkgH//J4fhH952qG5V8zaNmxDZtEm1g2mtlxQEpOKbN7
wZunh09pDm54X3ALo70iPcPLsymid/YFv/ibnJHaNm9mwtKcZfliFvuh3tFldd9P4maMnOKAlZh3
k2in9oXYRzo7LEd75zz4F48VmTZZKAeLifzpsfZ273SFlqb3+mwhhWzlsR2dj60iL9LIfo+xzhqy
fK66NGzd5g+en6u+5N1inM4RkKn2vXNj9Z487362MvmmjrwNw8iKv2EJJfn23AUPWnwTd9eyvTHy
g4UNz0dtT9Z3M2ufndmN/W0XfpPBN1k8jdVHTJxqf2z774aJpWzXtVQXeGn8aDakiy9SSaJ2F/Ub
gYQr28vmBeicyxTFi+pGf+ywHzI1X8Z3UNcmDEzFo9k/hPl1Gt7M4sVW9nO5l5J56t4Q21K/U817
CR25AetVYSQfyrtWVfZJuO3EAZGTfiDZulWk2BgYLY/GXpwMcnO8dxXixvkwf7bDbWa1mzE9RS+4
yL7oHEkqt7P1FSv8VWSXGwTxVXGL7GpjZq9SfZnkgyU/V8ihp560cXmnV1+qOGG2J3uskz741HKY
lTsu8t7GOPZFjp0F51D17M93nPU0oacOYJG7nk9sbZTpmeSPqxkfSebW48m2ZzedkRtpF2p5KnlN
v+VNTsdVrdDGFkBv9BgLQbmtE9y8+A5fYD7ZnNUo26g4ivydMan9apRwyicstjf04y0bB6o4qIOM
FO/9EJ2N9rZvkj2b/O2kmiEDwTcp3Y6My3yoUDJTOFiQpn/nHn6KC4JBZdKxNc2WSPPOwfqXEvQz
6h5lrG3et/Iz0qxw0w7NvLHLwUFVjr3+76ebX/01Nk5Ma+fdlaYtjvHx5bVdMZMOTTvnyQ9Lzj/s
rtzkfXw50pTxzl/7aaKRTMvYifiLxL1c7qL8QfRKZ4zp48gxjEvCaGu24kmQ1WzpH7ed6Gmq8/id
/dSPhoY3Uyp/lT2KQfkvC8xPdY2TH+SqmYjkEd/HSysOYdbLJ6f1VV4Dk2qnsc1y69Aed03CdktI
xnIZPpLFubPZV7hNJ41j1ibFjp3H1kbM9fdfgTg/4zf3h5PJtE0OnFgITecnhAGIiyzRA+chL69E
t+fbFsamlQcLYaOxQXpvqocpOQCZOSJeLv1tL1wAu8or1W8TleakMsmiPrSHWNnEXnZVX2in6mid
xH5G7VtzHrNxruyOz7jhB8l78XvasKXAQNvYBc5uVznR6+bGpsuOS/mmXDanAq+Ia183X4KH8KRf
1J/SU+CFe39X7XSxyRWXt2RUg/699fL3T+PHRPzz0xBCUzWTXf9yAQxKVdJfljgP8mmYNsbXoNrE
ulsQArXLDtj/Li6KJ1L2+m16wYMYM5fTnrL2Kscla1t/qFCyVpvqobwaLuLX4gufQ5Ru/96o+sGE
+7v7XNQK1gE1oPNZOU+vxSUHYoPchMfaKy6Kg3LImUa/azzb5+R69vy7/lm7yS+nE+pfTs6uE33v
Y/W7Co/OIUCiem/gyN1MkRehEe7ACW45Z0zDbRlu5+QyNjdyfGrDbW64nDGNrWs1G1YwDlLQ1wyu
OIgL/zjcanfj/cQhF6pAhIXVdkT3F26rbo8T2JhvzPGCJEnjXznF7eR/VouXtr3PgfTVrvmcXvtu
4ZmHch/flVfFjZ5siof6Kt4r3t9/vz8qWZfPzTINg8IJujTx/L6d3xKNdJ4f9vIh+oCM8kY7zjeY
OK4hHbnWQflofmjcjJNMRqvLwU0wulbrzkgqad7QNjCDh0/ZuKPLWRabZjzWw21d71Nlk2ucLW34
vbTed3InkE1Ye8oS8nIrh02ETzLeS2vjl+Q9N5W508JNc8lZULLNP7HuCLlTwlNVEnRe+ql6UE7d
UX6MP9kftSuSBZ5yy8JjVG5MFckGiMbA5PHQnbNQD05/DK0t8YAD2jC3SuEplDbPnJLtUsRfWGtD
N36nyPNH6+/PT5FdCzAfw+L99+1TnGL2OBlHjw/+lX8VfehOxjF88jflNr2syHqMO0XF/ueFYNI4
J83c7Mo+dl56kV9E+2rr3BXHcad7JjkzV/84tW569V7jgWacI+Cv92gZuqMz2bN1p2DaWjZbkuNH
xulX010q91G2L7RT7LjUo9rEY5DqzP8XSem7jUNm5hgEpxJ/tbiz+7s4P6rOyR4umvLFdJ5oF2ka
DrSvrGlzfgP3D3G0qb6WEnaY2xan9vt0E/ooRl3jLm9dcoO65prfksp1Pge35Xfd3nXFUzA9y/pG
G3f8u1Fv0smNww09z7LbYayikKfQvLrYRvrDXFCltJ2GUxFfGxncw61PCUPoRcGhFTl7G/osCTvH
uEmLU68+iUzb4PCeE07D9mF8nmTZ/UWxoE7lujWjDY1epOFpwrh2nC2B2Xev3HzV7oW6i+8lXvgv
jeYa9kPSXdAFUiR3vbK3/w9157Uct5al6SdCB7y5hUtPJjNJitQNQpSB9x5PPx/U1TFi8rQY526m
SlHHSMVEAth7r/W7BQtMragX22Jp3Z4pOLWheCmJFjD06CT4ilyMWjbcUirBxAlyhlpyDzSHV7SI
UltMlm2HOkFzGWZvjxHyGOOYTxcjOg/9iak9/mA+x8ajXExQbNyt8V+WMppKG8MeLkqKBtFxm64Q
5HKrL8yuuRRqx3DkKdkF+qx4dSC3zlIbn5wct6WMpsEE6Kai0Q3Std0WF2KeqDocSHMJEae1DaUb
HCiTRGokW/iDPhFVSu+xVHyMGq2qxsTWtT2Eq1l//486rYtJSNIUMbwmOhN5e6le3Lgoviu6utb5
e7gc0YmNXTEMyjFEtsbEFFddQnDTytg3pfJZ/PY/XBAQmUijSmmlqgjH3l+QMCZqDOEmXiTMA0z9
1XwKRzsy9GOooLqJwLg7hUNVyB+sVLiLa+NBY0Y93Yj4wHDz7F82slR4lDWapVB1GTTjN5Ule9PE
7Fp5uTCBeKMuK6g8drZe1761SMz9zUvGjFILf1LtvQfq1scC5If5XzJoaFXl1qgxxUpnmGUvXvq4
aj2R0FhnkJDdTRVv3t+PsttqFhSQIoUqBR0fN/6WHRLCTEW6kPeXrsY5VwYe6kDGpmGZobP8qiiJ
DoivfnJ+Uirfbquazrriv3xPPvY2FWJq5EppiIG4pOm+NJ082UXqDytjgHl5h41JTRgxe2eE34p8
sBUEKMnCpsCUXvGkwWFV5atWP6rdJaieC4jk6VBM17l6ntu3uuMtma5RhuztLdYPanekWk6LQ7ps
yXwt6tO8bCsBEsZb9RaS0tqxmjsvueF2+eAkO+C9NbhNbenwzPul8eJl2yRggA9GzKo/F/2JgcC5
+CqiKK1V4a5etup8SoVfJT3HImsOERd2IPgGR6/6ooeX3rrAuNcGnRBM5SE174XQl5XvWfmM9rOc
7trQHfUtZ9xgPGTiztIOTe5KxS/LAB5tj7p1bzKgtspdIduIMWxitmfnXwTPEr6YyROcohxd6LAN
3Q34TjF3UQBY/EmCsTZ8k8q7QnkAlMxob/Vun0ibaKzcYd4l3CuBg7ZxDeEYd71b5aaHas1VtNNc
+v33qBQcs/gmSdxT7WsbxQ5RyJW+wY4OGYcSo5hpdrYNg4m1XWV6srqjf9aNx6F/jPijcao7jXJt
Z2cyIcl9SfFkZQtGEQc0zute3VaekhxG7ROP0IdTm7JMVg1MmQrqCtbT+20EAQzD3rVARbMQYr6b
9dypKvibolQqe9aEZtUCfZbe9qGa1jRDY82qMhspH3tbK0SMk+unQlQui/6jGOy8WZxy8cQ6tM3y
kNa/WuEO3Yw6cZiGD0q3D5V9UGyk4KTWz13us6G006tg+plxyqeTnEM+iXaqPZi0AtrDLH0NQkdV
GaHu6xSNzX5kRi3QDoPek3OrAgsjRInnfV36g+UOe9k4FnauPFHVLecgcHTrAX+yJ0b2qLha6A+K
LweuKDituYfERqiCGnU/tT/Dwlc1jyme5Y9A34jcO3FvPQzp6W5R7Ga8j5KXdZi8ljWMhEYQ0h8X
xqGjejaaZ0OBbHTi5j5TfAO5w2cZ6PJv4+S7ioy7bEoKFIrC/F/5llQ1EWCGc6HIl1jZpwzta+zh
mO20c+AhY/01DHZJCr3dvKiM0O6ZVGuHqMVm3R6CB3FB71rbRGIqzmScquiYqW/rP4RJjDLpGflu
PrgZrp3KlRUk4ORq+MJ1viuXfWKcouJ0X4K1pY7YF1TN6k7lbFbmn9M6VVp5WRMZjZK/HMtpl0uV
rwy2lX214m9zcrLAfGD3ys0cX6PYk6et8FadpfZkCK4UHsIBmd9zMD8N/eCYSLfl+VuoPihI1JB4
q8tG0O/REyjUAWQROvnIhtDcz/M3sz9apUjDdBEYay32x8EtayfoLqIAZocOqt8XzBEg347hoMPi
NvomUuw8fGy10gv6Nyke3URIba15FK15vWUz/WCfbkWOgeYk01wn9PB41EKnTiekcO78LB17+VQr
G5mh6OKdGl+ab6MbSucxc6qlt03hlDG3LazvteAuSEaXASNa80Nhb4tOcj9t425wglE7Fs251Z4x
EGzTkHa8uq8775uWRqis38pJO/ZdvIsUfiDC4Wp6S4ijNH4ilrbrvEINE/lSuSkatCu1byCvjgmB
CNjXyQ4v11YoaDbzInsEuq6aHXjzx7zaB/NuSt2qB9fr+3MIR5zrb1X2Q1MeZbxsLoP9tHTDnKgm
2yazS/olc0SVyS9N+4mHuSm+PstvQuVHCwltvii6yUV46kVX+hEmvknzUvvK6FmlY6VeM53SaLOq
JB+6u2mhBfYHVrnLQZNtot2c+IgYSzFmhJFXp3uybqqnLj0Aq/pw9Is3IQaq0K/sRJfxCpvRwTvI
LNmwPcW9Fxm+vrXc1mN/iF7R1pVfwwND5O/Sb8K5hptCZ3TB2Lwbt/06QaEHS9V3BrjLJfoaFvYk
2OK2vsYJVzernGUOo+kPyRfVFgNnfmhUV/1SfNLz/Y7OuFm9BosWbBKmjQ76BhksqeXz1CrkS9Ik
pjfEFfRYPTg0iIgVcYu6vWR5iVjILFBwLWZwQ+5bh0wH2Ilr/S5SpadWMI6tmH5yZnyohcEPTUNW
0CFrlmrcRhpZdZPHqIinC9Lj3gk1uXRTcr3+bUXJV2equWQY2IT0D1QjctagNhGUX5KYqqLS+mcx
Es+qONDkL986cTmPifWJK04y4Z7ed7FglYCWOjQUdx4O4f15qOiGICfJLF2Y4Rsvjmi4ubgFiIoX
dgK/Llzw70nxdGlbyHeJsIl4T5fnjD0WFL7amT+l2H1j+6kYVFc6fXYwpEuYlM4kvBp17UzDXayx
Zxzm6Gevn5fxp5S/GO1BzN6G/lwn5zJ5LoZfi+mbCiiWg7IXk0JNUkPnponbaw41pwQKj+rC5x1I
IrJ5nWZ2rIkRdr6R7ONmVxjuNLpy72Sxw4oZY3ZeG+YhyvYmsLKvOepWPgBobClEHlqPZtIBL3SB
rjaSPzu1N/itF96ZD8HX8lfwlP6qXkpPc8sDPAp/DtbIrz3dG17TL/mb9FofpJ38dX4Q+Kt2HgNU
rYgnoVHssXT5VYRb5IvpchkENMU7xThO40OxMZVtlb8N6fc5P03yQRx8YTiJyX037gTsNxLsV1xt
B+2a1EexfEHdXR9Z4Djh43ovpQcLECfcZfG2UHwr3UyTzYFdhLY4wAqzoMXH+jWt7Px1BuYuHQO8
U2JnYwtkQq5tvMZvf28QaHQ/vjwG+WGKvCIgH7uRucOdZGb9cokkV6m3k75NkqOq+tLkB5ZHUcm/
V3VXjndQcLZYObzY6lerdhvMCdVjYbz15R1YvLmcOgprtMfSZkD3HeFL9rXYDmnfEmJenPaSvQov
eNbKO8TaDmAom6B+7QIk/G6Se/J9cJ1f9Ay7hV+WtvagvgzP0q/oUjznvA0P4bHackH7+hT5KT/A
+pqNLpFP5TG4733D4xp3xXP1TXseNqWPOVfQnPTKdv9La2yDF66xJd2NJbev7JgL3Eb3BjJPW/xW
tK6x1XdVw/zkR/1e96t99LUoHcSamdfuul8ggRyckt2+aic0wtpJOWme5Qhevkk3utv64VG3OUwc
0W88OhjhWwJAw4JKHOUrWIt4DY7BoziCd4D6iD/kXbhJwHgSx0zs+lTuxztlO2z1Hy27tVf68pv8
JTkQwKg9YDNTH+vRZsUtkFseg+jT1BvnvQaGKnlLsRXhrIYflfEwD7tZuUbVstGmoxX5Sevwe7Fq
r4dCYRsX8bX4kp70156JZjySU/5U1za/jMrjVxO4urDVS3/ClNHZre5EWJJKzEPeOG6t9jAIB3M4
lYwqtPKXdt6PYJjs72/DlkjB3MFGlsbeGG2IKRseUkZsPY0/tJ/DSe5gMeyGn4SeCo4y9UCQhGHb
6E6GWX7wK3S1DHDr7tLsJJqEA7n8YfxQhWpHPyPVLmpEmc7E5K7ZFXs/0PaB5TbJQZF8TfIDZSdJ
vlnuo5HhHw42Xr3/pcbUU1cFinjAW7pp1VMZOEp7P9KaJF7XufzL3rDNalOWLu4UTsuF1yVwALYh
EUdYC+g7mMhPev+PEAhGrZXp0UyZARzIuN/v1arGVC8jyJdL3hvI0EZWeBBPmY2QbXSj1Nh36UVq
jgyBPhfMzNNy2SXfFqmJqAHxKuknJ/YHRIrL4dhQdJhE+LVbKq9RGnKA+0i6SC9WYc2eqFUwrCW0
xmR+ck5B9X3YanRNpjKwLDAXoIEbXF3MAmXVzC+Xyc239R6N3XF8lr3Et7zxzNKIcadITh7t++mx
Sp1G9iQg4if5rD7OiW2eQcmT4ZykTgJiLtCP0An7sYU3zJHjjRnZ5vflaRZtR/uWY43VbL1zMHgx
dxkss+XdPsuGl3f3WeuMg2dg5+zcPvGmEjOXD18jnpNf60K/n1/7Yaskj6F6Nw+ewvZ8ns/VQX5t
tuEuP3besg838ca6pBvB6w7zWXXTDdjqF/7cPdv7c/FtPFZ3xJ+wLyl3qmLXyZ3BKxm4beJp+C2b
/RxvuvS0dOcpPeUq1+Gq5ylxQHxVlES5FyjQX55gPEgcOZKjosHWnPEsPK1740k8c/nh15Iy/Ek8
w6+JL8ovgT2SBCPoltAOXpfFhYehIWKP0c/KRXd1t3Qkm5zRI/Wtr9qcty6OiV8NhjfLFp6KN4t5
ga3D9aZPI+vOtOuf3Oh1q9kue/0lurQIUx/LR1ohYV89oOOOfuJV5tS0fljnUXBUyRGwHdV2+zaw
aUElpTQYdv+r9IpTfR+/AJvszbt+b20ZAfsz5Hwe980xe9S+z3v5lL5ZCsCxbZwBhfmrMO2TJ0WB
VkYJSwttd9JBU9aluujHbHhog4PZ3o2WK/gpZsZhO0/HCZdZd47VU6j6ceP3uisobiX5scmmw/bg
ZgID4TeI14R+u8SbOPJHwwHFUCtH/wpgrbds3G7eOhoDkzs7/WLhXmVTEGwdv+K56k+yvJ17X54v
Mq7u1ol07M6OUByF/pR190IX4GI4WfFzFe6R3huf4Lr/sGZhKhAhEb5p6KJ4Q6xgCjKsYOqWy7Lk
1b2gxMVhyLEnBcOkenWnzf96j7BkU5KgSBgRz6y2G7glKfU5wbqeXgIAZafDBOR2Tb0vxfTHjCD8
E0T+dzDhux4CcIeaQxYtSWIgq3mzS1hJpQx9ZKaXpA0qd1m9e3LRnxUjbZy5+y5KbJgMsQ+jrvQs
hA+YfHChFgVHqs5x1eUy2FMLVT8Lm26II6ey+s63wvb730un28fAnQcNWtF1UddUWb5B1+upF5Mu
yeNLhW0JaqfnNdV1ottUxVnGT2XmvyMV/7wv6+eZigInucogjN9dwB9ofoqrGW9HFl8wJYyHrJ6P
UxKYfsrEOzeOl+81kfTenCgk8JoLREtkGj7QMGHLatYchoaeke+DbTRRg61uCT2wXmUcq/izqSHW
hzsjrfoJVBScKtwb7ebOtLlQB2mjLFf5a8/nrVYxO3sU7tWNdg025j73ygf40uga7sufyhe2ekjR
+GuWOkIOXms3sa8nZ7X0cwqwgt3Ek/q7HMAl9oXYT1OXkkQLXBnoR4o5/6+9eqcOW+uSJ4dQOhSB
o9UHqrwag1hjF8jENd8ynWHxNBNHa7aTOr9vKCJIzwWmpL526/xUyIC3D0JwGSn3Ey/GL/67apkP
/K0i2PFb6c0PWPBqA4vfukuAZAwKEIkTUy5Ry3EefenY/dBYGU6c4ER3G4pADe/rZ2XESk28exm4
xQQuQevwH9D2mz0g1SUD+DUTr5gwj0Wfp65i4PjJIg7KSphkm1X7bSg4P/EWbtpcvFel4FdipeUO
UuT895Ww0jbvL0ZDsI58mVdbZ+7VTU1DKxzpLNniKsuxBIuT3avqOGyC+Lsk91StT/NQbpNx+iy4
+RYH1tFcayqmZF5jS0Rg/b6WKpSK6TdtXFwHPKqdhKirmrCixzpeczmWAbP09hNC5eOrDXUlIc5D
pWzpv5Wlf1JqgioR16DU+RXH/OA1xmFW9IAmj2o+yT8b/vAPH7YuJJUVZAF23waJTuGkxZWmcV+T
+iWOCgpsxfxZSv3TnMWfVaa3xRk/HhABaQPl4Hqs3EA3Sq2IgNvheCU9E8itaKm1ZSibT16VW2po
/RgLHB1qSEQW+1ve9sculqgKzmQG313NE6Ab0Ks9PUaJPRKcv7D8Kfoc5v/W8dbMzkQghaKnUe8g
aC0In9iVxSGJLoJ1j+W70jzmD5SW5mgZuZOenCM09/rJHes7pXmsWjcLXandTIJrqVvk6V3sa8Gh
kzyDRtE6hKo3q16zbK3Aw3FoNq70i3YS1pqJcFSOeujGj/mj9GwwLUBnBq9DNDIdLtvZczrYYmkz
cVWqnZDqc3D6zsEhsmR3peJ18XbK7xLDH3838UuIw9wZkN7Ufq14obFJDl2+FYNNOm6GU7HpP7nJ
t6wf93jVyymIj9GCodR7vy5UUcijOBP7q5iSHa0P93B89mLJkzN0zUuvlfcRcP7fH+wHXaIu6RbW
A2l9vryst/NACwODJTM5xCucZEIbOLlzvo4u1gj9sIZWdUVFBBIapm1BUoNXl9Vn9PLHr23QVilI
tDVLUj8kD4rhgslTm4prJqjPGXOCnEaNAiepi9rrElnGcvWrN5g4+/dv/nGVsgWjx5QpyBBfi+tW
/ccb3fZrxMhQNddZb9p9Z24EtHiYw51cCoVP8MV/uMu4HPGgsAWhE0Rn9v7DhE7sg7Ep+bDRvNai
tMVrmEAJ/IrGcykQbiRIfeYsWKV3WVV+Ugj+w6ejPFUMmfKD0uxDjF7JeR8V8dxchUK04CwwNhbh
Sem12tXi+DQfxzpJIAHDZ5i5l397my0L7SGGLV0W6VdvtAOyGlfhYBbNtcUWXrcyfY1osV/0uj1Z
7af7FPfx/ZHGpwGLqSjqkZzfAtnWKDZI/LT2irSi2wJkjd1uwi9uM8fiWcH/6sjEmEAwp+Ynr9MH
LSgScL4ljxggF1WKIr9/xBHfxhAqGLA8nxG5NeIjQQNO0V/7TjgUjcIqlqGkydzBEs+B4KAQNT01
3ulWiASzykS/W0TfGFX92sKz//0xfCjPuTzNVBVOe4h9heX2/vKSKhMQ44biZa470wmn+Vc01K2v
E11nyynsPsWAgXQdKtNKMf1kHU10HX3pYgJeNDVX/c7sSy/XKfcq5UKoRu81OYo3kkL/fqkfFiZy
VYviXOKwxqR0e6VDsZAPX+jV1arQby8tjIlV1RKJMun3qEZR9veP+3CArppsHd4DzYVEaXazDzAG
g8iN0CivszEpSMrRrWSEGHyyBrW1snv3ZsqmioQG3AYiACXuzeY+ao1SEq8UX2vEagQPWPKrIk2X
Nlp2UR2XR11FrRbOCySwWlcHXeM6LCFTTlOv3wdiaJ1LgoLIyEbeMxnaftDT8a7SYuWQSmAK+vKi
mgRjFk2i31tMFbf7pZf8Rf5uIuQVouDNCiNhx2WAlgIKy9l0Z9UaaHdhqU7WzKgNRAoVou72QhqU
Fysv3ETpeADLom4qQ2wfetDRoDOHB+JbskC2LsgKZq0rz0bdzXdd/El5+rFz4pYhQ8Qfw/HE4XTz
ZNpYNc2+zZLr0uWJEzJ/0GEIRekamVQ64gLkFyddsO/79Mxm/oj5h8ws0fopduIplQNPmdThiypb
ztKAAzSy1fgq0uBPTm35FonHWIQMSUZOQx1m0ty/X1m1XIS9ZRbxVRsZ7qqMg3IvdaXghUMn2zMm
uawPStQEVWFDkCM97fptW0e80GpXOg1AwDksXvMqy/eLFR9zY+h2qdpv4qxtj6oQHroAY+DfX/oP
Zy6vIE4Aaz12MQXcDv1T+qIRIm0cVkWXtVF4KY5wa3ZIvo1tWmNJjNDUu//+M9kg13oDxzib5Pv7
xLxFFLrm0FzkpPu+ZO3PPMq+ZEG6y82AQxDeSxAj/++fKf32UL1fd9T7fNiqpbPWHeX9p6aK0sg6
WUYXvLhKcdLVq4GPWJqei8IOm94OpRctP+FD6up9rqPZQZsZ29wVetQQr2/txTG5K/h55twR8WTE
ZusqdGrtjK4gINVrQYohvxkd8t83nfS2Ujk0AH54f+ThfpCJiFG3SWHP+UWe7gbUPVW6DeZzl7nG
7BUpvSaN0Jrf4gzVUy69jTVxVrXTazvV8q3oF7LfLAIZ1DcBiHquPunl1vxS6O6ajKEcRow2ko1K
qj1rptfPMGEIfqBJdU/vHSshLmn6JVSXFHQ8r91i2qXGSdXvjeYpAL/Tv6gMBzTT+5ALbi4zmFnp
V6HTTCCxd3PlzkTCvLLrQnjF2i4g23CVmfKjvLTAXMFxjhByQ6TK35/cx1PAogE1McoAu1Oj3eyX
mTiPc09EHZuMgnKCufXgR3chstpyHNJPXk324A/bMx/HSrA4Daz1b9+/JrGW52Jcq+OlV/1RfmAa
Y7Dcty0PT6wdrfW0DKBAezHMb1Z1CniIZXCNupeo37fKq6L+JPBkIsiEvImw+pkJpyiw68VT0y9L
T345XNshEOFgniTzaZ57W02+hIPsdAyasALmIEOTCYnDdCBnQlQxoBkZ013QX0a8rvImNF96EgTm
6ofcNs6igF/whNqekD+dkLe64n3+YgX7OWpsDTfPqGvOXICrg6RMbbcbIsFTxsKZnREBnTr2QCcj
oBzActq584A8Ai7NKvEzJKXdzWCSooo+mFeHNA9B+SlpP2KBoCTpbJHIhhcC35eAkL8ALQhfauag
D1z6DJ7d8LsyFqYxEMFXn1HF4BGeScrkNEkhuIdX7SvWgREsvrGT5wGxUubI5kNTXZL0hwp5nMoW
eMDOjDLbCh+t8CFuXkv9IqKYiV5KtDv6obbodDEUIXTLk0vAxajWzio3ffWKfAoZ8+RmCuoJ3th+
QxyBiS4dJLremcRsPpeceRj6bctywFng0fon+Zd0nSIXBlwiSTZNjzJOBdUxuODI66sH4QFWcHhT
DlPugM/Hm7Jw1MYb2RE6m1jKFrwG9Zrslij5OCRFNzXfRvlZsLwy9OCC8sgdRrdPvVBx6sjV+42R
bLNiY9EbB/sYGeP41WqBJHeysatnP2n8cXXjzQ2CkGPy+19P833XIELHH9dOX8Roho977cvXCR4X
Fe4Yucbz+GMxXOi83txgLoSgbeRHi5z4jMjMfdi9hOYuW74aw7eFN9PEvGJSbqxcNdPsU/Yx3hNY
UYs0T08xXXM6oIdnK+RXMRwb4ZqijEp39GRk2aQ4w0l26b2kultTrYr2LV355MlO210hPahcvFD9
GKSHIbsG0zWBbGw1D7OI2ex0TvQyfSqiUxHcKdJGDjdRvlfDTZAc036fZPu6X9t7ZdmijiyWe6k4
6JJbqH6uXebxC0Y+ZXjqMz/f9eX9bG4m1a/ixybFGniR+nMP8R98kVkey7TTLM8yjwjZc20rF1sL
ihQZ1F6HkPx0NOd62t+cNwYqOHo8UcZmfyuEG4qyKwk6GC4LBGCMtjRLOtsoutmfJfGaJNm4W2p9
vFe7WrXbPDwSbRK7gRVExNKBotQ96UMx0UAsBBRzdUr5awxK5xh6jo4hD6BQbKKNHs2keOyClb+V
Sy8zRNQPqxCsQKzVEV2xqacQBGaoRH9oOaYyS0wdLfpidQoxUAYJIDniBYUWRK87J84YRKYt5SYd
kGb9fSf/2H5SE+E4XPtASxS13+qjPzptodLaRIqE7CoH4ngmSdStlcKV1WCwl0HiMB4ws5jh29S3
LdNNwv6z7vvDM+ECVn/g6n1cu+8b1FXrpcFYNC270ryp5AWdQQNmv+rUX3GLdLDr+h5zD+BwM0+j
U6TLD0zjcE4VL/rf78UH6HO9EiJOZOgfQimkm5J2XLLIysjUuhJT+8pYgTW3l46rpNTd6PKdZrGv
//0TP5an60fqighh/Dur4qYBL3IlaxdZBfokmso1ma7okAD1Xaks85wTQBTovbzTmyJHD9sGXqA2
980kPyochvvanFH06flTKJNA25lzQwlUDE5H7JUl/zQmDi3cz9Mnd+m3quvdIlJwGZhUpxT9aNJu
S+p4CeJ0jusUGRzvxyAV0WYgl8kZg35wpTHuvCobFtLBaJd01LqJlYfnDolFCN3YF9ngq6FFTq0o
9hu5V22N6RNrBqzkk6lFymJRWhvTWD0weYIYo+3aTStV+nYuUV1FUfyduU/tcZbyzTgTPvz3J6Le
7hB8OSyZPBJNxcZxG1veztUUlOqSXmVMFfZoto+zmGz//hm/h/Hd3sE/P+TmqQehlspyGiCkaUWI
jsXI/VhqKnQ0/I9q4vgzQtnX9QwoNtOZcNNaL3V/X0wZAV2G2PgZHbc0yveTiT+IaWHeyjo5IlIG
d0lmdK6ofIMJ71Kuq5j7GJNI1hG2hEpgQJfL01U+K+U/ruIVTJdBsUxldWPcrOIqNvVIixbhoncI
m0ojWrx6DXa1zHDcRRVNi05d0IdHjQxFJwzDBlstk+qLcDQ/eYS/Ifyb2wtzoSOWXCkMutT35WJn
qcFMmyRc+jrbaJ0ybOqOuygs6q7UZEwKpGX7C6o8JnMRVjYr91bcUSTgk/DIms5sLYdpSYzPhIz/
eGHSGvFA0IOoEFLx/sKKaiwSArmFS23Ni9OF40UhfJv6IHPZ2zD/Ft3r0AfuFPAM80g4iOAIjjGj
khrIMHIUIbqW+fTyyev4oUeGdqE1ZiXz3Gjmb3q/ph/iZA6r8JoFZnG3Bt3oSr8JMnM8LEWw0wOr
cavUDJ1JnURH5U85elvpB02TvEQ4TOVRgSVVxULYhm2XUyvov8iEnf2akc/OhC/i9wX/q4yVU/yd
6X3lr+42K+Vd2spfk1j+H0xVQbu01iT/e67Kn+lKf6aq/Of/+D+hSsp/YbPFoLTmJwHsSqzWP0KV
FDp8IlI48Fez1P9NViE5aaXBRUJB1tdhtej+Eaq02jM4o1f/Li/uvwhWuVkGMGKEKllQYsCHWIEl
c+0u/yg5urKMkjlQFXfMwwx5oE7foNXP6BrVsnom2pzIvbJ47BlN61ZJqDppRt521ee9I+gJoCfp
saoezZ/sGzfG1d/X9ZtiVww6Tf7u5rpIUJzEQhsQtjBVwO7agRyQRjz02fwW1VTfaK2+Cl0HG5st
56pqzmmB3EzFlLRGpe2MbGOsaUcNsUeShN10hKJmetDJCpfsaIQZ4sQ+IG0kN8/LEqCPHA0yjNKh
RkZJNKQbpmrmWCa4qpGqq80ZHXw72zqh0dTqy+ypKmMPlij77y/+r9bTX1fK+zX1/29m0ToK439f
W8/fiv5b1/+5rNBu8I/f2o7IMUP8r5WmMQnbAEokmeh/1hQvyn9pqzydYAtost+r7T9hRYLESlx5
LApKODzZWF17/1lTgswPhNyj4JSIp1FVPIv/ZlXdCAbWeA2gEUB5cZUL4OZ6v6qSkYmzuNGa66BN
+heSc9FvC6K6EeaowA8MWBzFinIENpF3cdMTi1Wk8jcj1/ENxCXmD6GtT1piLPehalUukweWe/oF
8ppNAu6XZPlsAN66nP44pn9fMKZVaaU8FPyxNyVDuIgQ8VHaXoM5WNxsWhaC2as1wrvF90aSrfvH
0zz/909+F7C2nvsfPpBbA+Yor24znsWf+07Sar1Jad9eh9gSn9XautdzojKmXBihuM0vaabiKof7
2zJdpnfTfgSyV4fMS/CWogAZTszLafGhoGwnbwTf0Bi2XtMBDoozdu7Sgp5WZxUuGjZ1p5Do/Unl
uAJd778BvQnpCRK5Vyqyz5sCYmHouJrOeXdNNNIFrBzR8ZyEyLaZUubNmXEVk6ZFNN9f/37rboFa
nhVaLOQo8D6/D46bZ0VY8UAE7dRdy2Du97OANFQOq/iQ9x2yww4F1GgI/a5kbse2mgXBzReQWNNs
PpOn/NOVcHDRwmsyqVWkDLx/iBky4CrI6v6qFVq7TbJSOZrRMhxjZjBtZ01tz4ztkfyuFZsdsfid
r7ZpwMESfSYIuEUl13sCZSRyluF5XsV876+kUqdUErGgXNO5ROAaZJgvxn58qnmDNsacTY9MUzLs
eBJNR5qL6o7VlHokOqNOHupg14uD+TCmY/ZFVlX5lLX98GwKWXYHn6R81mV/XGyc7EhsVHnNwqLV
f3+xxO2TudWl8tWsx5h5NXX1Pary0NGKuD1FCiNolAmfWx/MxTWp9Gavk84d2fNSSL4IduErpb74
/Ha8KUxTuxfgAz5phteX9/3LjVSadcmOKIrG/2HvPJbjSLY0/Spjsw9aCA+1mE3qTCRkJqg2YVTl
obV+g36uebH5ArzVBQTQyKb1amb6mtFukVVgqOPuR/zCmjNulEYWQqahcRLYh27DfICwqwfGEoCV
vrgQz2+8DjoeLCHUHcl3xGwhxW7ou2ov9FNboG2+cJIAIJCV+V0ApzkO9GWoKMm5xX4GCxWpqoxU
u97eBA0OL2s3L0tAulqgV2uGpU2/sWVhWlcKammfWkA/P9+/29c7+3SHQDxQoweXNmd+V2ZpjrWv
Gac4AVpbtt648UWbb9V6gOaKgehVEY/DPlCcdJUI75Ji21PN++LDUESZNMwYooEs4Xh5GTuNiPMm
BhtyMrTW/IKdSe8d2kRWyPOkQoVsIgcDvHiPbgvHDn2uIgYfv0Lxy0AWTK3Mr4kbD+mqzjV3j+qz
GdM37b1HQ8T2D1ell2z3lXlFM81GtyQacDvzLQcAqqP69o+gtERDC1Q6cl0lTnPN5eE3UuGF1b6U
FtIublMAye7GCH20pG8RYakbfRyXVZaCWdeZT5xb5qnIj0izoEkbN9HPAoOjn9gi4KHiDYnEsMKJ
qrNt+iwFsufxV4TwdraQnaUXq1wMDqwbdG7VLbhdvEOA9NPIcOsc7VpErPItOAoNqlc75gBnkZ0N
lmMMfHCttTHN9KEog2g1ID1PB3eEZqHaHT171SuRYUooyqJrwG+AcRsbi/pV4AWJuUqr/BxaJWxD
bFqildBKyBlDqeveFsxR2K8KdMWVfW524b5T6zLbFHri3+ZV6qCXo3emukyrLtYunKPzliEtMhBt
DpvexDhgU5ltfDIVVReGjX2ykt6lrJbqImksZEWUXHylwk7u1JJnHjPTPOm64f/s/fjSYPfVAnZB
IEzQFbQiBI2o2TGgUUMkflbbJyUpoq0+5mifKDZzAJlmu8TWuwsP/Wpz4nokfRO7xLUsx576H89q
FjsP0W3WfedE37jbxX4crcxM2hvHBb/y/nJ/49EEkCs2aiBQFhiol5dijw0VsxvdU5n5KLH78M4j
RSNPqXS5SbA22rx/vTcejWOMxJG8iLTRmO7n2aOled9Ir3fcUzTClR0LYbFoo1+pGusXdvi3nswF
aTW1DRGBfOqLPbtSIXxNeInqnXBRzfYY8siVzBVv13IgrLrS6y+wY96KVMpZAJgqCZ9Fjv7y0ZI8
Uu3ATZWTiPVsF1V4c7dBHJ00h1WaokK4QcMBBac+pV0VFwITMWgw77/eqdh+ea6R+gsQg4DZKNAQ
JX55E56rtVWZKeZpwG8shsOJ3uk+KgpEJOLAQzvC7BPBVuaJsVp4RozGQ00QMuVNbeNxrMGrwibD
S+nSjU3r9OW+rjlIJ8ML4CAEgzYLNMNIHETTPfdkBo2FBZ23zz033YMk1U5GGiG41gY2ekdei+QB
9PA2Gzq0+H3rQgA+oXhe3ohO8PF6IGCgwPiUaT2LC3a/AgkfJzrHeEv/QDE8+GxmrrgtfKP+2fAy
INkPKO/A+In7b3rGNoeeQCC1FXA6BZZV5UYf/Rq2UWiY8mOoBMWwGGzF02CS5OqjofOAq8C3UQeh
VPPsBXgBXnMeC0MugzxnsP7+R38d6cQ4bX2TNjJF4xOa/9kTNWVe93nVeCfFZ/iWW5kB5MfSNrjx
NpveKC+t4beux3sjzlXLZVAyy2cwfrPUZLS8k6uXu5hRAVOq6GEMktsSZNiFwHnjeyE5BJeEkkCH
kG3MIlrXukrH5Eo5pY6IT0jUBre6J30mAEiJpqAcQE1VCuADHRXCsu6AZFAXGI3+o2Jnvpa1wvB3
8NptDFJt54YWbCrfraJlQmu8Qte6cvZ2WY1r7JzHq8EKis/GyEL5829EuBH3QrAq5wj7hNRBbZRA
kuZB7Qfg/rUNx59Vq3+Phbp+/1qv91jeGKKGaBZTtb3Cs4ZGqhddZSono5PgDhPjK4Iy/hLw25f3
L/S6PmKDBcFmEwqQ5pmsvdxtuoYO7GAynM/8ov6K1874zTCHDqkD0cMlA3+JXGQaelVAod0yp5Fa
bX1F7RiN20RT6vwCYPCNPZgbIkmYEgWKyDl4Q6SQCJI8lefYKpEsVLLurh4gm3UlU3Y1rJiIFmp8
bAREXMf1nFvKkvwCu0u82umQowKlRspP7kK1Nnspfhg6Vez7IBYY8eb4oa7NYAgvHG9vXGVSGaao
oEOEePW0SJ8teqyGKuhCfXAeI1QbfRKwVYDXzJ+HLYrZkKNAK4JmdY2XV0nwSXThhITnuoLAnirV
yRyMfZ0VDN+a4df74aRPS/nl1kztyRFK12tqF89pR0OK0YZT5uGZExv+vprKYwfoMV1aQJa1LVqx
5o3ABNRe4caQhPejrjN2LHNtuOuKrlTXo1sPj7Geu3eto2TfQfgKJgrLwi62RmKBMY71VAmWZm2X
F5ols3EuaSodi6kdB/0CVsRccdLSWgXJsS48V2p1CC2YLIVdPWaxuFLN+IeuVcmFTf/1Ip8uOHW2
oXuQdczqJBPfutGvoLh2To8QaI9mlRc3KtKtiAu9/13euhQ9Rwi/KoFAWf8yCOLUlImB3dy5y0GQ
+swBVzinmItBw232zy818RAIAaTC2VleXqrUQ9hoFYcz+W+4GgsM46wyUva+jtfs+5d6IivPos3k
GnQENfZjTJxfXqv3tTAyAF6eI1E0945V6p/l6NjfrVTVvjRM6n5CY1Suw9TPNDT+I/uzXyqCWVkU
oZdrNoHy2Ga89igsUf3pSpn9iKJRRPj0hUm/zO2w1FfNYMIYaceuPnp5VI4rQtIY14hfo0IdmZlg
HYkQQBVWl18sJbe+lyUChovOwLFs2Zb1KFEEm/S4FVXrYKYW9j70hyQ+Sqvtj7irxtFilFZHZTeU
lgEkdoTu3Id+t0zGUbeWgdvrw5WKYCFaIXA/70t8HEcg6F5aT8Zd8K2ElRdfFLx27YXu+f5XNe+N
ChZcVsbrwtaBWtV92P2FjanBsVU0m3Dy/gIeCHlroTQYYi+TYchuSgWTppVmlS6pvWyBdCVWhMps
ELrV0UDAbgQF2/c3kVY81ornhaBVhuEqrnP1gtmRMW1Ms4+LailQTzrV5A3qrEGtG7EoIibc50RC
pVloxCp4wRDrWuweTNtbaeoI5csbHAZCZe9E3z2rHCZfwrK8z9qyY8cwCvvTSM4Oxzyt1Y2OkTDG
vF5f7ZGCNvYpY8yPsWzNCQkR3ESln8E/boz6pi26Jl7XjtHeB1bo/qhwSa6WetJ1KJQLO/pVmCoC
FlkS686y82sEQ+2uDj8HPR71F1aU/sbORDnJuwDwQgtTnVb3s4MidF3ssAwMGAV4uh9mWnMMl1UT
IgzW5shXZQkmn4vRbxiPDWqeq1tL6eoabYsOwLTQElicieNCxHeTUluofeb9UGxoC6usLHQLOTv1
Cz6vkxQG7ozXPFLewsQmh0cVECPARaRE9LDrWGrGQiQmcqV8gEVRBZa1v7CkX310EAHUPzYUB9QZ
5sVl3uDn44GPPKu9rmw0N/UOvtb+qBUjX/vOYF/ZOKJe2EZeb460xo2pY4UqKAJF8/TUdEt8Bqvs
rNG1XhV56W0QzYXrX3bD6f3He33kU9VNXURICqDMnVlMl62mGnjSFWepRT5iQBW4uB7Vqvev8qrt
zyWe2pU4rtB0njdcaCCbNb7ZxbkXaP5XqnOLDzpKTx7CQH49oOZMkWG2Ub9+/7pvlK7MpQzqZ7gp
08x2th8PmsiDxLarc0Xa8U21R/XazlT/erAFUToq2l0eIXpnsfkBaY6cG3ql7q/Q97ElKBPvwoH+
5u2wZFAHn2Zpr070uq3JHmOrPve51m9FkJz1skQI3Gy670PuE+OqM9xjXZ5uStM2tv2I6V/iRepB
z4P0QmL7xqeHlKIjFwBBjv7CLNtDXatMwUNU564ALJwUQDzVFN3N9z/BG3sF/D7Y+xqBjBHRvNYq
pKM1XdB2Z+wetWtVtsMPNOlJmrG4rteTjgBqPYos1phvVoeEex3WiMQiPFmoDarBsRpzEFlqBCrW
UZrS2RdSwnvwPejtDSyGZnL+MzqomYVvIQ2gV1e9qgzJyvH4zUr3WyDxZVKaP7yg1pZ6rSSQNoYS
KO37j/pqoEITglDjZYIsgz1iTQfIs22x0ZxWyGDozy4Ttq3eVpyaUWUU+wLVo5o+zjY1YF3wRR7x
8wwfk1RHakZXTQTi0TfCcnOgZVFkh95L2w3md9qhkx5g+07tLxQUc8kZZ7pXGlmwFiwVDJw1S8Dc
QbOCOjf7s1Tt4SPIgXY5xAB5EPCM3XVZYTMXOepuDGFkgQMXD8rYK/vKybNDYUv3Vvfd+ktoIqLw
/kuc733TfU1rgyWrwxufM45zKOMV7t/DuUihJeRF0F41ehsvnGa4RN9461LEI5ZdoEbIQ2efSyqd
YeGnPZyboHCXuQontTO8ZNsYfnlhA5wfmNNTMfcAucuKs4jhl5EBZwif+8QaztPJuGxtH1heBwwJ
f3W4vnHkXGsWSc37r3LeU5kuCgUHXCYjDxdEyMuLam7RBJbdclH8YRdS75E8E72ybiX9KLXwL7WY
X21vXJCoR+KBTUVVQe68vCDGJHFdNbV6Tip32BgkJz3qhYF/zFuUBQEMFlt1GiaMvUk/pNUe2zJr
HnMjca+7VJYXQvyNd86nnbRCnOm1T0iIF6sxdxXWllDPtCujJayH/iGj57DoukTbFKXer82+u4TB
eWsPAGHBpwYQwP/m68ophRHpuTOeTU9RrkYXd9xIBMUq62W9raAJYr2rZOe8TOONOkbquWL0hjZ8
m181XX2NMzRiNqVQ75tcqfeKmo9HMv1sVVhYGr4fH2/EP4MxphDgLTCemuezY8QcJLKz8Vz6CKGG
WYNAxBi4m7Kt8gurep4AEBmkAOTOBqFBO3kWGZnWswGLWDsLuxn3TCmGfTwAEUVP1ljgbKtSY2T9
uvewf33/Iaev/DxpJ1FnxALoC4UpRn/zhwRKotJ7dsez1eJJXpf6cOeFyrf3L/L68cBEThq19GcY
KD21kJ5t/NjYJZS4sXrGtDtZtfz2E9YtUCxFFm0MrOgPZZFgxyDr9kKG86SOPnu+p1p9yhbhBc9p
jEMrCy8JDP2cj2JY1Y4iHhLTA1Xru42OZqBAWX4Fy3IStJNkznXWIKlYA2tDKFdN7DUzTDC8eGMb
LgvTzx/1yjd3PaP/Eiujkb9JhO4N6qqluhrTYfyr1034YGByx5NjBc0JoOoX0xzjO6cEubAhDCTK
VAiV/CVGM7tywZKMhxqrcLQDqyj42kgl2GOWZ4ZLwYjxYz2YeGEGFIi3sWtnysIAslJciPWnZsmL
94SfIqIHZJ941pDPz2Z+TtxOkzgregwrLGtx5VWbVWhm/dEegliuAc4X+q3C1AJlQlsk94mdhuoy
8xKEr42gGpolvtYZDgmFgWytVytpvWxF8U1JmnAa2uoOXNY4UBZ9msJGSls4Fozjk+xqQtxF66GX
SF4lSQF3Awc4uXH12jwMricxHjeVGlVjxixIRAinvRFoh3x5P0TnmG0EURiPYSQ0WW/QRTRn6V6m
JF3WGXXxaBu+f5XnSbPTzDALlqG0UskOlGUQh/2muKGsCXeyw8F6UTRWhgZWMdlbZ5ja4QY2+EYE
cQZZLdlH7jpuCxcuGOIL5kow6Lh2CodRs42ozKTH1vnfBXOpeu2UUYjAKL2TyWK6vI06jR5jYo2i
3kyWOheK9aluefm5afYx4gWLwcHH+p9t/gjNt5HE6qxti3IjOV2QWzMk+sCBK7ZECWRz06l2qvQF
Pi1JVFzYd171sdEgR/oCvh+dFA1u/Oz0FU3U4MAUtI+uiT1TlEFpzOw62tVqba5GaTZ7pYuqbebo
HMYxNjpdZoX3vp0M2/e//BPt48W7wEoQwBE9bCAYE/zq5bto1T4w0jTrH4ekq7/YWueAmKt9M1pG
Ed5yS5mbzI96Pdc/j+pIYSTtSN6mtq63m3iI63u86QHnR0P8+yP9EW7z/00c9HTA/cdAzX83lwy+
pSk2kz+b/3GTlT+fAzenv+BfuE1hAWum7a9iCWvRlCWQfmOhNSE+8EcIC5Dk0KCYlvS/cJtAM4E3
2AbqYJP549Ok+m8otPhAC0tnbAqMmqMDrYA/QG3Okiz+fovTdQKPkawzHJnW4bOTT1Pw/e49s7+L
lNJgyqp9RcJZLMNUpR2TpuPSL6vkQjI9O9K55gT7Zl2BPuWwnScTeeXYqZFq3d2IcPomUNMRq7Ak
ubSAZ5OD6TITQ+ipmTthXGf5o5aDk0zoEd+VGsb2fpjsRh/MSjxiZhcqPZph4BmuI6i0feqcrDiX
lxbuq5dLPg3SjaKSWSy4qVkfKHPaZhipVO+crG53Io/cTYf000Z1W8rdyowO8Ir1leeDoORg0fdK
hBCtkbnxjj4lav20H68a9utrrX7Sm8/ld8NCc+hZ8N793kle4FJn6Y+qsrkwSQXuIfggznyzVUdf
hFiepneMCf0NzF6ME1NkbroUSuQI0bBauGMlQHkWN4ECFVYd8y+aj+VQIsafdSD9H6leGzehioJg
4sU9BOfQ3cW63WzqzjC2uXTQWXfcfCfU5q6zhu6zZlTOdOwMfAatXUa1mn61wv70/qPNh388msM8
nwkrZ4jKGHz2CdJkUIaW1O4Obo04FKnWI2NtBkcV5OzSLWN12YiyuwEV0q39dFA3qRtfIqy9fr0o
J1E9IjRA8gyA++UayyqrM+nWR3cd1epVHJufQqmncK6tZoPxKQAeUhSr9C+F36sFQMrA7gHTh4/H
THB2hiJ2UbVWCvetswd/OTrap9hvegTs4Ah4YeUi6e+fbI85AvCzCrHDVrmQtT1R8Z4dXWBO3An2
woCGfQ5w5WwNppqbpaGVurdQx6utLSdRvmK0H2QadGvHg7GgDSchw9tKH4ASg4GsArqlGui5VRYU
WHDgerVx2ni4j0pnR52zZVqXruJa+1wDD6rRFbTHS3I4rzYoENpsyFNPjW9G5fHygyFzkne9oru3
ZeDapwEljDVIR+9C6j/PMKjq4b2C0WALn4T25qNNHa68zGxnxLIr2feyUba9RpA6CTy1yAw3Wl32
34xcfA8am22LCVDSMLB5f4W8YoByF1x6mhdzorBcZnmOwowibbNRv00NT70x8/aojn38pa1hgNZe
DrK6MCLtqE82V+Cy2u+mWWDn2uQ2oAmwb/j6mNd+Bd8N5qiKi6BjlkixmVg8eHaIgqPPfIqzRJRf
x6Y0fr1/+6+Elbh9ZICYOJOmscTtWVosM+Tzy8hVb/3EhIMeyC+VQWyFCIqhDq5RXy3axg2vQ0ie
13YgbFTz+9bb2y0giY3wgfaKwde+mp1VXaOC6NWL1hgkxHN1vLQgp3t5sRoYlJJSqgAXJ+EaQY7w
/LDV3T5KqrTF4DdMChC9Zr3tCg/MqYy0jaJInOTa1L5K4YA+JpP0kpdo2bAIWoettgjbahkBUkAL
MgkRpLWNYuOnqfuvIeh/Z3X/Ex7Ms+iaPMn/5TV+8y3Ba/w3t20NQOXbD584/PXkZr7/+b9+/+Df
3DYdZ3C2NSoD3SbDmAqDf7httM3IOwTfjqnF1Kz42zXc/kAPhSkKJFWwzNqkt/t3Qmd/IEahfJMJ
Md2m5/UnCZ3+MsieNlp61/DoJ3Asqo/GyyDDEGOIwlTTVjmhtRxsbyn6b8i31LvUxaemMsNVcBiM
MvhEeoS4qGKddBOfaZFgixIiYVF04jM1Bj4no/1dxjLZlnF1p3UY1jSoITqIYemeoW4ZBt5ngJVr
XCp+b0p/FIL/PxDC0DJ7PyC/08h6Hob853+HofEBBQmQfQCCmfw9kSX/CUMCaYLHUUFPsCdi7Z8w
JNQgrxAYU1owzcj/CcOn0KTJYuJ0Akf4T8Jw1kd94jKCA6QfOzWxHezdX4ahBofDHj1HX421q2yH
yN4ZBXbdTtP9BTJ+UXVnKycFC43uRyW1vasF6l4Z8xsDduIKZ+hjnLb6NZJNm1gxxLVZf3l6k38U
Yv/J2vX/Wr4hOd974QU74ltQzja6f69bFcv5wDaFpyFbHf/wRCv8O8KcD4CyaI/QFwGACR/qnwjT
P/BfcsiRSlgQbaf95+8I0z+QUuFIwtSKAOOH/yTCnhow/5ymtEIm+BnpLbNhd7rYLMKyQQ9hvSVs
dEmtffKtGG+bWvSI/4TlGC6j3inQiIFMUcbFR/Zy9VQK4e3BGDhXpossklDHz14nmmVZRE6zVLXK
+5FVquZD9hi7ZE0rHz9j0/A3Vat0TCDGBmsOtf4h9Mh6bBqZo6tT9u6XKE6da5kI6xf5Bzbz2AUV
+77XkUvqI8e67gbL2gxOCya4STDAYgADWyTrvC92pY2nZ9/wjWruZbXx+7XQwwYuBbGZ1HJWbZSx
HDXT07VVBcdrHdhGhn5Tm69NBpmrHnbCvhq9cp0oZvI7v/nvJfV8C/7PdIY+Br9KOfWF+PW//63+
VlfYLATVi638nwaRYokPUKtIGGhvA1V9qpL+XmjmB7AVpLe2MTWBGE7/s9BYg8zRAZVOxz2YUj70
3wvN/mCRg7BAJ1Ms+kp/ROx9WQ2xk1O7IdmPXvVUrTBpermTKzAzO5liO+hG7UYPhu3gXCqFeIpn
ifHrS8xqEE4wWmQdl+h9ca3n/TaA7W617oWl8So1enoStAfAxdNRfVUQK7SUa+D3QEW7TSaSY5YN
q8h0PypZs39/Fc5M034/EqBFRJ4o7cj1Z8vQNUFCqSNOBk7bXvlafZU5TBI1dVV4w7ZI8Toy2qts
kFtKkEOQoJA5iN0gjd30dt1u2KokZu/f03xnmD6khgg4pAuUMSDavPyQWii0OBt7b5X5ykNuxDu/
k+tIa67k9GFL51Ei+/lfu+QUW8/ai0KXAx3tzlslqvyUDlyWQUmfNoD0w6XC4MXs3Qtj47fC9flT
TrH27JK1E1EQFjxljihfqPoHsBm7959qVrn//rgcPRw6CPSAgZ4dPaGN9r0jaz6ul92NdK7gIezQ
pzxwHF5bibhureaqqsOlW2d3Kgo4F64/FYrPj77pS1JGahPuB+bUfEmWwmz0KJq8ndqvVOi3SKCu
hoquYeoeHY/0XgaH0HQfOjqJReI8+lV9+/4tzCgYv1+BjccQI1PYTRDFXr5mF5SkNNrEQxBcbqwx
/KKXyTHHo4Y++COkZNo3OOw0HUY7xgFkQbVw9OCAbt+q0bx1Wkx2fXwfFh6hcIzd5gqLwUWrRrsW
1Qqzye7ev+Fpvb16ZZNYLA3OSUl89smKMk8t4Wd8ssG6rjF2iBW5FnqzNDr3pFTVFUXfdapW39+/
7Fs7Gw1Vpstk6uCXZ/3HxLNZcF1KNKbdd7dM7vIMhwHLf3j/Mk946/njAbaZBCKmKf18RmSA0vLK
OvRWIBKyKL9LBXoAyWis8zrbqKF5CFvan1Ju1Eg5TltMmPkYrShHfXCPaLzf5+m4HUdzoQQ4DNny
HuEffHLMRa2A4TIG9qOh3zqh3CgZjJm8uM3luLLGAbHGZKX2xkHV2jUXZxh8oW0Cnu2NbweKEoFk
klGmFbNvN/pQY5UaM3v6iWcmbHd6315J07224BnFnrVCkiJa6Ea7AZq77yksFnX0rank2k3CQ2hg
OZQFX/oeFw/hrXOEt7v+Fh4KBmFimQ/ogXnmskWnYoHx6douk11qMzorDXZIazeO4cNQEpdlthgj
ZW1HzbLShq1ux7teb9e9Ma5kJbc0yxdYkaynN6liFOLp7KwVC6LqvttVt+4Lc1fyRiV/7rvdjVkU
t17ytbD7G9+o9pTexwGIatP7SBgKnFzdceVh842LGNmsTI6u3a69yly6DJd7yMjTBUWS3bHKj3Ce
lnYlbmQfr2or/oIS9lViOz87Q9lUFXp/gYVJbHgYkWZUvBT90hHtfn2XYnlkquU3lNgPQZjetYFM
lopf3iIccu3IYQvdbmt2yVVWoS4jvdPoMjPPDWOZl/2N3rFshfMx0YIHO6pvgyI2V/kYndshRwc0
je9CF06jkPgjIpUp61vHUfZNFPx00hgLr3GbyQCSVUueqn8CEn4NgeljOJ0LiBS4g7uubeDTuGtt
TeOaDvCiZfOYNpLM+svn3U777vSu8wEjmXQtiq/0ofNlkPJHhvmzlwL7cC8BKtrvbCt/0MLkWHox
6hAQdzsMdwJlU6bKcfq7snbcyrG6dSP/YPveuqpjbKfkgaErWr7msG0wo2XWAf7KP1RFt4g8xjbK
+OjhvW2ZT1LyeyNor2uJTpCIj7nbb1PdPYaptSsU937adZRA3QJ6vnZitHUsHBNCcyfxgRWNj0VN
y/Qnd9MlcPzvQ6JsQqedfiH9kXJsVs0+jCFLmtYjXKJ1T3uYDZMAgTx1DAt1mzfmIoFalGjVviqs
peoh3h36B6XuNmkUImkp153dXhlZu9SwAsm9eh+35qKEsF5h2UiTeB/I5sETE3C7vHX4cBmoFAOT
W1lgewncCr3+tQcyfUn98aNKk2iRqd0i0Mt9U4nD9Kn9mN9bJFaO8lFBrboT3VorMCfGZDou5LbC
HlQAJml9RE0qlzhuG6SC5QPJ8SEaxpU7ek8xgGbaYRDyryEatwWK3bE/riDMnyzfB/XC6cLBauln
8KlLINAHU+vwnvW35fRp4NNrZfClwvlLJEgbEydtkuxMzXvESurCDvXWJs90nqoL/SpgSrMMeSwL
K3Zq7MwMp7y14b7LtN825iVZbv3lQOf3mTvJHk5KmbisWLPUJvQQQihACq46N/rLZxUj2b+QcXYX
m8Oq0sQhGJJdk1rBAkGQdaGkCETJz9OZqpreJ78lkqo+ebCc+pPdx0cP77mwv4ige2u3ps1JhxRQ
5mSd+zIzqI3QTxPPwb5NG8xFrqlwCNzxR2cidK0bh57/V1ztoFnN99HQr4XZI3ebRguZXeLDzQCN
/3phAEmeEiU8d2ZJCuTOLoaZ6q6Gzn8Iaucs0vF7Ew3bOklWll2vdaO+SrviW2DXMMLYLISyfv9k
fjM2nt3C7G30baIkFfiOlWn0N3YhIZpm+bewss/vX+et4LDB2cC9BGRAjMyCEMhVoDCEdVdjF3/J
VXGNgfCasm5Xj+7TGklbb23bw6phGwKv/3kobwUWSwa7kOuVQBXbTem6x6wMDqjq7Du/ucSGn87p
WZLC+Q2AFjgnLZu5vqklhzK2S81dNRnC0Zgw+pCfKkVZhxGm5MhZaKW3bhT3UZHwCZKLPp1v1H9g
RTWAfiYyLxC9X0amEgKdQmLNXSXa177yGUDqPwLyoDi9VP69UWqhJGvgm4OlF/8wv1Iu7CyKC3el
h/ukwaUZP3Z83Va5PmyZ6LEjX8BLgf946+Wy+EmU2IEAh798OMitfVIDhEYrhESMg6MxTdzLJP1T
uS7xeFnYhbKe/uVUdQaj3DQGGs9eF+2miBgoykQBog0j9EG0m2TUd+YQ7xABPYKCPVRjua9q+XkM
+k2eqdsmadcFg9HQSlY9P4PsydomCyqlvHas5Mgc4mOeKKceWgqzt1sNtmvruMcg4vDzTZCciOVL
8xBVwaFKlLUow/skxOWyNXeFFX4dqKqG3v6oxsWx5Kann6/7djOE/rrOjV3NaeOA5zOcZt0Jzrje
/zxlYw3XS6vmysTHKY9RN8fLpg/xr27qWzF465YscBjFAa7X1qHMnlYJ80HOw/JWZceE1bCbkqWu
a5ZNJD9LoayUjIqlDg/Sj/5qnWhnUCsL4MiFO941aY8meNhuLFgKbVBhW9uup0zL5rCtWzzC23jn
IbHuq8qDE8mtqcktp91BDD2NxPpqlP3NtH8PpTh4+teg8B7GPEZzX7lCVYAzOu8XUyritc7RCPEh
7a8tP/2qNahhw1stMu+jWpGCW86RNsRygHs2ZaPeWC+rnChwg3tJ9lmQ9drIjVe1e4Q9g6KxfwBO
iDe4uWjr4lZN5IM79EuUV7bTz9Hs3Ewnqtqbu7Y3rhWXX51y6orgr573l4XNVeKcy3ag0jOXwgXq
oQbLgANfj4bV6EX3ER4cruVOeElEysifkBnt1GE7JTJgUj86IsHOzTOuK6VfudJ+9KhHPLe+tdPh
poU4ICIOfBzZpliTzDnVKDmaVn9jJrejHWJHT9JdfQVhxMwquZt6Rg5C2SglYThgHLqk3eeDfzA4
hWoBxiiI7schWMqsu0opTjMzukfndhG6pQP4gdc2qWy3IUlyjoshvZApRqx+2Eq2qbZjeyIGpyM2
cav9YEfHoRq3QsX11urWrqj3Frtr7RGfmJ3p5Qg5GR4g36ZUmrWVWJjoKCc74wVh02gE8c7ssfYp
yeS6M0v68f0D4fXhhzQYLXIXYykX5MuchQYgLWx4dpdXq5ymekAXzdVIVjmFQRqKXRDJk22P20AM
28ojDTTcC2Xpqw2XW6BpCTUNyjsb4az9k6mFWqpG765QoVwjZgXXGu0xJBeQkFu+/7hUuvMNcGrG
QM7CE4LJwyvWnZa6Spoq0lkJMzwo44QsGupyEVT+g62OK2Mkja9EdK+Y/rpgHw4L7WPh91+Lwn/I
h6JZ0IE9eLlybP1uQyGDT2333RLB0umltRQZJSd7gxZyNA0tmbpiob0fBYd2jJtF7UxpzvRyKdJy
oGRNYO60gaIgyOh8dFvAPsup2TVaZGH92G+tfNh2nfAgW+L44TVX6CocMtu4ziLjYBr0j+zggfrj
oWLpJGCUXIuIgnWy8AH2jk5B8j/ggB3LFGURC7V4e1yiUvUpdEZ/gbTMTaoNN109VaAxe5Sh1/Bc
U3bBMTmKkqlE7X9OjeBeibK7ukwQIeu9dWlSVOTsl01is8cSqymFo+49lJqH85yFizbmyH379PQ1
mJ0YcRuFwxYqq//Q6BJTGzXeCVF/V0r/19Bb2A47xs5K8zvHavYty1ehFVFJ5SEKI2x8W++U4UiB
/yJ2K4VyTCL5qTaoCKkc0xZNBg/HZHaCgwT80wXhAY3gu9qkqDM5rnyKNT2lBs7ajSzafllJ+VDA
zGVHNiLOuto5guQ5RVyTltm95tXQNuJjoRoHfEWuHerpGCOGaV1UBgYHqdj1Gn5HxMJAsW9YLFHq
jMZsN3XuH/Kw20SlfJi2WTu3H7UOD/a6gZWNSw4MV6Bx/OVuuMP+G3sQTDj+D3tnklw3kq3pFUGG
vpnUAMC97ClSohghTWAMBYW+dfQ7eCspq1EtIjdWn1NSBi/I4E1l2Rs8szQLUzQKygGH+/Hj5/yN
FBK32uK01zkU1+7UFvzGgNZI6/Yf9caSRzCqMAZiYHYfh4NrnSHShSly0hqnAA1cv8I1PXa/DYWD
3Dryq74ZJeeFkqMnNF8b2KdDzgyEWj0AB/6YdsO1URS3NrHF6etLefHOCMorF6lG7f9IugLLlhKo
Sa6sy3mzFLd979xbOjbQuvuhJTjvPJRud7Zb3iBO9klesRPJIpudNFA6DJuJaPocI4WboywQ7+yC
k7K2gmEC0tVwt8bdqGqcM5V7su8NX+yUazz5dqF5qW8TMzGFjC5qzTin5H9eOPadQM0FQxRI4M5s
+bXjVPj7oUtmuNlnrxqTPXiZcKBFciFP+g4pj7djxyuRA2QPObMU/0FYdVOr7ylvlYtQnRBzI7Ij
JpOD15Zb0Kwuc6oTvzqcBJaR88MjxdNoK5SqpnYyG33FBakYLmR+knBrdqvqQa70Zp6ODPfKQQC4
E2tODJ3AIb9olC5I6du2OTlhTdAvuGBD3hj9fFVPqNkEqZZ/UZfk4+Tml2lSnqYCqoSX3T698y/1
BiHH8debetn/Wkf+5LGWiB2x/aPk03ytm6WjCtOL//X02/FjHQL0OfgXkjVMNm6Hx2758CiGov8J
oJb/57/6mz+agndLA3Toaz1UvfzT4rSuDvp8Um7m75Hk3yFH92n19bHqlcdeKR6FctI9Vg9/piDL
X/xJP8EfGhhwGPGSGChF8CSu6WfHUANNhJI6dAHJjXwSmf0J/jDe4WBHR5iVx3qQNeSfDUP9HYJv
rERq1D/AJD+n5Ob7BY7ZZHKZzB//foAnlsf683seLXnueNQnAEdJQeLN7SfylM5VVin7MFaoQUyl
LEnYkhEfNJ5oCz8Tuf7JxH3rPls8rIj0Sbg3mF+JT2rf+uqkQ8k3az3am7RyshMdjOrvWemofjUj
9t6kS58EmqLHd9w07LCcjOHj0tflgkWz7p5mQj/SU3pxuZYgAyhwUHlJm/hrk8ikngJ2miJFOKUC
/1pgBzdgRFEzIBsIrEUA1RNc6QVKtKG61MWV0QnzdnCb/GQtms4XRj8Gc6bdZAXGGaho6BzV2qfc
jq1dtIrltK86caRLtI1qPLMp4wypHwJrUAkOL4Ruh+4DWDBUH42yBIe9zrt4Ku8nqMtBWrZYOUVi
OpKFbfDWuMQyKB0Wbr6QKMG3yozwWfeNj+QZUGKy0EMW9FOeLfcNDQIfQK8X1I75Xrc7e58Big1w
Qk33zYBn77MN9Mrqe9F5lY9A6Ql0FIuQhs/mWzltMy3OyCM0Vefs8B6iHGZq1e+zZgxBYSXOlSrw
BU5m8ilNyZRdvmCi6y09LWd7SS6SVDMow+Zfm3JS/Mw4qjO7oXI9TZJkRoNgwfeVz7PZH6tTwTqr
HCbJuKdePIzS6I90DmX3sRr8tqsp277HBDtY1flcL+3LAuEZ2/EzvJRzdPgW/UQBl1fwr+vghoZT
hYb3eQGQq5i/NbNU0lD2KQKOg+m/PbvbjJ7JhSciuRuoigMk2zx6m2RVVWKcRNmmxr8ZWmhY4xIc
ePk64RGxNmdvj7fhucu5gv8JjwMIGWW8F+B51xq5WnpaFpq6suwnt7hQlyY7qUcAOkWZR1f6YPwx
9BmSekVNApKviBVOCi5Y2oACnLDtkz4aiyOP9XIaeCqpuwwECo8Pi/j7fJnj6Ah1YOCpvA7i/Wom
elA3fXdKjK3DRRlE+DQNv3R8/mtn4/v/wWg1SlZ/f1QGQ/fwj//9UB+cibLK9fNMdN9hYoQGPkh2
MA4S9PLPM9F7B46f/yzvhmDEXQqTP89E4GoS+wXAhuDOjiRa/DwUtXdPbsEw7jhRoUb9GoqGJzs4
FNGTJiaCiEQ8HD2zrc3Ukqqmkqy2HkLuUv5c2zFBHmjqmwtcptXTfNRxrbGdat80Jq40q/p5JYxe
jGJ2vMBYW+klabfhgriIt0vFaNymij0Hq9Z0k29OokoQ2BHdx1gbMTKtIkidY1Y7pxq6hsVpBcPk
2ziq6RnRP7J2NeYzTlKmuzFD1P+qT9KLvHNytEHT9bNrtshLW94kkKwRlGDchJtIrUm0sDmRl084
xpRhRjk3od5EiXHuo+H82cd9JYxvd5hE91G7YDKgzAH/2ZTuB7hakdpXeqgMxTnYmSmYRvsexf6Z
GtPUfDfg/c/+eg5dk0Zaf7+/vpMa74auHchBSUWDh3/8X/nPBxtO/hk/NpxDEsqmQkeXiwUZnwSB
/khCHf0dhCsgxpSpJf5XXkl+bDidXYXNufTs/JGg/nPD8Vuwu9kdf0FHN1nnW1notgRvedBaNIee
JbcbKet6GKLhfSlRglTaXp/y/n7BzMzXproO7QK9NtGn38Yua+4NrX54NmuvLFwZ+p8nv0/jkmJL
XTwKrtvb3bo41dQoKqAYbG5CNGS6D5mY2wCe43BMr06mMtuxpCkCgmZysreyJEzlMI7jQo3flQLi
ZRrvhQ116u034ju+GMUDtouCsfyg28glhIlJh8YoyFKXu16U096JtPxUZFZ1PiXgFmSBXDdPOjEd
Y3Fuk1hmE4AYYpMkSmQbT4J9z/JJaxrQ30NqYo9Cm7FzEhOOz3pVI74LYi3Vdl2DUc3br/vKB6SP
K01TJEQQO6LDhWNYUdbXahHvp6jFxaySEHQ3WwPKTckRFNUrM0snTAqu8HKSyHQ4lOclRG+FBpgi
mvQGnXiV5neVnkWWk18oYvli5eqFu9JBKHr7qJPFK6uHK6KkCTzRA7f6ObYicsa2aAqBZguShlKw
urQGbsGJe1pOWhca+ur4rsSIpNlq+Ho/KqHmTsgH5L+jF8IPqal1ZE5em36uDwids65Rhd4E/lWz
ElHXlOJMs/D2dov5PJcypPMx2Ni//aVfJJesLhBFkpVlmrI6ImPIs9WltdmUFmaa7JHUqZFuiqw/
ktotvlRja31qR3Wkf4FKs5pVgFYulbZUAxyUsl3azu1+Hfv1NtcibfXffqwXFB4eCxFPbvhS1Aik
6iZ0WaXaxPS3CF2zMaTYBWDhPoN1r8O08bTab93CvSviRbs2RqnsyIUnQbo4Wq692pjOJ31Sfhvs
mZ9C4hC9NtNegSRUTXupD/p+qQy0DvsyDkXnmpdprPxR5rMRJKimVRS9aUxkMFYxZe097cirbeh6
5MuEDygFZGrg4QzW/eGMI1eT0K/h63aJk++tcR0uHC+D8ShqFW+3qE7Ubxgg2r67KPMcosUZybvZ
qPvDTFERWcZkuSpnhW5WMzbeb2UpgJoAbAMTohnLMcPWF11VnlfCG0n+OMXooWxWyNxG1lLPVrRb
a4S8MD0Y2qCuQCuUVldeZMiAfgCLg+O8W1bD1ZqZ7k2mD2g6YjCGjZgmwUfYkPXIb886lWAkI/rA
RJvD8HvdU9oAVcIRV3Uz/tjU63STtmpy20VxlIJZm50LdBitm3T2ig9pQYeqqPZxqrp9GA29edLC
YD8Hv219QDzapXcn5gWZDwRZueSvn3JIiJ8yBNi/9mZP3XbojgEsXkYQ6RoKqJV7Nh31Lb7CGK3R
ig0wdRG4p09Fs6iYsyCH9PZ+eH0U2dqhC+ZCSTlcM1S8s0jxVGDRMZ4+k7481o3tHon6L9MFSdTn
XWjY40G/vdEpdZuurTVFO22y+9DKVuf3TjdKHDuqIkxH+oRDM3XB0lX62duv98rIIDZJBqiZcAZs
3egQoPYWnFy83WgZWU7TKg+SKUcWtROY0DufprhL7rFWOcr8fRlpZYxheZNBUKR7Qjk/i35dYqdK
khnezqgRkfSN2Y3ujbETD7rIcuB3HTzxUlOVfZ5OZY7FlLqe1nPZUOrPdNips+s0l0muLn9mIrqk
BStCPSJq+HlVdHeRjjUjGC/jblXipsR7uEo+IDdRfrULxXwPzi27mVGnPnl7Nl8eqd8DJ9oZ6N+z
OA8Xy9wY7dI0qrdLGg9g54StRGO1H0TeE+Cdedij/nWN+UVy4ilzfmQRSTrGJlVidDYcHU+VvutW
pAepX1Mx1Q5j77wZTvrOTIJIqTqsQRpMufJ2fE/NpvYb2nihgpZuCFol3+MJZtyUerTs2sq9z50I
3lCCJZmpY5cNPas6baA57zwxtQGdQD1s1OYxNqwGB/buoUib6LrXjWPk/Rcod5Sk2Q3Eajoj9Ee2
TNJ4nrUxGR1n18a682ElnPiR6aUXCXyr3l8m/Kilx+NZ2kdmWFitdzaj0nkTdSK+f/ujvvooCMHJ
qjaMrxeOqnNVGEaa1+yRDo+aRqVWMA4Yn9CkQXl31ZT3GL5iz2Ai/9SKju7G4lxqRtd/OPIgMvs4
zLgRNyPYIYcmS+/b5eXxNYtJJDxI211WeCODmVbPwH+nl2RoPQBjWw0KIwYboJinRiO8Ey0DB9Gk
unVksb2y0g1WuCxaICHzgrifGHpUKqbO5xG18Qlsintls1MvhFa1YWHGDnhd7QFn2eVCcUR7pMz6
SlA2+CJP8CaYQdvrVd1GvZO1jI5tR3QVCc/dGyViAU/z/Z97+fN7ucWX/ft7+ceHUl5B6Q/xpZ7I
6PL//3EHh3oJC0xmi9S6f1y0f9zBEdl5R/4INYNvhIYuoerHFVyaQmIEQy+DhfNE0eTj/ih6KZqJ
WhGXZugOUmSM9fUrJM2nO8Sz/UIIlCKlUruXhyDl25zdiA6tHVpqxl2Ttq3yWUks730KGR0ZcMqy
Z3kxOra/RtVDNeZAxtuytQBkd6haOdHa/NmkwGmQ+KcrrCeLiiFX2xWBq/ETAYdm7pxVo9pO+7Ru
KiWg+SDocUwl/OLCtm9MDKGdgAsc3faYKr8TZvpSf8xW5QsaiWrmV/pU/6Fym1loshugpKLVUD5w
YaPJHpnJWPp6AZR9N6hW8mdpN67lT1WFh04GctHdl33R3KSGWe7bfsJFddLHedg9+9g336fqeTNt
s8+YQIh89FMA/XIXgFF9eJ51fFgSE5QXCzWNAqEPXVCW5hi+Pcqm2vY0CntZpRCqEma3yp9FV/RD
26TaXYmm5A51+24/G2LYKzp5NTQf5cjN65V1watwStKYolIEa+XwtQa9rFajs5Y7W22WC1ip4+fZ
cBVjn2n28i1HTinHGTvzTtoYD7azSnOmki5a0wbjXJs7o+mjzM/Myvxawsh9jFS8LylZ5rUT9KDT
yduW2sTIT+qj6Y25fBqcxYqC2ZB3hLTBzx5z304ALfMA5iD3nNeoLGqL7efDBHSO23BlAx03kabR
hNeGptEsOn5p0TWmDoMW2mbTXOiR036g8zE/4AsMfBnjS+PBSu3um1nibBRkZsMlzByj4ZjVw4sP
BoORjqQLgACpUibxcP6mWWj9MNvzXR9X36K1vogV5mbVvVMFWsL3r/XfEYWbx+pj3z0+9lcPzf+E
9rzM4P4+9t51aZX2//g/shx6V//xEB92H+QP/+w+qO/oq4OugO1Jf5j2wz+LoTYVT4OKPxtYlzVt
aO8/I7GmvUPRESqm7JTKbIvI/rP7oL5DiIH4LV2caHzxhX+hGLqJIlSy6IpQ6UA404MVvO1fc0jE
cwtjipvFNJyMVCV30zz3R6LIk1jps2gPFREADaRI2MgoM1DHPVyV3ZRqNCXyKFCiLLpLjSGZd4UY
rc53py75nCemovi4kLV2qC7ZrO3WMc0xuMQA4v2CE+iyXyMLmy27UUexs9faFvslHbBYMGyIoyJR
9fmyMczhfTm2S7FbXXf+wyyj/nxSDCU/iYFA36/CTJy9XpE7hSNAvyYQhSY+r1bT3XTwSeILYa9Y
cHGzN26LdICLPxRDBxTW9tAytzQFz0ahxpl1FhWYV51lTjsijSYQ1+7GZr4e3dYjG29zhC1me2m7
oI0ACpVVnLc+/dGhgG8UAcnzTF4vUCdv/TY5UxsHehbX73MlSe9TVYNkowt7uG91uipBh18ECDKl
Wi4BemXG2SI680zPAL4tU+pgDlrq47prVquFztIWI16XVAKsoM4TYG/Er8WUIsk6FCmzusP+dlXC
mswNctkQCb+drOS2MdGsBPlTRLClqjb2caZExdrsC3f10zZHF9ZUch2EXq7/gfwmusulPbt/PttD
x480emn0ciEgk2Rw+UQM6XCV5OXc687SKbS1ECET86r7npEMR46YLRTh+zBSGhlFaxQpnoTtn11v
lypye28QWE6JajrLU+eDGDU9rHtTXLhk5kEaRdEF2TlgXMPILuco+xE4/xYJs4nST48gOyB0iell
8evhm8ZZE81e2SiBQ1HzqphhFKYi1X0axiQVKc3At2dWztzB/mNmCTL8ylaUxYTD8fD0mHNTxV+r
KecGdV6rRymN5KeqHO3IPfsJRrEZy5EdAU4hCWXYVvLaBgF/4WZRsPRVqkDQSsXvcDpsAKAJkrm+
YVTWCnQ+s3LftsRNHavq44R+OorKRWZczmueuHDB6/F9O/LcINa93vNNY0yDfuop8EVG3KZhw/Zx
g8XOXHDSHHSNLvLbpPKcq8yuu+989f+Ok+5/bp9dLou/P/OeIGmPyuXwNX08uHbIH/vrtAOPQW0U
khc6eZBqnp928gTkno5jiAHniuL1z167VC6VxwKFfZVgKsvxP0874x21VcredF4g0pmM9Qun3Qtp
GO7o/BkIY9BPlI2V7Tm0WCjXRYLC3WLs7SUDgSpmpcFIOjn32tn6WtpW+3HCAuGy0LoJ2yqi+wk2
2hep5VSPBRbZUD57Z7mt1hYwv4XO5UPvxsllP00VGG41K8K1bttemiMN7/W5u0QF30RFVfceqihN
b2I85T8oaaoB3cU65UosCaUJF04jaaxdr4FWojZZKuNS7XqrHe9Xt7rlMBw4MDAyO53BAj99xv+s
7Wd3Y0CRb63tq7rqxWPXPfTPV/bTD/1c2fo71g0GFly2UEMEFPzXytbf0SgCR0uyBriNf/xrZdvv
UEGhhotRsrxVs1N+LmwbKRbgKPI/cgkG/vErC/tF+0SqLSD4Qs+d4hNgKB7hecNqdCdhz3o+h4Nt
iE/Z2KyfkxyuqVmoFWKsE4YjymTcltiZPkIysG9SbD/OKyNTzpt4Gj7bca5f5Gk+XJB0xGdcoYsP
dCiL7D91mxfQXolt/Psw+o//aoeH/nHonq80+SM/Fppjoa7FlYGMnNv3AVzJQycLkCnNCOm2wEWP
8PUzhL6D92tIhz9WKVxPGsY/CzcoBXEr5gYCsILg/EvLTOYJz852GtEEdYkdRnMIQuGLZshcDwhj
rspuzev94OR3Rk+GWn6r4O4Ws3dWV5C50Ma+L5xLF8KLZnd+P9dnrTKczK1+kujdTp2Xs2cT+Ere
uMmmeCqkbLlhcIMykTfa+qFgMBGReUPWGFS3oQ6QV8FE82QnyHB3qe0dK4A/SZ8eTANgMVpbGBSD
4+BTbPqw0WpmI+gXe5euBYyM1q6s8rq3sbn1xyRvcL4wTGgfE8bf+Mar8p4S5/BhhJataqhFYkSW
PW6L6wHeGRWvGMY1miiWyPxJFcqt1ib9b20+I8cFPd9Flp9I0vjtbOq/N/OKDEI8JutvSdZbX5TB
mWH1ecvShKPrTtnHSuAuuSt1C0cWfADaaC/fxN6JYhCaj9QuShz2pHaF33hd6p4brfyaBSjm0bdW
vf8QCcqLQb0U676h1G9BCnXjE4Xz0goLYFfmvtBJy5MyVm2/bgz7vK2LajpJW6AQ/jxU2W+xVRrg
AvDVtsMqq/ANLEbCDBbeCsQ6gXZvE2VIsNZYy4iQogrwyDQ38cyqLEgGgMKjvg+8OOYkTbRyVYNs
JIajy4pkZmBGy/rVjdoZHkkkWu88jxsLdQccwTyAuaLOcQSdlvcCEmizs/WF6TWNrEn8VSnoIY/g
Vfpd3HmQpqoE3lcwgHewfVUtrE/D2nZLMNeufT8ryNMGUzFp/WmsNtk12PLxWFdfhubNYkLaE5Q9
WlokOduKlzJkaTGXi7EzU9Q+bLXwru2iVRvMszRTCVDNbs56JfNKvyhw/gjUkXrw97D8t/eRF/ua
gr3Eq8oKL1n7lhKI3nnjFpqt7erOaZegSHtRBOsI0PAcUHLOSlHQBOVWqMIumx3XE/u3t/DGywDK
AuBsFLmllwt227i6HB5gQN2hEGGbs5vSybgb8lbcZImYQoTxusthHKozD0LbPtJSPL6iFPLWBGHX
icoqWIskDpMRRZC3n4kT/fmHgSstBVt5IrDN9FG2PTtHsSEUqJkWJlpUXHlmN7ynMN59+jdGIedF
kZumGN5Chy8ez7GeZUOqhboxVxdLWhW7gmrz7u1RtpdeXgbUPcuMGi4YC0hNh8O0mdpHdcTLNHXu
3nija32gtGE+aibUstU1rxFV+Z3QbIaNifxm3+bH1OQ3a+zFE2xe1NVqXDTnXAunWfvmoFcc1gLy
Q5aufm23ToAj2uJn7VIdwQ1t9teLcUkEn6dG0ZLVZpoiBzkmwwSF11bOs9b80ibtgBxQ0zb7BsTq
nxgK4+BVqvVy8/bUb06np/FpwslUD7V/Nvrh+EqlZA1kcTVkUeO7S1UKRI013DizKM6dxbD/eHu8
Fz1R+aklggagFcWNF+CxFEeYSOcqEupel+8UN3FCoTb6pwQrdhqzc3ZmFbl3OzbKeA2qan5c7NL5
aBUxHfq3H+XlDqLIgewx7szApJGOPXz1WiU4L2icoyq/RD57TP9gtkt++/YoEgz3LIDKCWaH4nYp
7RQkfe5wlAnks1E3oxZmlDjuAE2sZ1U+O3c0eTwET1jhfpwU0Xdk8N+GzJfvZkqxXOCANNEoqmxG
RY1iyYuG5WyB76fvM+SyaDkeiUFycR6+m4TPAHOmUMWvW49yhOCthc+phqYjkv1czi0MByJiqWXF
57en8eU6pWoj0VccRGBOtojKFTA3jV0PM6hknK4qdNvvFRT5/LxRzF3dxNkR7tRrr4Y5mWSqSoGy
bZ0IFJdVVaOrIhNQtyfWqFC2zacsHOYyOTLUlvpDWH4CllE1f0qszc3pkjh216h5bO/6VlAsjbXK
Hnyrseo/jAVyZVDbet75mtuOYzhl5nSqq6KuwiVum+WydODH7vq4nW8mtP2GXd70yKjMqUPjJ54U
zuS3v8RmZnhaMmu6OCb6ILokIBwuaOSwTKerM32XFhFQt37BKbLP5r1qVMccabcEtu9j4dnFDZWM
nl8Ox9LWYR0qWqC7wR7UL3DBssafIkt86qrB6wKxVC5lyTwpjJN0no0YwTEXkQwnm5YAQIYKha3P
uXfa6eo9lBmHy97MKbAG5WyYEHi5f/p2LXQzXB1L6otpS6Gd/fJ8kTYBoKB8TKlIFp2eR/g892aN
JoGBFojhXuqF4Z6vOg4pzpgPH94eahNr5HQRzcjt6bzAd9o6QFQg6/LO5ng2+0Q7WTVzvbXWSJBY
ZjQNtUqN7qw2G45EuI1dhsSUoChP70SW1YgF9ubCUQ+uylIsjV2JnOyHrG1pc+ddh29xF9Xrru8A
5AQwEeezPp+1Kejxt6HLCM599nNDoDPWr53m+Ea02ufYTK/1yTCk6QlYxRKOuvDS6lyb9MK6mOPC
qU7QmWyz0O1Ht0CbNHOn8O1p3ATPp/d5YiCqxE/sijYrvHL7SUwqtxS9i/srb2i80JnX5MgoMgQ/
C57fR8EkDKA/NkvI7h+uiwieXtnMrrYr+qq4tMfB/hMrLmSNUHxC/iMq231uTStwHdO7GziYjhwR
r4wP18AC5APXFePYTeYBWlcXlLmJnnF12XUGJWrzPHHa69ZOH8vBHJCpc+5pIH99e3Y3kVy+t0fP
kU1NaQn3nM1+aCtFT6tJtXZlg15CvnbiTG2wNLfHNt31MFZ/eZ7BxT2xGgghGgDlw3kuzdZGSqTW
d/k8dJdAjYuPZplUZ/jMqnS508TYeYqunJjeMgVOatrJkTxjm/Lwxlz92Rs0Rkm1XiDSqKuaqe60
vHEyRWiXlC6IzGnpba64/YJ7uuaMVCFsDcfhOreNLFDrdPCAiY3VJ1R9rGN815cLnNoNnV1ZBWBy
nuDDz3pMXUKKhnGWiVqCgdpSW30zoCscOSc2WqskebJsrlP+4O/gvazNh3YspRdV46k7Nc/ggemx
bX1tRKLN6M9idrgvCe43aaVZ3B17B819gSijfjKpVfLNnpsCzzivLnxnmCFHKiUVTET7HIEK5ZoK
xBXSSqeEA8ErMJO1+E3k+VqiSuhmKaJsuZr4qaMpxyAgG/D901vhX8ZnhEpJsNsqsno4IzdVauq7
sSj3ItZJZMGdQxUu7a8rxUvVX7VC+YIfs9P5ytiCp6wzXBk1JKh2Ym30wEwr69Z0lfzT2xvr8GDm
yWSTXhory4d7KdrqKXzsJe/Qg3Bwfh1715h9nRLOrRtr1v0vjkWvg7482hOy6AaL6nBTDcPUCgcS
XOhwMoedG6N00a/gwh11PrJ9XryWvCzI5rwMxuyeTTT2ErNf1gW+MPUk4zKfJwfSTjKeWE7hHLkM
be75TKEciwqmzacFAiYLn8/PahCQLiZhjKVWzfXKUxGQcB8ZSs356hkUvFyDGhKSm8NeHTz9PLGB
PtNSR6dmyJp9m8fmkfvhy7cnfedQ52SVt6atz5Hed5WhCYe3V8xlD3zGoqA32WdutxyjZR0bSh4Y
z6KCY3aqXhUMlQKk2i1UNQJHFARK6GhHYsNhoiLnmQKlRlzgqg8Ef4uv092s9KLBxTe9UsebUe2W
+xqbrQ/rvLi3I84aIeYExpED7+XWlaNy4rJywSlw/By+YLdUSwLB3yFznpyPOR1n35vN7AyXOP00
LoAUNE4tfCMBbGUjwHRJTK9vwJt3f45ap6M45ln4qErL1l/dTfJaAylRlokh2252E+TWLK/y3gkn
d/b2TdsjZtwN075LI3X360NxEaVCDLrRQQb8cA4mvLvMqbQdtGRr9dSIhX0Fyyu/Vmun+PT2UIen
zNNHpuov6/3ynKF4dDgUHN+2ZmczlLCdwCqIyGq8HAsPh4WbH6NQPJIJr844m1Hwp4ZMZ0QOyghO
ke31TLM+GyKuLuYys1Z/1L3hvV1X64U7RuLIMt6c7N8H158mE/kIRMM2g4sY6HwS43O2Auk+p5I+
7EHTmO/tMmrCoky8kxjY/T1ljWJfOm1xRuafPsSgao45DR9mcz+eRKfRwK2MksO296FWcYRwb+VQ
p16KK7wy8q/CbufrcsZu1qjUBf00vfnkTOpw14ihOoKrfmVDg4eUKizUHOSRf/it83RVsz5X7NCz
lPmiVFTjfjaHaJ8N/R2ZP6J8+ZD8/vb6evWVIYLAUOcAenES25W9KO5cOuFcF2uQezo1Oy6/Z03i
Kn9wvC4Xq6mhHCKQAM8ABN29Pfwr4RJZdpiyVKcpwm5ZeEOu5Zk3t04YuRqWZq4x3MxS2aHX9eHP
t4faaCH9+LrPxtqEZrWpp84tViccrbLzuYJbKBkK4yRWhvZisZPu1Mkdg2r8Ot5azhRdq7gkf66M
2r5CNzb5N2IIdRHJ/pHgh61B6GIu8ZBOrDV4l5h6t8RRNa6/kQzN/58jbZYVFBxIawojVYW3BBGF
tl2lpRrtGrUNj8yx/LP+uo/9nOO/3mqTZxSqhuBGIZxQa+zp/WqX8W5eSv19YqZ+Y7cZXtK1hxS0
ExWBwAbjqpumfVFgKvj2g7y6ruSNgdokdf0nss6zY5gWuW1yHDihMS54qFvRGuhTb+xnLXX/jaEM
KFQkcrIE7GyWVRIJmJaC8GUks3lSIPO+19vZCAvKO6dvv9Xhre/77LJe4Igi7oMMy2Yor2hcMJYk
p8iFI26d2NUXT+2GC7joJfr3Tn9EiMF85Wty9hAQgUSAId2snHgZuCAMNV+z1ZxgoCsV1DqCOW+/
1WshCNwaQYDanUVCfBj2nBIt0FZjFEDY4rydVuXaSKjVKWpnICSfx4HXp8ZVaRrVtTFN4khq/FrU
fT78ZsnOhnCcDu/FMLWo2xcicfdFbpcnyYTfeU6+HFAoyk7efudXZ9aiCkvVgJrrtqBtjbFaK2wD
vqSZwdipirOF7OXIKK/tAnABXCJRrEEkYDOzSlqUjenwalmhuiduNVsnajz4DsavRybx1eDKnqIK
Q7Wc4uZmqLwjP8m554S5V7BClJY6iJ3282mRDyGoqGU362O9X83TPh+a31vLWR9opqvLrqGee2RF
vbpPIO7Kl+att7sfWxSn7wSzi/OFvlOnrr0yS8O7Ehk+WMPUH5N8fvVrPhtvc+NRkwVxspjx8sRr
graP0YBlvCNz/NoolAZR0ABmDWxb/v6zmBaVo1IbKrFVQCT8oHVZHCpTop79+sp8PopcU89G6asJ
R4e1Yc/ba3Iy4FK7R3gyPXImvbbnSdThAFE94xq8eRek6HWtUtjzadF254sTp4qfQ8n/PC60z/za
SFuqd9yZfadrNe2k0Mdj7JpXNockJkFI58sRujdl8cLLjGgsKzecp3i4GJJh3UdtAmCWLvr923P6
SojBMA88D8Qq6u/b3rutRp06KzVD6XH1eSzQWV2pGQlRN186jrB9UUfq/u0xX1ktjCl1AtEh53Io
n+nZd4QOrijFwphx2iKAnGXaOQzoY82rV0dB5Bd/FtLlFyeSM9orJueFGw6iqkJXr78ZLSpBb7/K
q9MHZECC32TvahNbCmEMi63xpVKjxMNXUd18B0bP+bw6g/6e+nJ+O2WacWTUV1+N0htsXsp7XPQO
J5BM3LCTkVFbahNX1FvNizw52snV+VM2CROMc2Cx1GbgQnmb0CH0NR1KRSN0TOCg88HpfuvRDd67
SbleNoCp71DfwAOjUrtAUSf9JG/05UzoRY5IcdseK0m9OtXIToA+A6v7QnNl1Aq1tkC/hhR3UVGe
0mreG5PenkDw7wnd5XS1mAYAn7e/8CvhgFn4a1g5S88Wa5ImjkLS5ITWMomd3ozR4wptepf30K/K
uM0W3zE6tA1ca0EK3k2PjP9KzUoKDEgMiGyQslMPHyAV8BKLGgHprprzew64ocRExEKqoXCF8+CO
1vTnCndk8XGR0+5qvTIflII2qt+Xa1lLbkaMn3zp0I15e2okD+jlCqGyQYlHgk+3h1lv94kxw6jA
bckAODLYKn5HfaFcc1t2r9NC0X6fB/MELYEiyPRo3bXWsPjdYC9362Saj6LDa9IpIOZkqXnWenG2
V+HGvU/tdEr9xI3GIyWi1zYOLTr6EoQuCVE4nMvFKhS3NC20CefKCOzYSc7gztlHzvjXViraUzCn
WDkuXNbDUdqkaul4ZnyxYjT8Jp1QUfScaNprRjyfeNWix8i9K+sx6vXLYwOoL/65QKgoJJIZH45b
VXGWOR63CFdr4iAB3LPrnKTYZ33zA7X9t/iDl1UZhjJoLAFM4oax/fJT1iiDB+AtVKeqvBHToOV+
No1ooyRgUMpdbqjZ5dCrTvnFyUf0P95eeU887sPYxJIDTg+JBhbqi+A+NcNSlm6MsdgQDWaQwxJ6
zJWBHAq0oXmdFboX++mg2pdWVs3rzu4n9MBLWqXi/7F3XstxI1m3fqLsgDe3AKpAL1IU5W4QlIP3
SLinPx/U0zOsYg0r9J/buelQxGiUBSDdXnsZHVMjz6gwvdu5iiTW1yCXdfI0UdpEGlj4+PqROWRx
qLSj8Zyuc4NH6hrh0M0Jqd05S5xnnmanHbk+ttK952quPWzA5HMfjwIG/VrU9b6sEEphot7O78ho
6M85wLyeyDhzbEp3RHOmA1B9+KldusxalVFu5Sax8n1N7kAHyvnHuCWjbLwM1gqH1vE9hOCm1Izd
HOytk3R1qtXdm+v4M9fK+QxH4tR8IkiU/Y3uIRP46GrnQDN0e8lIcFabS4Rm2pMiV32vNx0gn5hl
+0tbht0kTP1cT+Dkq0QQTnghjp7cSA5fpTbkBpkuoMYUdbgYTXPT7zhX01BXFpsk3rgNbavB6cmx
+/2YchR29Kqv2dTUXVZCGkPa+mA20fTw9hw/Ubds5S1Vwsbc4g9Ht8ChNznjUKIH0dKbOm2nXnu0
oIN+oA9k3M1mg6vEmqvFd/I5xeh1gwN5cnVYhP48ixhTDksuf4wD8ptIb6UUBhyjt3z4stLIStDY
LHbArKzvimyIPCnH9Ydq4GE3t+taIJZHkPL2qzi1sWEn8ZsSiT/TMcW60xIWIfngQbqWkx9rZrWn
jvqhzuo5v50jrg44hsnVAv9Acng4a3EqPnzALkJW7YJ0Bq3iFFcOfGWv0ef4PduNvEmdNJOeSCbt
KwK2ci8zU4Y1VvRgwW32XlvL5rvTGsmPZtaUe0vM2BkXvZEGb7+OV8fu9huZGNChWCsocQ9/YxTH
IsFmit9oFvO9NDvxPeqi6LnPrXXw+ipNCF3Dzf2X5Kd9XrS1D9/+Aa+WzNEPOLr1dlNFVo5RiUDK
Arp54j6tI4r8twd5tSVsg1CAcbHe7OiPY5GywTazgXMmyBxxQyvvKi/0imxE/aYzx+vBMN+bfXfm
frB93YNjZRsTFiw1F7gSfzp8s1NrNIklUhHg4J1U3hRjR+ZUVkc124ZpFYvPbz/jETH2X9MNMSi3
bKowskgOBzQFDEZbYHxmKzIKYhmbQda7M6EdmdH9Iqar/VbVrgm5rxy9pYVHaJXnivdXq2t7aC4M
G18DWdpxDTMzz5LYrEWQwpL1SN9t6YAq5p1sZPP49vOenDgvhjq6f9HjjCHMMHGqajauMjt5v5Zq
cfH2IKc+IlnCeFmbvwl+R4MQIzTOMQ7agaYVBCZWa7M6ntM6ShiVvfJphun+6+0RX134qGZ5S5iT
bHRJ5AyHXxFLxAUWFiFXVRT11yrOkLd2bxcPxRynqbfKrNhXq1me2QbOjXq0VeXREI/F0rnB6Lr1
3oRg9EvbslTb3h0D2zKbG7H00Znj8vUX5HSBFLgJhPA0PmYHtvm6WnNCJraRpfa1oVTWjarG54ys
X699Rtm0ZJDOuFzaR482sb04qzYSo+qqi+cmI7z7xKBjm06r5UGyLeOwzBeCXuqsSM/Mn9cVFypw
9HRQ78HO8dzcft2Lki8XXBmL2iRE2NWyu34rs3xigtoPqNtutLZU/apoG6Twif1oo7d/pkRT9ha9
/KvF6fVLAyfEP94MKbCULVkdNcBGljz8SU1qpvjPtFGQda4D06/OL2aSRz5GnTpEvqHV5m1bWRNh
mNr6L9Xcf73rQ4zgXz/eFlGJoBTEtBbnnKMVNSEKRaIxEqKpD851vLHa/HiuV7nL7EZRqP65/dR2
Y77LYnXuPapThN5KOhV4CLb4snN5Eh3ZLmZrmWElm1RHKKMUn6C7JJ9owN7Xke5Kr6H5Y+ySPulM
L8nxAvDdqG5pK9diSXdRWhufEyndJJz1Gltot+67+1aJdMOrhDo9GOaovJN6l6deppSd9HPgi9pz
e1HkQds7o+XRNoMvLUsdUlKj8PW9shv1H6gt5l8V7Psbd83xvMvtLvs0D2bVeRVdXnB2wsUe8Vqp
P3ZQYHgeopk+mrmt3EajPVdeW7iV67W6yX8rJOMLyXV2UfgVhPfv6zCTJGNag0B/njVWitClNuYr
WxnHgbyDDp9MtZ6aGTA8HS7csmiJ8VkxzvUSq5HxjTC1BRq70rXfXMuJ4wD/UeUSqor8NEOSznZD
o6d6YDVOnTyISev90sly50OukxC8BeK1XeWDJRH67puOuFDa2IWDUclOXQnGLTtbe1LpFVEY2Txf
2QYOdIF28s2yiZ7SWKfFkTpK/UFNYgJdQmkPOG0P7UT2cEV4ISbfUTkVOzXJXZ18V5sEJdOSakcM
aEKnRLSK/TzMSf61G2l+kX/utoWvF8a8IqJxTG7dMp8G3Ctn6v5VTfPeV+10/jmihn1oaEj/xHvQ
HjzFKpViy8iO+8BBwbB+7J0ynvYWcbo4/1pGO3rrqgyNh0tci9wE44/U76TDta1d+vFR7SugHLUA
zAqa3qRq1fLW1rwCU7Z1Z6NRW6+4OzsDnQijSLzGWTQtcBM9Frs0VmEDDessfi0tc2A2RxV4xYi7
e5AWktp6PPLIFeHqQEZuEQ1MdX207hxzXUm8lQrOdEmNTVPX0MOpCyKXvCYRyw/aAaQuLLodv291
9h5PTSL7HtOmrveGesY3LVp0eFfCLPPPS0WYsjd2WvGO66XzMCxt8wgpAZuqta0b4E6tUu+Xps0g
R6MAn7ZZOY03bVT31n6yhcq/D5mA0FWl7nNSm0qLzG1zVr5oLLYnkJ5x2plkdqLBiq3uMu0UBeNQ
sza6gPvR/I2G8/isuz3/EN1ANIaizLHhRQSxPppRrDzS+NS+muCCiZeNOIB4i1y7D1XRmzPRn85o
wAqOLCvQZKpsBpYLvlbAJenPQY8WIsGBunHKSpP7yNDm4UpXy/IqF01fhT2nvkNEXjJ3gZKICd7g
RBJLLGJI4C1dwvjG6Y35veiE/XUdMSk1e3tILqwsQcBYRLkZkAGrYWdJlXJriAwnw6Ky7e+TdGMs
hnlRyqUQmFV7cAOJd3IWxEpImBNrBRdP0N9LRe9lgFut8bMd8Cy5H4UeE9+XZGK6sJRFdbyCmk73
bG2u08uky6svrdZUX9Qo1j/2IlmICG47jFLs3nS/kl1OYAtRZg3QRUO8Hz5aUwR2l+YE04E0xpxx
g8mdrNOTcMr06QNWNtpFbyYCGaerr16zXsm8SL/N5MpVnpoX2efEVFKC5pq8YwM2ze5bOcbNhxiq
vOoPjjV8VofCUi8s017sbWOQlp8TUfmkxJb1pGUy7/eGk809CbVpOX8BNdPnYJwNM98taaI9zGk0
ziGLIuJXp7qCa0PXFppfLjCqvTJLezxi40UMl5GhWjhVdyBTHkawNLvdPiLyTlsiG0MQAUFpt8RF
nhK8LOvCV4ZZudq064VnAZ8LcOdc+dqQtCYvFqMuySIpxJACcVHleJk1KqSi9QZR0LNsyP6wUg0V
RaWYhMI5zWB/HWd8Hw0zhvi19kkUYdArkZgtsyL6IM+sQrmsSbqK/QbvZ/MiJ6maQHl8PXzkILm8
UAtL/4gbrozCpra68rK3R9kQ66EkrgcLK+K/Uxzbe6lEZXqtWbMIk6RXfhG1iKDQmJVc3hRmOeE2
lHGj9mVvTNFTPoi+utc1+iDhUKzDyHyJyQiXaEwzrxlp3AWFk0+fpW06lbeYae76pNH16gWOyXwq
vEJl+WPIs2kKGmdOK6+0+uZale4UxlZqPSnkgH42uIHqO3ZQAycdPUo/WXqHojebkEbc5QPSpV1u
VFX2LRKcOp6qIaeGkeDSGFVkAVarqwtBomsjXd8mKPJ5FL1bgsMATQRFnnVzsGpJ+hW+33y3kpSa
v2dqT3WQxI16kamp+N4ZhpSXuP3Uzwq9ktxHabxW3mBFMXsH5iqrfpXKgkOgrgRZM9Qqk7GfIPiY
O0iYsAnQGgz5zlys5VNaDupHoUdR48dpzj4huIc8O6kb3xhp3mlelZcc7YoxGB9iKxKf294YKdn1
mXpAkE8x+gMo6eBnXZ580jGgibEq6qunEhqRFrT1qP4S7Tj8nPR1+YJeemLhtUZ2bUcdnmlNtdij
566GzeoSSnO9diDJ+yrawmsLOy0uTRPnZwINK+MeIKX4qtmJdteZlTYHy1LXw5PeZentsNnMBW69
tnc9f4vwRLdprJ2iJfm3RFeTxCf1nmCLZRm5zllONv7U1InDOlYi6ybDaPWrrDsp8N9W82E3LgMC
ZAdH6GsC3IhHTDHnG0KjyYXjq0WlwTOR8JV9Aw91h9+/mt0e4Y3xYCTV/BhVztKFdpM6zd24GpMT
WBMwKNc46dp0FZjXHhKQuuUkhdbuUQVVSbAgGYt8C6uQ53zAxpurTSl6f+S93Aq7hhJt12jGkZoX
BLu32UyObEdehl7+1MdkTv2mNcRtoSdZHkAE8szJQt2cMoU4bcCQxjAZ6vy6cJrW2SvulH2pWY+D
P0pRpEHVNXL1i8EQn51eZRGaQ9I/d8sym/5IBW/uLNE4V/gn1oPXCQV1pQp97rmanVDRiwENO7/X
K0tNC3G8Vfpv5WzHyi4tCy31DaeM6FvM7qZIpUAw/bLtMb8eVnu90rOpVgLsGqdrIlSTO7hjRHAp
g228L1L8ryxzrX1SyHhq7Pa4HhutxlEyaU2BInCsOb5rvPEGOLBiWpA1N1WL2XE8XzuZo0RhJiAO
7OwpVgnwNLmxBliy46da1u3gW0na/jDKWf7CdJIbURVb5a2L1Mb04m6Ehl8smaUgi3JIYaJs6nS/
09Yu4kKEANuLIoA6/L/NWPpINfOGvEQ2Ts+leY++3TSrfrdkvJqtyNLOoda/2wKHhQRCGBow/HcD
EY/ZqWUHm7PAiClAk5IgEaKOIWiyq5vrBRTJi6yF+MUxyuiU6Pk7xx6me5NM0WAu0ugxtWpxKXp7
vXBlbL8vyX8GmE6j66obTc8cRz2sSdULs8zQ/KlSsLQpJOT1dXK8LO9XDI7bp7cL/xP4DfpSRM3o
a/AbAjk8rMvadVynaFCiYOPth4THG5eGuqp+0xjmreXKzC/UKLvjgp0YPtFe+l0vreQMF+o1gIN4
noJ+c3Lh5R4DxfbsTt04Fy7OzMXgTwTsvmev4TpeLe3l2w98ojA/GOqoDhViaNs6A+noK5FcJLna
P4q4UIE3yi4sFoQSa9N+MLgef3p74BO4wxYSyeLBswxx0VaivqjJLUx8J/reBNZbnbYr8rzdYZRd
nSmzT75J6MxU2LAfnWNkdVWq3CmyzA1QiJWfSry0e89BwRaCup1V6ZwejHIamjYmiMdtQpcT3ehS
8Bsjm+ugq2mScvMk7pq66e2X97p+Z4IAZvwz0tHLq8sugX3OV6MhNl8kOHlfOMu8Qj60Ye7GzeRj
rJJ8eHvQ1zAcoNjGHkBDymI/drsy5RQlTSHdYEH8RzacnQepcpc0N2oUnZNgvUbEGQsJEm0cImd4
0sPZQfZqPfR26QZRqxk/J7c3p0A3B+OxngclKMa0+pBUevFZk6sazrWpfXz7WU/MTqBTUkGwzcR1
+njeTBbBM5wbgmiSyf7YFsgabbIH/m7H/c8q66VV1qaf/e/+RRekPw3pS/MiNGj/cS9S/8IQB4js
H7ehfyc/GX/hGM/833J7sNXYmAz/JD/haIpKEXIg97FN6E4z4x+XLOcvCjUbQHeTvfJ3/si+6HCO
MjndbeMCU0K+yo9Qt+3gxQ62Op0uADbtXTWO0+SlCM/DNHewLVpS8rZjza1v7XEUP2dSAd7BpY2z
4MWruv/7nH1p2ny44fzzC7A34RyHnHDMu9KyNq+7lvRJjI3zfdfqOsq6ChlsHp1pHB+uh79Hgm+J
YF/TGOtVW6PtRFQqk7UrVbUNFCgoQVIBGb39PK/fKO9046kDv7PFHLM5EgdGkCYNY4cxqPKuqxel
91tMC3rgPzTye60shosWQeoddxzzExbN2jkrzcOddXvQjfFMjr3BLWDjgR1+VNeuWjvLoK0vXdvv
Ggu5TbFELheWvsSF1ax8KkRxBqBmQ+Of/c89ahsWXhtbKhaigML8hKNhtTJqC6WjQKqwD/FqWErg
FkahAxkkWuPu0KR38SXK7Gn1E7et8JVVTKSobpPX7+JBGE8Ntc3ijXlh3lSNRa68Mlrtc54OECeg
G8VgqJ2rX7fq2sGPzzYz8nmtEEkBOcy5l5IEQQQ7aBT1L4tqCDsnMT4oTl3OYWrOGqE4NqyeH/jo
kCfjNKKa8M+h8k30NPvMx8re24VufHPyNh/3CwYmw0WZqUbhW61rvY8XN/26ErxtPQxmUpTk8s70
Gl1zabMLRwrrS2zCxyRU3E3kUw4AEBp1to57p8pVzYchqveeMpTjJ3tK0mqncv1t7iJZaI8xeYYA
AKmdPa3WKtXQNQrD8CyMF7mZd8QS7Sotks9oAtTvemwqAbDjpBPEhAcB13XX2rI1lcHyW2VUMTRV
R/vWkWu/7DAJ6WLPzpLI8CT8bNymnKJo/JJJoe+rTDR10FCVbfLNWRJYPgxa45X11CbBgMvFZYWB
e7uzyhKRMNYj5T51bE5PQy4rofaRNO+cJJ0/xMBCSE7LFY+RuVidG3zI087vkBB8L4sZl3L04F3p
a6mK9QFIVqikeaR6CzSx2bdYKDKciuanIMPqcc01JLXjnE2ur/Vl+at1UwPPsGWeqfvw5brngv2t
ztKl9cgINqTX4R1JFLIzt98jqkNgKmCJTkyjvYuMIX1A7pvcuL3lfu6wCvs5dSlRSrpQSKLAxF7/
XOhjGzY9d3XbEM41nRx7vM6Ea3xpG1Hcay2OKl6KbcMVNhCYDNuzrt3Os+tEoLsq5jFwBTpMH2aL
WgYLI0RZdUrkq2b3uwhA1Nqu/8bqj44x3c1qQjoSJVOlUnHjO+CZmkg+NvmI83BBDbZLjcaVF3Hk
gBUXfUHqeebM2cdy5KWRdZMCZ19JmZA+2aytUV2hKYzWGzefqeoarXTfp7bbSj8Rbpn5YKpr2M+d
GH1tcUxI3RE3D+pvsa5Bn9RWfUHQUvzNGBeLvgUmhw1unY1j+cM4GF7r1tl3ZIp56evDqpS7xhyH
2idtV+jvQP/o9iwVqd+o3fv6Dqv5geTJElPPRS71F2dYte/xUKcYobUieljqzHmX5BlpBip8kadW
2szxbFL7nzbplfduimkJ+U199rCk6hDvSLcsukBLy6zfO6YwP2IdVH7ttLn65RIVDnaAx/PXfnWi
b2qskB+YuGqiUrtXVuv1Rl4qFw0eadE7mMQAR+QtpjQE7FhKP8MpT/XYywvHVxSYzV5X56wT3Dzc
e2s0kyHQxkr9FJURBs9qJWPmYGnWuF6jBL9ThkzHstcZVAnpaxn4cysU+Gaa5MPogBHaPlXqxgi0
CR/NrfZdv7TCEiSO4sDwDAJIn0YDU8j2VSlnfLB1oen7etQEiTWZ02k0wPUkIcSqWwgRxshOgBys
RUwqUJ/1vo4RNdCI00xlKEcdPzeBlr31EcwVSrg2M552A2uHjCQs9HrPVauEbUBJNTaX0ZmfAfQF
jC0aZWjm54YnG2xdrB73hjjeAdjrUzCPk5JcGVGam34D3FsFU+5Uz05slPcrs5cEiDYBXda7en2H
QI4I1QLl43dcLDJjz3KTX4pYKB9aYRYRK4LKg0aFjbcf6t8p8/usUeMA0lfn+FpFz4Gs4I6yiqhW
80NZw7q4ADPJuqCynLG+miRwsT/jOvIkkVSDTCqVU/qR1efqmVPtsF6AYrvJoVBn03zdCBjHZkNO
zQ4kq8LciVaaD0X/UKuReZURVP7esHlXb98dTo2mo1tFSs+FjFvh4Qm61pg2W0RF4nJTi3ui3ddg
moSzH+lK3WJt+PPt4bTt33t5YsNpg8mPicqWbchV5Wi8rqvWji3E2I1rLB8SJyVfHh8ue/aVjuQG
D5qi3vkTZPhpl4lFqZ40IBwC8UYm/g6uMbbB+Bc2C2233rhVZNUjVI/1GPLsSGjEre7GtRW0BWQE
HwFfOvysOPnsM5XkEeCxfSVcAhUkmSrCbmLBjqg/NM5lOtAgg+07idg3ejCJb8j1ew6iNXeta+5K
s3bZZqXSB7Oq9J23rJow9y27tfz7Avi/guhFQbRJbf97PRR2P6vnH0zG/wTxbP+Hf2yDCXKAtemA
uUEv0n+7O/4rh4f4B0yoWWcahSuBZBvJ4R83V+2vzWkY8jJCemeTofynIiI0ghWD8egm3ULBof+J
oetxPQIwqhMywU+kZkNwuv3vLyqihZqL8ESsfjACZmfCyGUn1LG/MGdY/i/eyonS50S4PeNgV4JF
CwxGnvhwLLUuMSbhnIMz54I6y1FsWCh6ZuJMtTzpfS0vyPSZCaKc4ua+SDmzqxhXU4CS0aN/lPn5
0IYTCdDXWl5hrVKupEAg0A2nErrvWGcB7TYAXo6ToHJy2k3ErtHkbibPSprSL4D7bysiFh/efrRD
SI5SAO3Oxlek8GVNasZWJb14izYIsJtHDL8KtdgPqPVBuiEca+Z2LgputoAwpBnJ0ty/PfJW3Lzc
0/4eGZnUNsWQKh0VP9a8joMbVVmgqlW8M1EsBatinON6/05EOBrGJLoEBrXG1YEgoMMHrCdXxS3H
TYPJzMYu6Eyl2aE2l4HiVmhuyo5WipY5yHZhIkXfieCJvyzN+qmdMrqbKqr1R1usmB3mWtiUJfwP
s6j1X8nkpA+zuw70TI2pk8Qp1hQzmZTZNQSX7CvNLTugBKvxyK0t/Vpv8+FSTub86fdr/N8u9mJT
2uxL//su5stvzy+3sO1v/2NIjTs/mB5kPiKggGg2GPFfW5hj/PVbumZi+MEpjlvQv7cwTf8LJqNG
eM3mQQmF7MUW5mKKTrkOIA/oyjb2JzvY8QqAm70d6ohztpQcCHFHU7MdhrwfhjHse2fZ0yyNMVc5
m3R9vE9uoyB7wmgDsRe3laMF0CBGbCarGEPRoCeB9bGFUCVZkApSMl+89xP75LmhjvoZQN8T0FU5
hvyi7+aggqg6keHHXa6caVocgzc81Ma53yDiDWE75pThFV0YBVYKYV2LOFBrU9yU49S3Xj4kTQil
sQlha/Z70hz6LxN9LGbQv2fYiSc98ekgurGlwDCkm3T86eh0Ry79NxlaUsN7WWD7bEd6Hbw9yon3
ia6SCbw56DGHjzbnvkloTuaYRKmNENdr1qZXcalRVwzLOdXRqQfCMJh5aHJ8c6QfzkV1Kh1BA0NS
fI5OaGOZsosS98+kh8gB4cYDcLMTc3SbkBEPR6l02SCEiIZQg/nwrjAG+5EbX3Xmdn7iWeB44Kro
gsliyXw0DaU9pWnRGEPYOINxTdQxpazbn1P3H5+c27PgkUPfbHtfLOTDZ6kHzZnqSRvCWKu6y1Y1
BjqEinNZDIV9FXMR8qWduEEJS+n/8HzoJ7hJQ+rUrGMsGGciLMCrYQilXKQvaqPBedpa/ngx0w3E
uGTzh8VY67jGsVds5tpSa8IqIgq6BhG4UefU8tV27c4Avq/nOfd8tikaPZsG7bi8icDllL6Zm7BV
Sxv/S2lfcmZ2d61tVpd/uqRA8VG5cR7guMdkP/xqQzUmxlqmDVNcwTikB+aqhZbtBWXGH3+mw6G2
IvLF1UpvcaQeyoKhhl6/qI18c6gszz3Q68l+OMrRIQLkL5umE3VI/Av5xhjh3KZ1nJ8pr099Ifis
xDZsFyl05YfPAqKzlLDDeZY1Xi7MRJs8V5hpkCnlOX3KyQf6z1DHO9EIGyHqsWQMo8V2Lu3YXENo
WT//D9PgxSBHG5GF1o9ocrcOm6x0wiSSNtIFoQZ9D6f27aG2z/zyAkrgCuGaIP2A0MomyD98dZjX
RksEso2Q1ezCeCjNixRoGWy2/M5ueE6/cPL1ucS8bJ5aVFn64XBJLNZscOx6IxSJvRgS3FYF3dO3
H+r1KPhfGrpD09LEi+bY2qQdhV2VJW6reTJ8lPOY43ZhTPu3B3k16TbcbaOMkw9CD+1VHO+QaSn0
iCIcNuqxpSbDDz0Z2n3UdNa57MlXD/R7LNyauJLT/zv2mOe0ioC7GKsZrfmZrPoRYM1M6zOT4VXY
Daf5pivZfMWpX2npHX6emjw1tEFDEaL1T+6E5aY31UJI65Sb5Q2xsvKdivbqVuhTe9MWufYO7xHz
k5TVmvmqcGoUqMl6a0uASTuas2tOgP6x0pfmjFTv1azdficvHd80dLK/26QvN68Idq2ZDmmBUYZ0
v3ZDZN7hptmGIjaQ7WbjH98/8LbDLIupBE+SHuPRBmNo6Vj1sV2Emio+LsqEzZBiz386a7ecFRwp
GQmQkJjRw5efr1Vk5kpLKlZUdHuY6uMuQvly5tW9Quv4xtuRqRAKgUcwF5jDYYpW6oqQRDf2fKbn
pkj0JQCAr+AXGk7jAQcjCm6mTvEhvsyfdR0nuBbs7AM7ueYlWt88Omqs3UxLa9+UOi/Ca8VIyGE5
9usOCkO9n2Cr1p4yj83D22vu9TpAuAikCREB8J4FfvjbNX1Zaw4RHBuKxfFKOdQXnVicMyv71d0J
vEGnwMKEfmMcHR/4IkY77bSSfLyuiSi3MyJbpiXeE7WXXndj191E0/LTXpPh8e3H+303OtiNt5Hx
J2Klo0xGEHP4fDoRuAIKcxbaSZKRBzJn+qO5LuZz3XRL6k/ShqLpWPr8sGQK+bmYqLe53/R5jGuF
47LsoqF3v+az036NE4t+WG6Sq3mOkvJ6+W1whbIRCywK0GPttDRLdYJ8m4erVejBVGRfTSgoXjWU
aENWXZ7Zlk59j99W9ht56TUWU4D+uh0RF/ClI90vK3PYmVvp4ZNQGoVW3hhfZZ5bYbNY1dPbX+TU
hGMicBXjro5T4/F5pXUZUiiZhXNk1bshoTEK8HjOMOr30j767pQdG1eKDZ6S+2jfrdLamtKuyEIa
JfDc8XNbaKuU8/u+R0uIHl+/WhY1eVqTJPLrNTYup3aMjADl1nyJxaB75kJ14rGBE6npzG2vgHh0
OA/TelXVGjFP2JdKzuQXZFGl8tw0OjUKfCJwS6Avgq+OZntHv3aFHJ2GMhHzLtbKZqdm8pzE69wo
R59QTaMFURajTIu9mTfQL9Qw5juzZ5xauqxcSCEIelFLwqc5uE9HNco4uRhJuIzlO4cE9MckjUld
MhOzLbzEbmUPK3gxMM5Gt/OhqBVCsGutTvYw8pXL1MXokz+62g+NRfWrme2zlnmn3gQ+n3QL2UCh
AB69b1qnAhDRScIMqvPFlld7D60i2729ZLYHPZ7L9J2YyluoH6/j8EXk7arGRM+kEIDK6cp0sQsV
rkSGo2nnXH+3ZXE8FFyfzYsXHg4z6XCoZCp6LXeGJARd+TVn9rs+RWBAh/6pafDvdLRvbz/akWcq
CAHoAJAK1Bx4sYZz7AWWOOq4dnOVhHBF87CUKYKXNIqHoKWEf6eq6xSKzhqu50xBsmQSq9TUenLP
pzQ/vf1TXr9lVg4LB7cC6EGvCJaqViuLm6cJN8Ji/QCLnjAlh5gZPbXKM5vB693+cKijzale9SHJ
RobSuFbvbbfML0xVLuG8KRMs2Rr/n+Ntx8GLylQ1ehwyI8ZTlirfW8Sg/UhR9/iYeczEl9HXfvtV
bpe3w1m02S5wt7OQC/E2jzaIjLvO4JJTGupJpF5giG0U2K+nceJHy6jeiqrL/cluqgCfFOdLkUXq
r7d/wKlpxStGmM9xigr1FdlLhzXTq8zjuNXah26S9Ue7In1bRpF+PfGVd61dFnCQjfzKjdtoJ53E
zb1m/FP4ASsOvDjoHP/Gp47tEZO5tt246NCgTio4HssO90mJ0hElUfD2M5+av+Bf25ICKAVwO/zI
0Tx2alzHSdh1MHpweicke1kcv9Cac02WU/MXH82NxcZ6AUA8HApSxOwQ8B2HrZIQTpHM067szGiX
EYtOcjLGy28/2uttFsiVIoroMbYmToTD8fKxE1is6HGYr0m9EfjVX4pdnQvfer33MQp3BlBmEiK0
43iZljiZoW8VrHzqaPzUFELDW1dX95pNYMlMXRY0XXYO8j35aJtOmteo04U42gpisEaumhV6IF1p
HuFsTA+Jqk9nNoAT1yG4BHgwbXYV3GZ/r5cXO4DAGnkuBDZFa2GUDzn8vO8x28LVgnfgnTa19lW/
2MnOqAgIqlG0o2C353vs2kt0OdW5GMEjzfzvXV/H/tHYAk+AUo97gUm7soEg2wkBIwmT5wb3EYsl
wQnat76b5fp7xalMWm+L3v6sscTbKeViXORRlt02Whxf6hWJ8d6fzzILkyROWPgX4K2Hs6xU1Akp
UBuHXePqPxWlQpGDuvWcCeArUgRHns6WRF988zXkuDkcZ5n0pccLLQ4l8+EbPtzurui65totV/O6
kVZ9ubhdcunGvdg1ZdM8rPNCeuTbD3v6V+B+T0wEpiHgLYe/grngSkSVYq8v2fq5mjrDz+pKBkNS
wIuFyAME7ObBsGbZHY68CAZTt/789o84MfmBHKAaAIw41ANHb2K02bIasi/2pWLnDwKLjp3j5t2Z
yb/9K0enEQ08tlbI1DzssUHDtuwwGJ7EPl6Hj2KY+9s0KfdVa87sX+6ZgvPUYCwvi51xOwKPubZ6
2uhrPg5iPyM/21OS2jvuEyiLiwovBKvI3//5K2TXh1xj4ydi60dHbeJmjikLycPpLqQkNZ98AQXx
jNPNqQ+1ZTVj48E7BCY4nCyywkLYgo+2t1Hdeo2VcReMsG97+1lObMCYb1L+0jRifRy7i9LkSFYY
52I/dmZG+LhT7tCNs/YVJLiyblHQ1X165tG2n348O14OerQOYjxRyCqhesmG1bgdmmm4bofFDce+
Nr7Z+hRd9DghhESx2/u3H/fES4WbjT0l1BlQ9uNuHyG74DlpLPZunBihMrLrr4Rhh2+PcuJawGRE
r/Db1xSXlMNPl+aWOpkdQRJqaRX+3JHeYdau5tWpmvlvD3XigTjHQHBRtsEIOq6GRuxFiinp3H2S
jM6TM7XrddcM05kr1ZGP5O/Dg2slCh7ANkrD45aONtRKt3aFu7eQ0+5h9SblDtkc5hLprHzX1ana
r5mS/kCVTRLA/+PsvJrktplw/YcOq5jDLTlDbpBWq2Dps29YChZzDiD568+DPRdHw5la1vrCLlsq
CQsQaDS637AgUf0TGLL2pG9qgThbMZ9W7tznYTLgkWobiGm/JRAGuO2179MavccVR5sDUbKdVNj/
+6mlahPIlJeX3C6HUXnUxE6coYmHFeOTWYohxpMNfjWo6WqqqrscdijqoI66fsrKzYQ4rKbZz0Jp
ik96YcXP6erocEo1dev9kk/e+rbZoHEFAmlKnl//kjc2jUydZTWKcj+9jMtNg0rNZCva5IagBbWz
13qZvwpMDx3QnwcX0cFQ+7ajKrzE7sfFDd0hWz5wTQz3KLOL9x0qigff4Gio3VFfZxHHTjO6YVq4
w5cauYM7h97Juw6z1f8yK4ieiBaDV1BfEqA/8q2pKZLcozsMz78HLGS0mIEEhdF7n2K3ss+vf60b
506KgvGlCM/kVbuthcu1hWhm74ajNW6Bkrrb2RMA4f/LKEjL2vLOprB+uSdKhl9zxFFCKveT79WY
ibdpfYS0vZWXMJn/P8xu6xXon6hLCYkb1H/3tVtgpk+xYr7TWvV3PibadyNGRk/pMytQJ7uafBt0
8dsjM4pOKt0uAidG9fKS/+PrCQcarqkObP++ws3CMuBdr+JIgPXmZ3PIFegfgI60dgsKG6NAu6Zl
52NiEfF/KataJXf/4bORGyC3DjoTKO7lXNwVO1upDh5SJP+dLtj6anU3H7RAbp4sHtqyA8JDbe9Z
OlHE4b3Jds+6yXxKU6X8CjzaioY2dk+vz+doqN18mh6/vMTmEIOvqx41suxoNOEt5Ut7xBi7NRQ4
BXl58nTibF0unW7PcHxg4YUzcgZ3K8KsD8taZydPjM5/OMJ0J8gDQEZIxOnlUANNN2qbHOEGRDUZ
HJZbZB36wRG+kWCBK39RxkRHnTrX5Shxjf8p7lJ8JjFbD92aZQ8laLU7TDoMP9Pd/nGu0/bb6x/s
5qBk+MCawA0D1LkcdJ40pZ4L2wnzWbTo61XI+sSmeGzGcftA2Xik1WBkB6Fe/qW7rA6dWzTNOFYa
NMrd2Wp7z5ld/GDxyy7sp0oII9RdpT1baDm9d1KjfHvE8GiPk8pR3ed1J8/6HxED7aCtRUiKENz0
9QnQe3Oy4Gm9/ftRB4e+CHoQcMH+LJs4ea3qzCiailCXSFQX1LFd4lHT1UEP4vivzpuOLuhbtQP6
NVSeYaJSgdnvzbypWlTP+IAkDIhgdIo+fNSTrG5CG8nQv6eSGGm2Rv2cDK0dtpnsqAlMZh5xPNHv
kTA6ohXcOJeAyWBwg8okd94HTkOdzHWFiht6TZydqnXqoQjFXQir/b98V1xRIfeD+pO8zcvvagLS
7AtoMSFo7ezjLKzUN5PZPUhpb9wE1O3IzSVemRRaHqE/do+tNEJF2cUJR4c9OqkwxbJpSN+eniMN
T5mJhI6S5L4Jm8A5zOOcUVpMScPcmb5v2MVEr5/2W1OB8YGgL0V96Zd9OZXCmbFvxSAxzIZ8Oxtr
6SIMY74ZaiU/hg5wDCSKfEPvFsz1Nj0rS+GEBnykwNMb14csfeSGcmufgUaRMHlMaq+UMgxNKXs7
HfANGVb3DgKL9hArafUR0Hz/9luNyM89gz4vCJs9xG9L6tIQa+qEvVPbJxtJprPCKySsU9U8+EK3
ZgWZw1BpD6EOuVdVKVJtdrZFSlAh6HLayrG6azWnOiWKOEzm5A25C8O0kcjm6HqCs9kXijUNLfMJ
mEeo9dZ9VigI6DUKFsPp/xxlTJBjcv6qPXcKUH8jZgz6P2Lsfry+IW9OF5QJGwVtYDrOlxsyFllc
FPQCiV5THTaWK3V2zPrcd96RU7RMTa9mS3ZM6YIQjQ/U5VDW4uIroa52OLS68pggHHFqEz0NmljT
3luZjgKbQLynH9P5o9sNyX+4g7hfoXjw/CZF3+UQiRSi5ujZYemWpu9A9gxmYuXBHXTdWsHdStL0
5bWKhZe+S9AbBUuCbO7sUGk80xd1hlP6QDfgl6J1+qOFz/ipHWL7jCt889ckzDnM6ml4NvNNXw5+
lqtgw49C0AQqA3qJ5p38/T/i5tZp+oKPsx2Orlo9mnZWPiDx9u31DbSTISImU11DJII6Jc93Kcdw
OYpoUZGewbWHpt1M63nrJq3zRV8Bv1TnaYFDrq2/YKGSTXWqFExsodI9rR7eQ5h9pGXvCzPD53gU
ku0+j6o3R7M11L8b4WB+4i0Ot2qPxuIjImpd4YtVK+bPS6+rfzkDbbvzrIkG8q+loW6mgFI5uH1k
sPxz26JjQUtAXvH0yrghdicE7rxo3W6eI8ftmvcDr4Wgrt0MLS6xQdCdSSvUXFf+fX1Z9+fyZVSK
RDjEg3ehVXe5qq2VFFgnQYawpRZCXpTolEJf9Ot+GM6vDyX/qt0EiUJcRlT1X66Ny6FgXMQIBPcz
WJDKC2dTT59hWzkBXHDlOW1NNcSp1/0+bm5xQFvYLy1VUXImdBdAFxN79ug/L1VSS6+3GXyAuf6m
LvtrU9v2VPVJd1egzXq3bMPy/fXZ7hf2ZUwqz6SIcuC9t17qrHWPquEcmSUk5S1Zcl9NG1jUzrIe
ZBRy5/+5sFTgcDIH1EhwJcDvncMtN1cSAy53FHONhqXG1KZG5fyDePQVu/YOlnMfYOV4lPJf+IS0
VVW53H+cdz1r1mqepy5aamOImkXf7uck7xZ/yooFPVmBzCqh/n7h3n6kxY6K1utruw84Lz8AD0Gd
aENI2Fc4Oy8v3dguu2gdBySFLS44v1IXFO9eH+d633B70JjAvlXC5vZwMHfSeGnokFo8N0vqoK31
+ediz5Jy0NTZvatNxqkCRxq9Puz11mFY6u6SDcW1vWfZmDGaJTYtmaiYy39K182Dvu2+bJqzHaQ7
N9aRchGEK0pkVMf2H9JoXaF0GmKWENit+6pDmQFy5Hr35ukgXgOcVXbDebrsLsQtEardzn0TUesR
34QRK/fk3jV23kpx9Ca5nhG0MtwmmA80CtBtl1tz02BzxmteR6mCeoXpDJpPMaY8WLfrA+cSwyiv
S5KuecWnQXJazSgiVFGXTPnJ00Yoo7YRCRNhykGJ+zdvd4aT3Sw+FXt+v92XvG+LmpdepDQzeqKa
muAouRxBgW9Miocr/tMocWGjsScAsHT5VqVWE0128Q2irBHkhXk3jFXuC0WfD5bwxofiIyO8haCg
zICNyw81ZqNjkZk1Ub+o20djbNZQeOpbYbXygWVItCuZIBvClT/FH5HKjBVr1vACjbq2NN+JUlu+
Go3aHXyf6/PKKFQE0EKAMHblFF6uNZZ1ownVYFPjEAYUZXptNqOlMo7MRW8tm7Q3JOrQ/8Np43JC
uWp1RaGoTTS3/eSr4P/o0+M0+PqJvTUKuxsAizTDsvepiEIhG5OSEpqGEFqgt9sI4UA5arzd2nAQ
1QHbkiZjtL5LPTyUnZy69epIFJ37v3QdtPO0eva58OYi6J0uPkiwbs3qhZfGrUF9fo9FLSetKjp9
qyOsHbzQdZQ0QPT7PxxWNgLYDvY0ZcSXNPaPLYcup9BrUdZRA7boXA8luH27cd6+5WgIQZiAKMBl
LOUD/tzYmPom6AYZDa6yc3XHI6M6bywbgNPROxjqqhXAIeLhiMOTNAmWOmSXY7XlmFVKzi1BhXZE
D9kFpGx8o1f7o0/L31U5P6ZT/blZvcc2O/J2ufHN5NUBYpfBJSHzcmzRx6WguNBEqIeuQa7NLYjT
+miKNw4wfz3oZNCdEAtt/XIUnbA4SI3VCHMCAMEjATYfyo+Z2x+FvevUieI/DqW8l6TD8x5C5W2d
rUCGaCJg6Cn+oJPlYz4xRTEqB0/GluhBA77jDthn8qkrzeHgKr61nPT06XZA0oSiLX//j80Jpddp
uylrIqfB7aBXdCukGToe7JgbB5sOBFewdAoGUrJbThKNSrVmWEoI3A7PaO4C8s42s+MlUxgVas/q
fDDidaKG9AwlZuiS0L54Rl3Oq9CqWsFWpY7KYe0eeR/y+ksa832v5cjUb7CFkdgF03CQH948Gh7B
i7CPrga42ctxrSVBUjVOCWELVo7xlCl/JThMP6BLZP5cGkzKkaAynses7h90MsWvEyifgx/ixtwt
UHJcBySL9B/l1/jjm2ZmJbRJ9apIGz3lIV/y8r0pFbAHCwkqPMPn9yAC3ooxICaA0ZO3A0qhhO9d
TIDwPvaiJQPqQY7drfgU+46SjG/frhY5viQnSZe5K9AE0dq1Kr2K1G5NPm5pO54UKgvn1287ec9c
Pp9cyigvepESnHH9UnPQ5irRh4q7MfvQbK3+Ab5qfVqGEV2pFs5l3qWK33TTkSHjjbiDKgtvC6m2
ykR3n26sJj03+q6KqlbvcFNAeQr3D1ytdVUcvNmusH7yi1FwRgfGUWmQ7GfJrwIeEm0VKbb9U2vr
d5Yyvh8zD/uS/lkf5zuMaFAFnNz7bu1OhZKfOyO569vm2+urfSMEUZYmZ5YaNzrV48vtqtddUo9c
WtE09UTAqq78sSi2g51zY2WhG/Paly8p4M+7EFQgv49k1lZGirD7u1gQSWsxf1OUaj29Pp8bwY4F
5dUhcc4UwWXE/+P4jWup1EUNiBmpOsSrnck9gWLx12yRdpJvbYnzFSWRjs1KgkEes1s9I160aWyd
Isr6Fo3cru7/NmexPb0+pxshRT6iIK5w6XoUwi/nVDmJyAytKCILvbx/0kVHX3ybe79Zcu+h7GYN
v49EO+KCvtw+u4Moc3QX6ATXxpV3cbp5eZ3C24iApDbCVzDIiCoYO3dOaUuF8ESc42rVP25apSFf
s9FyVvoyFINJr9ZyyyBpNyOy4s45AKdd9d5Ydm4zer7y5S1bHZcLsioll3ZKfoUyPUL3Suz4RVon
QH+8d66ZP8VxloW6mnxw0updXounqnN17FeWX69/mBuHB8wHdUISTBLnPeYq72tztjr4aYo9ag/T
4HXhuk7zQUC8OQrAW1p77AGu08vZUmpEebVW8sjsxAAi2u4f8MX5+fpUbpxQCI3yU4OGlmIxl4MM
NR4B5mrnUQza7rSkqTQZgSM1edPBSDdOKC0dNjJdSg7PHnRtLMBvt3zNI7SPChwoCHGDk/D1SP63
bxs2PAfZyFVtnu0CXQp1azIC/mPfgRhqUSBfDevN3bLkwcJtovGrRMk+izGxoharwJOyZP0JlzIU
2NY1fewRfQw2O6sOdu6tT4lqjuQToyVGsexylWWytGhxlUeaOvfnramUQAFc+UYhCTlfKvMu6Fca
72B1LkdxnRTLqEbNYd42SThVMwYzIGpOq1mrB6HpekIvBVwqB1hXU4LcBUB1TU3hxFUVwcFS7s14
+TEIU70/2Jvy+XQZiRhFSoNzMdPc3k8IYyqczeq0itoahY9ArG3WfTTJ5dYzPLN4CGrRjPG5SBc3
8cXcDriwUB38IBH1YGRjsf2g/FvOwQByXKcmREPslJpL/1EdimEheDTtD6txkl9FCqUYrH8Vj4+b
PUzrySNdtQNUHbVfy2hkX0TVL/drU63nWdX7D3jH9JhzacZghjQ16ioSzrol8KPKublTiIBf1XEQ
TTRYmCIzMFrusWb8g0kVQCqHBBzF4079nsWi/FdZTWnFM4rFCNzeU3+knbJq57Gc4jtTsbburKN4
uaE47IDe1M2kwYS5d7KDgHMjj2a9eXoRCiQUd19oXdUOexfdgCGet9u3uffsv7vcUgJXU/qPLSpw
77XKdEMgivqDU+PcoLnFWxuyZLJSOY8vLtnR1OsuNzFP0FJfc4srx96ScNHxNVlaCzMv0zl6rtza
xHJj0dBiQH2vejCJYlIHD9UDvcPGq1ljnEjc//DY8yjU0zdH3AASmL6bkNdibNd5fRmlRWzcWZWY
n0qodQdn/9ZcyCfhlUtFJpr0l8tmJqihO5uAxNU2X9QZPkUcV8pB9np9WSAc88cgu6mkOgZWxcog
BRY7/pC7RdRmdhrQOz8iOd0ciockHSOqu1f8wzrZpsbp5zKaE3WAINbFYQxg1Z9w6jqY1fXFxKxA
67zUdGlS7MLmBlpnVe2SD9S39cPQjjp82qZSsZ3rEaotMbR881uREbnTKejIJ9U+fczjHnOZnBGt
bjAQrgdMaa3COfVuowdSnCWcc+PttSoGpf4qeU/AXfYwzqLIqWV6aRnZcyYe5sbAsBCCBpcw2uav
B+4bmxGCCRue9xwd4j2bxl3EvNW1V0RrVon3ZaXb33EKVN5ehaULLZtgtE0pXO6dI5yhAh/YGwxj
6eJJH5rh77FOqoNb6DoLZxQ66jTYDKiTezgSot7k/1BJsDoqkyBtO+2+y1RtCaBVa+/FnNmnuXfc
A8jezVFxp5cwEYD9+9wfVuRkr91aRAnstLAzjS7QxiV/suNCDZvEzL/aePhEb/9uzJEGkInIERTD
yyBi2zC7KUwV0dhq813m4VDeOdlbBcqI8Iht0v4l35RMj10UYSlNbWjGIhJbl7xb2rissCWcm4OI
KI/tLnm4GEZu0j9ehOuY2ji49byeRje/t8lzHX8Zq5/oyhShlw12VOYeRIe1St0HY0RN+/XFvPEF
DW5SdHJI/MD8yHrHH+MPNTZ9aRfn0Vab49OMyFewmDjLL/Okn+bB7O+Vqkq+vj7ojScSXURqp1SE
pFjrC/Hij1GzYa3ytsPXsbDmrDtz0XhPWds7YRoPxm/huv3PuVedR9Kq2dfVHEsbRdEjG5bje7Uq
4oMddSOM0wQEHIPLE9npHvlfETv1RWnzCGq7wHw0L8/1qqmnLjXSg3N6I+igSSiVTdi8QHR3KWnl
xqteLjzKyCpGP0+74lzn01GOdGtCjqxPmSSkEkB4+VXNTO3VGOZlFBcpjO5ta8Ma/833BhZswevf
8uaEZMNWqtPK+snlUE6jxlpnMRTu2P8ktls/4MR2RPi6tUsBRkAo5g4Eq7U7jBN+1AQEPY8MN86A
jXfLGaM+HAHTVQlSLC3vgXwevcxuzYwqMRkXZXg60btkJY+rZvJYNsQFYuFrri4+LTP+qa+v3417
nXYgl+xLkRRnm8v1Q9oMD9SKB6djZeJDkST9c51jYtlMtTcGY2xYBxHn1rQ8mKx00+BNgybcDYib
7DgnPYUTrXEjSzGHEDXyI2XCW1k6L0nEzVg60Lj76kOJq8BsFnMeeeUsHtRULPei0rJ3RjsVz0kC
ZZtEprwHUZ59H4bNCpO0wlXv9cW9cQ5YWjTWUMiiDLIXWkPTH7TzlhBn3M386im4YHQqwhV9PB/R
KW4sK4fNomHDpLHx3h25SUxicas1i+pGrb/jr8HuHLz69PqEbo1CNkbzDE1t1IB2d1+uCzDca4FY
jKL9g1+gcjY6lApeH+TWqgH1kLQkLgZKlbsdgvpiUtRpFi1FogSU9eag1vC8rHRjPJjPzaHI92xH
ovCv+DTVhq1E3zpppKXK312yxKdM6M+Kksf/YSdQ0uadzqLJSsvlnLj92nl1EKZpHBtD0HVQz8aC
14IWv5kXQuYAdeel9EY//EqPxURxBWEFHQ0cE7Nq6Fd1aEo9/dc/0o3EAfEpyq1SW13CVy8nlPeo
cetA/iL6gMhGwJ6Is9BpC3s4802Xs1htZw1iADCbL0pIHjzGFeuAQ3QVvHj7UPmQnR3Jid2/TSWE
dEwGzhcims2HbMZDYwa8ixUJCnRVVccHlfqr7S/HA2wvS6uSg7ULyd6o9Uhe1Xk0O04VeqqYfNcc
k4P9f2MU+gEMRZ+MErq32/+mjaouD+4s0jzxs1Om+aRq+Gu+/v1eGH4XmR9pKjU/3gXUGUEf7TIv
dekpIWddFinUElp6AAOYEJxpz2U6GJ/czCuebJHHOHn0SuTk2pQhhK5X7x0dmcFkGPCP8bR5CrcB
O6yyQ/UVd5HlvAAmDEtLUU59llpB2k2bEjhGtz4ra2YfJHJXx1fOwZNlGLI4BJB3K1WhLNnrIytl
puMwnHDiMsmSXbvM/IWE9nSwZHJJLpcMqjIHipa4Q9N4z2oxM7PIE0WgzKLraDwkOEWd3ZgS6YNK
7SR+GBwJui37BWpBvHS/+m1NnrxGNCjXrI3iu7HmPkDarn+ltqFEzaovlT8kVvM+q535KS3M5DxN
cfa+2YQDqnWq/RnxwKA2NvN+HHM3qme1v6uEadx3sfIdVPURn/567zFFpB1eHEtA1eyOdaaptQYy
AjGnprSe1gJbl8Jss4Nz9MI62q8kuthgQRwIGXAmL6OHnRuJVuZTGsV65vnTpodqq39KsZ9tYu/r
MOmPphM/o8RX+mZlhryK7/HQmv247oO0Xp+Xev4Sz3Q2hCpUvxd92JWT4a/I9TTGclD6uF4TWZGS
3BQSTICHu5MC+9tTTJqNoVnP6+zXjVl1OM5PysH+uo5mjCMfAABIYHfuU5akQDIDAQM3xG3J+Ix7
WP2joexf0asvq08bVdyDAW9NTNI6aG6CBuOfy69QDM6CxXPihrE3K/dezrvLWNLyrQkfuDmJdpDc
Otk93m0py8tgJdLsgOLQi3tzwltdKu39l7mAFSFBl9WAPSfcxoV5ayvmko9r+j5RO+G3VZEdPJ+u
Aw5JFnhi+Wwk494TE1NXbzAfhxkydm13sjusn9zm3xqAysF0buwFmc0B0EPkjHLl7oCMBh5b6eDa
YZ0k66PAdSfASom3x2yJv7rVPjr3t8fjrpH4QxDgu5stM62x6siywgp2zz9iQmjTrhCBGhHePItG
sw4i942tJ4l4AFK5t+Gg787UVtSjhq6XHbr6qD/GqZWfqRkt4esR++bnIhUCJwp5Denwyw0Oed9D
vkzOygA9lIJJuRuMdUEjyD4i1N9aQO4iAqdEugFXuhzKWF2kB40NigvV34dt64wP80K/Y3tn9Xl7
sA2vV0/KByIDRGedILpHZo2Z1TRGnBlhr6+2n/Y9H0ooxkGKd716sg1HS5ViKJfdi+PNH1WSJre2
hWH00O28H5tdaAEuKl7YQzk5qOPdmg8ACJPsmEchKPnLxRu7uSQi6HrYe0oJUN6aTlVSvtkzFKlo
qv5kxhKABbP4cpTVSFSRJAYGPGue+1kxaX9hKzh9eeueAwZEewbUGsVQeKCXo3hIUKZNLPSwXZE/
RIsmC/PWUj8PuhUfDHVj2bg7JckW/AHeZrs9t5mIITcujkLUI++H2bQep8o5EgK8OQgfB5A/Jk/0
NS7ns3SxikQxg9hlvVLtd9yHTOA9+PqqXZfkZNbBjib1kLCKfVW1nks0XqtKCze37r/06VgitKIi
K/lRMUnsn7VYDINfqG0BTy2uW9Vv4VYn9802bAhNbch+njfbmo8C4/X0yYJe4IEAOiX/4HL6alKN
IoNbEZqJXfyLxRKmY6naHXSKr6MHZXOVSrakv9L23xVFvGqthtKqVRaZ/prrrsjMJ+W7Oe3awKrK
/uBk3xwOOiedaallvlfShpoF06VK1JADs93XrYmzoY02UzJXqb+o1ZEu69UiSg4OCYBsvUuxERlp
/ogkc5yZvVmbVmjOtucD6a/PKganp9f30NWsGAWYKLcyTzPYhrso0qobAnSTa4XDmv0y59EJ+mE1
kQ8YfyqKVR28PW/NiSIFTwHbkGWX3eFb2iwful61wqXFUhYV+vaceEZ5EOlvzQncGUkn0GkKFPKn
+GPlOpiKWYvFVuildhItHl0Ac97E/dA6wEbN9EiG80p8/oV46xK9QKHwptp33bKJts2EXmqYdzGd
xHabMQRVmqHsA6xJgQOYZtumlKZ19N2HrcSvt+sT8RUzDis/IT3XtIEx6/oUuKkYtXPZaIrBxdE1
oz+JEVB2Kdr1qMklQ/fFe4LWAQ8XsOwQQmjO707plJNJ5Von/SnL5RumXdV5rRX7ZLRQ2dBNct8t
wAYOntDXMetlVFSGqYBIMunuQpkWd8N5lPdJsqXlU7PO3qOH2Meji2HmXdphH+EXdiNOVoI5MWtg
uyGFwOYJH+H4x2zY093rB+DGlqSwAR4N4rQUc94dswSdh9nMIep7+II+ragI+Wq5Dm/N55k1gqGI
nFBXlTYpl1uSctmIvcyIOsZoru9M0WL9Gjv6248XEAvuA00qcVPF3Y1i6BniH4UZrphwBNaMAvZk
ssNeX7Fb+wYVBUCKGvkhWsmXo+i1WjiGcDFp1d0mDiq3XE6aB1HK7+21v+NJZN5T0Xtz61eWviGY
QYpxoEntCeZL4axaaZC/KTQSfcAIEHZHrz9YwhuTc3V62ER4oiGB93JyojYntZtUPTSlsrenMc4Z
sTXtFAvucz8jKPogE8avr6+pDLO7s4j6ATsEVBIZ9V74z15LE73NlYQB52R/WpfySy4W56y1q0tJ
K57OjRurH2N3/f36wPJjXQ8smyXSrxBVzsv5dvj8Tjmxh6x4Gs7jXE1PBdr09+tkH1nJvhQo9mOh
DSBfMMQc1Csuxyr6KWunadXCOlPhWfdpWwYosA3MemmV4hRTcvuZmrl1cpzaPdOkns527uRmYG7N
eEZSrn/gynCCfKToM+Sm9thTSn8okxTvF2dE7leha+ZNTfbYcUr8dNWrYMq0djjIvG4EDRqvoHQJ
HHTw97QzD4Uule+jhZ7V23fKUuRBTOPk4KDdHAUZEV0a4rLhd+s1VKZKFWXUQsXuP/RD7Dzjoqgd
7Dz5l+w+ClekDP+MwF2wSwCagYLmok5amCkbUTebf3htpSM5Nt+vA2/117fbzSmREzp0BakG7MHh
dWakUzy0WjhihOKro+HcFxsGVa+P8mITt58UJXZuZGIh9fzdpGq8gfpyadVQra3aCmBI939jLEZZ
kGqI+0MpqvRrk2KwHiwGWm7UExcxhOVModJP8kmFGulqw+/OWOLW75H9/Ndwhu27iPu58Be3yMwz
lIg+C5TetMqgB2edRYj5cXmV5rS1CG579neraj3vZBorumb8C/JtY2hzRhIeG7WfYRP+TyVi95dH
Z+9fjTfwl9l0xV/LqGQmsB3D/BvrhmLxYXlb38xkgEIADWbUfBXWHuhW3QXCVpqJugQVUref3GJW
3QBLE9oj8Dubz2Umir+TvluSwDArfQ5mtdn6QGtdTLdBIZajzw++Wuf/4zaOk7pDrYVzXOa2byeA
hH0VN/IfB5/maruBJSXAUnTisoVdfRkDPLdsN8BPasjTzDnrS9n6i5K1GEQtRypO14wIXpLUSkHt
S7Vh7Dcux1KtqS+GrdvClMcQjuBls93zbK+5e6sq6++XPp8V1ALTfDqVU2J/xXyk/aE3onqcsjqe
grUUVEnNom5+vnkVpMgTDRikjtiou/25LF2bN1CXwGt2euBBijxJW2xfb7ujAvx1gOeulkYgYGwI
8nvFLGJf4vVWuoV9rIkzarlmqKiuADM4Hy349d3JUPIBz00mAcm7B9mkjsroNtaK9GbMu1Pr4vaj
tpkrmFIzUZ4R78KGJ1kNdKxeX87rqEJlAuU4moXoTgDYuvzQ1miVaWwuKy7B3vZQNPFvzxLqQWbA
rrneu1xaMmeV1AwYx5fDtFs99ovmDWHciMK767xxVc6VqW3F2YjX5R/T6sAPq/h/N749evbXOXNz
lXUQNujbbojjU9ospXaarSrXfYRvFdPPRqPLfE0TWnpevNbSz1z+i3lOraX7ghFukwYizpYcjDK6
DHdYB1Kz6ipv6cKkHOCjW+gQn+syXo27TaRtESwD5VafgI8iCp4BeRJkMYWvJ1x2MUJZt9LJg8rS
k/916+wqQevOqXvy6tZ9BwwtMe/spANN6vSN57eF0L+o09Ql/iwqhSwEG9/5PNt9VZzjpMo+2qCI
KzouiTsGL8Lup3hSEznpXhSBlF+VfU4tLk+Gttqtr8d69b9sHePPYPXLj7Ob2L+6eFI+g0pTC0TP
Wu2z02nat8mYXMVferecsHPCKNrvhsayAQbr4r1ZajqIYWvxPtRT38S+Vzi5Faxr4yzhkHYlYsa4
CzfvKpSC6KtuDWSWOVOmhK6by4Osa10ve+L9VanhNmvjM7XrAc7Hlqp/dbNbZkHRGnOB7MVWVf6W
WVXsZwZSG1Fnt2kFi0uP8xP9QO0TLsWZcRalPrR3VdpPXw0rNb7TDB0R6JCo76y35ydbUdLSdxNO
zV9x1g6PWbrp27kzPZFKYlhjRGPT1nXgqoV9yt2lcn38rc3fXh/bFgI41gq2zEwTA5ewVfswC0Ks
X2RC/YoXi9mH5CCJd2ar9B/LRpkbNPU17JO0TR+pi9ipN/rOmit3Q0cH0kfUUYmJ8tv6dzEUHYvm
KpzTdFJW3LTagffY7LWc4SyjneTFxvTTjS3zhzLZI+IYlZM9bPzpH3PSrXyZ3iVpE1sxvKNCshlh
O8zGl3n2yokcTE1HTn0ivMDWF93GaGtKf9dGY77TLZE90ztEyUEp3ey5JB395CZdSV7oOfV8GjuX
qr2aa+3PfhP4GE1OKZiaMsRNQLATSItPxvzQpIX1owAWQHOL4h8zq7zNPCd5sv5u+8L6rIvZdpBW
1zW6UKO9ipNwyPQDTFOpOmKBkxKkGnfa7sDZDFUQj4n6PNsKPHWblj13h0iycwOl/b5y3QXkS561
v/XGiv9B7af7u3ZhGPoDr6KPAwVvI9A9npIA+rX+/WB/cObkXZe18RfRdspvHkxDEXTzNNQBwqvO
vwLiwN95Pula1HuluYb6bFTVY2mbLLbI8v4n7CSrxqguddNQn9Ii83t3zp9qELZ54Jir+73tuvnf
jArLRxYnhi7AHloCFe3TfxsvnZwAkrlS+wL3zO9oz09f1lWobdQgmMyvOt48noxKM5pgQsk59re2
yL9QPszKQKW/pfk1xPofg0et47ziU2mdpjVmgxSlFf+PP5aB65qE7ReJyNMgszrnDPDPJiW3FOfT
qKyoxll54fqGNozPpdEi0IWzpsOuHFIp3p55fIKhdtLWN4CjPnpCj7v7GDnyOeREeR/sxHRxCVtW
euOm1vSJP9g6TcUM8TvHpzQmvpAKbb3PFxQ5+ZNmPLqNvX4yqlwNRG5AzBXqaj50m6exZ7XUFQ+D
LlqYrTyBxgBh1aTymaDALM6xh0fFsrOPsT0u9amoSwtDlVk1P8dpXH20026w+YSNhpeXPWp3FkX/
58azYf44NEpIr5Cu6c6DideA4o01ALgpe7chgvqlM3VtC22ntbqHGru5DqSOAi+kF4TSIJuL9J20
b2FvmMJewobTNofbMjZ1NE95W1PMqt36rmj7GdhIVoH5XJrhfyVV/CFI6SpGbpyYBNy2Rs+9GoT1
zp16KNml3mlPKignOxBVPr3XugFNrwrjwwgrS6JojaNe9oAncjJiNJIKLbLsmZjZwRT50hd5+TPV
FZFEVuYuSTjOeZ1FJeJVvIPIa40os4RHjtqmhKY8ydp/GGChbJmSnvxfys5ruW4kzfOv0lHXgx54
MzHdFwDOobci5W4QFEXBJmxmwjzRvse+2P6OqneneNghrqKjK6qCEuEyv/zM30A/jawPOGDUTKRH
g0xgJBNrQa4aa52gx25/2gR+oSej0oF5isGrXcQeX7Hmw5RwbJZILF7sqCzsYriN8rMISxOpgsqE
HNMG7vYZi2pczjYh7bvQrpszRzHwj8t56JbYcWDg76ogL6fTjGBspnauAgNFtS74kKMA7scRZ9bV
yKYLzoOgN0w0wt2mie2qbV6aUo0IdaES9IWJ93jRod+agbWyRtqYfUAevm79eptFm6Gxg2kFMXzM
vCUOqgrqdGW47ZBMaFKfNUvmxR3VwIkaAjPZcnkJ7Wi61Xx9ziJyuSq2Mfya9l7fa14Big/4fuUH
j0qGwurWLZe8ikF75V8mzxAq8UYNAJ6RVHVuKq//3tFio4DzlFfFlWuSYZMHG33aVC1ZcLaugxXn
vd+V6boGxqUSyHvSVPGKL44r/attHebyhEDpLGlv2JxnhVUZcRBVmCQq4Q7Ey6Fabj1VTV9ElzVd
4nRBuRJLvRqy1Gz1WbqB06jjbp49nbJhmmiXCy2fNsYPJ0hKr+H5XJT16TBydKRVQJL6VHu1v+3K
es6ts6I1iq+Bqd0+7WdtqYTBVHna+ZXayaXs9lPZw71ynXqwknbtxSXvsqIOK7upS8rNyPvERqvu
emugm35z14UGq6ql/9CPnvNSRD4MV39qZnPXyBBN+JaHVXFlcVzHZjgSHmTnTzf1OA4vcuCgO0FM
EMSWM2UrxR1hd3rJZxVyKpn0ZdvMXD9ZziJe9GbZZAfDuLoPtTbmZzl+L5q9VYntO0bM4Zel2Voy
up7u75JJ0Bk2MIIwNnTgDynfzWP8iTHk3aBC+SxVoz91aFo38QBn92O5BPo79QnpXe9b/Ryv9kR6
56IS2Hw4pCd3hVqN4kQ3BRKQEe5XOgbRDx9j9KSaE0QwliLZlg2OjRmV+mEc7eBTH3rycx2Wk7qG
4t8+w/yt/SScrGCMRWaM18EylT882dqfbcftxyR3s+wHgY2jebJd2i64qIo85ve098ptrcfaFMEH
PawmQBhhoMjO5L8Z0qUkBUvZjU10RhblL7u6s5Yzf2M5gaI9rJ4amgBqIwWM0TCXwR3uWXUTL0Vf
wJ5EJOvO7BonT2dDtl/6rPZeavh4JNGVjh4Nzy4cWPyeeJmyyLhpx7W9qmZr2ZXaqtdda43iYF5Q
qichuuF5HSSULJFl/fYww0hjSZRL8aGbI5L2IK+tAMNCiIKxzhAU5BnqFUJw29WPvLBan2uUUT4W
nVE2EBo6o7/ehtEyUm3SoEwD4n0f07fiQKrq0gtOesuib4muQu6lTS7tkkJlEtWNOftr9ziVBI1k
Gh13S+vFBOpIJJB3CImPfdJGwSpjwVK9bsfRvIOS7uMsYc6ENzKvdo17OqEitgo8UuNQVdEa1xHC
fzFDOC8/tSNs3bB7W8YyZqDbq10tw/wjhrHR944ZE6i5YCm2WIJ9+1APPi440jeNrwIHko1Muinu
Z5tTNC5LOlHL6GZbbBegZOKly7suNjI+J9uxzdtzT1pLgU+Edq4FArn2yeSr8sciW0VlbddZGlWL
CKB4LYfao3IsmeAS0atkRFPTOJ/xnyoRZQiLhypotEv8W43lIw6+qz6Nwk2uO0EViB2i6Q8MpPEY
5ZiJbMOjg+mrfu9nW9meDuD5L+1RyjWtnYp28dZE9T4r7W5CSM7xfhxclklF5zb0zjrVLd8BWgb9
uXCdfIwnI8hozdi5SGpoBp8dp2Mn1TLgIOlGtUw3Np694jQfVRMl4+yVdWot2/KxdaR6yoAg5kmt
dDEl9iz7pzIqxzwBoRg8t9WG7alq282Pw4bvl5TYWHuxa8jxkzQZjgGVEuFT0ynk9uCS0m8Swssv
kV0fjJ0pfavaOVNfYOzGyezEC7DwPG38ysxTY8s1r2crD/p8eb2JE20LGAt2oKsSXxKkPE78oEGO
YvYVXde86pz5Gt2Idr7VU+A/GgHSMYk1S6K2aZbBqZaOmmIzC+laoR2LYB38kBW8KH2wxMv1YJ4O
U+PYXxrMQtS1MU19mCBT1F4Vaz50Z1G9FteCPMGPVd26bUwdKr8guyNvRwsL8njZOq9KIoNkNGFn
Q1fbPFtlSUuZ0ZGwMEiOw2GtyNqrpv6A4lLjxEq3EaaYk5rm2EdouWUGEU3zieRzhydlhNNFEuaF
Li7s1onWCzIjnBSC3grPmqE3QaO1aKomTRWMHxqrVj/amoiYzvU63M9MiO6Eqsn5q5zy8KLKpobY
AasAi66+k8Wl0RvjEofr2Gv8IUWNKna5sOOWYu7GGPUd9wkq+FSkte/1t8uCx8ipQRpwUtdMEHed
NrOva82bTkdSuzoJ5WDe9WogaXRms6t2WmljPLyaQN3Rf+6iVNZKTnG4RYMTV63Di5OOnffkk2an
yGEWFhI9HsbggN8866IuCTznhR5lRwaS958Cw5TlWQ1x50toojKQbls+bqmIWgy5m3lF55AMSp5I
RfcT4eAMc025BsuLQKvgfNIexave8MyK4YYhvmP2g8gIV6HQMdT2/GqCs3kbFr1/ZxshIdsacmHu
1nDI7Fj7ZM+0Uas6oFFSFhHXUnWfREUY0RHYZvM51CPyana/yO9DxdzpFIZYtu+WLcpSv53aZzU5
o5n+h1Porsc+bN7Xh4K4q22Sx8FYTC/5j96nZB8Eg3ja8wEpu5ydh6Cn85R7iKolKMlir4WcQlTE
NKFzl+/mNB+45+g9/cq3TTcEO8GEIv2PqhYkmNedIh8/aR3aDQ2pnCEukYOzwO/CCZCY95621dvm
F7NFuMa09qAovRn6KZAms1X1677sNGezcqObYi6a77/bYqPfxSg9BF1NM/V4LmaVeu2ctV32o3av
0NP0yS8mOsa/3ckLAgB16B37sPJpkb5+cdWqDN1b5rw34ZSCAIb61Jrre1L7b2ceGBZjrAiHjnkp
W+j1VThFpiJHDB5HKFVdiaoQt6OImnMr85z90IXOOyIN/2bofUD8A4g9CCggsnbUGd3Kwdk8L5/3
s4vTn0dkEqPmvHaWjwYCKHHYDm4yIOQcexvliKjuKp+6YPxdF0QP8pBz4O85h+kVEL/XDz5KTY6S
2xIBomo+nXt8m1qUDn77I3IVFHPAKvPE1rG4Qm1DrMmdWe4hasKrHoOJhAcHmV+vyDd7DMVMhlZg
8c0DiuEYvEqnrym7XKM1ns36qmqwkaG/7J1QIDTJry/1ZovhbA2ilNnQQZ6Tvv3r1yYX2eebbsR+
kMGUjEVb3k5LOb+zxd7OgGHUAJZCCY8eMyIJr6/Czbti4rvwcRrmOprk1a+el0zTQTS+wDgD3/0e
qPzNS0TbywwPbDlYQ7SEj/Zbo/B7lKbHp2qrOrFEZaQBeLgEnf7fpubBNWBdkFyxBUjRjl6ivU3e
lnly3bu41cQlxdfJhkT3O6vizaf6eRWoHhA0GGgfezQ1lWhn5Q7MIHpj21ERbPFmdb+t63W4Cv8/
mKsTe49xTLkI5sCS7cooZfFjj77cvpR4PG6T8S/t5/98Xv4rf+lu/5xaTv/8b/77uevXEXdeefSf
/7wqn3Hc637I/z78tf/3x17/pX/e6JdRqvHlb1dP/fS3vWq/P8mya4//zqtfwZX+dSfpk3x69R87
fHrleqdexvX+BVaQ/Hk57vnwJ/9/f/i3l5+/5WHtX/7xxzP8R3n4bTm39ce/fnT2/R9/HOZf//nX
X/+vn10/Cf7ayfi//9fzy/Gff3ma5D/+sKO/IzaGttthpogQz2ESP78cfmJFfye8s95Ae5oMAg+T
xrajTP/HH6719wBRaczOgfOBRjgMeqZOHX7kuH8Hx8UUC4IMrXgAO3/83/t69an+59P9rVXititb
OXHNw5r+nzk04AA0JpiJAROglcmBcwT7mREJAlHlGXHWrd15tvjbTWQOBYiBSO7sbVTXbjDruz6H
2SKVKk9L3Xmnf3lZ/7qpv97E6y3+5z0gHM5sDFgQxK+jw27xy9kR45Anq3Kt024DhxmgunLRr+57
s8bXm+/PS/FeeVqoGOA/j46XRRgToKPIiHPVidSvcTuN22Gqq/c2+Zv3iuAEfA9SKxALIDCOQmUt
s3AOTZ6po5u2U1u3nIKPhZfVSO1fz4GoKBzpUjlULSWTKXMVvnE2BGp9pqVYXY24jD1keTusKeJX
/ZCEmx891Ku1WKezxgEgGWbpbHHeWQUCMZmeGIkHuq53pjFEPiZ9TklFVPv9l6W0vV3XB225Y7Tn
TLt8kPP3oPWD3bTMOWykqqYpVYRBacb2unhAbkNF1m3lfn8xttJlNGsIyJNqLrAGHs2td8+D0vhN
Xxq+DiIcwNwO4qDExzf0iMWxm4w6AKWJfHn2AQXsM228p8T/00Hlr0v+AJ5iDQCCBZuLqM1hjfwV
fDmo2S6NOk+CfLJOjRwHqjVb3GRlszxG2hl3luHRzQiNrjqNcsu6mUPBiHIEdFJbEhA7QtmJDHsr
njWL6Z2l8zr1g/hFqkBWzv6HBUfifLQjR7uWTdNze9tkYzQ9+TWgaMPU+wFc6g5LbePh19vv59T7
9Qs5oFCQKuGFHAhKR+feQte6ZDxsYMmiy0ckipF7L8yN7kHXDM85TLEtRvVNfApspKJihx7vN6bs
ONNYVenpJJi94tyWUSb2umZkkjSja1RJ1fTrU5htcFZ7uyZFNicGKRRm/RD+/jsjJeFERWobRfRj
fpva2krWeGdz2+IRR1B5wgyhTJV0MYmOvv/6fR2HKz4Q0oDkdgRg9KmPicxGObbN5tCZd2snu8rc
zT0RbbPeIMPqvMegOIDbjj7NAS9AKuzCGHpDCSnarDZ8xSC01aXZ7UTTR+Ves8F3Xm0hk8/0MVNx
Flkw+lbPzV82b4xuFxxzg0SgP8lctsnNAW9UowrPrKKoHydsRm4BrUHj9OrBscE4gXtITbdxitSM
1uaauhgnHumVER3sQJRLMpda33Zez4RBH7hkO6DAEu5SNplIkyG2hjZp3tq3EpZrdMMP/bt5W71v
C5KIjC2l0Z937WgwecknApX0uwPbtCzM64lFUpyCiC/mdyBWR2zEnxsJWhpQD9jSJEPH3wlRKMRb
/ZHvBHMDCRm7F2Mc2uj8xeGivce2a8bPuSCDj7dJ+idM2ftiNyBYdzNGa/V9aSYPEJRyxm8gDbLP
k2j9W1p6/m2AAUMbe9Vcg0pE7vrj2JW1jIchrJ9+vdaOgNt/PgQrALAnIHsS+8Ni/Euwks2IA4OH
+E7XdpXYe2urLxwj69I8msoE1QE67x4eDifSG2Q6uZjOQNMddyOqUcmm24rGfK79A5VVPTr0H+hM
c+ykwA6YIfz6Zo8P18PGQNUVYA3gefBzR/eaMZZwGUjnqPY7c2pVWUM/P6h2v77K4eR8vSUO2Cxk
ZfA94Fw9Rtn25eLn2dDlgMSygNo7WC6toaSvLnq8EoN6FsDXciSk2tAfb3997TfpEtGZ5It8jTjD
lvwJ6/vL55jGVeui6fNEimL9Nvh0gr2iX69dr8gfu1w1baI4Hjh+m2VIDAeNxdQ2PfXOfbw9I7gD
PLiJ2AFNFe+oKEKY3jNooxixUWxqX0zVcOl1A938FSHYGLLve3os/+6CwG/BoaNPd1BBe70Ml63V
2jGnPLHXQqbt2vmn0qcV3C2ThbJQIN45k94upQPw7E8HReRfj+lJkmXDoEjmyYzWa4oiU5tMpHO/
vWC5ygFZCjgLtO+xvFWzRGjTzTwVVtX4TMyYuYHYDN5Jb//ts0CzglBCYvCGQziHbRCuEc9CxboC
hqqH1EC7K/310vx3V0Hqn9LVBINO7ff6C4mMEK3dkrb+YGypO2zZzpN5887m+7dXgc1HBIc4DTz2
9VU8aBFA8whHQc/kL/ak05zOUi33v36Yt3scbTjqEST9fM7YYwqcaS+l5ws+DIPEeQ/3G8AOfxRt
xto/Y1uvH6PKVYlVt++xI48aYYeA61CEwNKlj8g/jhXx+mUGsJ0RxNaBX27KrXuQqDXsm2Jtd92G
Zn1X4628SQQ4lPs8NdEDSVCWoL/7ezozP2+FlgcN00PZeED0Hb3sxZ7KwlXl4WX3T0wrghjIbX8K
uHt5Bzr4c6m/jqoUK1SivGs6gCSCr6/l4zm7mC4Ysq7coo/s9oihcQXQIaFycF0AyiUmi4C5zHNv
hNLObKjKLoXTMX20clV87CWiqDcIhZr3i6sEDXjUgow9gL66SVF02wiKWymRl3AmhrsunPsRDVFw
mDHTgQla4GhqCRuk4z2iTuafTOjbnbohPgTvbPvDezt6VhYVvBDzoEPuHqNuF5QN5xWHozjXpNVt
7lgJeBJ1ujn+e8bBb+Mm6QOMEJuWHHpvzlHcpFoAKWmhJWeI3nyZu1VeYndYp9KOfnRDK9/Jed4+
GYwQwDkgdlHPpl32+itGHoJ928zl1nULwXT0oKhRmLBiGLHme0ZHRxrDh/XJQ1GvcwYfdP9/HpZ/
OQyFDqAU4CQaN/a4xb0ZtOcynPrzrW9QrNzgPc6NE3wUTWjfqykaz0ynNtPa8t7zrXsbLgDRw9ai
1wqrHkGC14/t6LDULuOeONBr/8nOkYwuwWV2MegNR8XKybazpjG9nVUK750U/e0rP8R12tXE9n9T
s9arC1Rb8colHNak2qjrp3IcEsg5773w4+ALDRIGLWXHgXWJttBRiFeZKOrJqFQCNOrZal0jhaD1
nkzNEQeGdBnSPFXgQWqctiH/e/0yq9rrbMQl+6TfBOgeI4iykxXBMCPW67Iwz3RqzznF6sIsz4Cb
zmQ8Tmus6aIXy0vzCthq4iJAOMFcqE2V9GM7XA6yZpCGXJcO7ggGMMFbr/HMRLZG+Uk3EVLYG/jJ
7jZXQ93vG5yG32NnHX8onosSF2KHQ0uNLXm0SIDf98Ab9JBUwVZf51ul9+tSGJfawXDq18fX2w+F
jRVcJYp30AvIZBy9Qtftc7EZfWJMQp4uhhGlnbbeU1J9U+Cw2JGoB6zJUXyoEY6+FCaxLQyJUSZe
qwdwOwX8d9pORkW55803uvIEZn+RVh/k1AIraLVBKChQAvosJtA2kD3kRsvHL20zFrrDiMgoStkc
YH3CS42WTnXaq2x04pkBNUDINpco3m5V9l5++Sax5lloPNA0YHoH6dI+ymijuZSAbKoxkU31YEVi
fJpmhbrUWgbn7oRLa7d49j3O7uVDVujh0rd757cYkIeFzwbjmD0MD2HwHctKKNEEusmcHjS7bvYl
qBvixfZeY/7t2mAWenhCPtvhQkebONeyquYOR1YLHci4h1V9prN3DUV+NrH+esbxMKSC6P3AOmBQ
ecwEKGQHiqhtZCKCJQPjGs4TahJBPX5wtbt8CeZJ34zhMt33QblcM1pZHvvFd+aTsY96zHkdG3pk
aJAIxcT++XTSYd8D2+rNH4Pexqtsyxp/XzcbRkWQVMRXiEfzkhSNXa5xZHgesxqK80f61+B20Uzo
rwHdt1GsxyG7KgtLfuoaHOWQVFqbCeWpZbna6tENk3JZ0VKbZt18qaZykWfegq9ikrWD/iZ6Z3tu
OgB2saWwL4pHHbWPDbpyqcXI470x4ZsTjreIp/RPlyv+iWrj641cb2j5amsZE1Kx+dMQiOiHAm4O
xyELH1Tp1OmI9C4sTLDB3zJwqmlLlTHEkdqYp/86qByRhQ7r85BDHCjjh/qTZO31zRQWiPGq9ZbE
se/rLE5ghek8IRdf37vSIdl7vXjopB20itgHlJnHilj9Gmi8AsAvBlHnqcvN9TYBrsyjMzuNBYCQ
udCYUY6Yfq273lZ+lfrM5OxbU+X2w+8+NnGUUSPVANRaOJFHmekyFVm2BqBd7Dlr5yRD27VlvcxR
BDugVD+mwJuWEw6opk9Ls7QvGF9YdLyY/IYcQWb5kfmH63A+G+qds//t+uDeGO1SOxIuAGwdRS0B
ccYajLpL8sVd1N5aywwCU6h+eH3dNWflEDWg4Gqzi/bbugqctnQo1c61MuOiR3DovTPuzwzv6NMR
WHhXLFv0044VCZVQlsxz0STMzycmONnm0TyMms3aLw0wsB0VRHjntFk1xi6HxZdKtrKO6zowvohy
NR+l6uxPbutXH0S9jhB+2uaxUfbWpJGh5k+WOS0P9KmyB8gWok6dcbWu7KaAUERGzQMtrmM8uNlk
5LfdVK9NDCvH7zhSgPufe/PiXSF94nytS8v4IZyxGRJkpFSzi8Is+yjXbiH49G1wNuEl9Uz2HPYc
Te7i7ArENsM4F50DVSkqAjcuyJeYekSi+kZKE55nDEdWEKedRSZIF+yltIf5wwYXN9vhVgfkeB68
DvQ+UeXzDARu24Pmb78OHtGGvjS2sbECjQx00B9BtFvD6j0PQdQQwGCLq7SinYh2E3LGTAI6eBCp
RKjFTCYPFNjlolH3O0Ot0/vqFfN86MsV7UeXCQZxKvdNfR7lTT3E2p7nMq5QYOhPbJhN1Wk1RCaW
4Loeo0TY9AvSzAuix6ltV+OkrKr+Xjnd+JipHFPojfncGFOOklB0maqv66WUHx0OkT7V4VS/9ED6
vobFWl122VTMSY7IWZFCt2yfmQW3O3RhxXrm5gx6CVSgiNOxGsaLyGmjBYhHZ7wM0hgWsMrt9tGo
DJawA+/UPps8m+kHRAPYFzbGISUA+24zYtKF4FvnbcvdijTTnReoed4hdgKdc82UepIW6yc+sAlh
ecqxeRJeiwhVVW3bVVuLaTvRMPOuaSi1n4vZrz4hsVCrJF9Ha0x6xcxu71L1UO/7RlfErUNb+aIr
hiqRgZOJqw5ozJIuMHcUDexM58i4CXEdiWEKd1vrkD2YwBXHa6UczJcaHKbJdNYMRB30DlidVTig
UTeCo6Mbjra4tbO7oTDTzok4WcSkgpdu81DHgcg0C1qxNfC6zFe+D6ma5vtN4KwBIzqnFcGJDlvf
x1LFgALjDWMtk5XpQDrUlcWgTnulFQemdPHZampH722IYmdiicbDy2u3XSctaaaVZ25QRlbosanb
TjA9sFgf9oaooY8tgMAf+tLQTGyABn3uxh5VlHnb9FeRNWOY+MEyFHvlB9nVnFExXWZbVTxq5GHG
j0qbqBt7Tj9Xu6h21ZQMAn3g2CnCVu2aoK9mDMapv5Oituh26MVHwoBed/9YlmAmEkvbDntys/u7
JkBZ+5CjrS+LDoOLup/s5iTA5uqhFth3J0ZPqs/tiPaL1FaRx3IJpss8DCEBWloYZ1bpBV9gx6vP
QM+dJT7kYCaTjApGgW9JiHvBFtUPylx996JefQltQIbtpYYUU5w0NbloAk0ZaPzquitDi8m0J5Cu
avnSecW6AojU6225uGYfm8Go3PO+b2zz3DYbIS/MPPeYuVYKpYgldMCCAwy9L+0w687m3lj8lB0c
ORcR8OYO3huEJpgh1N/pMMmD9VMNrULAEJ73E7wahS6mo8eUMUJ3tTawpJNlPiCdjUlhF1VWmXkS
WbmFIHnVz9ARwrX4vuTDlu9aHF0g0Q/BOUxw49J2aBgmq5H136itAq4KruC2yXUfpUx8SJPrUNjP
eYEGW+JAhwlTdCXpyoDXKq7mxkeboNY4qhAmqmjnYMO9MOlEAnqvsMrpz2C8ZVYsQy36U9MU5aOU
tlukXisY8QRY2DsJIXyGTxDJAWBltAAHXkWJUM1agGhIXVm3w96NRgCXmT04zJZ7NX0vIzPvEtue
HTDKwpfm6TLU5oCRG8j7YBvWl6YNymYfSOl8dtH0GxKAWBwe8LiiKpkW+wCc9mvwWN24adRe184k
MuKPF8sN5lGqptrdbttwLL5BtQvnSy/i0DuFSzHpxJNY1cRlROkaV1TJWQpYtEtxewwl1MFy+7Gh
SPZhsQ0KWTv3cryPfCZU1rql8FdOdKWGD5tZoSo3WFd0orx4Bd0UjBO9BGFei6XcGUH+zeiDb8Iz
TtqciVGVLalgu+NzjoC4a8SiVg9tGdwCKX8INWuG+WS8tTfl0H9p3PqMqnE31/WLWVY4diFFoqH5
MWaGPHqd+SZjy6hJQ0ukgrUceuBn/SU6CQr/QzWITxOHuws9c7Wy6kNXldfzqi88v/lWBVbsjd3V
Zn3p1EOdi13oPFvw84QVnLn8BgSU9o0sdqVw9pyswT4owzot3dHirfooATmjFxeSx4jzNnO+5gUn
V9vTue4z80YZjSniwirUPfQScm9aFMsps4YLOqn8WWcgrnmw/pvJFLd5FkCLHIaTMpgelBZ73GJT
S4nuCtMfwm7BVwqCO3dpzqThbjyh+CDH8RP5xsN0MOVGI2z+arbBeGquAaKq21e/8HbDFF3ltnfB
9793bPHoGd2pB/ITAKt9H/Y5qMTgzIP/kKNKL8ZUIfOBwG2ZX7DK5K6ff9RDfh6QvWcCZJfI5aPV
51dugVZutcwbqvbF2bQ4IdPJ+YOYrJNZGxaSTMHZaDqP2VQ9WSO8Nwm9sNH9SXvgZjLkiSlm9ugH
fl4M+xbeHhr8TGfMzvxglzKNogzr9tCjfw16jcf0Y2OzodMWH1CbiIsqdFID//pYFBBujSbnNm59
4X3W1vzJGD47WCDnRvVcyeb7lDHgWqb2yq6Wy7yqd9BzyYfETdYsCpcB66zK8VoKSz78sraJY8zL
uVW0aZ6hOLlRom1VOtvm944FtBua7XvpfJ2Z0c/eejPn3qeG/RSjT5VuvnmaKw/EOZ61moaW3+Xs
9Xlnht1316pP10Vf0xI48YYB2lte0SyQ4xfbmLqUeehtU46nnceqqHIzMTf1jY1/04Ur8uxreyDK
EuKg2tyrEavQzJHPtaq1QsCmYpYKF4AkaQnGRHftFRwF8xLzgWDPwRx+go4ZuGfm7F0BozgN1+nU
zBbnNOzHyxrNAIEjyeC5HRQpfLAbx7j2q3rjwHYYo5bLaUYec1JM9XfKXshGYnypbPEwh9aXYCyW
ZJqeNMTaPp76PjDP5nyh2vKkawL677rssobV/dFvHeOrDTrku7CbfE2AWq/oMpGD5LGYKtABjZVH
d1HY21XsUSqSQ5JgAZTHHvZ+iYohOsPc0+4S04TklhSTbU2JD8iujIupKZ2ktuX2GT90K0vWYi3b
VKNJfMB26vo6CAffQn6G5lnjHM6Wyc4ROoJj6L9Ec+aHqVN1s06wLTZPJHJHDCx6w0rdySpvsshD
vUOwK4q4AG8TJCo8QJBQdK2/4Y9rfzPNbnAB8E8wlMHPrzTqu2ok3eyteYnXtrCMZLYddMhbkqzz
1cR/Aum3EeEP2r4zMTKsO1gQODg+CdNt7wa7WO5df9bVvob2AAO2rcY5sZoaMTJz2uYwHcYw/F6o
qvgqXQ3JbXG64S7QbK4U15KwTMawnglf0vAgpyHMGWv6QueyXYaJ1bO1TdqvFWnjQT0a2k2wZaiZ
ZDXk1alpaIG44zCIZOFwuQ+BMW+cg0ViGtG02yCpQx+uHSiIkByQFQlBwZeJ5S6kId5ijc/95C78
ERH695E3HAxDgXbKeOQ4QbBt7eATBMDC130x97MbC3xBfqyZ6wi22qi9GMY4TKHeiAKVOrODLqoR
zGS3s12LlZjbVPpiCDbgYKulnXunAe1xPRBg68QkRwt2jKXyi6gaSwsdjnlCK8BQ3o+qHfh8B1vY
T65GED+GiFd8syLD6nd+LcePaLHoS3Tp8wM6Qa2MHzM18NjbZMp4gpt3FYSCo92v8LGEGh1sBYa9
OZYJszcjHNwHg2DtQLS/3RhiDrtysbbHpgIQlYK7yD4Gw9R+Q+DBtmPDa60nG5Vz/lWZ/Y1LW/yq
Xh1LnAm9CdIypwEchD7EYeIKX6Xak2zq/ByiEkq7ocojxQqF9gz1zzEv6YXI8JSWB/yV3I/K+3q2
xIUxNN2noO71NUJVPPxqSN4yc0jj0E2e5xDVCjNEyADCFSC5jdGU17Vk56rO7K8EbztKMgtSDyw0
Tfrmegocv9uEkMyRA8nPKqHLz/nSOjrF2QHjtVD4QOkW21HfTOznbs2xctjYLrRV367ER5wWO3is
zWG6C9YGSm2TsRvjJm/Dz1UEUAeqdSjapGl7JP4cCz4qMANxUUq/NBOHRpaVelUGLz6fVJTSEWNu
W/qqusmgJAMPrlYfvYtt1NejIw52f2M7f6POKMGzOJuU+17X3ZUVDMUQo11SfOv5C5/92gkEZ3Bo
D+nwfyg7k+W2lWyLfhEi0AM5JQBSVN9ZsjxB2JaNvu/x9W9B9QYWyBDiRlXcGtwKgQSBzJPn7L02
o3Za8VlhU0M0Ep4b7nYLfjPNf84iZdjXd5L6szD94gYZUqfgkcJwvZMovH9LFM4PkUKsAi5m7DaH
rNEXL6tv0xmj7Cw714/VkDuKvSjbt3OnWLsaXy8ktALB604grWm8cu4N4yIokS/ea3pZl641zN1v
mjNy69qZJp7MYMjv+bP9W6oUHOUT5EhPoaDMdVsOkglB5VX7V6ly/xErAolXtakE3tQsaxO2c4tD
EPBEvMgcQxHcD214Udfkue4DeQpKry50KlpSpBhrCBHR9pimBrfsEOnSuIvVuQX8LpToFSxF+uoL
5K873Rr5d1OZ1MyxzOyultJ04O1PKSilMigrKGFWbwGcmMH1am02XKOFDxOvn8jDdPqWI7ujBSPv
S08ZcMQzioXelkvyOBnSy++DhY0N3opcvxalXrT03FJc1yYIiss58XPdGaWhJdEXbu+CDxtHxU3U
zDxklnEVNxn9k7oHaECEh3Qlc0plvmHYN6ncRR0vrtL9jsY+z3c5spaUQDcqx0aWMF7DjFqM8z7G
X6fWAHLwTeLxt51PrP12PvhUtsnYvVDRSo2n6D5VVjAbI7tKaIT305QHz4FsNt8KzH5sYAEAe4+O
Bc9EFbds3GKk3+ECVrDafYg3SHMGZRRHnjmIUWZGsuEOAgvm5MIwQoz8hS1fKi0SI2KvLRKTYhP3
DswOEdyHgPaxKsYTscZ9m0xih+GLs0gjit7ezXgTr5A9aLqXZhxGXNBg1o2sx1LgYWm13ips/P4O
JbT8c2I9U/d9WctvnVnPf9SpL3/5ga83xxnQxU07mKG104bAf5jCSKgHQtvbJ4lKonLSJuIR82uz
TF1MfUF14BC9dLg0GTpW2kHuyMMqmtwB6qu009D9/EpZuOIda9YUufpYiQgCbNfI1BNde9DSvgb8
0MyA7WyzmyePNmpZ73wJKyabVx4/0A7Q5cuJravmVQ7m5gCfAANuowd3LT3vwrPJZJp3YdBrkoe8
HR+bXrF/uUUXBPdGXfIwmA09Ufy2GFedeJo7FT7JPANTqZX0e9Z2xrsis8mwP3UqNbNWsoPDfWLN
m6P5oM9m8SNORKZ51thnMKekubrosin5Tf/RvNHGpL0tGkChtDT60qTRWA8/7SGpbvpA0GRCTvih
B9Cl7D9Ka9hiGBnho0AstMygV4M2NcY54cdRQm5vHl+N2TDecDje0EacTGy4iAbzEIONAoV2DWtV
esEUOed0ytEz8up0ofBkxVaE14ksWecN0Em6ZtCAJwAIxuf2vippITTdpnRq7JA3k2Ja7ASN/poD
JnbVMFWuylhod1pOW5tee+5JafasdiN9AqrjSzg9hjs1DUc9zO8bE4GT2enHZzNhx8Lgw5W10iQT
HmznGeWwMy3tKxUw4t4o/Mfcjkdvo92/nuUvtwH/F3YJEpYMUpM/3wYUErFa++ARxDi06W5qausv
9G0qF/JoEY/0hWssBV6B/wxEiSactgM0MWNp2wGgsw1QT6183QTa5HVjkl/arUy/K6bpUNSq/23j
4y7f/FO/nY/LsRYl+Ueu5FpCNjILTxVibx1JD7OLKK6YkloAuMa6UY9dFNYk5EqRG7PgXJp8eJAy
UXcZyf6ryALhJpQvj7SoAg42mnxjN4Gq7eZMJ5K1tO1dOir/zeTEFGlRw6L1saApMwtfC0qpCnNJ
mdDh6JKo/pCBLX6FJRb3r+/LmXdGBWoIl52fEAHz6mGWtTor46hJnbb1o2sau62LRaHff32V0wk4
Y3zabYtxhamYuTakcfAQgD0KmFTYocE7qGKPnrh+NzJAigjPxU0+5pYz1yGLalmYN9W49N4zNdOT
HVpZaW9iTwdnoBSHSW4t25l9ab6i6RdepqnVHJrRNp50aExeQPHqfv3xT98qPj2hFktIIu6f9aMe
FWpj53KVs3dTO/B7wTApUQc2RvNfBfLLW8Xhz17Qz/xXX4kfyiHFMz/g8ijxbO+LKAicQIAcmVQT
T5S8lRR4ZjCGQxaNFc4i1KIkOX1+iztZ4jCvjCCwDL+/jdmcvULXKw9dQQ3VEJo3CULy42CpsCMi
q3A1q68PzKiz+6/v8VqAxRdHHoGjxLIFYv21ZkZWpmy06FU7htK1f6S48TG3DPke+l1K2z03N6Qf
p7+pjpaUQSXNHoana3Xy6MtGWE+cn0RX53em3uTfM7O3rgdChjb2pXOXYrdYlublp12rTGwppK8w
0JimjU1AESKO1kl8+uAQRITYeNVOX2gOtNxGaNa6iSVz9QBxSho1QH0lNhjMUnad6W4IgGnjKh/q
ytVyirONJ5QtgJy/9cC9SIbYjrUI5czY+oaTC8N/hYDGAE/t8xkjVaLB2mGRG5t7Ze6ikVAwhCEw
8yRkhlYyStSAZV/dqjO98l2NHeVOnWzzuSe1T6L2z2bwI7hrXuZeNoeNVe/ML4LtC6orLxs+mrVK
WiqjiOZFWCJ9mA1XHUfpNsqV/NpXuq2MrNPnmj9vo3ejYsAbsA54rHq/ViZ7zpxySKCS18l8lJSs
PFYa88hEK7eQ2ueu91FtsayjlTZXC3rsF34JpxhYMTCQA+7pDvyDWXuyyOy7aMY0tFFynG6sBtsG
03WKLoRBa4Z33yoYWBv2qRRtNqcA1X+KVbu6sWrFOkAEpK3WBe3TpNgzfdM82QovUU6FcCZCHXR9
xlKPCAyKn9cwnRN4ixg2c8w2z97DWBFXcZELWsOVZOhuMCUDcJt0rAFl5on8XotAb66z0g6AefEa
hvBHghHciVTar1BRclhbft3Q9MwsRiK2XADHKbMJ8GMY64wIIAKHv60oRCfQRLleQtTWG/PIuFO2
d8ZUJW8axYS106NkGm8SmJm2w7Rep8VKzO3oWH5rcw3gQJYLvUICEVmN7U3YWpXuQdy0npRuRsCF
Cs7M+Ii5Kl9R+y4HVBRLEDtUmR4hYofgpeuE+ncefBrqcai/NiTKAUWDp/W3yefmV8ZFugtkIaRL
5Am+RierM/MPzk0lhupkj5WrcwgWrwvfA1Wk2hqWI+TCUN0x7/yK0fgQvbVqXr3R/WjvAw6Fsssu
376EXUtTdiriEqkwLT91XzSIw65nbaLqUwMd3xIFlxICuTJaGCmpnn6vowQZalEbgEOBrVXJxUB3
WcKuBy8S3FbfEq1gi3cdZuhjMCEB80oln9/GGL3/TmpnsMLyNNAQVa2m8vFF9hENc06Tu8lm9L0D
pVK9AnMevql6AZIX1j8zx6o3FUBKSBn63YBSJtjVo2Tnu1RqUn6OPFJu9TRHEzLl8xi4SMbT2Om7
MH8CfYMeK6RJec23i/9GZU8fsJ2yXvKaTo/+Sl1WHRHW1/RKgxHUUKDN0DQHO7iK+hSqYVkzTq19
nYFLKyp9QVxZ6S+lsWYnao3++ett9HT5N1WdDVSR0fziO17t59WoRiKLQgw9xth4jPZVzxzwjn19
lY/l/fPyT61IGYdIigudJN8Hos9QczDTzaaqdhvJTH5O3B8oXwwWjxzHI6+d09IbJX908iqq3R7h
LwrLsnBoE1pXMejUm5ZSyykZpEKtbQL5Ggsc0ohalG6b1e0lB/XSraSicrOedsnXX+HMOskpjiWL
wscGZ7y6USUZNjpvWeZkUW7cakMcuLkKAT7QZEYwGo/O19c78StgysFvxRV5UrnsOphoCAo5tHVK
OcWVHucL43u6zw7+xfw3vRxaRrYbP9GZHZrr8QDgzrFZd+zVRlDEed+pXV467o/j45/H4/Gw85yL
Yec+DLuNAuf0oft8qVXNwfQsk+ueS43N61gwFxFbToAPQP3nB+7zJZaP8I+EfSKdjyAkLnG1f97z
VQ6Hw9+nq4eNL3LmuV4ug7YVM7/NrrY6PxeDHCC45TLwNr+N15Uz3fcXxlW6h4vuFA7hQwfUJkcG
/YE730t78fb1U3JamHBt/OWcxfgIJ545WjM15u4SYTaNyB3ADvvIu1Tu63a2N77r6Y/2v0toPCCc
ztbG99LvNKmuSGycKjV4bRBjU/SL/2p0oBj9gGcQ+LXYDddWQ7XKmNGCqqBOjNLnKsiNx0mPmWcm
YKC+vnen0mSuZRNjJrh9+O3W32g2h1GfjAoS/2R2lyNqGafuGWdUSFBSRk9y8CPNpMGNcYLs41wN
OzdSS3OD0HPuJ8QaT5IUkV0c4Je+yT9PKuM7Zgb8kDTcFZImpm446nH+IupQ3jjCnPsFGQfwlNBU
g8ezelgxjcWFSU6lE0OxOiJTno/lOGtbC9cidP786qHlhOrCcYmm0om2FqGPrfYWmGH2wr47WHNA
yusEBRotj7aAvCWhPBdtEiic7jP5LSpl+ykD3foUBrp6zbxnpr1gWFBuw3QRphjM1SA/+4PYB0XV
/veWBswI/HskZJOHJ9bYgCZmfIYOaWkDNvSVF3+nVZTVxs0/d1dQploKdhp+7bWVpZNFA4VcxYA/
99m1b+bWQ6j1jQdlIv5W83xqSB3GZuPhOvOTY0/k5+D0wslFW5W6dmVJItVocRphZxxFZZXuRNrS
xnc79yYtzRqAY/8LdFrtHZGSMqDTgsSJcwKNEM0m8QirswJ/yJCtEbQjylD1fC3IcJUVMxpjO077
K1FO8hbH68z7pGIiRqskBNXt+kAjRUmjfGiZOSzHrk3atYNEdToQsx26X68gZy5FcxArIXUlTc2P
Zsk/r66GyHRUQiVy1Ia81LxGcYgy6opp339XbuM6AVNBdgl4N8w7S3ny76UQQRnU+0tqyMxhfe4R
ZmGTLu8kej4Pca8HR3UO64ekns0jOnPmjFIuNmLvPg6fq1d7afxxCGatoh+y+hSlCcYzsDl/jC3J
4bsJSe2NUUw68nGiVVzJDv/WY6h5QZDIB0kdogdeLf19tMdkUZ0o/KMSblNkWH+LVD/WM95PBelJ
dYDayQ6GJmQEbWgxWo7TlJgledH3ZVX8Mk5KvrEBnHklNRsHBWC0ZQtfp8P6SoUnWIHip8OXe2HO
YT8xs+x3Gu1vT5EH8Q0AQrhxD888M7iSFbBeNhvciQM2LQBF2qBGHcAb6DY6Jb5uugohnR3KGyp2
DtWnSzFDFEYP9oIpM9fVPaPnJMxCEMpjhb4GWhRc4F0Ycp7p4xS5mdwXTNQbXUbchug7eY6SWXhy
oFUPedgIBAKaO4lOuibbOqJ4jzLZd3Nljp9n0KoWw64UVSfZM0nnVfGQNgdsvwp0Q7/QjMtAEdZP
FdDuz9KctV8FLp3Mk9pJve1RuUucGA0TqzFYaERUdZPB9VAKGaXaOGbfpoigFPRwhWbu8BNL922o
wFZXOpHe4mc1v0tJbl0VSWmgnPbl8TapZvT6vQ1oHHl40Lp6r0qhY7VV+aczO1ixY6YWCKwnq6mR
90pluiu72HzuWkN57YOx/K4hF68WX2w5PUqWnft7leWsc62ski7boWQkycQgvhQinDitM/B9TOXA
1Hc49jUfBQ9wUiics2TcFQkQES/QW1jUvREgNMG5c8l0DhlmRRL5TUhPqXJR4oCsnia74W2yh0Fg
/Jf51EvjxcYKo0kW8dIZ2j6RoZxy2HaR7plEZtD4VAO4uEQYTCShIb68swNAf7tmaqQMQuIw3Xbm
lGj7SeoRp6eJSdiHSIP4pfazYHIZStc/zSKDmlGzdMeelWIS2xEbyl8V+TirLrb0+hrBlC256VzL
IUzmvAVnLYEQ3kupzsmWp6vE6KuX/ejYYwvHc64DhIWI2+fCBXtcXg4i8ye3LO3+G/wVxFYSc7LK
HUZydkH4W9l1NvYgqjLmwgTw6c07PYJ5dqpGjlIXdHZ403cRCQyo+bubtBITZF+kWUjgRhlRNJJU
+09Ip4Xflq92bZWyWnp62gHwzMekMRAu9j2iybGSAToPUoGUQS8JOpnkxH6nUzQml7U61apjpMhw
jK6cJBct+Wh4tjTMb+UYdECY5X4gCpuxEOKBnJKRcKQICa06otdEZGDTxRgMEdzJ7aTxEOtL0hJP
xITYRmWK6RWymf5mRaHDVhVJLu3mYbnVhan07UGKgjbzlEQdy/2MnbLyurKpqgsfSxlxHMz/Yocp
M4lCmTnocNXzojcvyHOMaNc0Sqnx5IeI13kQM4ZrhHpczb2kt24lJ9OPmhiU/tJQy7ZzpMRMLa/7
mA3lflqWu1kTIUbmKtdpMtWpMJwqhOF7mPqRiLEeyUZ5S8gEmkmBrjq+SDJ/QN5SSpbqJjUp6Me5
7JH3Bry+kxfX9vAUWMC/L9ildGsX1dFwXaCpfyUBvvwJHxycR8ImiRArE5XsIggtFU8KzE67E10C
Sysa1QDzRBS8R62cPw9FQhluNYpRXOvNwEJZyx0PC5BCIXt2r3eIuGvf/6VPU/vSWIlqI1kZrD8V
dQdut75JBi9Hm3o9KFEhv/U2o9edIjPaw1HgizeEjD6KHnJriZrWvknaqD6G2cCJWx4SY1GTEo8i
2aCcgbC0ymXcQTReONDB+4SZ/hu6iOLl69riTOVGqY49Cr8uffN1OJqB09bIZk52qPRtJ6V8us0k
OXn/+ira6WX42ziKaAdyGsJ+9rmuMO0AR3nLZcD9eLPbuqWT3mhHUCCu5ub76kbcKgfpMbkYL8I9
YKC9OBT71FO8Ym94GEx2+c10YXtoGDb2yTNj88+fbPnk/1Q8dWl1daDwyZKdtUvdPyDRvD9oWXZP
yT5yMfRsVANnRlufL7js3P9ckND0cSCwL3Ky3a/H3fHN8R4evr7bp3v/5yusyqdoCtAMkpPiSISP
qNV1ANiqivdfX+TcL8ooh9xexjrsB6uvobRay6yI3bpkBOlZVc+Cookth9yZr8JZiTqbDhWRF/rq
q8QNMrkQJpCTSGl9NFoCJEzo6vdNWWyRY08HBgDk5GWiLS+5mOtjK+kz6OrhuSCcLZAWBTV97bI3
i1+DP5uXWT9iJgGO0DxXEsm2F0YcbIV8nenF4QHEo8nxxoDV9fEW/fNooDNkTtYMqdP3dSw/4kbM
SqfpFIU8ECZZWH6kILwfEJq8SaFmXko9FvyD0IPKK/FqcbQM5mjrBTnzQzMdBCeMUIjmxRpZVIRE
q4wg5dBTNfq3CY0JMivu4ZVZ5KRmkeGo/x66tNRQhPWUaWagpGKnRgNCLnIGs59GKE/fdTPSJuKr
wvzn18/hmTEL7MulocgJdOk6rBob+JMnS+kR1SuJEefXzDzQZjaNgnssn9BJo6CFoY+x3bdgl09N
+26Mvp16eSkZLWLtJvlZEbRy34O0XrTf6pRTMrYlPnFlng+pmmgZltklMsiqKqk6SCJMjqbt29Uu
LCssJVVXlY379dc6AXcxJUW/wiSQxGqOQWuwZg6+vMMriW01SRjnJ22i3eR+07/XUz3cU1aXvtNn
qug4dk7l77xhdYUsWOpPxLKbLQovbfS0QdjS0YAA/xiadJQhzcMDdHIMErq38YFPTL98YDjiCKoW
JZW10Ej/XdfonFXdKJjwpYtqBpzf/GRrhLdUVp48NX03IamVld9zMkc/Qo7KexxGaraxKp1pEVgL
eEdwigVnDDj186foSvA7AfwYWgSDkK4o3pE7Df0cvQDxn/A9iXT6QdJQYu6ich4HL6MH85Ow+OTX
xv04FSJxHOLkxflVYeNbs1T6FJ5fwsCP9JoWHmfZFkTDjeZVoOrjZayV1lGxK9lL8mi6b+Nw/Mb9
xZmjJNKdlROkN2jENzC+nS44SZGMpvjmgaG2ftMyqd942pZl9POB+4NHiDaLhRaGwnKE/WfhkYGB
0TPjHUIREOwJFcpA7kjaHgRAQJ5O3WzcnDNrCmkjUAxAriw0tNWv1HdDbGX+mDomY6FbBLvlRdVO
48XGT3DmkRTW0nKDQoI4cz3kniH0k9UMLDuKUgY+/tiAJlDI60K3OpIlgdKxIZPAMlt8ZKncEzNi
MIJ/C2bZ3FhGT++wLWMYhwrFWR/AzqopOlvpOAmbvlzbie57pBS216Tt9GLMhnaJSDP69vV3PyNt
YsFGVKbQe8AEtoZyii5nlKgxCstru/H3HG2ZTraJJP+N7WEOvawW5m+TBC3SCxDE3RtYFv6aSVbj
6DI7psQW+XU3AB+GmsGwBv5jRinKylos5iuEO9XPIK2DB32erF/1YMqj1+Hy3eyen1YAfA8wKAtg
DW7N+oWu/LrQ6pw2r0VS8J+0gaPANq08VDE9gipM9RuKzgqXg06YXmzER9+2BldL8bfupEnK7mcl
nS6ANNEamn1ro/F5Zr1h66Fjxs/Kgwxt6/ObM8W1UIOQwWaTFMhTNT+U+hviIsaWHcfS/kaT1Dw2
3RC81LQjEcDXknpDch45K1//4Gfuk0rzdVHlQTCiiPn8QRpVJnBmUmlpj8K4aHFbYcJq9Ss671tq
zjN7E8o8VLNwkBFnnaizVC2aMJ+AZ2zm2NzLo91eEveSPhlWEj0pQGW6Ha9/cGA36HaJrTR3qWYE
V41ilhdWXvdH9Lj5bSJaQb4jISqSFM8XCueuZGNIcLoG0wCjJ834RaZIsFflYxuiTmjBXzoTuSNv
2ti0+Ajl9qqIAWlZjRRiqu3LI4pV/fLrn+PsPdIX1YdNbcD0Z1WWdLKv1bNWILCxajJrOPtG7Z6s
J1onLHwFE2Q7Gu9aOYiu/Hhumb9blfjVx/3wTcg96Ug9amobN1veXOdRmBNo0hDoAzV/QnxhBrWi
bWwCp4sy8jaLtiuDIAM612qJspp+nkNWSkdL7PSaLkbgmkr9/7T3T7D3f2Hd534S20S1SHd4CdtY
lQmi4oje9fiS7KDon5LMwntLafc+UrXctw1BnTT/mpYEG0NsAHpOCSiIz6ilmHPxLLBIrE+hCN5T
abATx2dKdGEAArpqzLh3WnxYf5EWxt5IUty4x4483RGn5AMZ8LXqGxYG8xBljf9QJeQ0bby55z4W
c3eNeEoQbwAyVzc+UEXNdK5InVJpY93NsP88FTP9FSsRGtJtNf6l1wamn0xlEatz5blL5GT0wDNZ
R7/KStx4QbOljT+zoND/BwcJ10/Q013VBNKItjIJ8enMcTc/ZfRfPPqExjGxmbN9/bKcuRSHSKYb
kHKAq6+HVuakaKBZ/MYpBBCKGmSDq0ZRclMM5pbewVoW5M+lziKxM4FFLQsCEuPP62Tod41fhTpZ
viU5pHfYBDNPMEqMj6ESlLe4wTsYmGGJcUsqWjQfteljIG2E9poQK5Q7RTaHzxUCQmUXyV14r9lF
gLzKWjKHdItocgLL5oqAxXh6JQ0T4LWg1jHw5WSydWsTOGXuW6QpP9CzKq9QVprXFHvmiyIpv1VR
yi9Y7uQftdlcMuFL93NfJb03C5KWcVXPwEL8pBp20tDUwaGIrUYm9KsllFU0RAR1hYyWqK346rtW
i7Ae4T8CsyKlqLUdqeyZzPVSFva7sRT+H2XAIHlIUjEq+xCNTrcDsg/rpsgJi9kFpO7M9NXSgMma
RRQdAYn+S+TXxLRjXxl/DSZ3bxcPYzuiGe3nV2MaoSAoGRatHbmrEuVCaxLYhvtw/JuqLCcHHUnL
hLHUTJ+1wDS3TvGnwxamZHCHFozpsr6sVnzc7tizdJqh3E7/yNlZd/VaDPsyMdQLuCUBlsax2dhm
zshA2AdlBjwLtY251eqqyTB2c1NThogJN52B/OvawCV/P8eySV92tEy3wciJCE/qLwZmWy6zzO6Q
apn6UMti3iMa048BHi2Oc3IlrnPwqRsV6IdUefXkL0kNDIYXDQCl4ecnPykHWY3CRWtnEM3u0uvr
c9fmUf/TDWXJ2bjSjdYLR1l7nLDCPE92EakINIUEmkQejXoHfYfgPM4JcLgKUWE11sW8VIMNCWu7
jpQCCjGsejea0scWivlaklzFAGUBT9qmpsSZH42eToKYuMCcFjxacZK/4wGdIseOhPYezZzVdnOS
xHf1ZPq/G1L1un0gzOkOggtpslEY6pyjNOlP2+Jn2dq1l7d/dY+WFuVC+lvKhnU5pxk+GeCMGhwL
XIFnES7s0q6NvRxhx48osPpb1MI2kkwGMwQeaXcFNeZ12pvjYc7U0EmUgvHJ16vjmUea6Rry84UR
hTJ4VWIiaAxs36waR5+ljnBJrX2nDaS4dRb4u5hhG1OtcEuve7IkW0g3EFfQ+UG1ra9Xf7+J8KLA
ISG0UMqOvhU3l/j0qGZKa6tyPS2VuJatwuyTUS3Q6lg9mOywjFUM4oDtHI6U549S9c7gQnmO/DD+
Iekd9aQRAIZnxjo8oZolZ4J2tXETqrPyXqvKX7PuIBBO2vxsVNb0B3hk+xDX9vz69S/xIYb79Hig
q0AIZSyxOAAfP77Jv+dkxWqtpqxKR5OIETgQbVsNpFqQtbHXlWqKbpQYQ4lbKmUO0aCe/QHgwTgw
5rQ78j1LUI6zU9Dhn3ZdHHXFXdaX2saR5AN1uP6QTO+Z3wuilniOP7/nOS8Gv56G6XnSk58j7aq/
k5GhzxWZ6r9axgyU1xrN6XdQxvFLP8sAj7ByU+zkqOd1J1Cw7TkpMYpIYpUhC45yX+KAGAgtrY5w
KKnkxccRssUNcuD7wS4J9BLVMISZhDhc2E6lp+opAyRbQr14EFox6xvl6mkj3SIVh17tgpjD47s2
lelWm1tDgoym6TP92McKcxet0vd2aPX0W1LbBQjYex2NIifs6F0KbLT47xg2bzwWJzXF8kkWmibR
I9SWaxNXyyaqpfheuUz2ZjMM3alGcwhV6TKIAuWg9uMercrRmuBhVnPGWC3dWrk+Vu/Vr85nMFEX
GbrO/67Ofz7LZ9FYy2dQm+F2CFAMAkZWzbclVdzfNUGmOMhHKCIsmYFTACJmkBUSUlA93C/yErcJ
8/k45L510QShfCN05pB+J4fX9WB0+yj3K6A643hIK42wE5/WHgM1GRt/knpmodd73u7Ay6oaU33T
Vns7h4dQyC248sJWr+y6bl++vvGni5SKJBJ0EYdeJP7yqnCOya1uG2FQ2DTCf57lsffaorP2sGWr
x/9+KW7s4itElIhC5vNLBckmqdsIN12nDwycU2LLyxYfOBL24uLrS32opT7/lBzAkD/yChOEwK/5
+VqtJREtWpFkLeczXNxqmKjZsLCk9CFcJSFdsihETr8d3NKu55zjYuAeCeehrTMoCzBMGqedbFVy
zMZt/pDLtDvORYqFfCiqV1VD6x/Z/Jx2oOj3WZhJdzS/lftAWGSvxFF5oVd9sB+TrEtBMeTyUTOn
6piTJnJdTUW5pR85adMxeIGcqnFrUSMz+Pj8fZWpnCxBr9hJCJb/I4d5mrvQl6T7xEdPsmev7qVD
OjYdjmOaaNEFB2SwlQHzYRBSYxC8U5gQL8g9VS7GtgvCnZIbRumOgy5fEIqKy6AarDADQJIaL2pb
ar+//slOtmi+AXlA7GG8fnREVls0JWE9h3MC2Cfuo1ul88e7srOGo5jVBK2loEkyR1vLztmL0jvl
BVj8JWsgMTkcbaQTrISudGjvOcbl4ASBiMH+M7/PyTg/661dbshzT2dUfFXqXCRveKzAiK52l6iA
e0ifD9OhlhQXxB8oF2VNTb9DsSIu/UQvnJl/cMCQ4BBOC89mkEMAF51SY16Ipa2W/0nbgg/E00FD
CdE/RdJqEdB0AJRDCt/TiLhWxaj/sIhGN17KM0WKCvB9+drsNKfZUkYQlbnQoXCMgP2fQIpmMbHB
sW26MfOuyykckCxkYzP1+7CYQzi0fTig3umq8RsFRZN78G660JO6EoHMHNiTT6K9AgyV0yiKijAs
abh8/Vie+7EWJwFBo0tZpeqr55JeQ5IwuUQjPtX2dRNlwbdJrVIHM2d4bEVjuH6S6beEgE/3k45o
Eo7MeG3WfbMHNTW9ff1xzizXtH1o+9Ok/Ig/+vyed8Q2D4DcMkeJuvjNjDPA4IHp/5ADQUn19bVO
G7N0sNgN+aWYnzEFWCr9f0q1CZQA7waLSiD80Qsj8xJv3Z5u9QCzosnpDUdvPJagnYh4LbL0sHH9
ZdFaLeKqiVReZ1lbcvhWt15LE+ShwGccsp2zp9ioQk+HQoP0m12xnOPhdWK4fUcCTOcpTakfCPWu
gWRl6nMzGNNGUXjmJeHsgAKDf/CarDssUt1XSq6FOQcUVDmBKRkXBnT1rZdkuanrL730b8gsZeAl
rxHYBCyHatgLZsUceQk8sptHdVLr74oIGD4qUptZe7mVwLvQOrCgG8pNuGu0JOX/prOZJbkcxDSU
s7Tyvv49ztwA9m1Cd2xmxNTwq58j7GwZHS0/R2DQXGyBr16ZSWUcv77KmSeca3B/ARCgDl67hfHn
TJYeEeIz2ZCf5j4iCi+NEWMDRdh4t899IUQ7nMx0cgNQB39+vu1CMCEWLHvkJIgrTuDIWm3MdU9f
f6Nzl7FxYghaG5gp1/eN/AmobS1+pGJGJ2s3uriCTLOVtXXmvtH8pFHOQ7NIZZet7p+XtQgL1W4j
WpyxEuQQ4OTG0yQ9q5DozsrGq3Cq+EFPyAmfvYILIfRYVcq1AfAnZH6O2mngeCBBW81qJb/LMzCm
aaHUj9qsza6dF9aNqpGlmBS55PgBsdNMFCW3k3vK4Vq0DyPCr60OxJlbgcKdD8gUm9HdejtTSjQL
+LRyWKC13+2YWcl/1Dkwfy0KDftm8qkZjzHW5dsy1vTCa9O8f+QvMd+0eOB8AE5yRpK6NUJO0Qjc
zXc1AuQtrcqZ5wKj8qJIR3uxQMVXv1gQ0TNEdujQs6iPnYoXf9a2tvbTzjgDJnq0rN86LXv+1Oer
kOUikIh2NTFdNWj/fgSMW86dq5IQiKo2ilwLlNdtXDThbQErNyXvfQ7fQOW+zoqkuSY97K01bnmx
Vmsc4ZJL+jM+BHoAq3oj74saNasON6mwhodSJ8Z9J1fJXxjO814fpu4CEZEnxdkfwhF6Tx9FeRho
C20saKdGOrwHnH6XpwTt6MkxX259CU2oTHtxwNnJMOmvGKriAK4q9Rhvxfc13eHHPJhbqLywSeN+
mtDED++JrT6oA4weu+71v7VcwRhBG+OZVTEfxzYElVJa1sZ+uPxSn+8atm8URLT5+Q+v+OdfEtSt
MMqcH1GSkMG2TWHfwFMVV6k2koOEt+wgpYO9MfA5c1HdotYT2CbIWNFXD+lc5n1jdJCXGn9m0QeD
dQONpz1UYzE5lS/lbsGE0Pl6xTxtBhPKywNCvA2vL5bXVYXch2ai6l1TOWOdNW8hD9FTgUjuu10O
+i20R7BoEODET9MMAczSbVEVJzcAX+FO9tMXM2zDXw2El1tUBOqiObOmt07NzdeNz3nm7izqFFQ3
6HUokpZ//8+iWyGDqGKjrBy9R/vMQk+sX6ro83dbrYOMPUvNfpV6PN0rUjC+ToDoFuu5ntnu/1F3
Xrtxa2navpXGPqeHOQDTDfwkKylnyTohZIXFnPPVz0Pb3e0qeaTxwQD/GI0GvGXVKi6u8IU3BGVr
rCKg+uq2KLIsXtVEr0d1ECevKDJm6BvFI8LOH3/fZdoOVhCrHUQPoSMOYodf1yqmqhxyvm6UarUf
yxCiU+hcaynMtNshb7RHq41Qkw5Bon088vsjGT0OU1FA8hAlyNbBRKVQyBZS5NJTkAdCSBGeiZYq
Rweq9pNb/XdDIeWyNMJIhCHr7b8T1L2pC2pUcXpo7iuEFB23tOPendC3/eSpfvP6uWSQWCFKXZAi
Bz2LEKNDIcn0LKwCeVDA64X9bdZUcSQ58oQSMErYYMG1Wv7MFeM3z8i2WBhwBC7UUA+mE0mvFMFD
GeEWpa5WoukdP9fzxHX0XnwSj70HB1qAwACjAKMD2EmotD+fdh6D8EG828MINbe9EkT2a15D1Fs8
T1G4TUaNBFqFn+isRyswhpXF2TRvy9REUV+SEMJ0ieiwnYVRJKFvm9GlNDM7FB6qeLW6E1gbIrct
umrlCLUKfAn91MfSjPPa7YHWO7gkEH1/csb85t3RKl5424vXGutl/7HKygFFkQWll4xGeEdE2h0v
BNQTAzPCK9Alsp/NcXz58TZ4f+UTLoH1JeknpwEruz+oLajs4deChEtVBKuSaqSrxYP85+EZw9AR
AFIMCQzJof1hRqUboNY5sLajSYXCMJmX5jjDToesQjeSJu0OcU1YhnpZHZWyUbFgY6yElyIwipJI
FBFauVPUBBtlUClBfzwLy7bYP4Z0IFUUqoC9LHoGBzvUTnXSl1KG2oO/waOZhhASkCbyJxNdV7dN
zXDz8YC/iVeh0cqLghw5EW/8IOCQcOCYcDmoPTW05R5laNPx8XQwHCR7lNnx4nCAYBDiLiu7utCs
dad01YyWXpWmKIwGlnDzJrUeQzlLzqOg6RCs7NJPSrG/CdVYZgsQHJmHRUfgYF449kXfStiqZkWl
rVCZM9eqDLYiRnHkkWg5jKHW1jaWz3p1ZKTjsK4bLBgRmRdXAF3NY1rTn4Hgvl+1By9reVO8JSI9
0t+DoyaTcgX9YRXhHsx9SviTtvWclGH8NTTK+bVIaAivHUo0wSopIaGs+qLrrilcZcU6CGwcFFJa
KahHoFt5L9Wt9gLkvdF9u5kV2RtnsMQKDYjnT174+wiTuJK6AesMvzagCvs7YKgAucm1LCGY0uM2
0jcpTabJGHdqNSUr4L46tMZwXCu1OZxVjtUafi+X2guSyOb64+/y/qxezk3wZN8jBBp0+1+lRJKX
GBwxykaUT5B8lWOn056HsWo/qSu+P1wYaJG8oHhKb81efv5LMCKFVpRhG8pA9RB4ipLEdH3pW3z8
OL8bBYQTqxRlnqUHvj9KowZxWLUkQ0kTsij63F6NBfrPH4/yftJgptMsgHfI2uMm3x9F7Qs0IUwl
8aKwqL0FMLlGCVMcNarx8vFI75+H/oCpcTgstuVERfsjVeTNi/Q81rBJnh87ukFNHyeE1cej/OYE
AlCtU0dcoiDC2oOTv8WOSlOqAD7ukDinUTkOrwKgiF83yDYNLM17kbaxCycX1+Ru7r1U6Xof9dXK
E3lNxxN1neNUROjCJ531yR3/frYBdSlEsmiYoPhy2ASir6AEQZpCPtWrlyBJVQQwG+0qtpP28ZN5
eL8x0cBY1O9o9IFdPtyYGuo/HCGJ5CJN2LL9ZiVxY0VtjgB/xqshHnGnl7jTPNCwqh+YYXPTAdO5
I3RW/1hlgU4f5HNAJwo6eeDG9l99nJMYDjSKuO4ifO7kedyZqkg+y3bf92aIDh3ScKD9i5/ywVoW
UjeBN0KIMVfr5NYhCHAjm/4M0suAWHQ5pkKBZH7S9t2LRnbpI4PRf/t43t+/YZDRkG/ohNHXRuFn
/1GhMcN35MqC72BG63AiWaS40aHRX302q7+5xnhGMiJuMmgXDLo/Fg5+nLkZHoZ2WGAHZBTpUq2P
0lY57gsjR6w3NIy3tJityF2CmNNp4nr2AlkHPKXjTItfl9zTDpkbO7Y+Cft+9+2YhiVq/o7UP3zp
+aQFg9JkGVWXjvCrR5Fxo8L9vWlBW94g614fxXIvR57QYC/ZaSQ26HRf2bkNhWQikdgJDdGCT77W
+1MIDDAYexoMhETsjP05w3giDaU2ybBf6VKwbXq2M5Hj/tOrCIw1sGaQ7Pz/siD2R1HGuJVpb+Ue
fSnpW5lGxTGt9Jl2vyF/UoR790AMtXAil0OckvnhA6F/pZe5DSDFGbDk62NNbMja/7iCS3MCHKy5
yEig+Hgo9ZQHElaFA2LuMBTKLYgrtLtr2/I/3jzL5tgLgYjXF2UXFg07+F3hO0qteQzQvvVSOx9v
qyTSbjU0ye4srZF34KBNV5hyvR2RZ0fjci7+/K3pmgkOj7Pje7a5/9aioHeK3CTHAqyyFFudfFPa
HQYxBUZOHz/pu6QIMAiZLK9tscYkctofiopBFkoNOhyqWiBclbm5qmBRdRQSKWvtZ4qoAJPezyzJ
F8RE/hAiHYKB7IFD3q7wBCE3xzdi6BDd86imyUBQcnVwPCMZ8ZAYM02cm12Gid0EuvspramQuXah
6S+RABS4CQ0xPM2tNh3TQ+42FXKoqpcppgp2Psu5YkRpTJD/6X/PQHScueUwTgF1zkLproA+mC0M
kko2rrGU6HQX8gFALeqiuG+FylTfhIHaGp4uBkQngnZA6c6qhyk70i0VnGbOgefBxkaNTRYSRszt
0CvwmFs9ifzQLNSzRnKCGC2Qvjnu0EtCAj8P7dcsnPqtWY6phNlRPCOGD64UsnRv1meLrlOMquGA
4aJTd1ro0cmXnmIrGo6dEEcciPCRxnoQAsvsbrCkxwKVxHthBSpN7Hp66KxGexFxIT2WcmTkSPoY
YeF2amI5nLuddIZDroS/uj6UKAYSkVQn/aJ245d9i8In8QySfIk8I+MD1iWWdrMcRptRR4Bnkwkz
nN1KLdGAtIsSsj8ecrIvNarzmOE3wANCFnsoMb3VXbmTMbOSJlhc522ocygo6CQCxstGbJG6dDLN
VWdUeE2l8YyOM8q1vKYRp/R4TTe1/NpnRaYiet7MyHS18XjTppWq+xaiArf4MGS53zkthiWgb2vL
LcCiVz6kF1oOhjIhXtRA2y7dYSq7uxl7wxvU0Okux2XV5uuUVSIAApZjsXLwUCyO5hLpIlR684x+
QIe+LB4FFNf9HuXt3mWVmYaPrjLdKVyEcLka8xJhOZJHdfTNha7mJ9acvsRzM7KJ0LVXXTHayldN
AXLiCsfAZQgIVXfXOdksoy3YE9VR+k1sjMyG4gV4RDdeO3JX3SW6oYPpAwbFCiHrO6FALyteqzSg
qiMClhBElNZfyC2Si14eWvVClrcR4simsFwszxNEJNhPoSuCwbpF4SMuPC107LNyrvsTjdnk4yyx
mMppvT6vZjiOeOJW8wCUPF1MCliI1oK1SzA0KwqsNajLcuR9fPC8P2K5mBRlicKX0t3hzaQDApi7
lGBXqSDEePRxw7UDTPCkiiL9ch6N6XZIS4RKcBt0Myorn0TA72GJi+7SQi+jGqQs6c3+ydcg9eSU
PeW6DEUL6GxO7rNvs11lDjY4jNn01STuN4j9ap5m4xoGeZnijQ00SwGi4hLHRyuOqP7q44n5zT1K
CVSD//hDL/wgMADINNOl15Fdl0v7vMjT8bppZOeT6X8fFfH45ACUjRZiCcDM/cenEKNmchhnnjTQ
+hjmdaA7mCLLN4Yw1lZu3IElOontGVVITF8nHVhGJeTzOus/qV29C1TBVkMdBwoO8lwhaN7/Iopa
2u2gwmIKtCn45mAK4efF3BxXJv5Gfzq1bAX6C7gKEKBTF9ofatCrISX+XJwLSmtTamnwVjbWH1sX
0N5bmkvUUCGosLr2R9GdybAaOko4Z7bJetCFfhNFjfgk9//NtAGtWTTcLEpcdBMPRjFHctyS+kwd
9AleHfW8xt5sUT21Psng3i9IQFpL5w4kz2/wMLVGh9zCmNszbDZFElnTOiiB5H78bt7Dbngj2GLS
HERdcIHb7z9QZzRhE0f4tztokOCWlFO38WY5me1VF+RB6RbV2FUIs+BL4ErxNNxXmjkU3mgM8SI0
X3W7TuvS/pON8punZ5eAB6Siwzl12EFpwirVcdlGYqTOzRWkRHuVKCj/fPL07+Mibh2iIqqjFEnf
LRqV5mGkFov50xBhaTCGyTW6MlDt27Ja08g1zigWOpfKqGHDnRtQ5FSpDfGeKI0LS0njW+YG9zTq
9c6NljqmS6F9+POpQNidvqCz6JEQ7u+/oWAe4zpOaCY5AqsTWW6Jwh3YMh9PxW8mnE//XrolLiVJ
2h8lUasGc04qt1aqYCnndMOZnKbKJ8vtN9sHiBGuSvxZiq8Hm9ToErMfYqVcDG9q1HHA2hlZVG3T
QM8/e7fvKiALR395uQAnADq+8wEIioL7vCKbsHr5IsQ55i6enem2i4xwq+LpftF1SnIpAhFhYaGa
93qfGDdVT7b88dR+T3X38xq+CVUvcAGLe8vhGwxLVL+DCDyeibZYdDQFs/wQJl37jVwkAvUFZ75x
h2rI7WNUwbQ7Zaji8Kg3oyn1MrvVrwM6NbdKUmAAmCed7KZq0e2m1hrDVYpa5zOCrGBKVYq8x6kz
lc16ngf5JWkHbFGJW6mqx2WWvdnBUKt+IQoKipE+m7cfP+f7l0ujBXAjnQZloXEfLKE2NsdSAWzo
ITUb+1ztOrrFsfqgwBj5ZKj3+RO8dLRQSZ5AL6FAsr9aDUrIUFpahtK0SD2qZXW23TIu9DNbo3G2
RUKgBBs+GNVnniK/GRmmCY1VqjzUDw4BwGZdTcgDYS40qkN7l8eIX2Ou0aw1q9Ie1TAZ13pQJXcf
z+z7Y4ryGY4OvEfOK/l76/CXijNy2A0rCEFUe24AjgaDYdyj6GWcNkE0E0okn5GR38vkLVKz6H9S
wKDryWvdn+CEnEdOdZgUSaJU15k9Y5KswPPU1pWwO203CU3U+LRp0lWoOlAG7aRMry0n77Aka9Pw
IhoCsp2ilFD1UsCRXifIevsaZqINYAOUZHd0fqrnosnrq5DbhTagEUZfcWxykP3Ejeuigf6Mz2NO
Iwk7LKlztU6K01UpiiQ5GYPElFzsICu4W11ZQwmzpUzxTR0wjU8apr9J1tTk2xg/aN0l2kVDtqox
Ko3mZHqopdoKF2hj0G1HQZjg5iTr3Z+edmAq2PZL4WRxhzoM9moDU1IMDPEmm5vmhEJ/B10BA2Ud
poL/8Qp5hzigZGEvaFVeGvoDznK8/7JCBFQrW476jpq2lZ4mKsSwRaOr3uJNUm3JuAUUCks9C4oE
dcCPx353dTA2pznRA/U++tYHawW+lyRgVCKfAiPsCAQCHDzV0X5kDv+xx8Zu/vGf/P25wLgmEmF7
8Nd/nEbPuIIWb+1/Lr/2r3+2/0v/OC9f8+u2fn1tT5/Kw3+594t8/s/x/af2ae8vFA2idrrsXuvp
6rXp0vb7IOK1WP7l//SHf3v9/ik3U/n6978wl8nb5dMELj1//fzR7uXvfy09jP/49eN//uzsKePX
/l8uOlAGT4e/8frUtH//SzLVL9hicBBhJQJlkpD+r78Nrz9+pH3Bj8hYwLRw1sCDq3/9LacmEDKk
/YUyOQ0IOjGLnJrGAdoU3c8fkZdRQye6tTVkivS//vndLn5caj/eClPx8++/UugPmE98owUZSBOL
bJNeGX/2FyZ6x3nHmaVjMC9jhixH98LR0tVUFs+F037DjfWyqyZlG6pJedT0HYb2uvTZDXyAsF6+
BYCKpf+k6joN8UPGkZ72gAUGW/c7gGrHnd0fYfL12sTxzSg1x1EMR4ASOK6veXHSzNlnmNHvO/3f
EcCP8S1mmfP0+3G6HPC/bE9gDqWCpimEeR2tWF9XVc0r9aQ6Lzn1Rjeg+ENpQlKW0hR8KWoONsYb
FObxgR1Q53ExW4wWa1VBPcJO4tCHqozQYl3U2xTBwp/U5P+Nzda/1m1Xv/6Nvdb8bd3lL08t6/v/
wrZbkrf/ft9dss/rvU23/Psfu85Qv1AmAIxEkLPk0To/+bHpDPkLjJPvmhREQMvK/9eeU80vsMoW
ICpq1w4FS37p555T9S+sSYu4W6bXC3HT/pM9d3Aefy/tMDISvgQMjMO2/3WxWToK7UoZNH5TlzpW
qVmMCZt6+ctk/GZjvxuEjgMtJ6JZ8L9Qog4G6Yopkej61f5A8erIqBVjW1VT8OPQ3zvzfz0+DgIf
jbnkToPIRiMTpIbNlP36KPAdpIKktfbbKpCPRzO6CY1arKNewuIOB5dPWojLx/17m4K/WoYj5Wbq
iNSRqNkfLhiF5JjWWPtBmzxR1k18sVhpYAeMc0po4NOpTNEnDZwlVH0/JkULiHqwnXj1e49YtIE8
lZrMmGmfnsTs8F2b1NNKbXHlpZCNMa2BI66uT7vYaD6TODmI2b8/MTSXJbfEXQv1l/3R+0khwU0Z
3ak0mA5Dn/l9KTdeaLfikwd9P9Qi0o3iz7LCl9WzP1QkAsoEjd35AmKeV8iiXFcOCafRAvb9eHEq
36ld+7PKjUOVhiWoQnE4pH5lBfpzTWTnSAeM+oD3epcdRaolriMlNPGTDPL60ZbF0LhRpSFXDk+g
Q3q3yx6hEmsblMWHxec4Nk6rqQ/u6OaHhV9PSfRmp7ZGKTq3HsYqKXy9HFG1QLgNudsRAQr8UV0E
DjPM1sumeZjmVJBYBv2jpITRTWDCjaPZgm2wFwRti9tl2ugBoN9QNVahTll6bQtgCBn45JPQNqLA
M+egPclwOs8XhhaSvkoszXcGtdnnYK477I5AKTb8V3Uc3Z5o/A0DEUfyoOFPsV9ViyF2mJvBsRUr
FjKRjn3q0CZ8CrrauWvBmbyhTNunHrqI+ctAqK7shrgxFL9t0+wWI5w59WkwmpFbd/NtNBv2zUST
5zZE7Sp184CSGJVtdaY7p+jS19hWpmesZhUk/qgRKdtCy+KzyAQA4GaxRY9oasM0X4g9gqa13YcG
H2IgQkWRHKcbQuXWN1rT6l3dnBuM5mkSP+H108kLTEFGs3swpePOsbGJzct2ei7NXLzKloQHaxJX
3Uauq/BBxgbzRh6iBvGD2jBvaCdQPem45F/siFYpH+7Ip0Ms4Z+GT+yqtWSRuVAFYKnMYXhet458
lJWgo11MgdEKq2t7zF16yn3iDeaMZpWktcO6Ry0XzSakUmfciSe/MzRpW+GffKZoTTO6qLo5L06W
NpeRLEflRlbRqXGLtK5OpRANI1ekcw49mVzkjkTGRL+hbAMHhAaleZcmffRUlolOo6EajeNEa+tg
rUyLl+6Ul+O52vRWs+oVPVvJkVDnLRjuAjunyoLJPHXJlhrA/AIBMIfliKxt43VojKHxO5jjW2/X
xV2Kr+8T3fj+XpLRFkLMaDZor9kLImZUSvPBNip1cvu6ILuIrV69t0qUdrRSSbN1VLTmDodheyPC
qP/W2a12VcsoTEbF3L+1bRP7AhSAjvpZLl+qndLkn3RSD2GznGCUxjiwgbiAt4aSs3+slCh5aC1q
0P5UzV7cOG412ZvBuc2F6jrduIrpkTUG00Fm2uXXZfU8aMdNmnmVg4LOyZidD3HlT9qpHdy0E8Rl
aT02Pyl2/xvxVPl/K3lxmO//PojadE/ta/a0n70sv/Ize7HJQ0gaaQZhj4Jq3i/Zi6N+USE/LZf/
gqz9ntj8M3uxvlAHoX2xuECB9VK5M/+ZvWhfIGdj5EJghi4KsqR/EknB+GD1/PseWarCFsV3Ouco
+pHKH2KKAJ4nvYbi5kavxoitqVRYeLeJn+XQmCM7W7UKJFFqG292rOQ3slVL67aXLkekCeJ4qpHE
ohynjzkVhk6ddoGRYEuRWPR17Ab9kCTcDDmNefqXA8Q1RfumzmPuT3qJ8sI0PBY4PruiDd05N7oT
O9Ij15CgvtPJukzs/iGH0uA6wfCkIJnjiqQXb9Zo9yuqVKGnDtUbOIl0JRYdefqp3ozp6qanUpNb
EjoglGg5Y7oJzRu7oWUdwt2A49gGs6ukYbnNm06s20G+EUqsuFpkaX4a2vY9Lmz42KdCz6NNWseR
S18mecabuT2ZlElb82PzFCmJ6bKMSzG7WhOn2yDSGnKXTDe9IaDvDCXqzCqVs5G5PAUKmK/1qDzq
KyvaaHal+nFQe6aE7rqrDTi5d4YUWYvpeLEJOdEfK9yX/JqG7Gms1BDMlFs5wJEPywZzM+eSeAMK
ivdA6ThnhQAD302lLnwnVr/aSdr4StHg4Z0lJZXQXNri4E0ZXwwPIotO9Ya2jp7pxi2g21sDs5Nt
NcjiNEczY9fktvpU1DkSBdXU6n4ErP0xHajK4wKB2hQelc2RMaZf5cGcXgyrak4iPTV3KApOD0Ul
Nd/wnXiS5ylHI7nUQ0yUtcqQyeXGfpPME4ATuofD7A7ZYEFOraPdYEjOuZOGmlsZBXJdi5mimeXV
TYtSpleauH0u91ZTqunDrAfZzk6UDixQUR/bzWC+iNruUHM0k5eo7rBob2F3q5fEQZqECTxK7dt2
VFt3aJMRH56hleIVNvXJ0dwbsQHsOehranZp6sO8DLxuFFW+7QspKO8RJ07ibTep+VUo0hTTwrEd
XHnAmQ8oKU6GwtBOury7AhSJCFzfhxT0uNmRILA9nAruzSE9cwicJgnJ5axM79UWzYpsKu+awGl8
rZ6upUrXr5NUS45hf+QltTwskvyumYLOk0Nrmu5LNDeqB3KC4tSoNHvb1n27Mqg73I/SEK0jJbKe
7REcup840nxtNklwlEW8QCAd070cDHhYD1l7HQ9tfpJlRnAjF5mziSUrb7x6NOxjFU07WvN2v7a4
Da9olaXnIxz1Bw09uG8pUmYnljzH2irqprjAhhVLBS/PtGidD7Z0X2TmeNHlKq0iOO0tex90DaYV
mRRvekkutqXRXNb1+CYHPRf7UCiYdDiWa9pd6s8UVXwkGbDSpsQH+T47T4PgIZFHX+oteSsN51Vh
df5o6Gg912a0rerstRuH8Tu0ZF318jqLdQfn0LTzNQSV3ZzOm6djbnBDMED0FXv0Y9UVrNJ1h1b4
VRAJoqLmJZC19rUN6xLam6PgAKbrSSD1x7oShtJt0hAVRyc1Sqppc0Y5IzKmFSH1HE+rBlZU5Kyx
RFadwm8GECHAJY7nwNSetTpJXtogNR9QETcvgibUj6pKcdu6vZhxCqFlAQTKac3Rlew5Ja/Usy0w
CjUFI2Fal3FkPLft1LiAWE1PDUqIhL2zSnU4F4EI+7smDLSzXLpaImDTI+YufZ3z8RR9g8LFzCM+
cdAS+xqDZTnXgMOc0pwRpx2WldVK1fA4CWvJPMs6lGFWDdLCRjGfIIR/0gbWMQrj4KTG/Js6aTtH
dkK3b3IExUqseqMx2gVBfT2KFIkaR75EceU4KEH6DGU7e5oB0BHl03EtJVVyVFRfqxFfE83ogU2l
7TGqPPZFnQbRYkXRnzsxiGVkAeK7zJI7t0zlvEHGoQrdUolB3LdtbazlhIC6kEeUrgLLyjborxfR
KsgGxBfn59TQL8cSGW1X1oZ+VxLP+siSaW+9ZayklIhI6vrpcjkzPQyOTmfdwqtvVo55X5oHL7nY
QZ0bXdooHVKgYXEDEX1tRaZybqdSvs1HeXwBRJCuh6YxLxwxKUdjG11DvZ4ACE7FjWYSHRcdeEHo
L7I/1dawKuHsbXH/FCvWL2aOUENkN2/l67SWiqu+gTkbjdWDjPbUcVvF1spCNoVzaj1WheRBEMY4
Z8RaxALXo6J/WM3XreLcGeD01nkerokOAJz16b0oo8EtdEP4mtlO3ihP9YVQR9bjOLZeqs4E9QHq
d2J6hDYeoTEjbFfDnnVtzsMms8AOF2O7CRSwGmHmDOctkuG1mtxSTxSbKu9JiSpUQG09sdcNd+WN
1YrbgD4Dr7mx/SKxrvthfpj7IbnGlRmwlD70SLAZ2Vbvm9Arxi5cd3KQ+8QgcFlxjdLqeKNEeXEm
xu6sgVS5UirVPnZiLJ51QJg7nGSn4xB3o23awWkGuLGIe9g86DBpbu5Y8SqCI9fQJvD4ijIJrnRp
yxCTrXYxiImD8yRQzhKL8KPo8KlPMBN0bTzJj1UTZnaGbJ5Zz5xUbRLcdOO8jjv9YYZWr1F2qaqr
cAQ9yAUERSDWj7Q+1NEW0kJKKq46KWW4Ci2I33dSKpKNpNm9CqKHcsJT05T5+eQU57mirlVCjCTN
7zi6DVIxNYIx3SqrEQ3ZVYtEHF00ddvmvX6v0DLaDE24HR3nVLWqyyKPB0/pp1NEn2tPEyE3oHla
JJw20eTntYBwic2wFO1EDbOtoArgkb+uY3T/RHTPtfrU92JFuty7joO4+sSysMfBw5emJtYyMcFp
z5oZ7EMehMemMyEnFEG+MN2mr5+7UoSnonfGa2kILwhFryIcetehpZhb8HRk9E2iE0Rx25l+Ovad
y5rn5LKD5LkqQuW6BJ5ipUucFsadqw6BcWsMZegbQTX5ouic60HF6QhU5isKn/kpSROHzKg/j1Sm
18Vo1ZdS3fVcIkFbnpdJfEKhUsZKsNP7QQ19Z5qieNWhwKSvSnifRuvSCY/m07oWODfhm1wkZ3oD
oe006ZoMpx7NGGNrJzntgBVWFEzSTp/CuL9PnCFynqepmdSf7JY/Sohuioz/HVaK9xo7/7OGz+a1
WHolzeFHLd/mX02i/096PSYVtv8+Xzp9StvXvaLz8u9/JEuK/mWpD2pAoy2Zl7eUln8UnfkJTGOd
ZjT8B4qxS5n0Z6qkmV+oYwJqpAyM9Ia2kAR+pkqa8YV2xEJWAOhIoxKzzz9o9DDUXqrE59NN4v7V
F2Id5b1DaJQM4VQSidS6hhZBvLBW6kC/xaCFa3aXedl70fTUatqFkj7NbJzutis2LbBWcwov5S7e
aDE8yvgka5NV01wPAfdas63lO1qsW/Rf3ChTVvQ5ocykfjBvbeVyVlvPNB7m8tTE3GUZeihv1HHT
wmfqj6XyuWA3SCtl2opbc7yU041VsyLxQra8cMx3LQwRDYQT6GU831Eq285VujHLjRkILw3ro4L/
ZOHWbUY7O8v8WhWuXMVU+V7TLPZrOqlyc1GKxG31V724MLOQ07a+7vPYT0o8xQ2ouw9TmSEzW30D
GoGG9rRDf8/V0d0bxLY2tNNEpowi1WCvH+zkG9wIL4KZyB3L3ay6ZmT6SuAVg7OqJ82Tk2e1LE8K
41oO1E3YP6EJfGfYYjUGw9qY5oZcqdhmwZ3T52ulFOusCI8Fej6WJtbKqOykomcS2/Wg9OtCaKuW
blRilduhmHxlfCMM3nCal9blFD3qKCjSnNKLr504DuGWGJbkykntTfUZoB1Pc8SKIibZ3HOmAoQl
TlC3qfyqzM/2fCM5T4rZeS2uUEire+H0zQC+2YrowgnCm84OV4m1pZi/IhrcyBS2R+tBjubdhIRr
Vw4rCQO+zmhPg76Bo7UJCi4W4tQR1/Y89cRMHiu68zFnyhG4UJtxnWiK14UaJl3gucxuVZf9yhrL
M+yo3Ub1FbVYyemwCkPANpLqYWmxCqsnEjlPilk6ESZ9x0MfHkVhswFU7DVdDBY5Oi5l1ZuLa61y
x/gFnADKaWCAUe7X290ItaWuH+Ux8hdV7NyY0KVCOSI3eb/aZuRyNg0MXCyg9+TaOR+liWZnNhuJ
q2KEYgDE88TM+mNLcHsHOh5F0Wa2z5Et8DTkj4hgQNAfCfOu77+WXMtZepo2ZGGktKBP/GVEYTwq
XedxMeJ69zWZAGKPrFRtF0fPFr4hJXXJXkNYbgGR44smqtnv5dqdQ4qxAR5vurRuKo38e97mJKSE
Onx74c3K6Ecttvfac5ZE2zwbMFTOJz/FaQPtjXU1Kq45jD49KEBWF+YimSGf9FxxyXieBZ8U9Q9q
MT8PGENGrEID+SMf2jhpKLs4YQt3SU3fosX8LLtNKOAPQbY2iXfVC6FpuL2RLCEghtPqbrKInvpw
Vc6E3MGwKdJgPZrluteUdS+oV6MoGIRriJH8GqVx5Vs+XmFoBl2sfUXK3Iv4HdAMCnByfUp9uVgP
FG/rBM+g/rgIr+ZqXViSt6jpTrbi6gPGXNoj0Zeqja4t3zlSsQJe6JnkvRRb8Zx07fnE1F9CaiZx
Lh2bAG6zwk+bXRw+aQ5OhVz1hE3DTcqXgArlwfxyTfO8Ca8yQlhj3PxyvfymjfcdnPHvAtf7ST3o
THfWlIErY1Ln9FZukwu9iP0Q65F5TEgYH6cSwQ/5wbSYlA0EjdVUZZ+813caksvFgV4TKlxQQ2GM
HVA2816SKP8kUEgUa6WZMV59iAX4orlIQz82UXpws8abQ2tl1CvZ9gz1Sjd3ufRQWbsROnRxzlEh
q3dydMKul6YdhXJhb1LHT2hayOa2JH2Suk8EWw5ak8t1h7YeWCxr+ebfa5C/tiYVVkykOCnhnfOt
a1O/k5fy2smUzJ/MzyG058dAJLYoIIEYdw7fkOjSTh5wp2CXqbRiUoA9GEtuInsrqs/Gst491gLh
A6VAl5riqXLoQzPY8iipQYgho3Ri5+aVFSi7qBm2Iiu2vdkjfzH7OVmvEmsPQ4krjqFtFJT28aLM
ZDcZTlPLctt8zt1kim/tBp4E6aGIocWk2T2sHV9wz2P5wd2ZbdO8uI5F5g/aXcjmHSL0omvE+0u4
OGm1i6iGyMtp3pVuKc6G5lnRo01rTDil+I09nI5mfTSe6/JlZXcrTSV8ny7rUFnojr5jvk2G5tWo
5gg2pmQllF1Qupiwz0WKwAnKxz7TdiTPJ2PaurrCUTKMK+wet6q4S02bM7baleQTUihtBXD9+S2T
LkTSHNXhhuotyGwV04XRb/szpXdVfGdEpiKXjto+F6JNGthSSkp3/8XeeS05rlxr+olSAW9uQQOS
5X1X3yDawnuTAJ5+PvSRtKtYPMXZ0tVETEgKReyWOgkg3frXb2Kn8syOOJE7UnXZ1astfSlPtVsP
TM6zX4ew2crqRZjPyzFsN6lvTi8RPR+9Rq6Zzzs3alaD8VDZE/FAgGU0rkac6qefqnKZOvWacpWC
53FK4lWd/Zyc/KDkGysxD1M/eKn721F/Yj+M9mUjiNmVxbc+jVeRfWOr90l+M3S7Xtmn3T3dYLYq
5EbiBSR5rdR/ToC8fOl6d1075kqhqdfDFW81YiPXepIiNmq9vBReBsIoo8mf9WltRdXKYrUaXNo6
B0LYiJfTyO4JgdySK6O9rA2FR3e9bh69eiZbcc4fnazzI6wmvSw2CaqV68w2dqMRr9uOePZyN/Hw
OnCty9E2L0bryQ+tZt1n6sVM9qKqr9x4FzV+iKo6CVTfnn4goF8nXHh01kmpsd9z9lEHm+ElMQHr
0sDmkLsZwxWRtXEbY58QnOY2z8iKDtI6aK1f6H679CfL1AusZzUIN0Nf72zrdhGvYbqwW45UnVZx
PibriouMKJqdApsoy6yVa12b8c+gD+7GdBNkJmum85l6gDbbXPviAFdRQq+rPtzpo+GHprMazIvB
4fI4RQczcfcm/kTSsTzS4rxoBm0I0MC197NmPmT602AOV/rSn7Stg1r5QfjkRAU8SB0HBH3VRpvE
ISxWi8movU95EkfAglZXan9X9/giQCpo5GqgX20oh2HiShDEnrS30kEk7pJJyy1Wy3/3EjzdsTZO
qd0XRrPBiW6v5gFGNL9LZWd19xUoe6Kv/8gBdNWThuqlSKzc8Es8SOYqTk3QLstS20fuLdc/6fxC
/ITYinudixEcR6T6XDs3PS1nc97p3LhynUM8dzmoxaMZv/TjI15He4HHgisjsGANv8JwpRYdaMxN
oIiNXTW7vv0hSr6X8UX2xipyoelLeYgIKFmulLS0N71bbPKWvnKE8emSQ/dSpdVO4645pTc4Km27
/lWJoydjyeZuFTro4Yb7nd7uRHDVupvQeR5sTkp0EnH4W6u4aprTSontlVBXjlPC/t9OXEinjgxb
k9oip9Ux2kzVWyw21/rIXJnuZ66jTv9ia1cQv4EUXgIVUXzMvCQmukMaBhyyKpwRQ9ovpXJoxaZC
DDYN/Toq9wV93EB0W127VXdp1K8NY6NFz7WIDiFOoVOZPrs4BUpQNyfG+IrLBw3fG9sO8Uybtnox
+zVyU7PoNvpUeEMPJS3KyNyIvREomDibm1p1VqE17hI39+hb6HBrxyXGx2IZN1/DBhuSvN7ztbxR
PvfJk1r8LrgriT++uvQIFLxtJu5OCbGzymZGi5w8ZONPUoJxyIFum1cMfS+Iqemm+RDlFnnXFUg+
sEZ7T2jNnvBzjxx5UCiD0LUdOQtr1ULb1yM8JPZsJizQKR44Glo18rIuo81/ETXM0mw/OBe1+KaC
9JhWhjqzW6tYM8tsbVOvhOG0sRp+aUlqtIn9lvlDSpjLKssWBozObO1A30f84BkOz7EtEwksGHd6
pJQ951BKZevgmBfiUK/ZRIg85Aa5FFgOELR9SEhO7tCkOoc+UC+4evlhjNkNWZwYV3135sPg7qRh
rlLzCgLgRdA94Wragw0NjZ8Ou0F5lT3HZocWr6EEK/amcSNMfwTjlHeNWMfDLlT8KjgYHYLChynF
HXaXcStw1Eu7qdYafHgQ6V1LgHArfrXjl4Dai7uPa2brNiWZWLsgW4SMYF/WX2fAt2WcPLvOm+Sr
CGpvMOuvRP6sApTryXNdLu26me1F27bjY2OHlzFMnYFJ6yqjpySaV4QK7aCb1JzWUvYrG3ePqbKv
BfX3gteiEfaaofyKDXYKDCjG+gJJ7yajuUYNm25ChQZEuS+t6yF9HeyvqpY9YRQDof43sLc3zVso
/euJvlc2Mk/nbUQo86xQmETaev460pZKUdAVq4CCKIr3ej97IthAXfB6+FRGvp4U05tsNvCUnagq
PPdu5oMlZAbA01yPiIw1piqApjdTulYWkuA1pAcPs1I+dLetg3JlD+E6QgXMZmpWft7pu0F9ml3j
TivNzehELJbUT5thOzo4oLnipWarl+WwnSivouphbC97FFS2O3hZUF2q2UPLqdwRO+9IQsztLxT3
18CDiCWegvGXENN1q+d7AW0JQaI3telv+Oxe3RFLHe0LdwMqwYd5FXrvda67KTDPxKRoRSz0Fbni
4PToslKoNQHl/KPUURXnJvBCv2l16hWmdWXRgRvN1fL8zkR9RI9VNQrPUrpVWePDUCSPcVmzmyyH
HH3AhmVNXy8f8HkbxcZSPFFoa8L8VoR+5rwfZQ42DZM9ydlHeLs6T2gGJL/PxZVG9LgVoVThiAH6
9sTAeU7SfOnm60LZRdATO2XphU7rFJx1yrjJlRdDweGLdic1uJzI1RSbq5xIe2STa+yrvS74XY/5
utWyHVbva9O+Hd1DZTWeo6denPIs+io3Zj80xNoG8kkBkXFORUMNqzafL3UqfhEkvwaCiAZC7NO8
8hsdN/l2Sbh2rqPllqK3N0k8PukkB8TGTp3y7dQOa+wcME2proywXJeBQdFertP+eQzyVd8mGytY
DM28YbH0TMbrLOXameZXVXeTI84mJXszLlXrWHzTkvq6b6ADNCla24gc1IGLRP+zZcscrOzQD+o+
tELaC9CMQlqw9e08xZs2T7aJNe9dLqKYvTlVuLGt/KduR9uBbb8uEBo3X2lxbLWx9VK+Y5lhnm1z
OpCrkGrcPnlHDrSFQWzZjDsFQ7Z5PSIpC0W8NazX3HnoO2M1hBx/xRdmMww1dVJ8A7PWBPlbKhAk
htE6C762tNwxgt4ZE6VyOa9l+dxo8xb/5k1WPs3FE0WBBgNCmaEbZDN72LapSGO0/WK4ymfxJWzS
Q2+oF3XyJXS+0IlaCTn4EnQfFpvnttmNkM211Nv93NV+rEkfEM40sgO9aVgY8f2fevj/49LnNAhv
YINF4fBegtD037+9Q6X/hUkLy/0H3Hpo0Fh1w2FF3vYvUFrYyj/w9cH0B+I92AxF5b9RaVX7B1Yi
cHog2+LQjxvwv1Fp/siAxkXLAqCbaCyUCX8HlV74q3/BG/wsNHewQ3X6Z/xtOAa8Z4cJJ+kmmwjh
dSHV/M4kux6v6zncSdxhon1OZMzeQvoJHinCgzrV/exz6S5WKG3Tx7ithgPB1hk0YGVTGwvBgc6k
elPFSdWvER6ah6YM4mtLYF+ryeVWgntNudWs5j9pmPzfdUNu/p9l5C9gw//eG/F+ZfH8rjmy/O//
RSSz/wFypDuImLGyXdoa/56HjrsQyZAbKujPl4yov6ahw/+JfgVuXHhuIlBhhv6LR0ZzBDkw7ta4
otkYwvydWbhMsreTEDMqOnAuuOVikq3YRxTvXiNZh5XS+p2I9jhirLFdOADCbt+8jhNY3nv2uomz
FsPAi0PI/EeXcMTlnuYa7cE8tX4vxEXZKWTLfA/0n/oY3WZGekYIf+Tp/M/RFo8jmHYsVfdoNGRe
lhogOfWdxr4OcTXGa1N+iYVNoznPCQ8wKk466LrGRP6XE90mg/iqBjnUs/iq4iYzNsB4UboNwvY7
WNsjQYPPn7+QI0/Ff/5G3LFIb+blYw3wfvWrUifSyh1bP3DH2JtUIPVKRyiqqERhZOIhUuvHWtV2
JpyXCgm0N4sKI/dkvDUS91LRxn0q6BZUZqatIZ6BIo7nfMO1965l//MbmWNLUAmedR+sjSMDdkkK
U8VH10Efqp6QSzZbUnKIIUm0gzDKLwbkaKequfcmI0WjAVW6tv1Rz3dN1IPKiP41auqvsigeCO7F
5xhYxaZBtPn8db5XKvzzly4GUAorDU790gB8I2ISJgKKzOZtEgue+1U+tZs4DqDnIdpKS9feYYzO
haOhREV+fAaZXD7V8RpaSJgKwRAYZB5nzCu9U1lpULXwDWMfNjvrSLx+/nzHyxTdzmKAwHxGoqBi
nPf++ZBmxEakJ63PBfCin9pdbKa+WlpnGMsfxGh/xgHM1fGAQpW59HHfvkcLFsmUFDSZGrf5FRZO
ddWmcbyBTV+sOXwyP3WScI34O4T2FVLlJc3/3HL+d1kNG9u7t7n8BFjTCtsfMC//ev8TzLywsywV
1J2Gm16mcSI3OPMM3x05TdsOYyHiwDo5vcRLNPUgAvU1TE1YDVnvXComtqQYC2fxL5ikaUUJUwLK
5/q4nydL7lSTvwrml2i/IvS9CuBZV7WdX5mF7fpqOuznZK7W2BN5SgyLJx0q1Vd766avRO/rYais
ZWjfDGm5HZM5eCpJHPe6JLwEjdd3/IxLivVhg/zI3AbqGD4aVA+r0UmilTTQxBlBeeNUGvBjnCie
mRJpIRuw35Z0MJmSlCjtct9NCkiVRjafRWcuImv8RRANt1XcEGWCMX438oqayIITtMBL1rDTNalt
9KHDuNiNziysow4IM47PgQyTpD60OFynjmZemfdONmCbS15ZEG20JEpXfSKjFVvDPVD2qpDxfRe5
MW7wiBDWVRX1PuHUxj6qdeUXhgbPfa/LG9nTQgIJNYhfzG2/zUFcldARq2kIr1pKr7AJ2ZB5ZPEy
Nvwh4HbtNbUafgWgn7w46emAY5YZworzQsX5/fcXGOZ7uorNtcLXOmr0TNT75txmYLRaK54w2eyu
wrl9RMn46/OB3rdM/vk+ObpRzfMfVMfvp7dE79Sgdm38SsnSXVHPoqdjkqFA6RV2LYhT3Qar2lcu
h4r3+dCnNhHutssdlohqlvf7oRW9bNSqqxq/jcv0V92SHWCN6mswF+dErcfHPa/QwB56UeiyW30Y
KZhbs8sU2I9zYd+a/cILzIyHkGuGMRu3cVD9/PzJTrxUCxWxaWPusPBMlid/s/2rYiD4OFUaXyHL
CyzBPqgjJtem1WGyr14ZKXVnds75/cTrZFC4aogiabYd3zIELO1sjGWDEZpOvqmVXBq0GTwNRv2Z
D3dqW4bqz4ezFfperJL3z2dK4bh1SgKkZle/win9pmMc6ru4AgwuTSBTjnvZd79rpYVqnac/Pn+7
Jx+U3AduUihD6Sq+H92qncFGa9iAQtBRMc0rshVoyp+zeTkxaf5ooMlRwPyJ8d4P4xKdQAhI0fjl
rA1bDRCQzOR1OYHHWJn6WKnF2YyJ5a98e3IzTykOkVZgG+nYlnk8b9S6mcdG1L7WueaLFWa0Dtp9
FLvsvlN2P01jtBa6VVGIhdqGQIfk1Wmrjeyscmtact5HU2WdCRg+/bGXIGRcuPCHOZ5XFl0spwhp
F2kBsD9MUvom07fK/dGMGKfaMyiXofS3UK7oCnZOu/38a5/8DC6CdJxfcNk4jpG1Az2h+UL8Gwq5
+86VfpBPl5pVXE9a+D3JpnPpaqe+ATX44jrJnoS2//1nn9DacQKZtZ/N7kGry5cau/O//0g6uwLz
lww3hDPvhwitpM+CWdZ+2ESEl3VDgVcSzQKpTl9CJcSO8cyAHyqQZWK9GfFY1B+6UTE2kKb9sKwA
JiGm31RNtaBCw7fWrBAcNHaR+EbpmGtbtjuTq1xvgTS32nVmVTs3gU4R2O23IacXUwsCV22dvocd
//r81Zxa29hiLF5WGM/qf5hzb3bOqVULpaBx6Kciebaz8Urq9bWZRHf/3TDa+y+Q9n1kWbQpfGvp
AOByuwozOlmBgtTg85FOXB/Jp/zrgY6mE+pFN56xvvLjef4RY44Jm/sGOvlzh5Xj50OdXKl/zjns
LTBc//Pnb16ehAsZGTgW+oleIjc1LtMen60mVa9bx7xSnGwv0mynxEbp22Z4//nop9aNxfkK2Qg7
Mv79/pXKMY6lUjHFcq1QNoWFX3Sbj9WX/26Uo0257OJRi7iZ+ZMDSzJUN1OYnSk6ThzemOuqJijE
ks6tHM2N0Q1IEqx1QO5+vBpK+eqO873aJrd2FDwo6FXXi2/1mWly8tuh6+PNMSq2UEd7AsRPbZwr
m970PKr0xsdwM0/3+KgR3mSz+QXQNhWrVXek4+r7QDUeP3+x6lKSHp89nOc8N2Z6XDyP6pxknIJR
G3O+X6V+LevsRUQpdKwUAnmYPyHgfjWq+HenoUfuUjWHynCO3fTHOO3oJ1ArYz8GFEmJbx1dCKGf
kzpcFZVfmk3g00r5RTjI/VCMttcg5UOxPcHrsrO7Wjb6Ic9T6XeDRgqkYW9G6tQ1YEp6h9op8tW6
oMtrJauyHbLt6DprvaIrW49pus+MadUUMC+acr52TTJxkSE+tE3UXqihfJ4WLVwBMWoc3dRHmFuu
azVJfWw+48WRVFl3Uuyzupi/oMujpgtRnheClnLOF7ME4b6WUAtiPCAJICKkIa2nD5IAL+w7jduq
sWGwlRENCVPSjTFUApfzqyJEEWgoKU4lM6qWLnwch4wM+FQ/jM14GTqx7qPfgEoaOnAXZ/pSuUjJ
aQZboLEyt5skirMtsoMHuP3adhKhtQ9m/SYakQ20ZVxsyAYqXokWQbJcBpDpGum3s8i91nEuh9LM
tpMiMLmv+sDTVDXEmrhTD2njkKvQFL9z0/4et+m1Xkz7GHcpSGdwH9WyMS96VRX7MjT+/snvYFu2
WG6qCgfy0VoPkkJ3cxwf/E5C15zlHHpRCAG6jck0Tu75f51ZhCeuGjhNYy2y2DsstcL7LYwkhlFA
hEEk1SPKIWocRkCkbAI1PTiE8K3QvJ15xA+QFgczfLgF4EepSGjT0ZBGE2UT4rCSSyY6ztokCQTg
K3koC7uDIxF/62v+0BpSl2ge8y7P819V2V3y04qrUKsIPKqibK+i1VybSF5uzK4ovhtC07e9atGC
wkTvnMniqZ2CLgHbBLsU1i7q0QYJZyqdXDes/LbKLx27OvSj6A5zHt1gJYcK0IH7HCRzglGG9nsQ
zoPR4Cfw+XZ14p6AIzg3BJsSBIDmqAYwSJy1u94uOW3ylZl1iElhAUezfc4QfJlkR3sS6RPLfgjN
D8ThaE/S26rqZTliyJ/mX+GJbSk4ztywl639wxAg6ho6BdgZxzdc0Iq6T2j++6nUnlvZYClSFM9Z
Ge3AZaCSc/uxQv3ObiFifP4WTx11sA65M5gm6UcfDp00yVx9VEo/aeND6pi/sip4NNv8doqKW7OE
sVMk59x0lxn94WmRqWNWipWqdWxxmzqNMyudytOmJvz4YH6ozXxjx4iSjECese499WqXuD6AULod
H9CNfsqCEq5B5WemdSuSPl0ZPRp03bqo7PJCkOGn19ZDEilnHGlPvVi6F6TwLSZW4FXvdxJsN6JS
IKT0B2jfarupiKghhDTu13iGbMwJfSZc/pfPv+afivTo1QJSLlZKDs67HxJqUFPnrcnB5g+zm+4N
0V6qKuWa0Zrf9RQuIOo9y3PG/HtsdWgXsTFO0wt1soaVQC9FTrtbbwBV820op3kVNrrpeB2hbxtR
Ln295IdhVGCBot2EAi/uwtLNldo2D3ZqfnfT7tWuZh2nQPVJT3vT61X3erZT4WM0H8EmiL5V+hJ8
mGAhaKbOBTjNgBArhbjsptGmaWvHs9HWbnOkx+shrh8+fz3asi99eD1AaRSROLZBoD76KJlhVS7e
/UgNci5TtjBQklOAVTBvsfMwD8bU29sqUA4w0xbirVZ/zaZim7bZ/KBExrrro3YDRWJvzgTDqDac
D4nkepXExqvlJPk6wRRlW+K8cmadnjiYMMHGU4GsY8RHODW8w5O60IyjtKk4JayRiDp+D/4c8Hol
4oVLp+Kr9rXjnFk7J4pGlT4LPSHs7zB3OPZizbLR1JrZLP1GGt22H0cbUjUIRMW5DARSKdt4JrQE
84BgC9NDhYxEZZGQYYPNgv6EA9/3UXbP/RCgkVDmu6SyjMNYoxxWSlecOUlPnErLJWFRNdNcWTJJ
37+jqkWiZPdG4SsuQG2XPKJO7ry4hMGGpeO4/GN+JvYQalYNNGLqfCc1qLmfT7KPG46K3IwOJi+N
VtXxjjomNb6ujix8eJIX2aRcKwoM/XbadJG6Lib3UsZcYR1kip+P+7F+0LlJKDYO2EA0nCHLjvSm
9jObMYZFFJd+1lexJ1TXr6LFIq/DPCD83gTRA7PUG01iEbozz/zhLD4a+qh0qVuMonIlWzJrpl0a
jPuppH9QDWe+8JlhjiFx1LFZZOMj5ZfucIU+H3C19WGSnxnmw4G/PA0WxPjkLM6O1vLnb15kqORW
rye8SDkazR7HzvKC+NSzOb/LdHy3GS3DaHA6aBKSvaUtx+SbYbTZ6S2H5AP6FOlW64wH3IiurTj6
PrjubR8ij6OpdVE39U7rnc1/Mlk48DXbVrl36kf7SZUNHcVAyOCVOBS9ftcHyc8p7XqYf9/qrt6H
RGmvnOaxmMr9mbE/1JnLg78Z++jBEyHiKAoZm+ynrelmm8ZaOrUUfZO1LobhsTaSL6MjHse2ukSQ
eWahfNhKl+EN1aZvCcJK1+P9ew8Le5yJOyv8wfkekUTZ5OGFrG+0LNmRA3FmsOVZPnzkN4MdYSKz
CBFvSLvw8wJVAhIIC2qyxDMqN7P/cqijaRvgduBSGhZ+C2e6xCAnZPdTh3sNUP7zL3j6obBy4Vgg
PPfYLw4afVVbKguk72xk0xZma7SKRkrZebrWLPOcv/3J8ZZGFStyySQ/6qXndCRNetqFP5E5s421
NIQpm1XboEFB0o96dmaGnhvvaIag/sDyBWKTH4fVra3Kq7ap97XTrRSt2/0Hr5J9hhxbbsQf+ijJ
BDqcJUGx2Bjgv+MY126LajfLJdfDc830D3fSZebTVwC8xqDJOf5urdCKAGdcnou0S7q5+SZurGtS
ajbY2e8TfPFSoT99/oAfT2U69+CBBAyCLSHPOloBBnmXShcsH6+PV+WkiTX+fd+7GrUhia/CyC/r
RS4bZtOm6OyHbGjOFFcnTo13P+BoXfRGZZDoxHqvY2g3mbUz6FBkjrz//EFPnBpMUSo4IGuaB3/q
/DfbeVZbsxWPvNxWVaMDd/Mah6n+3NSEcPVxRwEkhPSHTw8+mAsN6+2x0XYz23bKHdbSxNeYOPF7
I8mtLTeCVdYWm1Yq0d1EbtJm0qcfU5XQvAXyW6QtOuCX8pCK+jfhSEvcnzb4NiqvfdeDr2V19ZAq
pLvac7ObNLSWpX6VjNod1nklwYjWuMe6YUCNRWpoNNTS64cRRjvavlWgVU/gU+3lVIau3wF3b7GT
MC4C3KoWyksPBaJLS3QBAfOcZrkLl15PY78dcud3OSiou7PIvCyHeDcU4nbo9fwiZaR1aS3qM6kc
1F538CnRLwKZdtuhdftbjKs2cnDT3dComl8QaLJJ8/knlhHGdR0YuFM1cj3S861RTnt23g2+Y4gn
PcmySz7SVzOzxoeO6nhVuvhuaXo142/ewHmeMCSzqrJAcoSwTg6iXwuBaZVWJxf9PO7KigReNxeU
K1lf3xGC5MADt4Mbw8hVH5Zc5qUWHAsDLUFoqd06jExk/oHyWrX9oxRYUumFdrPIBVO1QmNnTZq5
bVo49dB57Ff8LbNVbGrtZW5DSddDMV1NqSLXUToHd1FgDitC2psDzXIE1qywQ9QoSEMW8FBGafpL
zHp9sLSpulYarp59F3hTHzYbNyHg3Qq15NLBAWalEK1MDJOJiqZT9rIIL1WBgMfMM7mPDXXY4H30
oE/YX+aLw6fEEFSXhxiXXDKwm3LVOemPwsiq62FusJlxsCkhw1gHPyf0e+58Xc+Iz8SyScIt2BgQ
wjgD0wl/D8XZuSrMag3Py6FyVi5hejgwTTr2a4m5pm2s74RV3IC88+1kMER+PHYIa/vSxCQAezxv
DJP+AnIODH5HD8jk6maUGFopN3kTHWQTt08qJBeUETXeJXau+SoBYWt7NsqD0bfjLgdLDFdJ3ZDH
Xn4pUaZsw0WmJx0p75xugK6u6f1etMFVZU3KixQhWU9kcd42QaULDGES22tdjJcmI7i0HGEgozDk
V7PAloY8lLbd4FYj9e1AgnO9G0ZVXFlGnWLQKxuiz/A4QDsRIY4JYaPrc3uH+Zfm2/NAUJllpSsE
ACO8c+KnzbmqEHrZ6LoUrMHaNvGTEo8VVyufbaXbqbksv5m9Ve6DxLynjk6f6W0qmjfAgNzXg9V9
i/Qqx8dliaoqplb+MqMIwUSGx059cLVaOmsxCYwhkv4xxmLcBrDwNJxZu2DcVEKuCH7stlnUWYdR
M1/taISGrkBo76sM3Z1tz7iraM1KhmLbN3yTWe+pkOsWcYnaU7F55QThvpjdwc/UWrClCCkvtTD8
1mH+tgk6ztdcNxHH4Xg033S4vek+EkfohZQ913beBuwZTZ96lTq1eP/kswZTvgT2/GMCW2ktFKUw
rDVf2L1MVlUzIqmyk7K6EQICvZ27w6FVWTNbNekRt1mifYgnoe6NrDTIu82N+MdYBjc2Abek4rXW
phyMeDUogXInBtqrCFXYyabcKi6DRO4H2V7rUSjJwCt+miTomasqisMNKe4z4v7YBJMMssDaq60Z
tn6ZNvLaLMz7VCdRs6OCdkFhLtI0QixSBdh+ihHPCuMm7ZNbqIp3UkVQhW9c1SQ/m6kSqGLEhZll
106o7EjcOxhzNXmYX5Rr246iVd+oL4L0BDToUDB6JwFJzrLDBM3Gn9vywrGyu1mZQGJiZMNzKxar
2uQLfIR2bRVWR6ye+mKbnBg1Fx+CSfRbp6UMwZZH9ceouwWz+5k7zIuxneR6kOFejRDecOQ8axn/
2O3s3wzUrzKobPjmYecVPxWo5qT+MnQzTMymf2mt/CVSqMkHR1AkK9W9dLuH1NGvRF6kKLpKnBvt
jRQGpKf6fuiM74YNH0hachPME03peBfyZtTJvRNdwBJ7dvumRS2roKIoto7TXxVWeLCdAhGpK1U0
1b2J4SlAqtVEl0FhroIu/4Wp3MFwn6PSXdUVDqhFvAXr3iN0/R0koZ/k7VWYRReR2aNb6n8pWfE0
4NESSVUe5lRbwFJu8RaksUR/sFXsCeJxpVKUor7xAc+v9fBVHbuMZR69DJV1paeoz5iYyCvT4lbT
USpb7AX4nxX3QmWlp3P+rA+TJ/FkVc3yhl4xCuMOQdYofkTYIrO7hteGmq+NWH0VRntnpGO5Z5/x
esf5ypr6mg5YidnpphvV4vsi/g2j/ELBjdcnLdYKrK1QR+dbXqZXXW5dNZ2arZKB6SgbsZsy49AF
prrT+QejHpS3SYjasTbMcW0rqMfMYYNcGwGw2yVrY7K6leHMeH22CGbHXxK5z6Gmd98dslaiifQj
a4gxdY7GIb4z0f415V1QYuS0gSNpbcM4nQ8gmL8/v4adgkEWYjuxSUtcg3mcFhpgJtoLEhP8RGsu
7cVDUcLzc141eTNpyg1s3OfQkLveOZumfaKwpOcO3IufD4Tf4zKlLsZBMI1Kv8Wo242cXdYJjHYe
ykxeu4F1q1diHyDIg3HAPLd+qTGa88a+61T7Ym6/KZlY4+n8+ev4ePmFpWsx3QCFlvLiCBSSRinw
aesLPwyGlcS7ZyZZScAG/XyYj5dSjP1pmpEmjiUCxcX7S2maaoEbDFnBxO9WQax5QrBLzPcDgk1l
iNZlfQ4Q/fhgCuwZjE0Qq1BSHmtVDCWq4QaDnkjT2jvqsOKyfYUf4vrzBztRCi6EU2yk6EDq+jEC
ivUIRoIl33Ro+0PooouLBGzIZqvU2pn6/dTMXQozLj9LyC02uu9folFaMulsxrLzkgtAsLWmb1rx
bLQVdohFS1NINxB4KpSJ5/qey199BFO8HfqYiFnmiOXjjrc5ZdNFiPP2gIMqR3+1lw72JjMHYh/Z
h8Fw/n6p/W7go9K+FaNochmVvh64j2rTbs0C/8y6uMYb9W9Z6lObLYUo0D8rlPIJUv771zvOxPZW
BbCTKCg1dfWOEmVVOuesTk7sAiahoUTJ0B4lGGGZuG/qwFArVWumve/3svcs90XLcHHo9V3UpptU
2GeoKqcmDUbLfxRjoM4Un++HU6ze1vDDZB1M7cFShkNeDmLX4I41NxUQIq/XCyb9CV+rg4Ws8fPl
cWIVMiidazxpiAp3jpCSNMrSocxLPh8OBB6+kek2sa141fSqcWYlftxiFLRHC15HvgV956PVMVXt
EI/NYmg8zOZFZaJwznNtoPkgUUyTGI8LwYzYfe6sh88f8kRl/2Zk9dhyh1Qu9gabh7RbZ790DwPH
8D8f4sQ2s2BAfEbSqOAeHX3FcLbqbI5Zf+aEtam1c/RrnXLCtPQzA52YnZCLYNaoMFoR+R1t1Lnl
NlEg2WOctPmi1fekNPwshbOpCf+0W+vM6j41PdChgKKjEqEnebS6Z+GMTcrt2qdltmo6a9uUS+zw
ubd34gMt9SFZicgqabkeLbkmzuZJi1hyUBK+Ngs1ESvXzz/QySFoCQDWo85iI3m/zMasmJVKYYgx
nq6sPK8JbnMe/7sxlknybucYCyty2aCS3FzRdvS69FzT4cQHcTUY8ICN/DfGCe+HgPUiK+CMwu9c
5dkp459DZewiZfoPTmf+/kUPSKEKZ/jodQ2jk4+KxTiFPT8PefJ90LH6gDW++fyVnX6ev8Y5emW2
EQ61WYHtQdUR3owPj3ScxxpE//NxTn/+v8ZZltWbTyNwi4WDx/Mg8btTbP2OSPRzrYKTY5jIixY9
FVHwR++sn7CjdoPlfLID4mSxUW/OXTFOD0FnEgDRZrM5wmIrZ3LwJeYx4k4cEvy7h8HYff6mTuxk
QI2QOpARmjzLURNWGTAcZCsooDNlv42gv5ry6Hvd5peze66df/JpkCkbXGtJRz3u06kNrth8/sIf
uZ9g+cMjDX+bqwIlBnYMocJ8fMc+dvhSXaxyh9QqfHhI1zjU4fuBr7mBMZSSOGeA6lPPs1z+kNTZ
yDj+WPq9mWSW7DLTLRXG6v4Pe2eyXLeOZe0nYgb7ZsrTqXUv+doThpy22YIESLB9+v+Dpaqyjl1W
OP9p5eA6lNI5JEFgt2uvZb/dhnd59pKF+d1xQcAOs8/8Lh3qs5fTOX0X5gFsEd0qbkxW2WU1Jcby
BezL7y4DBAXKtwjqVe+8Ed8AIInzDCfjRfAldQslSsPo2L+Q2/yQ3T6LWnGXEdE53RMjp/j8VKLg
usVQRbUnitCv0dhK3eLoOlEqpdpHMjhaFQi0JNrrPrgMKOc4uXuah0+G6K4N4R1T7a7+t9hMDAFz
ixLwmiSnupN74uGrdvbfI/J9gArtooc9xPFeTUHwgoP8jTt+9gRnfh85aZAAideeGg2FuPqiffdU
2d2tC3eU7/anP5/N314NtlnPRiwbl3xmYfJkhH5JspnLvoSF5LW1QjJWwNTZfS+Tl5qEv9sERBr/
fbEz0ywWxvfikovZBbXaGJLpMUqj8ON/8kjo6JrAEBTlWYTRFrUe4oUFXAy1ZxbvFruAx+QGEPGu
g4jxz1f7/TP9z9XO3Oc0UXOWHVfbYE+PvPUUWPeF+0K4+fuLgONwDTqOMefnuzqbItUICYwlttaD
1b610QSoe/XCo/zOThOx//dVzF75ydg002YPqLnQloPQ3E6uNw0JJ6Vex///fJyzLS4BR0+rx4Um
DyYe8e/G/YQqxAum4Lc7G6SSFzMjRPH/LDnA18WTGB0TB0AWO3/3QnXqLHSMnGVnqeSFpOu3a/c/
VzufpQG7UI7DzNVyfzgssONtzIOuNPeL8a/Bp/gfVPQQFXagKwAb//w1hcpG7i5c2QyQ4TKKcBRx
9MLa/Xa//XSJs50AEz+iwdbCTojgY5yv4g7yNPh7/3x0frtmDOwSfOLcwPg/fxD6OWVGd6MlT70N
CpvJje4gITQaXhqC/P2FfJACDv/5BfCZ+2vUhhFeVNNyWyII6h29Qwcg9cWHv30kamsIERIc0O/9
pQTVujKxKwjzT20QHj1PXSLGdmzU+Loi8f7zpczqPPd0XIpxMQBDEMFg6p6v3uTKwhkZeTtlVnSM
1XoP/OFUOMUrC00k4d3Qrm0hafrzRX/dGFyUGhtK9wB1wco8v2i9JQ3CORvRQr0d7Ohj0sF+Nswv
bL9fjy5XCfBHIYVKM275/CqJM4LZFryvudoOjJTQABSH2v5YTi5VhfCFd/bbZyJtpiLKRPAvyHXF
UFmQK86Ttuq9w6BJY9EvhMn0r5fOoZLHgaV2CCjx7KHoQjZ1Ua2CQMvdEXHf8OSpGl/SczNfc7Yt
HGbECecYGwJFZp72JyNubyB8yzoWp3yw63AfS1t/iKuwegkl/ptVMzLHURIBtg9B2z+/Tt5OTakT
eCxE57/3A7l35uANwy1/HQAbeL3HLAR5PPiUMxuBoG/jNZEnQJBCnA7rIHTlVvCCP/rNfkP6DgIb
YK3gwc9hkho1IbnoTZzcZD0Ebncj7ORmWhGzgYOl9dsvf94JL13u7JlIreeMvq04qXk90pJ4Hbsu
Esb5LlHlHv3uT//B5WAcgb+HYjUgkedvqi06253CictJ5D7i5JQF26loIQUs47SiN/jny/3GLgF5
wQKGTEaQ759tjDUZirm3hTjNm0gXJ38INnUA3odAziv4DxG7ii4s2Nj+fNVfTTwKWD9d9cwajqFE
+qtrEfDx5p0s0V+blsM6lKdahI8H+f8ozl6gODOlgf+dXerUd9/a5qH9+jPPmfnIE8GU48BLBgG3
IXIKkPI2A0KP6htW5KI5CINHTBHK9G4MfulJfiP20OzgLIDyQ1k4/EGP9sQwFST/onDvxHgJRmQ8
aKn+gufsbNOSAUJvZZvv8W24C87rBh1lavqO1XyrmModQRDGC7gZX48kRwjS5J4V36yiJH5M6WTG
2eUsiCfvM0JM+YLFc84sOPeC8SYsooLsGOa1M0fBGG81kOI6t8rNQxe6T88u9FWvy9m604JkjbZx
N+TlftZVNDanfFVT9bFslvhDO8SlpucOJT1sv4m1npKp9OK3g9WiDPHT633z6FJ+lpb+ZclQTIEU
zqUPhulEnei5WQHoFWULpLS3lms3cL0koB1uwdR588cOXcN1L5wyr05z7+aQhjth0e9pgsbdx7+/
jQh0HbbN7KHzN+etqluXuGluRV6X7ZfemyYyfiRzoesWITkZXCWwnO97ZimT68qeGg01z9LFLxj1
864LszUuNW2GZJlJDLiXs/XIKl2BBJyTK1HHGXynYadrTf9jFIl9Lct8cz/o0jBXhmq1oH4lT5WX
FZJRuyVr7fWFfOR3twNzIIBceqE0KZMzg7gkQZ7NFSQjUrgQp4+5B+1HN4kCsEe3JEPrH3Mwz/li
pBs82JKDichhAhkB78pbaEO89eLPb8oswE+RCdEw/tUExl7CkOCvJSCIqecFx3c5hkMDT3uXUwM6
VcyxiBzG7SqSkOI2zTq4u2QMRPU90L0F7unPd+Figp7fRgSSn8IdSG8qhJSkn+9b7Vko4dkONMkr
BAjZ5wjCkLK/CewhCdSuyKwS5iLXVsjxvYrGauugxvUTWcAkG0ZIC6f1iOTjd9tfAnsHFB6V0t1s
WfBzg8sCPbYe3IUqynWuIyt8KJYlHlAHpfiGBrBmVOFBVB4MCruE0mH9kE0+/9WjRLJv/+cnPd8C
sOcwsE4TDjI/piJ/KVRaMKCLvpyzIwhfR8GgK5oJ6L4XDDV3KWBVsCBeztVkfod4ugdmG5x/EyFk
0iettXP7XvPAf76ts21AHEdvEvIi+CQxcfiE5+svUTdaxw7yFKErlLwsVyt5ZTkbvCa6yMNXS8Hp
Tf28sOITqgQAEP98fecscuUGCFtN/uJCW4gFO9sAwZzBYIX/OTqWcvQtEEX40MW6Bl9phdjNraEw
02/6EvxSGtWLvi/yWtrp0KJmfqmFM843+SBoiANtblAIb+xl+wQt07L9XUwDzwilf4ZOqDWjLvXL
9H8UN0M3ZKs+5tIK46MDBTXIQFUMw20rtNGgldPywiH9ZdNQaKZqRjQM7A/IzDmWWDfeYkVzMR7H
boPHd7K3MrzLKtjCXvvFMNNhdcYufz/Fow+Rf99mza2itzak2hWZ/1J34nzcjDXAnDL9TxwZktSc
J5yZW8317DXDcaOn+Jo6xOQcRqesxOUmFgfntxTT2xBxyx7spkJ+IanGt6Lqh3BXxNH2Cf3hLPyW
WFV46w7AaYC1NrBru2Ht+WkxSw80JdSC6PrBpmX9nW8yN2+4nlAOI00Pf1H0gg7Vn5MOZEidjfH0
tp6Rict2sFV4p2BbtHu/reG2vJ7kVnbfZxTCUdEwA7cvbHhzon4yvOY2OP3seApCdOZ/GYvWvm0p
zvkRmozyakHm6e04kwXtKlpliLaX+Rw5h4YuhLwhqavy68Dv837PWOSynISyMv97Q16CsOwLd3Z+
FLmzAKQmUR/IHczVmS0oEh+KxgRFocINpvFKDjOSvXmjKkMOW0ixtwK9erC6FUi816iqqL0O0JsE
2es30Qff7zJGH0W+yvcN6XXwerHjoH7NzhbDC1CRH/dytooYLMPO41P3cM8d6tiDg4l0PDIZGok7
KI+iAq7tfurTwhlkfSUYq91nRKsOiKoMXnwvXJ38wpWjAkK5ekLvRWZgnoWYZ4iwA4Q2ZweB9TxD
FdP3ofoGV1lZwyXy0dFDvQIevILsf3oHhYtKAGDGAF1p1YRXZdlqH7UECTPBbQJWeOjTHlXh95E3
j0AamW6Yj1Hb8SlkZjb98OfXdpa/mv0Eio68nzKDqTQYC/9TiYFaidVLUvHj4sCnDfVCAxK80b0K
3ni8PGRntqBEz9cSd//BhcFQgr83Q9TnvUodd7mYJm886haaj30SwGoDBA2otI2a83jlM/rQEKA7
Wr8gVnQW7P54ZOoczFImPwZHzEb+6ZGj1tVwtWIVRbEFy3tRBdS+FmSCwc7p5FO0RrkLUk+iUiFw
xRsj7H1Tv3BcfrPuhCs0UUOP4u+vrToPwXCUnigolrYajmpcnHFnBSDedjKApOSthL53X3s10mN/
vfD0bbBiJpRk7c9cpqMWSRNd6iP4pjE8qikT2feBM71D2ijMOzQbnIHiLbSBL/kjUy44O3YkePSN
YVugcuadVRy7uh7bhaLCMQpGZKvzcFhM/uMkV70cxSmxrQqtEzTPumPuRFnD/AhDAkyg19lw3dk2
i/P3axGBlSAxY84NmsLnW6EaOinaAslrOXRtgHxQIr81sUhulGtZ8tvUL+HVRk/9JXKL87iJ2pcp
HBK1UD38tfS6ydaWfYAnhLwdZP66tPGHHoT7h1kq9FnqWaEmhUIpyvD5CKH24c+PfZ6WcgQS2D2I
CzgAdFTOi2SQ7pQw00NFX6+6ScY0b9V0mOqojPZ+tdU7x67tpEkrV8IQgdiR9bpbhvq6m5lOuvKw
Q+gkSchhsloBzQavP4XHP9/ir+fDLA8IFoN6458zuzSi0i6trOAOy5LRQ0SZ4/UfiJOsyyTJnOEf
a0Z/ZE9bqH/hYP5ubUjVQXxF2AcqGGd7whdFBDnM1h+lN6sPyG8X677iMGW70BEIqVBDXFCD1d6Q
RlUTXo8J8wIhvee3DBZv0P+uThcUN0FXFw8uo/HxC87rN1FdYkI67ox4l/z0zNFKAHKbP2fqyCBW
/e/JK6o+DVZUPQ6rKxBeY7Co+lTy4t8hyF5dNsyMTjvPEZt6Yal+NaQYEjNhHFIBwoSf3YiroauV
UvTHPAkLi70smDyABMO1LltgkiWaQ4G9dHD2DrNksgY618q3c+/dn7fKmWwfSXpIRMmsnJmYMxjJ
M7OSyGoNVGKpIwMym9irevS2QzU1MHLMiZjifTRk05dOzSJKLXvKPrU1cdBxbZr2tl6ijWGbrW7v
ZuFE40smz6zBc5OXQE0C4g/0JPiS83sroLNVgqrpkWgk9A7FFDdw9iIaqmx4AAktxN2oq/bO6uJV
7gNLAwrKKzAPDiO+3/pSreULNu+cCBxFXGyPAx8RkTjoivMwfLGnTgJlV0eEBr0+nYeuv8uSwYf2
zPFyJAHQ8TzBjVnCgAw/X4ZAFdJ2YE/rtBVdhZig0izfhHFWqHZHJRlei8w9E4BIs0EYYR/H0UU0
64XX/Iv3wFHC/WDeND0K0qnnxtpF0RXa9LA5+nMovWofiVmUd6MzCvSim2GN3ullkctX7eVt/dDP
FTzrrSeX/lNQO9pi2smz1r/lSmI1icNpegK65FB656UzHzYzCDtFeRzsDv1LZmcaM44HtUhcvnaz
Jg6vxnGwIN1ljExtsP5s0fRum8csDA4gwbdKHxffR/vvz8t1TjzFnTCsQfUK+w5PBVD658sF1nCb
wAdkhwAdNumh5e67VD69fKqRv1uiKfAvOncttjmdokXUD+ixzlQP1lyEw3EEgVs/VLakolHVNqxg
+bQEF9LRgb5BSn72r1af1AJVX2uplgs/GSr7K7PkikspMBvANP/8QL94BOYbqDHgMD3DKnS+0OuW
lBRv7eQAGixejlDt2BD86DbrD3XMOGCXZpmHZvuIilr7Aj4QdpHn5xiyHfra2FsHM0PAcA4Sztx+
8TAm1WmVaqmS10s9bCxWMiPkpNKKHKuzdouF3tjymcEeP5ou6VZsqmM+sWpfh2oO9af5R82o8gZq
TijFz+wT2qOmSDaWDfOVKMYuuV1d2FKjeH+CFwtq1gsXMr7tfmmXrvqOXqLVfMjtbgs+VQp/nKVU
ScP3gw/nKOgYy1ZrvENjuHKz90CfjCSxLfN2u/dWrtDtk7rxeTXDViVZchBV19sc7lrztbva7ytL
78ooWfmTWXS2kkebCdgmOSFKzTDSHnn4muIW9tJcmuZTyU9xC59ivBdRYjaTQ141JocyaczWKURL
fUoWsamJLRU6QeveQ+WAbk5eWZLNQgW/DZd36FCHyOdC1TOtn0cxrPqj0+Wr0175IcUljPjU8vMB
3KnKvFOGUGq17HJ0lxBNw5L7/m4uEEFsdkK1kL/sdWHVKA4HdcbK7ccpMb+TdTiEr3rYdsz/R3rn
BBcxpILDdln7eovyY8RiLwjtiDCcwYFCueDap0rplWob9DZZViGKQI80MO+nJLO7Rj+ZE/bGdiai
51dPd1sqNpJz3LYFmYBjtYxBgIgbebdr7TZm3Lb7bKXUEu3irXAsdMjaYOB0Zn3n8Mhso2buru2F
UaKHoEymgSFs5oVlfczHysnHK6cbPTZeQVWUpV+8ymbNbcuH5+tUQDQ5kvH3mieeCl1t95QMBk54
Hcrqe8IILu9JPp39bi546fUgBEuStcoc4KefunWbWKCoXAVPH7oq6e7d3G2Cd/HgNSB/ZdvrVwkK
4d9DWgPDXRNvs3wopxYdUekgs2WlpJJjZkOwuBUM65YzqsXxfkRKgosuBcwl3i7M2ujBV4Gy3jpr
aSqYi1rN22IaFEvuNK0d3IUuhdejLFfUMMe2WMf7EEoPbrl5vPPCp377EHVZu1ZpX9WEHG+lC489
A+uW7TBdWo1bh66Ws0Qxp0J3trHTvs4pHKVxnKvwVZJsZeJduvNqKqbwp3hucmX7DMQ1t24H5VGa
lQED16kQTdNdr9oJ0WWaMgh13yDBNIUtIhC2jplTTaZtuVGTpdFppPK3qWoPmbw1wQgceFiFAmBl
gt5ei2f5MK+i7+6dnj5nWuoOC5QOpa4XlCvcrfM+b0D4ueWKs0TQuzA0X2/Ihk0I4V6RLPGMx0hB
hLTuaRsH0zu7kUbltQ1QELyXsW5Z63lr2AfMXpg/8xWbh0oNehuOfBM7JZNVaeNytOQRVdlcegdm
V+vQetVESVe+22RmXEgJ8sa/qLJcs9mioG7ZbHASmX/qaWlZTpjA6ur74ynz9GQ+5JM8c27dLamm
8v3mzY6VpBQbZf0wiqrgPoOiRILgiIkxL730s96YtQ764u9VX3nVP46VQZOTbL4/fZ4wfV7PnGbX
JBeVv5TZu3ZyBSXDGo83p40EzPPNXqYK0ckFBQVudQkktjOnkaCNIJoOJ3cnxWS83YwkAOK2FTXE
twniEuW9dEcbqQtF0RjhzoIK45r6XrdW77GAU/LOWb2N30S1t1XofRHudjeZIgdCIfbxPW2BpB2T
8tc2pl0sEw7/8YEh+TLSd0HpzMntuGpF/6/x5fjvSC/5+LGv8zJC+NObaQwOjAgsNsq5ndzagzOj
+3vwGVGzvsKqr6xbp+/bumUeZ4z7t3pI4LcJ5WKoyQprBJQ7jJt1DeNPznxe3FQIpKBhJpNXPWVX
ellZVuvq0DcWWg9pINEuuffzniHrXVYJCrVPR8LLAl7UU0+D9WtdK3VaN1/uyi3qkMLc0ITs6r27
9uYczXrc1muVINDHYely0/MZ88i4yniKnfWaAbgeNvmEYGndL+2ogktEhIN1OmaZJZJ3WjEP50ED
ui68U6r0pq8xz1nNgopAQ2K6Y5StQgFa94wCUUqOVHeDxF5Z3rBhW3XJcLrDULDTULkBvtDF8RWD
1TEH2p9hfbJ2RVgaGycH7eLmUKAnOmPoFbU7qqiPjo3gIlimUyG9IR8oU/YOskFqyeYv2zYYf/0U
K/lOZsz1ky+vYXohwGyt2ZwjqGw9vp+zbzpET+6XwTETKDw5CTdDbAfdVsc34dJj4BXo0PirqfUU
H4t0aIy4GDtzJuzNMb64UqVxqu0MdaWH5F5e8roanVVmqfzIHP0nr9d5bpnB2b/YDG3+V68utApj
N6Nw6dGiXdvZjXa2mUJc0uCxSdS0849v1q45UUm3mP2QB6tpPLUxc93Wrmpsghgt5pyvClpQ2tau
DyuObIC+4ZC/W+1sa/q7Ci1NOGdnG+29Y+F0tcQ6+8PMqVTIjGFt/ce4lP74wgP3+Zy0637gDMbe
VZXxc3etteoxEAv6P3wgomWAD7F1QNNrh0qriSmcR9dXR8LsG+Iac/TK1g+t5TC59Y9W3uMVotpu
fUjQV4oO9kGUjXGgQY7ann2CK1PmZIZhZ9yTUEGoECZ1e0s2930/GmOVZKVlV58L4FH8pLaoN8P0
4wIPpSAP39a5d16Nwo17bOOkzTb3Ose45aFdqOscwRcjvvhqnWqHl27XiXkKIuqGhZRsaR+Jdtgi
nDcuOOG+etha5fXO67wNapaiK6fAtpx0mi2+vU03bRP7QT7iTD9Wqi0ic/2iyWiHlhazyM39U1jg
lHWpv8hhjce71fI8DqOfFfDlLcg/2evOF9qY4bJgRpWblr6JCT2DkNBIWPvwubwqYQ3b7sux0yyy
XsOa1/EUe5Ru3/H3yoG5VVJaRSaiez/3Kpze9bHKeZlTItoMtd3GfCHcTrCuXgfj2HGIQBNYC6EV
GoeDG9JRx2B0vo+2hYdilbsLGDtn/5fKM7f29BWgChVhSS91x60F3qD5yxXEKUfEUqDyXMiLSxh4
9p1XqX667R73sxn4Nfs5sc0pegKESLR3uS1PQBf6yiunH5cDDcFX1pQ+aJcEqmur7/2AupS7J8LP
t8jsEPOYVdPrAb1H6Efd66bJh7LoEfSpER63PCvKXxH3d+V9NKHn/k9SZLH6FiVcD3ad1vb1KYkG
2f7jy8amr6+qOs6r1LZFL6cLZ5ENTyyaACRt7xN57itaPfVHKE1Vj+ywKDcwLoWizNml5WCIc8Bz
butH1XaeaPdjX2w9dNc9M9z2flK8Ge8WkR/SDtTQg65k/rdbrWk8sKHjorlbcobtmjux9UKFKADX
zQhBAKx/EboQ4ySWg1poMiXpCmBkVfu6YUO94XsDSheFbtz2a6mLScPKWLgbVDGsTR05N3qKu0q+
iwHl2M0xsWE/0a9RXIJ94SSnDjHuSJd58BZi6rjVF3UymOvbeRgv1QHyA/OT3zgMtGX1WgvrIFx3
FK8lc6OwzSwKYYrtKo5W3aJ+nmyF58CB0ddQdys0YJRzpDeYrfjItuqqi2XoIFRLC9WCTEBbc9kc
uj/CK1qrv0X3whg+WORMjM3f48Czx6j5yWTL0k2AxRDbWIbYKgyNjaedkzjzAQjiWj0MgwxQIBcw
zUNir0mHxPtKrAwZYpybPEALeQiSj5Vbx7zZeWyiUKdjsqGHdQtvwwzdD6qSjdg5lgykvYthBNHx
x3hz2DdhmfWDS2MdjoFbCOBMuIpQlUnbEGA3Tq5a8DOoi1TryiN4j3/S2rnPvPcgNks3sHY0Jikj
ARkwGY+5adC35rv8wQb10AN8nt5V7eJty5ssW/zhyKZlXiploxBMbj/SkyqpfviFhs9cj9Izvt5D
XxjX9Jjpun5uvHeIWRvLfbK6MPYeKfxmVfnqyVwAwoCR+zBKaaw+gV/Wg+zv6GIW/Q2ct64u35En
ZoZst/YruPZqpzT5Sg8DBId4HSwTY1axMA44gjubVLkuGeg1Arlupj9naxjCixnC0sKN+UiMcJtP
eAk77Eiz4NYzBi+exwifMaAFv90ncpxYU7eVBixSCUu207Ee/aqvL8JQFjB5JKDKFriC7Fa99bSn
XN71yLJhNdg1gZ3VLn7VkQud6ic33qKFi41cg/DHujymMdYw5A56VGE4tPt+iGG2oEOksWw2QG1u
bCuSjU95HSCuC/fRLJfErSRIj4GzzhNKNr3lGUBOC4UF9kw8mjxdNAnxzJNzzaSFjnhax5aROm9z
Yebruize2MPyMfIpdWZsnodiPavsxrkxqvoxXM8zYdLBjm6NSShWlxRRFJ4pNTjLYjxdPJZo+17E
g2MCLagUtr47NCUswdezXLPV/bxayYKgUMACL/OeHRIn721f6S7fo4xm59/GfNDZ+wTgbn2xlYWV
bbupsiYPqif2j/DRrVew/OeUKJz+ghJdHX+jTGB/UF2mls/F7BkcVJHzGk++mEp56U55tt7LrBbz
bgs3Dz1kqb3tA6HVpqzT0CXBUl6tlB8NcrdGiPB+UZVlf3Iz4bQHdyrc0qK4nMz5kObOOPQyVXM9
du9KobYQNdTGK+ML6t5WiSPbVpjedbf4D07WLO6l1WpVfam0iwS8z3wRis5LgoaBbrYpRM93sqb3
go5c9nrKS3MuhzaHvPu0KAK879k2VQyihEPc1nsfyEpIzoLeXHABUNbq9X4Q0m69PW7Sz8pbk5pl
Jxt+mralRsbKETwiRzQcPfqNTnMTFGrYvjxlXE9RNmGAiXoeiwSP+YqFIgKbyR8Lsso8gZnpOvJI
3lt0pEcAdLtCthGbcnhM1HOet9s/7v/lMYZyH0/Vsm6UG2eqR2yPEvBl/fCYctcZ1Fde+hTnPh2J
KJhMWK1sYaJwy9PK/kTZQH5R01pGdFh8896PmxfL2ehFjEK6qQsWaMJouzE7bF/o6SkcMaF1WSlj
LYZ666sbTYmset25cTFKJBbsTlxF0xYCsF/zxZgMaromD7JIELh84oMnBynWicwkM5lNKilV7ShC
UAYTa8CRGW+424NcyDgzdTk6+XfsUoPpgsHJSQ61Wsql3JGVzc0HjlTIyBxQx96e0yEAKXKZ+auY
X/EC5fwqr7t4C9PS9jab8kmoNvsA+nIZvsGJMw7fiCXG6ksRK1Xdl1Visw2HftXVF11ZDnwscHbC
RYG/CHt/3I3MgbG+5Tob3NPGuMf6Wc7ClL+WtpPhtwoISVmdskFMxjCutjGC0Ckb+93JyUYA/rF4
FNHL73qgUyAcUSq0pFmOVi02hrQnYiA2UmXAD9MQQzupvcx4gsVxW17Vkw3jxMWUJ4phQtLeLh3l
1Pu1DrKkSp2gtxrxRtGK5IWFj35otD3B7TSP4XxveybbyNbImK/E2YhFA8vlUOwlR8Lf9v/lpE3R
iWXvarMHaiegDBLO7hj2pzWwgS5SNEUW8QbxFbP5SmV3vG8xElFDijZAxoK6YCgHhEEyOnud2i2R
N43VPgyWjI25PIEHKQI3CTUPsbJ5us1pkiR1x6SWyX59rAEw+ELFxHESkmhLLZyfrIVeOtwljl71
JSx0k/1xkyUVd4CWSHtFpXRZtrghxvqQ+844fXjyqXYrfxRPZ4Ce6yGLMomirZ8rB4l4wFxm0fJ1
ZK1n+iI8NiG3WaasWCwss2VzyruUjw7IokjPeM3ecVeN1/QQeM12keUKFgMdSmfQ6VAvDSRqS+Jl
FooPEjby+fqpDEAz1kQaFCBqjEP/VMujDkvkoHVkjMhTsphP2UBKIcbQyMCTVsZLsC/VtLCB9bSG
6ylS3hQTJq9rhjnpBzgEqA7lAxWxi9KVM+/F0V4Y6JTSaJy7SGRW5p8WjsuxpZinAr9lDxWCV9cD
4OAR4OQ1Ab4oW9572XnmB6toA1KAMionodVufazUlPUUeTeseydfNZp637etbHJDtYic3yu/cOep
2jHuPi/uxx/djP8bPHhh8MD16JD+75MHHyh//Dx08OPPH6cOnH9FZgwYeCtMIA4IONrRT0MH9r/w
ykxQmv8ZbenQDKo8TR0wq+BQSeXXVNNB3Lj86mnqIPwXwHyP8TfmFWkeBygi/cXYAbRbz3pEEdTF
vhFLjDi/gDsY5HvecZP2tgZR9R2lCz88tXNj3URV66+35LghZyhK+u0BVYoVhR2RODfFgMfdzWVS
vLJcR3yPqNsDdG/C7E0uluy+cj2bQKaWd2j7oFJDuuPlqR0osL1FbrvtIUwm/UCeq7yUKp7hqnML
REwBCJNlwOc2vpZ0aimDUXSPDIay7VMoLLs3FB378cKlqiIPq6W8T848+Ou/W3oSzkfCSfSV+mFK
GLWu6JTchnFdXhJ9gtmZKydUd60j4VTdWbkT3nmWW9cH6Vjx0V9BruwnGj8UXXDpqtrhYxzvEBH2
caypqoyXIOkmSQ0r6ajohK1TvRt82fs7Wl5Fmo2WH97YeS5uc8mUGOXNTvv7elpjpsxJVL7Q9aGb
HtMTAraChX/dAZtm7D8qyzeT41dQfq6Z0zeHRC9wSMJn20/r634cwMozZBf2O622iZnesWBkivAy
yG7WUrbZzlfR+KHBWZTQlbZxctzUClFp6nZiGr52mbBykrFQ3gXDwvhTuxAqH4eiDEkkPDcf3xoM
91cjFjVRT5vb775u8+tJRAsyPb0/HyiKxlRIfOo4R0ljRaSxyL/SUkpWeGFBch+SybfL1BaNEx/X
DtXWFGGk/n1cg0o9BTQVMLcEuF46lXVW7yyXPPcyoQ1nM+ddqRvm3oopzSfJtIKyEfjdBSvR40iN
TKZjjXHeAX3M+h2KxPQaQnI3In+1qa/DhGTBaQYRU6WDNkoCkQ0QJiV8qNp0UENyR5UDXthuRQUZ
KYx1S7cqn8N9LlX2z4DkQol4ROU/MP5zXSbED5AcUrCnPjnW79XU8WBD7dfQI9I6whMh84U2l2V/
dOMO9sq6mYZiNwVgr6n6zNFd6I0zZK1MLQ9phldZd16fi6+hCodp727AAfZDki1yR6ktbw46xHtu
pSox4XEV7QaY+t66hJqeKcF2X5o4n6/zokjqQ5ZYhdh7lJOHw6qa9p8lcPWXKq/9bdcVIvrmUk0e
Luk4V1/QoSrerHUrSvqic2XtVO0hrOwWFuUlaB/XPo2mESbGSvoljbMizC8nyvjov9htVV3PZUlF
nuBmo/Bct9Zrtw1805yrZmBFnp4vKyM+2iAU2aXCLgqKANay0J4rV28nPW1iwHHgrSodNp+9xKo/
WVp3NM/K2oVyM/f7Lw2IVDIiEes97BKRm66RiLKLGGS+QL0M3qFdTMHC2m8OdYFUEzO99yo/s3fh
JvWXfkPs9RD5U0XDMsn6E7liEex4hig4xbPdU1YDTzbsSPGKPF20tu60oq67m6cy+9YAtFTH1avy
/mbbbB9hQsfTMk3aRbzdRqu4hUKYlKGiA/VtKfz6jmy0sFLJvu9TLYV4R1QCCm1A5+S0Ve5E15K2
9AO80uozO2axKZPWcXfRYlESHjmTVxHxnpt6Sx7euUkFW/XWxQsFoqBlEpd8zbr2pyz4NpczOC0n
n8KbzhlLlf4/9s5kyW5r266/csN9KFAXEbYbqE6RdUGKVAeRLIS6xsYG8Afu+D/ed7wfewOUni/z
UJdpueFww3E7uiJTB4kD7L32WnOOaVYVZ4V8zBpArlUzjEdnc6bWp8VDCwx8lnloGPrMdPiWjFCh
yi5Pdos51//7+/9N/hmldfv79F/3suEzw0d6xdn0bQ/65/+76742T9Pw9et089Jd/s1XPzj+929/
nH5tw5fp5dX/ga2eT+uD+Dqsj19HUf3xIX/+zf/dP/zH12//lTd2eI09EAXWv97j//1/Vl//8eXr
P25emu+3+j9/7k+LofkLydi4O7CD7Uptdbf+/Lnbm78QZIV6yVHJgtlzYPi0Pzd7y8SY6HhIKonz
hUm2ywb/02Jo/sLwExkWImcT45Kn/Z3N/kL6hmwKDRVqFjRd2OZgUrze6odWtvo2pYpfO0VynJKX
ZSA1GLkceUptbj04uOXchXB0DhhvBVxYu3LnO03Z/uEULshgPJK9SIS+EDCruuLVugT03HaAioSe
OPMRftlAlherz0h71fAHaU9nCNjzg0ICU5CLXDtUqhzPo2uUWdDWjPgDViIvGO2yupok/xK9yYd5
rdMwy7JeveLu6mGHfFkEtH/vc61ePkuptAspqgQj1SPaIqbZ06+DqufrvidMx3rN9S/MIiTdu9HA
vZfPMzmDSq63kVutnQ7qZL1Oksx7qPFg/jZtJuteqpQgFcZULu+JCY5tpbJeFLXJUaAa2DaDyqir
zPfo4waD7rS/M3i3blxLeub/fyt57U9f/tt/0fe41p+8k/9jepn2l7J6+UeQT//+b//4Iv7x/mXK
P79+Sb/9Z/6sx/VfdgAHJbfqguUD7vCfb6jGn+B6xVYBhw57BUquP99PU/sFaBR5Uw4SLg091z/f
z29/hBKZvw8IBdCL+3fez2/qtn++Iw49RwCIlBrE+lHU/SByRM+k8zgZmu9RCg/iITcfkukloeXv
0Cxrjqt6cJYnTnqFd7yL6+7Ry+90I42SDOA44HqlptWKGFIha8olJqd/b3TvrfVdJt+p223W34up
D4sDHTy/WA605Ff3wW4/u85tulw7yaOl/aHn+792YPx/cKfQd83iv34mn+aX6tPL8OX7TeLbj/zx
/BnYyTUcdQh+MQtjH+dg+ccOoak8mTxnePYIXXHBYP6vB9BVf9k3ACTDeElA8O4Mij83CIctB5sl
smqTQ6TJD/6dB/D1BoEW2uYNYG3E8aQjDL3k5CnKIraS3ke0OqO801D3bj4dFo2m2lJ77jUjk9SN
xUj0g9/majVdKzP64z+6DFQLbN33fzzv3/u6v9nB/vka/HEZbHW8ciZiX7Sqr/ephpPy6K01lzGg
PQnwgJneqXW9LeEIIZkQb5uOfNHpqg+it5lUiIG5VsRYwYLuQGV/t/PmzFOScusCM0uB0JaMw311
N6rzg2aT3n/3Jf/VNb+WWn4zY+AP2Xc4rhsaDt/e9/4cxGmMxKm5Ihelu68SR3vIE2e6bW21u5pT
3UJpnGSP44R+RUG5c6pVhlpFb2pX1Hkj4q+kB0XGmHX4Y3v417fztQT5j0vj2nCEA42mT3ex7aM4
5WYrHGgtqdVXzmrjuF7TIloyY47B1T0UW26cmlEfw03RtCPmqSGsNBSUb1zJbn/4/nvFsMLaShFE
YbT7jS8k7xyze9QYmRmZGycCSv+k+brSQL1HRCfjBO1x5SfbtqE+Xd8SYu/3/4fP3l0zoJZVVuy9
DfKdf2pIsI+4icP3Y9OiJj5gSU0/F4UalzOzWt/tGHByqhRvuWYusoa+3X4bEiAScDYXzKQXkuZR
DOS3u4jTmjQ1olphgOIr7CTHkRNf4U+yHk5q49LelcJ8lGLViEXhEEL54r1lHdJeV2H7xeyAC3xk
nGJVXvKLx9Te3MHadFWP9E6ZSEp0lGIIC83oU7/dD2FhOjVtcR4KfRUMnJbqpdM2DbVj16cvb7wy
P34lVKHAqnYTNBdmX7zm0rSbLSlHL3IZimW+OY99THGd3KSixBQq7Sr5mGPNDRA7Vrco7NZ3s5L3
z2hJ4spuyDLS57X7OKBDul4KcnlWjsjHfpuSX39+pT8+t9/WRTC7FvavH0TpUw6eKVelR8M3E4YP
d8IKenvprqchvdGrpLo1hWk+rWuXHn/+yT8+PAb7AR5o7pOJFftb9+67x5YuRzIPRBnGpNOqsaZ3
K2WwwE3sS6VTP+ZMmWl9VdvvpZctR6AS2dWCvDAuXectB+IFt4BnhysAZrc/Q/ALEOq/foVEkRbq
wrQp7vO8IvehX2xeVWKfsuuJ7sgj/cFmPeus0HfbCufo5M0krfi4jV0vxJ+3PYwVWpgrZiXa/KuW
pGHbpJYSj8NWdMgQxTDHhrpq14pl0Ohv9XqZ0B+1DhwUp6q8oFyZK76xJv34RnBgY4/h7cR5ABzr
YlEqKvr0uVbCT7Wm6TgDSD9qTUOLM5M5ypPWiI3SWFu/0YvPywzG3NUWRBc//573D3m1OnERmEQ4
N9Ij3v/h9a1lSU5JTFlErKOG3Ohl9W3lMwXWbogvedfU1Vt06r/4MtlcDXiuDl8rZcPFJxpiWBiM
egIbxyo/ksbSxuVUmc8QBRo37NHnBN3YoQZGfnztdRbps9aWnek5OQ9NW38Z9aV6zwAS68WqF+87
GK6RM1tXmba2VZDVY320oLLMKEbgcwU5qSi+jazo889v3IU9f38o+T1sKiP2Xvxcl2daQzHM1S2T
OZ5GbGfhYKpTZLdi/GAqaX/VarN1TDyxM7vS7thtKSq9unWeUCE+rObQxV6WCr9KdPvRZNuLrNyS
Pt0y9y4pjTnsWEHDn1/xfpC4+K4hHLDm7WufTdr05WvkTaWyToMEmTfkvxu0H+GhSHFnYe8mRivT
jzovzElYev3oKPKz17TetQ4PJRyRe+fRVqzKtZts9XPr2tOd3hoinBRGjv6SoKDamN775tYsd8Uy
vXM4pZ5mkm8UoyAYSjpssaoyz7c4p8s3aqAfH+L9NcLl57LP6nwhrx9i2OO9WzQaolgBTWYsFREh
fWjvqOTWU8K87vDzO/nj5+FooY7D5mLYKM8v9g9LEF9fJBaynGVpPhiT8oWiIx/DfpCfVGAKZfC3
Pw+nHphq9oG9VXPxeQjb6smCvRLno2W+czNrjzRbnCvLIirQlb31huX7wr6zP9seVEBKJrCeQBwu
CXdOWTRuqqZrTKyZFQjDSVUm8PWTzMteDdbZuVUy9p1eKHNkSkejEBYILtG+qtq9cKb02ZhMlenm
Yr+xL10eFL5d2Y7TYaxF8PPlWyfx0QL5S5bYq4zyAMdGe58mCMeAM4rbZXIx6XCU/jpNM8naejO+
4ar6q48nbppKjrefd/9i8Wr7minn2K7xppbLO1XpyM3ztIOyN5OjaZyMcFGmL+5odeesUJw3fvkL
fssf3wtfDt/OfuT6Nu37vpZ0EZSTQW7JeGypWXxXeNbzYHZ9UPUrHhaIds/e3Dj3U+qcchATxNk5
852xWm4ZFC4sEfLJSNuzi2o65PBl3v38Of3h7uw+Q9Dje+wNB81Lz5ldiVzWam/ENqXAcTAL/Y4B
ZnZdMaP/IC3jsyvr/jHjrYob9G9/HPn/xnGDPBP+x566dxt5RV8vA/nYtxv+HiMusGsrj0or2ncS
OKC8LUbeqhCQh60F6WJ3RHyWY1fs2NUBuUFWwkaFfPO3S38uiPYq7tEd/Q6o9PUFpckm1LoEN6Uv
0ixgICmkj6gt4B2llB8dbboWSmOe/vaXQKeTzCeAXDwnl9kM9WYmyBCIBCvTkc5M4c3a75BDtgNJ
bc7BxAXz2fEa7Yjukn/HOLR7o6T4hjF6VVNgoUQvBvvFMfc4572q/a50XDJp69ls2/GUkJZIhtm2
kaSXy7w5kTnVn4dWBWKz5qLPwpK/cp0psHzvjUmbx7Ap+mZ/eJO6fePdvbB48vZwXThuwFjQJffA
r7y+rpxYyUnTibTHh5/k/lb1sxV4jmhkMKnzlkWwP3CCIHfamrDBrWEc8nkcrWDOJ/u0NOqsBdOM
YOroae3mxU25cnowZkV1kKJn1lOeoyb1lVxsyWGUeo3gJ1MYTv38C/5xFQBtBs+XkyzOdkgTF/d3
aBl44iylH4JjLznu3ZKKfnJPyyGbsxUnSZOaQIAMJpNB4iHsa9vGUWlLm1YZrYhYpoPM0/FOa/jJ
oCPBoUO7SCbcG1f643qAA5XJw54WAGH08vyP4WWq8pobrtD82ZXPQKSE+muvV94NPfDq6Pba+gm3
0WG19Tz++W36YZOmwNkxFbuSQedsvV/cd0+hOWRZAg3BiT1pKGSypfM9eSLqdUkgka8OSf8GvPBb
+fT6saeN6gIZhTGww3IuHi8aDKOtZYYTZ04jPmFzXg4VZ95QwcV/nRBg00aJackje6obuOjpo3IB
VqhXLESOMtW3WJ1LrBXZeMWwtTswHOiVqKnohtTp5n7InM70yTWivlrz6Y0S44IKsL8c+DfoT6s6
dYbFL/H6dmWZinhT5GqMPcy9NQaPAKrGgCOSaul74kt6v1qYAxNntk7X3molgZauU9gtnUP3yCjm
uLfLtHmjZr1w3++XBQBsF6rQAt/Bafu3/N23ONAywdBlbKRbp9UYSvY9NP960r3LcZe2vy4m6Ykn
uWod+bKwXtuoFoPNZB/832QRDUv2moLhYxTFcIOYGrsKcq9VXsnem1XfGDCIXHe6zP5PLtyj2Abx
TduD/v3rC+dJ0Bt7VtZYcxcn83uvlgTyCtu7bxwbpsLUT2uQYNbcFWXC1aJC0+Rvgjk8Iax0SAWC
dhKGocw0Wu3jinCOIllaau1d5OePmrAeMsdU1LcufC8mXz/G+5TM5o6zuEDPuhiXyW4XD2jaFqPz
M0knNrTpxSrdO60y0ocGjWxcYwL8zRxG5SHVs/HZbasCx9LS3BbQUW5+/hb/xWayE38Iu4K5CSXr
26HmuwdgMmZOHdT8se2ADE4TJM1CR3ncIs+9SUYbUtZIFpvbgp9slWm5rbStvuEfTo6+vhV88xdL
L4xL3g6mONwh63JHxxRe6PW4UOGQ51EZyVqSGtzJR8XMMFbWnn5lpMhwcGCp16k9iHcLwsBQmOMc
bWIdg7EYtvvWNKrAG+fqjbL9L1YgTkCIvVxwRTuM5WIF0psmdQa13+IBv7d509K+9rEb5929siCY
YDCIW+lXgm2ng6UrUo3JVDAw4HvwQ/2qrpU2zhan1W5o19NLTiy7A6OduLidlHLL6vOmN8QWdA7S
nLC3kqyNyemizMw5tbzBEPirLx5a7l5N0hzZx2avXyC0yiXxw7MWNw161zzTgajibomXIkWePVjj
dmPo1BFyTp8V7sm9MRT2kbTl8YA4xnpjffwGD794LVjSNYo4ZE/8OheVv823lwlOBnGGOPNUqE1z
20x8G6FmqcSlTPhnptUgbRaOVZQsoAsNdVTvSX5q4qyf1eM0yb72NdYKTiapZ0ZtZgyqXwI2CrYc
Z6BfGUJ5RsytYznJit96vY/btJg+5TgKP1a1Y79/490yfnjVOcLq/DY7FBQi6L4UfPduYftelXKw
PewllnaXaaVxY0O/iwktKl9mBxxAWvZdpKv5ymAj8b6Cy/vEF9GF2Dqzx0kt34Qe/tUlccBiEslr
T9/64ihfIOLSS+YtZE+L4Xqwx+6aUOLJp628hfqsrQdCfMUHj13plnUBUyxFnK8Mmh1t/Cp3m9r8
OeX+l+eKH9omdKxhltB5hNaHWuPim59HA0kNZqi4RW//61rUecigqL2hpp+jTGmVdyZYvDeOen/x
vNHy5VljLsbkgJLi9XdT4o8XtcvZIetT80DjUz9OTeUcirFeDlpW11ceF/EhH1BNdaNq/y6N8gXf
AcJhG6H2oXSn4UapvBJFntFcWTogB3gbRK1umpn5jeeRwVyDlFTwwZ62pkue21kvntlorkc4sW+F
xaAgvXjaGHJTuO7cfJq5nFAuf6Nq0PctUY3GvB+8wFiwlYQTY4PnwtOBVilzN2z+xEQiDVmEuzI0
hO6dlnoad6U9R06/KlEjEtqK4/s9zKQ0DXVQOlu04D/Sb1fVUCROwHkZfgOQuYsqVfeAhH8YccPg
mgnLxn628PJ9SBiEM3ppyvftoqKoENlM7rHVNOEORu0i4VVU74XRN50PAZQwJYgWvaB2M+V9KbSS
/nPmyHx3ei6/WY07duSt5RpdzTKpzgbuJBnN7az1gV2XdeDavbKFpgbyJGwGq6UgsNFW4WRQ5a2j
V8oQrJaRPHDrciMoMEx9HURuFLFSLiRGV3jR56uZKic56vMoh7DWJwLVZ0cR5YkKoXygkTP8nuu6
xGnILxfWct0qrCimdINeq7Yob8cejfZcqJj+x9aARaSM8F+kl6OWcywIosVCCHbbGqtyJZKp/5Ak
ZoenkOktpyVFtgW2J9VrAhS6bPb1OngcNWwxHEern09jtU1DbBC0DQQydcxInQfjzhtXRYW/wYwt
Krcqs3EZucRTZshjk4Ocpk47GBgDHrl5LIdDud+opEzVgLexnEKN3KIvMEpq6AFvLH/7DvL9ks4D
yXKORoNynaPhJa6/67FNZCzpEbhu7Vyo4AEUjDy+jqXpxtjqChrNUoF4YBM/m61Rnjg/am8c13/o
te0i6L3Ztg++OTabF/WWag7b6HJijNaim05VmaTnprBI73bz21TI5oSu4skdlZxuajpc1cuAiwmL
PmJj6D4ptmL6QPn49ec35/L09MdVUeO4iMg1R704PXU9qz9GliQasNp8rciKDRbhDPezSKsPVlq1
8c8/74fahRWOkxobLDoYAI+XuKqunLPGHmYncr3Fuy5AGJwHNas+ujP0idzqeTdSs7ndRI1ma8Os
4KvZvB+ztBxlLqYVxhZFhnFlHepHy9OLJ6sGqhp0jn2j1oI1ArqH43t7BrOpjtpbGY8syfsR6dXz
RGGo2bDr6bzsjOWLb9IDiw0No0pQd4vNjlrTGdxTX/U2NslhEqZvr1l2TioWtAOis+2p5/lLfQfT
kRdLS5M3S+qO8gAsd2tDbeZQG9hV3n7Mx0I6vubUpylrSiPQmlF9SUsACsHc5CWWI3do2jBXu+n9
0JhXCqCE+gBnxcrO/TgS7JsDG1sespqQS7/VAb/5W+c0HzJ7kyx8E37qA807gpTTTs2LI4nliH3b
YkmqaBYwRE6pWzXTvZcgeQes4lrn/Xzthbo6aFbU4OoG4LTN9aeuK/IuLiqdkJxdhvzJIb64wj9c
GGWIXpTCcRfTg4LPtc08FxuoKF9zUbltJa2xsEz5vmjaDV9YIKrpmSbM8CkbGptvUqQZx6ms1uoz
xixCppaZsR4pWoZ1W7lGx4ug5ogyinmTL6a61npsLkVRs6TZmjwIex8woXRp0pMB92EJbMa2ZlSh
BR2DsvcqAeVHRXjN/bc6n5QXVx61Lq+as1N5OBMKXPiYBuXWHSRBJje6ztKOBWzb77X+mLQeBdEK
Ja6EclOZn1mA3HvL8kQXoBFHQ700ise8sdDjWq2NI32x/sk0AM4ck3bjLGEUVmn5GMXHOxxK3RIY
VknsiyDfpAizUtU/uthC78cidYpgx0PgdSOYCJtCM27PkDQGGW2ocO+VFpoMRfs83yyNxFyeG/yO
rbSb8VgthVVAG3GUIcJAYOPeRT2ox/wphizoMgIYOqbL6skZajzHVuJk58VN54OjDWnzlOOgqCOo
T2P/TESsGO8doOLzoTfZmKIV18KXEu+pdkot9swIDp1pR0CL+ndKOnlzjAgM51Nb6+Rb0y1HwJ7N
Jl2yKc+HKwSgK+bX1bQdzvNlhkCiHb1c9XOoAv29MeeVFoBRb955Bd2l68XlJoROUqLntNRCHGB5
DZOfD6Y7HbqikPP1DDqCP4SmOtDVS9skLhQ073G7ddVjwzaLenkPbbDquWzuR22y2fldgRtA3e14
IU8jwBZ8zukN2CxSKZJtyR8bUaP6LwQpcdd44LbuSdk6G6AO76Y85YODmE7f5KoclsZyZ990hcN4
bCnr4npbnWSKeMFrfmuQe9Vh08sqO2j2TGQrDf36a2l1mI1VqWbmGRCyzTCFvw/VZ8aaHGCaFSQk
Qs0SPrEjlhkpbleKQNKQ3e549MCG1NJcc3y/FcBJpV+d2HYHhFSj5nbHGswIizqnFg550vtN6ibU
8FpL8ADnDkZMiZ/F544tJ+yrwI4SN/eehoYx8j0LCr6KZtKWNJy3fRQjmYI+V1If2L3ccQzTVDhl
gCd1KW86DCI70p5SNtbMIdnCbc2MMlhTU5p+0o+QWysdGwkgo9V7qkdhauemXq2naczlF2sQLcsb
4Q1e4EFoHWNdVnV2hLfOlE2h+zj6/bANH01iv62gm6umJ5C+0xpf0aq29tlOFVTz8OrkSdULISIJ
/O59KYX7Fbi08d4sh6YPLMWaasxCyAKusDhgDxC1dK0oXZuGklnMYxNgWEB1bzjk9yatKqdoM9rx
vc24dzgg3pAb/Txl28I5VUyoj61TZ5EGM6C8z3hipkCYTTc9OBm/aIzYhYpx0ct8jApnWWAAldXn
QnMxCk5eaxVIHazNfFCnbjpLM6Hiq8wNWoLJN2PfZBh3flPqEhWPLnLWCRCqVCsM1ocpAsNSHYcx
dfBdV4JXnU629MJ0ntQpsCp3elB7Mb3bxgGj4zjDNboB5TR2ETxIU3/nGaOJF6e0mquaA5YejRRJ
76Exgq9EZ7VdSzlirjWGkXbzBqAzMpxpUk+KslUUwbA87MfU8pQkJIRe6oeFjI/+sFARz1GBT/Od
GLraIl0xa4yTnSbLiWDSSpxK0bdPI30AzTfsCazDkiuj4KHE9x9XeHVx6nhbXYa9M1GkueqIaaRf
2WcsemlggebMHkBPGZPj1wMU4tCwWgsUrtKnx3zC6+UnqXDV0GxcHmCgO+bZGPS6IYEBy6pFYAT3
vsHhcQAMa34jMOjPpdOO+RPJGGzlopLecG4zsU3HhtqUim0Sz51XdVeMn9OHteQdjVa70O4xWNof
yLxol0Opqqu4WdtxeXKMMcuisdaN7W4CZmAH2ubgICpHkyU2MzcbR2g/LQXzvFyS1FoOGbUf1EEk
UbhuEXhrU3LObFie7NG5/msmRDL4BrBH44rnYEwikE/To5wdfGykHErXR4VXgYZaFs2JtMXo3Adm
B0sbL1rnfc0Kl/vi6j0tSvrD3YgzztzyoMg0/isApLrTMlvL1TbPUoQkA9XwiLaUXXCiItDRNQ5G
5gMWpfnmCXrfMGx7JSxlv6YxZJakjSf+lXGsZnP2fG8otPOAxbkFx5RV79fOqDD90PdeT4PrVCv0
GOy4oWQyfc6nilrHrczGOiX2hvpDEdVAQEpjTvDEVPUWJJDmBk5t6BQ/lFhXK3ZB9l4gX1mI3ZmU
kqG2tavWVjZGn+m4wNnrXGazsJag2efuSoNsocF8TsqFjbBhEkJVkNPwMsbNfkR2NM2BbVWq94ym
Xqq3NWOz7Eqkwv6Eds3DttPqMIGgejUFvYh0qING76eXbDJLHHQC4/SZU/720VHIL4rm2RvmwG23
0QrNTY5TYBhbRTwKCL/HgkiEKao2ZfkiFkd9cbTqIeVt4bp6oa0BqwsNJmFU88EGNCp8tVWNh2Td
dGipdLmR9DGB0m6UAtSib6elcqM3Cv1yB4eSwmd4an0s57Ke48Vsld7P3coJaygBsClXwF+TIxTl
WDQV90bV6vQdaE42Ejpx4ijNMUtvRvzmOU8K2KhgNzXmfjGhajnRk1lObZvq0+OGl03xYZiZX50m
W7SYmk8hwVkZnDbgfbeTGG7M9GB6u5t6LkeeVEoKqqNmyyiHxzEpPE7qW9oGWT95Z/ZVcwqRqYLn
QaKu4d7AJj7HrBo2+TLVbK+B44E7DWBeTu4xkaubBokwzIe+N+Tgc/3KcbJkL4KehdxfbClpr1ed
2YXw2lzz5DSJlnIVg8JA0J2UoxhcsgNofKo3mFEVuF8MLSs/BfrRYje1BbiIzs4Ya2pGSUCKpdWz
b3Q5MB3qHy+GKbNsB5dICRoQ45hZh6QzbYzbjEWLE7+gnTy2UEdPCNCS7aaXq8zuTHe2BmR9mqIe
Sjghv9N0MuQZpJEKYwbSQDRXZq1H0O8YUNaj17wH+z85xybX7Jp3NDdeSk4dIhgVNAThtFTbcCsx
i5dB2+F9P5pjObhh0mtOG/Kyt060+1LrVABcq43cz+ysekm12nlXEVoOacQWturrZtXr914zsqYz
RxtTH0yY87EET+redwCCgH8nJeuQ2xXZfMx7Yacf9kiO9GjJJrsjB0rvr1jB6cPsrt1bCTO+PBvS
7FC3MSLcAmfpZRGXW6pZvpduQl4XJi/qNQkOI7UwZsHqlNd4RSOdScN91vdUGFk3kDIrlgE8iJm7
mbzOPGFmV32eyQI5NPqmQzsKmwJj3Fkk7cqamhtG/cgjj6IlRxKL5oo4DQ5heW+2sdau1ZWmc9AM
Z4vMo8h0OnmtawmHCPZgTbtJJURsui+G+zJlbWtFyaq2X4qkIgkAnk53AljQp2FFupV5VNXSeuyN
Xm+PAMEUI+LAkmjHrAHzumMU0s1vq8VIA3OSXMni2KUM1roANZKXCueQPEvP6E097ItdwS1UerZs
MJYumFoUTruTtlGUKGcEHElgoNQ7U9p/Tc2ZwddCmKdxWyi2cSTAof5kgJCxo0V2RLYnU1tkQaPU
/ddloH47tXkl2gMIJoeDfr/gQpJtm3eRoiRpHXvKTEIH5mzRxi7BGL6JxdUMZoIGlEcoAps4l9uu
i7Vqc3je3wYZwPEWQDhl2r1nXtk/aTzReWhtXVH5XbFIg7XZXdSgSjmK+aqb460toWlaQTEa0wE2
Sp5HkHjMZwnj6ndZDnl51Yu+BCRvGAYkGId8Q9XsuvysFB6xH71TWWZoAltlPGPMelg5HK2ueZ/F
fSoh8cUTgIkX6HJlfuhyUy2uWHunB8lRwo6mora+9I3UlJQ0cEOFpmPWV/mUNkf63GSji15rGUAa
qvNCQrp6my9U3n5dDUuctoV0n70JrR+AqI55xahyVCC/TmBotJd1bKJx1PCK5kqH+1a45vY8p6Kb
T0yUkuu6swc7KHRtMMMMGewYa1rPeXZI88qN7EI4s597m1PEecrzQNZKk70Ip+tBosKV8MJF52eM
UueXrh03Q2bi6uaXXCj5ewHPx2aC3C1P9O2yRxzR6meeClzoGRVS40sr6bYTpfyU3aZd34Dzsebq
y6hl45H4YNxxq61QHzhrtsNtHDkuDwm1hRrqejshkq6zug0s6CT6AcuDwKxMAedcZ1uju9dO03M5
7Yo/HousR89gcJiJBLYu012dQpl6Z9S21wVsB8VM5bFqVrjQtns00XQt4TZvLutEvjtoAd6BF7qn
CiqvG9NVxHVG0tjRo47Tb4xVOILqufbye0Xqkx62UIKwR+e6fOzVnIaBAQtoPbRsLc47pjzNEIFF
KTFmpIo3ReBSeuOuK1frsBQCMoaqJF5+5I3xPhroQKMEOTmbAEXLdvL00qKDjrnQDvokG9J3sAQo
B/Qq7Sgxa+ec4dcFMdu3qYmNfLf/UV5r7dnMBoIjBhQkLE8M8o6us2wubWG6QEalzubt2G5tGxQ5
yqSgLYxNxiZMgit1zdQXwGOuEpAk2p5RHqnyvC5tZQY0HfLrvS1FHKHMtRVcpF7Zj95Kh7/SbIla
pcMLGFoOIM8rOFtze9g6w76jxhqIhso0eZU49jZEZiu0Ks6aau/6oqK0HbwvM+FEGzQ01Ufulw9s
h6UroFrSeh79uoALcOrW0quurM5TaZN7jaDhnCfJwzAmoA4SuGKnQTqgl4okmX/LNvoLcc/Afw0F
k4D+LmshYD97vVC8W2JvvRwtS+HQa0d/zS7pyo/ksrFZUWNRNTTMfMMmE0Ce0rSacYF3TtLcuwoF
82komkQ/OatZjVDkG7aUXhuz/rhs+5KpVJAJqT44L5/cUlgDoGnMme9B4y5Q+SWVTzRrXbfFEBU0
kENdmbwUUFTqeIF5UzByQHgfghgunthjbPvI6FkXR54qVeBeoWt2pVi5od5xk51PmdLsBDpojWsw
9N1S3GkLho+w3jbtc63RlA8qFXD0Q9IleRY1VrM0x6LKrYNTAmI8bYvcz4jjVJ0LsylBtTI3AY+x
acsH8NByCBbCRtgGKzhYgZfxsAadlnmBbGgekOaJ/CXMHXP4dbMBB+9DRmsAu9+zNLRQd4aDQFib
xQMaObYmaxHTLVRaRO/oaqZQwkvOb8DfS41yEYzSyRk4Dd81lQrwqy2LF2MuQTPoPSiJo17Y7hxU
pCb3p3nM9dTPRpl9YDQFQdqwZz7ec9fnralS5gocupczBx3BAK8VSQTI1TBCGlXZOfe6WQlzkRla
sDO2EyA3Wpb54N4LIha25KpwBqe7hvrIuT3p5848W+wbHycGprnfZdL85NHwS2G2J013Yxo0RWKd
LMo1yFRO+MBhy41mHd3J5crzFnN76EqAUWRHYVPZacDJBwIwiuGKB5PEG0gWs/PRGIf6g7aC7PEb
XlHzLgfqZgX/wdx5LMmtZNn2X3qONmgx6EkAoVOTKcgJjNIdWsMBfH0vsJ7VY0bel2k1e4MqK7t1
SUQgAPfj5+y9dtzPgzpCPqquM6kV/lPbmylCD4I/T3mZ1QZFYdMXIWByWoGuK8aBX4AOz74ba6wv
0BXzXwDdPaxRtp/+5lxflXvofkt840wzI9iyUtb3EcAxkVuO4d/IgL92w0cz/T3hNHwerPIZNKbc
0e5RANrtns5RsmVAHVO0TbnSrw1C7eaIH4U63PI0676k12NQHYvgF1q4wdwKVaT6ASots8Fx9PI7
SaBNR5uCO8nBUA3Uu8sQcHwqx3NbLCbtLk9K9rM5iPtdQOqb2mh8oxl4V5Zw4G5Qh22YfHcVkcte
8QuhzXL088H4Tm8QGUse+1jQAPVGGueteZNWXfkyL1lmcmqak/hukbX5JSVYSEYuesY6mgbgheEQ
F/3EAR9vB7UWMMCT1Ds7iWq3+02rW3n3gZVM7c7xldY+WGxO7hbgal/u2sXzJ9bI2MrBqDKHP+nD
YuZrqetPIeTjQl5bpZraSOWt0CLodDxh/Nbq6MTsX6Dc/Bp9eb9QvU0c1j91M/2Mk983U3GqcYJf
91aVfFJWzYGs8+eU404VzGG/aOa+NVs/i7zEXylMTq7RO6zHKYZRl3GK5FQj70TtFeam7vyFZDO0
Q9f4g5PmxHga6pW09FLd1EHrtTe6NztgyId55EhjNFn/bdAyyWDSV+2+kijF81rXvhaunW0QXCqx
p0IsezoidX2NNnUOjjGy1JSKQZudXTCmOcy3PG8bXv1+tNeeheeTPTcuzr5Bbu3d6iWpqbseAqrk
T02z+0wPsy62jVUVtFog+zUHvnFab2YUjN02xmc1nppcc7RPaWzpy6k34Uockjxzg6OXjukYCV+P
aUEkna9dJd3YZjtHKTXDtsnFch5LSlSrdkYqbZyqDZVEMZh7ba7MmGZFUOTmbd1I/Uhd2dNNXcgU
V1RNxkER/oqAHeSc8xDQ+uy+Nh3KmRuVWyo/TbDMXuws9b6jBjZlKMte6ns3b4zPMeCU+xF0vQr1
Vu84MrRZOp8xefblnjxkJwThjYev0WvEW4TwSp0IiXKYrxyqvedFd9mblLBSM+qcyme67C58Q5Y1
GxghfbMvsIH8Z6+cVol8TAcqKjgQznQsu3mbUQ1/r7JCfterQXyNx7SbD76mYjQ45Kb8pMU3HG01
GN6u1eOZRzNolmwjCX/8hF1IGBsKPjcJFb8MLV8Je91nGtSunVC9g9rjtEczNbznJtOXn1nS9u0R
9mql0HoUerrjfa7dvUjokEfG2FvTocky5Z1BSa/MESYM8tqYzLHaSr6Vvy/HVv9Fk9WOX7wmrdyv
zG7n+IrTo11sYJ0Oxo5UgtJ/AICnWRz0vGn85ZpzAJUmAWgdGTC4GXnzJFp3S7MUwEoBCo8RxVxn
71LXy6+7bGT+x3g4+1YFErmRM8syyifb2+dQeEv6kFZrbVZryJ6bwWUaI+aIbzotrYS2DjAowBrv
2k3Jj5PfSM+FKbQwk/46Tjgr7nAKkdKueWR6nSklh8hlz9m2ZDlru4Y+m3I2VhPH7sGRY/GzNkkw
jDS4h/3PueoHBD6qmNPN0opRD5FLca6fy6IDnr+GDVwDyR3u4xUUyYwMvUcYMAZ5tpsmge2gMNUd
Jmotcj5ydgRFp83+XvDAPnWxAcRet9L8EKR2YJ6SoWe8byXChNqW24CMsxTyy+/JWVLYP8gz650D
0mU5p2Cy5BLSH7djxEqtOiQVw7JIIXv/yWk6naPZMLXf7Macp2pt6PIoQa2ofyoXnp6bBZNfyksc
1IcEJrR7VbbkIzFDpWEfenlWBWGRF3odAVzvPndlyQtbgBBqwkSSKLCtesItozQhxDQcJJTwzdRm
PMKxbxXDXku4ARsjHhWuWNTS3lYvGuukFSLgL9AB421YsNvImVPL2qdwfopQRzXpRWnF+DuM8bOm
L6pdpMmJU1jxI/O36ha1SA8oeGj77DyAZ9TDAj13ss/7LLjFNubGIGxdEkVUL9phyz+ANIVr+IeP
lSnYyGWyD4AqtWfVsHBt6gK6fcQaHcccu0wWNXrLxL8oFB0PQjJz3tALsI5arpwqxDhqQRntLHGT
gPtOd+Pc9WpvMxKZNiC2SsiHPl47XjCf7pzliro7xuM0DmEOCMwKAYugcyHEckD6a8+uG9E7JMvO
GJHERxVz4CFa3Jbe3AjGrwhJZUk4abRFdY/b0Sh2lraM3rfJcLvPDUvfS2tkQ7LFQdgABUx6MNam
U3Vh7k/L0ywb3zihB5YZI4UVL8kLpGtbq/Zkd/QH+N5RD13YODjJUv2gzcC9qslG4XUix6yIcjOp
1b4ocn/fSSZzoZ63K/MWHTPHqSoR3kZ08fTUFV71I4ZTyDyVoaUXWqAYDwp9MfwVDnmC2bXXppGl
fPs8NvXCJFajX7YROLMp5LxOunve9sE+U63is+tGx/3FSaiZwt6fK4cTB5mAJwxYSEjiKmXe5hEn
S08aAiz6DfBs5D0jsKUtahq3ec0jDxAaWTMjRYnIYD0AXetot/VtrQwhKVHreQcRfgT1zr9yXxQG
iCWPkFV5JEZDXulQEUmsS4L215TZBQjPEeLwicotp22BHX+XsRIPu7KQfnooRvo3dNYYo0ZyUaq8
leSDqk3F93T3HhJWewe/Mt8zQyCMm/EhfcJyjs3fILYsPo+XT86nvIUtu4vdHvmCZRfLwUgGpukb
DeJ7FbbaDK3c5cy6skt9GjGGm1ucqaAWbAnL5I4XkxOfuqnWxbZrXP1rUo6gdug7TuNH0rU3Qi8H
17K9uj+IE8LreeFPEBlR5oExBNsqpqfU0VOJ+tEZTrqWjPgHK/FT6PHEpNrwuh2ND8B2lctpe1is
0+ySACPVYp6GZXEPWdXmYTn28rHmnaWAF+KLoefO1gZAXIALz7vH94Uo64d7JeIAQ+FgtjMdE0m8
7l6IOPJizt2Racmuwv5JyIuZHKXnBYx1RuuYdzlDlNKDYB0wvPtAkORdih/x4q5KS8c2mA7zvy+u
zZBq8W1QyrvRMbvbwUGiFvcwGjdlDgB+57JjkfmbMv1O913sqzhqXRcIWOHBb95hbgDhkAAW7Q4t
kZkOSnfgvhtO2UjkFDQ5lh2K7OTMRifuO8Cnn1PPVMsNRFs/3VCvqowivkbAPBnxEDPPcMEbFR4t
ui1QsrHdSQIa/Y3J8IcBC0MaZ9vGU1HfiHyWz4Qorh7tZkmOk0YG0/3c9OoxwZxtheXS/7SQM4U0
dMtnRLDDHYOOdqv7INaQtYwO2pOu91zoebPsa05p3Gp+JDe5p0RZmm8yjYl41XumcFBqTJIepsWs
5g3Ftla+0HTGGd7ZUOBDSZjkz2Ip0aeTPqPfkSqJ7IXxbTo+SNGOy96wkV2xQsfVV4cQdBrmldK+
olxBXa4LSfKSX9uqosmaazS0rSyGyjo2zZfUhWnxkeL+jW5o/dldaCMrIGK1NfJI/iXDten10n33
sHfmWr9jjfU3GXako8nt31p9bkTKW8bvbZB9GV2IfeDYvV0plmvX9hg3F/Z4qxI+8/svwhtHyPo0
AgEFAmCDFkGD//pjSXomJq3DaYcIpb5hM9OfApn2exs4yyew4d2eMFzmiyTfis04xNaT46oY7CDt
CdOU4I5NVVgfyOUuxbh8KF4N7tGfWG/QIq8/VG/WzQDXeN5phDad2qAa1pNCkx4liyIRBIk8Oihu
PnIhrG/e61XBwcrnrixVUs3tS4ex6/UUTjbDrK6mqZ20HZUn+W83aOmRk+B3ZoLG6fmT1uTJqbHH
Z/6a8jb3y+UgXE/ftZoR3DmZ3m2XNqNWev+n+qdPB95jTeXFWK9fPkAGYmiSXCwyobTkVgEz74ht
Kprr2syHMXz/Wn++6utbgQsHmRseA54MFB+vfwHJkFlag1jzZXr7+9A1tsB9O3fbftSTn6SkFSHh
WuY2sev5uqx0OuJ57TGdjpft+x/l7deGbc8mQ7vf1oHVXlhs4NfXytbltCOKo3/IOLrTbkqCIPSb
Jf35/rXebgukbjNc1JFpYj6+XJppTg6oK+Sys7yag7mHPHRTjhYzwQpjFQtPJl+GNYhkoBj44Npv
tJgo9IP1jiOMxLnvXawP3eTHTJ145ofElg+qYADgg6okhq3Lu63heJr84IEyzcvnHS89HW0TyxWu
B/3yNSNmcfHN2oi3A9x8fkEARyByR73a9lZBTW8lw3gchKuPiP+ypgr70qj2NLA44nMk0o+lDy8z
KvWBTGYk3b1zp2tZ1kGEXWhTZpQDPDVMAixyVIQXxXnOkS+x+7Y7ISPLtY/cJJf3EL6ZwUzCd1YE
DQ/NhZ61z0CSW43kAI/U+TvnnaXclLgWP7P8l+dGOOpL4zeoLAvI2mAKZYliLKCb0a4GWbZfZzNY
8PKJJ9EhFGvW1wlo4dX7D9k/fci18MCvyH/Qer9+tdjqp6JgzL0fyEY1SNxNhvlRrzQvCfV+MroT
5rfho0j7Ny80t4ZH1DSoeVzTx9f++qrIl/TWhvizr6uhOdL5qanMbOeBGi3eLgzMry2iRA7tzPAE
wO56YFSeJQ4Moz+y+/0xJ/+9uLi6BciK9WW1jWL/WV/5v7ZCoZlJpTN+2seGjryuQh14rgg5IqJB
LN5V7ZpFcl4482U3vBGxsceBl3rHlrMTXmKPKcYmwBVvRTgZg/EKwStDDDRkrXEeISs74Zx3/BO9
7VjGCbx0bpiv5MvOtfyuOcK8x1VfCanLg9nV8VWQIODYuEtH27iezKS9LhA5eKfMZp07pQYhQVfO
QoMt6hT9nc1iK/gICZ05kzmDpYkNB1DovVJxxrpCfN+9OKBk5i9iSXVCFdqShu7Uzcu5HpPAPVt2
a1s3Zo+QKXFS3b0SPGp5SKAEfrxKGzgYI8d1Hz083nFEwKqj7pC2ySmkfYkzosUIu3//mXzjw3LZ
bgmRBcbJQ8KKf7HKznlf0m+c9D3GAz2GMRDUyYa+JzYzoXsQrawG71/YOLo/YnySloYgMPdVSPTX
kJ/1yVdofhq9HT8oBS6Xf9Zh0/LAMK0oCOTzF/UJNk8d+JqY90vey6jvRY0xNeNtFatT9YMFhI30
YkkEvoEXBcAIRxvqD+9i3yPRUCs6txd7lGteswrAjOo2Jgrnd2Fp9by1MEUg5SI2s78fgk49BYOf
+KeBBqG4nUcMKftsEI7+VfgD5+3JQWx0T/9N3oAnBdUpAjHa5wxNkvGl0sp8+tzIpMm3DWXytK3r
rtW3js+MI3KUTrnfzbCQruOKfjtGlj83vAICdrPosRjDgbufbr1JiXwfZwq8I3+MYOengWyM+dCR
X708egby741qbIu5HkAT4xBkQbm3NSxt0ToefQmMmKCYKqaLIgwPkJ2gK0dhV/aztoXTVnw1C2Hs
dcKG3FNuzKhwMWlBSm4yfEsY7SGaUPtb3S0S7tZhfE5ttWciRgh1RyopWbScCrrtYGlj/NgxtN+7
9N1XEHdR/ZgsfSx3aJBaH11y3XwOWhNDStNow++6Ip68XgKV/2DXoONTBNZQvDCmMZuwl4nxeZ6S
NA4ph6z2uc4ccSSZYiqONrkVDxZZHmxrcVzFR8uLp58WKytLfIVFPrSyYfjsW2WgjorpoRUxpe5e
1s2KSC8UpjJ0UmW0m8qWfr5x/dz6bZAGSis26edfJSrKT1aetd5PKMzI0TXZELRIFEqcpTi7lRAA
lSFLbwwelquZhmQWlp2aXJKY8JZukdvkDQKseNjZXlEyX20n+ooMfzjFIP0ZtND0Ex16WlZkCrdP
RUCqC+7AYhvljuNf8VOxdzmwLqFuDOUXf6IPvPGK0aSf5dbxVzbIpVrLNqmlezLJna2ZIr05iCmd
zSfMsziOTUJ2TrbRJkeC2BZ/i67Px0fNuI71bEhr/5BDOyoiR/rdrykdmTsWZJGlmwaag0a0mc3c
AeFar84NG5DcEbFVio3G+bc60JfwyrMcanFWsBObEz12D0NW4slpU1kyIZ6lTAnGEwoGnEF6VRFm
rVExvRgXkipZs/kZCKkA1juPc2lGjC/FnZkgfqev4+RZpBHt1W21wpnr0HK74pOO1NkhjXNKzv6Y
kZbH8db5BUCbRj/OFL8OVRXPtwV/PI0qllX/lh45QhixaHdT5bXfOP27wdqZIkUnLbrvdrY45o4y
irOOh+M8rG17ysPZLmqPAbEcQR6NRhCaZUH5pGRsim3aWsnJNTIjgzNNKvNBK8rPgZvOR2Kh5U80
Jc3RzfyEsTBBAfaO7BE9OJYWvyAAkxzNJT4Zv440zrGk2trV7G+YFFpXiekE7NJjiRC4d7oapQ7+
WIpv2AqnkYS/J9qxQ3st+np6INTIg2lZ1MYVkk6tjebea8orGpfwIr3FA8mqTCK0zunYpU6EsoWH
1G8X80tpEIOEhQ8D4YaGGre7RLaIp8wQ+hS1lLHT1iWLl+EVpLqWmXec3Wl5LufDPNHaQsiWAmIP
BJ0OLDz4FDa5E/fcDdKxERoFglUoWOU8Xmx3VyVgd7WFeplYdKK18h7VfvNi0yTzNkTbOg/JOBFS
YPmiOi+re36jUyJYJPChHdk0U6aeFXKA6uT7ox2VWAFeiBVbynCetXKJyjoV05GMlPyFnpY+hXRf
bBEuDGWKENsWMcQtWGreCloCqjZhyxhl8oWI3mo8BEWTfMHEiIUmDoRq9ma+1E8iRRcItM2bWPmY
JpY8FTnPNn+9/wjfPhEMhOL0uWrBDME7c6Z8u6D82S3pVMCVL7IGh50Z6PGulGmyoLYklu6+t4s2
2Ma5a9+VtWDEUYKCfuhi1zGjVgfCftYXtNLhOsvpNwVQmoT+vWn/qDPq9u1YLF59NAjtflGupAyx
Op7UBJqX+5wjyEdugmQpjWjh40o0e42XfFQM8Ku5nkVYZZa5m0kyMwgtC5ytxj+oQq/2EORKMjZ+
uNKhRpqqBNAHonnvXmXk4IWl7OOvRcGsPhxAFLH8+AFCx145eEzmdHlcIHsVm8luzU/UbWUauiOd
iCOksFXPHuBXChcyn6JJMkWkfWWSIzDptkamh6l7+ZlZ0/SUTkxLWcenST44JHf/bNVi3Od61ciD
W0LgZMHShmIjiCNyngm3JqXJb6EEneAvaPgqXcF2xHTt2chKXPojer5qy6jTjfSZUY/Ijal+bmtp
jlHrl6jSWaaYNtswCeF7zIG93DWkBe6IadPNEKp/khzImFqCDUJuQ99ptVVwOGUKYO7zEZufsibf
JVC6l+4urQy/CWVnVr9wvHUIYvKa+ywbNBHIbXLXR5LobbEwncgbmXrclQPOsMVMprWHXTU/fIaw
pCYA0FChO0+OdxhdK7Y/19DLJ/TWw2jcTebiu4+xy6MX4v1lUwPlRG8rGFfIs4MAg6TMWDyYRIiU
OMDHad9SPXQs5Fi1NgGiNu5IT+vTq4dF3OXM/W6CDgFQxK0dvlpzpsU5iUna6O0SVgn+jDICGHhC
y7etN+EN1SdT79hNmzY+jglpemdZ2MajQYB4caRtj/+Ldn3/I0OnVeK9aGL93tcLe+sNgH0ixEiy
RQJmELFh1M1zT6C8vZUlYrad4UncHrMPCAt9a7Y6PIKC4VkuxEPGqvwD7XeacBMtwmZUh4cD+W6Z
7OZkGp48qcc/HGMJpkPMT7qVWVF/yzgoLrsmKapfnvAR+bW8mUVYC/RXWBaqYogavMUli1NGL0yp
xNNRe7B34cNwegL4MHYOG6Wa6exx5GEabCyjOmjkz6Vhz+GX0zBArxszB9fzCK43ZnarTY2360nA
+dRnaSF2rp2yjuWu1fHn9SB/9IjM7dh+guVqrIiH2wEDKo+5yZGAF2/gVyNGBVVr5bhXBKxJhtg+
hoddvNh4JqfEx+rnTybSZy3tU9C8dT8v95j5aqCDXWvn0ZhMdkFOVTEzZ3eDNGW6Xdk/p1Y0JMAQ
uGXv0ynzWp7zjqb+ontoO3uf5yAQ9SejSE2BHG3oHsd6zhcqRscOC3PtEJH2IZNwDX6TiMb6Cd0Z
rTNSeYNmanY8KbxBwuLIV2TLPF4xzmm+AbjCeWBM+ujcagyVFdkcs3GzIKhj6VmMeorK0kjkVdmX
Q7tx8yX+6ozC+dWwnDgE/5LjdS7n0bzDDMeAB/MzwddnrbTKKUrrZkpPfgLqM8oKFusruBh1vSJO
03rLfpDYW1MZdnzDS7/46ObGiaQcFq1rjRn8tVHPpXMeaor5e5v4bgw/EpjnyS/5kaL1KI2MRPpj
EVo6yrKdmbbOFVXyMkdBRrY8hr/Kf9HEJHUWJyQQmxIwjH+QIiPBKJ+TRaPcAAZE7BDq3nLjMa4J
bmTMOSIiW2nxw0llzXKbOe5UbXwrHvwtVXW/EDesxd0QyWrA9w/6gRxFE3XDFr1krUXjlFMoCh2z
ykuNhMTZ5WPVGGxbmmZFnWn31yClteJU0ND8tuiDSRt4aJIfsctvHeKuGXoiQpDJnpuCDKZbkEfu
+Lsj3n7cZsj4x2OZLva9RjSOs6ei6lj1UbhNw2ZG+1FsKW2CL4a0y8MkCaTd8LfYeJw6oDd3xI34
jCBGs9S3Hk2LYptqGu4220l7cZWQ6p4+5K6S+o5Ep3g8Kj8X8rOHGXO1Q9Zg6ZMs1YvbZEFPcl1A
i813uEOEejFGUXMc72ZflmigQf94uYzHPUO8Sjzk4LGxBzQjuZIMfdxu3rluEadIDKfcZzQrDWyX
SDENqv4GlQpCfk3dwWdtaWmRuncv+g4ZuwfvToWWYnZ1JRT90mdb2tU96ke87otEGkB5mRQv+iyS
oPugdfe2h0Slj47F8D3XCqBovO6glCJxkAeIYY9UrboBAvG1xsCnNsyM9ahOpo/gvGvj7O+ODeQQ
5gRwRAjY4ImzL4AdAYfvXM3zsE/nbHzqrCQJ2QnSByX7Yce0gjz1oFQvcGaGa+rdj3zj/3R5GgDA
xWgd0am8+LqD79JhbplK6IlCvjRUGoiLzrbbR2XL7ikwOvE77yuUU1XSXWmW9vv99sjl9deJDf0R
xNzcCPqzayP1r4YV7dO5bTFL7WnXVP4GBxddGOqxI/KnfgvFo9kufjWuajw09dSWTfT+B7hsS6xd
EOYzFDsGXWnTvrgBNdWEDuR9BheGmhzJtThpSa0/EwzXXfnuMH5x2Is/6Ly/YRevV6UVBC7MZVxJ
mf/6awuseWYbS1DzWvbExCY5jarsQxOtahLpKSYHkfr+OTWAa+TIvh9ASxQf9H/e3HooeM4feAII
Y5LN1///r1vv+wqzML/MXlKGVifHBep21tUwqhAAYrOcG8hR5YNs7PZnEQj9FqRK3+3ev/1/Gsd/
P/8UVUBNQBcwh3Vpkl3cCbgsZUVgZXJIZ2e2OUfFlN96W6vlZ+s0anxAtmKSI0Y7xVk9cv1vk0o8
2eXAmvrrPu2M/Dq3landZWVQdb9VXxOnpBLXE2dhe9lyoASYx80Y9BBgxnrJt3FcexOLt0SPZEuX
BVdr54HYVGQxoUYatn5eiAlHb06su9rVNtnGhxSYVfGI/cKuXtCJ++aNnw4YLxwZD+JAD7gGfOGC
pzrk3qDsMHPpguwG4pNzLOQ4DjeTZpdEsMaOUz0zeJ+N7TCYxU+sozrBay3ywbAGHPaZ9rvBcQdq
Sn7OSOZzPuiSvxlMegaDZQAyjgUbx/Gsi1uuI6KdvUzhLAPrHE0oY3YxIbCR05jJU4oQ5MrJq+k0
VAVBVVTXt9DknX1Wr7PzYU4Iyq6rw/uPgfHmOWAQxgCOOEXyU/jvP23Uv57GfqlLocGh2wWdD+dJ
4TTTTn2ZGtpTPxdwAfx4xBmJjrIJhRUs5XbwqIxuWvplvCMlrNCniYSK9oisjbgV1DsG+VsjTY+f
eKu7Jx/bvDgQ1uvKrSq15otHzANqz2lyXurB8V1qV6951ro2T09TigI4B5Tb7EShL/HBNrEWbIbG
hAQ7mWt6OJwMFC8kgFMbCtp+JE7HNbrBIRu9M3YNVZ7ofjj2vbLSqd7lNnTZT37viuZI2dnrjG8q
ae8wuisy17TUv8rgH9oRKHvn2WyWNkfo20wtzfIhLr/Uhkc8xtzbAyddAB7trkppn2wCrHAckUda
T6HR9w6aC8Ps07uZQtU7cfxZI+pg/KTbeUrb4dY125IOYtm0D3aKVn/PqXecjy4gIPdpMOBmCS21
EE+hz3AfBT/Ukxor61unOUN97ibaL1sp4bUhgTVjuSsXxisopDt0udKslmWXIy9LblTfKg7I3eJ/
tkd7dsKsFstDx4tVhhUQETdKqQ3krog1umqeU6iE89wQ4CFO8SkgZmAYxpwwGG+cMQ2qCEwDHXP4
kO2WX2GJIzyGc7brHH/4VufCJqcD5MppMgSi2EGm3W6Y5tQNqeL4CnKQLgomBa8TgYDdbQJitrVt
B1Y+uR1TEDeniiBEYg8RFI2hJ+pK/YB3inp/wwMAmxnaag+ah0GYZl2JNljPr0ancS3h5nv0q/58
V2edXm8SzeteOJJRCCN9QQnXZaacbkUXNO6DMVT5CTGTgXLcd3OJbScZ9oieyKeMjUzIfalNhnPG
CciXToDEJTcADeIXrO4w0IPMt1uQDNCoitaIf9myxw+VzwrBmILaeCLQ0OtOs9YiZdLcUj0RvTV4
GzrB+vDBLnZZKgE4pO511vCbPyFKF1oCiOe1LpNFQNcCjiemoL1fWlJeKGeWI8F4a9bOv/N47v61
KfwdL/NP16NOWKFe/B4Er73esChGh2E0uZ5VaNYn+MU/ZnwuBIkJ+V06rfr+/uXeDHH5fi6JPgHB
EegWYLC+vp6nBXUOJAY3nOdgnPHa6VaKYNfig/ySFpBlgFqN+XkIxmoTJMo2Nn1gTntm7f4X0xXf
Mk8vOSC7dqQWD8Qs7OjUD8tYJXEUoJQLqYeqq6weyyuJLRq/aWI/v/8dLsfu61fgG5imz+jF8PWL
8orzWSyHDOqemMC+4DYwdh6+qMj1FnqugsjFvU4b8GrAlrB//9LmOvf8e2dHj0MwA6lHTP4DWGwX
01jyRNFFDrG7KxMsN8gXMwC5nSpxkMW6MwQ3pTniJ0JujNS1cwVaD02ly8vUN84QmT0U8JCiEbJT
xxkbo541mAcOmXgbwG8tP1yia78qd6ExgdOTQ0yIvyeQO98ZEDOLxtCu68QLwObQfxr/w2MCX87n
3qIaYQkyrMuyRSvHWJQVybKQ/Ajqpt/zW6TwXA0DoylKdC39oE61Lmlba/rLCrFHhUbFSM38+mkU
sAbBD4lmr2adrncsiJvxhwJKHc5LNgK7VcnZox1R7E3REkuZUlhZEQ4ga9jqfZLNoV3pGEygc5C/
rdy2eCq73O5RICSYBjiP4UP2pIXJaGFY/aQVw/QozCYRR6g+NOuTSoY5p2L9gJuv4Mxqp/0xQ8Px
o+Z0uFXr9JjVt3v68yD9R1Fk76ZSQiL88e80y/9nyuX/h4lkhsES9+8VcE3R/D+Zlzffil//81/H
9tvryMr1X/9XGplrkR5mQnADU+r7PBGsTepX1//Pf9n2f3OQ4yRHeYemm+Hzv9PIrOC/UcKwXHPW
YsJJPM2/08hM5791IsrQTNi8qesf+0/SyF6fqSgomfKuWwKqPB3iZ7Au5H/VcuWSenPamOa2yFjz
UF2YdCqp1OPD5I9W8NWpqto7mBTwxM3+dYf+YY9Ya9f/u+j869KwW20GToSkBH8OXn9fGvEkTc1Y
39pDkkYadMPPinyicBh1Ug7ev9bl14QRb6+CJha5gDbKJWJyLDrgPNKFhYIUdNd11s9E0edcMOc9
GyBebySK0A+K93+8psG1LLDIln6pJnDgGU5MbufIt2eL8mhqfmm9FM9anWk3WVM/uK1vf3DN9ef6
+56u39PkeLy2KUht+ZPk8tc9xYbuYQ4L8C7XmOSQ1KbWbTazRW+0cso/FdDL7t+/s/90RQQ8wO+J
UKctcrHWAemm/F3d0kAnsrOlN+mZHcvckY2gnnSwNh/sVf9wvQCdtY9ak8fVv0SPd3nKAMSg9d1a
4ozyMvRHKW9aVyRHAIjqAwngP/yGwBIZw9ACsB3Oiq9fj7YLuiSZYK/qHDnBSM63hpZfJ8VAskTp
HBhVfnr/dr7eiT2aKJysqWKQ5QIkRHP4+oLzDBcvn7PVvOg+dlTTJ2eZiw/u4T9dxEVGCHyQ8/ob
3rBJPJrtdji2F8Y0IupUNZPnXfn+8f0v8/buAeFigePGcYq0L7NVmqxudJSGcyQwsPR7trExubXc
yhQ7vM8ozeu0kvl5WUGvzgeb8OW1WVZJLeGoyurpEEG43oO/3gSzSAvs+C2i4XHWQpqh/aMhR30X
d5w1RVIuJ6y5EHTe/8aXd3a9KtUnazNtI36+i+cFoy0EOSGXKJnKuIhstCK07n1DLLv/8EKsZKzd
HhJNnhXfvXhOes3lSMrUJuq9lLm9lOW9SR7JB5jtN19nXS8di5hKFKE8/evL+NdNZPyDPtGRelT4
xvw1wyzrr9R+w/0PXzMP5eYqcCcUE4nrm9dsbFwU+RXENGdws582a+pWh6xxyxB9OJMD48GJF734
4Me6aO3hfqCgwviAjJhtWafT8vrr0TfKRQd4O3LNfQ0Kz8+2Xkdmq2kdOEMfVMoUuh72QPE+uPKb
h5M0LX4/OhU20zzekdcXtiFs0+Zn/tmgLrxSeF+i3kfgX/vlaG+FXQHq62ejv3v/obnccdGCmjSQ
SVWiGHffNMy9EiQoJ4EVqtHO7tZuLearq10Qh1Feru7396/35vHhepw56dRCbSSZ+uJUVlSt0psY
br9oGwM5TlUxI83SD16Fyx2B1pFHOjAnXLptXOjiZnqIsCD95T4t/9k5T4k337Vzuew1XWO+OSXL
Bzvem7vI9Ui9Ql+IuV/nNX/942mtXUHNlH5kyWAVuQcTTB2C7BAy9mwX/8vcmSRZqmRbdi7ZJ4S6
aGQHuIXda3Vt3kHMK2qUUhWYUY4jJ5aLF43/3J5/N4nfym48CcfggurRc/Ze+5NX5R/PkKtR4+nU
6RRq2CZ+vdpkA4XOUZDGg6eXF/2IZ2jN5v4Tzd/v7glZIQ+SEAr6UJSbf//Q27zIHJRPHnjJ1vvW
6EJ8sxkQDbiCNC3+81vx+2sRUMo35xGr++H3GrHFtk7FkFvqMFc7NeRXSB7z0yrn5ZMX/rcPz2Tx
B2sO+N38cFspPeXCXXl4ZlpArivtIVq9evhPV8ntJ+KjMqi92OV889eHh0U2gBdQ+tiHpHiUCG1O
dVo0n/xEv3vN/36VD/fi1lY3WCjQ4hpf5zkteFiLtcHfspTAGS2rnv78M33oPbM6/nVbHovtdtBw
PqYX9vicJesX/BaseE8b7fZBpcJCt0kvzyhcIL98/3ufRtqJ9vSEXg1Y3mpOCrmes9dTWZ7+/Cf9
Y9nc/iLqMBM7Bq/OR2tKVraet0U7xd4g671mGP1lLXCH06nIol6fvuuqN5//fM3ta/57Rf3XU3AM
TkbsTUQIbG/z37bAqYZ+QUOG5rtlYtxTpEsFlVYfGB1oz6kl7tNkUleIt73jny/8288EPxLFOf0E
NoxfL5z19LiR9KEFYUp7NNqNaz7JNarQXH9yatjW4X/e439d6sM6jXUHbzkWRXqxar7MMuMe1CZG
+wY0sGHVR3/QIThDrtsLMiw/+VF/+42S9UeIl00G38dWoUCgMyuNH7UvVH5QwWodFnhv/5NF57+u
4n9YRiHpuBmoSC8GjDOfUZmjWwvQQTqt3X9SzPz2hrYlmxUBLtHHNKYKQ3lH5cQPZwby0EAM/uKJ
6bODwm/fS3wr7KvMYRhI//p6aIibHfR3vJeO25wCa/VOMlHpy4xX9V0YTnPiPO8ciP01P3mUv78y
XUqsUXwd/oeFKPMZjdV4d+JKlcYSIt4yjq4OPsCBuXWamUHGrpuve+Zk5bc/fxO/e7SUvBSJfBJb
MuCvN73mkAEVqquYeBfvYW1sccpNOKt/vsrvvry/X+XDo91y2XWYmOhaW6PYJxrRqlCV+j0UtOmT
JK3PbujD1jHWwcYw48uDhzJcFF2R7IcNn/7nG/rd1uHRgdgsTvSYPwY0eY0+iJZZbLx0TYCYxpYR
Aw4jNjyZw3LwxfDJK/LbJ/i3C37Y4mGa686Ym14MEL761jhAZ8iKyJ8HBcv5z/f2uydI+4pwXR1f
KUOOX1+Jzk/taQ7YFmXfW9+8ngFZrz6VfvzuhuimeHTj2OXtj2YdCIBo/DHcxmh55ojjbnI226De
C3693Z9v6LeX2ibtZIFR8P0jqSZjRtKKgnzgxmdARVLRd29yaiKxIIn++VK/fXabpITjKl6xj+/F
NufsORRA3yXmMtJbQCC15pSfvAy/vwoTbAQKhkUR++sv5Aela5l9Co8+aZ09WX/t5UIW7ye9hs+u
8mFVwqrFOUbjF1r6glU+lbAiQfX8j64CSop2Ig7Uv0xdf6sGOogn+SxZ+wgN9xBXzeZmbcg/eQV+
dy/Y7FyigTbNhflhPy4lCsa15l44KUPtNdOatd36rDvzmxeNpiu7LmZL/Ovuh6sMpoPjUbVGjO4R
um8PP2KG8emAkkqSNPjkO/3n1bYmEG4LjtwcPYMPS8KKfWEq8d3QEyFkae9qlttRRSpdu9CFMzSf
lDT/fITgBGnaYyM1HOQ7H14Hw8RcpOsYCbS+Zlq7eD1QZN/6ZGH9zU2hXN/KUYNHyE7866tNmImJ
Lk0Hvzh2oI07r7X60IGNgzXEL8FO/qffq0urnD4FzbQtKWxb5//29knIMSa2LyMWue58p8G12NHS
zMC1/3ydD4HfW+m/CeroyTONJBDqozuzRf22tASuQqRcSvUVqrnbQYPwNH25KDeYMYG8g22VL0Az
IRMBaAXOJ4k5qDFKMDH0OQvwX+5pehN2KTicd9AWSj0gVccPioj/ZjT1PtFh5O6SQa5VJKXRW4c/
38c/fx7XI8QOyIXOxvePszNiuVKMvcV5ASeht0eEIlOg0naXk13UiPs/X+3jLkt0lefSVPVYTlGL
fQxM5hcDTeQ4Sdwg5UIWU2vlG0oEUcUEfXhBLPwZQfqfr/nxDrkm826sipACuOjHDtY0pLmoGgDI
wbAG/rlVlmXQSrKYaZZTg4r2z5f7+FUBR0A0ThK4RTdnUwH++gI6QT5D7wfGkfYZpppVd+233pXm
J6vsP5+krxuUK7x8qO7oCv56GQ07XiHGLIm1CtBW7GKq/wEr2AxT+K1fiAc3VPyf3pgfMLH1tz2e
nsRHgR2dYEWv2Ez4kFV/bIemuGgVGuU/X2X7fPjT/37U4jjHP4/zD5ECPVXrwyc89GpomAKJnUIL
X75Xuqt1R8+neLnPzXVQ+xSLaUIaUzK9ZkWl4mwyy5sKfvBNKhGWYrFboVd7S9BoMYHT40NXAO1c
STTMYePA72M1FK9rmZ6xFz02qbCPWCoweuN6RGei6iC5huBdfkPvq24pdCuohXRenrO1G3dtvhYP
0PGHe80kvCRcDXCvZ6zubXvGU9nHM7VVdkR8z6CuNIzluvF6mJgYJ+pHZ5zUAXaPfaFXLH+73Cuc
F5kGyLOSbrkmS+VHa6LYZBaOiwpNpfG9LrolVMZQfDGWYCDdDRKj0gy2VU302aM15fXes5opTvhL
YAQmYKCc5Ws5I/6F/raMDzMs1Yyso80YNxeNgdWr09AMCihrebykftoe0lK56Q7TkA/ZaZUOMEYy
F2nX2UgOIcecO+KqkVxYXhWhlzLDDlPDdT0IbKUoFCIILy0ATZy9gAgafbmyJHToBdcfOpIygcYB
p0gvdvaAdjpn7H61pLWF+aRs9DcP8tVzYdMRKSHiRKB09VDBnZz2WpZZP2xTmhLePUQzrDu5CnvR
ilim5ngsMurd57H1tJT8D2d7Uk2aetdZoRTGTKWtNUBzOpHAkrbMMD/PHO/FsoB0bag8/RkLqveK
LwIHkoDKUcetb4j3qmg6fryh2eTCRnMe+IknciUrCMdhDzBIMOkSjBiBn/vo3EKJeVH9wFWVGbdD
yv8xtnoTTcFiBMmJfxZu4LCWeNyy2TVbCE8L47FCQXO56hCCkBNR9e0xAeOGHqwaW4KkRbqEZp0Y
7jnV60ISmpbJ9qZj0QEGWzu5/p1IQNKVmqDzXkor07D2jGsOTTqtX8y5uDeyRcQLrsxXcjtQbA6a
8qawFkVrERS22lU0SxF8W8En3y64ePZyqjIjMsGHXGERTuYQ4KmNQ68aF8C9m8duBXOvYpqeHaQu
smlJTWpUTUr2mC9LugFflQMQvkAPL+Qenmgmwg5zZXthE4ldo50JqutUrCVJl3BqVaQgyF2PYJxn
JBwih80r/LxCTGcS6CLYd4lZavMSSDt4vpRey5ySzfBkTbPBd6RaCGZFhRo8qutuye7ZIKeC/Eq1
4lsMira4d5215ssmvQXcWpzaGBtuyDfR6ut0JEVtgqjcmgDVMYoBVBt9KFhBSTR2ODX98NwpvyNS
Ygi09EtDIpx19NKmJDwHRLR2Ev443GjuEmixwbo0BCTbLMACKN/rBN9/zsxEesMq40DACSW2d5T8
w2ayJHvPHwpcXH66aLHFGs+nVpJBHOaonvY23+oUK70pxL5B+njrS74k0lir9ZbUE7+JE1eSXgUN
lqOW1aXu9zrZElg0HKkZoekEGu7rbJwZ/XYqkcCcYH3uLH1SbezrmunvsqFcn7VUc8QGDVusnZfj
+Q1VNWc3eVsg8yNErH23SZm6cWZEXvGk43SNhTHYkMixMF1CIcBa6StVXnhgZDWcMwYwL8BEKu4H
DGaE+xQzCWO81rhDm4LYGY/Mn6+qKHUravEhvUmijsD1FwCmWM6G9N0dgPXGtUh1xq0ZOoewK+BR
7YgjzV7cXus2woBS2o4Rv4Zhy7Lng3JgnkR6rls2jmjybQgl0buRsOJuOS/jKpuoT5lShYFnlXLX
6gNsvjYFXUKWxujP+BzdGW6EpwzlXrG306PlHahB4mHGK/d6nXuX5ZIvpA5Bj1e7KcBKH+MjI3Il
7YL8MIKXJVMON50bQsNdfuqIJbILSQzTvJdZ6oIiwL8USqfVzZ3lz8at2bWIjw1cYRmrbOb9nIwy
uKZ0suwjoVvOm4tvRz9Z0K4Yes1FUBztdpAClm7DOiIK2/jRqlyuOxtHEIGwjctNqUWIECOi5+1n
zxhf1mDEpu3na9keR7aOu7LNTTYIgUIOajTw0xASHQKqkXPbZcLc5rtWCg9CvKEUgVbdlraZdkne
HkhDIG+kmjz3Gy/ZiF+efdjYGStkqLC1FhLGVpQHG6bDropDJnvrLhNF4ZBZqtUwAJSYvwtBGkvo
u8TnYmwEAL63bXytcZPOCsN07dkVlr4cQK5uDng3fLugHh14G75Y/Ism+oKkwk3jzda4y/pBe4NW
Yn1RELIZltS19VrYNaFpZLiV5cFgwEwapYeAziC1lTeqVl4Q6q0ZXBpOkUK5bPvkR6cRxIXrUQkP
GbPtdFHnZngDShodZggAc7rxjcrFGCmwce/o3A1iZwMU95HjWjMiyCyd8UlpS/k05mulx31tlSW7
MiEje8dW81fAt1N97ZrZ9JSQDDrtgzJTXwB2lZflWJFlakNEwqndpPUPQjxZUdtxzII74aq1wOOm
4ZU3lqFGdlmPoMjw62Z+KPSM/Q03Nz8goHvQ3gvMUu0g8ObKnQUpsjksYkURP/GwCcQqF24RrCH+
0GKuSCrumW5/c/zZss6dJ/Alt03T2iEG8xWwM2BFpP+q8gH6expeHlAaE7YWcpj7qJJWNrASAN+M
TegX19DgELYj7NMCSghorpwmAmcBFSP0vegFLlYPQvn0agJgcy5kWxpFvAzKMd8T3L/GbrXNobwW
wOH4QwQexGUHl1A1ZISik79bO2ctp501iKz46pl5Lr5jGiRAJkGzPVUHW7lyHZ44U1aruFbeCAB5
30z6hmZGmmIXzd2gVmUmAPXGPgHgP/cKVTM0LmJQ3BJaNolRPD+BwrBdO1LWiApyYaGO6yzz73mV
meWrh2sX7fw4OIqliILN5kvrMcm2tbssGDnynqwrAGETEO56bG8SEwU+ptDU3Zb4giBtaBs/WK8R
GXpd305RC5zVCeeaNhTGjk6YYZ+r7Ae5flhohTl3D7hebWtvO6tzIFwW+F/GgBPB7sT/EvMBm1c1
Yx02VQwCwGlZ+NIIX3jqXfVE1AX7pU4JRePf1ghCabWD1Y1SHbR6HEXs9xSlISz70t8l9azuqmK0
3TNOQu1VGuySezv1yLqAsbCqnarL3gj2XeFsbn49HR+EVRfTDtEYSPta8ydJCniRnnQkq80FeW3z
+tT3Mhti9ozWf6mE1hP5Ibz8XaIFhEpbjux+ayDXYF9OdW9hOqA7Gql18R9meDNdxBN0YABOpOki
/UX8Hllm4pO+hrOYaBdTBvdpt3TXZusWzlnLNXlGNePOmPSK7A2cqvVWoB/NHou2KTtiKdbiBnIZ
K1bf5eOpXxR4YJS/Fsl5QVVQMjLseoO0aWL7p1+R7nsDkj/PG1L3Xrd7/xZjePXTwBXrRfUwTHoo
vdWhdLZMZcY2IW73ldc2X1kRzce62VySjpn06WG1isILUV24DFxXciyxeGY/N5WFfUALPH1ftEHo
HGF82ptJu7THpRhbgld9u/oZCPb9kEaNTu5WOcrb2S5hjjgC6TwRM+T3qdaldMdbX/7YSDuKWPGu
v9TlukAR0Ex2ZiBKA2e4xOhPTZNRFsrB8jB0sCMQL0y/KLaMAiJNGVitjXlzRWM75KV8RVj9Aia8
jXBRvzvK6ncDJFVQMe44BJjfp59j15ahIhnn1CSVvDG8Ob/p/el7OwZ5TLOpINGUyGd4J71P2oeT
iOE241t/bNWc/wSxbWK0dKcm9r2p27s1MVqsR75BPMi4DoeF/v+eoYpGlFhKThmmrvornMfupdDs
h5mDEFQN3LhN2CLl9MKlKe0DmuwmLvRhjfU+x7GcAZve+lyuHlOPc5aRuRvjE0nuSfjTF/bVzoBK
qm0hE1msIMY+2no6k0fat1E/Lv6VD+9nD7E6gH+IxSygRogG8N0L2WpKeyT1SXur7bJ5UO2k7XOz
tx97U8k7CNyEuxEh8oXAH7pADhnKXTgXnF63n62P29VfTxn1/SEHiBOyYHkvWwLsQ03ATERoj7y2
nRoAatdTVGkkk6JbfiRg62hMLYlE/rhemhK7h+r5sgEYL7jOwYZHlD5TJP3CfoEglB8NURevQHjm
nQYKOQJSBd0smf0rV6NVwrtpJkQwJNyWKJeHwWM/zLrJPqklHy8yOtjhPOqX41qdvcY+jN6yhGhU
yUBIsDA3Ga2+wCU8FUtWFaJcMF90jthHT8zlQYjZfFtt16UDWBXPpCnOMnQBR92shAfu+9k/z0vS
PC14PfjbS6w4i9ufE5vcL6YxPxe5cblk/hrUdnYNohgHvg3HnFRWApNIO3jJdKu7XHqneUR3Pt4T
Fr+4e2knkFI6ZepHm4ifnc6raK3SIiPHeyOwYgjXRb9gzCReekJEqGOaYgf1AoO77IYzh9B8Yeyq
B295V3jZ3p4TAkmGwA3BcPjHNS3SeFEiv0Cw556roV5/+r5mHcuuoqQuzTyGCXFclf7FbV3tvgpK
grvTUQPMnYG/b2lHhBnRAtA00lsBruXWroz8Mc9d8kDkVF5l86xd0JeYyXpuWcvk8mNCqYHdCOiD
U7jTK/2oetdO5UjWz1B+A7u+niABGZeVI94bai9OFpYXFq29QZOhvgIOzN+1tBaPyH7NU6P1w65L
6DiQ7+PyjH2dvPC2I1iNkrKKEhuCWejQddoXG8pn4JO5QIp1h5EpONsS2WtkQ9cI17XhBW5KZWLw
l27c0ko96WS8nlrXOMlKJRe2K0Byl86znVja7erDY28Gu8VPn+m8j+ssXlxcnNeea96zYHg/anjn
+9JNrVuvTH6O9vAycQ/vHD9ED9W7El/mKshIcvYLd+eUxfBAwtV4qta8P1q6uq0aYvKihkU1hCIB
BYdm+C1yDMoue1RvucyhNKycgOcpyQn7I8kzZV+yCNwhNZoKmIO+SHjLMS4ZoC0yDlH0yaJlGloZ
mRDaAuKwDMySOFQgDs3lSIWe93N/6PVBzmTJNdN91giC2BPfuJep0Ocdf75DgGFDVyGekqlcQhuq
CeFy9B7uZ+VQtfp9ZZ5dQeOWYA7bem1B06+hlrrmVxTZNRazYEj2pS08LVont7ieU7J2ABYYVRL6
XarSuOPXKqKWJaKJrGrLHbFV638zWGJLPj3XOSzBZFaASOYEkRZ0f06XQ4mJM5saOMy53dCSxb+9
EjOi1UGY8w5tPhel23u7zmgUw9U3yi36qmgjoLmTcQHhXxFS6fDwQm2ZNXbiTPppWJLSLWK3rbxb
Lcldsujx2zlh6VvLG0DuJSPs3k3MsAL88CK0FC8kswkQfR2UoJGUT0ddCbvzlqgw6uB7L7ThqzuO
I/yRWg1hotlpGktW7W8Nob5lzN5WW/uxhzFC7S8w5vswjocdnBT7iWBCljY0lXkZK83v2ZioLdur
iTYK0ZOjKtu95EiEnWepuoLUHXd4aKTI3TBAj+HBqSGmg/op9d8rcylsJpG9Z4WjGucE/ezo0BBT
TUkfChKWczcudnI1wish2oOhUwJ+o1DXgdMaGmt6OtFwcrv2yRvJAyZQZgMFOCVJ63q/5CnuvHT8
OfV4yCNRy/ZdlLIDk0KMOjpvlZgwKKzt0Lx4ow9pR2A8PoAiZKMxG+Ix4OsIb4qXpOveWulzDwA9
yptA0jkKWWl5emba2kRvCLNeInNu2y7ujNK/AiHl368dUZV70nNKl+5Ov8yxN3MWjz071/SLTlJj
Izjo1R4WCJOKBahJsTcmyRKZN8j6Y8Qes3cIGt/tT2bV6/VB6IOGgdV5s5zazHZOlRblTtGGHdEj
V0sHkwmo1XGq05EYTNbtZ7ezkh8k+mwXcLvm3s/zIbsExU/YJodYgyzEoPK/t4wm5S71Rp1XMM2I
Vkyk70Waaa4k7KH9JHgxt8iZtDluPVUyoZPNC1hw7PNT7LQovUgZ1mgUd9C+SjLD7NHu+TrNxSr3
fhLIqxVWI8A0Qo2o3v3aIzxTx+jInuG3PtAl3ef0WHuT+SiIJUt/FkVJQOxU1eZwYdB0u2qWtJ0e
9FXY7UETfFIcQ+CPEZ5OpCOmr1xXLR0Sko7jDcWIi96SjhPna+uKaG6C3Aedr7Szx2nle8EAR0Wg
YExIOMRd6TF5K951VzbFO3ymAhxjni035rywAE6uPhHFQ2J6t0tsZ7yeMo+Qt8zCCxXOWW08SrKt
vcNIkowdI+mzCyApKHQjO8XiH8qeI9mpA7KCaLXLVDu6oZHYE7sPKDH7aWQCVN713dB0VwXCHteO
MrOqVsq3iimwb6nkZwdGMt2tATkbYQKsyA3Tup0IFSLadnnyR/j5u4a1jn6t65Wcc5hc34qp0imM
OyISwy4wVUfo7GRDAwMRmFx1i+MZIW1RB7lN4hJZ1GBfRbyOlN5EmdUOauooAVbyoJZiCsStN7KO
Yql2wKbUJAm3t0tp9MaVDpEDO7McCUHBmDzp9MZhAB5cxNccRVXHc0qstPYugK80LaIKKoWXhfYg
5llFdbh3BCq0JkwwDREkVmiZ4+znmYHAOVi8Yj7RyJTj7TAgxt2x5JvywRkwAva7ySQWUtHLzAv3
QF5a3z0WhBjWvDnkLZHtaunpT6JHa+1E2NPQnvzZQdvHwtL1DyqQJso0QjeDryKzABpFDd6WiWjW
HIbjwWEy1FwMVLmk1jWGi8OfLy/vrnN6ftCSgjbDex7pNVMkI5zbSQkCaVaBiz+qGVj/HAd7/lo6
nNQijmMzbTp9GdzKPsmWwIIL2jNj8FRZDLxYyWpt1dqoCRK32yDqHcjJsBqMwX0K5tKab9ZB84L7
vDJp/hh5TnbkkbDOJWU2jF12ulgCp3R2MwdpIrbI9VE7LbMHrQ47o/CptQsNF/O1W6Oqag+MKy0w
7o7Rl0dh0i2KyDjXOEI6ShJKuwbL7FLnNUybQprXw0xoZAOM49Bmwlt2utdr3kkliQbS0lqsNgnI
C6YV8wwtRk0HjwRMqm2NrVwDhJdnWhni59HmJ4THRdaBuKjHWiPWLxAKFL8jgluARstyTsjETc8u
h/w8TCcJGdZiUpDHXSt7gi97ejblUav6sb1nOpVAD2xKR15XrikYxAdT1/qnMkFQu4bQ7Pzmph2F
1703BsOuh6XSgQGx3c1Aiv49Fv6PXIr/rffwF4fiH72M/x+6FM1tVPrfuxQfKiH/7/9p8h94E5sR
QufF9//9v/76//zbqmi4/2Ko7zADZeyKxsBg/vtvq6KBiXHT+iGhZuDMtJm5ZSP6McPF6P4L/g6o
bk42nAD8TRs1iOmv/+T8Cw0k7h9ACJysGOj+J1ZFQw8+jLt1bHQMH2kHoX1Aefxx3D0PJCDPkwPX
AvvEM22/5NukC3JCiKZjWllZdq6ioWNOjbQk6+51hrrq4BAZBobR2KJeM+ZEWYj+MzsSTjMau5Tx
1w3T7Hpk1Nq4X4l9zrZ8pFW7BoIul6MOJMGMp3bozAPT3XoIF2LotiBbTqo1qSUnlEdEbpvWwW6D
wTw0WZk/pf5oiB0EkjHbq7pLOF7I3L+HtMR8lekfdUlvwf2bGPfyz8zuVrQ0hX+1AlUlxdD13CJK
OkH+90DtQX0+UwTGpZWUN1M6aFU4wDUkxRCkhKKfkRvXomVCEpsTjiNkSmN9MjMH5qhNLGnIz2eS
Biv9JUybomoiDQILtQ0htA0ZQ93qY/qeWVUWOwsu7THpLy3Xry/L2TA5AXOXSwT+hbogMRUNmplw
6IEThbSYoMBhGnEbVxotY8KKx/3cN+NrkaaGFjIEl+mR9HBPwpAr5ldztbt7gGQDifaTrs8hkc3y
dYuwrncD+QqvderYb56ROs/Eg6kvDI66m8TNJYbtmWFtxNEh0/atEOAmQZpdW9BYczlR4glJB2I9
wqAMR7JvILUL/xme7ZmeKt1MC4y9sXE3Gbu02o2XvNbzLRS4c9KaETA84mjtI38FYpeos/OLoejz
XQDnJjeJq5jfAWnd6calwAgv/fVlzUr3CEVjvF4ZNAdpF5oOmfZm7VFk1V+JwHvyE5K6nZoyyuhu
wPxG3QJIzaF2rdebeZoe9YRGtGY8V8OPolW3XfpcuYRedIQJp/prPjWXOOYol/2badweMZ38PKHI
0vSIE9MhgW7ZlYSBNMV1p5ZDb3d3kJNCVzHotsAbd1S7honYwDvRocD3BmCPGe0e9inFcJIdxrK9
XP26P5hWGRtj0O0KmjjgI0fzEZ+i9QBkTnyjxXRhzbxzvprnOPMqjRa2RXyc9KqYs+FOKsh4pZNz
YGxHvrlQo0Gxk8aivbq2RyBJN/00y/7K9YtbBsztuXGGIpJqUI8AyiAGlXsOiSdYav21JyWjRjKV
ZHcxBpc99eGg+nvb1BH0rfFqBy+B8a4v14tNYh9yVhuarf7iGhDRkuWFrIpd3fNDcvQyk9vFrEKG
FqHlB+jnzfHBrUlKBZAZ6G0Ix4oYvS+uLe+SdXywyCXRwJCQFMobYsVaPceqYMNy9j5pXbqX3jAs
jVgnY1Sg+3Ls9rnvnn3obLPCnaYV5zRnDtOQpFY4lwxBkeXgw9ebo0ORtbP5W+y2P4pRPEzaU1Z9
M6fkbAFaS5dXgERrGHTfPMKq9fycJ9Ve0pqgK8Lg8VvmMkBKs523jPBAwWu8EQLCCTcBz0lxZDx2
cyMOnJi/MqB451U7y5oJO1P10OkInNfKOxXYE3Ee3aPXVTLSFRqLoSalzm/v6tlDQkDsdeeqrQ/y
yrHzkg099Bc3iMqZXMexNS9Gl4IQY5UNNTkmQ5ZDo3Mz5drBTdQPZyIzmYXVNO/y3iFP3eKUI9Ly
NrdpvavqspLZ1apbySHZMmF5Heu9kTvleSZu4n7mn4Yj9EbFDyqhkFfgYK6ttXwxOcMLaYEhNbXD
QI4tFe1DzRFWopUhRoKWzA0I0lMA2V5UGmN13l45VNd6lX9FFhxCopzCtsy3IDLCUIGpyoUWv+ee
mCe4e/yaO314taTxpavno9fUxUMD39ZeaPvW1l3r5Td6TQKWfpmW/qGV1eMs6N40jNIYB3mSkwz1
KfmO96amLmx/3BnDrYYrOsrTe4Y2l31XnprxXcqGPWiY+ofKW68gINLpSJ8Xq7831YnJ0V723hM5
ZHFbz4Q9RY05HhhT0KOggXxO10uPHj29T0ZlRX6zFt0lXH0aYMvR5hAjyG1durusRfjiapdOve4Q
I1RAOKz+EiyjB+23zqOhqTkUpAjiEFPpxejthEc6LCf5ADpfQLW/LyjLYqsFw9VU9RithbVnqP9z
mJ2Lwi+PwKyTc9ME/XvtuGWsS//otd2NJ7FPrtpaknchn2y6efgC0K2Fq5OWOwEGMRrUAarRYR3b
y7GyDw7Kc/bVdbyhl3A5JN/6Sr80kBH6jdiPcsMmstYX866nyM8z88B47CsI4UtAjreG6EPTWvdM
H/eEorHyfl3NC0hTN95845NFsA63em3GSj/bPk1Ya4iNNjsGok44NGl29m6tI65OTfXMnMvhpkQQ
MgH49RZdveftcGl79us6MDJbp9c6N87TQnPAstd4wfcEB2jfjYBODHJXvfqiUyCuUhd8QWW+MJlI
I9O7hGsf5WV7U0/bYssg6WnqnTd/7WnWut86T6NzP35d+2mvBk187YmHHrxnqSsKFtrQpFiEBF/5
u2Gx91YFZinpxWum9UhUcv12Id4vXtbbwLioJ/L2UB+RrxhrcD9Gond8rz5aRKex+L7nbv9uJqia
9OGGqJMrc5yPHYs5Ux/sw67dgVC6TNF5TKkKjqmn7zQZoHHPXzk58HuVkB07406jk6ctz7qOtATC
TuBcr33Rh3rnFPTa6ZMFERvofGx8hy8VChOqzuNivQ5J6p/7db5APkO6cv/TYVsrySInc8sMRzuP
nEUdxbaXlrei8m+M/sVGjcX++Bx4/inl+Lb6S3A3Jrd+6r3MRXnRBQHt4Sqc56++kQ+hLeZzp7e7
wpkiDS5TB3gckv1jMRHtaM6SM3Cxn+wxJ6Ex62hCql1f6IADrW/IrWJaFMe+H66nEcqwxpckgKUs
Pm+05ezJAv2e4qqIHCe/QvF7Um1561oZI/MmJzV6MR4dF1xOn6jlwhptho6Dc0lSI5Rm9oM6Imn8
SLmVXRfcG6MZ5hKHyZD6bdqzz1uMUpkOF98FwGs2azdO6YLYRc2aO7/XTBMqyQ0uD1WR7rvSIW7g
i1X4XAXQWGoyU13ufbeLrOWLxfE/X2dCPORdPtDT20YW5ZvTSOo1IDNzft2B9CLQrxrZCphC6P4R
i9H3yUXexALP6PsSNd1pIAotB4brOU7km5tGyNo7ebN3aiQRLU0ybb4NJiheGhlYJXmvvsu+LJ5d
0YQFnPD2BYQIGuE+h0yqMRnPmAKR/ZcutB5LEHAQclktmGPXE7G70h5NfjL35GOdZ+owpMfc7C4K
k14PHVV/Oee+99p3zgNDjuTFwUXgZ8WRquQIWJyK1IgqVyOkddmlHAhsfNV1I/dt+l2aNjqdKeyp
HnUi0rfNdbaWPdiriLCSXYN8CAEqryf9V1i1T4bh7VYrJaawvyM9t78jPtQFEyzDbkU9pVpSHMfO
umpL81nC87BTNAg3Uj/X7bgLkv/H3nntVpKdWfpVhLmPQngDNBqYMMfynEPvbgI8STK89/EQ81Lz
YvMFsyRlMkvJVt8N0JJQkqqSDL/3v/+91rdy10qJjInVVVqezRE8fHhh9C9j4dG0ovOMdkOQ1pmO
fOHN1/ptkp2aMtxpbbFn4zt47PNwTUvdpUPoJfQrsynzGfRlr1XVm9Si2GqDrd42aykdujdVMxl3
2tJFVOcVWqzwmFPiJIvAUwJWGCiAdZKbIowK6aNSSdTA+SVtWaIK5PY+GioicETTsUDns03OLs1E
6GQO9cw2WuUmz5D7cMSk2gxG62SjwE4Z51fE2ovRrDWEEGzqsDXoWIPx2rDHNwniLQQS2wIQSDsq
bJnF05KxkIw7xMg8cqM5R4QEjLLy2nb9cJVnCbMy84+vrqbA36nGm2pOz1W9UyZqcpR0GbvdZniY
SGyIpk67ysfOEec9XsS3zKCCKQR3rEmC9imFcoh0Df1Ep+ML8v15s2SNGGLlVXXsLfWOrId2o8+r
LpRXQxXfQn9epVq2Dccz2rBNGiuHOKzXRmmtG/hyff0WiLlHwD3WlW9+OJxaBYEuTaw4VeErpg4x
D/vAIK6wRgMGZ1fqrxtjk2XXnCtAdCF2slC715l0WKteySgw5Y6dRzk/xARfd6axIQ17NffvSsSi
Qp5u60Y/9IEIzXTQjir5sZrC2nOoL6UYbD1qWcDHsQfFHkWOROqgHr5IiC0rEXmMBkdRtpU+ap1a
kSDiC+wL+MKNgv6iNOD/jtrzOPUZvFJjMxI0v2XXqXWVWThZRkfpA8NPih9T4zo1ezddop4TzTUE
obJFLa1flLzE4YA6IIicLNlJcX3po+D3+hnvmZ1mQb7L0xrlVH5QSiJDwo59Jn1iJV6/z8jvSP5j
0nZJqYjtMBGPPuVP3sD/pK5PS7up4gPxE44yErJdqcSyhyw0I6RwdtwNz6HJeC7n9WamVMxYFgfi
S5LEDANKKnroUdHYdZQ/Sn4r86VnrD9AyFvuwG6EHUb9bunGwTqwLmQ0MesWbH2kdc3G0poe1Wt6
Q6yxX3m6wAdsskh1iMBzaZGmK5IECKWyplcjIQ+mKP16J9Fq3csGZrY0KIQ3gdBtL5KEiySpvlWN
v1ZkgbhyYVwjW0JTZYaQHip01JDq2ZUTiGUtEwYasxovBJMghDrN1323knQyarpR2WuzuAWw6CaN
eejU+iGfpk2W5EDfaSrPVYgeOCAaxWpesqCnhScL7iRVlofozZliRyvy2mvZcrisFER7MspohMWG
wRZe5uY1KbPmReurvW3onUM09TW0U30blVdls+7CUvdIkbStYqujeyDhcnl23Wo2S35JrEYUMHIN
pnIRGoz3oWX5jdOmZsP+cUVsWNT57bsvq768QXqCLBmNf+1j/9AIrYOD2Zmu7C9tcWHsBKovWq4k
uwzFRD0tTeoJlilrqVTGG+kmuZS5WZgW1lHs4MgzWEgje1hmF20zatZH32dXeRMg4iTRvNClCK1f
VZ76bIT8XcypdIF3hdmn5WuNEIdJpeCN0mRcAt9hXSCXATdUrjLrEVXtbK7rFiq3UyN+9bnUmXBx
wIn1Uvl15Pw1tC5jpwpN+TKng8bpCEYicplJ9/rRl/ufFuX/op7ASA+pUcd2aLIEWLgC/7pl+X//
T/r2t2NRv5M5/GPX8i9/zd+7mMYfICwWFoMKp8NaMiL/7GLq/BOIXEDHNMweYKT+0cVEFswPAUYx
0WUBeqbP+Y82JlaHPzAuLu1P2D4gec1/p435s7nFXAwty2+ifYklcgFM/mxuSc3AVAe/Ch86Mi5s
+niP8xeO+k9cm18P8cmW1koIayWGiQfXvAte+sf01BscaXBRPv/wMKi2J2awHzmfPzdkfznSZ0N2
yh5YQoxP+FB49eYy/cLd9NcXYi0eOg3OsPaBqPjB8BbkHTKncAgfBodma3ecH/yVeFseo9XvL+PD
UflPW86f1/HDgXj4PzrrVGk0kcqP4UOuOozYODoMZHG2dQ5X295Wdtqu3ZV7/5LkEJv9G7c+Kt4U
2rprrpKt7harzFpROv7+rD7Q4r87q+Xu/3D5KXnB+rzEDS86nNZJNqvizfK6VeshQn8Z7/vnEQiH
9NVd/9mj9OvN+ORRQvglq8gQwgdxJ7n17bidLxjGhYfmrt9LO99uLptll8zOdzvj9r9xyWwlgGyH
g6p/j6b74ZLZ2QIsErfhg/SNZYtJGfHMHPFksi64rQNbPSWozjwg/8n590de/Kef7/WPB/70WUKj
lmtRWl61yTNoslA73X/7kp3Ndsxvj/Lpy2zYITNU/oLa36YvWj6J5JdnNtvAHBChFLvXEbSyr3yq
H6bxX6/OVEGJLOzIz466PsJQnktWyMraq/OmXQXBEpRt4vstNRlvx6CICM/1q0yLKSHGLRDiJY1N
b/cGxDuni5ABBD1eKEJoi0MqqUerTRJg0sZNLNTPQm7ekypC/rzPiiWSxjXxGu/FZIRo41Cl07LG
c0ktS2LvA9q9Bml9Gbi/f4TL9tRf3N1/XqXy8/eSS6ExjaIcPpDmcmovg8N4jQvhSGTz/XSWnhS7
+ILJ84mR8/1TAfX6j/v6adzI42Dq4RyHD8oN3WgUPYJN+9kLbPOEa8N8NOUvBtwPbt3vnuSnMcHH
S9XXlRQ+VF72Um18j/55542r9EJknU6d6vWXs526mUfqHnKv1G0Cz2KRTe8OCSmsuE24TrfNJl3z
/5OT4Mp7/4uB668GECQpIMZkRm6SMn5+DrO5EDxbzrG+mPfWMXPj598/6Q8ywee7sBCdJE3UgHCp
y3f2wzAxtUVFiEoUPRCE5Ohr5E2H5Lq4rl/b0p7tyhG8bwMe7Dvzad6H7nRqHyT681703O7ZgmnN
lb6dLuUbkeG8dKaHwCVBAP0qGrGtsJJuxstqIxo2wmPHesJF8lqrbiJ5V4hCLrvX5JLi0B72WFds
lnHB5Qt18ReD8AfZ/3dX+OldTsNKEttQCB+IavTCbe/mJ8EmpMkp2NBwRW+4FlU72YU35lZFE71C
RGvLbrZSzziYnPBZtOkcONVN6GENcrsvTu+TQ/z7i//jA/j0iCe44Wz8+OHDtI4vpp0YOs19sunW
/QbVvcHOAd3rHR6ji3CnXFoXpfbFCWh/9a3/eAKfvoO8Lwex93kDEru8UHfhU+rOm8Kp98Nl4twa
m9gd99jQnYd617ioXnkpqh1xmbvmEK7q/XiVny9fvo1XqUdAhRM7j6iIXeWJNYrlEswYH4oH+brZ
44MoD8P+q8R5dr5/HapMGcM2lSB1jfXp/mG2iIRRDqOH1m3dfFvLrr62voHHcPMVsToeY3Lp6Tez
152i19Zp7wL3/fff0F+OXQAmYA9zDr96x+UwECZTj6OH6F6+l9+Ea/WV/ki7y+m9z2x+2NpiF/5i
/PpgdP3yXv9w1E/FBfnCiabk5M/Fq/KkbQT7srlo1+Fu2H/1CX15qGXK/2GQqEsaOb7AoZIjey/Z
gRHBX0Xb3POPDJzFF4PeJ4j6n5/ED1f2qYKoFKtICJSLHtS1vxvdxPWPWM/c8WJ0GZCO41nwpidx
27iUj/awbW4S13Cjhy+e6lJB/O7+fqow4KOlIO64aD7K9bAuN/M6PYen8Gwdg53mKV55gE4RH/wj
Ka7T+vdHl5dR6ZejI0aDJ8PK7hfgXp7mo5T53IPOQzPpxidcaPvUDV3BiZzyneRxFy+3Xe7kfeDW
rXswiQT44hUz9L8cG3QwEySgw9fUPmGi6L2RCaFyDx6358yO7Mebw/l+Rffbzl3eOFIP94V93h7O
hr1n28uW3MzxZNvbrYmBsC+3hLg5J9kRHULB7Ed9/dzYbIGubxlDwtW1lzibi9BdoQrm920vPZXr
6+3zfbC6yeyTv2UWdlZ7B2Omyza8fUBMaTf289XBWO2L9fNVYp9mflazV4atuepatK9o+V6Mq8OJ
OByvcXzXSW1nPbmXb6vLp+tv3nQy2cfw5lVkH06iw862U9h7uKW700H1nm/xDNnvaAPsw/2zW9m3
92g27W90ZJ3TYbbVbWZvCvs2tTm+La0U+3HlbwUv+7gB0kp3QpffioKCYfLt9EwyvH1VuJl9c5zs
18PzzCW4e8H1rk92bV+kDqe9dVdXu/vCHuwD1/MK+3J1t3kNVmyT2ITj2Js7rBnO66Pv3T/7Wywd
ziWbgYy0N7TQnMI5cS+Xt2Pcn3kegZ3bGddcOIK91eyrw43bu4dta9+uR/t5Wj/vndfRVfhbzyMX
JTpsXLnM5Ww5uc369MxKjZrLclaZs565wuTQ2tfo0Z3pUue3IAt3+e5W/P7W9vDR2snyP755muet
TdsZd4rj3Hi7o24n6+3larSfNnecquKse2fb2JcoGHhvLx6ON/vUOdqXF+zuOhebneUITuV6u4ud
d31h2jvLfazs/aazb2pvq3kXHMSh0rIdn9fr/cV0G4eKdOb+rJ/oBPLGXQYeGXo2w/uhs4+57W00
aomCR9E5xxvZ3nih/TqvNG6osvsWumskCjtlZ8urF/t4N7nJbWA/o+Rf69w475r/Ku1dsDy72L63
bMBidu5gYbUv3gzH25Vrf+/tJGc5s7fCWbkiL1vv6KfjBQfiPJ3SOZwi13v33N36bSl0vOProXN2
nWfZdwxowAsuvdxbv5HIu6m8Q7e7mpxD7/ar3pVWrbtJ7M1B4fzl3T1f98RrdTjd9u5qciavdu/u
DyfNftywJ2H3rrkW196mdQ37/rC/4swTl4rMQ1tpT/a+8073iWsX7rti3zy+8iYvn5Fhv2eut7m7
d7zLHUgE+7h+4vZl9vv95nGwubuTGx9fLmrbtI9PgfM0rUZv57VXgNjt2es9LKRuaMd732Zu599r
0qDsYLXhZpc7rEkuv3X5faS5uZrLNq3t3Xl3nF3r7Xzn5urxPNj70W24IYbNl7fCKLq9vRd5Yvoa
CZRzBZ/ujo74pjziFnN2zeb3o6z6l6PsD+PbJ+aZLJh6pFaMb4TF2I/C/nF2z4eGt+aeJ8UHuw2d
g+rI3PrCOd+uWy/bfqNtUG0fTPtiqV17r1opzs1/ryrESshCmtAN4zOKtyQNTSP0M6JzkG9Fj40C
f11uscOlN/GK5Cx3OOkbs7Cx6zs5L9zv78sHNvmX2eeHw3+aga3QCnU1b5aaUL56Lo7j1mAcXEee
cvQ3+klflbvkVH3xNJZf+vmg0H4Iu4Gux878pypDRO3XI/yOHpo6Kr1Q8y/ZUGOxISFlBbqGeqtc
Endq46su31+9BfCVwbaxntfAZ/5c3mREjAySwIEHb96K7+a7+jQ8yo+sSMoDFpRb83vJ/W/1pP93
17T1CzmY+d/srn576f5WvP/tpn1po6aNvjX/8ZMm9j//4ycx7fqtWMIyfvlDP/1M858fvyN4K5aM
jZ/+D7gCJKtX3Vs9Xb81Xdp+/P4//+R/9R/+KXy9nUpSO74VXd4uvw3r30/xHfICqfvXTelLlK/F
366jb8WPLemPH/reghZ07Q9ZhnSGh16hzYvR/O89aEimf1BuQ3NWFlaUCN7tH01oyfyDP0p3eAFL
Ay1b0NJ/Smkl4w/aDEhzCQcSkXLr/1bqx6daVdOg06NggT8ENRt0ovppBMmjPujhGWQeplvBK+cO
4kOT0ZGSDfZJujxM3Qqw1g62yo0pdjeRkuReqcThDrcDVmxVjzYGYjIik02ko7FgXhCQdZ7wOOxQ
WFgojaq91CUj7azeOgWyJO4gpLVf1NzLt/XPbw9++vLao5kAs0r6BIEXP38CQ6lKkS9FmZcWPpge
LGt40KJLLcM2KVQ9Y3gsDV+MMsvC8udjovJVJahU7GSA+f+0gAkY4FqykAPQ8CKSdyt9l4382RKz
f49JtVzczwf6NLB01jgTWp4Gnqqmz3UcZI6ZWbc/vLeX30/7x/79z5Xy92NwNQsijbdLVT8tQ9sO
l3nYRoEnlBhCgVMNrtDW5ReP6dNK7OMw7MNAwyVIA5X4ZzQahkeiq8pMIFKcXc0gTfdFZj1gil5b
Xf3Y191d3ZDXm7TSKibOPDPHL0Dgy0P59NDY9SHVwjBBmBnipxWBXvSSBcBaIJStQOIyJIe5lTH6
9a2Ex2D4Cnb4aePizwtmcwudOi4i2fj07CINC/Kc+z6a8mpyiio6h1lAGm9gIlVIjVPOtjO7zuqV
1sXvvV7d/P6xMvf8esHsgWkkbSkA/Q3z0zIQgbWgzqrP3rpV7kqtOqbCLHuqHr8HXTlfJbp2FeGG
XOO2U+BcpGdViVEhpBcAg9iexxmKOzmyoHDM4UoJZ/WyU80j+rurzMguTEFH9Zy8i416zBcvYjFh
oJ0GvJBFhxYK4YC/yxC/XsIIgyEtS699ugDKRP4y+crVrCQKM2N0o0nVc+Lrt42pXhW1RgY6R1aN
4C5WyCTUNWAYpdGgvqkbdzna0PrEFnMa7DA2aNmN26EoFBgy0pXaBWey+hZrifiEIR/exPKPMABr
N6I/tp6ONw9vi1lv9GaUnTDmUGmTl46KWxBtmzhfqWz9uhFeSLvss4solq/iBs/9x5XJsXrAMj3t
1WoZ84iD9XJhGHeiUSWHKGkeQQpyVZig5kMOumQYBxNBXit7KKmPlYJ2fdb0JxIH8weoED4Bqo3l
FBJ3TshCdu0T+v5B3lhrGCLgqavsrKfGcezNI2nQxSZpivmQJh3EC828JVlktBnD54NZqqQghiEw
ayWIwFDlvcvMc4QBTR0OKM4eFyAaKo2rMsnOxAHdyxGaAMtoHvHip15mcApSlONO47n6Rn6BMtS0
8T2Fp87yvTQ2JKcrTbLYi0x0+1IlzTzEwasCHXTG5SZ/3MZRbegsAJVyIehMd8BTiPEouAmTUlir
XMqt9bSYoM3IOOJottZaPU3ratJNuwyjs5qjJ1KStlxhAjHtwMJl3YC7Qx+p0NortKsCKfa+MHkV
xnnUANKZtyFS+lWdcKQYJ9QBGdBoVwJidi2pUBDhIbf9nCmuqtJ3cygf5dDYfpx7Ghj5WsyNbZ7N
PeSd+WXo5XfdF5BSd+UqjPlcxZmL7KvwXZ8IcEmCQXaCBlCSDjj5rcOS4JnxVG2SPr0CpFOsTQgA
iFk4bwwZ8wphxOO8OBYxsScuwifS7VNMHFLDfbLCKFgpcT6t84ZP0MAxMWu8AIIWvQuBmq+LqX4k
KyHxRlPPcT2jpDIyHmZej0yvVlQ6qSVdWRLmhajnzIS44qf9/GL5aMSeXzx0/CG/5G8vn3sXJjWW
/8URK6goCkOfX91ZuMaz5F0D5UWWXHaOav0YDtJB9odTJVq3GYxYvCdNAsqNF35m3IbgION3GdQr
wD+WUzWj6UIpO5JNP3h5itysza2jNCnAVviQZD04KxY3ZgKvZad+/ajJxYUqlI+CwJ2aDJYxDekB
4sADk+ZFMGaFwm0c6dMhNEKsqQlAAq1fPlFj/tbjTXJG07wVZySkfibcijJv9/J3lKB4b5v0nAd8
sixObptQErxl8G1bI3Grpn5EdnVFmc5HK/Nx5MuLL/ro1qXap8IUYL3Jg+ZWBSJ7RWXImI163JVR
O+7GDF10BrbWngP845KxMBrabvaxjvI4DZD1ttZwkqIgxAdx5pxgC/GJlulZA4+IDwTEHfrMYCVU
VefUfZF9y+Zwm6hm5FgQn20MJ4+1EZ6Ruz/WWf2YFsu9VwvZMfSaQdngPcGEwjaWGb6nUTWvPr5T
oTRuM3hH6y4GhxXQ/ULAUheb0uz5KgJ4zkLPS2L2wu04JbxcgrWzkhRQXzEl170ap/e94U+JI/rx
tE4t/00cuLXyqAieoPJTvihfpUmG+Vuu/JcGOo6tLWWfby1DYzVKFwrwqMhOMk1aK81QebJmDCep
5VnOWE4uTYVBMB6kxKvZ6t+qeWDZA6YPzwfBhd0xk4VNEMEpSmvhZRqD8FKBJ+LEjN8bxOe5nWjF
ox7lKp8NUUgXqt+UKzKV5GsobUAdemGq970xMdIqCTZK9k1wdiQh3MMEedwmUzllSe+mdSBOnMTU
M9Ij7q9DmXERF5ODDwZ9tx/FzQNpZuEpQb3tabX2wkZ1gj09Q6e2hB/JoSI+jkRUEK9blSsf0fGT
JJjj2sz96SCkKsxcMQ5xkQnJdSQKL1KVdJETxcvzi8U0s/1yhu824Ofuh0p9LcukwOGh9E4S8LH0
qcEXHpATO05y4/rSYK6Mqhcfhzg9jyPT8zI4lYCHdgoTtjnye7FbPn5Mi5STVxOoJC9vgBU04jIv
Jn69B7HCXq6pYajgPQTY+YjZSHaAhHBBmVbvVakVnKYZTlh3o+ciZwT/GCOSSD+KTZnfEM53DlLy
AfGggLwsgPoyxC9zSnoLdBD/HRne7jIeQ5qQ8RpE710pX4JLONSF8U0N06fcSPbgs0IMG1QJEL6o
LXJUE3Evyog7+OBkhrgVsQYTRUcKRCViV1wBQrQfKzG5mAjz9UqCi9xCBCHAR7eVk/4mXpJAYFZ1
bjtq46U8MIdAKxx3OaBPh4ryEY4HlymLDQfle0yTan7uIosVYniOQATbSR29E3jcO1K1fLRLgfFR
LmBEfZz05FzF3E0zahRPM0HU/b5S+7l7sBSKxBEacGBFnVUh6NmfVzBKxlIvJ03IS03GKt0QbgeO
xKAZv5MoREM2MiLCZ5Xoi+N+BIT9VBGza2qo7J6KeKJZBn4qEEekl10jBYJrGP0pjGDAt2zVqTih
EoiwpZSn1CKRSL57il6vOOitcC8ZFQi6cG0k+Ggylfl8VhVKNhgcYl15OWAjUtVvgiHB28HCDYxM
s/VbEQhbK9iKj4Sk6G60st5XklmuqlHD/RbcSU33GsvpRgoQXix1aJ/672Udt06YRTtSuCnTIHgc
NZA+u2ziWwbBpNjIFbbDUrsPER/N8s5psXpUckadWJlob6eMkE2bnIBM6viRiW9w8F9TNaYWn+SA
RWcw0aRmcAwdoZwVD4jUF02aXxao4O6hAC/xBKqmG8anHg3ZmaXeRKbg6jJFSJ9mFGmSvp0NsAmE
fdlMrO+/f6E+9GOfHiyaWJLvaEDwSimflh5yp+TwDlPBzZc7xcNRt4vH+oq0qsBrmvkJ2fG2iplV
Mmw4vW8el3ISoqVpZ7jsHYgjFPAzc+5SM5Gow4zHU64pBkBEnMeQqTRjDIHRuZ3IKQP1WW8LOX2v
yvoRZ37idjPrmli5Gk3GeatJAKdEJVUQ0z47nqnXt+oV0mwKQcpNYaZyyCjCG5GvM5KZJJqUMSDs
xZaqjUXLR03X19g8Z9m8NRs+EYxGbpLUwkYaeNpNrh3LmT/JQupxjKXmtmBnKrKbIUaQHzAnzz7T
+PeZkTVXsABxB6J5vXEMoShYDd4VGVoemDvm4lRmVrCsSVgKu4bAmOTc6UPiLuUWOu3HRJ/R+huN
vwtibf6ubPi3mmy3RcZ/fttL+6/Z1/8/6rhJS9/0X3fcLrrxLTsXXR382HH7+KHvHTec6zIOdPoL
mrFECC56iu+iT+0PqKIQ8/mXzMqfxto/+m2a+Ad9MIt4OnoSmAUtzuHPfptq/bE06Vg4G0g1aWb/
W5pPiBE/rccNog84Bw1QFUl1okmg6M/jPDR9Yrq6QLXlpm1tpRsnr0Uxj8o6rb9VJS/3WA7ZJowz
6WqyfIYJVjFeDHzBDaUMr2wyY27waxw+tSmvdXot95ZMadkQrDlLw4BnL2DpG7QvUaa/lIZ/X9Tq
0zxmuDYUY2WyrCDk8RYAyGDrYQpMJSxbhNxK6bT5RRtq1s6YgmtDMF9VFRdro5bVdpwr5oIwNFzd
HHVgUKmwzy1kq1Xon6vRGp5aqZ6w0oTRzThEyNqDGAMszLNDK/mKretTDv6UnWbCAToq7CLhOpsS
B1Yzr8yAKELoHOpJ9EVr4+uET1n0oJwgxDrbtPnaUFiT5v5zkPXtLpGTq9BX0sAWOUvH0vpqHWtT
susE3HFJZABK7qRnw5KvkPqP6z7HTQtWeGe1aWxD80b57ePWHWuEPoq5yovsrEWDso5aq3HyOmD2
ki3fHhaLiDgrrcPDwcdSgjqfiwCacqaJXJL5MrSgU/sB91cMS3U3jlmwb1rzuWzgAmBxk8+FGI9Q
62pD26hyVhOpPLP2EUEVBYNxl4uLZ1vIpgMtUcEpZTFmypITRxKgAk7pvM1M4YJCQFqlVV0dEccv
VP84cCBRD64l59ehOmo2y+/GLXOYwCzoD+niqQbeIzHVhbpdjQ0GyrK+x0qDlKmaKNgrYJiRVd0p
MRn38JzZSu3wp3TFLVoa0zG1kV37sL8vAbSuUOMftKGRnIGi8yj7WFQWRqDDnS5po5BpHgnTJvID
Jm0fX2oo9Q/gW01XlaubRqp8e2r6Q6viCCryvPDEOuPtLadVmWMnW84gNtMXv/Tt1pcutKoFySth
Uq2q8Dj3PsI1Xz6LU6B7tJS4e2Wxgof31OnKbCeygG4yzFxGgn3aJrONoBFKnyWd6z7CPpDPJyHI
72ZTXyUFshZ5FCApaA8phJtVS+9kaaJUXtvL7JuVC+5TzmUvU7r6dijFjamEBo4+9ZW5InWKfHjQ
GxXPT0FcSdiMlJFmzAZg3T0RQ3xbhqN/o9Fw3kRBrHhKGEKKsPBnqvJObsyNpDDVC36pb4vKYHLh
KqVVVLQ5Jl21tptybLYi8kxYxvUTCHzVHiCwAZw3/E3cTQFsxn4n9t246VtlK8amuYFqvS61PF73
vF8PYlufW512tJQXnVssDyEI8SrpAsowtqeexS74ZvbVXa+wPTTqAXuh2NKdhnNi1p+tNa4vZAAG
55n26bG0xtBh1gcp1Rh78hasbS+X88UYBuWuyeXZzckxdmNgMLYyYjIvpOiZMSEk65bnGkLuciU9
QbeMfyYCk+8aoB4VLX6KosFr53J2TblX1oJCdemHkDVhBaRbxkZ5rTaF4RQanC8rq0I0DujxV6bQ
HrV6Ruwoq3B7oK2ZealstKjDiVuyrMK2ilqJhMfryWi0WyOHIE7DJqUYSaXenhn9XUma9pnSAnaQ
az41PfLiFOuYDNHe6/roCvzIXl7M37EQSU7+og7zeF0F6dZXWD+TRVHTb5jRGcxoAwe5PVrBdMb2
mayFdl4Mor7/GgYRBCcW6lVk3FlW3DlBNfD6BTAko26+63Lj3PsZbnjWm1UBpAkop7Ly/eohHazE
zYdwkydUalklnueAp5wauDuJvQYFHPN11i09VqGb9rEhaO4AA4jPh/ORWowwfmS8JXVH1c4yB6tY
fxhluNQTK644Sm1laIotPULDM/zhz3CL/6lcvtgrJH/5t5VL1HYvn5A7Hz/yvW6RoedgAzGgsy+1
AZtKf69bZPEPNvsoSnRJkpey5Ye6Rac4Ac9jLEHv1CjLFuKfdYum/EHnm7Jloe58/Lq/75L+uRvE
Biu7suya/sXukLxsA/5zLUHVsmxok0El6VRWS9btz1WL6mtpGpRaySLRLy2mGgmNupir8otAHjNt
/6yHuAFb67Yex+dUbNCHsGLF0ggpXPImBNnsI2gtOIomzkpvZo8RChWkcXogfcAA2EXA97AUxlOz
H0cJCD8WyPH+hzv+F9ehGD/vcxkgg7gEknLYdNUJmv6c2Ws2aBZmoWY0GebQAmpahd3anEN13lWs
cBY2ZAoEWwb3aRCj/RbBj9GXTxdWZlRGActHI1JUxPLYalzGwuCuzeroUvfpIzHpdul+ZD84pgsR
tNeQo0l7kNBcRttRw0i+qhh3oQqZZhpsoPSM1aaRlxSlQRShFcRDgPF5qooUEM4g7oasp9CDjgtN
UanjQb60giG7V6doNFitiIAKwpnCAKtvm34rzRAg+hAYI0K7dPJ9cCjLlFdHbV/h+iY/iJIMeLSX
DyaQ9WjqwTZmgkIQeq8rkuGoiTD1sEGC8jJUWvZdrDKBdtoYMP5XTeAP7JTxkC9GozWvdDNlgg3g
v/deLEXW4PRF04DcyXSp2ehWIAyrzhzqC9oBk7nTtNyHr09kggyFKC1f6f4jxJ0tbR/XZuZg4czr
bar19VNsxDWcyThQuEk0SVHwhFJuOERszpsKeO2TNg/tZR+2SreCX83iMzPN/mjORifZYsfY6cqg
2XRPSg1khQRVjKBopqAjycSX4lMW9YppA7abX/22rhGGhYPyXiU19R9drOFWSrtecFIllN8CucIs
Ts888tpJiI9S2MbyqRhz+aIa9EEFCVrwBQycMRCoWnRKI6bO1eid3sJLUgZYTwSRwGrJJmU1VloD
RySy6BwPBKnAg+jxwioL0AJcgESrxC8WU38GEnIl1ap2nxey+S0a/El39AXS65DHnGAeBuBXEa2Q
95xdYAG/0BNprHh6AOY8i92B05yHQ+sKuRhX7gzzSb0QBKxt6zGNe1ovdTy/U9LxNlvwWlVHTCxY
TryJYso+TjebIEKG8GUos9AgVgMw8KS3NFBSdZ6R7vRJ4XuBVIJfHWJNvZHbfi3T3qLCSSa2lYxx
AY4r0AxmexaJaVmJgDnRf0bM8Lx/Ewb5OtHWgtqJCWm2ApbKdPaHB1NVa7gMmdldgkNu0AL2bfvg
x5J5LSnjPNwqchM/xumS4BCZoKHUqk9HiF4Ctt8yr2k8anmuh1umO7p9VlGW70LVSd/+H3tntiM3
lmXZX2n0OwMcL8lXkjabufnsLr0QPkic55l/VN9RP9aLqshMuYVSXvHQDRTQmUAgQpLLzGjkveee
s/fanRTiQJ/DHBNtWVjWJpit9HtuTO0pM5PiXhDAkzQdLICeNURzUh7ig+zXw2tGusXeyMhJ3AQW
kNzcsr4wGrOa7RxO/v3UVnzZocTdNxRl+5aWcmnvbNLdZ55vUoP2oL4gPjQypuGVaebK69TFvbKR
msp6truub7dhOELxs8syG2g69DT6mmA0V0Q8EA8SM5swXcUg2NXtJN/UVkkPo3c31SUO76qpOJRB
2TK/I5dR4l3P9faskKyZdUcei7JqjM6yPLmuiwlBkl4gBZQx32KbrxoCb2BjAV/X0+ZVNZLmycgD
hgvYqelscHhKNhkHrcoBzYWmv0+DAIACe9V9KyU8zJMYug5HIQFELhY9Sgx1MIlm8tUChfWYrmI0
G8ENnKgmWSm8XuJKA0NACMJDXKx6HeIJJAluGm+26vYJ+CK6EXjSeLtDvxthlBmhKVYt0y3tIKNp
XjW08PYB/+2DOveTp4i57LQWI2kNzjjCC3QAbQa3od3GdHO7aMSAzvg2h2M+lWhVjNbHjkygBETk
yPcNt9DIJ3JqMZLyIXAPK9eBr+jBmr4jODlZUbJiLZKSuivveh0YZULpvraNNriK6rlqt1Kt+1wh
czCtY0YMCgEfdTq8qGod3ltao2dunibiXe0go6zkPu37I6OcIXsXUTi7QJNV4Viz3wJnQd7CuaVW
7XkvScQxMA4Sme6VEG4PTB6tzINuOb4kVqKcorElWoGFWX8zkB8gr7WsFoqCzZIFwreRnc5u1Ts7
wr81oLt5CCctTbnJm/ymaArrbIYJp2R/bL7XVqG+Dn0OySZJOE05PL1JS/YH5xCnIW0Qkg9Zjazv
fivqVcrC3bFhhcE5zky2ioJmGiZE7i4nqfwAvnzZNi8ToSwmDWG7KShDp0hza86Ukxu1ZvsQ6SbD
+bGZAfk1vQnCCDjlTCDFENFBtqa+5Swh00ggypOxmIrCjmBK4sfegI0ao0dDn8FYVTQL7bpK9fvI
h3oKgaDtrT1oVw04H88HkJZslB0jkGATgUfDdS+pKF4cKpoenSe3mGcOQwNYrYua2elp4CTQAQBc
DnXb3o+ZHOLNaAcoYjiuGBRoYcqIsspra/WjQPlbtfN/r6X3P41IadPo+vdtvU30ipqwfal/7uot
P/KnjM74QwM7SQ9uUShRifzLyi3xW9hD0df8U0j3z7aeJv5ARWdpsmYRvrmUwf8sj5ffgl5ONQtu
YHGgK3/Hyq3wUx8qZFr6GjBKDDSI6XjS6PZ/rJB9GMyxURbfFcUJd/OuvM9ulWdYKnbr0s4uPbF6
Z2ax5zR9VLZd5RR4MpKtebAP0zfj2L+3u/K6ucrv0510Tt/jd8Uztuk98yDzbXgEQlC9NCvZzXeT
W63sreqipt3qK/sw7/r3EKYDMCk32KPWu6n24iW81r9H2+JkHNUXsrI6Ziq9oz7W9+2x2UtrOhbn
1kvXkH7ddJc8qjflcVj5N/FOWxe3SLZX6fW0qpiLIuPxrPtsFQEocdFunIub4WEYXX6nuZmP1mY8
do/trrqVztqbugeDvB427VFskitjXW18r90mK3lvrkNXfAdvjPMquNIO5tZ/zG4hx9hv1nepYEjk
hb0bbDtYxfAgYR01nrWv9j4v2jr12V4bW/khGM/VvrSvX7tTtM/4a4Or8Hra2+fpkUt45DN8Z+aJ
pYFqay9ceWUcAIEhzib5486/V3fFhjfoNu595pq4M8sj0VM4OKDgrcMr697f52sgZZgEqAg3w7fc
X9d47p6NbbFX1vZaWrXb7uTfsBo50sH/am6TjX4HG2e8gcvfGouryJEIamjdSHiJTJ9z24Wnigna
a6octNwdDsYOdbibr0d4f6iVjhMkZJdi4o4GqaaTD+cYz/Mx20Y35aHaJJAydtXW8IRLADkOhpTL
Eu/CnbnOtsUmOJBpcN98la6yk3XNKzzhPkfOjk9QnhyLy55soo3wzFttW+FdeSf2QXpKDv152Fjf
pxOVb/9ErIwzPmmH9q4+W2Cuw80MeFHe2rxRIjK2Mi57ZSV75aZzlXX3Yu2nfZu75F+ssoNylu64
Pzk0hPk5yrbmWnGKEz/vMa1ETE9QRObIa5NvZJN65ZfGoVy56a/pIYa0v6+4aBnJJ964DaEz0Sy6
H/01AB0pW8sYhY79enCBNNKg9XBPbUKvBZJ4us5cR3eL23iNw3UNzuR93d7TfhSPau4F8QmpkbX/
WqwM4JYrHz1+s1JX2KlRgW+qr9lpPuTr9lxwesFyzV/xHnMbye6441ilK2dB8F8Cm8wdAwcsmyKe
O7PmSf4u0UCd7O+pfyDqUhggpLajhsXk+q1Zmy6Yp/SgO6ZL+JHXYqN+6G+mO+NhIXwT15Id+DVw
aCk6wNRt3jrMB+NDuiJiYVsXq3l0QR0RbCKnx6xib+uckUYmzd3eGez9ksY0beU3tFVuxL0rr/wN
LcPppdrPTxB7YgqiVeUpZAvs/bfivruGERrmK9HzMfYVZrfEfEn30dm4r75HqiBj486/op+/atfT
Pj+ScbLW5G/GA6KNxmvO3V1JFr2r4Go4Q2F0eiBoJ+NRXys4XlIPzVnCcrQulHVutk6Mnk5H1KJ7
ErTIGDtCuAtSdyAQKDmJ+V4vCS7baPf1nkfYEQ+M+pUOWd5N33tm2yOHcixyO07Ftf6OVVrgY24a
nCPkLoSI99NT+hLdSTuskeqa80W1Gb9DunFBOj0VhWtDIXeSG2nFQ70LQ+Q3q1Z74frKz03tqfqT
8MgOy76V9ZMETstLNiXTPlyAcPHESrVOGiT210FyIrE1bY4iOGYPI1mSX0Z3dDIstpVLI1XxRHjQ
lC0AUUDZ3BEtl69HWfI0ZeR5Fl/DxCHGh/ihFEpUlK6JXrnr5m0WXo+IJfo9crBHShDli34w1VP+
QLRB9tQ9RQuXiUbmthwYnzvDRj7VNB2+mmKDEBs7bbgW4rFN1rb8RO5ksaWPKLfAQRmQenLuzc9o
aY15Q+M2ASnOzMeb7oAaWtvhbrgzH7mn3Jy7+4qGRA+335FwBu/bm8S7M3eK4TKoyd3CWk/De2gB
ALxBDDA8NU/yjWw4/ZosPyJ+yIXadJK71Sj1H6Rr67bZvttE0zsIAakPy5Okv5gnWerc7rk6E+7m
NMSHDycluM3XGqhi0ied/KvZPXQccKLK5KyIv4lT9vhGDvQmLzCbmbvIS7FKRrfDaloJf3LNU+zB
BQvv+XueCTK6CcG5FjQWHKhMUrgHJ1+eVPskXgladiIvXvU2fecd6wbsWjcXTxqxJ9qmEj1njxXH
H2Tt1mmgoGZ9I/sAHLEEbNfJvthUrwzCslP0LOfPyrluvyrBDuJZFxyb7xrt1qp8M+oH+wystEPV
etTljVdhq+ah6jwCUB761Wp4y5qViGWHJ9EZK0d/Cub3/qSkrVOWqkcXKVzhvCQUZMOhF3KhycKa
8Bs34DxiTlNLPzgC7MiOlTvijexhwp4e9UjnAJI9SbD5T8TgJnfklQByt/tVvpGwne+73eCVbvVq
3VpXJMtFXnuqEkbijvrKP9pTup+O/tlwM6/Ct2TseCm+1NIVq/QI4bCpWerLnWB30b+Gu+6VcxJ2
51ftetjqB4NJBPBAbHHXxdEiM+N5MK6VrcAMp675rIQVKmtz3PAvoe7I2zpx6OYTdbDOwy33aonO
gvCxYWtYqLs3VbmLo70/e12xbY2nRU753u18UoXhtEmrPNv7ECLGdWFu9iExDMh/nP6k01WBurKN
vBdrGzI94UxmrQex99trudiTmDi23rsMmkLf/P2y/L8xjP8fNGZfSuF/X44vsKXmf63/8z/q4j//
4+eSfPmxfzhb/li8RtCTVDo/yFoYmf/XnF0y/xACSwkUJWbmmBfowf6JiBfqH8TJq4JfNFQkR4tm
5c9+tVD4LV0W9KwVgRPdsP9WQb6olv7VsOaApuho4dFUoQFAYLR003+2fMdFHip6B8QH2VRz08Tg
UfU6uCd3JVr1/eTv7DqiKOjQjjoluRGqFUdXMQFa+yhO4PfVg4dYKLwLkM1s54jqEPbhUUZ4dDMq
5vVPF/dXbelfvVuui6nA24fKIi40WINV+jFSU80dfaV59POUXmxZ1NZ9qZGN6ZCfImgO2ztVLcm4
GvSuuiWIIhvZgWJlB8KuoaIn8mUdh5q11QxEUWmYLqcPm2xAFHRzB5dwkr6BcG6v5Cprr+IK8Vw5
6VA7CT+Zb4iMA/xK/N1daflB7eq2xNQv9jPSg4hJfsexgDzbGu1vre+Pt2GFYQF1mpRcK6ovuxFB
gCqzcz/9aidL4snvr9CPAcPH75PvlGMV7hSTUcQPFdtPFn560TOxcAiDg4LON+2EY5gU/bFXgqjZ
hgPYibCMzEURO2i7KFAJN2nqcLgtS7PIXARs5LbyB1apPIXKKhelekNnx86QWRsZ81mt+uQdc79e
3oEYuJCTIPaQ0WCZy0jlp3cs63ScGuhlMBgD6a5FqbaTC0N9g5BHS72OjBDtcek/RESWAB3V/GCb
EqKjE2mkgZabCB+N0/pkxl1QuWjfTMmBzTM9ypXWPpInw5La+cnQ0I9pyIQum/Fm7LuOo9nMRB6+
44R2hNBbYKXaGH/FpSEo0tCDrVpVMS2UuwOoIW6Y8L2bRQLIqdeRQ8lDDkdmaifG7uNY3tBob1e+
VHbQgYl+BYRuhkxVB/+5I0LR7UWY3bYIAV46mY+BDiqG5WyX3TZHvkv5hIDhS6h29XZSrOa9SUvJ
afET8OaLrJ68fhb2SSN39XqwzfJcZBP7s90q0c3vb6BlobpYEOgE2Iu8UhbLg3YxwZKqrK59GQbt
QK99w0A9Qhoec0m0FDo/lX4tCGZSERFLubBWubIku3adfhsPWmq4EjUT7TSXbiWHFzM2dUJ+ZOW+
Ii2BA4SlVWeEjowPhIaEBj4+pxB7KtUBx4pfh6tBKadT5yPGDvOabHdScRRH1n0S3xtqo0HpjxOB
ZKFrpJ3OD0mgJsn6TldhmKQvBMt1j+hrZ8QYSWExjA/CU16nM90rkcR3LR0Syxn9qXY1mfgqzgzB
orBB2NGQhCZNR6wpjlLqUJAtfypQJmgyLf0GTHejZgcS8pqT2RWGQEKrllcoc8ET0/zfF8MAD4c2
Y4p4LtWrY5jxBwCrRto1p4iz1Fj04bq8C7dVcqOSYgE3BaeQXE7BOi9980lQHDdrURjhXY1MOfXM
SDrIyGiI7DHKczya8RdB3tGRAVp6q862NX4icb2Q1rIXGGwEaLsMbGeW+MF8++lJTNU5YaTZ4qRP
ubmiqZaPCaqMq0rY8mYeNOBtBq3vYg7l0+/vugsQ1bIN8dLskbivVGRnMpvkz4tAxoDBz4YYB7Za
chxlQPElZgJ5qA310Fh9utPbrtoYBg5FeaAXY0ulp0b0DAiCpLtTcqsMjZx/Qqu6GOf+eFsIwxaE
ocknZ+z88W0pI5xsKyXyyB4ibRXqZr/BA4UcKjI5DMTDvNZK0sOVEhUSchTLMaUgfSAdsHWLEFWy
0Hp509W+RryrJu+lRXIVJn5wHOSUc1Oaa2+UB4B2GpSnv7+kP5SyFzsB4EYKC2oFW9aWTuDPl3Tq
9KxOQltxycGLjyKPJ3rChJPkWz9R7nKfTGvOwLX9jMhegqud1OeEAVBIrBu5zcbivTCHjgo5lfFn
0yzO5DPClCpmflAGK/Sw0dUkV9U+ywqVcNSBHQbrEGaGWlG6FQ3tBm2xqDxfn8qVwXV8Sg2y+hR7
UFYDIbU8LqVcHgo8Te+q3Nf0zRlaHZpaOseYaWby3TnnCTO6J1KRBgRjt/qc8Vx/AUtKDjYQctCm
M5kwULFpE8W6f8v4fbwiy5I7l8aOzmLlkPOnHCQxzRL0ets6IAHWY5R5ZbRurHimBGelQuVMokRr
hXcp87Nn5EaojiI17HtXErN2q+Mlc83aGHfpPImj3EYPlcjaF3NKCdQg+Mrzf+wb/UR68yeP5a/2
dJNHTKBaN5fq50IK2cU6c0z+52KapzvXKfqWXIbOq/O0XzWtic1sRsk2so0eiJSu1grRmQ6Zn9Um
6rpinWbyy9QqMdHrHDrqTI+8OqXlU5ZT6/3+rtOW93Jx15kmOUNEImHwNy71203QT1oXymwffZY8
VZVmHSQMJhDCaYDEQqy5m7SNLApl1YUCoVZVfan6hEQHa4g36oyDMpV1zW0lJjM5nuId3OvqMCtw
AZqAFEEr1B9INDZg/0Pgb2alvi3DWEJa5hhfkr6Ir5irhxvi9rJtDR3xsy/jozCCJQFZOhsjCg+A
i4hgtY+PFbnnvpVVAx8QePR1USqWWxTz8KSOS/ZKxhBHKaqRLcvTUibnY7QSoufNd0ghg068y2xr
nz3rl3bhH28KAC8b6Y+8p8sqvrRACMmCSHUFy881AUZAO6aaNqQJMp20+m1U58ierGchs1Mq+n7s
Bnv9+6/+orG/vAdkI0BiAY+y3MB8/bDeRFHcjhXoYrcshzcj0sW2t3tlnRFs/cmyrP2lRuGlVJPx
BjsF2YWXS9vYTLGUyilJy8GYXveZaT/ywai/TZN7qPOlr9FMxY1O12BYoObN18LUgkcULwGKtFHF
NmQY0kEl/aol6TtVXpOio13VBmSLpnoPx33CsjZDhtrEBX4Tp+i1JN5krJknFV+VUzOqJKRxssnN
S4r6JU/NloAIOar2ZmCP1gpXxvmT6/tREf3jzoM+BsBCR5WDavbizuMQR+5cXpFkRNXjwZGH0qOK
fEkrQSY36foiaRluayIhyKsmGRM9v34uGMNmIA0r/rgR16cMYZ/hkR433ZEvizBFTIr0GqCdvVOk
8iB3dXGfQbxc9KN9YWB2tOqXSp9RT5NIue4lJDSOkiYU2wat10FBEoFVTSCOqKIO5xfK7DiMhjNp
GuU74dPSu2xn0ZegENZzOiTWQaM7/Dq0OlV1iSrriO9UMCcoOnEwO6OoSBNOdsrcIiXOcrNDAW59
ydQ+fcazjMnMLh44paEJKMOGOQUqFS2TfVrYDSarH5f8/08Z/zeDOXZOm1vs3zc3rl8kxCRvYfQi
kVn/c3fjXz/9Xz0O0/6DwziKGFNB7mGhyvtHj4Pf4ZUsFUmejIIXRco/exwaCXmXQr4/exyaijlh
OeSbiiUr0A/+lpdAucCbSfA0Td3S9EsPga1OJXGwUowXWo825ID2xD4TeDepc/3VDnoiTrHOOoaE
kUAuIoVQrzhc+VMkH4jBUstd0alIpy0rejH7utjX8hg8Es9t7IM5fY6H5uvYVc1VOZjSwcize1HT
3DSsmiyWBD2CES6RUn6JlMaSSpdceYKVEwLMQiIDQvLBFK+wR+KaGuCn6NiOKYjYRyNJdNysObko
JHMvzf9CP1V5+tUPOhTncBKIuSn9ta5Kuoet404xXtQ0q10Uwcjcosb3/EonDulP4/SJbaM4Ue9N
W1D8I0ooZHRFlvMuJ/701mikZb3O/bswrgmgo1VAfUrs99eAkmQfJLO5KiuzwkY4CxTqU0YcUZEH
Xq6lkaclfvGN0qvYxgIVWiGZ9aGc8vxtVn2mgrOgl6Qo5iPiGuEMFfMAFR/SXrIVZUsugnZTFZO2
cOJBnWHVJ/E+Nz3FRJJA4Bj/SrHcODQ8FFeYuX0namseHB8ZkcOyTiNat4OrIcgTF6Vlv/MJNfW0
oezeGk0aLQYsBqKM0JLJmpNrgmq5mHss+eSC2w3xgzqZqCgQ0/jUl3l5WoLmrzGAUiJHxiLuSloG
noK4V60u8pOOi2FbYjG5ElbdP+FnL8lV9M1bQcrqeRpT6Ui2ff8wFWm6rwuidSC71F6WZekZplFy
ZY+V5vpCx83tM4ATpcJWk9EnctoAXt1QhOGpK/HaIcfRHLzTrccprXBGQ13izGemi3KFGzYJ42kx
GiLaWsIrrFF7IC+0XjW2NT0OvYb3NKzLkxH1N1ZGIyGrMa9FxASfzSXSvYlbQsVavi5NjUrPn5pv
BjlPV0Su5nAR1GH7f2sZ/XXveFmv30iWraOADfYD4ujDfzAm/n/FO1pq8H+/clJ0g6389vOSufzA
nwJm6w8VOxPd4IUkaoI++MdiqSp/mCYaV+onkjxZtSih/mwIG6ywsHsor1gSuduXuvofAmbzD1jv
pIxaKkdnwj7/Fujo4iQO6MVkBV9en4dKQ2Z9cdiYiTUipzMGq9rJ6sGcm+cSn/VGUmbjSBK6vY+U
DH0Yx9YNhaXJkwEOwTHNtAIFOZsM2AqCCQm+jB9+uoS/aP5+LH9+vDG2D5U3RiIB/eqLN2b6sRQP
qQ5ReCyrQ96i+8QbNvBGk9p3DclKPzlBf6z0lxdctDDAksylO4Ed9WNBq8sDre8xRaBZ+mToYM3Y
15rUPv7+Yy1l8b8OTJgsZLY6GfQmuQ70Xi7BzHqHE8gqsfJHWicfRx8blZNWEQulpKkPuaoGD0FX
YQ2f6Hv8/qWVpWL8+NqcZIRukImDXoich4+f0Kcb1xfmSPoRjU08Y0WKV6WEf6kbZErWqQbuphXD
2hYxDWCEgdTEYaduMuYTV6nZCPJ9cuvLJ+9qedXLd2WzceGxltnLL09YZqkHNl1etjGACmsEbOa2
UoqGGb+UQ5Cma3Ybj8M5qrqGrQZ0Mj3gcMspS35KcIJ4nE1vCKz0Q6/WzKz+5K5YrAJ/fXu0CTVO
uLDIfvz+T10ytNPWHNS5742BbSFwtDUABjrpAgV2I5PU8Cc9I8TdgW8ibxQFU7ZdG+HGH0VxKJug
/eQwdPlYkKBtAA5HmUWCHBOci1OBmAVB7rTwV0ZMajh96qxblXXI+LCUpefQsKdPziG/umsA1rII
WZy/BPfCx7tGJQ4zjsKKqFf092toEGiqOAPJd3WNSCfMo5A5wjB8r/gKYDg07RVmTuRCqlLuJT+U
HuSBVvDvb5qlP3hxzyyHcuBmeBVk7fIAPDaNUalEwa58U5g3desTgyirvUdKPQF7EYZEk3jtTy79
5QKBjk3joWXMovL8sGBeXIgOXAPS2HhVmH6Aga3pN7ORFp9c71+8Ch0p1UZ/B3jA/GGU/el+g8VT
21GysGeShgsqWgJX007Lbv/mFWT2Z9LRAPaF8Rcj78cPk0csE1gLkGOJKT3R0dN3ufDTjlA0qoW5
iwQur0xc//5Vf0zsPnxxvCz7HR9Np/er6cvt/dOna2EiGFSFOs6YWfK3UmhI3wkXQdlUTFW4zgYF
QwlaXEP2Bqme6pWPC7VhdjOog2tZUk3GIntj7yh23d4lUoWVsNAG07UmctfcxlARgSCcLm9rMzeR
MehY1OLYCI7cSto5HmLlpjK0xliVLT5kwPB+cwxmTRnJKzOw5pUcLk+h5RfjhkGOumnkWC2uuIwG
mo8+HFdtrkFmkNR+dOqRuCM4TA1KLBEq7WNYjuJKlrIhX/ehWuy5TyBdjqaNZ5ecFq3CG5oUg6N2
ZnrXWBHiJUupSPnMh67sd6nai5xpVR5sS8GxfqMpExLgZO7Tr61hzD74lil9HG018l0rkSSIsnGo
RJ4vt1rmakR3v0pqXNck8xINJrpq10D4vqONWD2memy60XLU937/nf7lWfzxlS6R5zwdCovTx680
bWJqf0xFnqkCsCui1N+QmidWouqwn85pfxUy2lv9/kX/smksLwpdUNWZidMbuVgGB5/TkYZO2SO/
VaxmNbNXVV4yJGBK9XfXGtY+maWPT8j/aQR+/HwNQHZKJ5uX4qk4cOiS1z7TJ7fUSn3PfY7AnlC0
T/bqX1xUztCM5bBkkRkvX17UgNPqyHzGUwq7PSXTePaJlabdghgEvAsSxLaW//41FYsNX2Uqpiv2
j8SFn57NQteAjUw6HzRCVQMThaTnyEKlVAXm9vdf3192MQa/wAbowGm8IoXQxTWN9azAUUtXV2AD
Z9eq8fdG+E1lez4pGUHDv3+9pcj+uGHQvWW4CW0UAQQl0MX9kppGVXQJPv1MtBQ4mWV/52SZvuIy
iO67JFOfdSvvkJhhD5+9rK7mW9k3x3IjQ+M3mZFbxQbGBWmbPF8yQeRKGXqgdKddk0vWZ231X9zd
9C/EIhLBkAdF8+Pl8Ru7HKS2AE7NLP7YdYSkEkcou4Jp9idP769einrU4gCOagVE78eX6vu+sauc
xGMlzIB+WFK0w3NiuSmr8idfwq++AzroPLFMDFj7Lyr6KcTqHfexSRff8I+QwQi8pF4uMfJFNAuA
EBwQk/efvOovPqBt0KiWbRkJOv/4+AEL247GUJpNr4PKw1Fah7KoAtXqglHd/P4u++tdzQkCb+WP
eCawsRdyFcZZJu6tXtAqsXSP+RSAlrmrNxDEUPAmbfrJGHV56x83UyYA9Lo08tjYTn8wLn96YP0Q
+pMtMuK1RGWsG2lqjzY77Cd3yK8+Ff19nVdidReq9fECVlErlbbeGB7AOWTSSkR7JAu7K3rXhSsS
WFi/v4r8lX/9XKwMYomUs8EDWRf3JD0zm3MYXMBW9JLmxdGYI1mk4YOKux0XxF+hhb7XTCFm+7HC
cd5BnAAc2igTmVhWGd+avmXTIMHogApdCHgyUQ/sZpI0P3GHFPFO0YyUEXI2+9skiPtHqnYEdf5U
pm+RX0ybEE7h9yaLinPQtam6rtABDA7Wx6FbFwN7q9NYRhAg26uiq3HO6q9jjLQLBp+eMSeqbZj9
RpN+qeIRfaAuLybLWK67b2FRRDXYu4Ch+6Cpw6tfUH65tl8gGA4JLj9wSJPf9LocR5evPntouq56
SPi2vydhQ2iGujji+n5G0IAxjGZXVEk5TtHKzBB2NwoYOEMei1ej0Ft/b5upsVxEf7o2mEjnri7S
1F83SYTYd8rC+kqX6hHYhNSZyHGTGWU6MgvzoKFWBf4zBuM3ta3wJWP2y15E2VZkJ4Evu+ew0D+l
yQSAIUlJ9T52qYY03J6m8dXvazxRTWlhiK7EnOhOP+TtU9ibebluZ41z3FioWbpOogrQlBJOM5r8
0TQonUathZ0p0RR1EEZkb/PUSLdlYsexV1Q+bwSrE5ewq8kaXwMA5lcoCY23jG7Xd6H2A58riYJu
XUdDcJtOKbgYtRrKcy2k8pHSDcKMRMsP8X0/55bTIKAi/yaTUBEPiUQvMirUeHQZYvZcl7kBztW3
o4buVMtl85jOo9/tOmG1D2nB9NENO0EYm1ZN+b6Fm4joerbsW1vLK3uDBXE4yAoTXCdT9BAEDFHy
XFa0aYgu4txH/g4i0KX6RMM2zT9iTAPJHJbvlj9olkpElICvdVedVZBLTWyteR/LOZKIqKBZjao/
K3aSkYfvaqHayTLCwurRDmJaJXGV7yItzyu31+Tgphezes8LySn6mrp4HMZ8vuW+jopFl9p/q4ra
7jYJLl70sRmbnGNYfnUWdWSmn1QbH3VgNEKopphyAw6ie2AR+PhxWYlGQ0kZcqseVjZjU+Wi8NiC
1VMnpGFF2cEQWYbaA4gBVViq7z5ZZJYN/2LtZGYNJYTOHElclzK0XFWqSkXJgGdfCoH9ZHPFlBxw
hzUppZu1Bqg9nQS2Rki5hwbEPtt6YZ5VvnBkMTTvS7z4n1Saf92qeJwFx1qqFCqxS/lJK2XWIGWK
8CqL04WuK8k16bc2MCE7/UT39Ze+H5efsmv58LbCBP+yxADzrHU6MdZwRsSwG4t+8ibUoUd8XPph
wvD5Ehpm7vWo34B/RqjjDKNwJwt1ZCXgmJjdxEJl6fn691/MX4sEHRD1j+OvTAmkLnvDT3talIqh
UWImAXJdICxlbj04miildYFv0vETkT9KKLA+uRn/2uVR0E5qi+eNszew9ItNbo5LGeXhQCSK3wdX
ZcSCTxuw3OUdmfGghIn31dhbmDKb1yYmTXQhXQOsUo5wGZVz9vz7q6AZH2fePB40jE0I8qh1wVhY
l+dzBV6EpPUa3pW57/YAImdjnQiOhU6l+Wgc5XGKVPR6XXcVBDHHEbXk9nF8Kqp9wD383k/0TF17
huA7JorMPZ2G2Ka0mczVVVVTX7q+kdTljiMza11u+xDgSstGZ6JUQOOgZRmPSSfLW1UkKNFzBRAF
lCil3qoxmBuHXRItDgB5tlFfZZF0h8kQT6ER5HjMpklpYAyrGgaTtouugMaFjC9UBXdRZiXw52mb
ibeSPCSCQ1BYEKkoUvQ7plEPD5ZVA+ec9HbK3VIfgp3C9wA8T0tbVDFB0Xh1lVkTfxh8wFsVFDqU
5qmTrX3KXIZ9LZIspRldc1TSQl9rkameDa1sHsRMMvVamdEldqy7jGdaoQRrnQHL7EWjqO8bk1bC
qlPHTNkOFrgErzXkU1bUzIp6/JYtTmq0Cgi+5PSx6gLNDUcm+Jt2zGl4hSUWYq+SyNZ1iqitsHdM
iwtG66r2eixa4z0urFzasC+m2TfoIHJ7H83cDg+zHRrqtpqKEFgPxl50iHlpdns27mY3E4h7NTal
6I8V3mDdTTQfxN+UjoW+i4e2qiFHt0m0NuFEKDdqYnVrKUS963W1JTP3jKwawm5XVoyw0iY8R31l
E4XTxsO9HIyGRf+CgQPfZoCCa+pqYFBFVCoVoGzotusaTeRb6PvDDRt18GZyE5GznUTGK0WvAKtm
55OKHhtosYFLlQotlJsvnCc7mldxjScjLKLK31kTUDBHNAP+Jj1L6BTYbYQwLGkk5AxV2N43jViW
/nFKN+1UWM1qyDPzvqgGs/SaOh3XZURWp4vAo+sceCpJsgJL3MnrOec2hSaRwBYK9d48x1NkgVo1
Yqaytd9iBs3VtnmkamhkR4rtAL1oHWWLu57+57pOo+yhBb2SYaUeDMo7qMDfhskuwi0C0Q4/Yq6o
HQ7GBHtK+n/YO7PdOLKlO7+K4fts5DzcGHBm1kgWKQ6SKN4kpJaU8zznE/l/jvNi/pLdxz8rq06V
eQADNuBz0N0aSEbtKXbsiBVrtVVSbcok0G6jqaK1RgzBud5a2WzHGIUanK9K656WjzLANLXWN4XX
ICjZTH3XumzCobgdak/8TAWUDUgdRPih95Fh2KCva8OtplqLtzk49BfUu/utkFqmvwo9CwSqASX6
y5SN+reWbm6Awy1FRkeOKSa4Y10RFjYDrTLzq1UonXEUqQD7Yza89gKJRFcZkuFlgu6enlO46kgU
iWq+Kathjmx880XIhQGNizq2Mle01JKadFGLn1E+geAgZFPth0mNfmmwUj/4tdiRpE/C7oekB7B8
9EYifotLS3juBnoM5qhSeEgbpVegdpbTJ46617i93iXf4sjUXzrZap81Ca78vtO7AxQrNPsIdTHS
YAZ9+mfZKmgSbQxg3q3YAo6N4kal6g41sQ8c2GzTFYx9ebJKoEwlfi4G9AR4WDeQo+jDkDueN9Ia
1UP+go4ZhaYVpAsIs8peghi6Ai3EfUJQnThlWObpJiPsf+3SIDYcGKLGvdn1BcdC8yN5B+VKByFP
k8VUoszQ/LMeNL9f9XETDzdGYqjdeuJl+ckbyv5lSDMwMuB1zM9x62v7uiwlYKHQtNKZH0z+Qeq8
CFb52JBoXU56ky7QvpZVR4pT+F/qbFS0LRdLFTh93ssZbYODGO6K1igpCHdpCOyxKpF9bngBOooJ
Pe6q0v0J/XpJ9x6KIs+/SEEg0jRlqeG0kuWu/qkI8Ai4ph8J9x1eEjqUEt4Gp2FiWwfek4gq1BCL
X/pGANyqcCqrjTWR4HRCWQ2+iJ6swH0zAS5z8qEYN3ko5qXbizHlK/g/4vjeUJsM3LDVDONmsiz/
tzKWsb7t81b4ykpDgpvLSlowBT1htuYnNOEFnRTSx2RK1kvLG8EuSj+KV5EZkRpIUhgEV1bc6p87
L+PO8ts8+RlKE+Rss7j810b0y4dSpNDgSm2W3ZYAURWn8GiLsOtWHVAYVNUgdEW1EapVj7IilS54
6H/4aNXT+03c/OJJ5fSjCgSv2wbQx5j0JCLn4rKY7e2gljk1JkObG01zYTRWHnWG3qjgTzWbOTpr
8xYEadUU1Rbucd13RTntPDfywl6FFE1ANHWA3LH4K0P4/8FK//UNDv6vq+1P30OY5p2AamyTF8Ev
4Vcj3IX/+I/uH/+jfl+Cf/sx/2zKAmFEYhOSUwX2LxI0pFL+7sqi94qgj+wXEDsIvd5K7X9X4dEU
UilKyqLMd5BfmRMRf1fh+Stq5vwl1ENkYFDY+UhblnycY6EDY053EI3LIikWkmOL1Fg0tz2Epo/c
rtBEBx23/6hkijhCJOzLnyLgRZvAzIO9BmqJ8q2Wd3St115LBsGAKtQmmgNf7vXSn3kbhGtxkOIv
UGHSPGrm2ngnw0JKck+eSlrGtVS4SYbi1fS74YcOboyG5oCWSNCe1S+yQO21fM5xOudtcAaPFdAP
ZJB4dCzSOZae+1ZGDdD1NT38PiMhfg+SLtxGlNloaoFniwAik3aCripPlplaqBUqU/gyld1ONXHl
/+dOTverapDx+i+H7wV9f232EyGvPFsyD/9fCFjh/fKvT9B/z37mVfXr/WHh6/86KmBSyAKD7SNl
OjOLzNjjv06K9Ad1T56LMx2wzDmaC/V/HxRV/oMmEkNigf/m6ftfB4W/UhXtLb9M8eSjhHvW8V5C
EIyyL/lwWOqg/eNcco7fPw9liztAraBP97xc/EFOz/ikDvkA2dKUO5NIIY4gMYdT3TA/d0bSbL22
FD57ZXFbkv/YWLR5WdDsDHwNcWHHfQXPo0qo8mWoUIkJAeOuANKba5o4Mycauj9TsXqd/AQBR2F8
8Iqk2xhKivxAa8FZIufxDh4v4CI1Z63z1eq1mpk+B/Nb0U+RS6LyZhy8z6IeKOusGcEFlNWNZKbI
Yg7Z50KX2rupj355RJBlPqV27quumPTp1xLd9FVdjsZelvNmo8jNuJJSyVhFADPsRhqaP1VBfOSj
pIcuhkEj76uV1Q+1nalEb1Uxyvd02YTrVBrRyqmnyUFzhWiQ0Mv1hJzCb9/cNCAA16PfZiuIYKd1
01f+qsiVn7k6eW7YA1KLtXTTmkH3HCXFIxW3n14sfFU7T2amQ+23MEh7cwiDZy+u1G1MJ7MF1flW
iOlyKdJi2k+d+XebzoduvvPIsffAsf/2v8cX9P9Qb7LCYfjXh9qu/vEfdZi8P9TzN/x9AcrmH3SI
cvPRVfImnUe67e8L0FD+mFsJZPIuFOQACfNX/4Sh/UHPrUZPEaB7UnWzqN4/L0ABPC9AKXC+YNpw
FjM3+II58xKT5nHqC7m9+WLGPrVAcECqNadD3qV9FLiII9mvRrvUmgTCyKBpqk1Lo3IO9hZ1pytZ
plNz0HbSfQa4jlInxchjc4VACXV+RxB/16P2c0hihHVQTQgF9clXrWr6891SfPorr3hBRo7h0Xat
zmTppJgoQC7sgeOPqzGhT6QUxOyxgev0uQz1aHPFylsx6z+zmgA6WF6gCJSqWWYQO4ukKn8kCVIg
Pdzs7tf3W3e9tpE0PqzXrrs+OPz+4PJv13WQoHUd93Cz3tk7vuZw4Ld71+Xvtu6ev1vt+SVfvd7t
7t0tf3vgm3d8qePs+Gnrjc2P5MfPX7LO+f7d8/p+t+On2fw4ezX/9Xq3dl75Ej6C7cx/wq/5zQoV
3a2zxS5fy0/8tLnnx9+4Lj/qlT/ZrezVip/44h7s3e7Z3q0cvme1Wjkrx3HmL1vx/fy8+Yc5t/zi
wEj4RI+z+c3W2X9BzZYvXe13qAvfOS6/ZtRbVG35Rj7derW9dZz17rCePyifbcN3Pjrf+albvnR/
97TdPs3TxETN3+0eDqk9m31y+OPLS/aWZ72wYkv8ZRpVtSoCSjms719362cGtXK+O9u983TF0htO
4ZKlxRFruBjlhr2xdh9eftz79r29+nbniPYVO8uWsOUefLvC3x3luqwLZKmwwxK97B4fWWeH+WZJ
tjcH98ZxrsCylt1QJwaJS977Dk9q6ILD4MF9fWa3sE6X1wg/x0+4NHWLqIMmVcPrQiw83Kxv5g29
Prz9n//ev645G/fs1cPrYf16gMaHg3N4fWUt7dsNG2v3uNltNpvVZnNr37HD9s7Nlu387fb2bTve
2s7dlvXm5HEsXOfhxrE5n6v9g3Nzw+7bb7dXhnNtNLNzfLdAqtiRemC+3Bf3mXPDjF3b1TP18sUJ
W4T8ACbHTMPEzfr13l9xLDnu9/OBZ9oe+d/O3vCr+VT7NiPc/94WTm//drfb7e/efni6tkXe0uWX
VnDhgNPGVKJ03pT3u+f7tfN7i+T6erOeJ/2wxse5T4fZTbIwLMTKxgc682/d+/Wz+7x7PLgvOb5t
Y7/c/FjzAxjK/cbePH/qmD4XL/K427DvVnv2eWGv7r5H9v6JpXZd2XYf2BCviIOv7vAka9feuqsH
/ND+MDuYy2urzXv90jiJ69+vbUzqToGm8wGHfUDF3l13Np/722ZtP/7lmRkeTvTGcW/WfIgVfvfy
JyDjfeUjLO6gyRh7sMtM9Qvu/cAsHGa/hmL9vevc7HZ46+0rpwVnjcfnltisViXudb1mzrl6tvMt
4L6wOOtXd3d/j8Nm39xDxmZ/ZRetWRNuidWeU/iC197bb75st9nd7x5/7Xz71+P8Q38837+G9vNk
//DtHc4OP3T/yG9//WI34vO3iMfjY/nvw/Zp9bT97eDyt0/2M7fIYNu+veGofr29u/t6t9+uPu/2
259PD9wUzgPXgbNaPbn291suou3DjfvEEUWpfn+Lz95vmXqXWX2bZkb+m+nmcsUid8v2wL18uHG2
qzuO+tsXfnnij2en8OTePLy8sBGdn1dW5PJ5p650vCdM36NNhyuGW/KGf9i7m4PLlcfRtx13/9cl
51zZB5J1eR+Q2Tg2G3cIZ+WYxSbTcbjn/HPUZqvz7V3anCL7x3zX4y45FzubL8Q7rB/nW5mFZuH5
1SPfsLPvCAjW/Gr+3t1uc8d/t09Mmrt3Ht4CG6Z1Pd+anKg7Tu7uLVzY7vccyHmrr+c9eL+e3Wlg
b9lCTD/eeu3ij2/mZXS3LwciHXd77/I9lxdgvh3+80yCiiSeNeEOoY9YNwzxjXv9nb/tpsnyId+u
bapJHaKmBbprUAavLls5XuW/rVA1NEhZWbOi1vF050j+AfBP5578yFp5raDZVTYkr/BwlG4YW8Ld
ZXuno9Jo9ZvV0WhcQZF79kTvRpVIk6HR+TrDMCx1HZr9sA6STrI/bgWaEwOOUp4u5BGOrUitiTQg
VNM2smryV/pt011TkEq6bOV07iiz0mlCazE9i2Q9jq1UZQKTrUFL+QBK13ACC3C/HVea1tq5NeaQ
M6JR8XzZ5vEVOa+XJs0gcrCdvKPIMR7btDKlLKj/VXZeZvJeFErN7eoYZczW1K8M74ypOecpQW1B
0f8EwSWDac7TFnXTPIHlYaZ3p4pGQhrJgeSKntuZmaRriRo6/TOAy9/w3+92hVZQ8ACLBL4prKNd
G0b6FrnV5lbNFeu+R+vwSjBzZhe+t7fkShibfMr1DntVJk3FNpW8QlhFHerrH14tncQkqHySyDMy
83i1vNScxjCnKmglaK5ApDFFo9sgWPKq+F15xdi5SdQMGmzpoYXxa4l/s8pKN2uEcynaoc3WdpV8
F+g6TU+qOcIwaapXHNS5/QEdsEFuzaDrTF8c5Y6mJPi/kPuG3l+1NStCpLeB0tNHjPXKeT5ninKi
MkNxJd6ri0tBglYqhkSnhLoaZF5DD8fdjB+3rdSvrhywOaQ7drsM5Z2pxQHrJqOoaolRaVN+j0QX
LRvxWH4x4BG/7dW4/ILW+svlXXJuN743eTKRoTD0cKZAFivSrV952poihn/lOJ+1Al7FhFGZdrLl
XgQcHFSTENBOH1rtpzgvYDw0M+VDfShv/okLi4oJrGLwLyz772itVcEd0UKRA4KkIJ/rCCXl+pWU
xbmtDnwfCBhaKnSiLGKTyjLCKiz10qbrBWYd00rifaKn3m8E1oNnC3/VXDlcZ3cgLQMg3PmJ6hKF
HAlBUoU6vGYN+bJN0rXfaPj5IZeysfr4ZqBm8gZglU3ZmD/IO1eoa2Lg9xouI/AEw+lT1HHVRGqu
HKjF63deJ5I6Fv3ulg6rmrRkcQoEM2wTDeq0UqkUu86UHnqYIFoVReFvqIyjcatrGw+gxEaB20yw
KWJDZiSq19oLT7clCCoqYbIMSngOeo7Ha4UpD8uOW0bKmkR/oF07qHeB0qb1lRVcdKT9NeRZDQi9
KVOb8STHlgY49wJpyCs7CIN4L9I2sy6RlHrOu+rg68Kwr2pYpao4l2wF+0BwIBBjDRqpsXYAJsor
odCpp0FriDogedC5MUxZfB6Y81VT6CA1LURo9uzet1LdlpveV6iN+zJQqarTH+u2gZnwo3sMy7SI
UAaDKegkPBplZUDSj5tiUHITVesodialzZzLVs6O752VRXg0djRh+iVOm2dd57Y+JP996Qn0hfr2
aH3Lo778sItjXCwwE6dTVlrmkEyjB0LfM6PKaFaOYA0qDHNNdmX2Tp0PVii2UtgFcCmetNrlshfX
RoN4j2/pj7k5liswD9FGbJPoR4OAxfrj88iWhVwfW+KJR/DifAoTjRtJj3q1cLvShJTGE33HNFOI
ZrrRaugyJQq8Ms5z6/fe7jwP7z0RrQ5lmaslaIqsuon6PN8VQTsdolaoblpTmyVuIumK+zs3uXO0
SQcHATw1wGOjQwFtUlJlTG4oaS+N0A7tSra6aNNnFsCOgELe18vTO//E4wufijxNU3RgEFlby1iQ
frAexL2PaJMHBk8v4WJQ0qiDuHD4eNhJKE0Eo1PapCH3jeTy3YzGKP3EcOCg09m3yUqMp3Y9NNrH
g2mLvg4CEgJBaGGXzZLZWMMFAqmJLRhFv1FiiH7jyHgQy1hDCEW8sjtP/fextXkXvRtT78t6Peh4
K5EWPsjHkCnTHU+upvHKzjBP18mAiINOGdqJZwT4sSHOMeotwQS4pxPrfWAK6WYWbYKoAxbkwtC7
56FH9sZOSSP1Hz8KljhXq4iveZAri0Ea8WBOccPtPwmN9ZSUmnxPmbl1Clkrd2A8J6ifA0+7MuIz
OxPqKh7KRNhwOc2V8/dTy5tEbxSpJxSVvNYuFKq9BZ2bdijC8335EJw569AqvkXX+txANn+Ud6to
FvVYq35BQBXk3Q1tKu0uVRptHyLiu208owmgG6jbK9N6ZklJcZB3IBCBwniJJq8CGiiaBqtKq8uo
9ISh6dJUUANYoW8BWkVK0CYwsjLsrlHgnmzb+dIFGQJ/Bt3wNDUfDxgu9awoSzyKH5mFLYtop5KL
6a60Wp2sIFZmFMP8JiPcWvqWCm6Cqp/Ys1PYSHC4t0ge8cRNtkphZLeXl/DciPAuhJ8z+wfd0scj
iuE0D7WiKWwAmANQuVaYXjtBTowrW+XsmFQa8eiCsDR6rY7thIDezV5s6fGQ0JgCcqneiEmb7sqh
ra/4lnOmAFep9BfOF62xMIVEUJbnKbg/rYTfh7SH4BbT+C3IxfFKcHhu8oiFOAISNCknfLagwoNw
kAvI2lSEACqBWBfxrXL14SWarxmuRiaPdsbFM7b2jQD6sxAXpk2Q/+nIY4EeNT++QATUcz4PG7Dk
LqyMkl/IoLwgvNQQKixwVCv4SaMHr/Snb5cHdGaBZkoZZMC5ZrhrFh6K1u2S5t+YRqqyRf83hiw0
Vjp4M6WPsSgQvENO+t7SvIDvHFRGn783jREU/Xr3xTQyZZXBmXVlv50EHxghPTn7P/wuJf5jI3QJ
ljQYI6Aj6bl4Swte+ZQqfb6zfE1Fs7cfhs3l+Vs0kPw1LF5fAKNmqBsNLMcWJ0gyEoj6ckhILSaw
lAKXJqrY8awOMqdA85CtHTofnlTN2mRiKf8WRmFfa3TDBUofP17+OGdOASgAHcYhIIoSkIrjT+Nn
SdqaQKRgO+wmVyiEaEWK4NfHjcBPIcM8zuuTXMSxEb3sp7AuNPiqwkoOQRZFeuPWolXoV87BudWE
Kodcziz2CiLl2JCnxpmojGzOLMrgaQgUHVZgYS1p3Rak6HjF2rm5A4/J5gHXaXDMj621w9yT3uXQ
4TaadxN3Y7kr8KLuxycPQhUIgKC8wScugiDg4pUy+njEqE6rW1Cb9FRqSnglHXtmLEwbjyg84pzM
WcxcnOUgsUIUJ0boye8QUAZfTp/TR1NF4H9EMhC4Dd425rKH3Jw6oYF6NSfUV9JDOg501XnZ3xpw
YLbOi+2eZjpmM+CD6MYgsQwS9XhhUiB+mpgauR21XngrjKayplMJKm7NooUBmdNeeywEuCHLwPBu
yHfvdWQjr9wvJ/EVHwKMLg3cYL7pG1xczlMpohzoJwQCeidLq2YI6gwIoiZ2t3QF9kgV9FYS7qoO
QokrG/PMMeA1ABZLpjGaMGuxmEIeaAAc4Ycb00iJUarUR7cvwlt0EVWnrT3+/eE9yuUjk4NWYD+C
n/F4wlvZGNJJxIuoyKvafa1UayOlx+SylfljHz3bUGCYqWgAWSsaxEaLk0DO2R8qg2XVg9B3EtPI
d2M2GTvVs4LVZVOnM4gpc2bx4P0hwwdwPCB8pS5WGjOYx1qIUFKelKYtgh35DD2g9jPo0967Mrp5
jpajm1lKyDTivsDUHpsM4lIb/FLJEWCFHUW1So2msX76UUIB40pSJv8gDTLcFIGSb1OICV4vj/h0
u9LnSWDAS4dIEq92bD6FP9bv+hZR6qTy3UQ3fiaV8Qp5JeLqFo1W9IB+eNPMFnm0Uk0jy6osTmnd
h1EoSyVCuILMo7Vs2y1H5Rr/y7wpFtOKwje0uHBgzXfPYtPIUcP9l6PkUUVCNTkm5CEv5TQiX1QV
nvqpjLsphMkzIGdkJEl97Y44s2c1USecJQYke7TED1ZTAZkE5W1bSLxyrfnxCO2XJwXPeV0p0ZUZ
PeP4KJXwVIY8kDwKb4LjRVRkIVb7RuTg6/Un/GL8LHlW7HZqlUiuWgfaUwwjQ4/QAWKda4g4PYMW
qrr8HFRqVnz0qUcNjICXzBzh9QwaPf4wclI3KLvSqh6XAce1a5sfdJoLbiYOcHmPXnyozS+QGgUf
vsqwSxmdzBl4TThcju2KqQVrQ8FO1kY1yZ3G95RpAy9wWF+Z7nNry8MLDCriBLNezrGhNMsiD+Qp
4otIHn/uxkgxEGq36NMP1dbYXD6f54xZcyMJDELirA10bKwBch8IDapgE5n1fSHl7V2fGYLb6Xn/
fNnUGeeHxgdmKCjC+rWs8kmeqo1GxrhQ6fB+Ro00fjYbFA7iLEm2FDSDr5ftnRkaOXpQx3AdAvxf
wk4SVQjTdszx67lhoklGAbOqfCrqfM/Hl8yk5MyVyNDIFi/2RqinhV83qE9aI2pGtjq0rUfZL1N2
kpyRC7w8sDM+lQYiBoaXo2FoScEXDZme+K0wkwakkeOh/BAhvUfhz/HMWv7ZjBUqECV3zRUU2zm7
pBsxSUs4tbnFXmkRpkkgVcJun5HBGdpQvZNHCo0VHHyf+xyeWbMLhCvB3ZllBKBACDBrzPKLxXHo
jE5NG1jA4QQhS+BlnPIiLlFHgA/yims5s0NN/JwGMJusMaD048MwKX1rdH0KF8XcrpC0k7wZ9c7c
oqgRuX3mC1cSLeeGxrN6Lp+QL+axeGyPnmK/HEz4ZPJa1Xe0estu6mv5I20T1/i85h24uK9Moihq
DQZwei7IY1OqXsqNP6JcJ/phcqciMQ8/kBasL+/Ms1a4dzVZoxr41rvz/m0tpkWc6hrepIySclV6
onkTCAjjXbZydtqgRCMENWY2U/l4LHVA6U0fC6wk2mA4INGTcUsHvUDnOFIz5RUXeW5XkKGa3zEE
FeqbgtG7hIEIDXXVhvgtoWmeumZ6SOkGt3XiKdsoo/KKKzlnjRzfDKEiTcy77nhwRYaquFJwuKHN
9vfoYyH0GfvGTkT06QbygPbK6M4sGR6ZTLQ1c8yRYzy2FxtIlw00Bdh9VxTUZdGf71x/lku5MrAz
q4aJOTFGjlalb/vY0FCoUtCEnOOh61AISMEOuAaiSZDQhF71dHmLnJlFJpHSJCAFCEaWxrxBgrLJ
R91Vh9Ugc/k45Z9ZpWqe7c307WT+1eDj3pEbm2wpMQkI7uW1PeVmOgSDnNlRBztiLPiuKqNjX7ea
sFK9aoC2Qerdy8M8N6cE1TNLlTrnmeZpeLc1gyYSilRQiTHrhD4tSDuTVEEjV5WvJdivWZrvhneW
9AJYGKgg5HIhwqAtUkR/YpWNMZTkYVywlJcHduaqoZGPt/wcm3CnLAaWNpVJV7yEPuYwNZtp1IRP
k+6ha6rV5UoYrHFvlKH39d8wqs9uhePAa2lhFMLWniZYyCPquTc8BAryOR31z4GeVWtRL5V1Xwfq
FZtnnmc4fqLqt85bcu7H81qbU15HCs2xvJQk2w+yvVUMydfRC6I/81RJXzX6/1xNEKud3A/plTN5
+oqZq0K4UCJq+q6Whx/aBWOAVT+zW4hKHloZvuMkqPzvgle2B0QEvFXtlfVBKOorN9+p15m3KyeF
OHrWqFxcR1mjWmEzkzzBS6/cU9JA4EmJ5IfLC3rqBXh1ovQH6pW7j/DseHKh+mpDRJVI2Hht8OpP
QYdOdV7n2Vr1hvy1gVbh+2WLpxM6v3NJqSFJJFOWXTi5oEmFQKyIINImRE63DDPtk9VOEDZUlFXW
moJutJH5Iow1SEteQy2cs/4WxUPHB5O6tnindUIuhpCv8dguigBBN3jzUEzR8qBHUCwJJRvVhQk1
2kEs4i3JYunX5dGfOgnIfNnI3JLkGsiUHs+3TkWCMBknIQ+xAuuP8j2GPGcjB6a5/rAlUqRkhijl
vCXYjy3xdpCtKeGWzDwLlqhsMvvRtmJq+mu908bgijs6PaVQy/KMIC5kTU+0hupIiKOhqblO5KT8
yQVC82oUQ6nokYFrMgTf07Gk49YoNtGoqF8uD/b0sGCdVLpJ8G1IJMQWg211JCGg9bFBjkU3UqGL
6O1m8oeP5GzFpNBPtQeI6SIQ4ISYoLT7WWlSsPbRqN515iDs/o2hwHTMqQftifLe8VBqsH4CqDQm
sp+KT4DSvZEitNhdw4KdOfkzWzipShrCCa4XURT1Uw0S5DazfRE+Wauk1dGSUn8H3m/Ym2YjfDgk
BXAGUxZ1MjpJTxBhtS+PeTkvkSBEyirpzOROI++1Sv1B/XR5Cs/tRZCXEPPOCUtw6cdTmEahyHtr
5M43+nonRmivkExIXXnskx1EceIeIVLtQaui4ht9cMWVo3DGxxDGMaVknQDEL7HBWhJ3QD8Ivr3B
F2QbBa7yk2omCJeKg1E9yxCadDbsTOWzGkIjdWXwp3EBERYtrBR7yIDrS8RULkwF/OjQfklTLn5j
MSBuzWQOo9MGflIDdYzjR1+AUOrjDgfD4AtYZNzOMvc/S/mWfscjYJTK2hH4hLvOnIIXyWjjK7Hr
4rjPXB4geiCq4CRC2LlMJnhdkKWWOkIZ00N6KplJvZHyLroyoGVS728zJv4MugWc9mIfoW2SiqGi
IM1OjaKxEpTSfbRecjGCG0CvxTvqidk+VgT4hLxhXVLtfPDa5oPb+eRjLDyCWoh9Q3AbumE16xhp
RgW/gdhvciNV3NiaVjnKrTanmcQbYMbV5cO0uLHerAPwA7EikUklg3N8mKo8zMPIaEM4ifx2r5VQ
VkKU2q1ha71WZji3rO9Nzef6fQQN5eiopV3otjACrxrkbV15qPMry7pwfG8DgmBmZtCY4Qez4tZ7
K0IXIKUZRoHrhZXR70VQsJ5Tj0Vc7ZQxssQno0CX+GNXx2wUJD2nkR5zCDrMRRCrjGpZabnlu70X
+AcNeBMUYWgyXl6rM0MzyOehuDATRhrLULmlWcQTSDC51jCa6U0LCVm8hXfekLe069f0ABkFHv+y
0YXDeRsapcsZqYVtHiPH85l7hheEIwqW6YCALwXgooUN1ZjqHjm5eDAGy0HFs+s3fltSbb9s/GTL
UM9n74NWAGyPr11cyVXXGKrgIZaulY2/FStvdHSAr1esLDw6vJOAhlHho4LKswetoOMhtklIAwtq
GY4fjn43ix/k91E5WCtBH4RVPXJbp1kBDbs8+Vfc+cnxw7RJ8Rk8HFQqIP2PTVtRLnpxlCqOJOaB
9EnWiq78EjYNUmM2GJe6uVKNOmePc8GdTywHXH1xBoNJTWQ0s2VnjNXOTvrJdKF9SCAmnCr38tqd
MUXu3iKFD8CJc7gYWkFHVxUDqXE8Xh0rr8wmd+BexqWV1ZUFXEQE8wKCgqDEzj8GLEeLPYoQbCkh
sMmoajG/Cbys2AjelDqyYPiPTUeN3+vbyInSQbntFa2/sogn53I2T2mEoA7kDjv1eBFlwbKIgQPZ
YZOaG2FqZFvVKxLToqAQH+Tiw+WZPT0VChEW08rmIV586/9950gLf4i9yMOtyUkM5UuC+GgZBs2V
ST0d1ZEVeXEqkNmxhBKWS4eKvuH4pp47yQDyTgqsh65TtCt+5pw5srMzOJtGCsZ3PIlaRu40NCFv
w4mJWbQu1GpE2CbQEgVNFDNTRzlbjU2CMMLHZxP2V9IAhP4kvpdHglQjGH5ZgMIv178FMWXMvP4g
HIhFgu0EUDQZHSpAnPjj0SX5mASITKjOyHC+WWKeuVQxiisZuNONQQOEONMy8ZIhFl/MYQStgN9H
VuTCWES0YIb5CvlcaffRCcPKnCOiJEpiapmaqlF7CeC1jNxClYnMaHldh2J9bT+cug+oIAFQAYWj
LfREKotUvTcqpRm5QjfmNjyKXG+9FG0Hj2L95QGdXHEzoomYChk2GODAlhwvTpXPXbZhGLslrWJ/
TnGbPmuaX67LSBvc2syFvU8S9cp+Pzc+kBAK9dtZXm2JJangPNX9klmcpZ0oGQNlRzjXsBGp7K+c
5HOmOFHcL7xXZoKw4/FpSdCFtH5RwUHr7L4I8tTJIXv8pgIw/PBhmrv3wCCRUZ/Teot9Lk5lOBat
GbuQb+Ubq05+V6j5rj66XuwHyhHg/udrc+lvawUlB5XOVjagMX5u82lyJ0ENbul7rQ9iUCSHbBIg
Mr5s9fRwHVtd+AlPH3NatjwUOKVu2nZF2KAj2snby1ZOYxGKmmTQuDZpQae+uVgrSKXjUuBRArFq
+CmN28kejSFzUrWQbxA09VI77D1lqwaN9/2y6XMD5BLjZSsTAwG0PjY9THUhCMPAe0jXB1dv5fg2
bsRrmaSzVkhqU91Ha46GtWMrWtSCePK0ELGirlsrqHSCIZOu5XVPtzxvGhwhCrikQBAqOraCfANc
wU0QuSIqJ+0m74taXk9RFafbMpWb5opLnLf1u+Iiw8AcDSkQaPGK4jV5bK7zM7UsoeR1valUN35c
Tg+ZFiZuVM25KqvtrCvb5NRlgZ7iefOWNyc8XqxVAKWq0Bl95JoG0UbTSNSsDCE3tzxUmnUHrvy2
M+o6vXLyzkwr/hjQDdl6VPCWeieNMAdfZRe5PpfPWsuiaeeFLSndnMf8tab5M5NK8A8B/ez+eVUt
JtXKxNGw/DJy66bxc9rPCP0QpQUNBAW0VQfbWM3D9MopPzNCnnGksbjgoAkzF7GcavQ92swtJL4U
Qx1yS96z3jfKdlLy7s8PnzcKVxxzEsX0kC4RVE1rUAUIutQFR28gJtxpTjJZP/8dI2SiyXPQCrZ8
DotS4YPna2aJJ69fBZkoInVmXROIP5k10idcY9T9yNnMQNfj/T/weKO4GOXwzQvlQ0La3RXrqt8g
FKl/vTygEwdJhK3NBTGiRNp5lui2rMqqGVxdulGuKc8eyCxvF04jTa5u7lUiTMF+2ZuBo/ZFGb9G
fWspV7YIJdQTJ8b7CagkAfKMBKGZ/ni8POdimj7jcjVqYkwfuDApiZx86pIJrTJHhzc7ndCjTCco
r+mfrCPoyU1UkGNHonTnlSsrFOGSfJpSZQy+hzFYDHXXJ2YhfAlQzSuar94YR1m0NYSuFn5maSR4
piOEoifMXO1dFkcrsfdFD+77MetKhHo6yr3RprGiSnnuhsISkAYKgn7++mAqlW+lEaTNb6kRi/7r
JEMZf1elSDT+LGMVlQK5HUNU5ZHRLCM7kpoo3bdFFO5FI9IjimNRN76gEdhQIM9av4qMNcyxWeuM
Utz10HqDP6oOYjKzJURKkJhfSO/I6o1OL6X406rpffoc8yBEmCWnLUrKHGYmNdwuEaI248Png7cv
qihtHCq3Wf8koQxNu2TeRJ7nphTJYycaG6v6PKhKFd2j9Swo28SyPBKEjCXXvpXJ2CqTq6BjYGhb
5MPQFFw1XTRAWZ2ICZyq2ypAeXvTpECt7JqYfwhWEhT1NNOmVmmhzj0i8eXmgaeMj3k7SdnPpMh0
Odw0MAV+LWues52bVHkh3IGXzb27JrSQBCxbqQ55qHQIgac6yJIXqfVFmlqVKcump0IvwLRaPtQR
q6EWy8Zp4bKOHuqZhyZFTFFora8aHOn1awGnfdA6JJmy9qnOI5KudpdFSRXwlPUsaRvAQjo86uHQ
xLwi/KktqVdGooDeUCJX7fRVH4zE/xxqZlcKaxgE+i7ZJW3XBg9G0BZdZ9M2Y6oPfW/kSW83id+P
kcM9bRBjh6M+5F8rmIRF3l1ZYTVfplHpvQGRHm0SHsxa8ZM/VW5s2XdSJMr82p36KpJNKv6i1j7l
eiBqv+Rpgt+dpHSNrowT+J0RBU5odpVUO2OLvk3j+lbe+5jnIFvPkTemYNbbQjenzehrWfbN1GIx
im3wEsHI3ZK0Rv8/OTqT7kh1JQj/Ip3DIKYt1OB5arfb7g3H9nUzCASISfDr31dvdxfXbVchUpkR
kRF/qZWLhwP4LNX+NMwxMsizGJNt9FOv1iYgAamY/NmkVUwa4s9otBdwlPOQPIJUEIbhvMdy20d2
1qXdzZLhwT5sH32Z7O7N6vVy/y21mYtffpJP+pXtVtscgiQXa8ZaxB6lsTORdb501UYYBZZOLPwD
xu9vjUA9Mh26OeSXm3WI7ratDuXbVMfzfiLHkgqUIbsbS+fAKpFbCDImGpjXVA9y2z60JMCI4E1n
w6YhjZSzIxHRtdDGufWN1/ZJdqHAE+dQTqIcl6NDOKaI091TcAG3s2CTM8ncpZ33/wLyHsr4kJcj
KqDU7TaH7A0kQjpmY84V++aSgLXr9QOFpSAYk63yXN8ReSxQqeLzgyw5JfOhUJ8BaQSEnESFszsv
YdljnsDWzpYndbpPSGTmlAIbzN9tvdVlmQqvSMycXfQQ43hDPMIgpwfVOUFjrs3UlP18NpbV4DFb
GAqi8ND7YR7ckdQUtjPeRVWpy2uyMIi/ODREfPQpPvEmyDwpRK+yal7j3rve/Zby9Ttvgm2eX7Ty
B5UcR51Eq/vb5B2zD91dHPj1hZMU0b2ddmtviRncR+/YF7tc0zXZZvc4jhu2QIdErLV5authG64G
/DwIwnDbqcPcGI/sNfkvbj04j9NUb+G/qa/W6NZ11Oj8jSpv7F5JCXAGVH+IlRAeskja/ef51OTU
W+gWstVWy3LrhDgXvm4MyPObM3WmOTdNEXq3Y4wfVUb5cr6iqcXgqJq3/trke3Neg9zFJGIl4jAN
i7W4D3OvfEzYPDh5TaIe4dV6+J42SsbgNa6CVh2Bm4hCTSG9u/Ix7JeV5d3eH6R493yw728+U+W/
T2E9AgvMQiRn/iwoB7dU85ahQ2j8M3Jrp7kdN50HB3IwZiJO6sQb3v3ZiwV5HW2Lh7MIVNK8eKpq
hjuXGzh/GmRltzvqXf++S3cr3wqdDDkBJVXcPtdKxNHzNDh78o4WaOhOY0cC2qF0+2U706tuU7pY
jWj0OIg2/+mS0TVPyFar9mSLyiZfHNmOM5e7yF2eTehp/V+SyzpksdDwPRy7fTH+TyUX0OlUdMbj
VHNGHPsc+C30FAnWU/hLb/uw35Silqz2E0nQqLe8iCdHX8l1DMfo5ASmsO6VZVDIbbbju2z+LWSl
OD+LkoNe03LCl11kBJFJ78sz1s4+G/TahmRV7s4yNhlOSEVhCWIpq4Bdja68qFINkbN2zMKNHMmf
aG4dp0m7eBjZli0Lb0o+B0nIwltUybaiY+g46GWKMmwPCU7pSKBAmeLO7aQppLE15zheCIdT8B7D
fSWClYievMQyiDwF6jnSg3H+aNGFmpQdqmqmNLrKzRQ6EDSWbkeoTGBxsIfjVpWM32wBcfqWk3n1
X6H7mjRe2SwKNLh331wBYpb5nEU/i4bCtN/jvMcvCLy4sZPWKe1ziKn8VcH7ld8RjlfqjOozvMcu
xC8X7KI+RkQ9xL919X9hFUztVd9Z/7lf1/CZxdNi+v+18FHErrHsOY7hjSaBZv5FpxADSRNK2p6H
HXOLM4YmRDkSu0rwiN8RFHi1jw6yFuS+7VvnRjysbRfX5GE77gFstHTIIcHxIEOIhx1BMDRNfapD
Qi+ZbraWjOFm/6zI2Euu+8kb5LEvxxUJ9jS1RzO46hQS4CRP0tHFmeED15B+U72DqC0fykPf6s7J
FkTjBwN7MZ9XrrcPIpMtISY5d0wWqIWHUm0NzkALqtYp28w6q+uxWiLCaJYY7RhucUmBg5Bdl0NF
Xg3hT9hebGlN9taVIs7CYlmzxu7BEVxDRIDxq7K58xSaD3fOZWbcLhQH33rWRWRXlC+UO+/P6Hck
4XlbMv4mb7j4HRQ2/1fC7Dy7BvsTvhEhnFNZdfBITmQc3oeuJuIriUeaVYxj+vCuz1urnrtu1+PZ
k2PdE0/Gjs5p9ifP/lZsmg8HOUSCcJlgXKGBOo5mOCatPOZb7HRZzc88Xp4DSPimOgJO8tzzMnoU
IlXlTi+CLnFruUTqiDiQUM/eZ7IG7W3hd7s9oGyu+AyOnfxzJfaBrfK9qv92PJoqq9ZGkCc1NgF/
rUZSFAS9RvbXKo/IrLg91bLhP4Fh6cELFesy9Wu3eMOzvs6vyCdfvTSiU0GCUccEaCZu0z+qJozL
U+TVeNok4xxOJ78bSacmDVclabeP3UZKCsreVARuKXn1Wyc47nPbv6zR2Aa/WiIs3WwNRT2lrY36
MVXlYO19EBU9q9aFnxSZLtbIPXQ8z/5h2B3vqivqNrju/Mbm/JCQdJfR7O7kGCY8wymaKGbjXsnm
RGiKePSQVnVfbqe2VMTUTHLg7FwcymLgn/VVlKjjkix0fGFUBQVKcR3dJk0dyTM9bizmtEm0+lG7
b9efEOOV97bpuU/qsqr8gx6TxJALWTh8FnfUGd2SxJF7Re5xk1sTvHnBNsY3OmcPICv9pXjZo0I7
aY/y/tYuOc3lspIeni17n3gHIjQKm2E8lWC7WNrqaRs87+8ok/KuIsJPppPjF2RcxUldZTpfKIzr
7srfxnO2v6JTeZKKRVbuizdPWBYESBzad2WGBWxMjdOsH3gtNyJHteXmC/PKEU8lfe3rPgusXZzO
q247N5gJysH5m4afKM3iUBRl7F/xqAKiguZyHTmqOnlZWDepj7mtpjwt4KjLq2oVQ3hSSHUIxmGN
KTrlUw4cTGY6EZ9lZ913uYqLIIptzvoECDmSDb6gBs1tSXy7tzj4EBFP2p4F/XT/p6z9Ne3jSFXZ
WMzULpiNiDi4lRXJ9sqw7/oE9uY1B/ijxb0eosllQ0wws/B+hZVYzhic2/pKy9j0t/QqTG2Kx1Jj
75fw7zj1HIyH0UrW4VlgKf9A67c/nrsX/5V9t/6H/Uv5uRaqudMB2ryTz5T+tNezetW5aOzB4UC9
z6RrjiQu+/rVKOFQM1uS2k6RDRuaAidPxCGgofDPoUvAybXftOMrPHtQ7OQvGKa3nXD2F8OOHVkJ
Q9EfyrwOuQsEt1aGjBd/rLyRcUUzqBlQl8YPn2DlMafYWWZKTmj0HXMSkYns71onsbqepKIdnhYn
OhJkzj1E6IH2p2OPXx25gEKUH3XB5nyKaM1pX+t5W8fDQsSVf6YUd/eIKHJWfP2d3L5oJnFN7jVe
AQgpkn+O8ew/h6Slf6MMmGyXOie6anbmANIyHrnPENiRESvd1jvmAeM5upeLYaR12+FzXclqQLDq
tyodk93/hixhBpoSV9EiC/M7zqPuq9Uk3t74bKefCXqJqww42wx4cYACn9hcUX1WBznak7Ic3Lel
yxdel24v/oa6Xx/CXeafxGWI59n35udEJKs693Q8yCengK3iqIV0OlZ1PZxW2Y7VMXFtnKflXG33
60Bg1amRq/2KsCRVaUA+8Xft45OA0wtBSYfcetG5ccziANwU++foSOJWIXe0vVrU6H+tq5yjS5xs
99lTPPZjNMf1vVd7zj9vbteHhYQ2jtIwhp9L0dSvZYBLBiuNzXgzh+TD89rO1PcNjc9yRQR4tB2G
tWr/2cERX3q0tUd927ZfVTdhyzJ2e1M+1tUgoU3bRf+4zWg2Qg0TMuY2IRsSumwz34rW9oYBYRv+
FaHM/25+XzzPXOFPYVNOH+UUxG268K19R8Nkbm07uPT6mmee4sFC0mujBH1g05SXtV05IlsgRL4h
i6AkVTkxjOEpiT8TU9VWXsaEOKieXK+1+nQJqQSRd3E0Oi3jtsxpPVRBdIa5dD/CSQUh/iSjeJQm
4HX3WLuMAKqY4Q+WtXaTyshGTKUoCWLYJrElBGKRZsibbLubHc5XnlaPwf7oDRO05ySn6RzVfNdp
MrVTmHWzR4rxPEYcsnyR8jEf4vIN5UXzunozOBCD3zymfp8MTprjwBCmbRjbF9UUwc/SJc39OlZj
cUMgty+PSUwTczK2jadMEXIOXJ67RD0O5LacrE2SV+70rjosQaVvaza8p2vTNeHfbvHFva0FiZhu
XJZ/ChrW+SYqTPJSJjnBcXy97BiAsQR5tpXDcIxdG6mrwZW6JtS3l//Fg28RAem8uZW72d/kOvdT
ZgLCB7E82sSabjyZcwsVuZ6Wpdzf88Ju9o5qEbSnxFPesZXxtGYDkgna2b5guMv58Hw7W7K9M3T7
r4Hyi1/KsOibkgQZeGkh6AEOntqcf01Vt7es+11KOOhVeDJL1UcZWzTTUzRtC+a9eDvwBexrmO2s
ZT3i6+bbrOz3UKdLLMLhWNC2BySMSec6WFY+ZsISBF6Q7UqKIO+z/IbhI3uml+MfiZz+LzTBdls0
M3GfU9kkf+J16f4DCWyezNy3X3Ww+9cdH9NksOSMvxaWCLcMNP/o4NYkv/b12JCPw7DIiRL5tB5z
x1+81JX5wDdLzQAH8YLxpcHcg2HfQxVB9YyGp4UpdU0x8q3d234Twd9lG4P7KKzNZ1Mp+cePoNDS
UTbTlxpxnkptA/6ZjW1Hup0I6sZLzTzGnzDMNMlzmRR3ezBYk258ifeEeZBAR5DlfNfPBU2K487u
YcsjYn48nAnCdGPu+BBIsz7iKpT83V7PSgjCje4s+5rExG0xlhGItVKG/73qhnPeivU+jy/BICFU
7ERmnRcV2Vh28XykayKalIDC+h2Zfv7kzeG6EGwKBpu1xaVrG+TSXZFqvFyyvsOoywqfhf2b2Gzm
E6s3+RruiaR2i10/d3qK/wSF727XiSrUK7mc3feExPoe+4huO1Vhldi0wwXj3bEAqanHDczyfzW4
L82iuQLyEutMSmwYPVsiqv/Mfs8oh4pYvpXLwtWxdhtbP6FRtrmZnNq/bUaGZHpfv5sPvnbFexV3
WNMxM+QMpLHEzGmka7lrdz2NaS+bYUl5xcMvIdamOJbDivlRzUScNeQpPmqfeQIcCE753Ax5fWd2
jBLOuUjc63hU0U/RSn2Dfp0uplloMdwptq8gyxEZpZpk0czGIi7JVu4R0DcAYthlsjd/X0E2fa8N
MYenaeq8UxAudPR6qvcq84wZP5xhTZ5CxH1o7TWWJJfIosZkCf6Pt1CZXZBCvFW/ilZNpNpO2msw
ZV3ovWKMo/x08ov215wQuJ21a+/v5AW69k7GxZZwFU7VS4wTb5S2PZHoJz+e3RPPuCeRm+zR+9Yb
xQfiItbdWXr3SLxtgvGuYTtuvVKwRK+RWE15g3Mkl2NJW00+u2vFVVI6djk7RR+R9BnEbKkHBUVG
Apbd5G6zP45TMyTH3ZbqdtObCRjAgo2YNLGNj9UacqvpqIDGJIdUX1URRNFxR3n4HuT9/jkQEjoc
eIbqbraT5x6SdeRwNypv/0xC9V9J28giC+lQviEZtvs6WqfywMysHwhuFM2TgxXDVLwkPSDwwXb+
RDIPaXPmw/W3lrajmuX8IHOvIOtRx8P2pXbhED2lJt4CEU88BYdWnclw9JV/vggAWHGuTPIdBpXR
x8GM+/qx5rP7K4Y4vNoWp+TF2Zf5vWvX5Lsl5bE8xa7Wb5inyz9zJ2qTrb5oPwhaJVjTYeL+vZPi
ivFSmHQn14Sc0iSc1+YoxjmJCegiJvnKgHWPqaelu98VTULPsjMW/wrlCLzoWg9nAB8AuzlUvYpt
il1pZ49xXBN8jwSp/aUsxgnYp+9akEVf2o9J1rShhJTp6Ng2/DGHbhn41TYeovHg7Ju9p3kmFlJv
zTZkLYhedWQ7v23B1PrhU2xLGBffzX6BFDZnGJ7jWsTx0cOuh2ZjHbY126uAGMwlIqE4E5vdSVne
ekNyL5z2P2+LHKx/eQ6VdxUka/93yGecTvNoJs4YjJmxZiMdF6RHhF1/M0pPNNh0+j7oEOZ6oMSm
L9tM73vwNNerulscseqDnVZGoWJHtkeiscFIvjRTv548jx4DBUyBDLjtW6MgaKx+qc3sOfzvS/fg
+jV921bvTnvaQX1lFuoqfCaZDFWJ3eYexI1Q0wds6fwonfpw/o+FeEs4rrM5/SHkMfeH1ogSwKpP
iqdlwxgnBShRznlBtbseAotDJzh0EhuOjifvmzwfXyBVWmb7rdPupXw3n5WVM2UaByp+vKKbTkXu
Lq/eLpPHvrWTPSPXr59GXRA7H+AR8TwlGDji6T3h+q7D1YOucsuZTsAZPZLR5gTI6K0t6wKNR10s
pD53utrvlVSMagHXYEsI6BzYY78LzDtFs6/NbWVi98r0/bSkPfz/a8mpIjVaNHEJViG7gmJc8UJV
aGXIBkXuxSAaBsV5LvyYFOoQWcIhyOupSGOMx/MsnHP7KXUzOeeSKfUaTNV/7KI1/Ff6iZypWwWZ
duMl6TYNmmZ3Tmov1H4wRJW+roFoReq61UZoNmU8goSpovaSzobge8Mby8aILvx9BeZFD6seVjzU
ggyedh3o9tf4HpLI/M6RyDkQ/kAh+NmuO6ifO0EEVOuwi2zLR/SjbsXd1Liy+RJltQNKykS95jD0
/bGNRLJlgvngKbE1nRPbRaZMHWfcwZm3Rl3nvsde72ShZdIAZwZ9iOhcTTbD8bU8yb1jALAyMFlQ
9/JXYlzmapelyxcoHxcIY3BnGqF5Jv5YxXBSWzT1T3NFy3vAk1tdt6qkx1gKsQyHZS2XLy/fnIZ+
b+3vatU27rU35eLV7NJ/RvtLGl8w5QkIq6ONObawffd7FwCAlUUw/f4/yZAmS9L/eLOxj0Ln05vI
u6E5JmYgHtlXXKf9YvevdRPm0d90+TN0WHgwHPj5Y7/pkBKUd97b0kg8exfQp6vI67zvfKbk8VE5
Y/Ci+3yYrTZ/Iy0A5vd9wXGLRL6GlWSsXPBrq4Mj95x8hEEbXxhV9z7zi2B7RyQt/mqYCS6ypCQZ
sJldUd/jWAqfVEzD8qvf4nJD778TfdB7kfkxDp4tdOvhD8ndvN8Mo/GDR0A8SK+x429BKjrw0zQ7
9019qTS2LPNnzfVJ+vvkLreQI2zfImSORJpXoxve22CXIdRM2zxbd6Pf5VfqR8+KEGvDhfsujhaK
lYlC52WIdT3cjnnkWQimdgkORdQAU2KjHXtX8yCxygpwWAkOk6u3f3xDl2JFq6myHjj1zV1LwFI1
M22lgQT2KLAmCa64BF1w7TaHCPf2tntWF6eBU6K97Y6y52vGD9r7NIxF9y8XrZSZtuXAKLz43Utt
k3HN4MurkVRIjemLZyv32dCCOFmIyudppP03lIO4hHxifWRmM946hia7sDjA522/pIpax3rSUkXb
tWQj8CcO6lqmrTvLNuOQbO/LXIvXwq1NBRVszKdWOWjtQpicSme79E8h9qTfhpvnEaTZfcKzt/Oe
BrTwOZBdq4jfuDDEttau+ZOD/Dnn2t/mp9Zxx/Y2D6d9Twder/DEMiL8Xy0upscXv+FjO4708n5c
JRVqnlFUGRLb8ksrsFmWKA0DrTBKQRP1qnzy2Iadj2ZazLHIRyh+i5SP73cjWTszjRM+K1epga+6
oFfoUIN+OQpi+qhHSnG21ZYTG3dO9G8i4vZFbvMy3vZxyJWzsXPjZtES2E9w8EhmIyLkc4j1bXld
SeTxl2sOT8yekErav64At8OGxsszYN39nbxO92NTZGGni6fELUvv3U8YrQDPGD1juFpDAf+Zm2iJ
0sZp4fCDIhqu21HwL7dmGWhpZdQE2aDi4B+8RwDbgYrgQha37FxpOTJmYRzvfIOdAItritqSKehD
724zrfO7EXLwjoLMwipbqya+4Mg5ZHxUgv8e8JLrXtTqb18WJdcHH4iUFoaNRh8jtkPCTA7LOJ1X
/NNvAHycNe04Qr/olnRzKPxcOFkX78I/b+7kfziBrt5QqZZ/Z7DZD+w83fIMT92+DXUV/Ji9K21K
0+OA+cPNffXdIO9tEg8khQZL4n4jHO/31MtrTABIo5Dq2lHN+kcT3xXceKXOzWFCDcJBZrHzH++j
HUAPB3jiivhwWjyUN8MxVKLsj6Op5O2I2wR0k9XyJ/dbkAC3i/NDadZwPUXVjpqwmgNHMDF0Yizu
i6Bu+cwwAyKznNft1M0zCeMtz+5Gu50Dl8xC5o/q1+m51ztNrcjHPMg24Gr/GOjA1lnvNL5zu+eN
yVOMiYIP4VkYIV3E3nSqGWBfIiXcPksCIbbritz4V+SwOAM4LqmmXtTh4dJNLuhMcekD0iLP+8dG
+31DcV/1L2Ggx7ilSfxId7ePnp0xXIoTicvt36inO8oqDVidNqIIuM+8pn+dBhv8x84F+IxWcxel
ZtIsX7xLnAzde3/bvP1OGVkJItZz0KalCKJHtLq9OsTcwztUezxQlEQws1634A5xKghwac55M0T1
rUf5AHkuh8k9klVZvdaq2IB7glVUxw5dkgTO84CV+yncM2+bUQ+7aldv7HWFBEDjZ1Hw42Y/hNrb
p5QrEo5j5qb5GTHRlQcYH/cmXNtc4WGZhDehioUF0F/tr5Kv8q3fd5aMbZ1UXSYUtS9bSq/Eclh3
Q38CEiqexvLiz9GsofsmnHL+w74Hr5+ecwQoW9vb8VDKeJRZIXqkGDKPveux5v37RCdAgZSRhujy
fIqtos3i5dSe6VO3AmLA3ARxJL6JI0NsFQ4T2UCt65+bCd83boMoP0rLEJFKtSUnvUyivgu2NQ/T
2DqWoPoFZ6Ks0QCqV/EWBj99MJR/NCWl5EuI5uvOpSU6xGig5Muumvluk05X3dGdhXdr70T6HCx6
qbIgaBHV0DmA1rju4ppDu3gCAGYvODxlEHQfyzbzQQa/Kp5bhq4/lpmAFR/RYXCwx33+W8VFv7FN
uUdRBvAPDQDVa277njbl1IKpq6zpNzOzPuubB3deu28i5YPq1nphcMX29fwdLk1wdLxyHh6A7uG8
JpYiN4rSEP5Llrb6b4Nb/WlAX99kHyKdyHscfTJfFXRv00BrfqiWXj5OyD1QiMHB4qO0bBbKYZEq
2zxsyDHdXM1nVHcUwbkELecmmSKT1aoaeRRrxNGf4l7LVJejfEuQHn2WjWvfnCGK57T1tP0kZJxR
tC4X8Uw/saNQGfjjo7j9LeVs3pTtnCSlVrs1O1DoTlCOSUPTshV9heVRqHdmt32c0goDGKAGHOSB
ufrIxKk7W/kZuJP87TvR/CwFA2o6xsv47TmFph9hCOoPObTmdcsHpKXLZ/+2oiUNs6Zaxg7NCr7V
mH36GNMuPSILXv22P3MXll+RXIMJe+lt9/F5GqrwIEUQVYecL9DNkOVGvKs55yCrPL9CtoxnGPx5
j2ArvdRkllZ4wDI1xErd6Ri4E0ZO9W8YTDX/KbuYDhX+3jzqhs7zuC1FD60FvdseknqR9mRraO3B
hi3pzZGSfDKyr+vjnnPBwI3H9m+vHPXJQMAed9WK/dVzN4etFTGsr7LY6hdvW1xAI3eFheP66PoM
vQbMdBNP3eMy5cNDKz3/tyGuenoGdvJlNqC8+ruxWfdRdFv7awwVLTYK8BpNWJX7b2WwdWzgb5X/
IKC5y6tOF8NnuXQXBSIziEpXbNym8+xoJdJlTrgvxDbX0EmQia9hiKilLrG5TNdBTz8LCxd/Q0bQ
gn7D5/30aRLoJuC4kmMXrtWUDeNe/HYnFzFRD6NzSdUooSuCbuV7rlrsp9N59txn66/2uSWcrAe6
lPUnijqGkG1a/rMoi9u0HC+neBxl1V3tvdLvHYQwBzppbJUJgAEnhTsokxTQCShqD1V5X069jjIj
PcM9vPJDp6GUc0m8Rwk43jhia65kmyMcGgs7PRdjjsSivgjtUynXckOPNot3ZvPm0Q+Auvnma/HY
m6l4Yp0G89zc1fLacycwYHORKPHCBQEGkaqb40MEqPYGqNh/OMXqBcfIacBlF1O5D2gmdZixVwJw
xbwWwkrXbrRl1FnEG7Re+nmbiYg5iMHngZcTVPKBV4AtjwLF3rso/d4e/HJzrlYB/U4NL+xn3Af5
a0AXw/cUivnL9XdYfhbiK2Jm3GBjUBdr+ebmVZDfYMm6PuoBx5gTrwKFDWked2UXkIUMA7sMBZ27
b8Cb2j7kqtg6cycktSWNpmJSh6mRw56KcMsf2bdYXhYvnr4WOUlz5eIZcqsbqHg6ty6HlpTBJzje
SvmLTHHV+WzYg8VW3dlZB5Q9Vor+lo86Im2IvLLMNlaufirOD78BD/fT6LThv16WTXgUZtGfl/LA
lAbngZc3ncR1lNsWW0P40o8hXl32HUq/0NxQIgaeAaN4aAzLBchjwvxhjxoS/XaAOLQI5d4thyTv
ip6WSFY3e6BBsPscnToABuqP0yA29aCSjsuzHdrV4/gY/0YFcE543jhdwwwVqhdnsvX32u3R3xI9
OILM0nf+jPvAUBQ0uO5IW6K2KTyHHcNidnLa8nDx/3AK6zuk+N82H5sh83VPtxdV9OfRHns4QurG
uaq9Hj2T3SE5Kdj1UB7rmJY9XQSTaFpD1yE2SlbvGlFOGR9xuiObKdTC/9SI4ahWPtdwrRfnqhwH
XgmA/+Rp9Hr/qQeB1od89dePwePW5PDJ9cvTxA2ltarD22VE+5XqpKve1g26DExqDe7ZwV454Ygr
y+OMsM/gDdVLpvlIwWKExnVueHAGrYay4lUltkDIdhEgdgGJQ+dlWCoKbq4/DEuk76s/dg/aqax/
RV69c9LCTvJMcR1UFk3dVEpUE0CCxAGBJzTLjdLwn+6FSURTF6cRG6XLlU2CFr6hrcKRCuQB9hKU
wqIDXvnQ24uveJ94CLlBxzQFIcTHEt+rtSLRbPSBx+9ZKgM90FaFEdkyBn0usARoBfdGOR2XPmr8
E0lBQNr17Jv3rvbWn1VzB+HIBeN8qKdt+BUlrmjuEPpWtzXVos2i9TJVwTHzRyCXqYo0ovd6x4dU
3LK1CI0d7Wv9KUu5/sDx8VuNGlVyALdq4kcjWwBhEg535gH8b2FddRyYP+zB9cFtGXTVb0QH00TD
tfQzkplKoBmxrLKozPQosK4KILXxjnXa8X5BaD5nMXDXfkVCYl+Vj3Ct1ntFYbF/0Xgt6OFtJPPx
bSoUqyBHgwVXdC2g8j9x+V7fbeHb+QwnH3eHhKkYjcUscIdkvgbcLqJdfCRYomHbFYfJQzmrpEQN
VsY01133a4TGR1jlVM6XQB6hD3ulgvyIOCRBGsVo2h7kiEYIpvvyAsh5w6zQ0/EyZDF3SkiHHaE0
g+lLXqduiJ/32V8dyMqdj8mG8nBGabve78u4A7/tVIYDxMj8UiCanuGHXDWAacbqrcIewT/MXWdw
/UEFSJOp2g2seAwoOcZVDP0xwhAXydg0TehSRKmgGATHBv4WG0fV71F+NYAtV5gU0eBmneNBGULB
6fCE7ViPNxNWavEJ5F5xN/ke1JxERo5nnNkZl7VZPEgrXxS/aB7X5VjioHqDmYwLwuJoIRiOR47v
ah1cFYa63fJU/Y+6M+uNG9ny/Fe5qHdWc18GXRcYLpmSbK2WZFsvhGyruO87P/38qKruVlKJ5KiA
eRjcRl8U6tqREYw4ceKc/zIR3ukjUvA5RxWcxzSAEwNs1xxLz1oiJ/CHc2Q0UVvtk9HNlF79Fc45
MVCIcKOxBSWjRmvFYIDtjmB9V6dV+gAwUSk9XvXjYx+EWXgukHjT24hK5dYIZBS2RqlkR7Z63kp0
DSXpciC5ea7i3vyCXLAF+EjvAt9LrRlK56zI7VVtRvJTWMiG5sbxKJ7PWlCU17VV1LfDlGsi2A0T
BHuxpPaZryS1o4odqDAycgHmda43X/Mw5Z0bIwtKkAfE6btUxtVbwgE9JDhmQHKVPBUEwG9Cd0OY
mntHiRMwjmWMotFQvd4Damv1diEW7SWhkT4xOCL/G0yM9GxCWXV0ATzQHgTmU32f4Mc1bgXgrbrA
N0X8MxhzU9mLAjU+hzKBxFUi6jhIElwE05MGhecnwuPtryyQm4GEOgke0djtb6ew7rlhSj14rtpp
+jMwgNntktpKflhc0rWnc7DoRFSxWSFBExvgQidSTocdT7NbDQXODSwGEj+e3slPavT5c1Ea0WBL
SMM/0sWlRjM07XRZFIP1jPYLaB46xlpFF2COgSwrgvkrjbP5R8TbillJKZi2LjN61YmjWGuXdp7W
O2JkpE8R2q4Y90gzdHuVSh1dz2jhdDS9BVg0L+YM8Iko8vED2nYXzTDJrS0a8qBxDlQhBGUUB7Vn
lhawa+4WLJXMQJ0Dh4ZsdYXzmDi5hqiLn7Ugx2wgkoa02JM/Jl+rgqhMEgf0qJNLQj+Ax+wncNP4
Bl5rC84wkjPBAxHu37TEp9AhzZd4pkVF90UGK/5Q0ru513T6CCq34+esSJW7OFXU/LaKhw6pHSvq
pzPZ7McvTdg0yKDOtYIMUJm2/n4qlPiuK5WGytMwQVqZxJlqI7kLoqmzbCamxytJ0L1ILXgujk2l
167ccmq8oI1G4qM11Pl5ro5yBx13UE2L2qpGfNCUln8dQuf5WUZzKThorRUoGsTSFP8wC4ATeyQy
ev+y540DoAun+rsR3NyLytOATy0tYi55QK3dV0PgZBMIGOANrZj+GOrRv/fJ9H8hCrWUWadxUAkE
5IAeVBzlO3wQkB4Z9KDvVTRykdetZO2rdEjossIQys5G8J13vFVKjI1juQE+r0EOGqS5kpwmhYlo
J7KcpiBMKJK4vg9NhjzSMG6oTZNtarACPsU18Ds3wmLSpHnQcT0BrlEe5amKfowmyF4nTQ2yXNh/
deVUounf5LEKzojMnySXtmuY7Aol078ImQyQp0M05KYRpHZ2KtPvBhv6G2im0hCL+8SIpiez06Uv
Og0t0ZP8WRTc0LJoTuANFUROUmekpqmg5LeS2Zp3uDcW30Wh0QAsFUUgO8RDyoe4w+WfoaQJObzm
WnlGTx7AJ3Dc7LyGeNV7ErrvrcPvEe99OM8X8zwUYEQooP5qkij4LlNNA1FbjVlEJ5YtZstKJkwg
BfsFdwnADXAAEPivfj6FqgsiaaYNb5jlHoQ9f1IBW1dw79F9IzkGkm93CjppXlC3xlUba8JIqE4l
jdpfHH+ryyS6t/zEuqFtSMVl8P1ZWApcY2GbugC1ZYxU0v2JyPZM0sBTQwZlabcFZAcbYpX/Qw8p
Vewaq4pVdwILYYHzaqcLddYztC7E5YaJxSqNPLUPKcumIDoUT8pM43p5d2oElW4+b4omqB2/66nt
od8kf276WX0IEqKYjcBlhAMRz5KdWZekM4g3138OEP4+R1XWym5fi/TLIxNWASvNhnS0tgpSu58n
4RsERL7xOCGJbkazdK+MBlItFbhLmdIYKZo9JIUM8SbJrds28WfN5rEekjT4ksSBEGXhYYiU+cGP
+k4CEL7UmRGD657VuFEqZx6owzgzDhT+ois40XCjZnSTTWUgAJ/lWW1PiiFdQherr0wrAHBsSBmZ
faAaLWZRVjmMRHra83Iz0eqdx2TwdwBF1eAslRrrVshDVDQsi479J6Uf6GbQDm9cn7DfQLHgrj+X
Y9US7KbFS7nNa4G3aEvb3eOxmsfQEOOiuJUnCVgAmLEGEo0v0u+CI9d51RhOpVuLo6Q65gwF2hnF
rnvulUEYvKGrpXhnhVbCmQotnUwLAOoMfC4IYleiJBj9GgMKM143C1LvZAUEeBKzKQFyYVVydIH+
mJVdDn1k3mhRklau0s8pNK0CjN01lB+a2h08BRajUrJfUpJLzW4KZ390p5GS1S4ISYxdiVWs3Zkg
Tm4R06ViYdNSkKgKyf5dVBnkEhXWFwJAz54kZOKsvqT5iKF6BO/jrmgnFF4WG4BLDBHab2BmVZqQ
RaNfVhp9Z0eZpxJosVnGaDGqvgTylshlCzRSriRfAvIyUkkFiTcAy3ZT+EO/Cr+cHopUiq9VUOni
Ahikdkw11uAhWpR/mn7P44+6LrVCqodkXLFGw6Y1UvGJjG9oHZ4oOSloX5vXUqlU0t5XzfkpEAbx
EoppL36CTKb8GjRJWYozKfBMvISCcwrD4Ux/VMyvIRcoEhh+pQtps2Nw4AAC4kQZYyzehpgeJE6h
inywXhS1+66paStXnU57NxEb63wSgnbYD3zvLzM3+HimUs04j6me3LZKTw0JjbPuM4AIbskC9MkV
2QHXRSo2RW/PDUWMvRlVNQUsGTbBF2qSKSlI0cvgpfLEvNWzAjAs101wXaUgie2eVf4KQr2/Xh56
QHHEFD6YIBTNDTxJ/2dSUkF2emXkhaGOZgpMBEuV71Y4cZiDMpwM8Fkp5YosRljXQw1P/ZlSbEMZ
Vi7D+1DNW16+olV9R2dITymy5enPQKpqUBB+QkkJNndagknPy3upAAFAkAV/oWpoHttRgym5yyme
nqxJn3vyeAUsyECpVgOFQ9oITlpN79QILoNDF0r/oZm1ccsd1Ci7wg/oc7N1a09sg5oUvy6V0lmi
87STY4o7Xjy2lLE1cwYYGZrZ9YJBndxwrMZLMpe80c8COtqTF6qSWSEtVwmXTc+teZYUhXJuUhOR
bROBeZ7wxVhK1w1kwF+1L87XOmzR1h4AVnRn7Uz97QbumY+2qWAUrE2oaoWHi1drfJ5bPS0feRcI
j4JFYZQ2UCmCz9djstx2KKXvaT6rIjkgz6OfVhD3gs3zC4yiL0Ga2pcVqPGvBq6hFi0XK9cIEgql
MXC2AUV4AEDR9AC6tMdvw4K6tFNKuDx20U140Z5mXC9aAm/FDTAPQPoTuQYRkTOqkCtydypNmlUB
/KEhrMpPQlf4dpdU3d5IhvFGEFLEXgU/4NO1nZsmnbQ/Pfya8L0Mj1crdHwTGVu6YIdcazisdQts
JbOhXvEcSoEyd2ciKEEFdmd5TY/CsmdNDT7VYwos+PTga1cxDOYYXRZFuo6KvuinHI6OT5iu0brL
7cTnyvVqyecgZdgCegmvighYE1W0AGY2/fOIFxUcUS/JQZuQxFDwrvT228YvWnPP179oJbEC4Nmv
6ozPERQqcZgWphsHluyQKj1WpMIEHnrhNWw0L20HDX0vc9rnORUAeQiAhk+UHMCTWBsrtZYAeP1Z
mBguqreS8k5ZrBqJ0J3KkzjPAsqtcOcCgB0p1cikKfTCPb0Ka22IZbRF4cNY1E3BxKxkUspBzbF5
BwkCHNj8oUaGAjwOuhRp4aiNPzD6lTdEdI5tQyT3JF1b9qCkrXRLAEg2RdLQh4cOKN/owExIcyWw
uK04noOes/ZlDne7UPSP2T8sFoc6SGN92YGML612oFnAQAT/QrsPITwoV5R/o/IhU7kLzqkE0do+
vbTvJ3o43mp/TboAMaUsIR7m4sCLdpguJ8b9BB5DAStetW5lVtWdpaXB7vTI73c2IyM+oyFqbOBH
tfyyN7pmzaQVUqSys3FIEi8CsK1cvGXxQa2W1/XEJJBtAyODIs7hKAwdKVbFiVYGqb3QFuibmUkX
NOWHLwZ464198/5coL5N+KB7TEOQr3k4nKlavpUJ7NS65TZrKQ07VBy/Qq6Rzk4v3/szoaKzYeBG
TrsHfd9led8sH1Suuh4j7ga/kqtzMhi4WNCHIweAJ6zkmnLuhu360REVhJhgwENNWKsXSrywq6zj
zJehMPz0JwpdVhsvlcQ6TG5QazQ3lLqO7RCsE0yIECbyT2t18QFHCJXOLdG47nivWHPZlG5pNH3+
D7YiFkRowkuqyldbrWUEmJyMgrWcK6MC69xaYI7GamOUY+uHXLkEeAoXFDDxh19sMMDpJiGjtCAE
dKiF1nwWh3LtjdRY6eBTCzu9RY5tRku0QA+QlhHNVidML2otmMxli0i9dTvkCIM4YxAYgtelJDUb
kWQtUrScNEsxRFZRRTVibVNSWF1KDgzzuJaC7DmioQc+NAG6MpefzSZfLImFtn88PcUj4YuLAREy
iViJ07N8uKazb86KBkjURlMARqdk+Ptmot6qZPGuSn2TKoSi7lUFwOPGdI98TURg6TbjZUBwUVeJ
Si9HRWhWnPTG78zvMsTrmLtY6s8wK+t2Afxo7/RUj5yGJSHDmkWRuJLWoaUZrBaMXUovC3ioq6Fs
uesEZcuV/MhXNGQU3XQJlSKkn1fTQq4miPPlzPlyIo2g3pMm3itNI4k7KRdBI0exOF1L4H/DjYB2
dGQuAihsmAWil374KX1w/2OLG5gdmx3vaMgwvus3nA2KJI30g9gO2HWAyulvDHzkmDCeSHaB2DX4
tuWHvYmkNZR3A4YpC5uU40WTi72HEqxwa1FB2YhoR+aI/J+CgQlHZbELPxyqSkV5HrQMdj7cP1eo
gZaNWg3xNqKBdFsCU/6WSNaWXvGRCVqLNjz+QRoVFHH1TSFMo8Hcc0giCQEdsQaOBLXF3wciLIUP
b1ILzIeFywa2N4hgHk4whnROPYkJ+ggCuVYLjmmotC29t/dHYXFcEDFZ1VB809eSgGJv4uJR4QMj
ICBwnQwJeL4w7jdSsSOjLNp4/IfoiYT+Knx28FWyXLNoRhtgREsp10DrhPqHjzVZNEdORkNRFlE/
O1yxUQz7kfQdkAWgkey6RlyncItaaLfO15HpEJgl1OxFLjl2wuFAdJTUIKd+as8DyqRRJtcOgMUN
xeH3UfHVUhS9LCziSX9Ws5FJWIYxp8jJdJMLgmc0eVED/qMcYf17MKzL6ftHtxxivJg1AlHXFmuV
VdyIgHVTPyBjVpSSJ1tolrtyGkf39ChHJmaYxEVV5HLTeecdrt6AfmtQJxVPcauiZZiGxmfMZJqd
aXShU47BljnP8fF4AmBkSn63VsXvZbEzDOo6QBCEhv4fdqJ0V/0Apk0sxsVtN9bKz9NTPLJBmCI2
ZtwyaP6/e3qjjw9rhYWcwjyCuVvQXSja+eP7HU0eCmOaskRdayU0bDU6HHdIB3aXiv6NOUJ4auJk
2nCvfJ8XUIrSuEoM7koo8auz6+shclOLfKaCtR1IbVRZYM0MX4DsW3trMOHgJsFIC69ps/3pZTzy
5Ui30AvU8CqUqKUc7pQ+EqOqwrDELnQ1+AYFSPsGNU9tdmmBbIetJ0CKdqeHfH+tYEzBUi6dHG7P
9aUdDnJuDbho276Sz3sNVNZTKtCR/CzIPM9vfBi8kl1UIfXc0wMf2TImsp4mB9Dk/K21ZvG9JIFF
b9DuUau6ijU1s5uyHD6cxzI9C91LGcIVkt+r+6soR7j8JsAvKzXzPbxGH5E3ITc4CmmaaRsb9NjW
4WqmGrisKKC5w+/XKVhigVPlXWqO0R5tL7B1aSSgSu8b8SV6hNOlRtFur5Bc3398OQ2WEbcRk+2j
LVvrTSZiRNSuA10D/Q+Y6UZC88kr0FTceKMe26CGzJuYHFLjqbrKmdF8KhUU50Em64lhNwAWnpQR
VU/wt9UZPJHm7B/Miqc0Qrc8ewjVh7OakVMpoAiyO9WijFxY7qUOzAuRrI3deHRivPKX5IP/b67e
+ihTAQtFoQEFFx8OAc7ANEyawhrTsyTTxOZuhvmzVQk7MuhiksK7h8XkCl9dDLMMTLmc4dlMOLbR
o4LCNYGDL9C1CbLMPb2U7zM5NgcvVI13KreCsoot2ZDAskVWB0pUC7nIieaxSr/B/TKqEYb4NMhb
r7pXX5TDevBimcLLymRdyR5WX2/MrDDQaU3YFscu86K+FS+HEQUxK2rzM9+kdSRFVbMPQUbiASjQ
nrKDyaAhmKGRt7F1j8QbC+ETQrqiE9vX6WU4gMzEHaoAW1MHHka6QPgClOJPr/LxOb8ZZvkMb85h
rLdpL/q43/jzPOp23S3iWlhFqpqTKVZ7rWWhcC4O9NfMFMXaMqUVjXC5iStPLG6YjRzbX3zxv4wV
iAyr01ogJucbKlMOwI47KmjVF6WuEiBhYnDRN7zRTk/+2BJT/OYu4eZcTN0O567qM94UyDLahqZU
6K7BIDKmbNiY1bGNbGAkLiGOr/Atl1m/WWGQwWo6drwTkNCrvvtxQB+xkoNnjLe3UoGjE+LNtSiU
g+0VVwuIOjIAAYmEo8ZE3PVrEIE0asKNhOPoKJBKCDzUPojfhxOC1+SXMrap2AQHkblDpkjtXF5a
MKBPf59jK4d9D1crhXeKD6s0via5NyG1MpDQijsBZLprFL1xW8IY/vJPhkL42VoSazzAD+eUNWPT
WgIfqRzb8tr025AOpwmMFzTRED/8g8Fwu6IER4otrV/hyNmEqEOT8PY0YHZd12J8CULc7ds0250e
6ti3IkXjAkSOmRt+NS8wTKreZJRuFEXLbpGyMK90szc3YtXyt6wDJyLJxlIe4oZYazHnaa9P0cy+
yxtwk3YHVvSc4Dg8hlSodmUH2+f0tI7tDIp9QBRBK9HDWl1/SgtpPNNpnaGnlTvxDD2ujjEJI68P
Nz7W+7lRLVHZFFx8VDLWcxtUyUobMNULm7reh351W5j1BVA5/Uyso35jYkdGM9Fdxj4Bz5cFbna4
D4dOEXAbp72uDYJ+EWSWcI+1E9QdqZtvkOjzN/LN9/uDyrqEcQ55hAzTdXWWI1EHsC8UkNrpsX8v
pXmi5iYPd6c/19FRcDnkGFPKoOd5OCtB6PVxRp0JRBsKrGof1FdAOLc8lY6s3ZIL0WjhcUDRefn3
bwIt5XrYUSa4+ryf+htJ8hfIBKzfCzUb9K9y5ad/fnhabEGKTDJq9XR4VtNS9LSOgpAnAQpjJOuZ
/CvKjQ96VFNY4D2gEpYI6Fwe65RSFhCbyOee512hoKLboB1DdVnNHaAYENREvtnGaX7/tYjrGvab
vClJMdcNwaovYeD0Fni+tOo+G3PsX4rdoAwfju5QKkQD53KD6C6bq+huZuB9AIAkKGO0hZcl2cu8
QM1qPd6ywXo3IV2ReIEbIk9kGffy1aFC6bcWOhEiolRN0fesEEovacMP1+cZhacp6cRilsCEDrcf
QFDQ3gZywzU03MpOchMpnGEaEuWy70pge3FjAaKDJ8/hR+my2uyTHZvnEjZ4kRNB6Dge/oKUl85C
+AW9VKdgZaJaCT+rkZZ99P7nOlk8triYuZkJjYfDiMjDd+pSxoMWZrqWMrzkgIzPTp+tJdc+uFKo
eC52IUsv3Fr+73CQOsqbum30pw6OcFkIt3p0lonGrpBkG8cbEhxIX/g1bOzJd9WFZVTIRpR11UUw
aPUNwRKi1jvqT2N3YYXm56z35MJ3Uj125/nb6Qmuh6J2LNJ9wCSHiisM6FXwiNCVmIGGwgrWx+AK
tRPf6Yas/ySgt+6JOjw1Knuhd3rQ9Q55HZQePz1NmRRjXdqLUR3ShmIMbfQ7klv4Aak3m5Ppnh5l
fTv/NYpJzqsoi7He6rzRhA6QA2ZqITSnAVCJsJRiUVFy4JVvASaODLaYhcBDo+ONRcYq6tdFgU2Z
tqARQ5+xhtK840Ljxhxb/4Mbn3kdDLXa+Jru+8ZcMRTcxAESQ+bvEVf5aMq2jELlB28M6mpEklVc
7DopBHmPOiNBRtsPdI1pts3G7vQ3er8T6M7CgiBOUW2iPnJ4vmAczLGmQ070o7LkFduEKCymH428
dH4ORlmdYh4kaAKMPB4RBPVtdLO+i4n0/fRM3m8AyhFIs2LOsXSbjNVXGVOhlYMZKTVMi/Rf0oie
QwpBd9GVMLaskl637tuwRILBYJQI6JbQX1o71A1oJKhTTxeLLjoqMuSMAmRto/lcC1l1Bfi22LV6
150h/io7YxTL56jkphux8d23442M54kEestcOJyrGWcVCutZaHyzIhgAFTKLzqgnW9nU0UFAeLCm
dGx0cT0Isi/ICAffk6nKLE+pFO0ix6vO2n/o6y2IGJWHEC0UBsL/ZBUrujQdrVAfBxszvBDkcmk+
oJsChVSNw4033mpGfw1FlotVKz1s7AwPt7ziG1GSk9zaegb5u2GCbpcK0seCxOsotH5eJ4MF5hqJ
MBcFMlJ5CNMmlFFggxH9WRHnrYbdGr731zB0FxbzPZ6r2mrd0M3p6Z8JwOh7rT6Lx2r6jIpcd6V1
gbYPeTDD7Bo1iJjwt4YEExWI0l1wrqHb4vBJtw766hC+/hydVsByBEmI39UjzVxGQg+piGIaU7tR
k/TTiJzBLoLbtmHI/YoLe3MGX8cCJiezcWjekxsffkdVzZB+nviOYVzfd5B7kM5S9rOfnCFZfKYV
9VMXDU+dhH2O6n/Jte7bSAd6Iuur2uQcXfqtOsUSK1c/iIvc5EK3Fq/cNVoIigWsXBOJfFGqLeUl
Q/81ucgbupw3aGfmyS6J5ky+QxMu+jlHqFFvoJWOLP5iYysCVQIwgfje4YL49Sx3yH/2NtAwNHz1
onDBD5duFcape/q4HjlDB0MtP+XNG6uSJjmclm0XtrpwnrAhPpOMdh8/qYxicUZBsi134eEoNbRW
P085Q90chDvZGoVdKaM19Q/mwrNKogVIE0Jf7SMLl4UU6TX2URHHT7CimyuhF/S706Mc2xxAPTgS
1Efo3a6iDoCLoOwzWNVJJMV7LFtDA0aIFHiBGrSfxRJVB7krywulj/uHjw/NHQWqDKzH+4MCtTqX
hgxqoUJx7nKUtOEZXwThHKq3dpOhKod0mq7fEPu3sIHvtwnAed5bwJVIpgkJhx9QGGjtCHWMfoep
VpdxkhdnodVsdVveL61JB5BPJ5oiD7x1vT4Uq14Xy2yyoeXdibr23KvmvT/rFz0KLmi2tmeGWn8M
1kLwoSIpoxZAmVUGoru6FuEfDTy78wnmKWIF36wSYfCzUlIi3UFitgzRbGwCmjBIdMaPpz/nslMO
w4wpcW+BZ6D9AqRmNTTgGchkCUObOoBsZfRjryjDysPrCLJDW29VHpa/7/14Kq0QMMmAV1c7d5Jm
Xw1k9HCaAbkDeczir2kQ+Dtw1jHkRqM8Q4t4y//vfSxb2oFAlICVsnPW1fIQr0GI0egrImgkOIlY
CG6iNtauRF9rI5YdHYo3OyRQtAy5sQ83KUJtM36NiMygHDjIXCBiInq+FeXZTopnSf9Y1obLjMld
DaCCLbv06lc3tjDCnTY1GBjaiHaHUKNvVSYYp31wkyxIdYYgeoJS5GV5OCnLB3A2o0GFUF5mNt40
hHHupnqo/YIbZqKFVsZbPsPv1nE15HodUwiAJo4GDlTP0pXU5CU2pNbNqrTfmNy7sPIKwwfiQHZF
31pf3QvhPIUikkhoiU5Vd45WSebADco39sX7Uahr0IWn0cmVinb74RKiKtrHRgVL2UoazavCfkax
SZ/3pz/U+nSRu3CqOFfsctlEifRwFJhZEp5PIF063xfvRqvHNCnozifF6G0MiMa7vthqD70bkhXj
4bLAthfU9vrNl0qGMioNRIqoqSV3RL9cc6yiFW4klJWuLbNd9Oqm1js90eXzvw0jFMVk0rQFdsig
gC0PJ5qOQ9eLCUZQ7S6yO2fwir1yKbtbpY11J5OgcTjO6s4hW+z0KmWc0n16zF28N+xfFzfPpyfz
+h45NRvlcDaj3oQw/xhF3gMosPHy8KQrZF5c/E8czaP1Zn+q7Qvk8+3p6+mx14/PdzNcNu6b5Ivn
c6rWi6WWcKY6gwMI3v5pXBoXH71X1yu5HPg344xpjh5Ezjjqrb+voNU/Ami+8Df2xfr2Xo+yul6g
48epsMxm3uEN4iAc6OROuXGW372T1qMsZ+LNXJSoltR4+V6Xlfcjce5ftP3z45ct58xXc99T22IV
dgEyp5MUMUzlATt10B+wHxHbvJ4d4wH9zvONnbDs5VPDrUKuhWMl4YPhBucHoq/2z9y++NP5spFw
SEcCxtuju36cZ03eGEiBLrNCAcuhWOTgGeSYru4+77837gNaQVsfbCNcrAlQramUVriM2bs87Dhg
kfd1tn8+XIX2TeM+8yawEdvcuFi2vt8aXK8g0iGny/ebnB/zTtzjiOU1u/AqOvftdN/ZG99vuetP
fD95FUUSFQ4l9MJlkqGT8R/VRvHTQZxtYznXd/Nq+68hO6qAFVFI59JeEO1270OFKOruok+MrTlt
7ZVV0DCNuDHz5aCZ2rfOP4vQSi5lzM7yBCmSrYbza53t1AKugkdsCrKG4NhfC5he49PgGjs84JyH
yI3cPyHdE4hF+8+tWb7mn6cGXsWTIcjwEqgYWPkiXzSPxVV1ofzwbyg3IrtdPk/3+UV0rdxo9xs7
Zmt5VwEmaMdIL5Ydo7BnUF5gf/ZnZHmObxtO6eVe4JqO6WxBtt8VW9YbaBVpJjlP0mY5GDQgd9GZ
5N5nzmy/+HbJ8hY72d68x48FABqCgPgXthw47sOI3SRmlovLlsWE2JM4H4prkTmojvUpc7Dwu21u
ULTe13v1s3W+scrH4urbsVerjJ7MlNIgIVdxB09/THfhbthNbrJrzuWzrZrZsU9KP4GmBaA6muKr
B0GMUHU81WVj16i/ixLsW+Sp1Omly2s3nm9PT20dCEj7qXtS7FAUQP6AFg5XVW8j2Q9TdXYEpVV2
6COhqizVER5r07wRc9RVcGMokJ00+uEgmQa6WIdDpaasj3KPc5YPS/1TYeU5eGAl3Yih69VbRlHp
YPEaWNiy67qKiks1fpDIHbWwcq8RnTQu6j5tHHGSs+u4zLIHqEzSzYdXkQoOzyqSdpqg+rJ/3mQT
BUIJdVPi1YjhZOmhy0pMVdvsFrn6dGsvLiHsbaRhgrzhKNwAxNegX63OAW489WwZwuQYeZ9bDtoX
zQPib2go1VqhJPep1LcIvmZGOdhUthvBRhsxu0njyX/U2rwtEBDo+/68ynT5FjRJhcdQHZWmXYr4
Jp1el3fJNz1XemO6RKkJXBi9q8OFUTHRyFvDwMRS6ns8R4Q0mIiGaNaG7tjg84oMtNaP8Q6H0/65
pvP4M2iswHQluoPzLi4VfYvhvs4vl5+ksD9obyH1io/R4U8SEGmKcIkfHSwWEoSGFdnGjCL7TuEf
MYKh7M2LqZS5dqN+3Eht3x82hY8GPI16MBV6ZXU7oeQqDBPsEKduzacK8MZDi/jQNYqbWyjRIyMt
TBqdNjxVBbA8h5MMmsXyzpJn5PRiHSgFXCe3mGLUQulTvZz+yO/PNSVMal7IBsDVENct+cAQx6xA
ysoxkMLx2nrE4KkKNton7x45fDZYlQqQTBrIXAHLjN8csYDmhBLPXe/4QujbI46idpwFis2Gyi6i
bi48I/VTTxZj9ZJufvqiZZO0EcHeHz1+A7ibha0EzGxdaZvmfgiKitNlouWse0HhC1/URAQTaLVo
4ZwjX4yUy4dXd4ljEHyA+khU6g/nnWlhphSpD9G+KVDAmdRkl2WGcvbxUQA3L80CMAcwZQ9HCYae
3tQU98i84OeJEhIqw5hpf3j9VFFhIhKVNXqVr9/4zTdMJiUxWoAhTjSU+WWqNpIbCajPDKiHulk3
+ruPzmrBbICopAPCzlFXe0aexCbFixZ9+DkKLuJCmM99PFk2HgnvA4opa3A2mRQtt3egQ1i/tPQm
s3Hwh81dUUT/JkWk/Uw0NcEzM21AGXZs+nNfaP6GZP3Hz/F/BS/FzV9hv/n3f/LPPwvEnhbY2Oof
/30Z/az59n+2/7n8sf/+nx3+oX9f9y9129Uv/7p8Lpt/7br813MbFfn6zxz8FYz09y9xn9vng3/w
8jZqp9vupZ7uXpoubV+H4zcv/8v/23/5r5fXv+V+Kl/++O1n0eXt8rcF/Kzf/v5X57/++I1D+B9v
//a//9XVc8af+t/pj+c8ImD99Vf9/b9/eW7aP36Tpd/JFNllEmWtBbnPTTm8LP9Gsn6n70FnB6VR
i2tJZ7vnRd2Gf/ymyr8DBHuFSav8N2393/7FwVr+lWL9vjRLAJYuch9cadpv//W7Dr7U/3y5f+Vd
dlNEuJX98duy9/7nGoc3vdCV6GyD8KGbRfnt8MRVXRWhIuijGYI++W2CEDJoiD4WvCKFKLgRRDhe
6+FAQFgauGIuPX7/+sEHATVGlzsJnbYu1G8z8eoH0E4U9NOmKy5NlGZQnTRz1JaLTB5+NEpmBsRW
ub+a4klXzrI89V+9FOLr0Uc0yQvCprNcqyvjW7UjA0DfVI9Ex1es7FND7lM4Gcr55z1q3AhXWlqC
EicYuW+JT9gkncVb1u51GbvLwJcWIVk5zh61sM6A49WxcpvodXFjgXzit2AugbFxZPS0M1JMg5H/
jr7Vfhmco7oOhkjD9daizxIPmBSAW9Fssc5ly0FzTX6yFAzfnGkywseGOvKSUqcY1415Npr8Scyh
nVlolcwF1yYYjpmU/VVQp8XXZvSzT8VQxndBbtTxGS1ytXdS9DPwqRyqznfEHqcrW+iq6qbvDTnw
pHaSesrcSaV7rTS3T0FhadehH+Ipi8mh9s1sOgT3cI6SdahcMk6LmPFVj+IgjdGZ0GR4Cs9YK9wa
SZtnbj7JJWUVDIe/g1zwv2LJlxYurSgslTSMaymziDMOroo4DE+qiPkNNn2S+RXx9RFtOLjkP7IM
TNKuUKeWImvVNLgJiniqI4JgSWR/AY4kaqvBiTZmqbuNB0UX7GroFrX+LjJRbjLUXtwPI+AV/Jlq
8xO7thQRzpusezQewPYXmYlDaJCX6N3pgqE/hSNVXxv1PPVZwOcEF+w5VgIUqlEW3eX1VN1MQ9v/
iOuhU+3OmtvOxgZ+hFiiNkCCUMOQH0h969lJ5tHc9VU1YzISDBNWJMMwPWARBjdDy5eGPcy8/rrn
BYPfcZ+h1YjwoeZqgmXsMEKUxr2CqPdLVIpF7qlyO7iJPBjpZ7MOBwsvP1P/FcQC0mw4p4n3eYCC
sSuGdT17Uwm75EwSa4QwpbTvvqHInyDoO4U4dikER9lLE2N4CkJUMmx/1BXea0Uttg7m1Ogko/8r
azSrBis7zyZagOe6CvTNYZsIP8xYN0JXFsB0L7vO1+ymjUK+LO7BrZuYU6PYIy7di/OBUH3BGJPg
oNRU93aSMqpkOYkqj45vYLBtNxV+tyaKuolTVQmCaqUm11QBZnxv8VOOGlSkMXPH0UdKGgDdlj78
yZW1CHeaKaeZn3Gv4ZBdAZMIG8OjL45BSCGgo4Zk7GQh/5lhdEG7fejum7YGpEroqguPDDe5NLQC
XapEGM0r7GKF0Atnrfo1K3034zRF6d02K6uYPMSi2ucSGiW6Z2JQGB4YwPRpmECH2PS58X3xo8gI
PJRXlReEHbL2Mi4no9nhfNsUe8zYI+2CJ0FwjxJ5OXgy/lT5Touq9mcaznrrdH0mKpft1CSVU5Ae
DojqhJijLuxXbGhRFX+adTS1XSWu5esW98ZHI2rEexC4+V1ghQlPROCxN5qVapI3V6Zc4RGMDNdf
OdD/iyu7fMm/tPXLS8ud/f/BRU2Cdeqq/vLMRShcPgPRfXtdv/6pvy5sSf6dXgacK4QNZIXWF1f/
3xe2/DtXl4bujsgrg+4x19t/XdjK71yjkCrR4OQm5b//+8JWld8BiovA/kEa0LsDgPOBC1s9zPO4
seGULBcEnVp4h8ghHN7YCJzmsj6oiCAaCKvnOtRYy8T7V8v/D3VXslw3jmV/JX+ADoADSC6b5Bv5
NI/WhmFbEucJHMGO/vc+lLNsiSk+ll/0oiuishZ2JgSBwMXFvWeoDDyuwKqGfunKo1BhkFptQ8tw
p+LFtSYyHuWRvGqy7ga+wi0avUF54Ll2r6QhJEFT0awkqKvDrbP0Hd4qfMcSYFYT1YO6e9nmazg5
GcguvRfcGKolwzLELhiF0yEMrXRYlYStmQJamD3oEN1z2h62kgw+l0BBbCXATBAFgP9pU/w7WvW1
QDcxK5+aHLGD1izFberdwkbmp3TEH+3z2zzF/6Zb90OW+u9lr5uXfMz3qulQ/w/TVZS4sFOBb8W2
GznUbzi0+QT2v69XN6vr+5XzP389IDd94dlfN8jz0X78ndF+OuTPI6NoX5C/4lFlYpsrMgob/zoy
+BvwrsAkw2wAysfb7teRUZQvYEghkQWSCojvDzmu/AUkD4WaAIMDYjzqQP3BkcEDaJJ2frIW71/t
eJIoPEk5tf0UtxzXtK1PWbAKUS/YhnWowsuxDTa51p5B5OEqUtt7r2FO48NxEkYqe6IEMbin2Sbh
2nnTxpauxE5jVudxWSVPhtF7divBdzEVzLNk2Zc3bc8eUIsLrDCJ8j16bzAR4UK9ILEZruB58wr/
ta+Q/c7WYjC6gzQetKwXNjAD110BZhAsG70rqAzDvaHN1V2BaxgaX9Ckhqy805kmig/cDCGL2ua8
vOZywKygh4JnCE+rjYAiH2SIaW/TLFrDjmDFs+asgg3C2myzhzgKiks1BNRSM5CPwZ32NleVb3BW
Ps9Sdk0C9Pg1uPgpMLSy8S+f54p+PsC9ojbDq0iiQIySsyCUN3DmHUCNqZqDBkF9u4X3umNEcI3Q
5AicS93cQJFehvsdOVOK9JV44M5wH496iH0f0mY4iIHAgwXm3LCAgltSR8hLFUBD1GPnyGgqyzck
CX8vxbaBtHUN6G0F+2FjlxSQG6W68A9ZAQ9S2go7qGIXWpwxgO/mTewlu9w0LhpArzdpnfcvvCpf
oWBT2YHmazAEFrsaQrcwBLO7zPhWeP3OAw3Rkx0IGMIqFe0EFR7xnn6RhclrI6B3GhWwR2UZVDfh
wFJcsCFf+1DOUKGdn+gwkiFdald+jVK8gJB3wiX1POOwRmpJhGYAltBqKpXDN7zf5hXVbzooKWUi
AlO5CvciDG7g5gcdagPuS5ZWc/gZ4hs3+RA9hOFwB0D1pgp9rHLDvFUJYZdLiGPnh5p33eUw5oSt
1En7Iau+VlVgbtICO05PfrSZUq5roNvrQIY9mNbCdlIbIoeXfeaiPn2ARl22kdr+rqoLYdO4NlRb
LkobcuxWHqHlJydbU4eYa1TdenRYIed0IgIAAX/NmnAdoqwRKfWmxBvWqhrFhu3XqsVlALDNDuq4
NhdPpaCwpiwd2PLa0Dy4qjO64TApAtrQLaErnpGvLZoaZtSvNJ6uIGoKA3Z8jKyEZ4OGw2FeQit3
o3O4M/ebrt7Df21tnscNVNPhpcmUe9CIzjL42sOIHi48Er0AhxF2YJ2/IvDqylr0Y+7ekoY/uldm
L43/h/eBcbR+sfmWfv9Yvhj//Z+xXaLKFx25DUBo03xIouzLyIDGnwP5N8ZwJCt/J0T4r1D1MpAs
ISMyodSDmPx3BQN/hfyJjLVa3A0M2hd/Et2R93+I7qitADAEqi3QqxQ6VP+oMheQjAesO7mCO2kH
gR4RGU9ZyrUrJdXBU4ECjJcVFyoNa/NWb80KItJVad4SrnXPQ5EIhBliRPuhMBA1q8RIHhSBHoQj
FRFKaFWuPLReKJONUhIIaUHi4Tpn6HPYpIDB1b6EBrF0KPWURNtONOFdU5PyidPOaDcDDBnrtca9
Co4aUkDgYZJC3dnmYK3XUP5qr1jsNbLTl6XxZMKGHjD40O9KG+hFpbaMJm+pFbXQmbfVsEtRQEwV
gNjltoPNEy4IdcWAB6xHZxeu2KJp4VAsDDPxVsWQ8XqNIQdU/UoFXiy8NGBcnBPvRzUkem91cqxD
wDdSA2B9YTnpwQm5McEVNSgcOXpVZBYDt6JdV6z24BXsdzDv0mI8jW34leiFXbdtlK0keALcFqRW
z+tGh9UbXsmaDjnkVjWhkWsGEOTVOFiUKS17+G/VkI3YKWogVhIxRG0ptZniPqp1qJOlavkAh7FE
samJByOk3/qstQsehXgIIQxljqLAU8vSIUp9HkoDenayB8SgRboxqAo9imUbiEItshEn434rJXkA
Q7AWIr2tOsjPGg1UH062RQ/9ePhQ91ap5DGuUB2BzoaTgFTBJgNPc8sAmc+HhH4TJo7Rw1euRvmJ
0PtKDkLFaooYdvYtom69pVyVoYXNWrzeO71JDgkEquq17qW4WhqiF+kqSUvA5UKIRED65E1d3e/h
6xiYg7Gq8loe71gawL0h72T/Z8Xt/yZMfciAL/7Dnnkg/6KUaiKqzGe1ly+4jV7+eqn/2sA1+Pnl
r9sm+/4+pf09yM9Yp2lfFECnEa/AlIB85viK+/n0w9+g8z6msYCsI24pv2u1MvuCJJvg8Yf09y1b
/RXpxr9CV0qHOsRI+R51hP4gj528/JAgM2jhg34HHhLYZNO+BZXTwSy1RoURTA3jZhX4qjx4hC3A
97QJ+MZEoWmdlAv6IBOIBYIrfurYUwMWwASbfAoMxh+ETMCUz6EFiiQ16tGgRCf7SITpHrDac8HB
nM+YsonS5BJOsLpdpWnoxjy4izKzcQAZH2wC35L1n9/A/2mbFtX1+d36X2hD+M036aWWrG/8e/P8
7f1WxX/6933M6Bfw3sBtRgse0sZv2ug/N6mEv8JyYrONsjEAqYxcn3/dx/oXqLyNIo2jbN6o2Phr
l+IWRysf5mMUY40yaH+0S9+AIb9bCpD+Q7sXAs/obABIDjA0Zv7+sQW2QwYYNxewR0r1m7Bvqn0t
DJHbej6Q78DPIbPU2thbd4Q2Z9lggCJRQ2JYtRBW9Z3cm+WV1nNvB9EO9QF92Mq0Rd2jbR/WZPge
yx78gAcJ+rY6vHUWyEpvze8Psx8pKRA4A0MEDAroxn2cvUQAtBe51jlBo4lvXa/INzHTBGxiTGTn
oDjwewrTXwvN0BCvsVR2WNisBelQkB0lo3YcQk1w/NQNmtsdTpUGf4FYufMDuopxrZyjpSMum1rp
HhVOhWaVgyJdtn04rOF4N6yYDh8Y9JSl7HHwnYxc+EkGTwoCJbQrFkXBwQPmaWeCQ48SZqr28C0H
4x1vA9LK1rvt93evaL439CaOjOQOlmn4igDtq0gJ339I2sBRO2HQzwI7wbOLGtSgpoeJtVmQJSW0
j3CZnz8K3SLQ6UeFKxBzPv6oME9VWqfwW0NBlK8gEkD2leRJtmy28CasPH3jN9nVnweQ2RT+4934
H9u1RM/x3Tcfu6J/F3R+9i2v/+vmr9Gf9i8X//c+2rz9dz/jDaXqFxW8kDdmCOiwY4vw73LomOOD
gIOCpAxgAIBbv6KNjBrquNuhpsLQ9UZF9Fe0wV+BQoPbFV4kbAQU0D+5Ez82FCVUliCnraIg+nHD
EJjsdXCII66vVWjQ7M0ssWXJebcYiwfg9+BYw/cbvxVVmpVyR9yO5ShhVvdF6O+QRq6ODz8O8zvU
/B5+Aq9t9RpuxnFFXHi2oShqeSRcOLkfM4XfI2PV30/cIEUkN0FD8KweVglsU1sUUaIh34j+TNag
Ute+nPYrTM5rptBS9gb8IG6cUX7Q1SU3hLnvOoFF5Y08yCHQFG6DlmYvoxYhmTZo7Qs4npmlnyqr
hoqBMkk5LhBCTXGnF9+Or8dbv/yTbzpVHZOi0BOkKKhL1WGtKv7e9GEHlErrTs+3WtxeNDFK9ODC
K72/leTyUkeX0IC8vakVB9iuXvjUg8yW4RolWk5wSZDJnrEctqVdsT0+x4+x9tfmmHID80Iz8NIh
xO216FF4KO0A/TbEr6aa7iHmvTn+U+ZWeHppJC28WHKsMM2eFDDx+mjh1MzsjKlit59JvEoqnHid
3I99RNavU2OBvD1zbqYUZb/P+5oRTDptlFWhrPQBxu/0hx5cEA5kbb7wK7wp8H+2SyYn36/h5pkn
A3E15YX1lQvTOFuqwpVIOs/SvHSTSMZeyXWH5sk+J9rap80d9NFWIjbxqK1W6D47MNByuOdtmqxY
S/pwUbLA4WHsoLK5Tn0JRovZWeShEmvEPsxZ+LYnpt3KCcpy0lo2EmDvpA33TVtpEyfg9714QGlz
HfSa6xVnmUAFTQaQuQ3OBSy4Ggk1yXJY50DLw+j2vOtjzAT9Im0PbRO8N6AZ5NcrPYb6WEOcUGa7
iuR2FXfnUvPUmq3D+HMuw2gZAtQqZ5anP8Ne09G9yB4gkWao1xHs5WuF/7zecTH/O8iW39t8EgOz
LtICY4iIK7Kbkj+p0YHm0kJ8fWNAfPYBJ3EvgqxBiqIvcVmJmgasjoEEgftqp9tDFW17sRN1Ber0
ZagGdiMH6yLTVgoUbLowcIs+tjT45RiJdAtX8K1RN/vYzPYCd5kj+dFYwFnYaCOW+bNpTqJoVvll
U3Ds57YtVp38GEvQ1BFPNBR2zh+HwbBiVV9Ykzfa+yc/TJ8AqnEs+4FCAtFVDO9BRHRdGZesgtch
UazBlHYieaGRjqOlod8NObKaUMdnuqugkuxBAb+tYTvekAc/SXyQ3SE5hA3PqeYWDLKeCrfipNii
oIJkULXbcLBzEDaiaG9CxkpXv+KxDD9G6UAr2daKV4pBeNvZlBlw34bQFeyaUbTfyP1g18yAexoq
7/c5KBkKJKC9WyN+ySn4A3W3gMebCYBThQ04dDcArmDt5UaHL2Rvh0vI/EnB89fWnmrJ5DQZeuiS
4bP6mh0ECYrtQFX0qwDgxZiuYJVgU2TPMqg69MkQW32IbUFVR26EzWEDwoYH+KLjjzRcL/QQhVcZ
Q5WKshX0MYKF/TD3+08uAJZHSgmpQuECubf1Vdxm0o/jV8vMBTZi4t5nN2YYjWJzMq6W4ADd4RWU
oEPlOS23FD5Cx3/EzCUzBaAWnR+FcN8mbi3hxr5vu2+K9HJ86Ll1mcT+uEjbuBLYFyaQK+1WaAsX
7tyqTOJdkRRZVAC/7TKEEa9pLFqhsMnhpxdsVX5zfPJz6zKJeyzJqpZW+CGdd5mz86j8waI/Mnn4
vaknsSpnHVppviBuwJ1M2cLH8viU1XFun8SlqYBGaULvjsCZ3C0oWGxowkE2ecVEgke1aWmRsdPD
r6BLWDK/C6NdRT07ytXbDl7l0IG0Q6kCWTyBlaxndTzeti16TpW2D9XUAbJp7XvKuh3KjZR2KBRT
K+BsFzaXVdhftfq5rAVWlX6rVFTI0WrU8HoudqG/Msm68B9UP1rI6WY21dR/Q2r1HqbmOpIiLq3R
6eOmdOLI43Z7B5Jmhah4GKbjI+U6EgeAvxfiw8x+nSqiFQFYfgDFDm5awUWmi9ekBVyLXfUeXvrJ
EtZ7bmEmsaKsh0GSvRihMthI8o6rCwdhbvbjz3u3LE0aRjhxSADiULYG/4D27CBehQ87+5QurNDc
3CeRQlUhgxdG3uAm/o+Gul6Z2QtHYuZETEMFHFShS46bmqNHC6fUJaWhmegwFT7o+gAlc08eXFYV
a0Y7R2TBhbTEvZhbjkmAUDSNgxSD5QCXxKnbtZKbC+sxM++pxIYfEy8HImNwc++mAkMJFo8W+HUL
n3Fmq0zVGtFK8FUuOJJ94Hz1+LYnlwFkKCLc2XL3fPyLzv0Gk1MaCmi76/34M/i2Vu/gEYUi6ZKs
3MzCoyz8Ya9DrJM3osFJzTOINa2CpTf+3LiTsxmAcVQbKcZtviURzO4XvubcsOOfvzuaRW1IYWlq
g9uRLRqM3p8RB39dUFPB2d7kfs8TTLdWA6ujN9WfOU3+HnhyHCUZEPFmHNj3L1oClt46UBbK2XNr
MbmvkwZw67bDWmTFTgKLO78+vt/mxp2cRdmsgFMeP52Jd82w1bTTvt1UNM1HZ8uvi3G+wUa/zpvV
SdN9w1K+2xJQ2604LGAGROuzULHbJZWUmWWYkoDjEkkirzBu6l/1ylPZvZw238mJq+Mi9CCdg8iv
f+vjMyjInbi+kyNHgKuGLAhiKHANqg/n581pE56cucSHlXmC5rqrsht5uKmXHrAzsVNVPp7lIOxE
Bo7W4EYFMBL1VQPIeN/5DuHGrs/+TA/s1wEci9TvIwa0B7wwyvFTAqimCmmf93/332eLEHMbZHL+
gNov26EqiDsEq1rs+n7hfTI37uT8pUEI38pYwYZOtrlmR+ZpB2XqW9QA69KUKsYVeDQ0IC2flkVO
bVKUgZaSEiNedOk+U9feiY8GZXLvdXUKxfnS7N20c7RsK6SFczJTOJlSY40gyyGfgHUYzG8df1Wb
ZCMaOFZ5lWPyW9UvAXi7POnovFGl3sWmmMLTuuX6gHcySknNLR2hC7+6x/9+92JEKrzf1WkJAGld
4ExCvQ/vfLKRBa6BJaermR2oTE4mhHLNhACp6PYys2mi2sHT8WnPDTw5jBE4oUWmY+lbjibo1mvW
p407OYp1xsrM6w0kp7phDfJFeOqEJ2dRAElCkcgg9hWXSrprliwqZxZiKlDAlSaN9ADfLwtcqM7C
OXxJT2aM9p+8iKca8Fz1K8Uco4epcpDyAS+VLzN/KZq+CXV9NvzkUELIrvMhuD24NHqqRHAZmIkd
oDcOdVdAeVamdpdDRqIExcUHW07Ar9in1wndCHWtSIVNBdmGob9wkieM7V/BXZ7cpQBC5xIoS4Nb
tboNOJalgjDX031Tq5aJk1FHod3o1+DoWCdttLEb+v7ctXmIn5AmwvWS4LIs8gu+EPTnPtvkQPct
14IiwW+iN5sIEPDcuxjp0cdnPTf45DzXFVpXzbjbaoXaZRKvDXITgi13fPQ3XaTP9sTkVCc6Awye
y70rc9RS2h7sPx+cuMYO8icPNDcJrp6+LO1l0bggM1ipBhcnJXQ61bfqAvxCWYaqfnieZ5KTRMyK
4VBeiz9T7vu9RyaxYWC0YmmHIwyxTpSEdr1YevzNHeJJcOgHHRazfIw6AFXnu2xJIH3mc02FUtQh
96omxrgh3fc5aIpMWAQox4XPNZN3TTX4SsB2MjbGNHDhYYWbrGNwEsCJjIuRGjts+kh5NaMH0pqr
qP2e6beqvNG6kQbKnKx8TjrVbdW1KB7UIV1VVeywNN4UMoNiDMT8EmVXVPeadH18tuNJ/mRvjcTq
9weOk6gyqy4VbgHUdxxeVUD/prS2VbokoDbzFd/klt7d0Wj3gKyqEOHC58mKkldRL+i1zg08iRWJ
phWw3cuES9Dbw8PkxKf11EFhoDlouwWqdh36JFIKODDjm+OrPTflSaCAVHZP+wirLXJXiwGqX/iK
c+NOIgTUWgbOG4oApDN0FjuoWpxYSJtiucokhWRtmQuXoenJrebhtJWYnG2zVaWKJZpwh8qRL32+
OmnYqV6whJ6vgGmjcMHw0cD9PnHYsef9bg+bEeTV49Lr3fZ2CNvvRVL9OD7fmVA0leAvtMKveY1G
awuFd+lrb4B/ofyZmcCvyEwmtzeIwaEWdL1wpcRGz5CflmSSyblrBVLjHEQrF7g5FHDL0545I+jq
/Rr3Xu3j82FY5aBdR3+mvfJ7DSYnriNSWHAVGyILLkGTg5NsttSke5MZ+iR2Tj2vOFP+PnVeldu0
/WriatZqu8y9NRt2Eoy2/Mq/AnUJUsCapeWqJWoTbOmXysvsOodFkXcjScU6z13TuMLGBX5+F8q3
MX9gJR7TdWtVENgWo9f5UO56cHuy6EfHIe9NxdbwtlpzXXd7ZmwLc+dFoEOg0rhKwCY1uWpDZMci
bJXWkN8cCHzTuGUGFAq+d5w8Ht+9M2GHTK7+WtNTbrSdcFUAlpkN5vfxcSeajb+/2iQ66GYYlgKG
7q4PXA3Tb/zAt2NK1mn36ElXJHxOkhcpvSm7B6198pH+HP+5n/8+IFV+3IJBT2oQpvDSNqRVlm1V
sYADnxt3Ej7isCOZCsa7G39r86047TaBkdLH6epmH/ueNg77quX7pl147H2eEkB67eOwuPGoSMav
6kUPDMlcMlwz9sODY8dpqzyJH0o6+MxQMO3cu1fgnasuNEHHX/ufxxHU84/zZmqRQYRk6NHaBgeI
ePhHsdToWsu+tulSMj73KSfxxExqBRk4ioC03fit5RXO8UX5/CIAGPTj5EudVC1Xx2+ZbmDcbgH2
b6v+UnNpbtaTgxoL+E2DJoUlB4Aj33XF7vis3yoWn6355KB6SQFMWd0gufMO1FeuZLH3O9XxxC0J
7gKAsQa1c0irQR4wugwptSR6Tk1pHQZQeK3KLVRitpoq9hkal4ofr8qicUiuX1FJcyQJrxSIkmQv
TbHl4S2hgZPRCoDw0B587iTxkvwT3MU/3ztTTKPawqgOwlMoRlfMGfxu1RSqY6Dn3JXPkUftHPUl
31fQHk7tgBirVCutoQ+cuN+1CbRnGn3XI9uv+HlbdICkZY6hNmuJwSYAFztnEDODWCLxgVJTHQXQ
rULODiw79NpobYKAHScwZ7rr1WcFGPgoftQL6JHRdq1B6jCPv5P6XgcLuOpHs2QN4ixsrWR8lbVQ
IFZ/FOEhCCQgWti6zi+D4CGJ1qMrA4WueQ8jdUPbZaCvtcNVm2CSoKDkJmz4NNBbjTuwih3ef0uS
BjTbr0kmQ1amRiseRDuZ25JQrV6vbAMCMn56N2iXOti9XqxvtBiS0YbndDAYI3ce/IJTX13FRIP9
6L2hHGK4eQgBXSFhrvRuI3mGDT/hSwim2D2TVlym0Jt5hafDKoielDq+rJQGdOnqtJj7Bh98l7IN
KsSJSm3ssig2OmRtvhC93hLfT7b81LwLTWVo9nTItYviNjcOxnN+4L5lQKh1WBd068c7L184XjO7
Up+crlDzAyAK8ZL0kn3beFYVbFi52JmciZdTbEdLpQb8bvwiRKIW4990pBniNVEORXKb5Duz2XnK
VZ34tqn/qPybvOj2SXUjQbRO66wSHKWWcVuDeLipnuHRtIV79A2BMRb0XZxODyB2VFiecc39/B5q
QaO7NavYOpWpLQNRLZmrtIg3wKB1gNc1KzkrAU7rHFXeB9F9qF9l/qbWN1KxhDuciYFTmEet6lC7
AjXFNUlseRK64FfHg+DcwJNr2INFKO8krGMKCU9xydvb4+POfP0pHHoIGA3LsbBiVIcIfrTRVuoX
sLqfl+iNKYwZ8PBSEymuyjZWARV8Lv3azmpqZUG0bhGxBSv3nRE6x3+RmYRipEW/z+w9JYZtlCd6
N/YuteqWx2dwLIar1cIvMzf8uH7vTrpBw2Joc9xBXthbHKTXQjxVZmgzWI0e/wVmTsoU2lw1cDeA
bS9OSuaqGSQijZ1X7bF1WbzwO8zsoam5lgy5HSjz4YLGU01p1km3Oj7zuXEnaQVNwkSJC4wbQ/kh
WEML7LRxJwlFp8gNhFNQ8WTxrie2ry08Aue+5STiZUXBacZ94aKg6ug8A3waihDqZYM62sLHnNn7
U6gtfGLhITS2W7vyPimfVOkcbq6WQuD3gBIYESPgeCmxmFn+KY41ZzE07SKUqMC8s+XG2ABodlrU
meJYG1HmmQrzbdeA7F7oRkvdxpm9rk8OKwV3HK4h6ApCleKMdmKX56FdNpCjI8meSOpCTFDGHfjZ
NTo5tSwP6zaREd105ZBJ4KkoBxPifgO5HPLaFkm+KczvtbiUgKU3wq2iwnututDazupKCIkYGTh7
a49TC7J5TieFGx6adl8Mt0V5l6n1ZgCP38he4vRMMmJLCvm65DZMWtbHD8CbE+Nn8x8/+buo07M+
UwyOk5XVj6P+ATww7ajBGxuOslnwPUpjpDmgOKLJUBZXhXeRsCvd+M4Lbpe46qIUqOMhduS4dEdV
M8k0nTZa136MW/6KxvepcFJ9KQLPXCX65NXS95LBzRoNRzV2utppN0p0UhH2H96sRkAjqRkvKR9s
3L5xIhAvj6/wzNlhkw3i1eDFBeW4QYwfWX4pdV+PjzvVvPhXdQFk3o+fbqhJ0AwmHrgczRKZ55bP
r+PuKaUXPEOdTPhPPjoCSfF0BZ2jBnqK6j4p7qn/pEBkp5Eju0SxQx/IRpVHn6LXDioIJHpMIDoB
1gBgal9plztJsqrKTeRnlipF0DVobbnWVq2uWsyHgKYPYkkvXjzpkHA3iA4kvabFmZa6kNMlw1mi
ubV4qfm2UNdU+srim3C4lKoqXCf1bQWWvEUkcQadiWudG9jpnD7Eaoz33Z6zr6K78OPI0Yynmh84
c/z2IUtKGAkEJlQgqlU6vOr1NfzEoGhzNjDY46l4oKhAvGt2qUCIRzXBT6/OgpoACneri9uwuJS7
27K7HpoGmk6XJLsZskPp7Yh0HmdbPz0U5YUobyLVZcp+CA0nAPNWD1zoAFlmdxFDlWHgd7HqFsoz
JBQtRveh8DZh1DpG9ZzU3QpucxdGWT0IkJ4C9hB0rV1JV5i62jwf//JzO2pyClpf6cqcIFEDsSSq
IX9x4hmYXLJqysw07zFuJ4OMcjYsheK3nvInMWaKCS1BBgmg4YSBibdGWxT6pKYDTSsfBvGBdpdQ
R4kfo4ev3lobDpL+VdJ+ePFgDcbONB5Y+KL16XXBkytN2oIsvg30GxrxtYbXae6DYHcaMApiuB/P
k0fqrggpUBgelCg13SX+wlEd62Of/P5TbGk5hEoUgRnjDgmk+uBkUEIU7E7p9y1x4Lx7WqCZYkzD
UokbXtXI30v0zx28T07ablN1f4PBTBcaNHhwxIdIB5PfOT7uTN0Zaj0f1ztOWPYTYNOCncohIGPq
34J2LeNKga2T09Dr3v+h6D9KsS9CdG2qxunyfZqJNedbHdbgZdXYOqRfwtaz6PCdi3OUNBJIDdYl
AavJUbNzqTpXGBhEK2irWARq7KH8KpvRNktfJKPYNVl2XnAY59B93Eu2ZwxrP4TgbXFX8Qto59TN
me5faMq5pq1NTTvxS02uBJNJgqbwaXPL8jqmB7iKnjjw5EaI2p7Gqo8dTOUV+wFJruNfaibgTFGv
isYUKR1rEETiVsAePVSuTht5EnKEkRRSI3lolvyQfHre639mOPvrbpz6smZN75OuEkB8GDnUleA3
wG5bSO0cn/ZbW/mzEz0JFUEWKCTQVDwFpdLige6qHchUCZFRlarX0Is10MD0sr6yoXgEAb8E6QpJ
Lbi2nNeFjKtZetIhIm5K5LTYPQXNDoCupyA5CDdl9bPyECjq8/FfdebbT2GzfufFUHPsBiDXLd1z
5KVUbm7cSbXBN+SwUDjGbZDOBk7wctp0JzEllNCuimLgY2T2wMn+RFCyMdXtz5WUlVKO6abMggJ0
s9j7GHfMJztpVGl5n39DEbApIC+ClrcHWIU+WCa7M1LFKrJDDO1Fv33NBB4WENorJVsNrlDItCMV
zNH+OjN+BBEUnTsBvq98kUdgoSSP8HK+6UCjrBMPuqt3XgpGH930BrVInW8rgN7ax0GGhuOlX26S
ZNvQzdDitV5fdNWj4pPdaR9ikqREckKUssCCqU9KsS+700LRFKZbiT4awgHLJcUXfrsh1cL5mXku
vhHH3j2DAgjY0poq6OOrF50mYiuGkhHc3dDWMQKklyeepknc8DtFNCDjISzJmdPq9brSb09a7ylq
N68GjRT6eJ76bVM5+oldrilqV8o9f8gNjEvJoXnslvgOM+s9Be32itL4g94C3c5vGYNxY44e6V3j
r/Lq5rQFmUQCJZcLRvwGtcE6PWsqlGCbhXRu5hU6Retq0LCELBfmzpSvZTZYsnLgxp9Zfv+6uKaI
XQUi8kY1Dj5oq0asK7JwZc1NenIe5QIe3mWIHFSLvjLzNUE7hevB6rS1nlzjoZdrfSdjk5RgY3u2
ujTpmUviTcv33anUCfJmHU4Bbr1W+21WbE6b7uQU9qZICGswXd375tOD6p/Wq5midQeJc7OUG8S8
BIW4VbNkcz2zDFOsrjH0qASRGEGPOnJlackCmHRu3MkdLHQQOxU9QsV5A1/Au5MW959YW42TgWHQ
9sBXS4IfczMdd/W7jQArAXNI1J8zRdnn+Ezf6t6f3L1TBxKvyvAGoH3vdlphR7EBhEnKvncUzkZq
tU8gspl5bs3oOoIQZQwRmjBF9zPz0UW8LCCGZFUs3+R4YURXEsBqWXZWZvdp8Zio/rbLfCfUBgca
nj8AllvBCAGUVkgvwDcJfpCDnShwZYTkgRbeGeFlBMYJ32ntuSKjhHKRy+2mKTRb5w9JC69jBeXp
6CsQIhDIHZRdHGiAv7IEziGgxtgQXbckaOx6cbqDeu4+gES11ovirKrPOznbG/Wm9q77HgUVN/C3
VSJv5KqB02YvA+qqQVoM0sqFF14OXe6G0kqwbivjRrEqKIyq6bAz825nmtlG9ekGZjTrrDNvzZBp
VhH4bAvHvNOeA1PsVO4Poe51OVpFsePlVqGeFvzIJPiVUCuPekjku2F9qORHpsdQnjgRlDCFT5l+
ExaZgtNZaM+NfCPS2+PbcyZiT1FJVRGTqE4GsCvEujXoSm0eOTbV8cFnDhSZhMAq5Z3QoIgNUpLV
RU6oLjQ+Pp80hL0+HlSewiaypVjpAJK3AjLo6XrMoo5P+g1r+88D+w/LeB4mvIaAEu6ZXrIGhTp1
ZiLS3vMgtwYIxPKmtyrqOymk+BrjVWKPBXCvceVt1La9UtUlnZPPV+8fvguR4dM6Ygj0cA+S8vv0
tJwFoqMfVy8kITV9oB1cubivjAulOe1ry5P9T5uqT6MO4VNZ+3fi+/Gv8fkiwKLy42RzYhIlMEM0
hdb+mVjYP+Nv+s8vDP3Fj4OqVWGWTRsIVx9MR0VNe6iBkJEYsH8LUX+83D77CZOdr9WeUnYlqBmK
x9YZZJCI1jsJsv2wuk3E40lrM4Xmh4CVqn2EBU925dmJPYopID+mHlPjEQMKoYe7Ev/4N6fNdpIH
SBXRmIo6vBup9SpVrguQK46P/Hk4eLNPeX9vl03HewIGslvzXdNDEhpYijRaoijM7MA3udp3WQHw
fXJP4V71v5x9V3OkONjufznXhyoQURfnhtg5uB3GvqE8DgKESAIE/Prv6b04tdvfeFzlrdrgGi9N
g/TqDU/Ywu4kyC46WGg/u+3rB/7rwsRd5oxNiI6F+9Jqy9krIYBP4Ej998t/dd8321GkrVRVjtXR
Lkc5H2Co9ffrXoPsH5b2Pw7z/7ptba4nrqWYpaYeNDqBUsNQKOBg0YiUB5quhx3Jo+47/vcX6FaI
v//3KTEYEjijxFTYzJKloWFfv0zotNk6hPlLmVhiDCAlGTVdi6YspjLDiafh37/pV0/wZhObDmy3
ZI7Yw+8wsvkmMtzovv7/2usWdd8VAJnRBsGn8tg2G6Kew+7Ks48VOuppmYft3K0qy44a5E6zqCNd
19CpXjcWUCdVlcyeB87JM64AI4mEe49CPy71hjPwlcfHwhvWDKyUFAjC1Bh/q/GVywuXK31ZD+0Y
T64XdPRdc7+TlvyH6PGH5aBfxxH/Wg4FBOIrE6ZlW9NAr2djATFeQ4NcQQJNH6otUDgWX8/8CPaC
kEYgjXNO7v7+fr4Isrd8AEhEg/JcoNoU2X5guZ8ua0meSrpVsPb4+0d8sQRuWQEztId7rANAQh6X
O/6z9tItJ6DrClmWpjdtS4536Ubj/N2eJ/jrj9sT3of/fR+WAuamrCtkt/bo90NA6t+O2jEdFnxv
CuhCGN+x8cgbGlTu65gxDN03wJBAExROH9z1x3GVsZ3XwEopfVLuk+dslPELK9bXhZZAYziUGriM
kFuj+smQO9dcm/hfhlOVAlFvBzC+SZZ6SOBi3NTOCvquK/iYQe1rQ/F36dxNVrppaLM1ujeXwj+m
4YFjGrCSg9aK9VHb8DNx77XOO9SQrWbWAS32CB6xyaQ3CcmhAlHn4VjPd8tEQt5s+vSkjAqtRydM
qzTUNTi+aKvURWnlNOB/e/5gVvuatiFTEs4wLABVPuyKO4HGhFga+I7APp2pu6zRY1t7rJqPxjUw
0MZPNFHUDWDQEJH0UrFNWpJtqvJ4Mk/LsgOwOYBjCORafVfb1zXEyY0gUyaMCj5nbQfl/qA2VlbB
4s4SeJrKr+s6atMPXUHm2fNhq+3PRvHZ4BE54xCwQcGk4ABLK10VUdfWK24wEKq6yYePnz/O+npa
ZDLrkDTUPpSYTjOiblt9tvqG93Jlei/qirzNa7RwYxuztII8wfGEqo9cX8v8kdRFoMPspc+ycNYO
EwwjZGE/yvSOA8PfdeLOFiD/YgNTjLKZiqGHECruhPbwqeomrGCjbBck0e0TLQY/Nw8t/Ac1hCVf
zbHBaFwyPbRhgGIiGmlpF/S0x32/8WJvNUYCJ6egAfvBmJrQy5fQci/omqFj5MvJS9IZZnZ5GVDM
6QjZdh33R/7htvnBWiCfBTanMg8LFBA9aQfAYvomfS2nBPjjUHXO1SnPdweYuSxnoEGkHrY0sqLC
utjkJOk9m+7HYjeWp3GOJ/zYX//b1q5ykrAPhLLkQ8MP+GeFf473NBmipY0xOe1oFPAsLNA3F6pH
7zyRpPMJ6uxxPIzAoWSY3zkH0W1b8qufYWODse5UfXrkWfI3U8KsKRnT5zl9NobPEn/mGgmH9F3u
iqAstX1ZREW5T5eXlKwKGzhhEbDxNJXHpjyQco10OtDwQA2agrsMNGaYqr0Q+y6PlH5Hc913wGRp
tUMKLAVcliJ9PqKPEzOtXbUeC6X4BdMMnC9gSiG76F5Esa6Gbp+WM4QKp1gnVdzD4mIC6SXT6Mqr
ppWwjgAEB712gD2VgsVg30dKgFItXj37vprr0JVlOHfD/QTpMoKeBFTy9siTYP15FAw3LDfdogWC
Py312u6neGTboYZuOWt9uBl2sIKzsEg1Tv0JUUczUljxYDDbxgSByAXXr4C1j8UBycYjVwUsHKHI
zgkAJssUeESGrZeYKfdz7KmsHPY0P9nW0dVPwgMuOwQgHTMxY8ignfDqdmeDTDtmkbupBArFtHyN
Pxboqy5AOlWY7aJO96oL7/MV7bQQ8hERBFIrDfNhoHDL4U40793ET7CV2RRl7admkZjmXeoJuDrB
NlaDSAgGJBO8Kx0NXinCRj0KFwJ1T+nsN9KK3PbZ6TiYrcCfNyzs2fRQopky1F1YGBfo8vq2peCu
9TDAs/K69zx29X2ZAtc7cDwBKl5zG8Cb1g1gX7nCjD/QoPQxgMxs2jsHSP+6e7AM4PJkvprKtQ3e
uTuG4BsAaMXDznykziUlj0PeHQikJxn4jhSwDmI2MaD1USNf2Ii+SyV/dfr02wCiz6XafpI4BKoF
1iWOG9SO8NNuWBV6GTCzX3eomEYODoLePNeAwJdwA9UBkhhKO2y8q3YTjy15P7eVT4c0nmbYcy15
6FZ2XMxrWfbbpowzFvcaWsROUk2XZQQttYiqYVvKX8o6Du2jQ0DgP2vw90tftWZjI+HBb0wUZlna
S5WdFVZQm8JUBiB9rxV+AUg9N48GVgwZLqzGTJ6w2BmTrIu8+lgoNKoei/xiYbNkVY9R/SYldIvh
WFDRInT4y1Q3GwRrCs6ZZmbo0OnAXxtRo9+NBkkKnHyj+WC6d4sE2LIMSwXmWftUp+B6Uo5PWiu2
r6s6sloLbbUscsl0n5svVbcxNLRrsyYUGrpxoJcBpQUFWk29yObdJmtTIumDgZV9btibsVzNqXYQ
0VkV7aovfxuwoMIt1WwDsNTaGeHlAwaDTfy0uFcz3LSGcE4fgSAyaiOkcKFtYL/oAnuVv00g2VF1
tmXI5IW2vzovFhOMGjcDydd9f4dmD47QclZvi2XAobeIiKYl5YJV9OxUrxK1VGZ0aNK5mxEhtmgg
qFCsSQFW9b6q4CDr1ki+uhWrZ1/UcTkf6qHw2wrRKwulcTJ4ncAfFTCKJU7dwjcYi3L7BDLgumSH
BR3sUq6U9uFAwxCgHb3G7jfQ+OwCtAlRGdlQ6GMg+FXVHDSC+td4s9QySGV/D6OHUp4Fj2d2tMxw
4rsMNEs3T3QzwWEM7FjA8waWeKFuvOr6aiJb23pYhqNhPRrlySwHjMfOrQYAFwjMgwU7tuPoebGB
GRR0MAochyp76mFOWa0wSoKow10+Pmg4+zoPSup9A/3jpUPzFp8B6get2JHBgcwptG3Xv7JRw8a0
fDV2azLA7gjAslqPRoqEbFy59bD3Spjn9vBa8pAXLO2RdGmJBX0oBeYQyFoE5yHkhQPWrxGeD26z
HRCd6qYJcsaCjMpEU3ZAXIVUC7Kq1RjBKAluQReqsZiP+0LJhFYaFPIGHw5m4JGdMjSvMon2LMa+
efapz3tOtqL+gFSkZpzKbNMPl1TAL6N97pc0YvIEq1lfTfsmf1xySOIuXeiZUY+2tZU/S/FUkJgr
yM0NMdygfI8jgjEc70MRu9BqqZWOAP4JF2kQlYK8yrGI3FCihlkQAaYnSu9Ld7X0h9auwza3k3LY
1lQcjEYdOANOC8JAk5bvWmiK9cDbaznOF2dyURl9gLmcTLW8a9o2aNI0zJcyycbmrZ/a1TRELr50
SrugTtudUArKuGckhwgFXgy0jVO+Ejjr5Xkezr0WylrGBrkH+sevYOm3eLvR/k2MtYA13FCZJ5kS
f8Qekj3f9ngEDiqMXEucYoSedFLpTVzxtwXnm0D2siCnN2ETJbCITWTYrZnFitshmX9rOOAcqAEP
3WFmrzWSaR0KFW62WvCUq/bqFrgcB1uPKsu6bgCaDSsm6b6/ui/b724nY+56EdPACkurdT/r8Eem
QYt1UzT1qjRepqoJnbJHIhAYe6M3/dQmUdfnsZE70ShXXdeGUwkyoXbVwtjwYc+d4VI4n451Sp07
Lk5IQHspk65W0cK3lAFeYsBbGEbg4Kk4A2wPlgHxHWwUsS8NO7SKzBeOvbdqDttW5IY1WYlm9uUi
krrEwdaWiWxBB7MNbI06IAjPvYWnNhDQqqxktN8VhdbfjMHD6DZP8H40p4dm/oWcYTXq6gVmEPh4
c8sMmFNOKYKbAn7rbW4SndlRgVbs4hym0fUNgnR+wGJEWt604ykXZSDJuVIy9OwGG6MPNCRUgzMB
pK1QEEyJ4T5lwoyXodqNle3P2QR5p/bcQa0y64yTZePIUQPMpvmWmBVqATdixTZvwxS9CFrCfX30
glZAJMyx0BGufbogu+m8QOZu4OrrtkO2yHEBgYfSSVgrx4s7QVW6Oc3DsW2quOFyn7tVILxsBRh5
oEH9wsNFXeAzigZC0c6CIZ+3Mhu+GyH4DQexcNGWHa2AH7Ps5xIBtYO8joGkaCGfPYh+Tur6tBZr
qdb2VAYtGEQTRYYPIRpil5Eppju+qKTC5vTqESIsgz8ik594dvKMab/0EN8wbT3oq3fHrY8k33b1
qzTTCFZ4OLxU6Mxy5Uqg9LODrMFx8rYN13yIUEdQ0kNtC55bnUDa2E8/YWUXpv3j4NCV3lYx5Mu3
Jt3ge5TGU2ZnSTbHdIKn9hSlkB0azWQW3kcxQiqHVhGHTVvGwubKmN4NsLar57h3j66JGwerD8bs
cTsMh7ZxI0fdETInVzfJWvd8KPHFU07OXSN2bQ9AZAcIq4fCsQmJk2E49tCjRGTOI8vqoAU4Hplj
wdLIY3WUL3B/GdV69NpPF9rgPmzbcawMct80F6i3+A45D3X+W1jZaUakAQuyapN8yQPAF4SALvK0
q4wRyR3kwA1E7VxO1VpAWKY36wP1tjZ4YhDY8ZUDJ0y4neuat0qbO9ntFXMQHX/l9DeE+Rq/gZAn
zzMcaaiA8h4QfkRxaAKbg3FQHvo8S8cCGN3Fhl6HvDP3ChoDMC0MsbeSZnmowJZkOHhtdYGMYtR4
kCpP63tlT/c69LuHkgcY+oDYmEgjKS184KL5fJp3VFPRqNwYXhEACgSDggVoNvhOcW+wMnQJDJJm
1BMoJFWxBApbcEqraFgeXYmUQFiBcJwVLQwc6FRLYM+0FgiVvIf2fjedqInT1TD6sLXTx6XjgbCz
A8z7QqKvdc5PtP304M5kgcApzSlcQE9egDWfJivoUSzMnjxY8/1iHiuVbhdY0pMG+9He0vS8oCjP
sj5JKapg1oaktwLLNpMqc2E/Me6a2vq0oEoPlf62PvVm7FYHZmygCe1T45nkj2N2Hmnm036HuAU0
e5fv2wJtjXYAEjp2IK3v6PO9lhVBmpKA1+UJYy7kD/CB9JrEmenZLLJVOtN1z9neEiq2GXnnyFCd
Mdsp93EeW0yrkDFQgRbM4uedGVORBxWosRVH8HC0xKTZRgcUS44zCnI0GKDbBnFo4psmFHgELBZR
S2DIGzuptoV3rYlKQ7oYJqt7mCLCnwZlv7uYCTP3owMC7lXLvp5gXtpFhNa+7TUBR7SDB9sRNpF7
hZGx0kMLVDANmY5g4CiRUCMwGpidl8n7pGW2bSX3jfx3X+UPmMoc0RWBeIOxqTKccOXgHjyru5d9
mgBuh2rh5NX1scnOxXR3LUwDgWQ4782gUPuywoDZJXtHzYFn9UjPFtRFW+Z0hybFMbC8QhYxcCvT
J5UWLd5LgZ6iwi5C3wh43DLDiHxc/BIT4uqlLkFbv3Zysru+ey3QrnEsC5lZGbbsE+4X6GuxQGKv
SQjVz+brBGAkwdTXoW+pm128ESt4TuzBWznw96Ktucu4GTYODG2uVJouyoSdCBp1uDNXfdau42vS
XdnNAR3HwMCrh5R4wrxVVrm+U44B1fLYQevNGi0U+NgTsAXoPXC0p2vgWZtMrqBWZPdPqdMhyH4u
CJw9KJ9Fyg5CG1cMSWtpop4wOBDIRUBgBzw1EraUONes87UtAl888Lr7S0FWXnvA0A0sGEibVR95
+wq30W2u93Bhx7ljzKc2E5FbfmpLYgs7Jum69MxkymiQLV2iY9UWJvLPyV7ZyB5QGxvmEmXzgpin
m+vW9VDX1mEh2EqU46miL5UxHGp0o2wbtpQjcnWmHxbcWg96q4QVQ+7+EstGd59GQHSY9lHPJ7Q1
Zu9ihzxS+XtHvB1FV4i7BzjHxxw5VaU4WN4vxH4V6Uah096tVF8l0ooluMga33NkcqP8VVTrGk0M
a4hsfZ/mvd8DFquy3xWElIvM8Rtspi634mX5nJCwLKguJ4hxm3LHDRW1aBAXEFWyQXdCfw2wbXUU
SnvqIGw58OpQIE63JcwTRLnOWjBa6OIbBeBozbkap5DDhrNGXbpMoUClDez3jo3ezs3MlUAKJ5yr
h+mL6Ietnh6bPAcT/1gzL9TaIezpqyUtqGbl+wKjCx33y3QHT39c9xY/ajb8V6tP4Y1Bn47R2CL7
q2XIxzEcWQ5fnxTtyod0SVfUSzzMuOBTCsPWciu6x6ZKA7ogt6rt7eCBUgMn6LS/1pH2vs3mDZUB
eAFB5wKbDlNXrQS0RIpgBk6dcmvXTAjitPOdTEZ1PaHVZID8oAKBrGBqLXTsAESF4Uo7YgG2Bngv
YCojc+rqDzlUjy67StMXRza7kW4jajg0tNs0FI3Crw5hVrRBRtROeVgogu/YfJhIeVe006mbKjDt
EcQKLYZTbjLW8BdHHUUrteIIVZ374jrcb4F/sbBciI40RMtxNcQN56kHL8vQjHNr0Ucbqi7oTjyA
pRtA633fLvSBV2ptSWPfW+N+TqdEAkqro7NNtLUoIbuPBuT11wtLQzZeRe5U+OWorXEckhned8RD
OsbGfT//nu683tz2ff9MFKAoBFXokKqYkRQt3doGH1i7ZANabB3waAaaI3ZGTnrnIfuFhbdyoMng
jjmMers3nTaJIEvY6qDsCWsjDC3qa1tLlHhZUmtrA24w27Au4RHJYeZKepD/dRbO9fMkAYpu5wNJ
jbAadzVEOqZnE6a6PL232S/W0Q08YrfQtnvOFkRuqpJugdt6gQ3iPHkj7G6Mz3Z8auHPYWVutGgw
0enTKONNJIg6yq6cfNfJ7lCUAB0QjhUKdfor672NyqrXSQG669T7ubXXBu+gKKFr3C/cHiMpzKFQ
CCkEIl4AB6+wvuZIWVrgtjvNUDuzwzOeL2zeedpxKvDKVjITWaCzh8KNagdpPu1hUwCndEVqJ7Ts
DmYuix603dmGhtugFQxJlB0s6eGuhZF9YyVN18BKRUP3TaLOoDAeVqj7M/qgd3duUZ+1to0oJ5tK
zuhft7GErA8zgYaaLhTpKsyYN11DUJthhXkjhWAQTL3zFyUvAo2LlJKN3rvobLawH+1s5ExLHcJd
veBrBtD2tVsXs65eEXK2lkMGLL6nVFjDpCEyy7YEnPrOZqCxjNWrd2U28iHOKMEQbIivP8MsJjYx
q2rx7x5DguvPV65oWi8RHB91ZXh+A5pan1fXugdqSbiwGAykiCU0Ja0rHnutQ67FbHc9Ega5ZGeX
DL5mZ+il2p9TWkNdCFI0UniB04PT4pxAZww5xjp8qwSaMB1S6cnsLrJ2k0l1vsLUOZ10+Muj/0SP
LDdDHaCXQW+Dfh4usHJ5bSj4B10VDOIlxch1+rS7ezd9WwYck5ob93aTtBbawdD6GJt3t7lv3Y2g
I85cGXVqP2VVLIc8Moej42mxi19vlg9Ux9FoN5tBDomkVgixV3AoqI8EYNsP8JHat12RsPmlmteZ
vRVE+KLaUeex1WXUKMNnix5q6BoUeuTp4GoaJMgdF9T8V4m136DFa2DGRijy8BoN4xlcCgOoLyNL
cq37lY/ksVF2ie2oErS+7oS30ZoVd1mk+vVsL6860s5u6iE0BQIkW6dqlbbtatAg7FnpcZajSzUM
cWrYsY6NMONhD9n7xKvXXArssDLUHIWj9t2bp6CevMfchMwkdfnFK4zA4ADTa8CfLQXZQxAmZtxA
br0Z1RbHxhoLPOk7fd0ZiAN8/HQQpWrZrBbjnsG6xMH9t3j6cz6gxZi64exZr30/AimXnylzfHPE
GW1XUNOq0UBalmpVjZ6Al68VTssZRkFGQNHum6Y5qsx8B9WWMzxjdkrynecsqywn61TTVzACRVVn
7bK8OhsAcvW9TFLUBKOw4paPKwvW1BJjC6PcM/OBz0918UaLt0K9MhwBBrRN+K43X2uFVnt/ZPZB
OecRNVsFrWCGTiQaJppWRnx5K+QTnZ/48DmBblXNB2tcoYcPmKDuxeigmpkdORw0hf11fN0ZDBTM
EwaKRlfhCidGzh66MlRfa/1mUmfe7VlzsMq9ke1zY6/PbxO56nlfsAzDseHxoGlniIJWCE2LXgRl
CmIyV/OvDMRO6R5G+1heT8D7NuN3s4OCtIW1djsGeBjvdf3W2XFjAt4oceJO0ZTSaMoDRCIPCi7Z
xUG+a6MJX2XQ+GRhazbBAmgKBAI3roUCDFxZc2OWh2t5OdMT147dgO5RtddS824xu52NI41ZGAWu
IEuO0VsibdCGkf0vJ1utU/EJkVLALXaD/mZobGWa2FBqXxSR1B6n/KGbAmJs0CqooBrF1VWnRm6J
nTQmDUU9b1D+l971fW8H1zxo+UH2R9uCdAmmvRimMXQvt4pvqsEzn4uFJGAXbcv6BV65O3O4s+QE
LeZKhxoNfR3q4WjDaTCk46utP/aZEaPSihnN4XgIu6s+qvrfiPnnhdGVpZn7qzxOOZy97EkMALYP
D1r+KDAv6i9eExaNt7GyjYfUfGW575q62M9VsdY6GcnZSqR+MMQRVH6MNQKZeCPgpvCTTyHYI837
WRhBiXis0hbr9mCW4znnB1dmEQTSk5Kkz052zhARdBsCP8gRMTBA4eflfuUm3RrljHCsYPAug1au
NRP1j44PauDMdA+kZKQP6Epql4a9CybeaFtHy0h3usm2Dll2pMHoWUozaF1geyHAWiIPp7kX2Qjf
eRs7GD7CCSVHF+DCUZJaVRGrHhY6vTdEXQbcUmaGZHyALyB0giVmzlu9fyOdioGb8glaHyUaGbbQ
w97QLlPzDvpVK9HLaPAnVfEwqPriDRdD16KfgB/cW40wK2OyGxSAgqUMtQrz+2+0x/4MqoBX+X8h
CsUkapx/uK4n45buG/dHyHj3VhZMz3O9tmdct8Agc1jpPwVM3kCQKliYkcYDAmzuICaNV/QNkuoL
gh/M3P/7IJhozakXGg4l01kX+cuojZHhGDhjMZElVjLxNmAliQX98NLpUmbSb9B/ZbQLGSjv1W+H
82/u5Yt3cqvpBZa/XRbX79jaGE2F/Gev+laWZ+TK8XiNV6KLw4xRFgbgP1qb3g2a0FscOuZCgDFk
hEMR5d8Bfv4MDXVv5Xdys/N4SsBvxmFT2SIxvQPKdj8tl2/AP18IVLveDUAn11mvjbmmoGKKdl0b
DEufsAY5Nobjo7F2Czh/a/AgNM01KsZtbtuRRZ7SuUQaeqwoZisj4jA6I0ZaH/RuPPbiG6bGl7d2
XRxvr3d5xeT/+z/G/y1HvugZA+JYoOsNu1hw1VfQHmBNs+PDO2bQ63ZYVf0D0D6Ws28goe5AxUJr
Xcg4cL9EDYFKCK6Au1TcE/tn9F33Vu4Hr6NGM4FCplaE6DnDKfVnS+iKoPrXt209MUipA+naYzQ7
k4/hZ7rsV7/p/1xY1V3tdgsubCVa78PD52f3exMtXMUNS6MOJBtJoJsoQ8MfXfdW48ftLN6qvMPt
ziRkQB/aaIP87NI34EA44pFqGcBErPqtXsb59LNIf6vnk8FOoGLjPG+Nt+Wpfv/7zZp/xhO6/0vN
Jyeaa88uwrEFdBZgHqN9VaNF+2Racgyuy2MuTKSA6Zlq15k1hEE6zBdVuWusZ4wgNG1nFZsc2URT
wBaLWGtMImIOp9x2ea9GyMqq6XCdzuc6TUbjl56+ju0dJXriaPcZGwGI2hiLA/lhbCZh3P39a12f
9f8GaLruTbxxSZEZBB3/bakuM7RKVDfCi0GqZ7NpX/MGXzFLp58t0Vs3y5nbwilbLCW3OC5d7HqP
f/8OX5xOt5I8ZmUNlWHliPZsVxfXWuHv1/0i2rs3IcCxhgZam3g2o1YjEMOFUUvRWPLgAP6dQOw/
a/JPz/8mGoyFbuqtjT1QkCxYqnNV73Trvh5f+pKiy5higLwezZ2sd275UskjjvW6emo1DUA37qOL
idZ1GdTtmxhfqHZJ3aecPMNe3ZnRsIWjBpzQ5XVqqUFmh6G1U5dx3X6YmJPCCdshDY7zh5w/2nkI
LLPvYWRT0MSA+JLbZkHv7smQuOqko4+o/86Ls2280eUZ3edgzI7GdFqcqxfbSXT0oHXbqTjkNWAH
dYsh40uD/o7TdidWmcBFAsHD7iBn6HULPHbry2TpYSMex3TTAp9NN2z4hvX9BSbcdW8ioQNSWF8M
0CS6anOgGATwCaMaaGvOExr9DsCPNLCZAceNOmxQCVtovlOW/Uh+Ds6y/w3vcqK1pkD02k7tnqUr
9R2U+otFfqu5SGpmZRrwA9vh07tvvjnTvwpqzk2iNOda7Y0t4PrV+GTDXhRQULTHAqhuWQzMX4l2
3NDFEzNCY3Z8XV/gMI2JBHPDRq4zvka1r/rELmc0DfGwMdVwbbJn9fJLz+WRWhXQBs7Zq7IQyoKJ
gebylDtrtqwEM4NM5LsZ/WRu7gS8WXLzO2b3V8/quqH/dXb3VqmqhRvICTZQIFA/U6Fxb2W0Rolp
dpfhsvkB07j8O8WUa6j9Qwi41dC6mg1wIbBiUhtjuXcQJ1ZO98Oz0DH/+yhyqYauhfbcNl+gwRCJ
4ptE9aubvomNhibAuG5w3YyJgI7odABMon7mnejeqjXpsOsQ+gDRcuMN09GfVRu32kpSI5UsJ3BF
3F/pvfP772fEF0vtVleJO0xqI2A6V20SWYTyhxXXrZKSo2SdqusTWH4th++UPr440Oyb3S4G6LRb
qUAuR9uko8CjA4Pk6oBJeH34s+dxs/WsAgFFlea0rV+GsPr42UVvkpQCasx67mGxdb9aN0IX52eX
vb7Tf4UJ0eUoumvkiUAxYsxFn/9+2a+e8s2WIzbrNEUISjhzWLkAAAvWBK40E7P8ToD3q4+42X2c
QFvTAxIXuvIYSnyMzrmAUT3l39h1fpHq3ioXDXqRmZrRI37Oajex0ael2npoZ87kBDLPz9L0fzS5
/vX4i9JSzsShnEsEYOYr2rP47y/giz15K0REWmscZmmAU//I7rWfLexbESLHqjGw1TEisI10jaY+
OO1/v9svIql1symdlKWdca1Wcr7iADkhv6qzKvr7xb96FDfbkVBYCguwHa/dWjWuZ/OHT+NmRzZz
YaMzjkcsZTxf8eL+3+/3i5V3K0UECYOWQD9shiUcQME9hOs5MHPndi6i1Fq++ZAvdo91u0Ed7rG+
wIegLXrFdWC+YAH1ZcqfHTS3AkGmDb8QJqHp4LQy9x3LCGvADf/+gL56oTf1ArM9gw8eXqidQg0O
yg/fZM1fXfcmafagJy7mGfdM7FC9aUXy99v9pzr+Q3Jzqwlk9cqmnKppq4MTNkMTsAAmbWK7Auqs
2vS+sBGIR/CKJLgacxtqkw4K19oB5lInvoNxVlkDzXV0iAcAMGgebZYUjYmhp0jU8mBV83XSv808
EgAseVUHNZvsgQor8mYnqRd0Zc3EcMYQDbPAgoRGWv2+siM0rgOq8LKgyIKbw86BYN+0lFtL7wHV
vEhAu3MH83OoyQr3FSP6yECVxdDqczByycoqWcppTfou6qHv51Whtji7ks1rWuCPhw8bw9T+YTFY
nIGZNIqThJ5/at15BMgEQcBHfYCAHdAF32Qhtnt9/396zje9FFCFDQO5qYJydw+u7WM6PfwPdWfW
HDd2Zeu/4vDLfbmoxjzcaDuiE0DOEzM5vyCSFIl5nvHr+4Oq7FapS6X2feuwQyqJYjJJAOfss/da
39LQGwkIKHPzmo/8fLzXPhJWsqVsRqtZNnG1HWudGcbWaEbm8v06NQ6ZB7kcfaoKuXywGJUXi878
Mncl4nxbGZiJ5Hw1I0gGxY2RAfjiFqngylcx7PDRcTqV8ZdIvmF9wOFwnzE4zNT1xOx5aJeDio5l
8sEbOn2ZOiE677B/z/F9gTCy1bpeJIiFjWHAB7RWpWgZM92YECUlDOq1L6RG6/1OaV+6xFqlZr/S
ApokKLTHt1x+i0gqGfpNhC5DOjXJUrDQ3TCzLSW7KjaD/Emb3u719iGus1MhNLsxZqjUManEpFwr
uV0hKfPQmMQKDNj+caxRSnfnEcm8n/KTiI4GMzkMamikoKCFYPeF9lIHJRowdZ0Eqj2MwiVv0Hze
JGlctBw2iyBfxlP8OJD/nYSP+TS4ebVT9GUuMquH59hKlWPwwT59nIhC7rX+TsBBXqp8shx2KGQF
0VEQjLejvOAxKPQjHKzFUKz1ollU9R0BGnYWtq6iviflXhs1J9IzW+mlp6wusSmiSedddaHypoNx
J2pqHVpQ1/uuXYoTydZ4UtKgvgxlMau/FK2+jF3jmDgpWllw0G2shvCMbtpIMzcBUG4Ikt2H3aZD
he8biU2s5FQQOxFMGwGDlXokYM9JkKNbWkxQhmlLvAWNL12iZOl8pFjzgNGVVc9RvWojefWy63VI
p9ZWwuppeQOeqtQNjGbdMmtrwsBNECvE1bAq9c+m85ZhaK0z2JpyoLxnPtJpDFo+A1ozFV09lJ0s
uY6VMiNibF0A7Vslx0T+EhrnESsDTVKbdgjSVIv8vNQ2jXbTBJo9zr7DyUNM9JxYxZ05wWRigqIt
BPwIgnCwouZQMPgtBzdVn0fid6dwb4C/a9cchM70y07m1O8l6yIFH4OPW1NCklCgbNdye1Dvxb7f
WvGKjhJzUW+lobfgSy8Gf8mUDgaHbaFBRxZk1UQ4HHpJRC6WIcIs3T6Z7lsTQ1CJbFRUFxlXTM2e
quFJ5E5EGjUwJPA6z069HKlUuqh9wa5GGCTEvkyWsVD6J7jHdRjY8YDFJEWZOqXLXtmKyBz0JkDO
xtSyQO2bYAK45bGCrXBTRsoiMBRyEsH8pTgbq304DksoUKAH3Si+xqmJcOCjU8wFCTVSvRUyzOn0
iYaOC97ptgIvSBEvGq5rjDvgw2XwWbX2WufpMmCaYUb36XipRQTmvmVzMdBY7WQcw1aG3t7iPqYZ
2cRPQlpBJlLwYsjrpDfvfM26dsYO+VaK7LkItz1E82JY6pV+aFmgjfpZSPAExnhFw9oRC2DNEaUV
xC3GJqhnkyB2k+Z50Hg+W2Q6JI50ygfERlsWMWCNqlNotxJ1azM8NkO2EkOD2etdbILNNNeIg6Qm
ttuA7MjZ/NjF23w6SWxhUvhUt6jio5ulq+ui0JEbVmvLEOnOdYscK2eidQtB5KHD8HPS07s85jYe
tIWJrl+01qN18Azi2moDYnRud82DKaHeRGPv5HHwIUbJ1g+uKfN1nqV5Q+w1BFDGk9pnLJGZOzX+
k8e0q0EWnFrpQfdfTR8pPDdcg36uJx9mMSIaKnhERfMxQumREaGTx9NZL8WHFE38mGIvHjLW5ch6
TQVWxGCIq1Uy6I7eDHal0XvWqvyl6vRNJ+4RpQbQYmA8YB2GQKpnSyXcNd2bVB3C5CCLL2Y/LKOc
XXlgKFnPyNx+J6ts+1/GptzUhbKKowtaQ3f0sgMnAFvlupEGU8VXrYDJjA2wsdDXNgyPvHQtGdah
kg9d9VYykfd7uwFerzdwDP3CHc2NVg2L0nhozFd6S04Udk6pP2rpp6Jfu+iF3DBHxUriU3S02ZuB
j2EieUeujbsqOhc1cSn+Naoe03DJE7XqPV5NS8KDH4/nnkywUNjGvYGWjhUYDS5sVZuJC0Y8rVzE
UY0n2NzWmWj3KeKBtI7cNrp4ebPrMnwaaHF0ZN4l2k2dyoTDlG5ZL954EeMMHS4CFj+496crb8MR
ER2JZvemdN6+Eu8E9aEPVw09YaxUQ9hvEmFrePSErUPMCKlAxD7jUtLReG9zdpzuI8ebF47JMm2H
fWNgdbN4fstnz5I2Q8CUtUbZKXCzJqKIX8ZbaAzp5khbIRwohXsKtYvW/oyg9wOmhfGV+//NQS8g
PNHDENPvrPHY1JITsjbXFc7w8lPto1VGadUgdAmrjBAo7Oz4B0j/dX1dsPsA71v4OcnpJfbY3Lxr
laZOqvnUebKT83hGOX1Hc9O0HaIrDO9hY1eBsK7aHFW4hVfzaiUoQ7N8qTeIqhAG/3llq2o/KJm/
9lS/+bbyJmjjIujo9HboFRNc78BryrtAbte1UDohizFO43WvrMpi2pvSS2V+QQO7kBPdMfJuEUx4
LzFiFag8hkjDkX0iYWQxYYvoJwykgluq7Q5ZYTjcRUXiFiDn9fjcZphWI3lXz1rCggKVUV+j4oo3
CjvJ7mPprgF8MDW9Y+aKK3qjw1n1S4oJ1YqnZehDpWJoMN4RmL7MMXKGmx6fWNicNVRMykgGkfjQ
gWY0MJNE3iEJ3pHSakW37fVLxD4V9Znrc5Y0W+MQxSjS6OZ7VFYY2Jgz5DExiT3W6XoLKUhapGWI
pXxZYbnvmU5XiIJYDqbqdSp3MH+ohLArG/mTKIC+ppU4Y2hbYa+V/qVh4RpxAgz10ioPlnasKqcJ
7+R8WovRZuS617i5PB9VsZCvFdm3EadRF2y9YuUlG7mvbV0PnInlTDPQc2K2MFXE2VLhquYpY1EW
y3YhNzmrOJJPjETKTW0vfXoJ8J/Rhc3nVnV4VyCUg5hhVdYyjClAzZWg41NTxH2YHCfhlS0DRWbv
KFRORXcZI+ak/lL0DhObZ1Vezcl0fHklDIv+YtSHcpgW3jxrEXf+dCdn94Z01uLKJex4oTIkD9tD
azzX+DKTzcCyplMuaxJ38qyLhycQc92n8NUENhFj+6+vXv8oineB/9ZVuzB68vBWh9wLKfefoh0L
/82q8FLxwtF9XoVz4jW1BguuiXWfkRb5Cp5vngNcOIOBbpkgNLfFiFil4v2Q3OXM1Q2SBxDaumYq
byxZWpq6dyGU242tHUEYZlwtiwL5vSzvmzzYZJx+PCTieaKjnOLyWCPjgvIxr19T71qHD1JqbTEJ
AQRU7r2hfRbEYpfwSOfG+6QPdx3ZnyQvEPPmZASf1fSf2vxebVghRIwMQb71UH8qIT8A3NKh4F8R
eNk1NtFOZBMY7/LUI6psWHTecSS9s0DpVt486dLJ+aLCiGEZ8AvUBw1AbRrilhXjvVo8dMmqHZ6j
eHTydguubA4KpWxFhaWyMErKIeNRVIo7UocXPGR44PExE93Aw36ToktLeSFy9a0H/F3kjjT9rfJ2
ClNh+Uy7hHLflRESN9NBU/dhN6xM03IggDTibmT/SNXXCKfDYD2q5odEpJ8e5q7f5RdD9R8yzNoh
mBEYKA0YeKf1kMYH7EAx508ftveKv5QSoA5jsEqld68ZXXOgDEAVblfqWg1WY1/iZN9JDDETnbNv
/RRHOYboGN1ci6kdDENXP5hCvRNzQmPKoOHMrHvrifI6b+vnAEC2brV4sIKVagEyYEqk40HsGnSe
aeP6uA5qtbzXW2sDU//Y4+o3RlStiZPq4NMkjHeSZfdE7ETzUbynFML93+pnDfN/4B1nFw3wFM9c
NoPFbI5l3MetDFggnYIlhqaSM0A/F3PE6lnCsAyQ+2b+4JiYJox6G4p7OX8caKApyYhRZLJjj4oc
L4ekm5diIidkvp7WuMq6dd1t5k1ITsrPUE3WkafYWM5ts8IQoV5HWggp3SYBS9aU+A6GD5AVm7BF
Bq2vh2FbR+bJUFOMteFBUYDkJogKy8YN/FUEdMWs04snqasGJ4xftUdPVbZw01ZjgHSqJ+ytGtaT
am6MVtzVCfcjK5IJiLnXXgRsP17GAlVffAT+VfXaVd7SSNE335PZU4zefsyMaxL3a8lEeQgI5yfb
2Q/6B981CnEu8cPAM70bMRbiiw6qjz9/4a+8uT/qTHzXKuylTu9VuRx2Zts8sJgdPTA9g04dqgCG
ICNqpP43U0Sf5ge4BmoQ3cZctpsE6RQP5kasp8fA/Iws/2h5n3/+puav/Ufvad7Sv9m6q8kq0c/r
YMMSdRFTBM0S5b7InT9/+a/0tz96/e86jGpsdl2ZMNIrRMVpJvGh97eZTFRR/xkKV7+VGMxvpB6l
cbPt2RPbMTomxrH8afzuVyDfH70D+fffIYDyXOce5DukjzLhsJfHFD9I6aIk23q9heuClMn8NJCj
EOJ0rtmrUpldJts3xQ6p6wBVwZTF/79e//cU5QAjWBgzGN8FwkrqH6bwJ/1FdtcfXMrvGpeGnuHf
YL/aYb5flGTs0o3Dl7hGGnHl8Iw5JNtRABHlkdgZU/8sfC8TQPWSI071NWdHmQLVKTGpsRe4Klbp
Ad9CknH8veuKF8VXl5reLtVJ3QZF5wbCi4pCPFfMk5U/90Vnj37opuljORl2H+OGKzZ1vffGx6wp
HehGFo5YqTlVUWSnQEUqGs2ld1bMrclqyppmF/oe519ZPsViS3sNtk3De8BQxupe5xiC4sk2ihdQ
IYmHm23bdBC5RQcVSJsaFI/Y5IXmKWChHHAcDXk6dxJsT6gXM2WgbAuqilscUCzGCHUBaCQNztDA
PDT6sBFUFP0zqcM1k70luphY1Qm7YnkM8k09erZGi1CmDzEo6ToCxBVzLMgbzPTSRi3iBUA3PKr5
+BA1uVO1wQZgKqStF0OhbA83cbktaLERtRT6t2n4zHJ/V2D0KQP007gYIbTIykrr9xa46pxcA0Zk
+2kKj1UYshtTt7Or9lLEs5I6/oADvMfO6K+8pa9J0KYMLjXW1+ElUuVDln8qeblOzNFJ2tndvy2C
+7CaXuKe4kfHN6hLLkdOuwjZcbDp1dl9Fx/k+IBQFLiTFy2t8U1JJXcUo4vRfFjBuyoHTtEDj0sN
Gh8RZ614UcmiPWRrobg0RuFMSvHZ19m6ESbObC+GukNIjt212aeK4sIz4SCv2lCVFp2enifM5D1+
o6obln3u0UBK9hjeviaM+0HyYiIsCJLcbYvnmAZxO9srASkaU0Qbydil0jGYDg3VYzX6D5rwNEbV
zso+jABXrZY6g1K6I76CtreOaqBsG195CxU6EAg3LPFD6BS8x8Rq1RrY2oKg9acI3xZ0sbZYWvA1
slQ9R4b4kznID4Y58nd7ShlHHbeM11N1dHQNr4MfOIKJhCTAHTf9TOHwg7Vc/m5/gdaayUCE+l0T
P6TEDGv13sLW+ucr+Q/OeN/jua0p45BCJbXLxXXkE5g3jD87P/7xuiV/t0UYvhSqdHb73VAf2u7K
DvCTF/7BdOt7Jq5uKXmfGXTKW/AQnTdBBgMiR9hxJv5se/vBsOGrQvib7VMzsqSOJ40Li5OjiBsy
BHXaZdsIZEkYPQTiasxM1pnQtlTT/vMr8aPL/N06n02SaIzzt1UFN8WYK0M8fSAA/vzVf/BD+x6W
a8ZBkE4t19nXRJLId4PcYEAFQtd/+fMv8PWm/4MN+XtybuQ1KGk1hR1QH+eVehNW4TEu1DfJp0lP
NG/IytpI70Y3cLxNjqn3bFYcSeYkPAx3UJactgAc5o/ruOBEK+Zvlp5uGvyWDO+WVSe5UZTsMqrp
n7zjH13l75Rsoj76olcMjBpxGOoBYwU93/fJNQ5e+uLZHxooa/7LBJJLBfphxTB9DAGkWbMQelRd
BdbOGjOSmYuMlG6Z8B4Bgf/z9/ajx/K7aVftRRJ0OZNeIrpDNpGR/uCfv7I2P39/dJ3mxeybe7vk
HCy1KndCk0XnVBtXZeq7VtNvZH1c5djSBKlY1HniAK6H8gONI8sfLQxCEk1tP1ubUW9H+qsUoaTM
lS3TpoUXoEmN7Nx48yNW7vhazqAS2pqSRJlBJqiIQ7iHBeXX4LREkG5evK7NxlWCl9i7xVrh4o9b
F2P8mI/DOkZunIRnhWF+Rsxqa716nmrX1ioLQT9Mw5s6qBdSo+kSKD/5qfzo8fhuJR9jK/BLkPw7
KclpgiT2ADCYsDcmub/p1//tffh//kd+/vVHXP/93/nze16MVegHzXd//PshfK/yOv9s/n3+tH/+
s99/0t+Ptw7je/79v/ndp/DKv31l59bcfvcHfGVhM961H9V4wY+eNF9fnvc4/8v/6Qf/8vH1Ve7H
4uNvf33P26yZXw2IZvbX3z60+fK3v2ozkP/fvn393z54vKV83jH/S3rL/k/9l+SWsZz8+pL//LyP
W9387a+K9oskarJpqZoly6YmcQn6j68fUX+x4CnooirJmoUqkY9kedUEfJL0i6XjMKAno5i6Ic0G
mzpvf/uQKcGnNVkrYRNqyE7+8f5+d43+65r9JWvTcx5mDW4PQ/59+W3ImqjxnkTT0jXREM3vNTcJ
GCRB1qALjVKLWWlfVsrRL/K3vJCnRSAny4xsBxSeD61nbgsl2RpTe6ABn5C0KSkMSyZRfDEKybAF
vWb+MXz4gAvG1N8jKRX1yclNb55P1Y38KngSiJYwZ3CjMniOuoY7RbYZCtZxNof01ftM0xhOm4Yt
q+UNr5QMP/NqRac6XlWF06sgRWg1uPTx8u3clqxXmrktzfOp0WeM54FmYhDs4Ym0+Jah4trYCL0G
0+QC3JPQLNmtmTy6yFKSbAOCeYCtyeCoPVvxHdVlmF88OFDFssxtzXOwv5jAc8uVHB/pIlrqJrkm
18iJnOTk+Z/lA4Oy8sDOA1uFX5VYWyTTPlkmS+0JyTk92fTVHFfFFS8rE5h7hrAizx/okvAjkC7Z
ldHhfZkcc+FRZjcm5p4Zh+0vBMZIoFDkAkjNCuzAilWoFoaVB5ykCFFcpJOzSYY9kTEATu5yYRW0
IJOMXQ/iNoOOFeULaQWDo5HtIbDb5/FdeBVex3fx6+/i19/nX4Nb8/nrr8FNfm8+5fd//K/7jG6A
S1fqe/epvmureaonyD3Hz2NXLz3wTqsy3su4zlWL5i3QQqXFu05KbPqaHKN6KXJWlfOXkmAxqv1u
IT8nNxUWJK3f+L53gssgbjCRBvJqIdn5JpjcIXV6f4Wgr/dOs/NYW/aB05GTmp9wLQ3TSVdsRb7j
taCt8muLkTM/mQynFFj/ENg4CPMLLMpA4LjsvEAV7awFJ0RltKdtyWfze3wd7GEGOy6s185WT4vK
5d+Zt1x1MzClr6u0WkfFu2yeNM5JzPgVccVg2ABBMywVCKlnvs/AQ/pgx42D5J+Yk/vxHLx54tKq
z2m4M7LtIK85vUKcQVSi0rTrgMhcfOHdr0+pvpc3Sbv0AcY6efA4DJdBedWy7VkXl5HwzK3qq6Vj
zJNtH+c9GbBixDsc8+WAJtGHeJQagtN2GzCCY26H6q7SYM4MQADXCrFmE9NxeKduxjeca0sDqgk+
fZFhS7ywC3+leQfFOxT7hMHLUt3mzd68e9VQzFgSUzbbOlUNKTCun/N8gxS5r4VzzUkjhSEFHTQS
z1G36D85oR0PztIxk635uSwHJxeO/e0gALRaWIsYDrVqT4wtgjuEBMjL6yMTBAqmybWIvOoWyb1w
6gKXV5RHV/PpZroD+JLG2ybyPk4/vfDJDFCvjK4q7HtbbW6D4Ln1jLURlZWscTpGJaDJqVNIKM7C
zK5C0TEmYW0Fu6SJmBi9+WbrDFBro33c7GfNAaw1qwKjLojzewNQUZzFG0Qg9l/50aJViezkMzbZ
0Ec7TQY4n4v8MjEuDqjgOIoVJgvMSVa3US2usy9hvsP8gdqho9QTOF5bnMzmP5tfTks/4a1xRaPF
sJEceEapaEvGa+yNdmB8WDBqmmiZaOukQN23o4tqAHY1/ftAelJNje8U/uAyzh4z8VFkhtTtxqN5
k6lDavyihgCub9sDXZMhz5jgiPpFtmyTMxCrSLbVAjjvnvzRp571UFrkd+mdhTZBXDDyEL7+R3Zq
D/Xh61/zd79+BJkC/81aNc0LWot35uv/tdquP/JDSKO437AwEvzyNPYF61Q8iIsplRxUyMPCPJfq
UfPIj33jtlfgEA5vNfKArD5qIzAG+UkQXRC4YcszVXLuQEsjKAbEJ9i0k+MLF4PZou9vfIpqnGDw
/jZ1RFGlGYu+R/MxgnVdBsWm0h5S1+vd3nTi0VhEUxuyWOvPNdNJqGp6ceGnmkmc3bkx+oXG8S97
Q+7AV3asdDFZMhIy5niVhQwPy/pigChJ8lKvLxMnYwxrIJ5ClXvT99Fb29tlDBWzPAT5Ufcfc7ZH
D9jDXDA6HGfocU9HcCXA0TTUVfJzVql0DmfeM4OxYXBDEHQprW5TnlykLOcGVn8qMpcpb5VkudlW
46ENmydVG9xCtShZAToZkxvl3jLpi0+fmXIxo28B2EYMRylpnVh+8KT4jY39BTUuvGVmVKpJQ1CD
C9yi50Hg5rW6jQ2S8JM7MVcc0+9wGCsLs8WIrEqbOtNdIWF+o8P2Bn+mCDT888rt+88eERxjBqFf
6boEjlkMlpF1FpRZ34NdazHhKlHH8C7UMtXFVQUhYbLIHxDgTNVoQaxTOlwlf1hIYBVjWXVFwI1U
H9lCLiCIYz1fwsBoheFVkzr4MtIeTcfJSIbHNNG/yJkK1vkEn+ZrafYv1aen4iO7NtXHR3O4Ff8L
6k9Z4xT94/rTDtnIqy830l6/rT6/ftY/q0/NUAyTUhHDoWnN8WX/rD5NUxQ1UzZNaP3yfHL+R/Up
/6JpssQVkXVFMpXZG/Ff1afCvxUt3RSh88wm2H+h+qRo/d1hba4+FepiS5dUHUCJ8r1rWo87ZJ8h
iCzJiredpz4Sy9Cei3BQOTTH/lovp34BsZCeYZ4wsZyGs4yubJmlomHD5jQqSD8s7KYISFKs1JUo
MCS3YmU65zq6JRKyaYers+uexF1HaUSy5cRWXIZk3S5qTJ90bYfQletScoo4poGXeQiQdMGAB6Ts
qjFpHEUu2UeVAHR6PxmPBJCb7uz1XjadHn16Yy6d5EbKeGJG6Zy3inAnT3p1bvsQiaYO+kzrmjhF
pzF2CpabKniS0O690oMMuuPIk16tarM9eEPuGjpIaKv74IiGtrY1Lj7zdRQJ0xdFbiEupR2z4Z6J
gFq9yuGz3IZXPTD2gQaLOElX2lhv1GATMzSVD5ownLU8u3l6+ZpN5VtVZdtcBuRpWLveK/a5MSzD
vjgbvn6W/OyckhS7IF9g3XvS/Uw3EXTIh57bG+fMjK5BVVwzo0rpKsN09lPXx0hFnKVbV/4uToZz
bz5HoeEoIbwMGiAmTBG9HvZdXzp9Rjdbz4XXstFR/snpXVP7V4Rd2BW16BW070Vr0ifdnOD0GbsR
tH6cT099nWw8qVmNef2gdbLrt8ZSKbK70ceEqnsBcwFGjUYOsNjtB5rcmuCdum5GViMo7sUXJdn7
5ccwcgopKQLK/EJYAtlwqb8zcms5pHS6TB98tEQFZYTmIZDSz1LRFQStkKgs8r2rdVmbJ7mcba+5
MxljtPbNaDMBjyRP3mmiE3WDaEqnFmhtWXm3NM6+AIB0hAZJaHSKUK0RaRb3MdrCNakFbUY3vwJn
99JlGzMYHgNp0haNAnh9FK6pKN8KALnwzlVpBMmlVivLQo8oiOjdjQaNnLCsSOGo/fxB8+5zgCNq
cqngZw7tsGrlaIUgIwo4swn+RrDUVSVHrtXLR6XRjk0H9yAzOd08TvWTl7UblUnlRDZzkaLchYWS
+zp95WlrMNcOK/8ceDERHclpFCSErDlfqWQqXCJ88xVYKvFr3UnoNjrQiVB8EcUMI3enhJ6vM1cl
WDcaif7RHECwFMGrJgPuT3cTvGOpE19i+SUyUV5yncp15sFiTLt50JbciXF/zTqAs2aw8uNyIQ7K
xsieM4HjRKZrO5VkC7No9kpvbSOjeAhbDYgzmGDjUCuAdmFyVdLFarsnKTKWan8wlUOrEexM4Elv
jCtrHPZtEO8q/dEUoi0qoKUS164699gzysuwcevaf7USBlFa5t2NuKyN+eELTOte6tYlYr7yY9Yc
KtGyogLK0BsM1IFaDpvN3OhVuTTFeq/k0VIvrEOuo2qO11We2X2EjBVVZ4kkE6KA2yB61JX0pEGu
SgxtPcregwEHAkT7XogZh0uCxUBL2wkAlvySH4O8yi0fmQw4q4nOP5KQeTKu1a4WvI6qdmauNmPh
k1U/iI9e2cERFZ9MUX2XzMifz4/ulKHN7RoXq6um50BwM3/V1EW/MIq16m8DIP+d8Fg3Kmpi2V/4
EbkmlWo9ENt2VhgyJwKnOKH+WnQzFNGlZDlIb0g4VgMnft8ymFyuSm7fStRdI+4eZZFzbVV5nwEg
V0uc0HHkQKgRZrQKqRCF7+2KLPvC1BXdYwfX1Gy1tUihXU0dM6/+qicIdRJT6lyREsSOi8R6MjMa
5aZYvFpeUO1V5GqHqklKKE/iztKskwJOuWRIvVB7IdqNQmeeWo+n1TAInVLD6EvQdidPSva6hT7P
rNto56XBHXIq2FqSxM1hrGFJMjzSkcg3kvwSZ9O10ZIb1eORsB/oqUEF7a/JxLUWSx0TWJjW+qim
R5Wdh9yVWj73oyIdZfHZi1yt9hJHMWTouqLthw8EYIb4cRk01k1JOmZoLIGC91Z4S5KKQ1QBc1OW
enTSNdE34x149mIVjfmDkE5unBSrJE6bHbDhmKCpKMPVOyCLNIDVL+oK1Z3McMVKUKhaQOCsHLAR
uMwn1vzETser7DkTzfhVInKMicznMugectUTIGQbD1UI8LHnYsUGwhowufs0YzSH9lYOaVoC/e7s
Oh22SHO+9F0HME65D6oOZw59b8+PiRwRT6pQz0Bg8bnQC+9WVACUgjllKOTpGLZZ5/CYMxWkQ50n
MoDflhiNxEI9D42WHKy2egKnBa8kRc8Jv4rMrOhJ1OG2CUrkb2amdTTdDDl47klowXYyQJVL0TeD
40OCFAlfxFh2U1oAIaBUKyspnH1lXI4NTnZJS45ZAU3dIidFTzS76/A+t8qnMMJYnSSrRssSh2yI
vrfQh6pFE6juJRHwWeLdozl/jXuIEUVw7DKLYAvCfyxMdho7lNp8CYZNKV98OPlOYAn7hk3pvi9V
VI/kfjmK1okQGAUQdsyxVz2qz0VQ6OleiASyGOIWLuHQKyzfyVVJKKSVWT/TJfWxAm+1UmutXBJa
BPlQNCxbthJvmSdSe2gCes/D2DxmJbkJnZp4+xRH4IJegr8Pg/jAMDVlYfaLZ81DHyOoZfehCo2x
NDPuhqGtdCcpNJPje9jgLgm+ZHpPiks87XWDk50+hfAhpbTbZJ5GKkOtx8dUH8VVqErQEqt2pqA2
5mKM4FO31VpOOWy3Ej9l06BamsiFwrBjq5aK+xxIdqIICtFuz8XwUoZU/VqBs8NiyG5w3FOwqFBe
QPRqzHuhsU51UqGr820FJ0/FsCIfmLcrqghs7c3KLZ2Dsd+6ssY5uS+v5Ui7oxdyUNWxcBdnnu8q
RXqPaHdLOpNjBuQYdWUXQHvLruWAYCiD3ZcITQJzvyq2utaa8E2iarIbTqnHwqyHQ2MOydms5tWz
jOlGRY2lLnNpzO7ScOKnhs9E1O5MH0VzHxTPjUBggxKuazESLpOpWA+WIY/TQrEKcEDkgLSOr0In
HxKuODqklJkF4XdBqTxlhWHA9Rc+/2+aW4rEABg4rGJchQ6CoZhy2haghpVCuykFnduaMfxQjAe5
kt/COgVmJX9pKTRV4GVymP06vfmXjlL/s1b//7YDlzRbZn984Lr8x/Uvh9v7Lf/2uPX1c349bkmS
8osuKgrnI0VSVEP/Z7N//oimKIYO1kIk4n0W0vx23JLlX2RJFQ2cLYpkmfJsO/ztuMWHJFE3VVFS
FF1HVy7/K8ct6fenLYGvwpOuifNQ49vRmI8aqwDa0+2MDjebdYxz5WFQoNIjqu7PHgLH3ntCJ88o
PttzF7988zP6bejw7ZBBmV//v43k+LrzgPKbkZwYqHT967zbkc41tdtEuop9fsz8BykwiQ2Q7ZMG
3ZtAIzKkAOQb/8neme3GjWxr+l36ulngEJxuOeSkVEqpWbohLMniEJxn8o3Oc/SL9Ze1q3q7XGdX
YTdwLg5wAMOQbVlMZgYj1vrXP8zEpxwAiQZx1/S7nG9Qc7xO1+9s/N6AUsJdar+ybiaQskk4O9ut
to58HSSKG7KoYP4t8/tfv3bd+eOA5J9v2k9za5viscjiZLyS6X5Wv2fme56+aQY1Yg6V8dWcN039
UWpf9nwaPzSLeL1gxXAlW5AAnVyEB9RJdn5SXtN3/lQspQf/edWPmn687pVDU9zb8lGyJbbFRjdo
fj2wOoLswvlQvYFCCiSXTMr31Y4MoevyjaMUrH1DAtqm3S67KCSRKejCIcRJPwB2PcLn8fBMDJ0A
B0k/w5i7vFG8d+BirwtxSU2O2VFfINCGVfRsuoxn9I2eP+jTaU4IJKLTerXqU54/lvMBTZZtPMoG
r2MVKdOzixGv7OizGdOgVcuhcI83xKM48YYqfckPb9CNiKsk8yrFHx4glZ3d7naMzNFO9NXG7NRN
FJ36xUUqcEHXGuMslxu8+OGg29Yubx+44FgCMWNZ0lmoHjdZexDNcaKY6p+a8iCXnWHuNCR0yU4T
u3m8bYYbh+ykZovltjF+WtUS6ORVjDsSiyS/cGk2l7vkcoQxxZUeGhkR1u9JMDwCr5ryDk6OeZ2b
GwF8F+bw0e+6yY9pEMO59vsnRVxbQPf9Qprwjdtu+AUlOQm0BqiYZKz0dbJgWYFQfBMMU5gLgDuX
4FwXWWqXKfRBAT+NBaPdzTbJAmg+YN9+VNGN8y5gDWGHzhvbWXtl3k336QvsBawTtecJ33E1PpE9
vXQPHQmiKwNnSSMdAdBLPnblGixTq64KGflL+s3S8bHy0fuYAe9TEs6I30wPaYlhB0m+M+yrsgyM
p5Xf3FDPNkWwwGNYnoYlZWh1sqxD7z5144aots0YdnvssA75o7vTD+bG3eCCG7qBFQEnbuV7mf4N
c/UyAf3z9iDcn/O+ZwsYpIdNd6Xc57fYCR20XXJjnMxr41Ce5lN5KK+12+Lqrx/of0GsdN2fqAfZ
3FIrSK5WHoen5tTezvfVW3LPPCTMTu2peF3uy7C9JqDy//eKPzES9MXO1ylxIG/fqIfoYD2t+2ab
3Mhr68hw6ZCf1KO105+dk/HwN/cIsvcv3tPLe/3Dljvm06DNmjlcGTcNLs98vKwvTF6e3VN6mPfW
IX+Ae5OMXvG0HLQ948Nw3cgdj8Ch3QwH/m7TBsa+O+DH/GFsxmN729/Um/SK6h+UndFmt8ONvQdz
1jyyhlYqvaDBzZ3sHhAOMBrSgkuo+UxuMAYmQydMdGji6Og8wADKQcB+fzqn5GbrZMiBIGH06Geh
FjJKhmKt+sdTtTnb3XbGy3chaNA3X+qjvkUR1yCKGs9kC6rNpsa9yNqhX4RdjHi6O+Y0duA2JE18
Lei6ue0nufCHufDXwQP1IQupYjjsFdvirF6DyJt41X9r7pqTe/XQbQ2a+9IzNSI1fHndE29Keo43
vCAzXG4XxYs2UJ1ThHtccs8FiOf1MFAIs8Z3UB5uRYbYAP21V2BahQo23jg69dxhaL5DC/Gq+st9
kd1HXr/2xpNefsVYQNsMEXbzh36NNfQrsmY46JoIaGKsQx3vBtVrv6vv2bWxT786Ezpo0H7E7+vr
ZHtjFuArX7zPt+r5CSUp07pZvl3iRosAazvF2vEFTXobYXK5I1uUL+o+ZEF0X/bgrR/paQnTXbxr
nozm7IrLOcK4MPfcXXdFNDK8lmfrTr1Tz+QmPBgvQ8ggYJPwSObX1W7wWx6iPvhsffIfNzKIb9xb
3n0Nz/6EuZofN7Qrm1wP0KjRcfd7I8g3clvuzOs2hEjorxv9PC3e5Duh4TUh8Zx0cH59JMt4496o
X8ntVRzgaO6nAR+UN3H5zEc4+4IF/M3wZAE/4N0XoHYV4XTNobe3QzTGnnPgFuu962HbDZE2DTi5
E69+Xm60U/wGi6B3zzHj4uWp4zmIH0qM2CriH1XLX8p39bt71dzVr+0ri4BJFxkJIsNzH57BDvc4
EbI8zZAeyvTjr0tQSZg+5lcWsV0Ouqpy2z+YuCRgsEbSBPCcjbcnOVpblN3D5Gl36nLvADSd1Vtn
4ii9M52NcYdx15mIk5N5bl6083LjHJWQHTo0jnrY+NJfAmh6weo9WH68q+6UF+J7oBjIreInfnR4
6/cu351toJsxvEo28hpysfdKKNdmeLA2/TYJl12zYRj+MYfOZjmi80cj89p/S2/zU3Q/vIytP3NL
tMG38kA3fPlpjHIOoIB+FNCId574Jo1tjzKz9BPSdy6TwFB71wg3C9SL17KwrkZoAPXCQIiWrvEF
3GeG8csd627mDCZ6kxRvlpfnbsrNeMXTJj4RTlUvqgv8dOUgXqRSRGW9+vjhW5vuvr62IjDRreSR
DZRtdeRJXLfFscD2GSm4PJqhcorPqfJUveFUfyTMaWbUBongCwyidvcLC1+/VojDNTbqpX0iInaj
Y9xMks6bCOOdOBibjGrJ2mvP2rOxE2G/JwjA2ebdXtsMJ8K1T83JOhRPytV6O53HDx2idkvSgU/c
Gk8kJuEJK7nxldHDGx0V8lm3oHB4SoVZ/bZBP5bvU9UHPUDSmroXp/4BgHAIuvlsGrSxV2t/qxuQ
aPxGB3Eg0SoP9PU2Wk74t69bQiqn+VA/E2R6hXf+sUO1XD/pGr6U7658s5Rn+yVe5Wun2rumR55G
kgfile4hXr4ArkpiaB/zcz73D12Zv9tEWKIcq8Ad1MtOSQ7lNaIoCtTEmwkUWshHYbafe8mn8jI+
jLfu8wifAx1081bpF4k3YCY5FJKpOzIcUjk9QNDvkKfvSMe4XW6KFbkv9R7qvg+SEl/7u/EcvzTT
bY7ZnGoRZDhfonQhRVIT6uSfwfru/Sh9i/OtSeokJHEGBT0JnemjaC8+dXkZpJRQ7V2pxD5O4t/7
T4G1NymHrS/H43Dqb8SrdU+RMywvQrH2oBaoZPW9hmJuYY+YCRX8lqaMBQj/QgS3y+ONuKs+swh5
784C3Lt3ntTxXXafi7ZXXoqn/kWcVVbcSH/NfJji1nJ8910fgO48xsYTj3hVEEri1+PTiqNQuUlr
T2PONFN91lEAE/RYUwqT+XPtdp8GroUyEDV89JB8xcbYJ491PoZVQ6LRswjsa3MKoK8Q6IJpDidM
k8K2uSs0qFdXRn/bYLxu3AzKls6ovaJ6RixpHcVO3jT30SZKvOQJm44BrRbi5cG/BGouAVB1X1Pq
hcvk1XDQKUTjUIxXqmR2RpBHOI+Pa8EKg8T4yunGrUVH4mnP0Uf8CcGAeUhCDM3tUrxacBWhF+Uk
AC/7EVXFQo0bUGVC1sGwlkBONNECfsN3KE4JhCztbnXPZn9ldz77HJ9p9jWSS3yLyvC8sPZgB7Tf
DOPqAk+Jd5d8ThpAc985BL7caO0jemK07gz+yYzpSffwCvzjZz+qAlO7MrKrmeTUhPmMzvFswS+w
/EQ+FTM49PyZRg8cmzYFTL9RbpYn9sYz4G3HU69gQXIyh5M8izC9k9/Mm/rFqN7yl7H2quf0vrox
iOMBGeyfMqZ1+y6Y77S3W/aksPcZMTBDCuuGTivJ/WTmMduVMoQiREIO+N3SBQJ/8qn3KxQg5RQs
2jO2yaQbasgL4fDsF069LbjtbQvpYNkt73F11u9NstsJXEpoT6byYbhP+GlQmJ+JNnhobnEzqFd/
XUK6DohcNJfzefowFrYJItahvYRjviehjoTeDQtSflShecwGXzzbD86muwXXzLZVFES0CahQ7/s3
J2Kgv1H0rUuWmHhoCeASBEZ4dhEOgex22a4Imne4BvkjMkvnargvz/l3fFRnkodg5nmwgvmiek+/
suP8mkivFJ71mBzlc3SqmFEZHkmHWkxMnLd+Ns9QDojFW+pLYQOZD706Zj4oYcmObTfqHR+zg55P
9f93ujgNnAc5kgiWIURmMwKO3VlOdlZeLF88JswgoJx8t7LAxY5DhWR2rTBoig4t7VLXPenImKly
NpMy+slYhmi5VXXaXvjMQnnVmm9YZYTTQLylWELaaVd7mVrYX9XXr+X3fwE89t+HCatZMAf+NTB2
Aw/2D5jY5dv/gYmZ7i+OYem6LbQLgPUrl/UfFAQTnOh3DMz6BaKr7roAXYYKFgZU9BsGplm/QE0V
QtWhqVqCVL9/BwP71W71n1gUXAjTclHoqpqDg4cmjItM4YcGKe3tNCsyB9mt4hhQBSzTkBslTtH7
uTPz+zFdlX4/jrirXivljLBPDjMBJEtVXeyi6tYgEnBGO1QrEZMZVamjU4aVeeQ1xWDze9K1DDAG
DdV3WUfmh9P1FLpGPNakvLuOrK9Ig+d0AAs075VyHJ/UpcHKJq0rHm+7hf/CTlJDV7XURj33vZK8
lOtqAr4kDuOdTnVUEJQ1hnQkYOnKHQZSZn6VrRV8ublr59eicFEd6JeOF1DaphhNm6bVNiZuwjnj
Kq0aNgzCzYOZ4BSwLRpTYLGEPcZ6aI1Wgz+2dJoM3XotSLHBSYNwJZmmxgMxS+PV3MvE9kRsZHw9
Z3B1Se91AXriBm0XYzRgrqLSCHqMlgbDiyrSJfLZxLgfNW7SrxaJY49mt3/jw6f9EWbko7VMXXUF
QhlVM2FU/9Th54zy1CEjsHWCzlXuxoEINi+aigK7+wg3W2Le3SAylSLo9cQ+qZ2KUtfKUzAcbbKd
HT+4vP3hKfhPoM8/Qhu24aBRdh1TaLZmCtNWf1ptWg7hKZmQ1hWDNE6aYsGTbCZnlyVzf9AbRNP/
9vVwArUFF4Vyrv9sbTFF6shciLqT43DdDIhMXiOnwlisr7oPTYdp8tfXu7z+H58mR+MhuvCKVFg8
uvEr8vvD04RSSTo6I/4gj7k1qcTTQVREW0dplP/NrbGB/PlSbCO6YD7Em/kTmIxpSmcxfiN7b8mc
sFTm6oNJ5vp3BoZ/ugzbjwu1B5ScTAJXvXyiP9xROvVVtsbwWGKFViFO1oY8+9X2/vp903+Vif3w
zgkY0dCnXBc6FZdjhfzxOkgbxZSuE2TRKOpGDEJm+DqBFk/GchiNPm0eBz1XzddcKBpRq7aefsVl
ptdhlDVQ6nF6bmE0QcOHhUIGIf4rN+S5JRrN9iQidJUx9UGsVxKaQUbVTr6qXoCEZpOK2EWalfLd
zaymuHZjg3zKYV4tDIkUDAjWnlxiMrsyh+O2FCZ9Sdl2heavvTlAqMfIrHiFCNgoZGC561JsHDnH
bHd6abbZhplefj8ZGHB5/djKMsjgsbvbtOsicYbAMZIaOtmWOqLNTIwiWM0xbq+saDBwITYVInp0
rxvZgE2C2fHRq5j/JuZykNElQjmWlp3vlNJc4k2pFRUxajhrkSy+FqUWwC7KcEkbOmlHV0NFhiY/
o5DQTlUNtu1opzUCYWuckOMXo2qlodmMK13wpNbWo1VEFGoOQz/zvUX/k4f0ZDWQndN1JfYKZfRS
6K3SBe5apcPL7OrOx5qp+dmUMsUcBA4ZbixrKZXsqXCTrD0bSzOMD6qLY9HOQUedXq+yrMl2y8sC
DD2qJ4vM6czUDW0jumgZdv1aj81xlXMmn2LS57O7Ru8bzB+MNklP5Fkr+tWazcPybuYRTCK3dxr3
Zhws7GLIq24TZACjg/HaXKcOZmfCfF9knl9PRJSjG4BHwsBBybr6M4pzdJ5e1sOS3pnKQqG2WiDv
9L9FqyiPUDxc+1HyxMExTweAiwqapwhFaxT9Y5cMlbgfVw0CU56lcRl2sTNj9ECgKJQVImfGm7xZ
S5zjxqjJoxcx2oZ10GzR9jCrYq1847NI4nyX9ND7wBBtc9S/6VC8lH5ba3PRfMRObk/g8XEHeap0
3HRCzWGMQHFGqum0WRygfQn6wjB0kjFhnmIsr3DPd/DCaYcOwZ3NCP2ASsLedslkWNtaVCU0cNLE
Ew6BriYheRwc9HsKM96w53VnfluupNo17Trou9qV1euisybhSsgJ0VbvlnPAGIseN+/iKApTOQAk
ZtNCfKs9tVF/cMinjEMG6asbClVBr2FFzvLoLFF8VEuRO0BtJvPinFt1w97pNIz0JvrdFSqTCJJ2
7txAiUo8ngdoV0lQ6MYMDau89LOpW2MSRzwv9bFVG2p8NESDHx0UtHHZJTpEoaxP9XJbysZ9Sys7
rvGybG2m/bqeIWxpUtvaWwVGIR5SHkuFYYJIyettBRDDsZ0SYfXoxjdjP7TmQ5LQ1JI9N+D3pknC
t7rRtGv2o5oQsraI4gcxcr8AfgqHC45zFVGI2pAZxXq9iLbOFSj/rsHAulwtPlxeeW5znaFovAQ/
SoB+JSvgm89tqrvwNaOLJb1Y41aguhgtPW4QbuiNXgzBUOY077mTNjDo7LUuxDadML6M/0apqv10
BgiDQaltmKaJHEpYxp9GBWXRlyMuJEEyZ+SVe44lI4GLkQEeONS2Wz/NhTKtKAvLOoVyGutvPY+J
eyxxjOuPjTRVbduU88VGsSc7+kRiqjs+/vUR8tPRK3TiwSDnOprGiagaP6cllDAaCCpErZhMpbiB
4VMEFmpqz1g15W+OXu1yGP3hsOJa8JI4rzjoKcJ/OqyoJms2BjshZ2/EKi5fsVl1CMcUemU+LdhE
3tUGSG/q6PEpcsApqtmFBSoh6//1TV9O359eiKbqlybCsWgIfjWT+OF0dgmINHobx0JdoCnecdTE
74L9EJ+ACC7M0WkjYf3NcvjzaqAMgA1tUspZOGdcpuo/XDOLyChRLr6qWjMBxpbsrvmMXdZf39mf
r0KRCLNUUFKZ9CiX4vaHq4yzkWJTgc9uNTGkj+uYnBqIcn9Td/wnV9Edm3eOmoOa1Pipumkq6p68
SBcCDHv13HZC308EX3/89b1cBls/fkoGCeM2rZqG3FEXXO+P92J0+jQ3eZ7BG8vt0HQbtBF1rkFB
czkhHLx/EgUS368X/S/ouv/bkVIu5sv/uvc+pu8/Nd+X7/+N/0/zrLNz/Mb5v2hR2dds9KO/sklY
ZL9z/sUvrDlVR4zKf0CNysr4nfNv/KKiEICGQrusWpen/9/g/HN4/HF16Jbj2DRnLotdNeBhXkaX
P6z0FhJyFRcYus5Wik4lG2X8mbvGpS60HXmtKjMk3KyXr4VdLVvFXloWEqa/b7bTAlLnWVx9Dlmq
Tf5Yw1ZI+yl6ly74Q9CCK9xGkS3x7SiVaA2KsijfYokyG9UA8x6oYCjADFeWJP1y+HhFp5FVuSgr
isCsHZ2Sn5khAIgtbaoD1Y2mr7xxzccyd7MHkn/lQ1SOTE/LVbHvK3sSDPZGUR+LYpgeiqVPT8o4
LH2QjSn6q5bdf5O3eZQEyBouEUSzip2IubQvPf4akGDxpiNpxRzw4+xWvN9sq0NpOyLlCFqlLOft
Wg91faWNcxS6YoZEkgw5UKFjDjUzvWWSr9T5n/nUSiwUlyrkM0T0T2nOrGUsVAdjzsZlJqvHk/om
1sW4tq25ejYS7ZSbpZmEisgYyMpILhvHGGxUgwN+/npC06g4PXRriIZgzqqOjBgvtAWH2G5W1QMI
dklAuV7A6s7Vi8QqHxf3Ii/qFSRfjQGmnDhgfUgLMsyze/ROpVAYqsW2S/RtokGpHjMnO3Wdqd4Y
KtxHbm65mElXEINR/CFCD5JFU6Ot3U3mXdqVy5vjRAU5R1CDEW0lK/IwvJfA1fPKAH/vrPkmg8WY
+7ZmR7iXmqsUAfk4w7OIrLhETTkZr9E8ueiQHQQJfmUXBP9qg/6RV6NEPOlGzWZxNflVkJL+mSZ5
1hzgq+caHCPF+s7bhQO2uioLQsRaplxpKfaGPiulV7tD8d7iP40FoJqtmBLNLrhIncVusSHCPkE4
bLky8eNMtue0WzUmPlFqmEGsOtGDaqzNV2VUovQplnvFl6bsHgQgzH1u5xmhw5leYAlq1A20aNN5
mZfJpErqBrXd/c9e2i8XZb528Tz513vpvv0m/4BjXr79H1upcNhK4TW7AIfCUl0DeOm3bdX5hbTT
SzlmXLT6Nvvt77uqDazJlun8/o/sdb9T+1x2VedSU5gC8RP15r+zq4KE/rSrsqWj2UKsZWls46Cb
f9xV7X6gIRzVS6qXkq5w7TsoAKVZYZBX9vskSvNdVEU0FrHdMEGr53ZKduYaZ8mj7U44N6pzYpI4
rjWFfLhgPoiTnbKtMeHXDd2Pu6rGlLtDZHEqetXFM6RcYgZAU0fz4TZpYh0SkjXtg7V2JLB7sqNc
fhuaQix46db1QG+f0YxBU1fEEyS6riMN2onRGPRWoTnbBPDiVZ2LSELVGtR107cKvIXImvLoeogH
MYWtq8OBikm1Ny6Jqdi/DbLLIOR2kD9grONr7/Y5qRBx3Q7LY1LwTaQ4rysJWG6BzuEi58IUBKTh
K7MsPJcs9uVqO6pLj2n5OMoaQcRgC3lu+noWj3okED0uTdP3FvqltMLVHYAKU3AzjhJkRigDhJ8B
fDC4HJYR6HEgrQ15yaKR3p0rEVS3X8tVKYeTspYYckWDRJdqzATB8JqTBV7z8pgDyLCf48z/zann
8UbLspEiDdAQ/LlvDSYxtlJ9imhSiO0VmeOzv0Bn0UgDN8E0VSwmm7Ia8RCz7LHG8DnVkk3XWMSM
xnWaEZSjrZWot3EiViWcuNFH0WioW/QRN+IxL/RuLzOJIL92lCH+ygt70B/6WiXM1+id2vGXIScQ
m3hNG1B17NIB+jS6Ec+O3BEqqSHkxuxFy4QqliynOL60eNItuLQoYwM/+K5Vmf7ilZLB6oEF2sYz
3ls1MwHEZIa+oq+ORuBkRemiO5zk1YHMZYepsePmzmckqWtDI6sxC+4qo0/QdujlXZL1K5twY0Tf
Z2dZnoolavuwGZR+3WVsv43fFrNWBEIqFQIfs9AT/tV5jSHi74y8VYttVDpWe3AVe7a3EFFZYvow
widfRuQUm1I6XKAwiDRIrTlBWGATq7Z3ZqXB4j/CtyUgCCxniTUjBMGpzJ27ZbLsa2Ou6yZwK71Y
ILPX5KLgFVUNXjl1DJ84OPObPFkg6a2Ez78ObYFaXSuXSkd5KOGYZGbR9NvZ7p3VhyauIpybIt2+
XnT10iZETlvs62Ksv+kqIjrfwC3gy0mHLA5M/DzwkV276NnqF4YSDgOLxzUxh86PzFpT/Hzsp1OW
teQU1loOw4IQ7uhaaLFjntM24oxSkh5Ph5rEEpDDJnaY7+pLxjwhGZ1vrhYPSRAZM0ykasRul8fd
6u5VJSd5Hvtt4QZ5zyLbjGTuXoxD2T2up2GCTCmriOTMogabx26nEo9uZutdaDgRY/UOqAZrBlT+
xqbtMCwIhmmZPyLMS3HzbE2YKM0s+luSE/p3iR3tZy0a3EpVdZwYT2Y9M5dJYjBVgzBVnjmuOnap
VqTjoacvCcqgenkFcrNNL8aukkWdWNZtriYj/HsrsmPE5EQZkCNeU4fIPJsGP6uNQduX3Bm5uG2G
INoskibd5NRYAnk/r4AYnZrkhTnp11OKhRumr0OJiFDpLqWn4cZzGZh6guntIlBgQE+NZ+FV9IIf
Iof27zfaUEOai8acGKEmnuKgqruCNz52gatGXcpTLipE/7mhYyuaKmmxiRNLf2/Molq9ZhLGC4JG
i/ELqNUVdUELmlc23Z2IwHWA4Aa4cGa2FFVgYDFf+TVdth6WkaPd5XpqBWnu9Hed2o0zwr50arfZ
LLHMM3U7wuBPaOtuiDIbwyY1b0YUXI6joXe/wGi5wPHK1GOc6tFjdYanS0PDFcGoOixre8GaMyap
7HVnZfCbrpBAsuSm5KRKdezktCi5kBShRCwpGj+Y3cmqZycjtccjH1ccLjSqEg3/TWJnQYzwy6vz
WN4h/r2iNmtuJUSqXHTpzVLYQekoV1Wb3Ec9iwBE6apf6ttogsecdorwLWe8NRYioNXmYEm4WnCu
a7Xw2f+rHWh0XfuqpQVT3TTnyKwOolX3oP9p4HYFHhFG98QZB80pj+5sNLGPcpme6hj9sMqLsODe
yHYYPmN13hIW86Sa5j5KwcE7puRTHFk31Pxb6Zrv0zo9UOHhEzsufCIRlIjRWi/Wz/J6bbJoIztl
m67Ze2XJx86G1aEM/QE0WnwHGt0sbCbX+Agoh9no+jUY1CJ7AfCfPQtbc+wounhvTclDw0/QsF+H
N7U4EAuiTDXgb5esdy8ahgYehnGSE44jrWH5hSquOPbY5Sod/kis3+jLCEMNqTTjukVe+CNmjCn5
7Jzd0tJ36yqJXdESxZ9N9Zttr5DV7OoyoqwasmJywkMrXC8LtDxws0S33ORpcc57eVTGhS5hak2J
SsXEDL/Irta4mM92yYliNTP25JW8nZT5lA3p8FCMlRVoxaLsxJI9Tm1aXvOxX+DKyjpGstP9hL1o
66AHxlfBKW+kKs5J6aZk/VqLuXXJQtBLxd4pQj6iscmDiPSWmzRPoBfirkysyUOrF+6uEfI6ciNx
zwSiwdGx0M70Bo4/mcZ5bhvXI76mRMbacu0C26FI4ThZLXSvZc9RzXjgBKOZ6CAUVAZ5GmXZ349T
XX6Z9lIdhVNpWzkS7bMMqoUKYK5u1Lb71LPY2DdKGVRLyb6zIPvMefQ6F55J871DX97pGVyeUggo
7Etc3Vs1LC3cNzA/7UrIJ+6Q3mbxPMY8VPkImZL4kzoBiq3dvo49J51uJVh2YCTJQzsnz2rdK2eN
UhWpO/1imtYkUIy4skzxR573b6qBgbZnWaa4V2K1eiCRxdhgUG582lr0mKnF+pgXsJVUVVC/rDqE
lglmlEhJui+mrTG6WDYnudzFtfGWU0pAzROfgyJ9fAC8RkcWmrqxcm9nOafeiLE+HhSDp2XRsdZV
uZ/h3NcJk54ordBtT+YpX8sC7/b5utNanubEdLOtfUlT74WLDhnvKeaw56os1/2iYAicdzYScPyr
wNvy28GK9U/TyO+iaX1Z9OQrHZTxrCjTQqK5zN7ivtGiAbPmjOl3ajY4tVmAuxB4K9GV+6xSzaGi
N+507ZLLW0a4/Sy1eqtr+ogTqcbMJfadXs7mV0OIKnRKnWkE+uWoYVBQDGQk3bW9fkHbi3bCBkAk
o5t/RY2i4yMto3bqQ9QsGI0Hc4WrXHlqWiehbcwne7Q5XqXSVR+j0/Z1GlY9AW7YqjKCL+XJJMCV
wGDZpEUBOXAZgE9yGkVm344zFfKMArBv7o0Uk5BXsyhiG+eUgjrKOFjLOqbZNikSxvUPbcGwob51
rEKd5TGuUrUsbxkz5053OwKwyOxb1LQx7W9HysaX6iZ2Ck/KrnhJXW1NbwKd8K/8h9XXIfc3RNoL
C026UVt3mQsJolBbmW+sGugYstZoOuqJWZRiPGalAxfL0Gs1LPVEU5/rNBHKb1l6/4MQ/q8LxPev
m1qv6nAIUb73yu57u/6f/4gr/Pe+/9jmXv7/bwo29xdLo+J2AEgs89LQ/t7lauYvNtix4cJqEBbE
mX+2ucL8RQe0BhrXha3ayNj+X5sr8BKxDCYH/1C2Xdg//wZ4yHD8pzYXjJxO14AppEJKsX6OV52H
sjaLUWRAJG3HPjBfBMtRkTvXmrriCe5Sg7z28xCTx2HG1HnEVmOEUzQx8F8/91O2yeCQQMvuhulb
3E8ao0wbNn20rETsVEVLBTuvkx2H/WhqqLEcsoTYjDFZJzgIeQXaytmd8ZUqRuJkrKhrT6Y6lxE1
wqJ+qcBaUGxGi15pGJGIe5ZU8ifF7ErSWhhnrT7Nog3nUaAWtfVeNdkJdfcJ95z0uY0Tianb4Gqe
ljvm/TQlFrdHygSMO3aVPVq5YQoj0574i1jXdlo66iB/pasenMWZWpQZhQNLWu/aK2ecQOFGJ7fC
2B7ImBC5e6/CDbpOF4TomPvwY43SGU8Txd0pXbBh8IdsrPFIMji2PWtAbdxL2i5evXyJYgb1eVFR
UDbWQmJuKicId+q6pJVXNVoJM8rImjtSVPsvNknSHHLB+44TtuKqWC+lbhoYU946YTN2roGXfqdG
R9nKFDduU41CrVFz14+sFla+Xbvp24RuknOlt1HzJxKaa9NPJuT+MY+vmWJbbwpt0+QNdjl+kMpk
fyjgZYsPUNtc9aZLiEFEWOwujjLHxVabwh1dQgTkoRgwXCe7RCk1qpTXBaPLU6d3quLpzjjTUSYR
qwxBNedaxgzuaEmC+PR2iGBTlan+BBMAAzs6a5PiKG93BRLp1ufNH3pM5soBUlEhUtIpMpjWPBf1
Y2YX8XuZAGiQifR/2TuzHbmRNEu/SmOuhwmacTHara+x71Io4obQEuK+G9c3aszFPES92HwMZVaF
oqqUk1eDaTS60WhIqQh3Ot34L+d8p1IBirFieWRpL9DcR3Vh7dVMgBy/2rbJgMvKbNgIED43nNIg
Jqpa+cSk+TnclshtZXju+2hENktVtWofhL44T+cZgkUNhNtj7Jgis078mApkcXlpzfoYdmadnubt
XKWnNeKEL3lajFfKX7IvyWSbq8n38YAUQyQuljGXctN7fnjPmDryN6QhdeAFw7QckL/nsG1FkhSf
RubZaC0La84A2pbHKKyWG5pOMCEOoQnPXSQpLheEaUQFlsWMjiTo4nsLOdECwm8OvibpYD0GLJgc
Sp/B+sxLmm9RvIRQReY2QCvKs8La9smYnddhVotLZxzwkTtWaKe7Km+JKpmY2H8kDQntbDZ0Bldj
XJCi6Cwg1T1rqKDASb9HZe8Q+bXLM5Vi+xknPC+z0O43O08BrGttLTdZpsvHZMrlVx0W7Us5Og2E
3rrgss3ZbVeO46fCE+On3JbZnYOsbT4OnU2kVEdC03hkioyeQIowuAsH4ehNqESHm8KbQF9NhLEX
7E+DVuMhtQ1UxCAfb3ViawkLF1ylYtDUOn39aFHYf40JyYOYbCctpbWwa1CUzhI96MnDgWgQTZ5B
7UCbEDSl+22sM/dJmGFxdl3SrqOdYFQeLUYb7ZOmYhI4xqDKQbxk+pZGTRIwVI8Ow6KwNCA5J+U0
Ry3IVc0TN7yzOcL4VEIZbaYhTPu91WQh6t15Nt2+nUwzX/Bt9fheq3p6Wawxv13GcKZwtS3j76y4
9C9U1bNYGWVjNXTW2fiVpwRlLpAUmAAMrepzCy3Nmt8hVLKVfpqzkIDr8NhVshwhvyUYf83c0+PW
40QpmFbx7G315CAFsqbUUszBbFNcFVFbfmV7nXIZx7G/DXVcoor2Ku9OqsZ+6aYMmrq7LFj/oVTx
LFjMIhsokCgrd0mn2+yM5ROyblWHKc6apIoJD7IXqDdBnVbzVteavJCBbKsTjMrtSJXYruuYKJIf
BYQedYzBabknpRMF9wTZwe8o/BpvqRXY9hU3VqEZH5i0vm2SEAmz6viQWI4A+QbfInOooIWX3i/1
kqNYmRcUOL62+M9jHld6q6zGiD0rehOcR9qLYKHWQlt7mhP1rEeFBJ9YCpxdmVLwHJBRySvbz5a7
quossdMWMKmtZPfzpS/L/NHv3ao/qapQnYeuyBmbJF3/1cTJeD3w6TXnXqmicjPo69juy2HfWnyd
6KGzKNuFfRw/v6lHbn6sht86xFdl5puFsUT2E7iohDHOe+g45bvhtVsysCiCpNpqk3Y3hRXFpzy1
MbEqxrUyLXEcD7o8n9PhdyHeX6oJ/3/bB79maPz7cu+hyl5A0PxU361CiR8FnsXa/zcRrMoRNhmr
BpFi7cceg7+iWpOr0CGAXUA18o8SzwrAF3BQM0Ni0/G6APl7jWfp3yjKlK/ZHQcggIK/RCkIftYo
eGr9mtg81nib8JFdZ/37N/thFKB6Xvzavpfi1mmuS0YOhxTolzyvCAKNTh37ro5I08FmMW0L/6ou
9h1RKWcuqNdHnW2X+CLXZ315rOqzyMf6zjD6e7XDeuM9MJ+lHBHbIb3Btx912z6nj7ouiLklN9S/
GfpLPR4jWKTORYMzRbqnPglEQbplfmZhIw0/xO2TnWyLetscq4lZC3ASv94ZAC0iPfNWm+yzhZO+
vJ7sS72cdM11Lq9LLDV2Bt/TvxQI+6B1VJq9s3syR8QP3zMvx8azaa675gwW2Z+IPt4Jo3+/olJQ
1bO1gnH17us12tJUQVzY913ifUJumfC4dNW5s6hnRaBgZjSqZOswPlqT8S6VMw+ExWHE+vWX/J2s
an0ZCvn+2l64LMXoGH7+YMuyC2qncxdA9JyZvQjuPNJlzivn3EvST2NQffZr9wPdJ3DTgIGNXcst
Pft8X6XWbhnEh1+/np8PHV4OiA5ur0Bqzh5ETe+0MOj5ZTQ7wXjfytY+9HWiD93ispmfj0Xqn6HJ
tE5X+dX+9df+lz5x1u/gvz9wQN335mcJyvoPfpw3GoSJpF/UtquQA3Go/HHcBKxNafElC0vHRl7y
Zm8qg98cKQMHPYqNVMlZ7+g/9qYoWji4+B8fcb3LffSXGsp/CR8IHHQoP9+MJM+FLne7PPF8C9ey
5wCmRRjC9MdqipM4SFr0+bb61pYxy6/Ac8AJcXP7q0+vEOYDA/Pso2V7j7HrpRCEdW30JjdTlx1U
h61im6KXuzVlMYCTLNRA0e9b4jZAL4//kTbnaRIQ8UbZ+ncBaaQulgpXkG0mWDcwLa3q4H4ZO2/N
PbTANxUtfg3G89FdVCuSDOx8NoQiWTS3WWoDXYrKxFU45Kb6zBtk9LEJZAgxo/R80FU+3cwuXSmG
wq3nO7/15uTGkvQx1MhN3m6sFlnj3lpmHL6dPxuy6ogKwX7tBkRTFiK9BfC33LhlNZ45GghAyO4M
IAROLmfxS8CJU/48+NF8xrpbX8hRJif+BDw3r0fKqbJrWVYyWf4S9l3JAJslAgrb8ZiJuLrs4mI6
jwqKPyBrx1q77i2te3zZKNZu+PFkwezdWfqj1wDWHon16UsoGNryPrYu3q8mmEKwGPgqZs8DP0h+
of+UJ4RLZlHkXkxqas6LpuhujfLum2asT8IQpLfLlvmo/bndtlAooG57l2xtWDcN0mWENs9XbtYN
ZypHFJ+ztX6oA1VeL15DkvcYJMPRARG5K3AKPRqk+mdNnrYZZZhRhFxaUbupaxDGReZOD1UxiGvG
0/KDDY31gPBWsU/OltuFOxM7Z5azm7Q8qAhEGHWk3tWkc4oB7G/TaZJnLRaPR8fKKlC/RP+uDeJ5
k5oTSiWSIJvaPq0J6djRfLjncWRj/6PYggBmPzK+BR0tMvdypK17DIcey/ZiIDFkA4DwtiZpMDI1
5IW4jU/cdW01ZXGwjQufjCE2e3qM3RPl9z30mQppBBs4Bb/FGka8jl5hkTNoeSNWqrAJkMxWJW9m
07Ns/mbiEv/iGM31qTVWyX5OAgHe3U2p5n13vgzTefVkZjwNl77HFZnNbdHtkoYH1kmUT8xdorTo
b0bfIrZy8cr6sHgCfnYUrrGEC5ys636eohabRh5WpyZnDrUhQADbf81A+rxkfn/JvHP5qDxLQfbI
WZdCZqC7zVvPfkjgvOKALYNx75u6ZPEKpFbctZpGcsAvocGxWE0qzNbqBmTQfdRE7I0yH5RMzHpo
rKfpUEZBEe2QFFu3MlLYrvCwHFHhrV+7sbEvZ8szj5FO68tEdoHFm6z6ZksHGRxZbq9ZLH5dnNSM
DPZidNNLqx/jrbJHlOyDzSK1AvaHl4qPCGSA28SHYsGFOZZzDKPSxNYHZClQGYYeYf1o7DvXqySH
UtPj2i1duANOqcdT3xu8U7bV8IpmHd5Ggt52NxNC9mBYIeHSzY0U+LJnkM0hThQICWHYXjdewHCi
QmPtsVvCbIYer5++9pbKT6G18sl1xspv2LzOZ32eLsxKEgwmKLE6ehHkNMTMS2HdVpQDBwsKLSvF
OOqQjfQV47QCt0GfjlbBtCJnMRDoFG5/4kTi2QTpGmepR3ht87ic2Q6pOqADJ76p6Ri4N9xc84Vs
FAhfUy01vCO/pc20W5LqUYzLtY0dYhIjk/jcqRx5Y/KUe85v6LXysnIEK7BBXsxDZoutwVm3L2sG
5kdWfeo0tMbQZd+e5RDNhbqwhwbBV14I/7TTUD+LyKv2GsUM4PimLwBzduyetW2sU1ht9H5MtJPz
wEu6iyKw2sfGkEXF93GAcJSQHV118oNKFPReXUxPdeA3X5jWYXTn2suTAYXay1+vOjhl+N/32Ouf
glqOL9UabdK9/4/W6ubrm9SX36ud/6fZLFSx/74mIWCuXpMu32Sy8N//KEkc9zcP6LWjKTw8FF0e
ld/vSi5QbMhgUTdh15OaPugfUi6PusPVKPdRwr8TyPLzfEnPwiqJuTn9+F8pSVaF2U/NMAJ7+i/u
Z1dI/Ix6/fs3/U+l3UF0IRouBswAknM9NmJjpxnLOma5/X3rDayuslZc6NoNvzDoWqfDrmi/TEgd
rI1qO3miCpeBo5ggYRh0nJ8rz68/dSGr5E3TC4VCJjU1gDK+HeWhlNniHt5c7v+Llh56uC1pN7he
MMaV/04139ZqrOwWIo4n+Oa0SesjhwCanC6EW+BK2XeYs6K0f/rrv9axbV/xfxxXq3cXT0+1Vzq5
FqQ7Qpdxwx1vDdpFcb1MC5GGKJVaVoW//p1rqfh2erG+1be/k2L17Qc2TaPlUP3xO22iHkIGwuGI
+LRp5J+MSeT6k97/Jq6mS23Mwev574T1NrPsxKoJeEhobQZiQGUBVmTIYsZr5WA9gFdzz4t4VuBn
+iYl8Qb9ybT0cwujP/LPLavyTgLPZqY9ZJKkjjp2NHnrSZ+dikqKzzYPdBAn1Fo9wl9d3dCwMWKu
xZDlu19fNeG9swlIrpvwHYcyf20MvNfEtTc3OpNGV5a4Lbdpyu6GjA3maFssrKQ0OEIQaO/FMEGg
VCuSOKgEk51VNMsnvdQKaOqI53kZB3EZhuUygnvu2briQR5eYnfmG4OyJrgPSoG5ylIWiIl8nXmx
V6ktWDyv71Oub9nNJOBchvvMBPucaxLU1YQ+Yr1U43rRdDQuxClwJd3SSfoNoi2ub7de6mS96E02
R4zrXz+L0RqbvYuaV+x8wNdEAtUOGpkhLtwXxF/ELBGHpysyH4I1aHvqJ7akfWXtxELKpjvVEZ5K
fonYxyBlF6aU2vme1XjSNyNdR7AxEqYoiqDQBXHj8KDYTVjHUoKr24kfXkyl2RZdy+LDaVKaFRrg
LuKy8BTeK+HGfLizY0g2kiJK79ENAPxJpz0acElQfJkS30HC46qQkbImBL6YHktPEXWWSVmYg476
u7gqCLzJnOGp8WrbvoiFarobO9IjBswwL+6K3JDnwwNvOHhLNy7fvIVFByCbNAk22Kem6WrK2Mhh
erOSZh8MHQ/EoFogJ2GW4ubuTBgd/TxziFNyqalhV7jkeAbGQwJFpSiGXQDf+rT3CuATRZRk1I62
BIqeTLM8dMQewcL2R3q1Dhr8lm2nl21HytQHeiIaO5td+ZF/xW3iqz4iY15rapd58bp7H3ciw/ww
ksCqJ80U2h2clypB/75rUuk0G5MN/WfXC9D+iAoHb5/wQecsxgOgf2swLXIYBHlEj7OXQEfSnhd8
auwrigJzW8iWABVQwxDJw9DQbKu+aoiN55AeEqiCpHNzdPvrIT6+nuflerRTMHDKB+uBH65Hf7c+
BNiVmvv/Wcxek5mmldtFW3pfR7W/nxis8N50DGbDZaAS7PyOhf3G8TP9AACBivLPvs3vjyaEG8wS
CZpYjT/+PznP3YCVi+JSLlJdl07xDeXgQHNEV1z1yQVsYZ5MUn6v8UGE2nS7pQVi47EICaPhbl5g
VAH4/PWLWudaPx2XvCYGDDxJEfPzUH13XP7jwiSd4h3L1zcfZCBzvNdr4r1enxzCAkkG62Wb1wv4
+hr+0rjnvygrV3Cg//sK7LRrP//tf+VvSzCx/ovfazDKqYASC38lJnhcKX+fQlOdSVTTOA25i/Ad
rQ/BP+T0zm+SORITaup3lv/rLOmPsZD+jYW5GwQ8GYDsMtb+KzUYM6Z3t46v+TMy+PhRvJR/etKS
dNslbFJazugpBb/m5cunlp7pNpjk8ims+hDzCzLol1k59cdSWnN+iEY5qlsVx6SVOZUvAK9lxeTs
lsJPDsjy2Zj7WNqvhGEPDoqyeBjSxMal33mYRaY8LT/aCNXUuDpVzMDMHetKuBp5HNPJfVjhngFC
GDTw1tTcjzvjVJN9EaXOCHS/6SEQTlliiUMSBPm5K6ruNFepvIT230PeI3TI2o0uRPDtAJkjZKlT
NS9uR/+HpHWqy3PjupwXiNhcfbQMhC5G5YVb3UsUitHpWMV1vp87bS7tPqbfxk1QokCQGIUPjtMb
GvNEY6eKShGYrSkVTyo/shHBV5kvCCezKuqMqU8D+BRj2nyZ/B66UzLhQ1rzXQSZ2hHc+N3g5f5Z
5g8mOdXoDBqmUHZId1gnXYWhH/MwKjMvI24OF9Jt0zZEgaDCHI+pn8OAXcoQQNDU912ylhaoQuim
xWUTduXHri5VcazhlTwjb4Jw1DlA44C+YLWUQeFdOGYay4O2R6e6DJ3+c4oQfTyxwxSG5VR4BPZZ
OB7jnZ8y8tuy+EXtm7YOqsdROXnCxE/m39CSL3cFPtkUSlMankRRAzmOuURwUYk6T/cuq7dh20+m
rljJh8H50JoSEzaqS4hkYaLJ2IhTBC6olGdCyCovJKYqG8j9kyP3Hau8lvcl7HZGXo3otNvUJXXE
dmkT/bLwNK23cxuBiIdhXH0DP+8Fe/NqohOyIb5wtdap1oDRylfTXfHqv3NKYX3VJu7affzqKtK6
cF0i5jEb1YNbn40EQw+beEbuv0kVMrWbPqpxcKUY4g9Fn5iQpXxaNhs7FNb3eXari96w9D4yt8C1
bnrTDmSQOYTgnMCkzyH1Bl4VX+dV43iXOBT0eF7M0LWxk4WsVz9ldtMH6MicBj4sHHpkYx5al2NN
ZomPxX3sJzxVMWofKbDKbYtomc6GdW18l7LlZWal59LiS2NiBhR2mccnUlYKNCSC/DI9EVbm4Ph/
9aROmdL0J16iSYFzyuJkZMKwkIC2yLq8cDJKjm+djRiYZFHvJGlk+dkbmyra2WYOwGDWjSAuIRXN
Q8VNcFUmU3LREGXKZkchqM76Wh8WJhNEAOniT5K6//m4kp7LZoVz0xaYON8/6f7OiIeS0pF9iKaa
OcUCnigUP3C2//1A+x+08L96oJHgQ8zr57cPtNd/8fcHGktLScGBNG51dlGM/BgqSP0bS20WTRRG
rq1XIPHvzzOedDCHlV6zXBG0qRUS8/vzzBK/UTHBgNIeDbRiC/qXXLfOuz1HwEiDxyw2dl5H4CBL
fdcYj/mcdsw+7ppGLeVpmxhGkfbcx0BBsOFcEql03/gj2fJEJoTr6NqTl7jHtAUAsYqfrFERwlH4
I4KMVvhJcjSSbokxjFBMoJWGLpKnAkJGx3eQlssjJ3gXp8v4yc4rbz4dqQcp4SOsrRuef+HDYMww
7WUTpAHnWFx8RhpD1AUD+6W5aFy7icOjE9tmHDeZWAayNvBxKYE8aiw7cXBkXCLXz5Avu8c4rGtJ
imiOKuV+nBkHkwfeYTcYKKYn+oyZlzrWKNm3CuvwfetGfkuwqkSzNBBfwuHdyQpudrZM0REsfgNG
E/ssmINCIHFi3ulsoqHEkYTozmI6LsP0u91L91ODneQqm4rS4a/CmdwjYCho8LteggZf8oAUPgRa
zYG6ZsI/0SKqhjqmopSxxJiWezJd7BM9F+VwRBeSfU1Rl1i7tgZCRBCqwTY/jLbz7LC9+VD3eCri
IKraQ4BrSKHlkaj3R7dOiXFxuR5N0NX6HHe0kseWvJzkqZdh9tULkdbs8qUh9ikZx1E/SchlT+mU
EyKK+lzK3Yyo7hR5Fj67yRTeY5kYwlWmhPsELc8smX4mxPfaLqqprVXndbYb4RWHozSoWYoSpldW
OMgXlUC9nlVtRlGtGrq6gPw0vW8W3V2PTNjaXctdH0OLmmAs4w9cLlRgpLtrxmLKThxnIqltaITB
UMJaCV4PYiWiiaKA4RaDH4jpWpRE5XJ3if4ATK1CDIQ5lxQrPSCFRrW+oPZr8KoQCAB5Hh84O0X0
8tVIdnfphJir5i5+EUSeWUAFF5SL1JVNzvSBSDeolRYcSB15azzNOAZXrZRJvhnpDtrdJFITX5ZO
mn0RdSluJhzZxTGfrOTbinpjb6NLcLdD5w8PSaHkHfugcHQQwxUt+KYs4RsAGJMCEggcEvkmfJqz
CDF4VDS5h/xw9Jf+NKKnhJwZB1NG4CYqvABsq9bZJdKiADJOj/OqtyeXtBBuN7Nd6S/XubM4aD2X
GU8FaBnXBivZD59alDeXuipEjb+5HldwUpl4jFQIEwHlicnlMCZzgjQ9mL7NfooNChO4Jz9GsPLY
2KgavCoQDOGdLnM3H506NV9CE6uHeIGXtV26Ir9FNzxAbfRzkDZVQK17DlGmZ+nTw7aXtaRFbnud
AIX0JvLAEj87FBlYJBep1Hgsgmh5QBXOFnSupf5u11F2hRV7mS8VBW+3ax3p3xuZjE82iyqOrkYT
I9rKOP442tCedrFk5LlVbrPvuwZJGYRQQ3CmHRN0V+ITuquo6Fgj+qkP8J3oqCfPA48FtGlwntCq
pY9NAa9gjX11mHaAmao2QWj7bJ8k953XtGqXM12Mdh0buw8RJhHAf3XakOKF4eOsrZKgPmKwdyYQ
Nap1t7mVwEBnyVtkR2HM/L2unHLqLrxeAbY5KCfDkLmiQos7Gyk9YrQ6Gz+H+PvJwvT8EqduDBHd
LPGc7ALTF5dp7xLbPlGfuUenbObryGSmYI9hj83B06UDZyNsuxCTX0DATFgm5O+U+M67W9dGSbzH
hD4D/w5CwMUpIiEWiyNz2BNhu/ycwmTt8DwBE6whcAUTR70bJuMXZHWuOfgmnr42nPOfHMbjX+yy
EHd+GWMQ6nICavXULt1N5VFWtRTVLaxqqwrLla+nvzJxRMNV4RAaoSONjOFm5jeo5+h5WFCFQ81Y
rfGWE6GHUO+9sOZy0HitvM928P09mUjLs1F0DRulY8raPsor7PyYjRnQAH8AXz47pO1gkcIqGOag
hTcohQmwoqY158CbhAAwbTOz0WYKNrYHbtZZLwELwxZ9IQ0h6tb/7v1/t9H/svXffI7bl7/975+J
oH9v/T37t4CnklIwfHAXBeuC40elxN84ahUo0XvDwHnlDP1eKkkAofwdaIgfCrOVwvNH6+9RXwUr
o4eAG3Ai/l+qlAQzhLdDI4dSzWV6LplNKCEo2vj7N1NpD6dTqvK52flx0B9mhJdEieXOQ2oH6mJp
iMl1Uha4WTq5xxD+3bOMW/BbczigURjd0zcl5s2PYdVbZeSrCunNDOv15UCaYBeE1YYt06pievty
6nJkdgglzqoZym8TgFRnwM3MtM852ze0veHnNccLCy9Wu+1SozZv6qTelvSsl6nXw+eYHfcmaOov
fqLR/Lqjc4/bYelXyYT7EVsd2eARhFwm7B2uydYTCnaTm9ubSdfqo4xc4l7UYB1nZYCZz4m1LjiZ
k0L4i0K9w+ik7pmdVvsOci/yEaxPG2YIrstatyKH1MTutlVqeMnJbFy7VhdEqmQ++104is1yuY5J
eG7O/vPcMjAsLJvj69cXUv4s90JVyueKEYUinIqaeeC7FinAJp5acU1jzWGBPXOPRmU7T5rnuiF2
xgovh+KbqMVxgM3tdM9lwYI+vmvAK5Z2dKjUfUgGqIL1TcJPSr4bwdF9j86ePwZuuA0zTmmOk4Zg
IreyLn/98te77v1twBdAe8C+XKTx724DFuemitKOV58NyS4ynQuO7Y9gL5a30Uv1L+62f3WNfB+2
BU9rT2Dz+flmE2pJ2Cbm7U7Na7Szx0dK+GVfXOSqeF4QUnBKo9L99Vt7v/B0aFrpSlB88vYQnzrv
VoWR03Zp7ZMEzzOt2NduYRP6M9M3D4k9ffZk6rzw4RKkju28unULhwq6Te34a10VhOsmOCtznEQ3
vWsXNsqM2LqwsUs+po3IPsRz7uyadoSfhxNU7tIg+rPZ96s8+acPhzfAaca2M6Cz8oJ3b4CDZIFH
mUGryYeJUmUVxmDz3C6LqTcSl/uBHEM8EEOoDr7d5wesNnzn0PNvKxFMp14Xj7gU0OZPPvmhRtbd
yYLahymZFxwxl5x5fnfLWoWVX1Ol8AA9dSkqa7weAZMc0creYbPH9ZoyOOy92PzJd4ej+uebb83u
4qxenV8KM9I6Z397Bg2Ww8uGi5AOLql+bXvarJnNkXS/C+nvAgW64df3xHqj/XRF+Y1AxNBmos5U
gf3udkdtxXys4DfWbfswN2mxYd4paRnOqqJz/mRN8B5vxz4fn6rkiMCGwx7yVbj65v1VWYYL1yXS
gdU8lnXPHGo7UdvSTaxdWjjBAfEHDqcbGxo5PKFk+v7rd/t6iL97uzy6BO8W47zGBvrzBe5Dq52p
7WCb+Do65izYzvK+CBnfkpQadh7l7SypbMuWqr9p9LZyGk4aSIxbY0gvQZrXoVHRqIUUSzrHPCxD
NpNdEmsyBYy9k7ELZyor2QAVRQt3JR75aUjEdNcQ5Yt67QH3tRsw3cMSZ5EFvTYnKz1khAV5R5ZV
8DDEaKrzkJBglYKnWDRnqDfF6O2MCaoP3JM2KQR4gyYiAZJ8BfXz2j4mcdOfiarGPqD46NYW+78n
UsnvZRbFDLf+v1+yEEb4t//8VmHn/I9v/X9cEQb/djwlfvzzHwMqCcaNaZNL8hXTJsQt/xhQ2b9B
VWd6iGQCGDHS2n9MqCQVGbLx1d3JaJFx1d/LLpcyjj/ky8k3hye891cWLhxLP3/j0TQwn6LEQSKO
JBg52M9fAXtGmBUb3G+WqgbSAedYXKSzfEnqqziaP6XMS+hj5i2z6GfR1Z845U99f/Q/45SZj9CQ
v3lRUeN27G8ghHtk3vledeKwNp49Mmh6/eRAdKbnJGc3FLeCvAbHa248V32qaVquq9HE370SgVrb
NqdZ3JLEURMb06Ea/E5TB+sn78I9abrJvTEKXVt8hlG9Y8WDnt1D21+kjPiXggEaswN3zu6qZp2j
c2oFxbHy0+toMjstJrMRUyUPc2Atl7R2+jIpSqoQDK3b2C5BgpUf8qr92EBQNVl2KXBt0Vf6uA6t
Q0qUUJEgP+ir0tnPqsvwi5Oa4XmxvFTRfLRJAS40zwkTnvZt/sFEjj524N2TxP3KGmnehm0rNlER
pddgGl60jggI7BZWQi0ba1NfmDXrV1Xf4kR8awLrpGb1tcHx/6gGe49JRzw0zeIc+igghLF075HJ
lxRCzAnBBh/yaXxs0ZXO9PNNVr84sTVcWDka4ko9LeCh2DSRiZrKbyXBXKlwyLWYrdsyCc+rkliX
qY1mOCJwUDD16qsoQZdtwjJd9flYnl7C1t519XekRQdQ/t1LIUAysf+ZNkvXXC78Y5EXBFYh9984
2Ev3qgdjY9azfZLlN1Wg0PXHVN3FMiewGPgJfxCiHkVa2Ez3yQR/KNfdA7Paz4YwHPQHh4knLXRA
XioSjOWg0wSiBZLDjRfMWF6T9qprpblW7uKSV2SGY4Ladx8KbCFdHflb2UeQNnDhxmm2dyqjtsFq
iKsVlrDEzsURARHYJMh9dKGq2TOaY8tUEqbB9gM57hg/zwl3NJxupDijuvEsfMnREJxbgcVahxFE
xBveCwmIAa294VtQoFGsSPuu6uJLEleno1i6k6xuASoEV2pervvAohKXw3Fu8PBGfYjagImjP2Gp
S/wOalJcrROJjS2rLxW0k51rCEpplzLYDkUb8raG0H+SQfekYmvNENcRJZqM2v4YTrdxpW7Trnsc
c5KeQsIAnK4/n0PS6gfmfzbRnq5KH7CZz3w/8uZLOiI1VtVCTo1nuU9WTHqRqoipaax7kToD4kqr
n0iMy8ywqyWfgGUVN8hL8zh8qvJuA/L/LCgP6fLYZ3Kn43iPffNUpL3cdZaKr7x4ue0I/jgBeRNe
p+yfbL5LrCtP5xJ+i+aJ1hbVi9W6OXFj1rxXXb2lTn6OeKzZfHMFwQGbJHnyBqB/VlSRLYcFcOvb
mbvHwrDLDDlQKYzGE1/N9YmHR/vGAWCOS4hY66JrcrAY4j4v/X2vaa3i+KScfHtvt+q7uziXWlbR
VUagtTeH6iquPZQR1VVAtC+JcvxoP2p3LsO7KdVn4XCRYKs9oU0q92nBJAantrXBEMm8p3IzcqJA
vbceXzE9kbgJXqRyB3czjP1XwKyb3rWyQ916R18DZCypiDaMBwP+v/ordAwHTRJL4dx+GdrkDLvf
TczLOEG5XEF2+MyGkOCzAkqmHOxrtg07V1jnITWsAQihEeh6FR5w9sDAjyxxtPT0LICNbQK5TFQg
gTlp6oZ7BUfuhtYa1mM3PgbpckF4OPT2xYZosqizKWw+OVPM0JLspyWd76hp+Fgz68Qnq3nDnxJL
WMlj4E8jW4rO21I3XgS4GQnIHncWZfkzxM8z46jnuSjOJztKrtqCUCzlFeOeZ/CTAPTvmekiysmM
wXz9VTOnzNzqEGHBD9zl0orjYsdAjI4YPRh9103S4z9wOg76uh8ebNp+8ELb2n+OakI647rBQeUf
1WJ9mmLlQHBZThoLf5fdfQ6a4Gia4WECIhXM06NV6WFvN9PT3A+XKT1+gH22SqgDl9jSq3K9h/tU
WmeIg2C5Q9eYBoI8TTMCri/L8ms1CPAA40D2ZzF+TpYo3gZ6ucVbOu+UgMXSiO8C9cB52JSS2lB+
7bA8s5T/iCqfXEE7m56TJisOTEUfS3gQm2oKbxhcW17knmEuB/XWMBkOa19tFlBVBNfF924R+wcb
fstu1lF5OmnFp4jBDc+DhlHDo9D3m2u37flpX3LP9GwYiid0X81GqacSAP7RTXqfFQZZJFStW9lh
9bSTq0TUN8LqzpPK/x6txgTbH/C4aPcsSbmfdYNuAmY9Y956+Fons8d2nbBBy44/RMqA3Pb9r3Nn
CGr1ZvfetqfmNnJ5ovZIUAEVmSA6zUzjrtQ260NuEtJzmQ7uoRN6QPhVsm/XO027cf1RCNdcdmHW
32BnHjZLUhAEh/LqbopTUueKxDutsH3fRmMQfw+lyS+MP5c3kO7L+BzSV3fU2qhP7C/iV44C0fEd
iRxoM+PHmlL5/1B3Hkt2K1mW/ZeeowzKIQZdg3txdehgRJCcwIIioIUDDof4+lp4zKom41WR/Wbd
Zmkv0zKTxIVyHD9n77VPoSTYSS6L8yXs4/iKZnFHSVEY236eeFqhmVodniHfr4eXhInPaycNFxR6
GO+k5Q3nPp3M3UTywEOgYbUmuMnJpKrL6ggrqHwgYsW+DQwjO5c6wPnDSErgeTgyo2/3+M1pDDtp
07+FYMuJYMf14wZx8eq5+RRJuxdnt6r6W8XI4rI486sRxupbERYo+/NKfgiHfohYKFh2p+6MznAE
QZGP92ayEAtmVvHXYRpjEhHQOJ/krPwoVxJbAEyj+tokGv3iFN1K45PmLdLP9JzwVrOud526E1Um
r83em7bg3vdieBVY/eMk5OMEl51MBvQCQPyGW6JnRLHrpCezSHRddz9OoXHuWwWWY7DFwVrSld3g
ueMN7gu5MYq434ZLlpzpdiV0sFBZbJo8xusQZ3Q6BpJgPqopmW7TQr6qMNQRHqvxyyhsA1yc3RxU
Mgu2MbUzoqDwau/By9vlDCJNPmQDJR3IO/GpkDabRVZF+JYZ9pIkbbILSAdvWzc3sIkv8YpUjCOP
b1jYv2prMg+Dqr6Waxtu9iL4dReYx9sQIcmpVnq1mk032FkiFIef86q8GDOhrqBITnY35rfDUIkI
n7RLSUZWXyv+urBkAVbmIbaBA6jOvGpSn5jo1D63aiTasyuugp6p3aSae79phktbLju37B8GRwHr
EtYORAM+Kr4SSzqMhzEvv3kTaKRh8ssnWp3PfUz/0Cmw/TCfIDqsSrGa1bTJmvDSkO6wl63d3Bph
c91UwZH+5pMEgRlSW8nHaSTOU3v3YXrBJtbvlpjEWJzAG1BW5o3bp96mCts906g7yJtbs6PXUVCH
jnEE5KjlqpYNIwaDhE3DJPmU1FV7PsEJ27Smv2cymR1iI3sYE7gLaKmgZYzmucriZ/oxTeSDvmL8
51VnvK9QLYYmvJ+AVe6Y8xxcskICkT47Xiev/JG1sgVUDNyznj+yqfjIR/pCmgrIRyWOdvAGYDO8
9e0iOU1Nz6PP//fVACe5mWq+EtnI4Gqao85TXxPUIech/DAVyVUzIklxsCaHUz8elYFMmHlcOkxE
N0Lng76SA1R8IXwqxY4YEDQRRuzr7uyJBGeTLU3VyNs4GM++8kdGU3H2PWSySg2UX4MJ4OOinq1U
GleYFq9roiZ2wxi3mzy5Fv2T0wcNmaz62gTENrvLGbF3vV0aEKp2WTyG9KGw4Z9nuIpUYGSKWiHJ
7YA5tibcKXq4WIosZsCfi46gQtdcLlbJiNjAET0GPEYDCRm7rksLJrN0pSdRn11N7c23y0i8jeQl
3rVo8DNUynwY+CuMqaTu96xtXXs3fcnh3eW2X4JqA9bl2gzVPhHAcYosd646mkH/Mib/I0XLbxkA
P5tf/v1/FHOux/t/zCNjrRj333QPvjM4GL7/0jJY/8SPhoEReBCfLGdVzoL4dQkN+M9BjcFghMaA
WH3T9Il5N9mu/6dI0/43ZP3IWnzcvWDeTf7Cf01qLIwyjsP2e7X10pH1/X/SM/i1WY15AB4BfUfw
yuyMaJy9G9R0VNNZXafyOh1DyjjZ2LN1W7iysL8aXYz6oiTTxWUMbQtjH8PvXJ5/ulj/Tbf8Xd+Q
X8B5O0SFeIi9V5w9Z/pzXzQbAQgWqtVXTY/ZAzBU54WPUNms4TSjLW7PzCRtcceOe+pZc/LJo69X
OYr00MRCdkAwDJRPPvV/+F2/9lL4XQiKaEPTUDfJLPvb74LTJZQ1lhY2XFX2UdB4GRUiiR2asVWR
oODLUV/f9JPj9rylU5hGgVORBV/ilsvv5FwU49Z1U4PtetNjRvjD7/tVrSbwNDHeYwT4g1bNw/Lr
dSuc0rVbR7RXmZctQ2Q2pjNfnNYI7gDkV+3bVLSLuljo/3sIsh0BOpPLDpQko5SYU/An3QNO7UBf
EltVy74UOszuxlpn4u4Pv3RtvP6fxiyDItrPuFPY5+ET4Z/v7rDVoIcxJtu6LOZUTiddqzZm8hMs
CJXkhM0g9ar6e9Okw30Bx2qGmyB7AUZyUtkfYuTXQ/3yU2ANkEhDeML64PEffr1odYYboSSW4GLH
ProNlLk9sU7jgkliKYa8/ZR5UqXJH+7V2tp/d1SQb8yEyK5jVmu/60zXS2Ow2ZrVpUFbpqNh6YBg
Cq8wTVpMWKE/LGR+mXQr3Gw6YIHhv5+NPNAPv78R6xPx68/gPqxOPStkLID7/9eTd2ayolLZVhe7
o1s/b4e2cZnww/5Pp8PvD/Xu4bTWTAok39xt3hwc/e8eThwltYbyJC/mlNsGFbf2hhOqaQK+ZAsC
/Or3h/t1tsIpsR4yuKbrz41dl8Zfz0zGicdEyp7ORW7MA62Nvy6hlXrOpfJ7o3rq6sqlSaEa4R7/
4aEZJTJuX5kcNj/DXa/ET2MPw3NLB301KFzDyie20dWIXa61vVuSvriuBuxnsiSSwej+8FS9v8Yw
AJDqceZMPODHv593GDBMwcPX7bmnLALKhd6s3/9YjlJv5En6/YlasGPePUB8wywL8ggus1Uia623
4adz7bN2Qj/PzrNvDGIyEqOf35SzzProJKErdrzXTb3Nwwp0Prl4u7zUOOlKPxa7mJ3orYMXAM8c
rNG5ncvIXxn6VdYEF/hy9m6EVrXt1ARXn3iTM0hk50WiYj5K0/AextDLtlNXWztE8jeTiNNHJoFj
C2QAiVNo7CVS4cI9m8SQKOM71MAeErYc3kIVd1/Q/Ol9YljlKXUWccPj8KUaWuMgzEJdQ3sIKPlN
tgt2bB1LiiaBI9kOLsjv1CFYQvA0kwhusyakc5w07mZqG3+PLKq6IhFFRplhLinuwbLgotjkn1jZ
E7OCDgC7XYBAr4p9M4j87NVNcqjj6gnM2HKvR3vaeaC7Im0N8UGRzXgkIiB9bQf15iuIuIgSEe6H
I/ZLoPVEsXiqYE88uVspOh0euAwAtlK3BZjLlbCM3EpRnVpHBUJwMwqzfY6tsdrZ3lQAym/r7rUr
BvsQz/ATahE3HxJJqvNixnXE59n6EowQvkGVd/NubpL52hXFXQ/f8l6gndooTwHfqNPiQTemftO5
mLZBjmbqvPIuMeWLsb53cPFvfH4J3L1kNgEG1UCdNwOK2s/YwJOGbl8or+xmFueJfeZWpLE6iNkL
D4PXPuaIQM9N6k07FicEi42MtylM8G1NN42sASN0jIud9PS5wBp8iOGNfSJTpiQYBuP7baFm79EK
YucW/pV+roBubxowseDqC+MiPZcGXxbM4XbGT9MBD4SmoKWEmFYSu0Z4gOl6Uajn/CsY2ott9WW/
zmbNJA/3qFhyUT3KxODhukFgKYZzE89fhdUKcnhQPmGO709GnUwXzbD7o8aaR9OqQxyWGgQC0B73
1ZG2O3IQs/zmzMI6tUGP5YJQNCaFQIelTzxdC2DT9ItsO5jyGjgDYDm6K/UTG40sWsJVH+su/h7m
uL2tQIrs8wGAhG33zA3Hebl246Yi3GvtXdk2Os1WpI8+frfcFuVKl/7mSUDjY5ucrHauHi2RvgC3
wP4X5GrvM3rfzGyo6esFoJ/h6alkaK/mBPIfLafbuNHjwYakuXMIPzyy19e7DLr61jJwxPDIBuOe
llq/HXW+3IxgJw9raN7RrtrmrnZm3IFLXN1kMkvusjiZr5DOSloQ03AxWs/4SyYjSNwYu4Exfog9
Y9vamjBA4VeIqv25bPU2JlPvu9NmNrjRoQg3GeiUaytVeXFhLFuWH9MiLo1PmZ4hwKswwOgK4NnP
0+uWWNv8mxXn1pvkztnPS+10D/UM4yUaa6nUTZAzW3sJ/Y7dbtfyOadlTeMwO2sPXOEbplMNS9ye
e+8R55P5Dboi4+CUzJzlTmNYnQ52FiCYdZLeKvc/CjOUtSTvbbxAafc0peDeMb/mTHIRXmJiNCaw
z9ugp1W8Z5c4AEHPU6q6fhimkmFJY6ensS9jBKwz5NaTJhoU3sycFUBjwFBt9dQOwRUNrMXd9lOd
FWcxcwlqYkCmpruarNLVNz4rsevS/GGLyf4TPcfyPJB6ComDTAQTiQ4ov61TVskKUlkmj2QfvJlX
AgRfcS3DRgKvMSVfWJvkvvj7MvN+XFcgE1/tjsLx3M798lSHPGIJY6mO8tjz0JDvfXB94uMkLa4N
O2diEHujVOfFbloH7Efsmay47eLovoHvOC/lEu8dS/n6ocLiWtA999rlTtVT4H2oPCiXO8sJR/xJ
PJ1agO4PWkyxYRvbKw/UXervNQ0xMthtQB4XG0hgejJDTR7cFutXNnr7Bf2wme6IFQk7pmA+9B0P
3bGzX1OXHhw2QznGE7Mma2BrlBLxxLVV9mWRXMRQIfzZynEio3OdCJvbYHZGZNLcYVnvcd6F9SEz
6Wzy7muM27s6MOkIapo35E0t6dLbdUQOpP8tJB+WFlFjzT74o0mrGXxp3mv/IBK5ZoWmCbx+hg4F
2B7PGZlokQfVXInSKpJzODEHfg4niLXfq3rkthiB2eo+oszL+VrifKUKYPuZB3KXNCrLr+y6LobP
2AFQtW5kY8Jf4vMUN+53BEOqxQy2xEI5ayPXTN6oPrr2fqE2XU4skm7/kGAcW1sMlO1HnGxJ9gT9
pPdudD8vXKnUIkLkU43piCUrHmgXPUjbMme6Up4s0SWPbKpcoCJzKvO3jLKlW/WrtZbGtopdSQ+2
6RFpyM1cY3H7YMgwfUHlb+2MDAJdGYRSH6BDyVNCIBjgOUmkpHLE9FnUffxkzTo8t8BhtyNd8Cgo
Le+ZsvxF9kl24vRqgkXYA21CZ/Q2TVlcPLJgyr0cEB5u2qpRd+EwvUqNaqrsXBpg2CrQgFfxdnRn
njMkRSdvio1HE1HuAUcT35aJgFG4Uw2HnMz7lnUFOUjo3xK94GxD4DiRNaQiSiU26Q5WDVyDEO2c
XHSzLwwRnglGHXZtmBDs4E0sLEEDuH/RpiofRJCUERNukLMGW1GaymFenlOMiQ5MWdlc+4L82VO4
uObJRhh1zJjMHx1Lp8yzRiIu0vGZrn0GJikE00fegNyYlSsueurms5sLebErrCHck/Kia55qobjW
adt4wYYRg/hiJy0TtzzGQz5hSuyroT4R3ijvm8Wa6M8286lb6D7Wff7dXaruQSbkuPaWP0TNEg9b
a2rShybnr+utxH8SJcA6JEFBe9XhHARVm7b+bT5iYIY4IRI+eIu1DTtlaaRcg35axrarGDI1jLy0
dlJs6H7GCL1DYPMWxkaAvMF1nu2YzfAGIE257VsiZYDI5Nl+wAPP1IG2ttylaSyeC8uexZ4ZaxV8
cjtGrTd6xNGzCVh82XWKPqcE7NM0qkUAyKitiQKGYDR0GXObSsGHKIf2MeNjfU6SzP7ikNdxKZzR
PtkTyWdbVD4aYX9gEeEmbJJz6XXjQiGJjRGd7obzBCv7pVFdc6dER0HF2QcPSjawyhgOFR/qKm+g
VyXafsmQLz5lfj6d065vHlQWO+AA2NhH7jz1JwZetBoIqMp2S0HEDtIE4e5Nr10N2HrEQzi4RfxN
DXP4LKxMBltvaBVZT8bMn6PBQyJrZ0xMvWXAjLoccnXkLw5wLWgzK6OezJHtRG6OtR+6ITnjbQw3
rePw3dL5HKZbO+tIL3KHdrias677rIlmfrTKKV5HTMPy4jj0KWsTEcLeJ8jUuQlo0cJXNSsJz6xr
8mvUfSTbB8HcPyk2/Pcs6JC+LbPMb7spLo9qID1wmmC07ftRM61LcklP1yiBwbmz6Q37sJqna6b2
SU9KUUqg1MT1Zng6FVhA4jkvL/acGDsrXabXSvv+jnxc61EPZEJoZ6m3wLCTPR1UcejipNn3cZV9
KOrylU65e+QEoYM0bLFeuLRSRPPS9pHd4AqC/RV6e1IrZgYTpFpL9k0HQrAIYEYIhOi+K1N9E1If
3snMHJ+8DLsVy3E8Pk1OTbZxLourYiiq67aurg1mO19HqeJrD9rGra1ThWRmFghgYw/BAqaxw8zA
BckRQbVo5zA/Fnl3tZg5jxi4bfZUMJOOkKC6W9EsxisQ2HDCOrEsX3lZbaL2HK+G5Ta3rwJM7MEd
gm92TYHJ6QwBUOLFcQfKlZHNVRZiJ8nYjlVdgGrbypLvuMu8szHyXnR1Zh1ysioOs7ZwKHR1f83Y
rttZov0yqGIM9hPzpMgQDOlhfa8RKAw12JO3u3oW38VkpJHVV5cEYMRejnF4b5JL9EGxBzibVLFb
uwvHGzUmkMkCQpxib1G7TOf+R9HH/Y2RA/kMkEIfmM/bG99t/ZMwdXuo3F6gR87MiAgeuUXLfYUt
wab66cnQmMZ+ixGbP1p45bkZY94RWVuf3DE39y2pUKeyxuejsjKDDgSWL/awrwS6DfGnCyqqhR+0
D7Iqjhaz+No5frrNSygHWhur/kbNx9oDBj97A9tRg5CXKkyUPEyWM36dR/epdUEjF72XnEWOsIkq
68ErHf+NPVbzqNlH3gDoMPvd7M0QzEaSuB9ilwI5CvqhvQWoXpNYVfF2bQw7CS6Q/swMsUgXCOg0
QglSkprZu8tqYXzAhh8Gh0DHWX7Max8xYhuo+DO1j4UBJsSTxdjmARaP/XHuZH9oMmTDeAoLNmUW
XNVgQuurmHNGRR2LB7MQI72xsDxljf1pGHX7MKYTdZSM9V3dyvE8LyHzXhxrlxjm4TamTniMTaSt
eVORT0RuGPMLJ3iRHhjx3imN2yy3n3Nl2UcvnWkCmmXqRai3rgeTNYx4Dv8iU3I/kMpUX1nK8Bmn
xvTSDK1G5TBCTVtq1usZWx+R5kjodyW0+Zup8+cr3m1gihp64iRJ08vj4gtb4/y+YBuyJW3Mvq9d
ZukOX6jjVNvePjFhVuCtXwdPtkT31Uz5brbL7DEPW32D2s4kV8jEuod1ofrsSqP92EopbwDUkMvZ
knxZZtJ4pXHKIr6U9Z4n2i+OgW0se1rWgPQTJ7beutHF5OX75a51XYLN6WPtIGYj2LEKcqZYcnzs
5y0rI7524PAKEfm2L5qXVHXFnV2U3QNhewVgG7T0qTEj76iN4pop9HIySUM7tq3+lpF5prZa9l5z
IM6CwZtftGjOc9z7YNSQAfDd5vmbBrmjGn4V/LXVFtuatclN644sm+Ycr99atEX9xXFlcD1p272h
1+fcQ+/L6w3yM9hqaXyp6gR8TrOUPolQKkVihRDtoDJjnHbA7NVjikHsdnCs7DUsFS8geIA3gDwF
lT0T3M24Knpo1MWPrqnMm8bTtr1l1GJdQTRSRH22Go6nVXvnllTqHQHoMIVd46TNFuldaZj7pO1X
iaKywJKwRVffB3rl625SR/WkGyTALvAfN/c+EyFmvy70YvqNjxInot7nggW9v+8oWXdcgO+lG77g
lyMwtHLDB3exWkiCfgbBryqPFvSwrSWL/jDKLj8lyJy3STJN86brrRlpnm1Z1NFCvJi2VPeT9jUt
ESH4Cf6FLa14Qps8veLBrPd0gCskWU4HhcDw209VMs4YS9ahOPM/MW3CfsWp027E4KWK8nO5lGP/
aZ55y6mOQr236oITq7vG/Rri9v3Ox1JvM27sVa+NPHIa6NIb7Lru4+Bmjt6gPkXcb/jYKn1C+VBk
BQmAQDiX2YWWUZxcxV4QR31B5+iLSZiXf3RY7MiKR7z8AoFqJFrR6UYAL0saGjVTf8tT8mrgwR7U
Cyk1egSnkbnadiA4K8AVbeVEU4a8YqI0nMbr2Uqtl1zb4cZs3RfcddU1MTbVd3ollBxtYmj3rlCW
nBpgY0FTQF7w0ETmZ/3XHqZL6QzcIKdmL5lqVboHOjBA/qEshXwafMqki7Qz/le7bdv6WhZBJ8nr
ivlv8KjGtUHdKBbk3gy3OwSAXWOGN8vgZyQRSu3qD0mo3GsgNrV33Y6d6X0eascmR2wc53gXe5gR
Iz8zVX0gmdDgDVxkwJ+aJSCsQ4r6J7wKCcQTD7MNMaHCN1Tl3BN+GHuErHVS99D+tX1m4Y6nr0aK
BA91QczY+akjd8nZI4rkxwYjIMzvWUhuwYO/mCVNvXbBl45FmyDfwzKAqbsES7LkFyze2r9zDGUT
mOGkq02yQU3Cv7mWJG1zYyaBZDGcKtNPTsFMqOER/4VPZLHDPn7JRZx9XprKoaUZL2weh9npfSB4
CImCs8oNe7q1nZ6Nf+Ejeb7I1pqAkkLiMioCAvqG9kQrsaKjloqd6m5cjNbE4eP2dEEKaumTHMq5
ugRGQuvbDEffPQ6sNMw2dJxMLyIB74gBh0SMZsdUInYPgaVsdaA0pVmQFJNpnVbaaYCRFENTsnHB
0p5hhfBbcVgQMjbWU5O/Ifpp2QQRv6lOqMektV8G00P6SI8Zw+hikV7TbPxkCbw3H19ak2+noed5
sqx0HZnBBUFLYnT8kxROTz8IE0ErbiaPaJW9FxOLd1WmpswvleVw7NqntP3IYpzbd9RCeUeFbMl7
G/bKa5Hiq5Gbit1axx7e6aZdlrA15s1pGcjEay1jevNOZkqvjd1ODPEGPoD3JkkY0B/GInS4dciN
TP7NJzeEhwUdlgBrIqyG4qnyY3YjbUwQRhpTYn7orTihPTzNSIn9ZczPNlk87r6LcxYpq1OLcz8k
xJvsZdza9Z4yeQadgpZAbJASLPVdnuecZ9o3CAM3xAam9bnMEusjUYUK3kifjPjM8ZGMy9bj0Tjy
CRxDTHyOb+yAgjnudb307ipycxf7PnV78DdjRrhbGlcem8E5CPfIVgCfSXPhrGl2hBerGzCQuiUq
2M2qiyyuvcC26l2sqAj2meONFcOxnESgsbdI0hxlS23FwjfJc61d/pTraz+g5mPmdu7HYAnO4F3q
9ETFo/Wy+zEVdf+6rZ0zddajXQ4hKZEkgclT3AlTbkG56OXK6EtPI91slSZSrgrsHRizsb4ZcXWU
UT4NxoWHywhvhs5tTgtH7B5cIizb17C3DCOafa840MjOYUZ30BAuDMYGf593BLkcS3uozIe0IJQu
YiEUC8BlU+c3ckH0QlvBQss1uXUYib5q4z2ZSWizyzr0wis2RgSUBMgL8XPRPwaMj3eb5q4bdi/Q
T8hCMn2Pp5Y2jQq3xbQ0/Vc3x3MYWa6WX+ZB6LsE541/nG2LhLwQ9hMOLos0NmROXTVHDhbOF7+s
eN/Q77GZspek/eZwq1/pERXOUYVTM++9CYVbZGdN7EQzC0O8W98wlmi4tv6xJM1l2aq8nPEzry+n
6iye0cAkh/RoqsUnuLGzQdgda22Vc0TkJo3BijyS/mznlRj3eHVqb686OokMhWAI74q8zwlsTwju
zBxH1cCak2k+g/HpEmLO40ZecqPGXEkpOsA46NMmZ1+pMivQVlSPABNwjCFGzHlwQUWrsIA60Rj5
Rc9kg55802rf/B4V3ZvTCGuh82yvgSKW69LZIVDO8c8MRarqIwpMTimzJVM8AmULGqdJUzKa2y6I
xJc729bcgtbHgn+wlyo5jHZn428nHBa6QpUUSJYFVof5zI6d8fDGZsXN33J6O8WZz4BXXAsNpnfG
N8Vjumf8S2fdEK1X79s8nJ/lXIPonQuG4gwiOtZPwI6sXlNRU3fn3SgTghJ9pFhiyU25Vxiu4IgA
RbLj58xPBXk0hgiAiDYDlTbrdBWPt4R9JtltOCFr3wd5yBNhK5U5h6nUzLNSsYKftsDLDc6hJaSw
2hRZQ6hKD4nXj0YzyI+LHYLwsdJS5Se2G+GT6zbk8/IGt3OUBCYm1TonRzQiQ1d+MXXGtlv1mSX2
Fi2xj91fpGu3yEt7++Mb8WNUOpHpm+8aoAmPAtZ5cs1FEs19484xLYs1mPi5Bdvs3fxYMX1pF9aT
7swGj4FlZgLOIchaoE+uo9OD0Q/cuBCqvnt0U9daV2CzBmAEyjQ/EbhanlqdElI1o9rrv3kkQqlI
88Vj9fHKzjvM1GFPhdsFboQwtP/UWr6pd3oOlnrY+k072gp58uBRKXOTyReGY5kbx9pXPBbWHFMT
G9bQtHejy/iCzqeaDAwm2RTe4lXkHc6aZAg+lyIQ5bU7Fd5X2gzEAvWGcqHN81nUH6iIhH5IqHyX
u9jWjv7gJ4Pk9Z0afXJzkp2uyjoxl4cOTqj+4CEtGmiD8CRlQJi71P2a195swjQz+UgSWbHM8jvf
EzKLIy5ZlWHfNcvFuOmRD7SrUNE0j8IlppyN5WDjF4/YQsNT3qY6kd5XEG7AogI4Cs1V0JGeC1TR
hC+D/hgCZRo1k02qVGSFDBQAiMtmxrgmgmac6c47ld55mi/9567SYoR94q0iHoYDISOCLESHsrFo
m1MPd35a68e+K3V7z2ZiziDdKxFc+cjnSAzP7Qrmd1zln4putrA3FkPQrT3siSnHsSZa1Lqh/1TJ
HTs95ZwThqY027ucsce/aiRhDg5V15wQOtRnRc2nC1WGr3iLoW3eJGahv1nZzApgeFZqgAihqGw/
d8JWLr2AUZfXCX6B6TFo24zc0GTgOatBjCNqz0PRnGhdtO3RgDfabUsxFcPjYlLTHAGqmeqoF994
ZtDUH8eRKMytq/I6v4q1INF2m3h6npDuGMl332f2+cqe1ag/Jr5tfvENO5dfTWK32AeOU+r5cMtl
OlEDMLNMzWKjKjv5Eup+TD+OiMbj1RHBsxHT3gzfGLBM8og7ONanbs6zyFmMAkrXSIYlFVFdOMV1
n1DI70C59ObjTD8LxN56YY9OnxnqigwyWd/EaDHgyVfKLl4Ec34W+qLUoiHPNvX6co8V1nYZH1J0
fUvTzNMBGPQGmk89S0aKZd6zo+otUnWDpbpzJJIn5pNLiKGGn4z4c3Awc9y38HHmS5Mpr/9S1UM3
I6xKRuLZFqZQw6Vr7bY54rgPrHXIki1XS6ds+6alU17DrS31DMqXiDU8OotB8OfHRmDBpjtSi/Ga
fPDafdAWH8dj1VmszZIdenFN2Ka3nLUua/RALeEQPsSeYu6zU9bHTXiXx77r3wSLim1GLVQsMG+q
1lrfeuUY84U9wzDssATP6gVyfhbuaANXQ78jJc0kbHcYRUevsEyqWKKEpfXS0TltvKTcVWgqjPYW
q5KywmujIdkZBt6qbh/Q+fpuVv9B7PZOBbhu34VN7e8C7AbQ7b6T60CDmztPd9NBN5XnPCp3DvuX
Onfb4nUCzz6RaMbE/Q7zAu9oWIZ8fv4Sl/wj9ej/BVn9f5SN/qwa/ff/j/jrDOF/UuGsJPh/wdZX
gPz//l9PRff6PmV0/RM/tKWYR22bzTvUMxScfCD+S1pqkxfj+EBBBaRP4aLA+y9lqVjNqJ5lsYp5
/I92iIjnX8pS1/03+GoBM2sbZhq1X/hPlKW/qs2outEmYsYOHSDsK030ndqsSmFnMzoZo7ywwzNz
TPdcIFj6w5P73x7FhTFi0odAmfROWudnbVBl7YJRKc5miEZ5oY6Qt+YvP132ux8iuZ8JIr++IOvJ
IF50GM+tvnLnb9I5JSpmH16qI4hGwN9Tc0VoJsaRtmd29oe6fzLqfrk0BV65P5yh9avO68ex2eUi
2oPDS5PxnWaR5WFlAzU6ahKWuC8l43uSlRVzGxQAugYKrWaUWYdV3TFFiImTZ2V11qfapkcbwWBV
GV9xpySU3vBtetPUSvUNmrqU0JTfX6a/343VG71qZwlF486/E8O5gdaFN5g6YmetHmyCAslQN4FH
/AHk8aveb70kwlwVd4I7DqR+ffB/FqIB4QtGVucpUmWh+k3q2JO4RcYqx2uqDA/TFLayJf+YYnih
TfQPTxIpK3wdiij+hfbunZx1UMxIGUQFpA8aHn6QmRAwiV/q90f5212HlwuuhtsOPgco2bujSGem
MYf1LAIR2n/SXiA3WjjtM0aEj78/0q+aWC5mQIMMk+gKb1ihhu9umpjDlp6uaZEZg9FqwyQDRQXa
uiiYJuNSUnzP//wK0oKkaQS7Hv26eKcjzIbBHcipdCI6G8Ex9fSIfKox/pEo9K/z4ij09dDe+663
MgB+fkhELVxicjiKY7bxQ+4lxb6kh8eOPnNOtimfmV6Xf9A6/+3BZBH++ZjvHswqq11EWhzTDohU
sWmsIfSQX9sKFYIKgO0Gie+ff3///n5MliSOC/tylaqvUKefz9NPpk719FY5phHTMF3UneVAcAX/
QbSMyMcCL3OZjfHu98f9+3PjIYYTJksTDyh8g1+Pm8BUYpCp4BtPsnzQoktf0e3g2lEVsTXaq4p/
xmflNcfysJoeCBcNbVvYvx6wKUCuATgTESbE9tYKW9lGA41WL2JCaZx+f3aWWIkNP+mlfTS9jAg5
EIw/xP7iPVLHaghY9UEFRT3DPX0Y+iWvz21uqOUlV4x4DwknGe+TarHrA2NQr9wAr1xKFKleeBRW
J61XBO+mMDdJUegOW10ZJOeZOZWBcXiRkGsQZTMemxCtbLoyd5ud1QnGk7VmBnRgWbPQ4vmIeo/D
4OPRQh8Gs9AOBmJPq26u2tuuh0N/mbVv1edxSR3nBV29LyOVoIVYnBMz9ZCxbmXFfLfqZLGP8Ewm
9eU/mDuP3ciZdcs+ES/ICNppMplG3rsJoVKp6MlgkEH39L2yL+6gL9CN7llPDn4cVKkkJRnxmb3X
Zr2IY2gN17m7mTu/91lyEZmNDzG1fhycsPa+ICbjo2vJIDz75bThHvfyINh5k5naOB07tL6ZzfRk
T/wPT/ukqduLWkPMTRmmVYyKlaGOtjE67mhMM3HMLK98mMkjQpZBTvr0YFVzLg+9CFiqMY2DzcBc
Wh0WDKbhjUuXg51C26FikGnn9yHBUvIEDXt4S1lyggBwAAblu6BVa/bD6egubgIlEQ1rnKYDQ2Wk
lKKaBxz3gfs62kzadqrDFr0TY0uCVkfxLhJwMgJvtGnHtxUGaXaM6gog6NLVgKUzEdQa54IIT4Kh
iJW4gBLDHRtzYKoYAe3jpQv7SsNgNGrXrVPvX9vzrAMmlPUSOs8z14XziICgHI7NujbiuPXuqMA8
MpTNEotNwHxatmgTB+IeJuuG9aqPzMFqJvESdIRRkFqeEU3LNZHNSTeOLDylgxRlh2XWZzfIDPGi
zyLeIUY9wX+nGgvq3swZmR9h2bJ5AT1D5izOyuth4HPHP860frhJsW++ZMji2aiVqZE7pJX9W5hq
wWQNQjMrU5m61Z2nSrUeQhDm59TlAtyBBqjrfTcq/1nrCzjiAuLsrjnXKTYa1EzrvtWDaGJft943
MgEKJlQSTbWrFAKZj34c3V9cvsUaN+s2OQcb/S3hxY39Px34S/820US9CNEv7AulBeAQoi6JfWt1
cWtPWclIn+HazOCGx+YfTz7xGj6AHAtbeZq+VWbqFcnyRo871M+F2m9K8FogOC2uus0jHgy5nXps
jZMRvG1qmjCLlwh2JdHx8hig1H7v6haL71JZtF/ZwDIktszaI/uhW7wryg7kbSP8NYiX8DI7Lw2b
vd225RDR5zl1IJgb1quuwqbO44VXgqTUdPzxGrGxNQlqLqPBnXkZMAeshKvOErQnn121noqcRO3D
IFtLHVYZKgRSrtjMPVkz47wPcjZDib3y3rw01pxlT1yCF8WTP+XIdlAo3a3sMlDTFGPzabLZ/rCm
vrxH3u+5R1MsqGGzcqiKs7brmZVjZInwVUhpX/Hq2p/kta9ZopUlntsh26KvSqwhgg1iGjE2VqGj
oy+Z5U3+IAmf90pi9oiPAe9iVwMRx4q9Vn5kr9aQiWzP+t1hYD88yMBofOm1Y54nmXlIMjst6nnH
ADeHIWxXXMrMYmow+VLU9hITAJ+XN6qmyjswWB/EQ58VwfA0B51g9xyO2gJ+ziai2HlIXvXfsqqc
BdVgUbani0m3TmZ3cMNf9hxFeqipTctYmDRHB7WSBhhbTK6tuGvV0D4FbGESsvPc+rD4LT5wHWTN
cSsC+wt8r9uSHe5XfM/eUD0i0BB6T0pR9UQRbb/lmzs2SR9igY8CQib39lz3VyHa0E+QEMsviP71
X0sVII+e7vN7tYSFegCNDLPDatWX18n5EddINDDY6MNX24zem60Z0e2CIIO/EnEuxkRYhk9lHVl/
2SVuHwMs1n6/0iKWiWLaGCBGX/qjw+E57VnZrTxLRBEFzG2y8tQw5mlOEmPvncUGa99uJQRQDMzz
dNBs8xZcKzkQAhJcB36FC5nqCEdSdVNFuX4JqowTa2KfWCGv2twks3M0lMDtGtCx80XSiWEBD0Mj
gotXzvP0ziNO7xch7eDEItLWW4ap8IGsTUsiVTc1M3Itxe9SlV57AG4sx6tyFdMpzHKU8gZHMlzX
MaxPXVWk+jyY0f+eq5AJnWDe+oG0GmtF41rluFflutwZV22PNcMpHRtks2R5en5usVuW9pYgM0Dj
4LS16Pi4y+63qb3ym+ESYjh+4HLY92jxUM56bj3H0ya0DQvaSLzYGLEepVP3+mW22ULGjpHT9+Wj
/ampUyiwxhmjhmQnVuxges/FcfUqczsH9hLGYw3gsplaOSZdOWQPtttw+ZTkDn6sHj//PgzLoU24
hW0kdYvGAJkjB5lJZ2yrh83aer0fB9D4p6mxOJTTyO25wQO1lvtxK6w/uk1nPMNAMJh95XPuJ9Uq
268RP310t0KmNvve5Q55sdcJ7wNUo/q2nQ2BvHkbIsqyS5meArQiv3ntqzJurQA6NoGn6sdvowhn
oykt4Ef8Rv+VYQlUO11XiM68Ii6fqNRT4vkALFkcdHw9JdaLp9pbjn0QQTCP1pW0JIZK9bsguWg4
kCqBA85L544BctUS0FYybXJhPuFCQBsx475H60ryVxB1xcPCPDePZdE53wOWCXJMbXCGO4gN/gwY
3Aq/a2boHx3jObGr5k6oOHUXiW7UgQZURI4LqXc03bfFZr9mxSLcCnmemNZLCqIgWkMPy1co6jQ7
6KjQT1kZMMCmdyEHIayibj62M0rxGFkB5n8MmfWSVATPHaxBjCbmDcH5NeD7TDSbkG7nUvL8KTgU
n0Iu53bfuKneQAnN/nDQbQXsgZXaOCbjFnJsktvawcgKdSAPZDrb45ng+KCJDSq/T0RNA0Qcs6F8
Hoi0MJBB1wiD+jYNXOAKrewuqMRwWqoRvl+Yl/Y5bWsTxgsDg2UfFZuy7+asb619oSo+VTQH+VNA
XUqESVqpKl6EJl9ImUIlUjsesnhsoH9wHlaUrDBUwIIANYl2/hiRxZQWPowBNwdaF6+NmSirdJXd
lRAdMeA7pkQ2CjpforlRzrlolaCGVFVexCgwls86d/1ulyMInE4zA+unFK7IeAXK7CJ6md38TU2S
oixcXJUidMvlPUvf1iXn0s/8UyCbckzwNVEAF85QvDP7nb61mMswabGqBOjki+Af6wD0XIPEIBJP
HNP/Jqabzz673yt7Vqz4lkHptwlqy9soMsm8PE95nvOtcY44sDw7Jp8Vz0zW+Ww4XVLf3uae9LR4
CYz6g5y5e26LaXodNMIM6nGm+0E38kNrVXjECHshLKxgJqt0v7IIJrcG8X7MXqd9RJRUDnEvFWzJ
vnH696GaiKj1Fru9wiEKtik3KOIZ6qjgzcorliZyzUKd1A7ip4SYOr4juj1qU4/xhs06XvQqcTWT
Kd60yIHL0PrzJYQ3DFB20yBhKnLk7YbQvNsz34J8uC2Ot8ZTQCsMcxtZNOBBe5gJZ0bueLWm64Rr
KPX95zZY2BYz0G5vvTAluIcKr0zk0lAm2kNEQSeK0rVjufXzOYBm9J6uKaqLpmuaOz7OHoh7SdpY
LIJcPPrjsH7lhOjAQkCp8Tyig3gWYm1fuYEaeBno/H6nYunHXVas5iFKl63Z9WGlLZ61NbwL03FY
kBku2Vu09QX6q76GukKJvfyQDNfeuXK59Bx8sOya0KQPyYTalAI4Q4dLrZiHnFqj3eK4KkYaAK+7
pMT4JDfTYS3i3XKR1COr1xfAOct80v3Krj17pc+rk1KwPm6ckJpHYmLVGJG+8Ly6hkukXmo0lasL
W7JwjPrn8H8XcZct/R+8m9NE5qvU96h/aQmWIGqwqAzoNPi9R+rZEY1CIJ26hJ+ZjQqkWOB+7/Ns
xBVULP78mWUeGqKo7cHRz5zte3Y63XNpcF8eCLVz6TMya8bNkbpZc5VKQXzEwlH0Oqky/xNGrVpO
bPjd+3bCE3PNEdl8DqtsILHMS/hcp1xjO7JqsYVo3+M/s1mylFm8Zn8J2HkLeRCqsyu65j2yp1nu
RqxT4471rnWj+pUztCnn6Klu6F73LkEOqMkLm1XLRD1N1USwNi/swg5oNxN5MXDFeAGlSY3ExB/y
4XxZHMElVJqoWl3rIktWmsXfUtNpAU6jcYXTZkeXfL0G2d4GBpOaxmKvTuAgLJKJ/LtlNwVFs+z8
xa3pggJET4gt7eDIWj4fUHEDy49nQ5r4USM2IxQBZsOL43Yczt4cep/ULa4AT1aqe4J6Xdi4RGsQ
V0E+D0gPKoHrflI2txV0ZtJnZ8JFH42q7SaefTN/TjKCzkezVHOyli1SEcfv7xgLEhFNLUHtwZKK
RAe1dL5KDC0qWPhs6Deegs0gTM66/qsQSOb4ySIWX3mDdD+Zypn0LM+EzYtD1s6LbWzLA0wSymdE
M1g6nXKihepDika68yEi1Go1xXceVFg93Kjevpstoj0Lm5Aj3Xg86UTnYondmVSU//zFy/nkCpMf
0imrvnqvmH6VMEt7WPKCq4nPw/Jw3BTlyvjR5VPtvAo9xzza/j+/tNfuvgWMzV532lZC6lxTB3vc
hwuwIrGK5nD5SX/h0AHyzcu8PjoePv+rlG11MjBBkmgMsg33gruWv0hHGTXiHc8uCiqBcjZAGETa
CJtZvRPzWhMs5XYfxtTyJhtscgwbW9Fw5qEvvoXTWDfssMbPidy+S4Irx8muk+X41I+hh0SUHIOS
fapT2vvK8yDUsfftWpj8Kv1DeQDAhWIfxVNq+XwfCLVXwH2a92HnOwRfB0EVPFtea72aoO6/07Te
uNllkb0Ykozzc5l2RLVDzfCfF4ooCCxAmNLbpq0jeYzwhsxMpSumFijCh78Cxv4HpmP1mgYC6fBY
F+l4yiAy2LtxQH566Z/QBYoQCfyZJpXyUguI4pRNVB1HNY/NS8UHjQC98bxThS25v0L4nHcwZrLx
Wm+ZQTaztNcsJTyViNUu8FKHKFjiHn2DBXlOyafZr3oHhw1WbUxXXv8EtqKhnHflxpniYVDbZRuC
w31A8meJNTijALVQ5D226RYhOxI8BBTqnMOJFSIm35GI4WVH4w3q3rUs8RmNo5hjoSyKR85louZD
Yxgv4fdzb0xDyvsxDQKz7Y2bg93ZXGA7u0YTqXFKI0iL3y17LgE1AcY6HMfOfZ9018FHi+bQxDOx
N4S3SK+8X0zowfeNnA3AFQEF+b5vmuhcrCMuLN2uk9kH9TK9jUHJqAYSo/NtqE8tuqAV+7ZRPJtX
rVM52QkWRjfsxAS7CQjXCquwWCNojVUzqutmXjV/gvhDmnhpf1yUzF7skWMqz54O+B5a7JnfPUQJ
SILV1ETXmgB666SRViNAiFD571yYScNuXlXIm4FlzTvJdONXi2GnxfSho7E40BEOt4Xt5M15jgY0
LQMqOlb75agiBD75Cuis72d05jikosTNiL3d49TJ9hkf33QokerVe3/gWUls6OHqw2ZYVR6aNudk
XqyFLNSlQWoUS7pI5Cy9MxydcvBR1vZlCfzw4qhEpD0vr7zBm0dMBTMT8lC88qRpofxDiyU32mlP
2Xj3PX/5rZxOftBsXFbu3rj9uKPvXQkH8BXXHrpJz12Dd10K/ZMhtCY5yM0RqdrL7P0yPa4pR9ys
gJ1OtbIeglmYv3OwkBBOod5/4mBz7lEXky0qiix85dbqgh0eea85ovqDa46NNbgNtateR7xKQAzJ
OHmog7b6YK6RIi+z8pFCuh9grw0oJcBfBJd731pCTYpc72hiShRInF1Id/GzEaJR7sqcNeagQHrG
gM5Wby9GXAOHCebEH1miYB9Co/MYaabt3W7h0NWHMnXWr0CSnhM7Y820ydKTnE/gTeriYSiYFe71
lutuL4MBQT1hSVAnfY7Z/ThLRc7HBq+V/Rbv74PYLinDBgnwvxaSzHSCuUEVwZV68at0eYEbxd6m
5tWqyu517dnlYFgelxc4Cm4eGzxJ8A4x2CE4CcYAf9IMWHO/LCWxLsvAce7OU8SpMLFhYO6nFL9u
rxdUQEw/b4xbWzVjk1yl+8xaMlBaQVE8ap/J+c5FWwru2gF7l9epMIeJl3A9WLDgpnhRfvhuN9FC
uJUAMghwN5v4h7typSQYGv9+3cLQPdUukw8eojx7jyyGO7FZO1JlmOkxciNC0v3LrkE7+5rToAYi
i51mj9ev/Cz6HMGXGHDR7h0yhUrUy1sVnjiap48QUeElU8JDqLXYjJ4A9gIgwMnYIrr10l69d33X
/ZIO6TyjRR7TxCfKiw+T8VVsxNC/cmJOd2IKPJIYaTQF9K9K/JPo4v6IVcKWhSpnZce1oe1JsIgi
mkUtUV7idYknwrNmbr0+tLO4wF3jJzMaTRIBOq/g67G0XPm+3DQ9e4yAmXY1sB9PxVqpHPyLzD4k
KP+HqLYaHTMSSB/xBsl1Bw2xfIjAqriM7VpxymQ1RQfM/s0d8pRmOJSWk5KR5abha1AiX9/pQeL/
I1GC7hNbqQgPnY8OKLkIH6loArOGeLGC9AZysmliL4PQeVXi1kcCvHV9kqYi/2dHmagPrYDlSaJF
rV5cdq58aKVnfaWjh9N845fQHRSjvywJACeVOwkv46HfyvBnJhrRuYRuNe+2b62ETE1O9VpMHe5O
Byua2Q3L1JDTU1jBK3bGnluf84EUIOlUPyybGSKVTZFZsda1t93Ar/E2nhjRfrXrKqmRClv2fybl
bmky9gGDZk7KKHvoJtTcZ1hx86/0zPjXgSpU7bhpcGMWkKGn3WDNVnTo8tq5d2WAw6hyZpDHnsE5
vwcT79HoMLW41ZwTRGf1Zj0FLmLBG2zZw7vtYIWPXcqVs5wNhF1Pafenlmjv4x7FdUQHHbbvJaIv
InvtNbwvfeU94bwSPzajMOZJS2D9QX1Np+SCzwyPgLdHRhxOoP5B8SPWmlVABm5iovHyBilOLLVr
dSV6P7zOVoOpocHzQAXB6BYU9WZxPhmrubEsFaQxgCP0WP64VX+yWZeEMhddy3Qf+e246/rCC9Cf
F1Tac4kBF873GkzxDBA/3NG3hZSAodNh9pZ+cEUwVf+39Oy84Bxld8CpORcuPGs+pQOwbq8FN9ni
vBA6dYprJJUZDsAtKD6dEOvGjo5t7tBVDrzFQTqM964n1i+AXuD6gHLy+lKKFtuOKf7QHy2WtRYD
n1W/5Eq4v6LdimlfqgGQY4/JmXxMOWsugg5ral9ZzpPMDdVF6m4QvS2i2Bh5ZDwWseTgQLPJOhPe
MI12eWbL5t3PcpwGWlU5Me3AdJcnvg6ZEEhGNiKhdlDeDveTDPlW8jmLbbNFL3PTZGksUgb3O5+a
0b9Wvi68PZ6+zDmPQ+jdzZ2yH5zLs02JxYW770dF2nZQSwbPGUvhmdWQ8m7mpSbaomu9zULrBY4z
QWOCyHWu8LEfcIIJOyEnj7dWaisNj3nOmvIQmTTleGqXak7UUDMaj5DdsssKUTYeU+xP6sbnlaWM
xN3Z3VbMRS0kmSVel8af2s8m9C0rVlHlFPuUZvOResTCgjG5VF/BOtWvdU9fkJSrh6CPbwkZtcOb
gqVs24L6YRZ9MSdhg/Iohke7kUWaKgYgpJY3+QHRB7EqJrwwu8tMk4Ue8gFnu8uLAvLXQnwEP2Az
LD1mRl4xfyv6F5FaA9U3sBrWoJ0Ozqm8dOoTvSnYyoJgPYDTAacXJpghbsQka4w4l2tgitLp2lQK
vNSYC+ue2QnegCIPwXZrW6ZdHPVFjjddN8O+YCVYYzCkrz7QeRIHZ+c4A2KnK0vY5VqvL7y3DY5h
d+RSNhunAtJuO70nicG9szvZ/ZlYBmw4o7FkxojtFZ1devHF1BulUAy60u/Q8td0SnXPTuoQgcld
OePW9Mmr00gfox6PDqd42UlMKZLW1Z4i+0Q1vAQHShm6aBvrrnVFGRw4R3yFdv5iM9AefwqsheFB
Scgee6tJ8edyWzdpdd+plihGin2G9B1Tz+Z6zm22n0QPhCTvCJxwuGFoyw5qHvQ1dr3pnTtzFCwE
eu7btvBtZLBlX5cn2dXm3vE9Y4DR2GmPAzSnHcLEz1wty4LpA0kAU+SNNZi54C5DZ90R5FcQjcgt
7R6grGPM2DojD5T7ixP7qI4vbnprxOseFl9DV4AZxdWGwbfvh5nTvKBaNV7UPDcgY2+RvKzZrZu5
Sl3K2dw6DGwF8kODG7CKrb6Fjo1AlN4dd66B3k8LN8ZDGdUph5EA4unU07ScZN6k/mGRW/NpIaG1
950R6OCnbfI/tZpMzeYAU1c8iY4YYrtsRn3mX64/o8myr6d+YD+rKrv8F61dhTYZXd3F4ml+Is8o
/ZcuBjHWIUd07n5iNmCds5sFA2RskSMx9UmN1nJ432rXyvZ+vTgqhuSiIS/0vJmJ9g0LxDRAVU4v
g6JgFyyKE0IC5cBYSM7x9K8niIfDbdAMXmXVZukLq4h8pKea9TeKcs4PKw/6jICc1HePpByAWqLX
DK24J7cNmDeiglMGe8hhkhwVYWLjVZLYIpT73OInZ+K1WeaCnwbx7Nll/QardiAUTkbdcB2y8JfY
YRxsfT0XxPaMgUvCFMlDXvs0dcpt726QyJjZ+yq/6jS7SKIGvCxnduvn9V5DYwBiWhtpnRVZcg8h
xV6TBNbg4G33c9ASJ+YyEyYGkVFifUN8NtubypxCnzs/V1uFsIDBKXW6ULTvadjcFz1K2p0N2LS4
jKnrjDBLDbeVu6ZhEqYHvHu8t6YbkYb5XCte2+HGdYoZsA4jDX++mmeDNREwV3RIFZcZeyIXZklf
+TQNC+nNOf75qOsEO0KSJPmfln1yWC8BzjCPoQi/uNWR1C25212O6Wnbrvh1KbKgnWykoyHFj5F5
y7Jgp0C1/h25pp6t7cKQbS25ToQrLoqAQ8xdZzAkY5BYY2+YL7bp0uwdZr2aQa5N5LUccJjvqopB
fow9mR2q1+pwvsZlz/k2R6Pajo4pyujKYcl9u60jRk/i15xD25PrHPtV08NgKhubwIDeZILzER8C
fWTJ+N1oURxRU/l8cbfqtldcsFjH884nq8E4faQZOvNcEtZV1f4PRKDox+nHedvNaBbmiMmb1fm3
9A6GMxTtQr+LlB00rx4z/vwBH1+t/qGIJ7x5mMvmbgbM05wn5qWgnSEh+cnoBvk9I6ZhTJijkHcO
PCpcsh2CGtO+rbSvHUPybQjOI0rL5SkVy1yda2ca3SO3ue0fCo18IFmckKH/aMjTAVQV2eLGyYgn
iTfmW/YRWIeT30OAcKMkd4NefQguxRYHZQR9xluQfgAHmpgCysLv/1MX9v+kb/6/Ey//Hxm6/z/S
cW10X/97Ou6pazNd/P4vdNzL3/hPBTM65TAKAgQ2kBuFED4as/9MMXT8/3AcFkcopWDmIktG9fZf
gc/hf3jgU7zQDfkDfnAh6v6Xgtn7j0sAFaIt0PIA4MP/txTDyPvvGjeCPii0fQS/l38Jhfx/k5yx
tDWsQft4CGlzlqPT1895uo0nenwmNqJmwD029iEclr0t0rvJy+1TgCQB2SbCJiRbHiqGDnh81bym
YiWxdKYFNAFuFcQHl3jRTpJGsZEkxcN6q6QYT8rzvzFglw+8xOrKx+y5Q2yFpbv2P9fZ+wseqjHp
N/qaGux+aK7B0GBECyWSgymVMDTA54vCshLF8p0jMlyiKxxt2cOSdUssRw8NUpmeR4XcUzjeg2dF
X+WKBE2p7aaYlxsLqy8buBFvs2+pJDWOdZgsS94u7EsS2+qp8XOwppRlpLHVddpQfAzV0+JnDMVM
VIYveIP6xB6HikLaDt+WKUxPDOlcZy+HYpqRuRRkXviFsV+QmTTABTvrRYUSoDtrcNaMIpveq2FR
bBPScWaX68kTYxbGkSGh9/iF2H+eFaqNF5jzLOysGcVHQuEqE2OPHtSthRkKCoE5vS6snCrcT50c
hRQD4yDzyV1Yi7nZZ6wswWrkbfcR5dOxDTorod6BmlCRsWM5awZlu3Qt7ugpqAATTy7LSczP5B6E
jbha7ZLABosflFTetAAX7jLLSNlxMb7eigJHKx+dS1SvzUg6S+vYMJ8EFRE6bFFNIN5x+ZhzSQQY
B2y/nhZV/8hV/nY10UXF5hNR6a7/6jrydlVuEZpJsdrfztt27ahHRpUsY5o9xJsy7no4ALCUW9Bb
Bp5YkJv1A+f9cL2wEPy2jH3tAEzY1DLGWTHIixBt14RwAi5z8PMweT99r46YlT6XYDsjIfjTVdl9
pbdju9gnQryfdBTwA9Qjn2oGcMSIyPmlSSWpstv0lfb49Pwsd/cs2lg61M5eZJVK/H66FmVYH43T
RA+ogvYhJcvi6WRNT2CnzU2mZIP9+xIT6uk/tBwnqHz2N1kEYPEYv2VswLAbHgrMe2eXA+AO5/IC
EcyI9Q1CE1+OxZ91iERb39T+guG86h+Ji1HkUKsQo/7QPC6rwXk0seMCWGCdRrcC0qODZkcbKpOM
WwiaSL5eVy3tMBHmGLPEmYFzlpSisPHt1MurBke3K72xuGH7EyS6t9MzTqfsDIIq/Jjw6tzOU4dI
hRHzBfauXstWfwaG4deimH3jk81Yvkx+sG+ZhMREUpJ3U36ombwDqXuSotmnIxsIirjxWOLBCr6z
2yw7E0Hek/KDrLPD8r9bpFfcBP30s9aGNKz14shLS4SPZr3QHwZ7ghXopkjAeK/HQjMtqtGYoKQg
yK7mwpYjsrFtUMuNN1j2qTZee4MCyP+kgH62SIIm6bd8LnCDW0rSt4LXjNlyhZwfU/40157NkFax
IPVA3bbRscsv5jkKlbQSsRrpDxgT0NP41+Rs97ckVvEOP9MUR0npXrKRUqaMbvUP1yqBS9bc7qtJ
2Ad8sd192ts3hrX/Eb3GcpZgU54KCWLjckxfKc5+nkEgKl7VBLD6LxkRPucs06G1rZIZQUxJ+pnf
idvIKY59SOJeAVgQn+Q5bOVtOvK+DfMPjYKMsTMc1hlaasMkM43RFOzbIAd5+JizEQbGoZPNRHBd
iSG/6Pz8G7zje7k6v304k3veRFcTqjHganOGAqdWsIbZX9mD/4RxtniMWsbmgGpqMCbhhrRMdn+9
JQuQWlbzAzkd5cmeWvXi2Top2mVfVJD7ci2RGjZvq9sy5SK+hX0Vtvc62aAWrY7NUcGGf6wtN7Y7
SH7CHaLz4jk0D55fvMAHYpBODsR4ZjJ+teCC81pkEmK2aXPA+oxxELorrPXgdWlbvnxYIGzFr76v
iOTFKDzk/P7bW1zblxjvOj253saWYP07OOV8tI1qjrx0y6mQ2zs0TMHtQKj3jKvvnS5uP0nmbgQl
oStovGh6KHXz7WUgn1YkozQfY4EAxov1NIM3S1tIBzXhlPgQCMIQd+t6Adhm1gP5cutD2hdVDNfh
vtnC5zDNWWd1fGM2s/yheLBS9TnLpUABl6+Jz2jiw8PUy4GLqAC3SxUHZCqIoKFFAkF7xQJjuvct
gply0ondrUtIqZN34JXlcZ3ldhuVzvKGy3U81fV2DueyOnp5WfN42KzThDJXTHESB+t5BfksHHzU
XH0JxCAk9RZ9jtjl9I10u/l1VnannHnHjlnqxwTXcGeN6rkZdHjV4nJkBsC9mcE6O8+6GI4dYZWc
4awaCPR+bJGF4X4ZrzLZHptuqE+TGuwr8Ajuy+jcweKZWYlN/p5kuZGCtrSTDrz/zVB+biGKn9Vm
qcYSc3ySo+WdUoCKez1a7/mA6ZeH0DkFvR09mAoF3FiM6swdwSSeIwTpgogOdqvYK/Aj+EcfMStM
LY00hdC0kr89gf4Lm/3mmVubpvze6OBVlgUMtDEB/xSyviWDiowZUHt/tSBXgEEVsrz0Bzuu2plw
/KwzxZ8t8RTbXDSHi0Dzo7em+SkDTnqblrYX+83qHC/r65uRNS9jEr//yjvN9r7ZdJoEFGIY/Dlu
9ltYoAPNCIqamYBEHU8TaSQHjvX3uR8POMIhqFnXmypvluoja7gwy49orO98r77vV2inS3f0SsRH
OpdPvtPCqXpn0/Pclt5jVv2J0PXKqCbQKvoioA9Pxy2byX0gz1VnPoThcgW7OY3dPZPhU9+gqaqQ
m+T9QsO9lpyL2KHmdLGv+pZwNmdhRBVoVPXZu0sy0r6w/ace7tspnyNib7R86NiZYAJILJRKyThN
Q1Koo5wZVEMwc4sPAucOhsC1I8vab1qseyyl+1qJZ9QDHyy6rzzX3A2je6+7/mHkgdnmAiiAjro9
i8QhGYJCJ6jwwMDa3tmibCXjfWUgiJGf2bOT3dV5dqKdJH6PATc4LxXXTfuFMA38VBF+odwXyTDw
uIQj18PUhehaeNcWDNRBc+Am60B9E/aYIvU9l70vTnPVHqvW/txAPMQRywe2aelDD/H45PqtszcW
aUf9Arao5qOs7NUkgSz6J6X5Wn6vsh/EnV95PpWJEDU3tkbPzpy+PUaGTWZAPJOfa7CXOr9tVusX
OeutJvDmgGxtL3v9d82j21XQn7IaJn/tUI2UYL10od4xVpSXbyvo9QcFG1+DUByFXjykYkIqvH7U
DlhQgrOaDx60S6yPeq+r+c6E/k9r7OeGNubOsutfqjN1hQBWfEgtH6Gq8l3VYgc+b+dbz2wKHsMJ
a3RG8t+9M8xPfe48GaATmsNgYNDGL5FgSG9pjyv/0Mm2ia1aEbw/R3W2nIvy13QuQvnwkK5je7uR
1nYgFjE2LgIr282bW9R7gs2tiu6bumIPsjX9E+/UQ9jUf2cHtIKLgr6zGpsmvFoS3wusmjk3GZE6
lP6NTAck2bjvEsKmrrthAD4OuvV/MHceOZIjaZu+y+z5gzQaaeRiNq7oHjpDpNoQqYpaa97oP8dc
bB5mDzDhHt7hiJ7NFBqNRmdVmZvRxCde8dRSidZBXk7TC+Bl9XOhK67DYkhu/ApdQuSwKJ9MCHvZ
FUZrIcREQvqq22BzQ99CgZQlnkJ7NYkAR9n2vT7N09ZPAkKMIDz04JJuiiIRd2RK3bYtkm/UuR9h
q0bf/Dq8Ubz0bYmONzDd5InKUoUaTwNTBITYWib8RvrO4boYOvnDLEqxzwYbDIgvtEPhaFy9hmlw
HQbwA2iKVdcBeYMmJO++DTj9Wrhpj2NaEm8NKBdkUIu091DWTyNqvfdo6dkrHf2GZw2dbDigFcD2
IGM5chW4B15LjA7QE90h+ATKeEIZ0KQo1WGz5353EAbYtQHA44Y73ZsHWaz7DCAg9yTW80NRbMCZ
dldligxDJcUPoxzc3xPno18lQfyYp5W+jWnHr0eFgCdA4W8hTLKdZtNvcBAqvcqKbobAobr6UNeB
8TIa9gKmyAFiaW79S/h9tUua6TovUc0FkGC4L3XHO9yDeF8jQ6BwLxKoNjigWB0EDlYq63GH4Fd9
1iT25YjvWOp+DLmSxGCoPUp1SDnZQ7bq0bvVkLozfFpG05dhGo1NoEpoZ7ZBFRkFvQlIy/gNdGWa
byoELCEEIE51i9y7f18nidjWqZo85IDHbVvi5Zog4LehjFV5SEmb311qxLAa2uHKQFqdu0ZyE6d0
uEECUvXTEppzvT2Ahc4pIKPdfNXAZbhye7Ji0cwvCpnlLwOYn7XVdMPnxQH+8zgFxpqiHg7OyLl7
hpNne4XSzJpOevqoj1Y/LyIeOn5/XbMx8nzc1nSrbtMJ/ACqxMZ95Qq4xhg4/9PDxqDSmojb2my9
yMgfR/cLigEadqnZZ4Ut2A/QG/42UUidIpcm9gIf1xXFxF9u3lCwnQIQYgAnwQYFYUkdbjSRtLV8
sJ2GfEDU9RveBtYLHoX1GuOqdNVyzr5MoiSxsez8Bh2o0fMBz60CW7Nuk7B6jutFOmOgrGhBRmC3
Zt/ajP3lYxU11XFzRVkNplpDKD/BrboWy4kcExd53DL51Jn6uNOrxNiUMnpAwvyfHP35zWBm+U2h
rPGW7Hx8qGDAbKnGfUX8xvd6lEBuEGdsN7lY0ChpMFwrWitYUfpxv80SpMYgMcUvOtwrXNhinXeW
WL/RSrTvsSOGkbZ2FqHBwaj9r05XVPveagFD9j4NL7Q+V/qg1F6RGK6VWvA+NqBkPAmu0FZJybbt
FuiTaR18+MefMKOY9pXqMQyeiHZReJutr6Jyp0+FEYtHAjXrp+nUuEjo+J0RBJrDfcWdzk0Uyt9a
jqCzmfUHGmnVtvL97FNm/wqrfQBlA2OwX8HgbrLqIKrHEMSiY+/RJ/qJYH59lc3Ul13cYveuaqqd
qypUywAoa4jDWdonyAfWXybgZxBz0UargvwXO3KkkFBr+8zpgxutizZQGuZHHNODryw8/t+mSsAo
yBFQQG15gNLT59RCkYS5FCsktZ7hspEupP74OcwM92s+tOQtdOm+jX2UH5D9iL/XsnMIpXyDa4dy
Oi7FKiv2U0dXoFDBqu+q9DcyxWyE1pLI9AaDASqvRvpI32rY0NYr3zHn8FtmxkAMbeBl4BcCsbUd
TQc3XTcSZc5Rajg7IkdGqaQOviJzqSXE/2n3DSwsmDJqyMVjjgfGQ8Ic0UYkbARtMOGgZspB4cZZ
Gfclod8hMrNqISfS/iA5D41bMZbmF+Ax2d2YipHowZCau0pT+vjrfPCHJyCLw7wxGRJcQ2XfAblM
P2ulIQ+YG8+PWQOJYmWotDygkVOgZxNW/nM4ABdGN6VQD3JOrD9+F46blJCYR8xBJm5okOYD9xir
ayWtyCtEh0hLVYXOhkRU/AS5KoAu+douqQJS6EqUW6vSEMkyZkWyUJAyxW69AtLSXuklcoNAJ7QK
3XGoChrcOsv9GbjzAxR/8VIk5BZZXjXXdM8p2ZBaIY1eueApqYWhre7YNRTtiazaSOfGE77zw8KU
uO9cEH9dAYBYy2GbUQi4CuHg0/UuytugjMcDaPGrMSZhirXrPDSfMa+mESAmaAXoRZGOdMECZ/VV
uQfAGawrYEbrbmkUdsizjm5db9A78mp5W8LwWkdAbIUPpjvBPdFqv0obNM8kt3EHDKdDXc2pcYEB
Rm33XyvssmLamBn4og6/YydyVu2AsI5bP04OjBsLUIUVzzg4WEAveNYLuPXAOVKemCHCcFWnxbmt
+xj/4M80ID6VE8KZ2bCLJudZ6oiDI0S7Hsb9kP5JGh60fmnMR/ajNTfFM5lh70HE+UcHA7WSyPAj
8IvcOcIyEaWRvpqv7dC2r1zQVesojneAdX4NQfjHNKbpRkbJ3sLUZG0adrGexIRvpUw/U71IkItn
nNhH8Mp1Js8ao9zD3+w618E2ZKF17ZjWLwedSw83MATFpeMSwes0lUg9JW/CpyRE8T3O9T+INuoo
SUXZIy/wFmrPuDZiCoFqAIxtldQ7YMGqUIodQdR9tlx4Vhonaxpe08bJDQkOgThPt5wfJgJqiOvu
qO4hQQwz1qF9hho1hriYH48AuBCd5nGzHq0cKAUllAxomh8BRx3VPUKTty5pfFe6L4A747UWy/Cx
JgXcsUF/FLU0V8t+LAyDVrw13YGQJTdBwFPSAYzSPF5H5p+m+4Q3xk5iL0L8QjvSBhmamsXWtfUn
7Bi2EFV4fazr0Q2+IydYISM+V5iEK/d5phHXYckNAWjlYjqd0DeuVXk9O328sULnxS+tx0pDwrau
wXO34CaE6XXF+EMPE5SYmHEr0BVUNmis8TvuoCCkp92IRm0RZnexf1OHoKGbyL9CoPGRSPUuQfAN
bqkdb3Pf+QYeZtjM03KnB4993lUrJ3KR0fXFYZqQuSpA8UQDcDAh501aaV4ew8xNahTfXVKYVVFX
8sCr/zn2YSJRedz0Y3MT6+XjOG+CVBwM8n5yxE2hg8ohwcO8nA7H0t6ixC1NdmO2BSN3RalGrmQN
5gGw60Oh5ckeUO+V7S5mklAuiZaKtanF3Nd4LjvFflD5ja1n+8l8WHSSV2A2d2XBa+IPaNgPABpz
loYaWHuVJuS3oELBGSt7naKiua8nqLWlTgVrVNaa4t8DNpS7Jmk5axawrB5XeWoQgISqQ4/xK9X2
R/TvPBsqUQAvb3BI9Gqfx9z9rYrFMgDRgTT5U9ZwpVEqbW/1XOif6ga6kaJJSkgJ0mqMHdgcmZCb
QopoX6LfyF6W5Yo86AfKiRybkN1daLd2xoWXjvEKhZFNHWyByq70Lr/CVmGDk8+3uv5sOAEC/O69
7op1FeHWU8ly3XeYr9KFNqqVKZ/86IYW+KboEfQfJO6x5ZU7GJuh+lIaf5zI+EFwPuBUUNVbOpAP
wO38Q2CN10WKPU+Jqv312MsNKM8HzABuY4uSK5f8z1wf78lADkhkfmnG+kafvriiecwxr1pRYVLb
oSEkaMzkSxzFXkiaYpd8lBJiQurXV1GHhEkwai+auIVxT08D7qneXet4ojjZvJlj0Jd6u7GyGxCA
By1y9jng7uuav2/oDqYBdJA3JJh2Re9p9Q1S7iFBkEQwPvf89IW6wyrxX6rhDhUR5LBmSCc4mFMX
idxF8GlVQofxJ5uckSK1rlC2cW5pqYARu46rL1xFK2KOFTWIlY/kjKofIyLSUQ7onU9rMZsPtvXi
IBdoiG/W9DNpXmi3kOyRDvIeQGEm9Buv0aXOVQmQ42sD9BxAFP3vdq8vwUKb37UaNbcOdjg2eRvy
yS8jAIE1Ri8w77u/pNTxuZGTuYEXmmwF3Zo1OMbnPoQknY/iUQJivAUmQR4i6InP7R85qqssQUxb
dPcpKd4Odl9yBT3vJiB+2WihY1wX/vBcls1dhXoEPqzLrs75ZKGbkTQiWR2qYr6BwLcB64InSqf2
IejiFvDXCiTfp3imeQ2acQC5C9ZqPdnBtTC677kFKYB6Waduzax91gcZ7CFCTTeUs2T6yUzbPzxB
VD8UkYwMuxubq3EVJ8tN3oIQ9ON2hIEDJGVOKHxw/dLR+OoHARpsaCl+GvQXpeV3CXCtdEC+twHk
cB9hSXAAHkUJt3uCOXPd2qQ1FQqiapwN4MTBVzj3E3681o7Ymn5d/7UsJ1gjttqh+30jxAMgqW0t
vAQt4X2DEfTOMY1hC0DxOZx5alzzWo/1+7L8PNSg7xr4B5paNX27QfwCwxDduBpiuRsyOmz5/Ldo
KqbgKhqCYW+ljr+jFA4R2YVLCeqkvJX6aOMlXgJxx3y5KWErhI8lhVzKLEEP5cn9lM34BteDNfLP
EooB1VxBzdxD0KOm5ILJA0pkrfSEPkeDmjo15BhFPv8aLaRuj+5bQB7iV3u3K+pPBlLRcYQTTNNU
KH3WkXufK9+/ihSq6qzC2lKlunWr7IAn3T1wo8rM6JYiuVTwj4GlSnUP6Wd/PSnLHEGdK2OfU1v1
DJTiMG906z0eoQRAbEIVAV9GWGFl2to3i9gwcbVwT/DQbjU1AeibjHQ9uv24qxyCo7/4/PSzg7Nd
QND8PNm54qmOiUNV9jjG7o9skJ4h+pvBdiIPisSXKdXuKCW8JFay16xxb5TOpzkOJJDxjooVvtui
t67mEPIyYV3X0KsFhLMKWzPaInn3klXZQ4GdIvy9VlL8BZKcJegnGQ2GnBaA8K3ox39CQugVAN56
PxfJzxCgH50A3iukwxFE0aMfsfMDvNMnZUUJJQeOkz7dRoF8ccgU8SpIvAioCy+ANHbk8rh+VtYh
G4W7jkug6XVZPWFsh3SDcmbERdsk89wm/IXG9s6FJZkbvISB/jQ74SGfacMXGZEwglIOlW0g+iO7
2wcvFyQ3GmB7rhj4wxBQ8vDK7lFC7n1/NxT95PWVj60bBk5rmBFeAew5tGv+HmQWAXEOeBuAAUEV
UX/BGwbpjwFLI10nurFB8C4ZCor3Btba2JyDTrbWkbO03KpPvLTQj0oUAN2usr0qH/6UHSWKzo5R
CEuAxc4NplP4COLANFn1XZKa2B8MLdhG9mzdOtmhrcsMbUqg7mE5dhu/Q77KbEy1t432ux/OCEAE
htgM6GxstCbbjZrxxOF7qCNKNdSxQqIrYeAo1NLbnRerQD0Zv2JtjuPfMA1kanV1PaR6/NteBIyd
KqyvZuiJK9yGJBW8SewiI9I2CBlY22juol1th8MBDGhzALwccxCzBCeNegnvYgOoWYz92ey2G3Mc
ofMVoB30iOJrF+X4uAX672SMvmgZMV0dxx5AWNga5pCiBaJFG6R7vga0jB5wYMWiiWLUI4TffEvZ
CG2GKoWa7HTarTlL+hVFr28wDdVWjRs/TR0sZ+V/SyHB7WQ9uzeEhuUKOAM/rMZJ3W1ykhPdvi1I
gCFV19eL9PgBPaH4pZh756bpSutQd9SzDVtRYZ70B/SwEIIv0/vCRsQnctvidwu8ew8zWr8RVeD+
nIZG+1Ik+fg10vPZkwVw+XUYUP3Pqu8GvDFSnfkOsNv9FIpHrRdLUZYfgBJq8TRWmOlZio5FbBLv
gVncuIb7GxGUTej2+VYJRLopQxP8QBEAokDIkBGLA+eNZXqQqQNqQAz2YxABTMpU+WK7xDOxcEAX
SL/fNqMz7yGHTc8t0Ka9k2TNi9Ca2wyi/HeaKPV+DHJo8/V4m9msIXw4D6eK8qBwZFvHdXyLLR3t
IVyVoJRnO4pQW/pw5jZr8+wQYla+qc0hOhRQ5wofWD1Vr9sCI+h7EHQ/0NdPt0AfuNGaWeD4FxI2
dGXTbNyyvnJ1TAP1Hy3Vg1AzYMyHm9bMl9oUpyeU8yhWHaoo8BStp0ZvOg+B4WIvysj8l+vvh9BX
7+KqjuQj/y1O6/9H9NVip/3v0VeH/HeR/6//bk4AWMs/9C8AliGN/9IXrUeU5iwYrguW6l8ALNfi
DwzkSR0udN00Flm4/wPAsv4LqTGBtKOum7Zu6AoZwKbo2vB//g/N4N9HLs0fSl25ZLzORzQkGf21
ApdDVcXUIUkjFmdIRM743a+lzSxUl32ro0OfZW3rbGwj6EAsQYZPr4fSYLs2GkUlqoYD2iaoMmZw
+do0mNevFu2M+qOxqEj+X+dk9fd3QP5wdVc3dcWcj39HqCgckJ3IHcBzJTzk3NGH1+0+GVduVOn/
TDlUTxjYbfprNl1+kDVFC4y7Cp/e/yUneDQHsTzTMrGRV67NyjgnEmgoVrhNNTZyh2DKL00XiJBY
yfBNy1sD4iPVjfeHe7P+DAcVlIkj5W446kQaELS51rbJKHchePi7JMYJPhQV6pN0IUy6XWMPARSN
8J8qN6w9bnrOp/d/wImg5N/5KjozBpq0cNLUsh6vHYcFqiSVHORONqm7cylcP0Kbzrz/YBR0Ui3H
lIiILvv59SiUhjpnGgxWFdLFFzqs/jZA1fyCaOWyWEebCCVCgcKIYwpWE1/541EKNm8QDJW5K4am
uRp02hkIsttwCXgtPjohula2vQiiWoIg7mSb8FpOcwGwcjcgnXRt1Y19HUFBen5/lLcTYq0cyxBy
MYY23RPt1XwwSrdHgmk3KJQ57EJXV60me9BnSfrt/aHe7AM07SWXioJuwn9Ova6rAGeeFJzSDoab
AvMC6xmyg7qwbG8m5PJpbDReTTSQbfb88Rcysdal3QUaoQEtUGzrEDHp1dw4BYQ8RLt/f3ROlsEJ
pnZoY/bkipNdF8SRg92I4ePeS51jDQS+oNII9erl4+NQtFcgbE0dWdeTfYfXY2FDSPR3pUvZ0cHc
ZKUkbbH/t1FO1m6hPQeybPxdp1XdoUgggaI4ln3wC/EOqGXVbC4jHT7hyShVGJuiT/JhB9Jgug36
pF93ZEOfg7AuD+9P6HQzMBScIkRmYaAif+osf/7q6onzIMNlrx0WW0ABnAQX2BVlGf2rcrgvLszL
PL1pl9Ek8sVMC0lbxz7ZDFkGVj7U2yXPNSPEgMIC+jXgocVfsgcFL+1aB3nDf0momaEvrmVTWv0d
FBTAZxDfDLSkmhlEceTr3biKm7n8IuEM9ms7LvPuc0SOXz01tI/QS2wTGJcZyqQT7ZWhnLcmnZFP
RUZtaVNLZA0PcChh7Ykcc2rZSjr9ZCX1SG4/G/l1BLjAP2R6Y3tzaLmdV6rBgKNua203rJJerxGX
F0n+Weh9fYMPek4xsDW18V9xHdFY8IeiZrrATl+rMr/9REJHpnp5C13dsuTJzu4WDYsg04dd5seU
pkfT3MgqwoMwTtsLH2j5V72+vB3eUhOkOvILeKow4PFumAA/5IGQA50eQ7vuW6ZOW33e5XmtPeil
U1xr0nQfP7oFBREYrwVVbJsTfLIpTNOoEBxqMGBJNB0joa6g7CKxqEeKiM7YxwcDM6/zl8uIujie
YRM0ecgSj7spGyFM+wN9I9ZhZXZIHX94KOFYFGKXm3Z5cE+GQl3TDgAQ70BKhF5cZsk3exgzWjiN
+f39oU40XB2+m4k/BVOydaz6Th8O6ou92ZfjuEN5dNi4U+pelYOa91GeiZtCx1bQxQGzWAl8bT58
gTC0QxeaD+8QK58EjVCsUgUHfdzh/w5a0SziMkVqoppm6tQZBZb3Z/r2MCyK7TzIzFegvX0yXOW4
NayyXt/lbSm2JiVgBAbMTZbQPnt/pGXbHZ8FE+MG2LKWRXrABXn8+ahAAVL13XknOut3A/d712pT
8uGzzSBMhCvYXrKAk+1IEI7o2FTgKBaV4aqq7ZYqXoiJD/XgDwaZqLkdDXVytovGxsh6gsUBKV2u
Rgccxuga9oe3A6MQXSC4hdSwsk9CWd7lzEGmbt7NEzxB02o7Lw2pX/hwvC+s3ZkPhGQxsv/kbeay
B48/EBbIyOnhPLszIE1s886eVuXiYPv+NjjNRVg2aaA3LXiJeZTNk/DPrTWEw7gvdxSEwBoBwzHF
Ki/16GcNcHdrTjPlnveHPLPHpeG6SKvAFqKhuUz81ZvMa0KLq7IXvo14CbSovVZp+F2opv74xyLt
JArEs89g/50MZGVTE6A+qu9snEafqSN3V/2M7eykQBl/eE4EGDpbgzNrANg6npM0gRjP89IxRYLX
3QehKoU3Wi1abYVp+uP+/eGWX35yeMnjhG3Y5AYO2tPHw2WdoxVZYc3EaYBuqrpC7BWcwvuDnNka
R4Oc3EUxt3JkOjM3hBEOKIYW6NjjTrPI587PZg0m5/3xjPOzciV5CLtSnS5i3pRzVSsB9sjELghW
VToMWx8k17iqjNDu1sCXLPBO8EU4exCsFJJTIQqISsHo8g09uZZRVwxbDBhs//sk6/Lb+z/x7S8k
SrKJwJcME+DVsrVfbd3JDCKnJNjaoXcXelFTfrXN0byw7ucGwSqAGoUOC4775ngQtKrKIraScScd
vfqe+cp/5v+KLozy9usujiJoDTj8hfvIySiGlhJLhtqwm5AwXo3zeBdP5W8/m/9RoX7h/TbPDkbc
gQuCsKX9989frRtielWih8GAeqYT9PiCiW7xaF1qrqPo8EHtwwyVTtp4AJrgbdnFzZj11S1odU08
0C0s0zsc+1y7XSO3UffXQQLGnnaNj9ju2AUTLOTakhmkMYtzgDxfOR5idsu0N/N5tDatrUfCq02r
fEp02d7rlAagbmll6D4nGI0itBAOaT5exbC18sUgOup/i9ouNWDwSVX/IsHAlCriJu1XBD3xo9Wh
IvPhW0TCl2SVuB4dpKCXZXy1TEEzdUWqJCGVI9OtGfiI0MB0BaegXxrq7SYj7iPp52nBXso4LS6U
ALZ5XKoBYF4+etOE80Bl0YV7/7y8qbk5i6mNkAhoGZh58pAdz0gUMg5KtHZ3jYp/ZsM8/hYD3Q+b
jgeOxXN5E6ASdNO0xYy40Cjuc0zVLv2It+8Nym6UHllRg1+hn+z0QZkdwsdVv0tHwLlB7HZfwl4h
gWj70b8ckP5tLvN2VSlzUuIEW68v0z25lxObxmPWgGK1ZdetcLNDOhQc4+b9VT0zId5Nnn2pGIPS
zfGiShMhgbhiQmROOTy2WTzO2FXQ06nEBVuK80NZBPjYpPBkL3/+akfqWtK0QdkwVNynj0G6NBjI
ZL/p2hD/J7NCboobwuYp/fs6vBrKUcaglfhF76pm4dHYU/a1FJZ1B0KajsX7K/g2EeQ72RaUYJsg
GFOwk2mBWUHCuGMsF0SXgeZ64jwhqHhvAQWBxwQ79P0Bz63jcvEpYNTcEe7JOsJ9QxIOqYhdVYDP
4epNUW2W4x6X7EsR3duhqK9RLaTAzBOixMmzXUWymnK6zDuM4YDapBWCPChAbGF1zLv3Z+WyTMdh
CBY6Oq4hS3FfcbaOlxHaZReW1Sh2eoMH3mqw6gqbPqLiClxPhQkA7xsCKYhIRnegKR2xFo6cpw+W
ZB3iSBxMOOSOK0kpTn4FnW+J8D2/AkdkQGW+hqKjM7XtIVRDf2GTLhvjdMaU021XccBJH042jo1K
LIr0OqRwtKpxbE6NlY7I7/b9dX37CR3BXCwqVrwGaunavD51OTyrRotKscPR7dnt0nof5jzSynID
7/2Rzs3HpTXHuhG1cu6OR5qsFtT52ApcN9PuIbUbax2kTnRhn5wZxRHcU9Sx4ShTlT0exchNR7Oi
moavAOkSlFDXl0rxhzPAxQCPJXPhjpokRcejRKrAD2NoAvD3MVR0pDLQegs01KouLNrbz+NiAM3O
5wFd+m4nJ8zCGiMJUUfxmryIrujHx9uO/7q2F+Oc97/P24uKochhaJxJHjHzZCegJGT6kzYHnlnl
mDCWU0d0gNcxtUv4fsbnbkAzxJtkdnGSb7/Z0vxbXu1F1YFS0vFqamOCTD1Sv15MzIayb14hxIpF
S/HRvUEUSvzJBuSTUSU7mWES8sQlcyZ2RaON22nWLdAgTn8h2n0zGx5kKrLC4FYk17VPRukBkUSq
odqRjwhGtRKlvoH8/kLK/uY+NBgGiQm0GJdW22lziJDSDQEDjzv4Vm2PnE5rOCtbRwVrPWAlnxwo
brran1ZIAAcl2EhAKpYLyOqju4bfYf6NDkyhkNc4nW3Z1nAoUn6HzG5o81qbwbJvU9d4wE2j29gu
3Nb39+mZ9ZVcWToqb+jmE2sd75ae6kI72RQrzNGpvH5yhl07msEFM7A3o+ABZpjku9QrOBKnJno2
1tO5ree212WVDsO74kQMQ35hRy6rc3THL05jOnEIcTHdRHHynkRFX7aZO1te2eEHU0fAqwZR/85T
VPzeX7VzI+F6uBSUqCYRjx+v2pBVRgaJWHgqE79tYpIvhWqKdTwHzoWduaz/6Zy43w1az5haSP3k
Bq60sBZuk5peWCwi5SOY4tHCowDjrekp0yz72tSn6mYsiw9XRlhNZ8k1aHlz+Z/GCGXXxP1YFKYn
GjslsQlwwZiyfNPFrX9hOZdJvJnkYlJJA5gp/tWBeRVBjg4w1g59Ny8c4PZO7oANAD2llxCZcRRY
+uTX+5/vzHZ0qJ9iqWDw7NjWyedr5yGXsVWZnmNq7cbum2xrjjDt3h/lbyH9ZFpcwFQz6J3SxVcn
b3QTjL0vTOpJLTbQMbDjROmoqyMztYKfOZkLMDwk+kpLyM06/sh3szVVX+ZIFtlBZZlAKoPiVLQ2
gAL8KoYqC9aT1ItiNYrE6u6ttOkvYQ7O7OwlhOE6JN/nbhfHO9sy/V7ShhWelo2tV/ppuA19mKhW
I52PXj2k3qb+97QuTeXTpBmwKBtwHoTnYwAFumBq97aW6If3v8K5CVGqpF7OpSCBsRxPSImkEehf
Soo+Ro6xTeauEDlBs6JH++E/GGq53jg1INdOb7mGjDiLjFIiNy7yTWomaI1FpuYN7vDRdJWl45gw
kCSAptZ0PKmwr9EtEJmExYVLciUjCXnHyC7EZeeWDgASVQACQOLmk1GgAofcsprpyQmXrGRQKJvo
ob9xw1S7cM39rSecnhWCc0Jz8mLkzk6ilqnpGkS2Y+nBd2l32ItCcJwnA1Vto9kKAx11LTGLGxsX
wOdFxQ8rrgHDDY1rT0OGEM5CKj9+K9Eo4CFmjQlx5MlRcDR3CnzCLK/Imwix1NH+lmqobvDMoA4w
a+2FR/LMLbg0JlhoW3Dd6idLgE6kUSVBBKI5cfV1PeNjoLRNF2EsAjXw9/t79dwVqBRFREH3ALDK
yRXodm6n9VpgeSH9N5rsofnYxq5/YUrndhBqYEQqcrGMPT0RUTLk6LJOHD6rzu762Wo2JRXivdYH
xoWhzkwIs0iiDGyPMes9ffwDN+9LdM+lp9LW9jItZe/kpn0hg3gT1uO1SV+RUhFenxab4vjgyTJO
LW3kNkGkqN4Uahi3Moyy59nMClCasrxGgfRSb/FMDLD0XJZqLwEwWdLxoBAgHb2oE9sbE5xRYEJ0
5U/8tmJ4EMNYI5qJZGW/Gifh/9BVPH97f6ec+YakZC4PpqLw/Ffv7XVOW1ijE4+ZJHYTKHz5ZYiI
iq1JL1RhtX1/qDdhOKsL3BGsjMUVABroeKIjfiCgH5goX9Ox0ImfMzx9Wlr/1wVQHYF8AUxccM2i
e3Dk0OBzBQQ82L3/K84ut8NuJeMgv3GWP38VjYRFXrTFZKC8MpUw++LUR6o0SefwVjfQ7IASV3WP
BOnlBgaJeWHwc6vN50Txf+maU+E6HhwQI3QYmBBe34rGw+Zo2Ouabe80THEurPa5E/N6qJO93PR9
S62uUV6X18D6F0CwEaB/+/5qnhsFORplUj0gjDxNhKNh7s2cJpCnELfZSyN1DyKGgfAfjEIMwV8o
XpErHi9b5A45stZ8M7RipkNjxiivzc6Fw392Kq8GWb7dq42BPpGCqTfaSBKZcodv1pM+O8GFr3Lu
hoHLwyuwQG9tdfIKmEgSNHDAbS8Z2hvubx/TzeqGqlgILTz6Ibuku7Dlzk3LJf3F5toAhXl66pCG
i+o6JzkDBxx9obaf3Ax0y/IL4d65nY0f/QKgpTv5psSeayH8hShlmEiNVzZZ9KqaIW/j5i4uzOjt
ULyeoKOXMo+LtcbJhwpyM1OTzp5DWbndLYjeTUbdCn5G9vv9fXd2JOIVmjGEYxSVjrfEGLbjmCWw
kCIxVFs715B+Miq1aav8UvPA5l91HCExKUQ3wYpzTZIQHg+FyPscj7zkCGXZDQRAsttwNuAUd4bY
+XYbfThwZjxG4iI0qJWdor/TooYU1DJekOgtvnWOvQHIDo0RRPD2/VV8uwP/drIAC7nAGRAQPJ6a
Iq3M0gytKxSQw71eldraTQt98x+MgmG8SSbGzE5PlppLvW5mJoSNxLTv9Ky/rYYhvdB4efuGUeMQ
CL0taTMRwsn5jWPdbJaKrWfMkCucUOnrdgiQtoyjYZcOvQlbvqnXTT0gyWRQbHp/kud2Ca2Yf6E0
qMAtS/3qjlKtRqVWod1npYOxzoETQhXsqls/8ivPmRL/QuD+9rF0OWQCE3Kdt8Q5tXlHULCAu2NY
0O9r4EJjoSP/5kZB8rvuqVttgFY4n0AE+ncQBNWlO+XtZbmMDmAOSINFrH7yVBsFFC7EuDl+rjX1
h8S16wHNyEpmHrJFVrppO9f+DeWPVOz9dT6zZZcWvyIwot3L/zpe5yRtbFOSeXhC5OhR2JD79TG5
1Os/c70YnHfFvbwEI6dVfhTuIV6koeU1TJWNA2ZE5BJH17bNL2ycc0OZtITgmnA0hHVyBnuk3fTU
EkwoHlS5gkaeH1x8sZ/CqUwvPKRnx1pCPCqYC1riZKwI4UjXrTPbC31zRpQhSdG95ckro/ESeeTs
UIAPgfiAJmaHHn8nDJwXbHQJObDGlLOwsNVJKsIrzA7GC1vi3FFAAodqzyKmLN2TC7pWsdsIsybS
adV0K4JBbISPlFo/OPJFyrxEmg5Vkai8eOec24xUi4kGqEeSA52sJ2KDPp6qxM2zjKwtmnOZF9t6
dWF+50YhGgZKSbnYYrzjpUxLlUUTnQ44hQgmV0PjbIYhudRwPTuKS2HIpQ4FQOrkRSWr6MIqtSwv
rePovpYyu9WM3nz6+PFF9Yxnh53OvjiZy+CEUnJVSy/QAiga+hBtkAiuL1yOZzafTTrKdqB1TFB3
cknkXYmOv27FnkhQtyWDgWkLypctMH942XjSCD9s4hDMxomAjz8ObdSI7nITe8gvot4xQBg08/FS
ofbNx2EUKXngYGhSyBcnoxDiCx40bBy5lCpEL/BBdmcnuVDderNsjLIEoksrFTzZKc0qaISe12oK
PQKvHq3pxbV9qAJng7Nl8+HG8DIYTDmSTh7tN1WXfkgQF28BhVV+VPzKuqXK3ofjpc7O2wIXyAhW
jX6gIIojtj/+QIVv927SJpE3LlXhl8pBlwfVDySF4s+a6Qb1JtPauPoH+y9lrYypWHSWrNZEBKuw
x3FvzT7E23js7eh+sjCX/fr+iVhYiMfxJVU+wkvuD94ZekEnm1VHOAB5HDZrNWb5FqmpIf9jTgqX
bFeNPQJoYWX1+svMkap3JbYq8FlzPTIfW5x1ce02sG0PLzxKb5GFasEpEC4BPWNzGctWeRXOoLvn
ZujWRSihF9G46VpEtley8P3pkYKhYz9GTtP/QrzRMr6k+FxWX0t0BCTOP5GKboCPxgEKWjjqXs0R
ceE1+oLlJZD7m4iP38gvMxcQA2WaU+yQVjldWFh6hJhsi+RF5AdGv3asvhzXuL/O+YORYxEJaT/A
BikKWK3/zdmZLDduNFv4iRCBedgSpChQ6sE9qe0Nou22Mc9AYXj6+5X8R9wGyCBCdvTGGyWrUJWV
w8lzIGEZVe+48wFlZLlKEEiuKdfiZoA5gEHf+DSdkY+mLUR2rrKqR6It4VQfXAOlzN/DaJicL9qk
V6MBs3yCFuhBLw0r/1FVavNnU4IK1U73f89VJMrPoZqLO7DBwhC+rD9dhnyUkblVdtatuaAP7cHr
uiyh9kFLovld30PRc9/gtXOieStfXiIKWt9ymPbXswLoA90jSMvOUPZFH4pey//ipL+5niFbxEyo
AeTiltAdW1sBDUn/Oc6h3Hf1/qB7RenXqdo/3F/La9y8+ZgOKCdTDt5S9HM3ZirYTZweffgzMSBV
xdxOHMhJB1HMMBglrR5BjeWMro+qkWY9UQqrmVfnovw1lPVSfpgK3VgeK1dAYxI5jsJIkh4PBVQh
hmhOqaKZfPoxVSFLgETRafdihes7QbeXPQLQQfmXDHu9S7MD25hVt8U5sSNYljwtgug4KkIEvkO3
Zq6FIqojToqeR80JRKtu+5oBg93Okbh+SchbQRbR+aGUR4N//TM8Ss8mLItQ31uIho5t9xecgOmF
Qa29TOTGaQfMJDumSGZY1PHXlnpVLCnzBNk5F3bxlWnP+FirRfY102f7uAylsnNAbhx2V6cnTNZj
cuS3hegFUZkaGqLsnKpx/LGfQ2s52anUXr1/EG+si9qQ7Noz+skM1GZd9J/TaJREndADJqdZtRE7
T9Nsfp7SfvlD5HC23jd4/cn4VBa3i8hJps9y4b94fAWOAh0NuercDFr+fjJm5WTltAxKr+vffDro
CTJXzuwaDXZ6BmtTo+5xSJe0Og92gvrc7KLzuVQWg34iLd8aCoJMAF1B9cFwGQrZTu00USsiF2ab
M/Tg3WG2h+TUW0w29iSSOw/BrR381dTGDxaKssB1krGDCyppcIJOB2fUkaqaYPW+/7GuTwerYkaD
G07ADufwegeniXShstvqnFk5qnhWfsk0AUlVr8BqnznzjrnrQy/NQZXAuAsxlLc5jGZXUMNp6uqc
9unylHZME5Chdjvh5zX2WX6rX8xsvMaAhqyYIr4V3ItQaKEd/8OdoE5bpDR2TlMO6jfDG+F8TWfI
bsv+j7HI3Z213vqK9EFIjqkykENs1jpn2gD9L8ToAADg0JpBwc+KKh5bU6v/w5UDwAcbBU0HwKfG
+ivOMdT1egj5T2qnHxl4bc9aC8xaTK738PbzAmhR98BEEClt5zgblayYolmO9glCVQhpZz5kmhdY
TEG0hPXP+9ZubSFoazII2tdY3Gyh19NEsuuigDcKBWs1QdhASqw+9gKxx/umbp3MX01tjkzWR05o
Q3LIezfg+mdgqOgwdCK3d/yI/M3ruMCk2kyWL8tOrr0tnTha68E+HhVnZn2jLxQa2n8Qu+sfYJ2Z
ntCjt3e+mAwar+xBmyBhybRXt3u4KGnEyAd7WOdqdUSsC2RKGbYfO0+N/ibEWz4YgxCXOumtnULq
zS2lIwFwg+MHzGp9KicjSadB4VS23uA8QyUK4cg0Yug/fDrJssKIKphr+u5rO0sJ/b4lJS3nuEOQ
xAnBofbQVt4/IPIAbPeR2JxSKamfHGNaW2khgwybwsEKQTMiTJb9Zebmf9I0lJXtrNOeCrSkksN9
q7f2EOgRUSoxEH3rzc02oE9latnOz5oChLKlkXlqSaG/3Ldy657RkKDRT85OsLpZW56Z8AJkrK1M
RffDGvMp/xFHAJU+Um2Hmewt1uh9UHnwmLQBT0hthZ70eidTXbFnrUyqS4sS+mM/keFR+qgfcvhn
g/um1tsnTUF+QhpjUGHWPRL4tSmnS7zcEE5xgWTFNk6VLjnclgrW1p3TIXfo/0/HqyGA+KA+4O6R
mN3NWadymGrQ+ueXZWhFD8I0V49zQv8gCxE7xFECgrm/tPU3+9ciw0ocRRDXENpsTkaV902bzahZ
VGOi+eiKQOVeAEwbSl3becnWLuRfU0wFyn9EW1c9Mn10izY05+KCKkl71Od3JUoPrnChSkMo7DDC
AH+YdUTB76/w1p56YK9JQAnHKaGvP17eqUmUGzbkbgniYLFwj4mdm77WmC+Ctu3OqbxxVCTIBTTh
623bthxLlWCgTNziQtUsPhadET+ZMQLx99d046vR1ZQmZJEed7Je0wIRszYwyX4pOnQ18TaEQsJR
EZfqmx1TNxZEgdTCI8oxc5zw2tQgoirXlaG+iGKaPiaOFz2GGQTP9xd04yPxhvHXiYlpLmxHil24
9dAYK+oLYhK9Jti0MkWfeYIQz1B2DsSNFdmSQAqvIbdwqyY4xR1dFCHqS6QDPW6G2HuI53z+fH9F
a0f/etrBGkq+JI2qkLYF64xQF7dhCretmAUy6q6eGXB95OjVWRDZLJOKPlaG8MbbGh3/sysJowAo
MYe1HXDvAKWU9qLVFxRW6cPB4XKwCsU7duTfO97qxkbiDinNy64bPd9NgmGkajRArl1d4hTW99pq
+mOKfvXO0bhx1rm30KKBQ+W93NYjlxhViKXV68vSa5FfRI37uYB87Awjhr0TatwwhaAHVU8cPina
dmxHOIkbaegNXBQgtac+Gz2/aFLTn6EhP90/Hjf2jglhl0IreaesVK2vFaG+NaSiai6GAnf4Q2F7
yJXMRgMJxtsN8TjSh4YjjsVt3q4J6vUU/tjmgu5u6jsKekFICxr/wQqxrHy3aK6Rt6+Xk6OfK7ze
qy9JKtQPsbKAWVbQT98jvbj2E9QQgTQQ+kqftB0DqboC2DQTxxcPiXXn0ZjAZz0gHh2NJ1hMLLgj
Z3SY3/z8Ax3hBYGVRWaE20ma0Z260JkRh4HcNr8IYgU3iKoqyXbsXB8/qJRoEVEvJf2CK2W9ia2L
gkOBGsYFsbbmgRILM1D0cvwGKM6bvxemgNiDRvfQZzXlT/mlukKdbRjL0R4uNrJq8Onp00PlKMuO
lZsLYiYNci2I0GiwrK2YWej0Sx2JS66NtO+cBR/YjZbxZTGVZO/lvXa4JmfDNoELGhLMv/FGAlnT
DpG+8SJsGEiP0B17zoMBNeF8spx8SC6Rluneec6L6OP9K3bLsmMStEk8Do/k5rvBP63mc7Mojwx7
MRdUIsJewlDqmbOPiF6UP7c9qqdH3Z7E3qjLdUzFm/xKN8PNBqwv3cwv31Ez+9h1k6wF8jBSbymN
5asWwzaiLSq6YY2wP7a20fpQOL6tBSjfGf5RfOFiwKVAn35tuTWajgZR1gUwjYHWrjteNn139Pv6
vrOneC5yMovHdFuamyat7pVl6IJMTT4LqVonVfzcuPrbRvLm8f53vD6uQD1p4tCyZz3E4eslaYlp
domKPGXaJsUxgTkabTI6gCVCvDsvzaauL7dP2qIEwnQoS9uC7aJEL0PThODXbKIOZb7YKpdj4yqD
epzqxMwuTjUb4bFbFhfueb1Sn9GkE8NnyLndxrfsXGgoWMSTEX400qlHCAu2y/whUaSCqYhQDPLn
saEfN6VO9OP+Pr06vHWaQo+Q58vk+QKj6m7u9RiBDdGaug66PF1Q+TbbwvhoGghonhCPd+vk0ML9
EQNUgQ3hEtqZlvqQSiHOlzRTVvtOilzFcaln5tIRg4+iU9YDOqTFGxWa+wQ+yzDr34qJdPLFjLuB
KZTWTf+0+DoL8rt4z0MRGcjHARNDj3RJ09R6z4Yv5vNYp0X+m47SoThGoKIjxBIWNU18EeX19/v7
cOu8yLEoPiQlA9LD9XnpRKk2ZmsyFWg2+gk+7BeiBaYfaxqPb7cEqQogGaJ+ybu3tpQOsPGOy5AH
wrHbQz+a4pzpKAlOIlpO901dByaQ7YDPZOSL8ioziGtTDcpdvG1hGVQ8xO/iaiqOue7kxzdboZlF
bCzBrUALN96DZKWrHbesgmFSQWchF/Co14V2vm/lxgdyGGt47QOSvmzHKAulEL0VDw36q3H+vdX0
JT0KdIXOll5V+c43urFxLgU5LgU9EsBam9MgoOSDTz5ugqVxv0+hYQeCV37n61z7Q6A98o0hpaBH
v51cHgTiVaURtQEl4/FxcRJG5SvRAfqEfd38GdpIU+9UGq83EdCUJN6QDIwwCW+8Yh2FJkMGPDFx
nsZfptaE0dxQPEjLMyLLceeT3VigfFUA/pi44KsigTE2DbGjDud5vMhhI8tu2s9eZC/VQzSjQ3Km
1l7vYT9uLRE9ZQkLIyiirbA+87oyew36xX1Ql3X90c1V8Smv3AYJuGrZiRWuTwm9Qd4YKo1wquE2
1qZys4AWLF76wOwiVUO4OHNnhGfbOXu4f/avDQFq0jxqY6yIsofc6F8iA0VLpqFQpj6YGGJGpzrr
/D4y9loG158LK3IglbaPRt1j8xK4RSSszDL7oIzLH5HVnLUC3uW69468ZHvN5FtLkvBHWfEgdN06
jUbtQtWKFWgxjT7/DidMT+8sGj/f37jrw8C5AyRAtxPACTXG9cZB2GWIRIU9FUWe8kmFbvngRvZ0
rId6L1e/sSBwZ3gB4nBu85ZUBHE+UVMnGIOxzhS/kzpmTEUNb3ZMHsOBOHRmT6lHbEv3kwJHiWaK
KdBz5CYrRc0+KNqy7ARPV2vh0tJZpyJFgiQ97nrb0iUtHbRzx6BCf/F9r2YIe3XV3hj01XkDVsOl
gZ5H8g0QgK6tmHniQT01jkGGnoafDZoKsV5Ck1HJkzMKL/pOBnPTHttHSgGUhG7j2p6qph4qeO4Y
hFPkfapsMZ6qcap/0jnKzgoie3t8EVcBPQuEngygE60WcoqNK2qVHNIyzxgDq0HLLYnix2lJvk8j
qtbO/IHZp+elMPfCi9tGuVkgCKgTbAv3ZWk0ar3YfDtV/e45i18meXvoam8+xHFS0sftPozFuBNG
bpBmxMByrZKhgjgY6oHtwURhjtZtW00BahUPrtDU4yIGZKcKPXsKe0X5lLa1+II0OrovYdGaKIWZ
5s8ptL7ev/FX+Ru/g6zx3wo/ZTPpEX5xlXk6N3rl2VMQlaZ9dMyhKRBPQ4PO70OtRMdsLJXf4ngm
+7hv+NbpoluC5A1OVPac1oa1aaA8pHtTMAxIvYrE/hOq63NraymivdEf941d+TVWyRQbLw9VXMb4
Nquk5m6PQ5LMQUwZ/gNdw/AxjBX7exhaP99sSfJXSOCG9Dvbac8x7A1bX4Y5mJCZvIxVO501QBzB
JHT7dN/UtdfBEuMivD0gu6k/rXdwSYc5r7NlDjxzsl6cwcl+ZG2zB2+4sXWAvSjJ4aJhKtoekFiD
mGsuUcRU3SH9WMIo+1QUSvhRhzFgJz64NkXvHVM8cAx6woWzXhCJZ26UnToF4EJHZNXRoWfIv0Ps
e3ec9Hrv5Gwhzyj5BA/4NoujPK05k25NQSUa8dnJQ/FCqJfsBHTXl4vHlG9EbQbaDwru6wXVo5ok
jDPPgbY06JSBd/0aJQg3CWEoD3Df2I+1JaKdx+jWLoKYwJEy4EMhdxOW2GrjzpNZzEESIcng9XX0
TbDrB6WKlq9vPYF0BE2QPNCCQSe1Lf4wQtR2mjlhKumzx7yvQEeZ/XS8b+XmglyCBWJGyda12UVt
gJmMuHUOzMz9Ms9RfGq8Dh3B0tgjd711KoBD4CVoQCJwIX/JL84w0XOkfWdjDrKpXfzI80K0fRCC
vL+ea8/HpwHMAlJWggO33NNLXOWT7ZVLEM7u56qvg57O56GcwT2jB/5fjHF1JXyGZW27qm2uIRiJ
kHUAyTSqQej6OF9QNJnzj0pkugjkNMMe7d7N9fGUylhFajNsdpEZtg6ym3EJJtfpE7+2W1heVUMJ
EK3uLrD+zTtrvD4gsADTJpGKt6xzy/MXhr07z42wAjcsEVvKFvNhYDjsELXevDNhf9MUEix0iyFE
p9i/PiHQP8Yp+uQoiFnGfCZz+cdujemEh2p3FnV9FlkUM7Aw8cPlRBNjbQn9yTB0GwSldUdJHpJy
MIM+osJ6/yzeWI+ED8g6Aa/wFbdpMsNKNJiVS4KrKydRtMoPs/DCkwEA/+W+qetjwaaR/UGhxogc
D9Z6QVk+dFZRLm4ABy1K0kNhIB5oGNFJC2P9t7TylK/3Dd7YQYCoNm8JoAxazpsIo0VMQzdorQUA
eJx30QKGoV/McaeaecsKJFWyIw1Yme+1XpbVomeaVYMTGL1b4mW9svxDzbJ8x6vfMEOxVB46uXf0
VddmktbNiEZNN5jzBDj/kCMyRy/67YdOOlriMmZZQSxvvlFaer29xFkYoMbmHMDXeqeBEG7n0N1Y
y+tcE8k5tRWKbeu1VIzCZ1T1XFK/Of5pFYv7Qc0Q0Hvz58cKhxvaPsaFt26oSeNW663MhZJi7t85
OZLbEbDanc9/4wLJEAL8CIkzZbbNaxsBAUY4uXMDtaJko6mN9q5OcvhZp0zf2bbXh25VegY8JZ9B
yg4MhTGqsd43u0xrJSpML9DIhKLuOYbhq29QTu2RCx9c7Vvu/AUjzkEt0VNPqyP74gsT9dMwhRxm
/hwjdq3M31CtVufOL+J3vdLQfS2+xMoLiqePjjcWx8aY/miVn/e/xfXdJ3CUTpMKguQ3lEnYLw/r
4ETpgIJtyLdQEbTM6+Qy1nrkGzWDnGkoop2tuj5h2ONsvVbTuP6bnSJNVcScptgz3Cmox7I60pna
A/XIc7r+HkAQKQxSV6CCRsl4vaq5cXulK5cwGLpaBERkdBySqXCY6Te8j0tUZxejb5tnlArKF7Ks
cYc79MauYpnLSumV+sb2hHsduGO9L6IL3YU4mCMRP+oejQbitYQnKd2jpN+AgmXSavEfFGUMyNK4
2RIUqV2iO6HSRZfMjefpH82dQ/s5KjsSOGtiBOicScTC48JLAwcAELifllVIYEuMjODpzUcKPJ+s
A5M98vbLi/nLkUoGBjj0Ko8valGrR2GO+kVLFfswduHyJZz3Jovkidl8a1wi+GD67zSet1CC1lls
OjdxG3Q44FOvtSiWTqP+5DVp85hBtvHo2sv47a1rtGX9UtL40QChLLxeoz6XyFrZXh+0RdFy7ZGE
ilGHcBInMNt5Lo5ZtXR7jWuS+au1koMZcupQItaM7bwwchAqM5aLGkQdXP1+0ve58Nu2G2GhkmQq
z0JUy1f0uBrHL0a1Sb8jxTkgROzk0YdeULc+uIOK4EjJwJOKLnwZg6zGAwFzoXhVV72fJQOy75pV
F9bXZKnDClYyAp73UP8a7cEeYDgKmm4ws9/aGerC76VC64Je9mQNHz3kpNCmLcq0PY4WnPl/5bCo
S8HKGLq5oEL+tDrGKEW2n2cdYOtpshXqsQ5MccVJZex1OHkNEwgP1qKWX5Wxd9vvVhJn2Sl3Isc7
2c2gumcb5DeSvnba/mxVd0wemgj+z6csFCLlZzookKvCcxBhDSf9ewTO5AWWRISuk3EaPsH6NAy+
tlTdDNFTmmuZD76HiQ496VX1d8WEL/pRq5elOyy1UotvukmmmB3CKPfUEyJWmfaSMmQ1vY8b8oif
FaXmJaLzN0/ZP6PBYP+zLuednqJlGNNDruXt6OuJ3cGcJ/LoW5qlsXbOiqWIfViUgSdRyWG69wmm
EZeO6ZTO6YRtBhRy5zS5OYpPTuY4dTAIZ4rhma+iCAltwg7Yh0ynaw9LQ/B0AHunjR88L9e5Ct6U
Nf4kkAU6t1Rz9bOX1o7zyLIz9A56Nak/hkuf6V+AIZbdy4C2qvcwWfpSP+bpGP7dKP1SvJRU0v+2
JbnQCVnQNnpX15rLZJxRhhN6712eqX4+VFbudxSq0kM1VF1zEMlgqaeQZnBxHKveMI9K1anq144g
t/8CnCTSPqOLnSWf+rjpRQAOuMseyzHKQ58z0yBEnBbOcErAhjYfGeIRfyxGGJfveMPQFIzLLoqO
qZp7Cw3dMS1PcQ7m+zjkArBtZ0Flce7hI52e5gLBgwOV5rl+4FNzxgwd3/doLFVrH9tssuNL5qTZ
+KCy984BwHjh/EEr24v+biZtQAh6tLzmpHV5m/lZqRbVB1jE4+q4uNAdPjKp32XPaqzqvydxamfv
W92Io6DqUXZFcCuGg2uIAbe+b+JmUs+xyPPer0JF+wSLods+J2nOa5+PurDe63x22oB95VXPjp7a
72w7GtIDwuNZ9xzR+0Qt2LOF82k2mzr+mqC3mn9I0MTTjmCDmv476gHF+4Q2WP+lYKP6c+VokXKJ
RWq2R1jWbe1b6bbuH5nQOjDdhbAqRBqBSTzENEbmc9baiDGnuhsiWlCmRjGeDJPXUwuGYhDG13Zo
4+TLaCmz9sEK6wLh97IdysGvNSNJ4OQOjVk/8cpO7QNMELTEKUs14WVy2nzylySts3eVMjYvCTWq
0DiERpG+qzOte55QYS79vGAq8Oy0vWEpB3fSxu+08sOpQrk395izNvsFl3ccnDqOPpGAIbLLAG1W
e0czUpzuobP6Ev7ZyBIKq2ZuPoQ0NhHq+znHOx/CsBjCYKY2/jJpGTrZae5Z3wi0hS4BjwyearFg
zi+pFIU6Z4xk0nGiXtkcJ0Wn9syQQTtzHbNhOuaOB8tl58ywfWluBwSaGY8S+eJmdAKkllLvCQ3M
+m8j5pg/ZbFdVj8aSVIcKIZbZN+tOUt/6rGZpN+zTITtU6dN4q+mqFwUtcpeeIdRrZFVUxC1MI+L
Fc3uWfDoK5dkShkoUr0pMoK44dt+skRiUfNPURBCETtq4pdosqjMIU/RIpJcLJCmp5WBjLeauaEB
1M4pi3cqD+bMnNcINyG9nmQ5IirXj/5YR/VydIbJNT/ESzL+BYZSvIix79T3onAz9wR0yBEQR5az
+Of+k3ojhoHQU5aWObSAhrbgwyblmMfVYgSwHasn5j2mo4J+3ztU1+LA6CboEFz6u2ok2nfCbIYz
OJC9/uQrEnodTUCRYYGpx7nIwcJNfAqKrm1gyjPQno+gd5sYYixOxDPF7+MomCKb+Zz2UzN0UXEY
CzKoL4bWOPU3rVDmjzijsmG0eRmc9GAsaNMflFDLGB9qdKdM45OBAq3hQGSmlMPFdaG+iX2QMN1P
PeOujlPpDg9h1wnlBJJm8g6NzdP8wAnwvs2N0fKoOylgrsM0oG3h10MzRw+tkil6eYg0+mjtQZ/M
UcqWRML5qxi1cIEasjT2KJGu4lvYyaVwg5QEYBhtW2xRMkdPFlEml7JSM8NXeP7bA/c3ds9zXwuY
TKG03+NKvUodMMpMsxwrIhGmPbOOuSLgdctszsmlY4T9tCjNfKoqPNf9Y3jTCqg5pqjRDaRKvLbS
1HO5LI6RXFCPGp/dllJmZnVWcN/KVdAKGoNsUfYGgFqRKqytjGIsqEJWJoGcbhEBNGnoK3BsPlup
0l0IWr2As75HmnW9NmlVAgJhLKDpukmJhUddwkMhGP12Pa4O4FAoVjBosUfTe2t1cgadKhwVYErY
69VBheopoTJaAUCQQZx4T4fkkxi1yvB1qKDB1xh5L55EIwmO72/s9cnUpFwqSyTv4vptlmgxxSRP
ox1EC9PmxfjctuJPL3P+ieNQ26nJ3LYlyzKvQ29XncJytuqB5nPQarVSHeIw7M7JonqHtDbmk0Gl
+vv9xd34fiZwBhq+1McYU9ycTU9TZktXWBxsGLXvNfgje+6bhx0rN8zImQqpPUsPARTZ+vONbeKE
Val7AbSWXXwSIdN+h1IHWOZbVqnWPgJodvtkqSFy827VLbzpjIAiYxRXylOTJHr82CVWZB5j2KES
/ZB5htKcrKWBXCJ02nJ+Mu0GNXiqf8INLGo/g+3riETFAdP2bvKt52raD/pIU1XM41j4tD27BZGm
xui+ammi9F+9ZIrCc02LeAhQkYm6wKqypPdFZTvZsQBbSsRM4odEiIDv7qC2kav6QK6Knt+TK/Ol
1haR+PnUKPWjFSbpclLrPHypbQUWDyhop7fNu5Gkwx8ngSKABQDAgFxa72saxybUFqoXiNyFbMdG
sDbj6lvaDjbq+vthh9qDLBcCTt2ieaJJ04cG+ppAs7s08Horf8pN5W0KC/9bDWAAyp7EQdBArFeD
+lzOAILnBV3RTo957Ca+aQx79/mqiif3DNIgWcelwLbNeJu2jcn5OYsgksqXJi6sk5mE/W+V4cU7
Pvl622TcgSInpeJXIOl6QRN7hsDBEl9qo8y/6rpopgcnifthpz4iP/MqxEBJGsI0SpNAN0B3yd/x
S31kNscBphMFoge6NLlP+K6UR8LGegZnYy7zoWXWDe0yRxnsQ54V/c4E+bXbYq6Hw0GExeGgTbi2
b1hVbpctJT9oSdGrUPryyIzJo2sMX91c7L2n1x8QsS4qJK+KoBZT1WtreS26EgrXMAib5oem5uND
yZTQYbFAo+/4rat9JRKE8w7lMbrH9JvWluwozGY6uUT5eUKprSj+tsrxzbAl/jLyRxT76U8AZNu8
Lw5EP3qbKApFvYS0RkwE0I1483gbVl6ryVBO2hTSNp5igFO5cZBAvsDHk/8JnKC6TFb+NrE2eYMp
w1MMQiMZsAL/t96wFJwFCbsTXdQsp05dVqEXxJ3dvLUQT5dMQlCp+0pozdZMNLdDhzR7fFHK2PzN
gngysBxIVl2R6Mf7R+DGYQM5AGyHkOoVGLFZUZ8PC1S78SUf1NFXabE/dF6fvoddtt45ba8Hd32N
XaliY8qLzGDUK47ol2vcGl0SxhpTsWNameI4eGYtDm1Z43Jza6C4DVy5zX+0pZZq9kHT0owQWSpd
HyxIC53viwVRz3MP6iB/apYo0R7spYR2tlSgnA2MMRPxTlX62sFJvlTJjmdDDnTVpQBoXPV9raWX
waSG+KhRlzYeh6Ul7bz/Ga4NySgFgANdHmKDLe2mbRZL22ZRfmndriJHKLKPlpeoO1au/Zjcfjpu
pCE0Xrb5QJaZXkoInV+GXI3eV5NiVIesE+pR0ZisPcxtuMcAfmtd4FJgsQMnS7Nkc/nN0q1SKAAZ
2h0WpfCHSCQQaqXm250MFBSvOGMOMWj3zcWEWlDvjcQpLxb1+QvVv4CxgmbnGbi+K/RFGF8hXpZ0
UVt4Xes1jlaZQ3XRJ5Jrv3WntDtkgz78poKfbXcePZnQrG8LD42MFAhdHdpb+vpmZs4yD0nPbLBb
zeb7mmmEhUo53A0PddKG+UEDTZ3/GY9oYoPug8+EFDZMyx1XdOMDyoQLFQxkVSSkaf0rHCXsyBko
2DudHR2sJVeeR1RWvrz5+PMSgQ4ALyWjaLnzv3gGVHCaIrStMGiiTHvH0El/MOaw2Pl+Mgr/dUdl
rxHmMgbXeZBob292FKIqtQhHJsibmELA2WOuan5E8V5kBzfplvExdp2yPlRWuCskt755BK6EsSTj
rIxPypjeJnuF5kNtktjNz6Ot51+tTskfM89qH8Kw6l70ItV3fK38LP+/1Fd7aN2jaSCZfNE32CxV
K8CMt1GanxGtU4vPTTFX9YsCLQGT83m70HAXVIqCTixl/KOv03oParc+N//7ATA6SN1RcN5buBis
Tzyl85CfK3e2L2ra1e/Nstpb5i0rFL4gyAPtTwttE8BEmZJRE1yKM5MNPwgEiwfQaG8WzeMaAoMk
xEUAnOxu8+2MTKKrKh3amZqGj2+Ern6BSy6sdi782r38u2UkOToTUpRRqKesL0FlwCMZoyB3ztQu
9yd91p+yRPcOHd2UNwXu/zNFbEFxDkQOEMW1KZj8FCfuxuIcOQbaOWlVTYPfUE3cA/Dd/EA4COnB
uHRbZaZpLmvXTKES6aomPClRGb1D61j89hb38e9yJNga0AKC5mQJ6+Uwi5vPqGpBLYNmiN/HaS1D
5j3C9ltrAbGuA7/FJ4OSX1sBHdmVhgp1TiKK+L0VIQhIp28cuze90v9bDY1+/JQMlrYz2A16nXR/
1fIMvXB3LFSzEcfENOvYj6YaujZgicoeHuPW2gx6wUyl8XpeuXmza9wxq6HI6hRdRcg5GU9ZkpkP
b/9O/HnJSkWli5rTegcnK6GAAlffWRUQWio6fGljqe2Rarze+q3zg86Y+U/G34g7NmYWI6vGIerL
c+sMz7NTzL5ieqj+jJ/1qP+i9N3TIMxLZViPyzxnfkvtcOcT3txO6Do4+ZDqMpWxXmjaTR3NmqU8
G0bRn8RC2amPKZrc385bDgNIEKBzRv3IRzavJlijQfUY1DznLPiBuZbufd0gW1DZ6Z4U1q0FcbVg
ECEFphK7cbSWPqWMXbXlOR1r+zC0tnOY4ujNnOV4WmYl5LgOeS9pwnrbWn2Y01k0nPwucy0/NsKk
f19F8xA+Uccr/76/fTfXBJBUqrtibltRnjM1ox9WQrkCCdWhFkn7XDP6t/MS3/xI/2/lqryq2zW4
YjjuGrMSD4umT6fcmqhlDdPem7uOb/51HKCqJJOzjIG34u5GUZJbmDmNeeFo74uk6adD5YQhEyCh
e6ho/nzmWuwNP92yivQeYAnGH8jyN2c9n41sSTKlPNcG+tCnfurT7ksl8uWbvRTeHzOMoqRxg6o1
/8Hr025gbBftNGiBNoYxkyl8NL5fyqxVghaEOAyW0++N8tw6JyBXICPACqIqm1PpxdnSTw66rm2T
zMc8i7oTiqF7GcxNr4W7ICzlJl93iACbZYpjiIrWZKF9BC5SnsLCaHwA4vYXBbQEgKxRDfJaGX83
YwgZq4XSU+/2zg7g7OYH/eWHbNynEasNQnHgO4pZfI+isQAIqnzKlPYFJpX6QMP629svIkMmEvJM
lIUy5vra4wxEygGqzmbdxMexU8XB6po9+bdbnxGtEMqvJNky9llbCZO4sWuNcwqJ8AQlV/Y7gIi9
KYlbt/1XI5szaaMgBW9UVDGZnISn0QStoMEV99g62l6R6OZ6QOrRduOhY85kvR4qXEliazgWw1a8
r3BcZgdDD9MdJ3mD55yE7Bcz8rT8kppFZhPWIHKqsxjGH9oCLYarf/bU5A9H7U6NEj333fAhnvpD
qPfvc2M8lso/lb1HHnhzX2UwBIOEbFJtjoitzMDwtIr4ZB7Dp9QTVaCJrL4Mot8jD5L7to0eKI9w
HqFwAeC9eepU0DkKLNjFOTf6f1RDKIdUFYFWTt/SJk537tpNYyAvqZCAe6QEu95dDWRWGbcUdhen
6WAAmyqlCUYYVkpfUNMQj2Btsv8SNxBfAsWzyUZBEKyNOq0AUlTPktxyWXwHxXa/K+boFI3q3hj4
rUMqX3P0iMHZQbyzNhX3uV6bAt7oYqo7pFGXaoDFxCl3GfduHRBJ70e0BWM65P9rQ7ONsm1upeV5
Imb4rTNH48QMT+UzAdPufLOba6IWzIysFJXbtvLDxtFjGs/lue+dCPhJpIC+y62dltStBfG2UWui
rU3tfJPBt7HXi0nvynMmCJjFNMV+Iob21BVvpPf5N26ANJkBF+CntI42Hymt5j6vlrpEY6gpzUPU
IMrnR6KBbh5wBHTfb3b3bBo1JUrpEs2++VRq1sSx4Q5Q62QhPn/WZ98dzWUnxb2xf2SEFkEJB4Lk
cOMetXEZHRfNEQi1bS85WMNYwXMyVIbuq+2U7V1k+aM3XoPReVqEsslM6LXxGpOIrQKAR3peqOIq
79wOZpRDHGVt7dtNaOTvq9qz88cmg/jjEWye253v7+qt9VKlwInQH4P+dPMDIguN7FQ30rNazMPH
vp2ngLkH91En8vp239SNC0Ai8FqpQF2dRub6rpUaAC8F5cwzjdgiDprSql7wHfGedN6NJdGYYHKD
EhbV9+0M5Wh1heFkWn7uQaSdHOiFzy40SD6wp7fxaL1eAUyR/XLVUHf5P87OrEluY8fCv4gR3JdX
spZWV6u1S7ZfGLJsc9+Z3H79fKk7d0bFYhSjHPZrC5VJJBIJHJyzxl/Ql7XzJDfzM4OUrGiYiqfK
mx4WHKQxiz+S4Ekxuxsx5kK3KxPijRwoXV0EQ2ZYARpaew3grc/DcDlYazlbcUNzZoqplQTzWEFb
6gfCtkVgweD1z30n2Po4dMBkhZrXExfJtROkwhZqr0BFGxZe+gn6f3oiAGnFG4AC0Yf7tqRDrQ4X
SRu5IXZke351lmfyObgCkhxMX1e/xGXLG7fiS54abwgBsPM0NAyvFDuv+I0lSoJJLmbycujkV3Fx
ZABM9ZIMdmsQvkGX1mkAMAx9CGMaD/dXuILy/XRAkOjyi8G8DgBhtUQIxxg9SMOcR4b2p6LFaGvU
9vehbH9zR6YwFojKX7XA3LlkNlyF8ixjAOwqwX89I+WJJqFVOlGeKwfntNiKfrQBze30EORvv/l8
JBzU3z3aXOtasBdD7wCNfH5OYI7z1aUq/dFb3iQjBTSDya+dz7a1KFkQhoUUQksQCtee6QhngKtI
z87gkqv3DrCxBBSg6U3H+99s044ki5MJOBiI1T02Iv/imuhUw+MeCR8lpeoN6hf9Tlzfs7KqOiqq
CWMF6ppnta6MJzcMs4thZ+NDA2b/cT9ZKyMJoMdFpfZ6z4q4qwuA4ITamrd01s21n1iiO9zfsa0D
9auV1Y4N9sRP13JihgiHwE4qO0insTjq0bI3K3y7bYQKaiDw4CMtcDN/P8xlojq5baA/PlG5jxrn
a2lM7o/7C9qywqwSHQ6ZB0LNcr1t9dDH0Tx2+jkqcIF0MbpjkiZ7cWgjOEBmLoGPuLQcojGuzYAa
H7NRSbRzpJp0u+f3dl6e5r7tAeDXMIilbx0ze+rs4owW1U62dnt4mTql7I0sCWzgDJ9e21aiuEIf
DtH4XHEdAZGekX01CgWFesRmymdGUyJrx002dlUKd1HU5I60Ke9cm9RNwfMrwqQrvP6pKLLpCNCt
30kQV+x30uepWcmBN6BLUsVr5fOul0bC0xMagU2KBJYns7Igj4BenOOoKOODZaNUcp7QrUjPfSpE
ezAyEba+NRp56oP8VmZfjUEoPFc5kKSneKgyFdi9nrVPYIrJh1BB7Dw/cbKhvaSJ2nxPwHL+M2hz
XRwiZeLvC1MLO5/8t52DuC3j2C8oXWRBEep5d/KYC8qOXWVkP2oLXbN399335+zgdWSmswunLLyF
zDKTlFzvtCB1E5TvKPXQrUuDuLKr6I3SWND/wEXI0EiG+tUIcemYvOt/DjuN48JIWqbbTFFYoO0P
jjbm6QGMddYfukYIw6cEGWmXcKicBA5ygPQ7HnkbReSPBq1KNgDfy1oqB1yekUShR0V1Vp1LF4+J
Xw5DfFI1ke2YuvVETOEeZABSKHFd+rN6VNrK3qjOjtHUB6AyImgZLN+5H7et0KuAn4ju8LrxlwNt
q6dWqc42gPSzqRn9axzWe+CPTStATHjmwR/DvXX9rb1h4DGXuNU5jwrvZfaAiyLHEO4gZjY/Dvz6
1GrQxeEbXVsx0lr12oW1lHCFBFVVxgE95sUvqPEd7nvvbVYoYQlw0AOUQ4fPWpnK3aZsxFLV56TP
mW+YVO1T16biGFkjdAYaoxtJ0pU7qaj8R29ODHUMulfcK2jEXa+vLppZR/ahPg/jpH+yuZyfuq6K
XgsngqRBVbqTqOhBemCqn+4vd6NALDWNCMGIUkE1vS60N57TKSGqvGc9zPOaQc0qiwLa39RSxr7p
fjOt0Pq9iDkxT+OgwlYx5xCXH6dFZbaxowWxR9pzezXIQV1mKiFZo9W2zo9704knVB2qs9ZOwLDg
WgAGrJX9Fwpl+Wms8+mP+1uwZ3CV2alaHEK5gXOpTvZBDKX1LgrH4aNqZfNrFO4x425ak/pOEHvj
Z+uR5FoPrbYVLC/Oyv4jk4vig6mW9udBFccwH8XO9906n1Bo4s+yk02b7dqztMWMS4ZMq7M7VOG3
rhcMF2XJ8OP+Fm6dT5Kin3wcQKbslf+q6Wy4oUqY0egSHpMpUz5lk9G9nScl+u2+qa39gzVKJa30
6Byu4VJhUpsIR7mYauvxL8YvyyclBuvPhrtnF4rYHXjP1tLo5UGqQ1GT20xu8C+Vaq9Be7OJmupc
F3b+tg4dPSjzCg5lNd0bRtlamsTWSAYf+WJbfSslCQfFcqm9x3Q1xGExF286C1SQJ7/2BokPrRQv
3bmttxyEejTpipSlA0B+vb44VPSsL2jvFcbQdVBOOm3N2Jw6l58f/3AkGYRUg7muG+5OpZjHWWRF
fXaVsAgyO4o+WzH0rgocTUx25cvOwrZ2E1Qt17n7s8m2+nDpsjThoHPQWmqpQUGXqAlKza4OBUOY
z/MM/cHOE/HWIrc5fgmDJ0BWiFVWWzkv0+xBcHwmWnV+2ECQh9TyD2HPXwQiqDtZxJY1aFAJ3Azq
SYaNa2vt1MS9MXbNeVj0Eu7+drIOgzc7f1lK5n6ZmPR/f/8D3p4EvEM2LEGpMDyxPnmMoNfsZNqe
jU4xj2andh+7emwPMcL1X+6b2lob9KeMGzDYryGKfL022+hMQrJVn5n8zj6F+dQz+B2qZuXr3Ihv
nCxti52Pd3sOIL0D2yb578AkrMGCTbs4atLw8WwlS47WZGaHZVr2ELlbe0hdi1qdHKAjCbxeGJk8
Q5TpVJ8jJraGszJO8/eiUWDxDg0j3flgW0ti7gvogxR3oo1+bay0inwY6H6e4zJ0ghC25kPrZfHD
eSZQr1+srM6ZY8dDmypVczb6Pj6UZmIc0inLdz7PbVqGFVPCRSm+4BSrszWZS9I204S3G036hgED
7ZuAkv04Wm31YVa0dgT0E047MWRzBxmaoBSDRssN0CwekS1Q8rI5M/jdNL42WLYILERGxOG+w2/5
hZzO+K+hVeivjMjIzL5ozkUforbUWcpRwOn31etNd2cnb3NNdpIXARkWFBY3oHBHZLZlDXZ9tuCj
Lo5VVmvBpHXmodQUejOmK9yTyM3s7AzFHg3s5leEIpHHP//TQbn2SHtAMs2I0uZcJhCEGerfEXzH
/jT356ZNT0m0RyK6+f1+sbc6AUI43pLAP3K2w1rA9pMwLa+He/rTm1aoK6DyAH8cNZXrVQ1lxX8O
H28Y2jKgjixA8Bna6XEXAcXABwMrRWdX/opfEhHIvHVogcz6XJYieqJbSKhiAPdTS/Xt031TWwv6
1dQqSgkQ/HNh4yKiiFIrMEBuCLRuzPDzv7DDmAjZMBkW6NTrJWlW64BjAjSd8zD/HYAlVBrKCNnZ
8b6dreuE1IMJLqBgtAZXV6UiJsQhTEKUWjXzDwVWUGp3uUudxW4c1ANmYy9cbZ1nMgq6TEz4Gihu
X68s0uwxH3RcwkXo8ckoW+vJrKLpone69fHhxdFxhzGKOC+rxqvFOUloIIo5tefKrHs04dWhe6mF
Bpk9feb+R1OF/eO9Vjm2wuQr9DeoYazh+0JNcnpE4PaKYrK/lzPkMr5rMla0E6o2SpSkUyD2ZM7I
U2j9GHdUQSQyp/KsZML7qNV2cmzdpLmYahO+gDVwv2Zdk57MyXbPwO68r9asJM7Or9j4lpQCeBtT
4eAdtX7cRIYxg28FdmnnQDpjwQTnPERxAqeAMz382mDB/29rzb1QhjajNFBkn4vRUILZy2zySCgG
lhbl5vt+s7msn50TiTq+ofI0yqJzsrir0LyhHtpaffdGj5LwSxjX6c6qNuIJVFiyjU18JCVfBUij
QpxigS7/LBK9IYULq49T7cUPdxtgJfjFyupyge1mdpJCSE3o1H6anGqCFGlwd47b5lrwRVpBciZ7
zTo5LU5mmBlrsZxh9BlzNI5woYw7yf2W50NgB5gGp2cKdi20YRZ8mlrH6cxBfJ4tpf2AAkZA7yGG
02F8btrxNGoItmu2EixG2z9cNqCeJ4ceSfNBpq8vG5Sm2rnv8ENmsJPOT+oRfpdc1HsDlhuRmYyO
YQv5ptCADl3HybGfa9tFfO4M/is+e+7SHJFkdH2Q48absM0fl3FlTo0nDBIc7Cnp/sreQJGZEcwS
3LaWfZ9ST/2ozotzuH+0NnzkysrqXlPD3mlbOyyhGgrroxjrIeiL9p/HjaCJqHGkGOzgM10vReST
YlWRU571Bt73Uh3sI86QP57dk3Iw10SjmqGbdUO+KUa4uUpCvQYS5TLkffxiicneSTg2clKg5nwS
Hl8Uk9dEpOGy2BA2ANFGhUX7M0vT4TdNz70/hj5q2o9OZShtkC6ZeyGzHb3z/Y3c8kHm2iW7PSUs
nkrXGxmag2ONaUEJ2zMukBVGQV1Or7oufoObLN8xtuUaEMnCkiflPaiZXRtzoMUCmgcqNSmy+lJE
tvlcdlq6p+u3EdypXpNaSeZuQO9yw39JFpmcGmpoiSiilvH8x9gqZtCoeXaI1cR7/I1E2YhPBz7O
puixMuV5g8g6FWevlqj4g/EfDepfe09KZGtBLhga4H6sipfL9YKUwsqLFPLzs9bryks4ttZhLAbj
tRDuY9SYsoNHHYzkhhKHRmXFk5/wl71rao0yooEps6mKQzEWSGxluxmiLGFcl/yxQv2X2WUJ3FnL
lcRhNUL655UMmbmwuHtoUMFIBK/dO9tp/+ZVncJlR9/Lm/PHoQzStBS7lXMesB9cL9BDhlyLa75Y
3XVt0GqD/ociomLnTG95+q9WVtsYLWj05C0LzCcrjWFQM5OLmRZ7wgWb+0h6KGfbCU+WdJxfvlbZ
zMAP6oyiaVmPwAvUufXHvI5OSSym96YSx682HZtnyMvIG01b7NFsbsQuWc6nus6OQla0+gG9LbQ5
jhngmrLEe1tFWnocVEX9MLej/RapjPjoOpVz5o+96PHMFK4+CttwUCL7sS4BxgncSJ0CPLX3nPZV
Z2jst0KbrD+qxBaPxy2iIwhmUOH0dtdQNvSlm6ZXEjCjqEUfE5gzXtVUt7/cD8UbPnNlZRVLuiiL
DS0DBLvUbXaJ1CaynmwPxsPTv7BD8CVeMdIFiuvaaTyRDF3WsJpihPXJYOij9bM5nvdqLRtRi6cZ
1Fwqnwiw1+qk1TV8hhONnrPoq2M+1+bRHdNvdVM9jhqizUtiIxFDwEbW3A5QCmg4A4YQl/Qucde8
CxnX30mwt1aDdLBUM4CY7WbS2SUNSMTCyKqhcpT6WryzFxsZa5HOf93/PjJBWgVHZpohrJdFYB5/
q+9ToYqsV52GpWYIQsG0UWBUqnHMRN+LINfcEpLXsp7e3De75X7UZiWOEbUigBjXbgGRgiCWJMU5
tScYWrU6O5h64QaPW2Fkinglh+xoZV1byRcvKxQH9LqVFmnQGPp4SpzdDGBrLdxl4Gl1uCYoRays
CLAp8FEWZzdyQtiNRPV+NKLs+/21bERfyinURlE69KCzWK2lt/O6BtOBFS8fXpS5V62jxXDwb1Em
qiCCvvGLYkVZYMWRUvhuk+4xTG/4JIVtHbFueiBSMvN6mUq7aLzIAbQvC7MGhWAGLjMGOEcbMe5E
240dvTK1yhMry0uNNGYAlNk/5+C2zneDG/xfGQGjBI89iM2154vCrPOebtEZqY0GLHv3fUA0/un+
V9tciUNZCqQSzFHrBKDWOr0YI+7MUo0BKo3cFhpZ/vG+la1PA48T5Ag0jeQ1df1pjAJprChlv7o8
KivfS3olGKy8f0laZfxy39bWiv4zd86hYmhv9RhKjMbsRo3nct839BWhafcVNaofT2m4pR0weRQT
0bZYJe+NMrc1YAycbUzhqdXMJj9ns7r8eX8xG4cK4B+vbyCADO+sx2LV3pzqNBnIddN+fr/MsS0a
6AFHBlbNym47v1BjMR880TXNMYtjcRlEOEKDdP9nbO0pkZCuB4qSIMtXEaTuaoRYxrA4L1P055wm
2qurJcXO+3JrrXRMCYNMbIKWW21p0angGw0uLk8YsV9OgxtEzvDVsvoPsW68GOnwduh1qOK0ZQel
vOWe3GQcNNYH6maVa4wMUQ9aUXCca8s58BxTj1FfgQFvsnznJGwu8ifgm56LpEe/PgkM+C+1ZjOP
FVr9X00+HWB7ak+OF/62OMtJSaZ3hjB+L8x851RspKY/exI0DHjfUoq+ttuLMIIym6GzsOwayE+t
aPndaPTuk9sqrfMp7tUUfXSGdNojxYR52bkcNneYaxQUNPUWUEbX5iEDUSAN94oz0yW2D/RSGWBZ
y4ejBQLlMS2+n682NhaEp+xtkZysok1iVlnjGOTCWqJaB1stjZaZo8HwI5OnvZNZ1l51eut8yOMh
Cwc8tddwjTk09SUfcd2pknQNs2INhyJUjd5//BzymKe9BHc8LJerbWQETSiz4hbnQfPKT4U9LIEL
VvHxGq0DBowXEK9sWLtWVkxRGywHsG8FWShMsnX9EqWTtnMStvZMnjmSYe5rstVrlzAX+I31HpeQ
QpOHPKmjs2tmzsf7O7bleL9akb/ilzdhZkNz7gxGcfY6L/2rqiGfQLc4+iMPR/XxdxFSk5SPgP1q
UBqtTFmFImrquHwc0XmHsalRrgaw+/h7xQGWquPXvGbBjV4vSA3dvCotto2ObvaXXRehb8NS/ff9
bZPhYJV1Y4W8nmkiPs9asZqqR7xwuRZngDN/MGD5URs6L8hbBT7yaQ8JsZHiY4xSmCWTqhvWDiYC
VBfV7+I8D91r7NbhW6Ww5w9ciPYnJgUAeRjDzoW25RZUJOA+QVKHCv7KxYuxdhSoVsszHS0YpEVu
+XWsLYFEHPv3t3JrdVQkPOoBcpXrjkesZUMTQQd9dhMhPiVaW+Z+r1vw4odL+K1XkTqETeSx08V5
kjwrMhUGVggt9Lq6XWglmu6tmb6w4ygCxEp+GJdoL9Jeb+P/WuFCwQiLQ2r32hkT9JA1M7LSl37q
piNYDQhhB1M7K2azJ/G1ZYrTxe3BGCShb2XKiKtZz4nsL3HuaNnzZDtywsMmZXgqG3hqd77a9QH4
z8p4L8lZMLr5N3cIULtwUZQ2eyk7u7L9pYOYSWkt4zXqchee5hkJj/t+ch0P/2sRTlUeg9Q115PM
kPehqtGMqBdQ9Tt1pTej6tjHO/n+1jbSRPo/K6vsmJ6Hog5an71oGcxPjW4nB1QdYSdpkr1UZ8/U
6owxaF61SbywIKvuX9yl1d8ZsLS/n51ZPFR4/t+9o+7F1UgPiTzj2g9Lpy4SJMyylykSmh+lo+N3
Sh8d7n+hTZ/gUqROK9lo1yAqhVp0WiFY/DKkKkP7iXeeeudFS+y3ooX8+b6xzd2j7iBDh2x7r5IY
hSojnGZG9jImjDl4xTAfw1Akz2467n2ozXXJNwz0TKxt3dWuJiaYuCWzl8RYXnOGLYypfBaxxvDo
EO61+a4T0f98KoICtT2AHLJSef2pxDAXTlll2UsF3+w3p+sA1undCBN4qnWj4Q/lXOTwFAyoOiy5
0+5dNlv7CpmFXCscKOQ51/ZrsNyaUeTZS9so5Ge13bdotrgjNNW9tjdgvHGmwdFD7KYBGZBA5Wtj
fQtNTZtypnvTyF7rCPB1nZTh+b6rbFqhUoXUlEXNb5192rFrT3TV+X7j5B2Sykyepn7YqytubBxp
h0Qc0amAeWrlkMas6n2qaQTgKheHJHSWZ9UMXSannD2CmJ+d8/9PP346iQRe8u4F7wEf2spJ4sos
8iif85ehmT39qBV19CeVP+Sb5sGrpkDUVasGpQPO49Sgl/RP2UaxFmgFMJFDamsLuibW8o9oS++1
Sl1PIUditG1nFGVr35GD9ggFPzvXq6izMPgulDzMXrK5s75bvdscx1ERf97/uhunk0ouNQCp/04r
Xn6XXzLYdFKYoVXd7GVW7C+ZASu0UJEgyaznKIPr6b6xrSVJWjPclUIedJnXxiBOKFDiKfOXGLj0
iUphguDNPINw+Rd2pLMykUQSux44tHFUJF+a/KVRwhz9KchFYyfZY+TZclkGG+W2URFytZXLNvEI
8Zao85ekNl4nU1HOEVVCf5ij7F/sm0MZF3iXlMxeF50oCFLIGsz8RVmy8VB4znyCXnk6Pb5rYHh/
yo/KLGG1nryswXlDUP5SwkV4KGbqrNNomN//hRWuF4Ij9DQ3xTpuUCNGQyF/mZeqOo1u1h5NYe2J
qW55GuOR/7Vyg1XjDkXUUMlfaM0kwTh0ZKn9/Fih9j+BhKI0yt9UviEZkr/il8PjRCwxrrHSI24Q
VEOmEwkAZd7fsQ0/A7HIS0I+JphUWgWC0SoVWHuz+XkuorY65C256VtUWIrPM+1jseMFm9Zk0OG2
lqjd1Q3mxEli2kk8P3dMiFa+ixZ9gKSNcegSU/398ZXJyWDqnAyG3OhjxxYTXiGcl886+o3nOpZo
bp39/F3L42HnGpO/exX0GQ7nPUL9D26JdWZQqyMCu7W1PMdpqyyBiVRs/zK4o1ofMzsE4J0peaOi
0OYhpHZ/mbfOSFxlVolBLFYLwvvaTZZ8gS+8hnbVrMb5mzXW4yG1jOrNo1ZQvoSeAF/heUa/8dpK
1k4t+5mHz3pkLyc9RHUF2oL6odacdHmskAtANuIR89a5sKKV7RKZInx2i8V4X1UxohtKrZ3aydi7
p2+/GE9wHeTCz6YzMJbrBUXuMs4TqNPnJi8c9Ent4k9dacx3wozcgwYU/4c9GHvkUrf3IUbhEaLT
JLWR17TVugaV1MSY9LORu8ni28ITB33m8wVDYlqBMzCqu3O+N9eJsqTNJCgp1nqdVCTmUesGTEKQ
50eTE5/qoqoOCJo0p5EJfT+17c8POwu5BdUkCS40maq43luk0Swd2IAUGLPHF4QXxTsu4mSn8n3r
+D/hLVJUhuwUYfBrK6B6I6coVKzECkPwdqLDHaQ25/tr+TmoeX200R5FwJ0Lki4TsLq1maRUIyWL
LnlHc+YTrf28BAZStd3nIrLc5A1urY1+kVT94IetMTKbuKSmHvtWo0aIv2lREQadNss/kxqHr15i
zdaFnpUz+jCztPnRRMCI1r3O4PGpDkF/BkmtgSK/v5Tb4MtKcARImMA1M3d4vRJY8KLKdFhJ19CQ
COw+Mv+xOqfpgo4x973Hir7xfeRLSbII0DtDlv7anBeK0outMr4s1gTYAvbJqnnyVMZOmGPoNO1l
GBnSvQyaKbyv0diU0Rt+YUEFZkm8+MnVkD97u6Df1wTGXGZm4VvhvEQnYvj4WReOUAJ3NsLybSJa
6PX6DPXGoO3USf0jsYsifGODfBpbIN2O9nVECnHYccDb/eQJSIrPi5qbE9GG6wVac7s0aqdml4yh
yrein5NT6UX5awfu4Hj/090GDi5NQ3LhgYqQic21Kbss4dpL2/zSe6gE5sqSH9vWVX1NwXvCatmj
cdtYGuw+tMskhyiF39XZcmsvU0MK6Rf0BNsC0cAwdw+9M+cfdT219mYAV2wTMu4Dx6HtTXOH6jMD
ZdfLC+3a1Rrkny6FmcJN7C+iMQTkPlOE/mvmwP/j92XiOQdEUrUEtda0s6JghO+rfm/E0ERckCtN
vhutXTH7bdSdfcrSSDNe4qkpNN8qIq/86iUpGoB15Oh/K4YdFu+6wSrrUxUZSny0ERMov+Q6j7GT
YiwigcKXp/2rVQ7e39SbmtTX+T3eZRGz2p3zYeqGnW98c14cwMNy1gKQDVXddTwbCggt5qpML8PU
m/7sKOkBZSljJwisINnsNVVx/JWyDBc62jgrV+rqHhigmU6X1quL49xq3UW1SuuUtmHhMxCg+0bO
zIxeWsMly4sYVskleahLI38DSEGgI5LOSYrdr34DcP2S9Bb4DQye+httDLtPWhx3n+4fmhsndjgx
UpYB3RAqUWtSU+HBijlqXnvp9bA+zO5cBynUIWdLjcudW/b223G38tGAjzBdcYv0qYyuAP3bXupc
/44YvXlAeXLeMSLj89VNxHp4dVKKpltHC2WVqmdFXLvRsrQXjkJmHuuFI3oIzcQyDkrToY/HYLVl
H0dKHX8ZS5ohANUZyt4tIr/N+leAuMQ87IusdBX1EHzpGseeu0vRVNWrlUDrN6XFeB5i1NCCBgn4
c4nO8N/ZaKsPURz8dBsAOoQI2hFwj60hzjM1VBNJre4SxuLbkJniXSi6rxYge0QU4nznpMgYt1oo
RB2ABCU0CKDEyknHpQtNJUn6i4K+7xMd0aU+1mmVh35SFWEXzGM58F5u3WUvHt5Ee9kjZZodxLNs
66+Zk3rRWioDZMOlaNMmejM6GcttdC0+Dc2ARFAbMsa5E31uPys2ZTuEjBhRmnWBWBRNnfZpOF26
ZSBryctRUd8itAU/5KFTG7d7O4T9XL2r6zj7WqHSN58ePa3kCbzYyduYaqB4dn0HlIY9a+NkD5e0
1qxvGfLYb0x1iV5spOF2Lu7b0woYj1ALYIMsFeTktSkio14j7zVecj0ZP5sA/94hqJLsPGY2dpS7
jDaMqv6kyVktiB6W0qo5UdSeM0sJQiZUel+hcVccS6CBKB7avRN+aHkkDr5KpXWP8+HWjUi8mDvH
g8FP3Ag0CaGZXV7N88VJXUUWQugoB1VkFwmUWC69w9bp4+HhzygfGTxtmD+XhOCrJNNL3HFstG65
RNlQHSIxer6nhvMhsuqvjzoM0YciODMjYIYBv1x/xWiZGIjsNZVwaNlP81J3R6PRorNWT+ab+6Zu
QwGDUpJbGUyBTjYkd/qXUoxkyiqzudEuTm6FB68Xeucrw6xDfKInHw1tKF9HeAl3juTt/YVVnm2M
GHMubxrZlsjJd9GuvHhj5z55Ia9uCMab9kNcDerOkbh1Vib12U6VzSTUrUOOk0Zkl6hKX5aCQrpf
WlrMMz9u6v7U0AnoAUFmAqSsVoy/R2Ol7XUQN9bKy+Tn8AWhj8bR9Q47oZ5JcojoYk7N8MacQ+0Q
Fun0pkyMcOdcwtjHP3Yd2X/WGXjWgXuB028V2bWhR5U3mopLDTdW+a5CzV34UWfFi+bbPbOuz1E7
MHkaoWrSvSFcqk6go52lfMnLJI0+N4wWFxfTK/rPyBHGWh2M9oKcuz+aZdodejdckqPjgRo6JR5i
6V/t0Jb6uLnflTxQY7zoq5uUDAOR7Abg0kzHF6aSncq4Kp4zLnf3lE1N92mMFAWOkSbhj6M/XDMe
/CwxEEtPBifX/JL00PHNoRFBlQNJ9LusLaqgYN7/0NnzX01mVW9pZTrZe81MNONSlUP6WvbO9ORZ
OQpHvRWmB9i0To7iLd1RKomLwFl6eNkqAkfn221ItVZFvSBt+PGt+75FgrENCq+JmLI3pqpyg07x
nGfLmLn9tX5+KYACz4EQs/JP2w/k6RHTPd/HpgX+PCWa91q6/SkZ7Us0Rl3ju0LLP6HTzvvOXYYF
TXEuVD9amvhsFJUjAt6z4K5QqP5ehpoB/kCFRcMeraNLyjj5cDOr82ECoe7PobEAuLDqQ+JEHBM3
H0cIN2xkKad0FkFf2SeDOVG/M0sV6GtYKYHlDkVyLlM9Dn8I/uC7OTd1FnTtnJk+FHhZGQCXjdNj
hu4gKtt2aY+QR4m69ods8ZynXO+hvbMLQHHnJFoKSYRnNPWxL5tIe6LKFP5mqlPcHvg4ghNcCjHx
U+MFoam4s6oa+ilV6d8ILSrnkzoXS7cTvW7OFsqCAFQogaK0Rd16dREtwprqWTFBE6NlSOsJ3MEn
Pe1S0x/hqf98P1Te3K2Stpq7FVQUYEhiyfVB9uJa00dTmBeFquXRSsW3vCz2VKduMmF4aSCBooZM
GwYeiFUOGtlzqvJNXOJx0vVHg9JMFEA01LGkJXc/qLNbhYFrDi3fulay8r1S1uoeYYJcylUYkb8C
YQZ+AKOLN3RnlctAH81L9zKZLh3uSKXn57XdW6tOYeaB2fVwf2tvvyMJLmNwDJjKypqzepSPo+gT
JREuJRMGSw9ONCU/4ETx6gOF9scERMi1iYv0ByHxBWEPXm8VkNWmb4DnMoUx6GUWOKndHKayqnee
NDfeApUlJiQeDDvc5dfeQi3ZiiICxqWrUo9Q1kQoRDtjWO7N+t/sHXO5vASZhHOwyDvh2pBR5UMY
FpV1UXKttQOIQaKvw2C0f/fozbx/8DtJcAAPeF0H9sxU02pRs1UN8ZC4xqXVuwaUo+d29ps5zXXt
4ISlvjfot1Kh4FMBkaLUge4i2Szpwuo0oIxO3agQlBSjehCUFFFm99WsEOM7L4yn6jCnhfcRiEmS
POkN2hvP1uIWw7MF72B/aMdmsOXAV7c8Q4ddJY8+oySWlZIDnRgOCRtzvfNuC887F791cSkGH+tI
i9+2rTqVgaVUFHwmp35btIbd7HjWzeGU734cWOKRfuLJrs1O9M4iXV/syzzFzrlovXz8LZqa3DmL
GvrNI2/55dGeOnmLrGZImQBANmtnbuAD7VIRVcTZIQtPmekoz/T9mYu87183uRrpEZ1UPAstHAhW
VzsqzDJ2hzCdL0WphcekNxo/HYe/vDrzPjvG7B2sKjQ/RKgV7+zp7Wkll5LCAfg2v2A9qGekWeaM
Sa1cht60L10/ps+F0jxce6RSA/keXMhM7FvE1+svJ6zEhaAy9S5SuwA/tvqvjmjC18VDWvr+Tt7k
9VLJB+gmEs9SHmBNT+AVoutLp/F4CGb5RyEcl/nL3j0h+NYdnF4N/7Yz68d9m7eOCaBGvlgQsAB3
uMYOi75P6pkO0cU0YuOV11KukbFpTn5wu1mZz7HSFt7OOm88huqq5P2Q1xTZ6nqurqRZUZrW6F0s
Tau/9cvkPBlJW6AZ70YN0qi5FF/Isz/rstd2ko8Nn8E0bSBG3g0wpCtnLZqRQuxgepcwC/VjQsZ6
9LLJ+DdW6KhR7WNH4Ym89hltcRKI3CzvUlC49kclNP3Osx++gNlGvhtyNExoUR5fvTgndegzpVe8
y6SHVTCMmnuAvbF9sStq5Pe9ZGvbMMDzhOooBJur69epJ2+ATcC9dEWq/UltsX5blkX8z30rW34h
afWh1dXoba0f605cVf3iSf+nBr58d/Kwf2csXTl+z+fY7QLFIf89mciqOH6laMX3++a3Fkmc5RjI
TIrQcv3V5roSaiUij4syTJDZGaejuoi9AaCbZJGvxjk36ESyl4wCXVthXnUZJ8V0LzmiE+bBjp0O
7Fy2xPBb5aqX+klkan8add8s9CotzQMlgLDQ8f5aN34FeBHY1tFIlsqiN1GNp5LCM+vSicG1jrqY
yndCXWbVj83RezE6EXt+nurLcojtKta/mUWsVDt38caGS/U0mqWUhOA61q+3QlMqooPovIs3J+XR
DKH1oDPS71jZiHCENrIsqTnKnNDqyMMnNNZ663IY3aH007D+vQq1xNeM6ndtdh6/6OnBQYglNamI
5OtEdU6gvZ2hBrrA4Ke+wtkJq9gs+le0W5OTY4bpTqi5zSRp3wGEIJuBNMozV9ldnUUxZbc0vAwl
bZosdq2XdEw832ntZadN8nOnrl4YXIAyMYbXGMIv4K3X3yua1NSg8RW/dJO7dIeMO7P2zRJhZD/K
SuPD5GRhjtB7rP8zVHZUv7O92IXRqdPyb3msD0MQG3YXHQZtrIdvVZl1zVd1yci04zHOCx8B2tk5
qNH/cHZmO3Lb2hp+IgGah1vVXF1uOx4SZ98ITrKjeZ4oPf352D7AsVSFEvoEQW6SmEWKXFxc6x+8
0PpYsbzio1bmRXiaTUf8IK2DEJIPRZ/sB6iP6q3PO7fcp1NAi07oadjve7uth3MOS0D4xthCKNUH
zrI/1E33OnZKaO40Z040P/X6MPlk9oUDLsZq7Bgh2qgSO8xcnW4/gJl091keGEghtqL4O3MSvH7n
sDGwLczModx5imZ9H+rYlv4YnVnv1TSibsoZSerzZNhz6deeHfY+u57grKWomF7HwunjnVORmW3s
8fvIyesTAJN8H0mKwuotNjRqDxQ9s1/cUL2NzqDv7DbDMT7X2n6XVEDFJTDnA03scqN89SBnkcR1
0kxaZxBlVoGEZBeQaMXpwrdyOlQdAhy0JtX0Q9/H/SF1jfmTFqQYLD2PXw9CBzgGmi74esma2Wrb
p2MN0DjqlBe18eLmd9UaezbhqCv5RhZ9v7JAtggcEmAnG8Krla3raoy0ZghvkRvUn/N6COK9hcJS
du6awE2x3aJn2flW4dbOb4PrjvVGKfTBTHn2YnME34/21ppfY4eeMzh1GLzYfZ/8Xk6qeTDKwd74
jI9GQc5U+rHJYLI2WBCpbTcmR/llnEy8ECIY36bZvrupguCnlAzk9sOFiLLBMoB4Xs2DpdWClxZN
xxHNsmw+l6oqwp1SF/EGk+F+Z3KFMx8N/QZ5zckp/1Ilz+LCHNGaCW9tKPrbkLv2fhDsySw3ogsF
qPJ7pory/N59Cd0WBW3a5uRJd/zXZhZeVuIndtN4T+68rglJzDb9Me+DPkAWVA6obEGzpZu8nFpK
h6EZIjuE9B1qFzN3228evQ0/0kfKrs9n9GAZychoJpvMTCXNXI5F4TkEaWSENzOdd6Xd/Y0aYLsD
XnSxqWLtXWXjwD2cG00bwJ9cofi0LceL3Qzp+CCNbt7oqqEf4vW1o0to/u7hdbcxt/vUgKuMrjEU
IQnDX+96yPrKXDd1eLM6hxbKLL4ntfZPYKuDDwtri772Bidd3p9UvqQNG/IAVLPWuYFwwsSumkB5
Gd1aS3a9fDa/2NYQqlwWsaL+GWAgmH6IEOtMdyFwpdgfAZXh5xkIT/XbKNPMkwbptjt09Fz+DGg/
a/tu1MtxP5Sdq+xscyqrf55vgAcfBPYvBSSWirfauhdj52niGG1tvzhGML7QYf8nATx1RUphI/++
D7VUjOAqEM0NMtO7QpXH9TggzvjSAVmwYRGWw2eSBDHuIsU1Pg5N2r+IvLY/1WbU/v18ksv4B+yE
WhxlK5AggEkBpKx23ZwMIhqdtjg7blt9NFJAmCWUmcP7R0EaBwNHcJ5kh6uQxNOjUafezM+9a4js
Va/Gbv7k2EG2lVkvv9nP6SC5BXoJsDbv7NUDVBkwemlj3tGcngYzSjPyu9gr/SRtt4iLD1ZO6itT
f6G3jKTBKha1saKPie1m5yToPdcHgZZIgKz+3+dLtzyqckbIzEpLWeC+DrnO6h4mQnUGlsPpmc5y
dC1GK/hTJF27CwELQTvS7Gr/fMD7JSQsyOhKaODGWi9h1LfCEn2dnK0oaj57ijr+HdRjf8HiyNsI
efd2IdTOSKclth5hCrR5ljGvsKZuAKqdnDWBnachrPFlSPTp4zCp/Z9NabgHVel5Jg1j+1JUXXou
2yL+FKJFvjHp+48piUmU2iXzT6orLX/IkFttYOU5kx7z7qp2aXmMk0TbGGV5pchviRmQzFNRpoBT
slYEGiJBpbdy43Oj6go+4ML9PHrDtAvjuf+rEer0qRxn2mrPP+ijuXG0ifVkjVKhajk3l6CFQNAU
n9V+ar70hio+NwCyN6rtj0ZhduBMsVm5F1lSxgRauQVvrA5TmqV11/s1ykQbK3h/GuBg8OSzJZeA
0Vbhivp6pYWjFZ/T0ck/NQbJKe3XyMzwtanH/1omPhDPV2+Fn/350eBNIVzCLmVrrA5gnA89Pb0q
Oc96qsW/ezB6B9/WGsP4qCAPN5/duTJyupNWDnXZGdwfwqRfu7edQQ0OapU23YvOY1w5GXxic9fk
XZ/6czCIzO+JinqPKl9S5h/V3k3U2h/1qVC+BKbXBa/a6I3AY3ho2lcYt0oMnzcemnc9pd9m+JMv
zHrSl1lHMvh6zawakXJS7Ggsd1jIpz88cMD4ajhJ++fz9VxednIwxA04YJIsyt265gBGo1GFM+g1
7Mar6kiTu3qZC7f56JbtcDOzQP1nQu0dYThvixxyv0MtQLv07X7WXdYdEHvUqqS11fisKZl7sNsC
leek2YIg3p9x4EyQXWjyEjyBMC1PmwUlzdZamzMeenP3ghKMDqDAQl3Hx8FHA7bieH16ru0Mufzn
S3s3QWiV1EQ4g5w/Toesff2S+OcGTyYvUMKzp9iB6qeDou+zkct249F9d0PwIMNIQ8oskLJQTVuO
Ewsltq1mjs/GkLqfQOtX4IJjVz92Qwdc4/mk7k48gyEXJP2boPtSP1wOVoNwciqjj8+K0P6elQ7v
tkl7HT3l46w0G3vz0cTYnwiWkEAYjLYcq/HmvlRKOzqXetAcuiywz4Tm+iWwrC181t02Qd+MQjwc
FNQ6yb1W2yQoeefkXUYgmxIt+dCOsWV9HlPd/VE4QxTtml4JZx+MSL7xOnwwR7pGFB3BGYI1Wg+M
LYmeCzOKz0M7aDu7IU4PnZvuhCu2/KYf7EewDhwFbh1LSkisllOMkaRvQjdN8glyQ9X4ASDjjV3/
aEJSoYLsEtkcqmPLUaq+Mt05TJNzP6bRIYMjshOGmhzmtNyy5LmfEIsG9B9KDYkfLLPlUKMyz6VH
neBc5WI4zJOrfc68ZsvH4H5CoENke5zyMOJja5nH3K7DuXEj/ZR1afoXDKXw1TOq5FtIxWfjJN/v
QgkOfGu6ES7oPywnVJDnwWbPda4m62vehNeqjz8Xhfafeipe26Z69/kypWq7jP4SC75uQqkxEm5Y
F2mwADv3HPRi3iWWXl2zoHy3jSu4Fzp71EEkXY6qy3JmjVbZvKYZSi2cr7ObzhcMZVKIGl10eh6g
HnwuwJ1oL8pXAGFxtYY99muYj2raKZtyYzeZVb+zK1s9uQ5i6s+Huo+FPDjYgbSiKLDTjlpOqmim
bLTdUj+VIVDAHqcrLUv/dhNl3yD1tzHYg81OuEXUHBipBZ1yNZhthLraohp/auFef1QBmN86tZwO
z6f0cBTYePC6eH1S21lOScMso8K4Szt1IOVeYanbBzVKtqRsHn4jxAAkzlBCM1YpcIVJ6wBAWDt5
BSZhPsac6HnVXhD/Xdc2sjPP5/R4NFIN+hPUqtbKRzRzcXirHO1Um6Ozg/vQHGfLq45ZtVkQe7R8
koMAZwc3uTt16dYwCwVCjnZyo8Z6iesiORdTo29s8YejyIcRfV3qwetSWBt7buolFstHB+NCD7s/
BtSPNl4Q8qD8X5WIzJBqM8x3E+dK2q28PpdbIQpq4QJv1bEgc0b8E3M1b4+zY+U3PRCF5g952uV+
oDrJtLHV7z8YeHuqYXTKgFUQ3lcju60SJ4054aBLFzTHidnvhOdeo7na0hO4X0pZ4qNOyhuJis/a
zVYRInB6U2D+2SDiq7mdtdPc6X0cprel5IpnQ0DSQDFqjRDB10GtB8ObTnmYjb4Td5Wf5dNWVfvR
XEBOyE+lSzDX6oNVCD1MVh/NJ6OLxh0PfH1fde5W7ejuwYDLq4REU9CGq8TTb/lxlEpxvTYT4jQM
pvHiBoX9r9lr1aFwy/jPZp7dfRt5xfes7LaMfu63BREDM1qJEcHOdI0zUNURp1LMrU4U0hu6a+FM
WubUh7xK3I2QcT9JhuKuIkLpcguuLpEsaJwxgnZ6at0Oe11qJa6PCG52mdq23s1x7xzlj8l3nUi0
78/D1f1nRHOCLF1CALjE1m9qUy9nKEaxzQWmBf/EmKPtQr2r/3n3KNLNGogmmCxQmvJX/PI4cdTE
GYKit05JRgHfj0C+fYPsZ26V7R98NInIsom+kov/VnL6ZZzMy5OozkPjVLSResDictg305TvYwS8
Nz7aauG4HaXkPi0WGT3kzbKcktKXE4owUQ0zKArQlTGGMNyBgt5Smns4DqAJGjryLKxrtGlD6C1R
TL8YE6VuGHrmIcIqaSMIrsLvz9nILhVlRmgc63J3Vc6ziBJGaYqk/xvzNic9JUE4NHs116d/6SOl
xiWeXCvfGPjh9H4ZeHXAQ64XhL/t6lIpuvIloxTylW7qO6WQ36Znso+lviJNiLUGTglDJRFWUV8K
h8dc0eXeOWqU6ce7dvndKKu5KE5dlW2e1xfL7OcPUel6nxJ8st8HtgBGzs5DCJ4aCirtUp1vufP0
Ea5xN6X1JYmGm92NXwpmtrP6fvYF5MT3FRDfRpNqEGCgoKRQh16O5oZZMCdd3l1oXJlij+h8hYTH
BNViY6BHW5DslkjIWFQxVskgIu2d4ZRpd9GKFrX0AmWkBG3PUky/RX09FB/UIAqrg1Ho5nR+/uHk
HH5JPuQcoaGgdiFJjTByVwEY7Y7UpArXQ8aowEMMKvrPR0fkPW7qXWBYf6V5Bi3u/RNmM2KMJKG5
FIZXL+TS1urZ4kq5ZBB//NSyg5NDhhCjpWeqKLLUyYurmO374N5v2weEsoGeEY8jMsfVsLMADDxm
M8Pqyqj7cPLjlzya9c/P1/TBwQbgxO6UIkCgo1fDeH0BFDaOmosVtEGPACI5ybconsItw/OHAwEW
oIAPFpdyw3KDpvRCzCG2OduDA2M8HIudMohp/+7pSDSVrOJL4zZD/opfbpZmqnSKMmlzMfTyJhSn
P1vavCXEtkoE2IdgjWSc4hRQrl+f7LR39KCe2voirC59car2r76uqTeHbv7iZvpcfQrCwIr2WaGX
ybvPADALHuhUNjCC4p5eTrD09Bao0FxdkmpsP1dVVtAb1sap9jPHmZDdD9tyqzd8f+R5MXODSl1n
srv1O92yc9UZ6bJezJJEZFdTzP9c5fhbHapsnC6mAzQegdPur+ff8v64S2EbHhuyJS3lw5ZTbZQu
hrKuNxf0DobmpIoJe4jcJA3D1TmLdb8vSnPaOA8P5kp6hYQUAYb3+3quuENq4Hy56KZENK+VBzP0
t8JJk+yD4gGN8tEDUOIzF7HX/PF8uvcHRJZsUXaQ25fK1eqAQM+3EUrIy0vYBflLoOQ5HYzqnXZo
cu9Sq5VcXshd+LGuYigegI09jWN56WuRnhS9rj+NXb3Vqnvw6RiFpJyHh6ScrT4dmCy3SLIM4SPU
Ul7svPD+RfRl2POsLHIUwfMtGc2Hi4daA5BmiW5ZV0xdM8N8R9fLSxOO6S5q+vgUxWGzEV1WeevP
xSM5IbBIGM36DYr7lGV2cHUvpT2Vkh7c+3qALr9RBltlpIcTchHtpRJHlFnH5UaFv4f7FSs4Wv3R
7cfiYmRiK2t4OCFaNW84W/1ut3OhRhoKyeUlSMiHwriZwRcO4+exidvj8+39cEvwfaSyJKW4damq
TiynBRZXXvRonNEAChr9OFQCd2VtspBXDSr9fVX0n1+LqraEh5A1rNF/eliSp3pWeRFG6vzH0hEV
KlUn/oxsX7qxMR59LeIj+wKYIRfcKilKw9adbBWhr1LXhoMTCRtk8rAlVvzoa6FwiE8v2ReBcfWW
aWEMGcIMqwtI2/5bkjX25yH02mtYq1sWs4+GQgaOA8VRldIKy9g7KJ1dNxlDRTy5d2Gb9oepK6z9
1BdbUsWP1u7XoeS//+XK5m0217T8yotnJHW5p9JtJ/uKRHDjOnk0DggQjhQ3KMWQ1TfSCm3WhBaW
Fzs3xDGNLPsEqnCrWv9o4UBLIAJLT0UWM5ezKWt0hes6KUmPqyq4YRxagOtN+w70YuGGW9n4w+Gg
JdBoZ5OjE7gcLlHHzi2cmY039dXeDBGDSvQ69ydIOhsH+NH6kSP+tBiUvcXlUNgz4diNSMKFVZv3
pYEWd1N19f55mHgwIdkV5RqUZR04CMtRurLzGKfm0HYQDCBB993voPT14QMVHW1L6vnBbQ8EiQQb
ehQIU1cGrV/2XpJYYaEXHrE1cNQz1D8IDvrkT6HrpxlIwtQM0/cmcDRkAatxv0uDFQALyyFjBVsk
tbCLi5Mr6ic7ea2qXaXO3R7ixVbx4y7myrFoT3GP0KiilLkcazDR/2pctrw7R2RNStY3iDgVDV+t
DRPjU6M440bQvdslPCJ4GJKe0i6Q+ubLIavMisyABs5FneLpQ0ZleJd1bf/bO3cJiYJs59BOpBDC
OMtRlECYmdtljFJCmtebznyFhF+cE6+eNsLG3YZkKDCmUCYo3iMRv4qE8ViqhQud6CKEVOEMo+ZY
ydDeJXG4gaZ+NJQEBVi8bbny71pvBfzhbG7DS51n1jlQVO9V753s1nS2+t5kUxbwufVlT4e273oB
DRjepTNZ4SVMnGg/KfXviHZsUc/vtp9FY4pUFmEeLCyo3S2/UlZkAVyzwTnr1vyaa9o1DkbXr9vk
66AE7+wPENNpDtGg4q0MEhRZnOVgAeegQBqwvCSk9we7C6LMd1E13df8b+/Tm5USAZJQQH/UgF0u
cUfLwUytC9sJ6vUlsRJ9X0Sz589GsQWUfCvOLwoevDBxQqA99Salsu5lA/wfSw8Ti4uLcMKA0FDf
Vruoj3PznFluW147TMrFiwijDHYdt5tfjHH0WkdaZ23wa+6+pXzsErCQAYVPS/BaztiaoRDzbmF5
p8Krd33gqWdwf9afbtKIDy3u8FsSXvcjEpSp2sqMkb/WeNRKdeDO1F12iTu7+d46WnDD5DNPry4y
d/ke+Eys+c/Dyl3wQsOPmp0sP3po8qwtL72uc62mMrNL07YNMpW5tnMRLNiopd4dc5s+DIGfJwS5
FQzo5VJGLZtYBNZwGSe6MWQqvY/zdrNDKT/dGOrtNlnuIN7sOmUXhCx5Fq1n5MKS01AO6S5RH4oP
pjblp7iO2pAR1eQG0bs+oC0LET7AjLvSi+LGu835MYaW48fopW1JrN6vMLU0iwRJghDZ3KsbCccm
AKR13lyKomv+BEeo+43XpRub9dEoQClhgZFG6ACgliuswuKYhRe2F1xK+uggbEO59gOexRvL++BL
ShAIubg0z+GWWI4zB7ETtVHbXVxF6z4imZAdJ6NN/8yaWd+/d2u+UahkNZCJ0U1eDoX3z5iNylBc
yqRIQ9+eFetzq6vi6/Nh7mdE5gqegBay1IpdA4unrDZI9GaG6WxzRwbT4vzKCzeeky0Zo7vzTWmA
mSDahLwqk5If8Zfca5rdGrPDcr4gj1P7ENRCP02MdE+zsrl6Q/nnO2cGWgw0L/cenROQaqud15o1
IC7P6C/pnKDZVnXaPhptDOjcYgtCfLeIHG+5zd+itrTMWc6s7kPVnaxpuEDYnfYOM33tc61+Kavg
3UUjiYamf0wlHpo1j93lUFFb2L3jJfqlz7EdLqe8wmrNzjcSk7s0mb4W5j/00OCjADNZPTxnu/Kq
Wst0XoNdeIQC4pznKY1/DOaMNkVR6TeYD97W6ZJfZBG75KgU4mgqQ+6w1m8bQxgexkNCv6iDERya
qGkOc+fGR6/Oxldt7oYXpzDz18bOgn8w794qWNwFEQo8IOPImk06euq63WuWVQLpwpsuSmOr+75v
BKrD7bsfcIzyxhLkfmWu1mppQWS6WapxCtpCFPtpsJEZrvX9iHrYOyMI6REPRVpD0BEAgK+VvALc
e7NUtOoV+y3l48g5v1aGudXCW2+Vt1GoLKLkx99UGZcbUpDW5gjbzdcAwVkJb/3amONvOvAGv4us
/4BiPj4/1+swIgckO6dYS9LMfboaUI/rZHI65OSz3BZ+6ET2XsqY+OhE/47g2Jfno603BaNJ0sWb
nJKsbK6eN01tVbaT1uLa49+7Nxsl2HVx9z6BSRJLHr6qbMRToCUYr/vjSAkYGvC7EeuPovzHKjU0
UsU8nEQdZOegbo3vWZIUx67cTNnldvv1zMmRNYIyIZkWB7t/+fk6I6hzy0nGq4mK2V60MKn1um33
/Jzp6OZO+alFX94P6sb79nxl10FTjkxeJOkXSDhQi1yO3GSimo1xHK5pV6gHoPjKLg5BSBfB/N74
rJN4cBAoo1H5lGrKy6EE/EBd74vu2lez/RU/Y+xday36Wjliy8bv7c9aLiglJwrgnDpTPiBXAdrr
MjWKB62/CsNOVDQJ5zy6JkprD9+4HLN4j6RBnnx1xyYMz9NgRLPfijxxX7XBw+rGU0EJXUkoQ+Uw
QQkN95aZczO/d+1RfHhDqHFp3VN8RtMcR12I/gqPCtxHPPTVxyHBGcbrsy2o0P13ZneptFLxRidv
Wicy1oDXTKv3/TXO7XLXU0q7jfkYcZYqsbGl7g8rQwFJR0qCux/s7PI7oz6gFfAR2VJp1X7x3E7/
NmWJe3q+eA9GkfKdUt5MElDWoAUVqazWDe32OvResIszO9uFtrklFHH3FmTT8iLhHc1tz4N9PYxe
6AEA46y7zqZR/lCHtPpXhELaHyfdIa3s6SWys+5IP1o91J0bXaxodDdqVw++HTQ3TgzPFxwwtdVl
hW7fLBJXba9pohavVlAlH5CTF5SycrHhEvxgKBIa0jX4iIT2daBFlT6p3HLyrtkwp1c9AUpTW0p/
srt3Y1vgSADOlEIjFHlY4FU40Oe8w/Qhd69qVuEq17TJMQyrYOOeWmczchSudyKcbFAT5JabkU0K
MIg0/ho5fXisvdYFkpSU50Sgf9WigvXNJOG5ejkKgNVkpxu79D6w8xaC2CbfgrzT133NOS/Qf7UC
51qDB/yAreGtJuO+8LaZj2QL9XEeNO2jAc9h//x43N/PfDzp4QksX8p+r/aMHnStZc2JezWd7HtU
i+qkobe9m40Mze1Q3co/7k8jhx1JXaKYbP+vr05b2E3K69O5KnFqHHqI59eWC+fwfFK6fNktwzrV
AXYN5iuQz+80h6jt1wB5FP2qG6M3gzaMrOFKnoovmQOKmcDtiei/rW2U2k4Za7f8iJKn0VzyvClj
UJLcPLTMO137mOaNE19AqAd/jHFt6/7kil45t00ZfJgzlEo0H5aEFfoZuIDQh/DSbokz3u8NUMNv
cng0e4C5rD4RFcmJV5ClXen4wDJBs0Q1dmousvGjRsVlPBZKawEwqBVKTq49VdoGx/R+j/BGp3nB
/qS2xht3eTbGYO4aywr1a6bFse2jo92538LCnf5whePMu4h16TcCzN1GkfocQKVhgtkSzSkD0C/P
T4XEAFZrl1ybOROnFD77sQUEcX6+UR6NwutWYip54hLHlqNMZlBadIDSq1kpUXAxg7qvdvghT1sK
7A8GghEsNeYhI8vW03IgCGAdOi5jes3cCvacWnSHOmyir++eDtU4CxCUKzWr18iXJm46RURxdgWX
ASXWmupdgor1/vkod7Gfmh9kJErG/DHgTuRcf/k0VRNbphiD+FqOqOTYSaV/KHU8sA09G98lLUKm
/TYUhTGJ74KYtKrg4DGTGaOdJFfQRDPWACLYKW7lvLOu+DaKxHWAt6CwuNaUQww4KunSxFcGq3ma
aFlZ71IRlVvRTz52FmGJ6XBDSwQvVQ6+03LlCnfICi8v4iumwO5vXTqbhyyprZMw1fDD6Cj1idao
9s7qgJydzAco1Erl0DXEnAp4LZJ5jK+R2ik/oHFMPzJ3iG6RMyRfasMePyV2Pm/sEbkHVjN9qx7x
0STkY11EVa1hMrXURFURWZ1jUMeI9ZJ1vv/DsSf4i+c/naY1S8SbXYqyZpxenSQ2DmZoxi+BZm6B
ax/sd/Y5+R34bvq46ysyitALxy41vdb6OCanti3N+WikbRQiHp1vwtceDUd1j9q61HgDXbLcJA6e
366hjNW1bsLgOgqufLfFMAGwUbERZO9uFsq8BFluYiCwPM5XQbachqrt6qq+Bp4xVnsPIEb2EUKE
ne/ALuuOj31RpZNuzf1wCo3K3WL63s8VQROAa9SsZJa3bvAOlW71SIzXV2OwUIuLon9Uru5dNMxb
Z/z+6DESC0ocoXVNOFmuahg2heYWXX0dWi/4UCmKeUoHx/mNXNzYp8LyzpYzb/kmPJge4k+mbOFx
jd21/6MBJLMVdyUPt1mcIDy2u1qABRzqdEv/89FQUgaCai2OE+QEy/kFmBx5Gtrs11rrJ1qGQp+T
3aiPbXvQUP9UNvLVB8tJx5VUGWIU5269SUEIBG7jkW/YRjQeNfw0bgBspk8OrMdP9pxpnzS7HP5+
fvHc5ei8SIlmcHGkIDfPreUcQ88e0gJh2qvDk+BVVIlxcAZRXqDYaSEKcFGffJnz2gtfq0yx2lOX
58674xqPSDRx4WzLRub6J0xQ3o1xcJVLIYYY0XvH9bk8tjqL99FT58ojVHtSGJZi3XKi9aTTdImb
4DLXYfQJdt3v8FiT99bKuL5l50nWwrnP107nqT53Vo0TIsYEeXYspqzbGWlcbGyU+31pSEMLaU/I
DYQBzXIqKSEl0s0ivE4amhaz6LprmcPqjCxly6btfiiCJmUj+dznwbiGvnuwYgrLGMtrDiVM7Gwh
asP3LMWK0eMZsy1Q2f1u5AnD1keLTNr4rI8ALpjDZDdudq3STN/nmWFcsxRjHSMU4gOuBuFRcyJn
X7XheBjDsTo8Pwz3s+W1yhUB+5uATCVlubB5Ju9dpUfpWsyZsi9NA9iISbUDBxbPm7bcye+3JMNR
rIEfyeoC6VkOl8FvjzunnK95NpnnqPLcvakU8f9jUoRowJuSzEISuxylI2cY0Wudr2Fg0y9pDKS1
vC6nDxTUVbhV/Xu0hNy08FmkCTkm78vR4k60ZaY401VT6/Zk2UN1Kmp2aWtN2u/Pv9b98nHHoU+F
CTK4GDr1y6G8uBjn1BUDZXCjRpnMSRL4QSaI8Ofj3E9J3qUmiuE4kNO6k3H7l9wc37Wax6g+XI1g
UP24nspzhj7BsUOg9fx8qEdT4onGy/Stvr9W4vHaOa5n8CNXR+nzs+oV/TFUnK2UWS7MMpGUfz4P
QKyUgAeu77VKKMKAvaJdHRUwPcJeRqEc+ihOYpwrRzEcSdbV97GP4a8wKRqDXNw8u2m0rvL0qocc
Zzk9hp85TqOQnbxdNyonT82bjfC4qhv+HEoCvkljecNo68KPLT2T7D4WNza4sPbBVP2WZH/qmUvX
v6gS8Z1ylGh38slN3oCmgm/hHLjRkF87vb9NmDo49ElqQVw9q3OnBqZb5mgr3fShTWMkTr3+APvf
+2DpuXWLQ+0/laEjaheXIv6eQJqKVPerHZpR6qdue/R0qPNVaMK7jGskVDfS/GWk/blGJN+8//gn
HBh9uan7KQltK1XFLQ963bpaVT9YuzpjLn5mTbPux1bzVa/BSBCTsjGGqIsb7Eau/OhHAC+jGAGy
jW6IsfwRseVgu6l04sbmacTedlGORWciuGjJbOOMkPa7OlT/bZwm+89ILXuL9bw8CD8XgR2JkTqJ
D4onq5ONlntTq9ksbnFfXcwhE6907YJdrlfmWabwzw+3DH3/d+z+dzSXvYDUOZo65uoE5BW+MsSo
6dbkUXtR66CibF5HVH/MKXx11bzyZWH9RtMy2ErV33qCq8Gp/DhguKQIFvC+5VIHMXy/JiqmG6lg
fmzT1NrNtotjVKJUn5QAbpnRWbj11LVZu35YNOUXT20xHUq8vtW5CuvyZsxjewqzfjzojf2jKOdy
ZxTVlijCMga+LRNZGpUWCUyCjL4K664ytjrmQtPN49sc+8ZoAR6a5kaQeLD16ILJeMT5xE1gVQUx
qkGrSkhfNzw1o1dF15sj0lIaLiYUEJBsmZB0tOrPQ582f2VO3P/xfC+8lY3W34NqBbUeFIcpkq1m
mTvG5FVY+tymsBeneXTDg65Gik8x3TpQCO2/IJuUfg0JqTvXyvqdGyqVH2WxeUToyNk7k2MA2rW0
HRqC4uA27bB//hPl5l//QhR5SJURhgX9ttqubQynDIex6YbV8PxSjNP8RXgjhLnIaJrwZOpB+z3L
tA0w7dquRIZNGZMoZgP3p5u+SiCauiu6YZim26h41c7qm9QfolF85Hd+Zu/iM1uVxcEpA29vOsCb
skodvtaVJa4DAGQ/KpwtBvKDcyvJiGAi2JeShbY8Ou2YKlMQR/PNE2bS+eo41LbvKb3WszFhFNWN
0x6NLMdZwFXSb+//ClJShc47m8Rca5RSP+4bHZ2YW6tqw38nA/17x8BDuq2R6a4yL/qQZan3//kI
JAayFAnw874bX8+ZgeXgdHOdXr0hKMRRRypMVU9poauItVvcHr4exSqmk5mIvikAg4pLOmqxhb9I
2rQ+PE739zIaq+/PF+RBzAZGLnlcPExIlVZfw4N860QqUTT0zBh78kSAotIwTTtMcxN+EIbo2o27
8lFEwoNGsnhkBWndVMVEWi0Ui+f43GLbo4jM/jz3c75Rl33r06wPHDZRMjjLPHNdMkUQVMkKWJY3
WSwP9gHgxoM2hcPoK2PZJhfPqfXfiroy/7XryP4XpmcZHptYaQx/6HVti4378CRCTACrA+qD7GwV
AIRlIsWuNPOtMRJbHOIK6LNfjahO7EDupEc15Qu7mM3+7Zl50h3zXlf/M0JO/mD3TdjvKlyU/hpj
NB63VmqZkf+8IuDPkCNDbYGMusobOm80lCDq5lswGubvJeZ4qs9dMh+GwiSPsMB83rzew5A1j/q/
UrM6zYOiXWIvxF+gh8z0x0wx2UcszvFbOl0b1eG3pvDySwL0o5APpZHeMfnNMmI0qsg8rcjVm96r
an+lSa58GejNhGezNtFXnHFTeS2Io5ofK178xRJF8Q/PJutDbeNZ3XTT+BXLd08clEkk/Pdtl/2j
NZr54iiUBfw864P3NYfkmi5/8ypdxVAEyfEy4jdPbXZoM8/Y6X3mXZ6f3vsvxyjQM0g5OUggLpcr
M7WhWRh5oN4MoOTJLeV6HA9uURnZR3WujC2ptxUYmFlxubsAVQnfVPDuwLcRYYSCEntYmZ009Y2u
MSquzRh7K9S3jl3XfBi6dvzEi7UkGdLGttg3uOt+ycSINj+0KVjvz5fgLvOQXTgJwuERBE1lbWsC
jWNOAt2YbxOWJqU/FEV2GOseiyuMVKIXxSkHZ9cYRarucyuL+6+aGVU/nv+G+8eJ/BES8IpyIfpq
a1OwRthEbKtVb2UVO7Y/JjCT/NDIJUlMpH5pKsNNgT/IG80Vu1R3motIhQvPD1ZX0inJzlSm7JuY
4mofCcwYnv++u4jLz5O6ZTL0EBLXRfQoUfs2GDr1lnFuc9+IkszynaE3xEaSc3e3y4HomyOax3wx
0VjuR1dV0hmWLuswZhmJRv43laY/lEb5b22VeztLjrZaHJ9P7v59SveIYWFhYU1CPr66wtCXxrl+
nLUbwjZVset6pf9mlU0QAoYMaryARd98JOdV8v3UJUbiz7lhQ3BrIk/dmP/9pSPbZ6wzoRQKNkCJ
5QJMRlTkmjOpt8bsvPqjEpFAXTVu0dc6KULvmPPuSzDyMEVwoGJWWRiMaE1MKth7ho8EufnH89V5
8OnJiHmr0ORCDGJ9C4Zlr1cD2LRbS/HtBc5F/1tiTd7W61yG4EWIlh08NjVmFbB1eBYt5/0/nJ3X
buTGtoafiABzuCW72a2WNDnfEB57TLKYY7H49Ofj7HMxHaCGDOw9NmxYS1WssGqtPxjTMC0NeegT
zHD3HxcAXh9ntTa3O7Dm4G20THX5ScdGxdh1vMoT4BvD9CMbAxWEC+0A0wpFbbb4Aw31GNzDyP6m
z579fhujB37t9ie99EtSpbdWGlnAXDyLyiidfSsNpb0zRQVDYTf6sq5Dw0RL4l3NP7O1MBB4P8aJ
Ryr62GBeVOx1T1PdvuzzfNh1RaH3xy7DXvbr1KVq2VUtuiFfckvYMjYdqSFwk/hz98tXzTo8o0Dn
OWMoQJo2f3eWCLgngaE6zrBLaXxAgywLadW7tB6kiFy1FstPN9Cs9A0M2nx6qkcklu8cm9dHOTf+
htjYziuSkqvKYusudF3T/NkvlOnF4Ab1f+zCtb4vq0DPDmeZzghtXL7WnW5rwvqmxEZq7K1UVDtz
NLIK9eKms+4cVdtCOf9QXPNU0QCkowKGINf5QqKQnYg+L7Et9DL5dnDG8UebdOxlw9Vk8DbzFpAl
mofz6fHljXJ1dFHfAkvIxb11HPnb88DoOWULVM7seQLU0R072ab+oayWCvdCuyufdYxwnnOnQzVu
gR11r6JwtU9/k88woQA/A9Htsk9cSqrjgE2z564MIDPgaTx/Mr1m2r88yuvpZfWTDnOJgw2Gln0+
Sq/hmlkcvX6uqTf7kTUFsn+vA+qWfys/q/9NeKn8BTgE55eXA19lKlzRAFjgc3I6UIbYxv9H1Rem
eWs2ed48t0vuP/RaoB0alO0OttNod5Ki66ncsgEsRDa+BnN2MUZk5Ctfm6bmWXWuOpqYLR8yHXzo
ywO6jkI/Cn47YSh4+ZdoYy0roTNPQ/Os96VDr2jxYDT37Z3c9+p5htfoNgboGWyLqzrTOK9JUJhj
8zzZQXPQAHYdpF/bn7x5DvY0V0i7Xx7WVTpFQK5uijlw2HgRbNvkj+9E06OZSmvqnsn1TRARvFLx
SrSqPomVk7vJWxLRvPmA/m677EeXi/fHEMCseB0Zk0yT3wPMH+0/SG4bM+r895jXwOqCza6Uym5z
1DtTJfFq+cArJw9l7zujvjHNqDuA5t74PZSYL8pXjllLyrRZ96yxpPZ1X/VHsGPBcU4tU4TGgK7Y
neVzvR8ApRItIGsFdHXp3CwKhGdaMHHP6SJc7LlEm+0D4Q3fkPFf/n35m95YquQjGzYOGu0m/HY+
l5O/6LnS9e7ZyK1ujGwrxV9YNycq9S8HujWNwHg2DzWK0FfVFWEouLqu2WHKDJrGwvHwidJUBwd5
pDNQyOUew/PmLG58Un4M2/0KwzNgSZUr2T03kge7Mdf6CQbTesKwQ8Qvj+1mqI2OvB2MJNEX94NX
kjqtyPM9yyQAfLIq3Wp3vROkwUM2evLby9EomvNRzi5CNOxJI332PwuTVPL8o2GrVsoaB7bnzA8w
WA+izjKat0DVqyd7gjliOaL86rvaE9Ydfwl4EftqDepYdZT1FVlm5K/F/GaZgqINMUKef9pr5/6S
qo7UUnhRlpYGlM5ShLXVySHCe4eHgZkX+DE2RmhNZXaARK7mcKyD/GtmqKdutLw3weQaPPI1LWzq
zRK8CMpnStpQiAfbf9ujA7Yn250xZJuf5nbM0JZKSvWsiqlD8tf1c5aF1TytKvuaK6NrQksM0z5N
Mxy5pmnHj5pjBLi+V4N44yb1cmz1cYpknkwlvUKvykIvHfrnNjGQchCWX32oLad/pHVZPBZLoh/w
S1GcFMCClfLf1thV7PmtlmdfpkPcToVqp+xhcIsl/Sqo4n9MtHL5aXRVUuxaFRRPQ+V7adRmcnDf
eBq5+QcvyVf31AIZESSG2Rx8dnr8THa9ofg8W3fuk6xnA3Z1U5rtMVBeg82HzLKw11us+hr8dItY
VS4l6jCrzJIvstZkdsy3XXfPwLqMNTjltCZrHNA672/flgI99WUukDEeK6B42fPI1aw+uXrieEd8
nezkK2Jh+eBGkwgAFUT6ZIwShBCo/nlxCli52ZLZcTCTmB9GY82GSM8LMKqr5xfkbmMKJ61ia/X7
RLNdFpRCnj4eJWoqewt9ukdNjdVfJoIP+AI3pHvz2rtw9wyIHtHojXj9yREQz04Xut9ETl/bSxig
lIN9ky4HmCrtXHbHsRyy+nEJemM8OuhxLTteCFX9CQufcTw0xTy3MkxKKuHvJ9slQRCtrT9VGjLC
h7IWFbaDLfhNM0p8LR2+jqXotU9WUsh/R7u3nM81x9FQRTYdtyIyGn0I4iwovPmAjASZ9WyWE1xl
yx86im3csfEqxVzvDVk0xX6Uk//dtCuvewIYgmFH37otxmZUwIr97HTBh7bu9CLKe5VUOD0meRPa
QSrLQyuLdvpsj6Vav+fZoPIPXTk1P2Z8y9Sx63IldnU7DG7oNU5bvU8Gr9KbMBceJEA36ymmIUTI
A8ARBcaLOBdNwowmIzUzXoRDWf6w2qzuQnoDs4V2v6SjEOmzmD6CfPDt01Sk5Re5lOkQzXSXh3ct
GuFWGfL6NEfCJFP7yRoqlb9NfQVGLx3wL3x2htYDqOCliT+eoEFMw/NqN1REh9HD/gzktJTxIhEg
f4PuQTZ91vxG/5c0vc92mcOrjQ0EoQzCd6eKndXrc/9+sVQ/fhyCET5sWFqlLp9x++qsEGF2ew4r
XjPryWuE3kZr41D4djvf7ekcT1MwJKHQzblAXWRhIYE91dyWiiLQfsSCwOA8Iikh/PeNXKxM7XEY
K70dF8Hc/GNrhQw+Z2Jss10HvdSNtFFXOqX0aZp3GJ3Lx3rB7f6gCseX/yRG1ZRvNEHQz8ox0y6W
0ig/mmDEuOBz9HZoEYtMiC8be6OKbWHPc9gZI0ZmyNbXXzOVdn3oeHk2vcXpXNWhrgo5PaKWVqOC
Rq6t7XghOCqUxWR7711lNWM0BLPthbo32t1e8d3GMFj7Xpxs9AemXWlWbbPdWgWJt1M26b507Xk9
KDQLqqckHc0gTIRldoD7HVM+q9zscgyFKp0SfZsvTljVok/CJtsqGfna6uY7x2VRRHlSpcBubMwd
D7qu2uqBijumh9NK6SF0EX76sqELrNDVMqs8aCB1pnf4rFl6aLK/gygYgqF6qmvP0j40upn37/lF
Bu2bnMGWPqOksGT7mgXuHr22BPdMLWU0d3xq3wrXvli/OmnrYpwq9MzOOC0ofUfeYCsn8qSJ9XDo
JonpRLimD86uqgzV71j0ctp7Uij/0KplLHea3rX5u8Q1NHS3JjGp0K8KXyK4XppDCG8IZ8p6HNbu
nTLsxgmNJUm1sO4g1EcDP6w5qjG384fawLXnkW+3lMe1r6gAy6CtvqTwEHM2VcdixbWi/zIJEVQ7
1Fo6J9TrYPjR5VnxLfW9RN97I+q8cYHNS/qI2c+AGWpqcubnS6B12AQik31A2tlTQJucwQuLpsar
UCtnVz0ARs9mNnfTGCfVNLkejn5gfde73gZt6ZTOeNSHZbER8Al6/UOTtPQriqVRWZiXNG5CqBWm
Gy5VXq77BUSX877wRyUeENUalzqcZs1a6K0iwmJGdiamLHJHrOZ+CnuyB5CkARglDq2kC/0288fY
sRrrqelBLK8hahyqDf2lBj+bL8mqxUNb2etPQ/hFG7sImX+fGwfnBuwKKfaaejctYTfaSR1q2Mma
B8DvmRlCGqsbvhs22uFgLvaHtV7rKnb4DT+urtEM39vVgOgaaU3BC56jo2xivWzyr7m+Vg0n0LrW
79IxbbcqXTFVcOuXIT1oMxjtqJW5aveCWdh2UJGqUFvaPojEUtPmV/O4fO9Byixx4zldHs2NseLG
W8vA/AhLdqrezzbOyH3YOFVeRHWTT9oupYLvPzVOb31bpWOXT07nqTeVEGl9yIHKzV+6HFzLaVzn
Yvo2uiqzwzWdtOEBTUmvDnNjAd3R+0427EFUFeXBlLrId2vbuUVI+3FaH5ISCNI3zDC8Ph5oreZR
MjlIBkt7nmSs+0Pv7ySaW+qNY7XBZ88WdX9MWsMcPi5UMN3IbJ2kx0Rp849vm8TSdtoENP59mklR
xoXmr9ojl0n3LTUL09gFTZFjUUyR5G/KSCLbDUw27WxnMpJjka5d88YUXu195/lHimCNniX3gMq0
6RlvTbM+pD7U1mgdmk7bL05TFhxJVpM+g2Ko5j1qMsI7To7Uy6hZUtuMhdBJBel2zCvU+mreusv0
tCK/wu8BHqplrwe7NdPyrWmNDVbFdToPD8HQK+MUrBlYLFkbcxIplj5dBdUVQ5zpTu3udKNoZ8xR
VtKXTpjpl8VnWZw2PKMb6hmVtT3GjaV6xMBz7uPFqFY7nIomKz4klpU/j5VntJGbzIJjI7FUiXmw
MTVMjuySo9lvfTduPSvbmRXii/vF9+p3Ml/TKs7t1awOtkESFqdT0EyntiO7xXUm67SPlaT2u7OH
IdOKMPd1fHzCxsiCZAXMnJXqLwT1RJDDs9JShUJtAVNDlGADw7qAtRFraJ5xevkYNUfeiHTFbjES
Tftir0n6MxUQiz9qWdd/NRKjyNKd7qhlOLrBKIJHJ8sbdcplbnzrNRvc12auQlI6uMkSk4S36m1Q
2Q0/va77D6PZBMFDCi+pDknwhna/Qc/ruE2QoApzyykDLq52+uJQ9zsZInHFQ7LKMd/3zEhxWEpW
fohGci8RonWqvw2pI+CHL+FiHxu4a591EjAvZOk6y25aAa9Hiyss7VlbdDiIVteApEWDMolLXbNU
tFSZU+/aVqvHsCx7joFytbsKFpC+VPuM4zg4mcaAz1STVFP94LLux3A1ekR+K0wr32mmcn0SMNLf
Z2kZnbXDjWVVoVsgN8OfDRzPeRhpsSjcArxTSqXeDjWtND+agPTE0W6L2gs1xenz2K7KDUK77Ytt
m5AIH/hSU7KjrDMbj02V2OpxXAeUJhffyrCkcLqFdQYEnyWDghEn0bB01Qm5vhaxOU+OTSRweVch
WHP5q1hNT8JUtLM0Tmiqr6G7IEMUF10FEUTOTZe9Zy+I+dBNGQ2gougor9LNW5un2kiX8lDRr+dm
yjErLKIpHef3Vm4U4mfSrfO0MwZNZEtUtV33rkmL7ofKBNjU0M0RIucgsEb/sXEtaH8UUTVcxXlL
iiSW9rA9Dpth1TPucTXnbwodq7JYl/RGT8rk0XWgFhIkbwMSKisOFj1IdwUKVcMSAh1L+ucltxpy
L3AkYq8rTc+OY4N8BygOK/WsnWPma/Y8N0PX7UQ1wr5zxUKiyj+uhjd6X5fWgRSunB/JGaE02XWF
87NrjnRuhbfaH+2ik/WzK2S37E1BivKtQfjcVvQGNDf4Jeikjc9Wnjl6upNTmQOo0qvU4aEnUm3p
QxAU7UT3sYIiGxpuPhd/gwxcu/cvv9HPKwJboXjTpYWutHU+0Ky7rAjUGQkHFalTgVjWTmi+F6V9
7kU8ue85+Z5XcP4XituIEjAtcLBD27//oyrXV9XKLZkbJ4teCW2tsoqz0Sr2Lw/oOsoGSYc99HtM
qPyeR3HMVjlZaulAf3x3j/cytqqtmnb/IQqdUnyrNz7NJb82yw3cElNfP3lFMlGvcNatj3zPDvOa
X7tN1WZzuEllUWC7GIxaV2z45kU/rV6fLjEQYzv/dykrs+ZhYI4sQUix9rtRU3MX9b2DTeGs4bq4
hxpM56HUpy47tnU7+ce0cJDGzJwk467Tq25wsM6oSv+Loeqi2utz4PIfzPXq7cSQtUj0D21wr0R5
6+Oge0UFD51J6k8XRTyxmH0PO4fjvxLLF4p38+MmkXwPzHy9qBFxB71JOwLcPgT68zWQwhMqRzWp
k5dodbxlwSh3FHQK0m69U9u+GWrjjqBDS8fjsnjHZ0ly0new7XaDnG8r0f/H+DO0un549+o1R1mb
tbYpaSCpejF5ZCC5R0VJnXR4OJGiSEb720/vrOwbAwKXBaWbvhVIu8v9k5egi4ZZLaexoYOkejzj
csroUcNb9uPLA7oOhVETlsE0cbYG3qX6omNrwdSIpDtxNJhvylI3fghqL4+kptqd3u6tUEDl6Lxt
kF4OiPMVESieON5i9afB69TRAccRjbMzHYzWv3OgnjentlMOxz1a1MQCVwuL4zzSiPSOKaa+O5km
6nZhkVaaG2r9rHUhQpBNFc+LkTUxbWgRRK+eT5gjGFvQ+ABJcIlfbcaGHJktf+oaZTwgETnuB83w
4ipHkePlUOeF3d+jpPUKbIc+H0jxS1sGchINBIrbn/paq44DheXjaNR1VE3VHM2T7t7BSV8fHEh9
ULYGTkA52bxclZDtHZ7CdnXKZFA9IL9r71Nt/vTyoK4XCUH4Zsi7AAuCCHH+6WRRVXZXr9WpVnr2
nQqZt1N0nR/45HL/+lB08wHaEA2n7Iu9jARtrkNvq07ohkxRVvJYLzewR00Z5D+EAuVKsR8iIQjC
i1EVm5WvTGR1mlznl7X25hFh/3SXtuM9/PT1ooAPA5CLLinyRVf+p4EyG3LhvDtJKvw/K8+um5Mw
3UnFujGIDJEIyNp3jqtbMVnwFBA20StgG+ffDO1BuxWO057SNZs+YXY7kK5ZPHlEm/+o0b+7E+/G
GtnIWSz7Tf4UON95vNRpdH3V6va0BHaphdACvDW0O70rIL/p7b8vL5MbowNoDXOX/9HVv6QZzYu0
bIBO/QmiZXWAiVaGnW98SRbtYVmXNn452o2xmTSGOL02uPWVFKGbS7u18JU9DfTZeGJNoHr2dlv2
6ZGnyWjcCXdjT9vwvNnVrJprzzJ/GtagLXPkvfxy+aSnVLBk29d3LpkbU4gmEV14wAL89ZI6IJWN
U94INDKDWBKTSG9V4NY5jMjIPlCiSV99S4OMJRUg/eR0vBJ2suscgu6Uzif0nSBNWI6CSJMOd+6z
G3OHaip9NfJDzo9Lqo4n68Yy8ck4LWKmncEj4UGgF3J8eUFc32UAEn+DMzf+I+f8+WIXaDWYuVbM
Jw0h0S/6quadvRbuYUy8ZkcRdXjWlGW89qhnTWwYP6aRIwSu1nnQWs8FHRSGJnvD+pibVvau77zv
L4/sav4IAscCVBlNXpSFrfMgqfLzsc60+ZQq6R+VEFVUF1l757C4FQUqIvkuZE7QphfzV5kQOjRy
85NfNOVurGgl2AHdg5fHcrVtt02EVS1ySjAzUD05HwuGhqC+MXZFNEl5b2lC1ofE68RbWVfp678N
lNQNO4t8KFfXRSiRaVNXFb08aVIbzJMeVOOyy1Sm5J0m/I2Z470Dw57vD8jnkpk92prky9fyxDaz
P3oaXDdLm16tjIZv0aaeTrbEWwE27PnMISrdZSNl8JOzpGqMumWaHkbXde7Be69Gw+nGvfgbpwa/
J7hYbdMEbpWrZDnlrO0dj0codlnb3zlPr9YBUTjldIAvaBPArDwfDXYywYy4kn4yVJlH8LIo6c1B
uW/Hu+7SN0OxSUnabYZzmVOI1JqUMkr95OLgWoWVn8wkuXwgEt4MHuz+5RV+juch23SQMwePwZ+k
t1DPz0e2rA1OeDkjQ2hSxPowaT9mOdmfxirPaJTq/nvTM5adZSW/+sR+HT79f9E3JyQQqPBwryjZ
UGPrBWkw/ZRnoO3dxgseU73Oo9zKuzuXx9WBy0AdgMDciBDdrwixwnXE5CHQfNIhZ0eqnt5K395r
ZiH3HpgJegzaa48oCDO887a0l0IcGdj51FIEqyxQIExtPy0drTTjb5wS7mJXrxcMdT4AUNZmOw2C
7nJtKksItoF+0qwWscfZY2c3OsX41hvuXFo3QoGj4eWPXh5/uaQTCMyqimkqjZNe18kvOS5yX7ce
tMR20l/7+HcgHZG/GJzxmzLwxfke1POqVX6fnJKlybsw1xdnr+MZFCZ0Q+5xb64PkS0Y23sTOkFm
6OJelHXG8R+IhIe5lv/rUmQ90VWdDi9vteso3PfsaZ9XFlTgS2WAvsRTAhiJdypyWe+n1izCNemb
O1Gu17nHJ0JBAioMq9zZkrY/SoE+wp9ZolOw17qchiS0wjF0ZeHvAVrnD8kkl4iCwauZ9A4vO0i2
5DJbOn0Jx6vTdCzQWvROVmvJkNUDGNFu1Z2xXSWc3CMIcWwBqKlydp2PbbaNbJSQOU5WBwzPtSiR
iwz5itTSvCc/tZrX3smb2AE6uZseJY+FS0fBjIJGTVYwPFpd3m1YgwZfuKT8+vK6uNpV3I+bWCys
bO4YaGbno0qSWmqOyIhSpMmPUdl1GFS9fFqmVd6ZwPMlyH7i6EMkbqP+w5C/0i5E8SXRpWFMcesv
FWEQM7Q2Gg5g9teM6X+BSKGxfYTqwf8vvpSsE14Hq5zjHmZWnC4zckxzlz/lDUXQ/xKKV4gHhHHL
bM+nD7x5BrNFzbEcLbBl1vC2Mcb5w7Te07C9NXnckIjsgigE47ftvD92VjpA3SsGnzGNVPFlADm1
UtY9n7mtZvAHru/3J/rNVSJ55m16aYKUoVJQBBVRhtFOH9PFdmItt4YIXT43KlF+eu822vI46tOd
19x5JvD7k/Ee5qJieaDQeLkMuwYFfnNBCik1LO3gjHNGYji2+kF3l34nRKcfkW004pSbHKqOnd55
d51vg/+Pz7G4HcUowF7WobpgysW6En+swXPosiiiIa/VqUJD4uHlJXOhmfz/sRC+QX1m0w26tLJv
NaBhednKWNWYxAE1odNZ9/PBstNh56bAHiZjVY+LCICp+bW3z41K2ykfWL9jLM1xAlkX12vhfXr5
F7uxxLDtoMC4SQ1t78LzJZYVPQrVs2AOxtrYr6kPYW2ukzs75pKFtK0xwlD6oLRDnn75qY2scAu/
BmFg9wiy1ShvvbGx64nEOgAskVYRpuXgHhZnAI8xtP0+DUxBO70fP7w83vMD/X/fgdOBihbqYpsg
1fl4l0Ibh7SqZewlmRuWga89dojVI5OYjDGwg1eixn8P3DVwdoLvzul0xXbC6rmQFKxjNxeIxaU0
4oDdtLTk6nvOWNfLeVP3J/mjBA/p6TKnGNbV0BbDYmiOXN9asMY/AzEr9iIwhyl8eRpvx6LRuLEZ
UAO6OG1BHil6vb6MhQ1+uxsw3QoRwmqfUm+cP78c65IYxBwyMFqMpGVbJf6yvirR4THSErF2d1iT
9rGcIR+/UfpgyDjLvNH6qgrffadDTMhDR6L26tSG00UpPIs2skBF8WQyi4Y85c4sXG8e9PxIDAzk
X7itLxsRNqJcraU8GYOVK977ZTnvsyB4nf3YtmSJgpAPugk8O4Fgny/Z0q60fgyIAnxpOllubYat
Hox3tujNsVAEQEh4AwhfWkIXXjq7aBov8aqCf2t7KsGcLuJONmBcbz/uTF5hm88wee8lHbPnTmk1
sJpxIMXUAshNsg6kLK7i4WINgRbhPIzlQTNIHzyqnhTVoWyttD8k2LoOj4ZSZrWb9Kyw35GLdioq
Ri3vQU9Tgg+VMQ/3aks3FjoU9E3o+bc/wmWaOa+rmfUt5orV4n8FS2bu7Ux+RzlT3in83Jh/khZY
JvhLkAJe9issJI1K2wc1ky6NFrbVUERVstyLcmP+SdMpecMGh8pyybuVRre4QwEeXW77pF9RWdSr
RytN1tAZrTsSyFt6cp5YsI42hUwSWjCwl+4cabWQkKPiHldaWUXe5Jt1iMDCunccJR4L00njYpjz
7y8fF791S87D8q7iPYJ7F62LK+LaLIJinOjix93YJP8mmTMOB9sWswiboDOC71w+MCM1kLuPTS7B
YgtvLow4GIw82OdQQf/RAlPZ0VQCRIwG1HSTN6L3fKAleKKPe2NYXeCuRjZpv/zJhOetZ+WXce2K
8WQ3Iu2PlVPLZN/plf9oVppAgavXrOaQJ6b7BW64NoSLlJn5tmrbFageToZ5jDCJ0x7NSbn1xypp
pXuaQE+lxt5aiuqXjoNtckgqq23ZHU6u7mlqXS8/H1G+jTa2NVRJqM4PGWGus4srhYVw+lofMxQh
Ix7Dr1O43Y4yHgJwkFFH4tELoeo8SmYXYvFM5cVGpRdvmnk0To2OFtPLK+A6oSVphjAJuxf6P1oE
51HGrjdKb/S8uNHa6p1dLVosQb69yQpEPoGvZ98ThNR39jxPdx4hNyJD86MMyWt7e1ddVEYafMYa
f3b92Dbmo7vYeaha66czoJJd1G+WBCx5kryyIgk7EyLVpuXLG9+ltm9fVCSN2jeX2u2dWJY9kGdI
TXHeGfd4eJcnIVFAYfC+17f6HQSg81lNObpS+pxObOBIH2pp7v8cpwoCee5kr3oF/x6QzRkFXev3
H+7Fu0e1fSNm6i8okLRThEf0DNfXX3+8vEwuz0IGRLGHEjspDGSFy3wpnWqrt+DgxWLoHVgr69p/
ShpZyLAbluAv30F46M4hf2MOXeho+LhRK6GodfGlZInhhnJLl4QBFN+U9yIGLqb2AFzuQaduhTI5
ehE2MkjQLjVtZrfuDU8RCtWkKRSrOUewYtIwE+s9Uc9bE7ktPVypN4+ky5zaSVfQO+voxtmylOhY
FeaPtIXdMoLVfifXxrszizfi0QPnBMHGCnfyS+DRWpdOa2xYiMKWKQprkBhco1CHZO6HHYA/4z/E
I/GiKU1aTRFy+33+eIabcjHKBOhY3InceyIKpLZqbQ+uN6l9BRfg08sL88anQzrEpIvhUnhijZ7H
s4VLyr7F491af22g8TwMRq2+934r7hyVV+9SNgFMXtTYtjIkIJeLrWbgij6PHYBYb5n7b+3UJk0d
lgDUx2+T35b+h9H2ewe8ctKYx8wY8ONssTCRD46RqseGK2OOWr3MdBCowu63umnf3PklL+8m6mC8
UFlDNMY2JufFeW5TOGo7W/Pi3FnLnT2pcVfJ4dfLk34rCO0pSM0kSDyjLi5AcKm0yNKBo1sE8w6T
Ci1U7niv1rL9lD9zk20oW60FS6itYHoZRaVtKarZCuJSyeFBloMWFdmkg2yf5neqSdIHe/Xgdkxm
+tGbjWH/2kFyJ1Kboh2xielfUjgL0cKAm0R6EJI3aJFaRuy2xc+Xg9xYU6zO7eal+cH5c3n/tmvp
N02wpIdcU1uugw48Vh90O/NdP63BX0bS6/ZhlmNgfEjsVU8Ez2Hkt3b48NTwQhokAqH9iWB8Wjpz
+uVNFioUL/+S15+bvtomYwsOE7WeyzNLy7NETHaaHYZFugdLVM5h6qv2js7azSjMBC4C7FXKkuc7
uUOPwspXiKvZmHeRPpQZpfCsefVXZSx0Cck4IORTHj6PQgNfoW7UZAfLbyBQLaKOJHXD/zBjmyco
LSZ6EzxKz6NUaAy3uPFlh4qCOH90frRYY32nC3M1Y9RKEEdHwABQDn+//fs/ztp5CZLUbnqiGEG+
H8D/on843nMnuBUFPCkiI2DEtjbWeRTfSrJWCC2DZ+YmmO8G2o9uVM1fL6+x3wfT2W5nAHSIN1AH
Fz6dwPMwq2a5CzpH4qDPlfvvGizO+tn0MjR2SDjSd10SlP1Jm7VVfxKt7f+CwDe4kkzEg81TjtAq
duMCkvIn2HwfS4HAKD62KDlV0Vx583OaLut4QuBHoiDkrE52mMFg55FqYaCEulXnRqjr6fR+8CeM
aF4e3NUlxdjQf9hsU5xNuuNiaW+VSTfhycTYOjyabbt5LGqxnmBT3XOsuBWKlru+oWM224WL9a0X
wmiRs8oPTgmXq63GNsxpo4RwWu5JQV8+WelqUgneAASU1rmDL5ZfLTwIp0OAnVFXHceMd54zOz85
jj+o2n03Wc6ds/LG0H7XXtG1ZAdzx5yvEA1b69a3B3FwBPpgqxxXfKcTP9zatvHLH+zGmifh3IA/
5J5koRehRADHBhVicWgLszwEOhwap7Dq9/8hCiI5JunE9gi6eCX0ts2L2BzFQdtYclZd1TvPGJI7
i+/mWDYBMTpy1BUumz1IQKpZE5Sncl5/e4izMhIuVvYvj+XyNcdi2FoTZGK8WCmLXZx4Dq7OXZ4b
4jB7HEOdXduPfVkZqKvb2jCGpjMg2Gk45QN8kf77y7FvjZC4VJ6o1eBxfXF0NJVMC68nNq8fyDPS
VDut6dw7HZCbUWiAbAUaelmXRgNNJ5tO1zwB6z1zdk2GPcO6Dt1rb46tg0/5n9oWWQd1tPNFXpZW
us6VLg5F5eiRt3pwFlY9eO0tSBZLGwkiCMVikqyLM73op3E2srI4mKuWHYNq4gU+lJ9f/izbtF+c
6BzkYM0AFSOndhlE5ral4O2Uh3EjZnUr1ZjRcioVggrKY6/tjX9eDnh9QFCVcTd06mYcBejofO68
ak4ghFA8crJxfrtOytq1muj+cYvyzlF0NTSSIAomgOhoNeLqua2VP25embrw93qzOBiLNuiPtpwM
pDjSbHGPtkm/+GmpZ3gmLw/vVlAaCORHtGSuhTTTSccUIeNQ8rt02SldyoM/Du77bsSNIhz5Cn+/
HPBqPhklaESSJfDF25P1fJRWU3oJOgLiUC5mG+yTDK2Msck8/zAiXCnunCC3hkf+y3rk7uIAufh6
JLJp7umKaHjNhrCzx88tugc/OaKt50Rzu3uGyDcDbp1iDl9y28tewejCXknxuT1U/YJ2EJok7zVg
6H/BKTR/GGlV3Ulwb8WDFsErnKbBplV2Pp0jFeRiBQ90qJUSXeQu2mztxjEVx0p6yfulk+XDaz8g
pSHeFmSibAjGeR4xTcpSg59bHZJ6pSuc0E4s/Dx/qynVxC+Huh4coQLmEvluSuWXjfEhhcZVLlZ9
8PhQUDD09guUfdoWxf9xdia7bSPtGr4iApyHLSlZku04juO409kQSTphcSoW5+Hqz8OcTUQZFvxv
GugOOqUq1vAN7zAksTwas1LvLcNCiwhI0Oh2UfqC9bGdHZWn1C47QJ/9nFA7Cb4Al2uvfLTLM0BZ
HjQQaphcy8Qd50uY+40JYdKVh8kgoQ41FaePKLTUz4udLL/fXsOLF4YJgdGBf8Sl6TG987EgBdXF
nJbVgcaOHTU5l/euqQPtmpXTHz3Hs5t5HWiFaYPTZjduV87WxGCy+9QhCYrs8+imbRvFi59OR8Jh
/HjnMUD21E/r9lb6aZs8cNUlX5SXopEPdLT+2Lu51f8Y3Iz6bFwkjhXaOlSmsCocJ/6oMoTwo0I0
0wuoHKeK8NFA0AJK3mLdziC73TBNhsbZ97VhfKv8vhdwnB1nQmHHs8fqvZX0daOQ9KEIQExHJ2fz
DQO5LHPR+uVBQ+4hGvLY+KCydPny9te7iIA2o6wn5K83AaiTacrcKvl6QYYkPQJ9FSrQN0NZ5ns/
6wrWVahnNKuLw9sjrxfH9nNyUYMagiW3lhHOR1ZAKdqkWNHPUkuPKIVO+9js68iYlPuEtRuSNkaS
PvuJSR40GGzj/2F8CHMEgA5yaFvrM2Uno1YbhTzIViAWip/1N9j1K7tZKx5Ua4rIye35Q6cNwUvK
s//eNJiiPrwaHg7UcyhNbx6OHgSJu6DCcpji3D+51rB87HPCjLcnuaGkUmhnGFgiFLcgOYBs33zf
NihowBVEF8jfqe6kL0XnhGk6t9aJRqtaeeymNvwUvaUloV4hWnoiK62NW2W2CP1VxujDMNVcoaDM
5ytn3DYndCFQwEJ42/MmtdKhEJkYCxvzmTaQs3vC8lhmd72VN+6V7bpu+vNNs76yvOvcbuT12x4q
K+RLJEkUleChCuei8KJC659xBlz2b6/c5dOwFrvX+4wLx0To7Xx7NvnY4PsAlHKwF8cIg3TW7itp
y0OtYoVWmVEsV77Va3ODcE0VgRo74fTmIsXjCUki7EMOc5UU+yVLnwM0K6PAFNfwFpdXNiEuLyy1
Z+jQlrdJFCcoUz3JW3VI8EXaD6Ot3+hquIZVvrxaKCIRGwEA89l923aSuSh/6YWlDl0Q/8tLP0T2
YOy5R3XE5xszMivtca7tK9HDK99t3eoeNQseV3MbH+VtotRYYNi82HN6sDMcX5t6qCJ7KZP9sFjq
5e198spano23ucaQghCAh0d1yL1WPy3WYIQDee2VKPqVveGQ8BDZ8hKs9PLz3dgjOZhm47w6caF0
tWubAtWfrtKtHXY03pWb+ZUlpIPLpYTzNWSsrR5uJWTVWWWlDlVlgVqbxt+TlbykUv5auvjHu5eP
y5/mFVchdL9t/IwxuxbnkihLKr2JkkqrdqUdXIsdLj8SRDlqIysMzmd3b/JTCRHfR3SoPxSrLFE7
lZ0Wxu5QvRcuxHoRMWKPtcKmiFbWI/HXazpkaEV5inEGszXC2l2Mo5sU1u7tNbvcDFRE/gB7kWfg
DK9//tcorYjdzpdLd0jN2UzQGufZRDnOzOyDu5T+NSHry+1A43etXrH3aFdtESVd32R9a6MCizqy
LEO/8Vt5JGYo0gdkP/LqUbVG8z7G7fpurc19WmDME13PbR9D073CbQ19pkrsyp2PRwbCLZZB7RtJ
rvcu54rtWu3XaUdTgNxkOPTPlF4bmn6Iu2GMRJymO1X67amDkHXF9uJiHxLMUfGmz0R3BjLOZh/m
bHY5URU/JE097bqkrm9WzOSVCf2BLJ29kvz1pDMgJFBeBoWxftG/NkhjxD2qaPVysEaJqI/LBX8w
ZJK2kUC1BnMkPDa+zrGN/EmE9PWIXwlqWfPRysGvJld+zeWcaYwQ35D00LigrXv+Y+yyHjWrT+xD
0C8yijtPP4y+da1D/Yf8dT7nlfrDKQdQwLW/1d7wZlG5OvCtw1A6+bJvOy9pHjJ7SeWOHpXmh6kr
UEfrx2zS7sCDBjbhvDIQ36TotpDxTUZvfNHTRrr6YZm9eoAb0s3aP12vQ5f3Kdran6ULSGGPv98Y
3Am0sfTbogZfr+qqRRPNrpJu2eWeWZvfgnTxXhrQokhuNn2hUD9djHK+o4AuH5xSyu6l9DMIwoM7
KhUq6bbeXilVG0fEHyvtrtczAz3IQbn9Q4l0nAzrasgStNvsfNgttTDVf1XZdi9W0dptOCSOaBCt
atGH82sNxrhSWLCZUUAj8HZO5w7hd8p3+C55tvKPvjfHxaclEZ1LmB/P7j42mrj70mOO6O3IpNLx
Q7taKt1AqCnEfnG8rkF+r8iCHbpD2kIpZ5rH42Cb2BzGhTC/WMGy6JyaTjjfasPTfqsKSPfXEkHS
8ntsxQVeEH6TIZkT9zL+7+1DfLnLVm4b0TyBBriwLfp6UsbUZrQBD4gIqp3bGUkUFOM1wfb1fG43
mU3DnifLQ9p/u8kaVFUFN4V7mEehfqWlK++zxlX7XqjifhGWsc9lne3fntrFdb8SoUEMrhcGgfxW
swSp1VlTlU0PE1Po4+hWxqGEoBoNMxYCbw/16ioSXhM6wWi7qBYL2x5gCHCI0OEZ7iXQNiyodf1/
mNDalgO2Aj4HSZHzG2FWhajTPHYPwYDy2TC5xb4EqX8j23l4ev+EVuoQbEBs3kFeng815V1rKOm7
By9ri4caO+/b2AnUe691n/CFeiotLIqr1hZZWyPH3msVVphDUZhQK7R4B9TvmqvexT6g6AfFGo7N
iu68qIsJf4HFMRreofMr7x9amvEurZ3gZrLr+PD2sr02FNsAKSMiM/oTmwdEH1oeyqDyeafG+IcZ
l3OGSbGR3uYdEg5XNt3lYHDKmBqNekp+YJPPv5GvlhIbDC04oJG4HAZX83+WplZFoqusa7HMxQYH
GUEZb622U/Aj5z0fCzFhzW1TNziw+xWI5JZKUlUH11DQrw8DdInXCDb5Vm9KKT8DfGoFh7Ic4du6
GWKTCOC+9xytk+H6BdO5kgy3PGV8p7iPjTg4jHangwhYdbqyoet3Kq+b4cpXemVK3KvUSdnewB22
JwlmUqpT2GZKokb2HPJ1VJn5tWf81VEAOtAwCNDR2rYwhZWjCFQl8WGobNSxk0omP6nNLt178ym6
IHSBV/Ahve2L8LKY3Lqfy8w9xFlq45ICR0XaXXec9Ny+gpG+3N5riQv4FfUX9t3WqlcnpMJ/2g4O
bZONe+LsOTJSZDYDvW/e/Y1cFg2HCCBAENS3Q0HTRQoqaYODarsg1Ac7iHAyuAbOW8/I2SNIOAfr
GRD7qh8DZu78DNWe36PwIOOD3/pJ/DVrK1//qFD4RxsypqcUpsuAoiqw/fw/oa1dtMUztWuNl8tl
JbCFncyFuCI7t/J0zlxplpFNwUGfuG5V2ttRDNoUafKrTP3LTUk6TLFupTeS1m3VJ6Qjsxw92+Bg
lK3e7cWY6+VpQs/22vP7ypyQJmMgcm8YottMK26cpPH0Kj44fYk8vk+1CZcf+oEufj/vveFd7nby
BJqp1Ji3OOaWix2hXl07mNWCblht/jvqADpLMFnvH2ktPZLer81N2C3n2wWfvMYB3Zcc277oboxA
efsaRcybMdPenTRyLcEX5kQznh846/r+lfcM8VDL3jCTY263/+Y+ON+pnbX9+n9deSBf2RJrTYuE
keFgj2zeLKEhYGylc3JM7KaNGmfpIzsYk/3bH+ki8+aXEbyAIyToBBy5eYazKSUdG/EcVFV1owHE
CwPh/ld1A0mLfJ/6CRk3zSIg9evywUW9MGdyLNlB5ejFUcQ9gqd0i5/8fgqulL3/7OHz22NtBQPB
cWgqkq5tvpFmitbRqkY72Jpll2M4BFOaf5x1t8LAAW10LeyzZkBafVyyOqzcTH/KmqCXYd76lK4B
0MjiUAlXqUjv4k597wvpGcBnhR9fCR4vjiMPBBEJYfeKhkPb5nw7GWOCchR67kcExf5RMiODkuW/
snSnK6/RxW5i4blTqT/AHKW2s/nOcTXA/8qVPE4BwrBe1br7oLOqKwfxYjeto8Cop53EzqXleT4d
5I8XiRq+PFqj2UwR0g4VSreD0NEMj5ehuF34kddURC/XkBCIlxZAPG8TgnDng/auKmhPpD4ZEzpB
kRuM1CyN2J0WJI+75JqoygUNlYYZtxqmMysknvLR5nEKJgNnCnfx4AOVy4e0nJLbBiH+33htef4e
ol3ahwFC5fKY4RrtHYMgrcbI0jSBAXANuef49hG+eCx5nEjZuPkIAxHu2AScZZziMADQ5DCn8fdu
Xg6m1G6dJPk3mfL7tHH/sWoPj8prXebLEhDjcmcQxMPEWVvb5+vut5YMqiQJWAdlGKGRSCv009iP
+lY3jmUvgjsjaNO7ojKnT0avmV9ju3Se3578Rbq8/gjaW2DRAAgBxzz/EaIabHtKeKP9FnOeG+oi
frMPytJyjiXK8EjAi6p9zEUJF+rtkS9PFKUmCkEWF9qqBbM5UQtcQlhIc3DIjVqVoaO8mZ7v4gz/
yzhcliTMiFWgy7KdoVshH9kFcNsb70eSL/0nHQ+MKyHka7MhJqBkSFxHX3RzZ9IfTY2WvXWolOfd
04ivTtSV5t3714wiw+rARZBzoe9JoFr4ZkJutBCzIRctc2PcVcY0Xuu8Xt4JZHqrO7hNcwFhqs22
mJyE5sJEkE/WnEZg5NRd4PUIN6NYvn//nMjzVuU1CjZEVeffxw5yrU+LPKY706RfXTiXByevzJv/
YRQkbFg9hEApu56PItsmlo4j4oM14DqPJaN+7LXsmon55f3Nsv01ymbZFHifloQoPoxeKj/Kxalu
lUAPv0s18wN9du/K2r12elfdZ+KOldq+9e3zAa1NVIOIsA23P7mL/z2vhykCrQKXfr7NKnAy717H
VfFl5S78KaNsLi04AOhQGGV8SMTcHny9yXCmDZZPb4/yyvaDbcJALt2F1cT1/GsVdYwcTKbigxZj
9sD9FxzHUuh7dodzBX356lA0hCjWrEraW+GtsRsJG6w+Pni582WWE5VlL2uIeWRx5Z155YpAfQFc
84pchOSz2YJY09DZQBv8MLV6E/amZu11u3fev9GReFjDQ4g03K+b1xxHRXdOMqkdgqKv3Sh2k/je
tlaG0Ls/0apqSZDIzYoI8GY2PPGjDKRIjkAwyo9aVo53maaCaO5b+e3toV45VTRJIH+tpFiI4Ns9
V6iFBe3EsZemftfFs49vjdY++YXbfXO8prlWK1yP6VkAjFAG9eM/81sL6JsBG95JJElzcTQKc1Lh
WFs+4v6NsCHLu1rzk2g29m+q0RHyC8ZWXhMihNA2//Ve38g9nW29zkIVt+VHuCDW+Ngj+oESGMwB
J5RNNcpIel6XhIuvBvvH4Pbx91ibRIc5VzVRX0M6T+1a3C2yUM8X1//h1l68sqANXTzEo8kFY6i2
7w5JV2g/A6QJfB62RlY3RtuJYJ/lrQ6jP4FcA+91sPUwH0ctj6xu4heM1tj2UTIm2VeJeLjczYGe
FgdfK4Bxv/3lXtnyYI3B0EC0XIlI65//le01QHNttIZAAo+iekICNbuBpvM/vIpraA5IiCyRoHmz
FfvBq0DqzeiyV8LZU10po3qh1PE/zOWvUTZ3O/Qp1yJ1FcfYyL7bfT/tMCBrrjzwr9xGFDKQMwIe
QYXBXo/CXwuG3GQjKO6z1fMBy3afrpc7lcZeVMt71UMoRq4wXFq3XObUiTZDNdKY7bIo0iNC7sUx
c8gxBpUZh7Vxd2XpLmdFD5xIb/0H1bNtQilBuRSpa6bHTCTp3kP+ZR9PwXRjLeCa3/5Krw1FaESZ
H8GXVePifAELyN+4PKLbilisFU215+yDxHM+dbadXrkBLzc3HWKauCuOZRVa3gyV4eJj1Q4oW0H3
MOSFrkOjD64h6l+dEBxbePsUTeh+n0+o7rCls1I4p7FM6RhmQR+Zc/oPQknXePOXI621DKRiV0kt
Wu2bRxdmao6UoF4da2/E3ww0CAqeQhrjgI9GoF/LqLfD8X3W9x26DV19AsDNeaLJnUu3COJD6c8o
j/hmYebHNCkSk9u0F8uVctA2VFqHg/9HiouDJkywzddylFnrXkM1DUUI0E1lqu6MwSp2La5Ph8aH
btrqhX4ljtm+XH8G5TD/WVfAapszplGrW72dtUM7G+Kz5g3tfnYa+6QgMHwgyr2mH7NO4u+Hi/H+
EEnWIpHNVDc3YYy4wgIRXKM5iCXhoNpf0jReirZ5HP0CRQtD3ZTZeLLL/EqS9crHJPdZi5Qr8O9C
7iOugSok1ZIccWwvAlwbkvJpBrDd7kdc+K5dxa8s64p7Ipo3QGhif7I5E70d4xtpJUcjGTOgCpKI
Pm1xFUry6WYcgnm6coFtj/q6rgCf2DfgQi5Vw11PCK2RDJjUPm6WfqPQJi+zK5f/66P8kaKklEgm
cT4t369liQh6crRnkUS2oTc7W0/ey/ZgLn9grUwHxgBFmPNRDIu8zpEiPbpl7MDfs2Vz14gquReu
U7ohribO+1cP1S3iUWjIK/Zj87n02aHlbreM2HXlx87ArytPjWsiaq9swbXlQfUfRjcl+s3qFWkw
+TMa9UetyCtMZRPnYdZM82Biirl/+5F55S6hQUkqyV1Jd2NLUNQaILd5rvOe1ap+EgKwhuKC3Fui
iYtwbh14zE7tXGEMXB5uvhxKC7RF10B4e7ideQnMSl+y4+zrFa583WAOd3biGOnNiHJ4ezu6ffGz
w5ZW7XOj6b0dbonuNZ+Ky03KlgHibxP0s322OL0x1VyjE2V+7Jy0+jziuPa57zv19PYKX37MP+tK
09knA6R6f75Ja5TgnNSw06Net/0d3NoFv01pPqSx9K5EDK9MiAgIKBb9beoy2xi1hfnfVaaXHic5
/VdVeo1he1teeX1eG4QLmerTysDg2Tufj+50mdYkzAc5H/moeRryYa5cvr+9apf3Ig1FruH1Jl7p
wJsjQIGltqmiwvtRTvqoF4n3ojnKSMJEGNiXmMlyZUu+NiDFUxrceJZQXNuEDHaDYbI1zjkhg5Pd
m0Vi3Nb4jd3ivNHdSG+uT29P8JVl5HpExm9Vb0BYZbMtkhk8YqJ1xdFRsrkxRzybzdQYryzjq6PQ
/FjJcDTeHP/8Y2X6ZFilzayUP6gozcpMhPrY5F+vTOaiEu6iL4tq3dpEp/xO/nc+UG9Oll1bFFPy
CWe+h8Uphvgm0FI1PCtDl780ymbaXVdX2WmKGzM41sx7OWULlGWy7S6x9loH4eR+bG2v/lT2s1ng
Rhus2oap6zbuXuSJCA7rMGo/Z+lYEHgPwc+BfT5EplRjHUIO8uuD2TaNjevpamNX5Uktv+pxh2d4
giCV+zl2Rt49aB61t+sWgM2nxDKH5h7/aCSu434R4gl1Lzf/kchYZWHS24ZWhkOpme2daS2eQOsr
BhKD7oY/H7LW17rPMHoMbOFqHVc2PIs6/VtsJvO8b8xxbveiTL0CNBrKUVEO7+fTEBgpDGNT6xFf
BddGYp7Fle0JGk5Tb8IEVokxh6JoxvQoK6/2f2WJsobdJIzGuEcKY3GiVrmD3I2lJdoPc+/O+gHz
xVL/JHxcXXYSV7vxTkg9KA45d6y3G2SFnE2gOaX1nLtBFeDSnNl2RCcoEeHYYevUh22G6cXDKrel
3zvQNxBjCcw5j1Axkj8Q9C/7j/mgfDMcJ71yok426tfk0ei5NRZtLj81vo+GDU1E3Gs0hbXMLsgm
mJelC+NlN+XT4u07P0u5c+24lR9qrfT6G01zNfNIHjWWn+eEvtEpxhq0ODVL7oy7cRXH+Tyh1Gve
A0QssDpr89z4F5E/b4S/D7hrfmAUVOh0KAzNT42eo/sd8fKY0GNIpNwjIYRFpJPhQbOfUYjH0DKY
uKwT0PNGPz5gcQquTqHkIh4J5BPsmBoeWwHyxHGzR6ObLR1BSrdDzKadZ8jaBfjgbje2Rut9yGYA
8hC1EmXuKLfk42PhVEnwC+JwEnyqa2WoT4E1DAU+yYOVu+FSam15zF3N9n62wu1qvDmtrvmv0ZzK
msO4FBPWmcoytOpz53UBH8BX3TjdVl1vtbf4is/GfQOdpzoUWpAm+1j1uFmfciJX8wWesWn+N+IG
6T24baJbmLwZZv9lMqlP3zTaalcpiskYv84AJLtTQe865azp/ZTtV7kXdULDfxK4WddFZoZdIjhM
2J5mFc00s6mm35TRRnNXEye1nyst9q0begVSfNLWyvhN2QL03AvQBVmUBKNFmjfORnZTTd3w0iij
qfZd0As3Ys8MTajHAbdSvCi+ytBWbY6DZG/JbyDNXd4We/K0k6kV3afFlQjgh3ax+PEYmn47BB8X
rKv9J9kj/veo16MJxziQo54uYbP4LsVPqDUE7ekgnQd9oP17rFwxmi+lU4wzTphDgENmX6x/U4cc
ys5IM9HdThiNpDfK7hycjL259Q+DlXrBngJhLD8rwk0zbFsr/aaqvrOww+vbzrpBbFT8oHIg0/1i
tHl8XIylV/tBJdP4VXM6ke19vbAd0G1Nb3dRKYax3Bu92XroJ2C3fiPAVmUfbbPWLFzSPT+pd4gY
u1loFX43/hix9ppOZomEYGR7sqEOIAezMXZpmlbGfoyhkSJqlJfNy9AHRvHdn/V0ioZl9W4NQSt4
v4yywYULp2V/TA8y7YxosNqTY47gkvx69veW09aPFkabeFd3bp3sKtcdgl2GU2sboT3b1p+yUqZ3
1AHHfG+iNjTcloWbpffx3CxpuGhengEMC/ruk7/A8w7HUg4azLY4+bYWckUaus3YLBEPY9z+zrQs
fu6NJp1uF9nHRQ9UyR9ksfPSUtgRxc3Bb8KEjnmHttE8EeNjB512ZR5yl2X6BwMH6flk2DjFP7iz
mepfmlhNbIC4LIZl58pcQ405gOQ+yNCwc919ZGXN5VQF8OA/o4zhjD+mune7nRx8oNVh14q6D9Hd
k+6hCUrXimTfjRK+mbtYXgHDBzHcnVWlbXafLfGk0B9QzXp9m9KFtAY8N39MiybFiL6WxQ804IYk
h/vedM0u9TrUoBdH8dvaoVTISLZT7Rp3dayJ/rTYhcsqqraROrbtsPX90EM/0r/VFxN37SAvq+cA
cNdwK4y5xaQZk+Hbsp507Zixqs6NmvraDceMYTA1tYyvbWDnfTRh1UQz2hY9Bs64Obgfch5d7SFN
2BH4XevwPj/4duOYt3XdDclBepnv/cjyOFse5skcWl6s2mza44R/uUJ0fSDY/RS7Qdx8hHNlPmHN
TPFILnb3j4/Q/c8YWWYsgXmZ4ggTp/G+TfryKzGEeFRDb5dho+jBHbVUd79CKxxeaimnKaJKv9j3
uBZ5zi3dwyHFgXwafmf14vyKx4mQ0M76Oj/KeWANQyVanQJB4CAe9JB79jS/NMYASwlwXeLf+OWS
cIossbgey+TG/RPer1Z653dGOtdhzXtc4oajJvcDiMMh/69AlcC2kIy1mvLFgD9RAuZvZq/Crk+6
5hBy4pbyoAB3lk8Cn+YuzLt4sQ89OnLm8liv//JSVFmOAotWKBuz8nwmWL8JZNMPkY54zk/pxg6G
eAMw+jBrsw5H4drqHo2WKv2t5qV1soZDTh5mdWL2RBZS6jtr6Z0f2tSliFplaeb8tLEMzCNsXIR6
0mJHFaHjgpf80MditYx1MJT5jcez8cx50uIXOTRlup8NM81+5yRgUySBe7+330okGNANXwGBlLKh
gp5HgkQQOg/iLI8mr+JOOZob0UkCNFdY7u5K2MlfdV4jOh9qE0MbuAXPFADlsWTxPkyikN90f7xW
+b9MkcnAkUwG+kcOR530fEJaNWVqmofymEK2OZVOT0PEWJyn2Zf1S+p2+i6bcvvTe6dG73Ul7JNk
rWSoTf6jer0ZvEzKY2NMq8u52cdryKdf46q9lp2CVKfRDxGUxGczTj2kOu7gtjhOpV18G4qkaVGD
nnx9Ny+69j+kwhBqEbimeQhEb/O9TGjX1jLH4ugjQ6JxrKzkuSKmniMF/Ooa+vpiaissFbiyS5kG
xYAtclQuirDXUNVx8rgKE80vfnAqLWQyy+Xz21/rInlkd1C7g1eIrsqKjj7fIrlCcpq6U3fsY15J
W9PzKA3GFyT6kQq23s3RQLcQjjBUWpf6CU65myqUq9JmGgOT4bSijsS0tKukCvLzDnjYt2d2sYiU
hNgWlNeoFaIfucnr9LnNcFNwgBjks7cnO3Gfg7FIb6u56H69eyjCQ1B6FmV7VE03WzGAceT1C0N1
ATsi7/007Is8PVSZuiZb/cqs1pohEHMUamjLb2alTdXQi7ozjoYd449g8JynK+lpcNJrMllrhn12
R2EfglkJZXrCbioZm7qCYUxeImkIHPvZNpoTOGLzu9RbT4VmkmQvljDjTyJhovtiqdJy//aaXuT/
6+g0CcAEAEdB2OF8Y5ZG0qWWYPSE7PeGFBxveIK199adGAW4MiVLxsBDZ1NlIAdRDimjedQLmgEI
dvY7HVWQK1fi9pBRD6VSgg43qFHqJVsQMVeiWjmu/nGQhn+qrHo5FXb/q4eWf2P38trSbfcI/Je1
zcJmZDDk2zaT6lBQ8yZZxkdgMNVNtfjzTrea5iACcU0lbvuVVqoNDoBra9miGupsznM69eCFZkqv
xAZOVIBIPfVNI6K398Ll+q0SBlzzq2IwUdQ64b8asgEiyIE2uf5xEu6/nTDu29KtQlLHT6O7JFcG
u5gS9ufrzctFxa3Iv5wPlkr0lmNzsY4gC9S46+aGGLRKi+z725O6+Eo2bV9IsywfSf1FtCGYSxC7
RnZq5gaRwiyrymjFPDyLQTif3zsWpUjuJo4UMD+AQ+dzcvy+dEtlFydI+NZty8P1gHiFdjcCnL6y
fOu5/PvWoFS8QoG5b6m1UIzcdDZycx5zGWjFqcbGztgPeWq6P9I6pqKxmLH32ChoAR/NIc6z+0FU
xZPeqWG4cqwv15YmB2A2WEUQzsCrnM93WfFliYFGh9UqgZK96F+MDnRMmDnimtnI5X7BdgvdJz4m
vUUy7fOxSNEAmotEntSCZ+nUus7Om1L35u0veKHqw7oSwIEBxhhiBZlthon5Ca5ZmuWpGklUcVTm
Zt7NpT5kEYUW/7kLsMc6UbLAsa0am2m+9+G6Lh/jYs5sKg/Joh+X2Xe/GKPoUHjIsevYdZC70l1s
xhnG6E3r1y+xlo06VKwkD/JdIDwsbKWnvHrv1NNcHdWkdxPqSH09PqPX6Az3wYIv0t5uqmt+E/9f
eT3fSrQE1q7+H1oJIlfnK2t2BYlI4CenwpSEPjfkfqOenXSnTNdS1Fz7wz+Orfrlua2Xyf46KVMa
ach/Sa0H0A65s3MdCLUPaQE85gNsWjFFTjzxrbDcWYzHUmRFfuwpE1HHCnDY21cZDuDhCPJT/hwK
gD0RBAC9/QjdWUynStC43RteVqfRYNYi3lFgEtpzZyofp1U1V/l+ji1t2FckGpkbBoU+/u7pnNi7
qjBL0uy89p3jMGKBHFWJZYzIb/Rt9mGZCpneV6pGQKxyAmIjP18sEakZRBxk2VwlD16CQObe6eOx
CdNCt+Y7p4D6g854Sqf+o9d6fvlRtKXlPnLQanwVkyYuI2OcE/gAPpn/nShlrT3NTpDat9ypXnVn
Z1lShotlzd/J3pW+F4MnpwcDJwf/BA4A8FVoNHC4jw4CFM3vfJkoY1AStXGIkF7cRHGe5+WNgCuf
7RbSMmOfyNXGSBS+95szyqxHZI77k56VdX+zlHMRRBgrxT9EUSCKaQkMgcLZ15wiHGcXM7G0N0f/
0Mam8Z0nQZZs9lQ2R31xerXjvOM5X7dFpz+N1ew+a+MwF49dETvaPo3z6jusQv132pnJ05zpDYKE
SPVSmdZWr0snn8YWVZou/ZJSSw12nuvWT5m3TI9NpfUQOZ1Ju+/mzhlvJC6qAg0gwrvQHOZaRV4p
YZYXTuKJqDSHIrjPC8/5qZdUuPc0KArjH6o09nyfqCD+gbhoFu+Myk67KMgDsQhEhLzFj/LBaZ+l
qxA0wPyiaSK9KYN6ZxjjSF0XSmY6HPCDCdBV14WunoUezPIOkdkRf/NkLofDWMNwvROxbX0bG3sp
friJ8MsjZTmlHR17toqnIeDhx1ZGN7Wwrb3gsXGXwVqiwdCE8QVytPlclrOd3RQISckkrAgb4m++
qv3sF9XY8kuWiqw/6FU+Oh/nhFbqTrcVqA25ZHySeUHN/kk2WZtEpeZgYDWkk7GQGekVWiia0mi/
mkXnf5BC5v1DlWn6t3IBWXU0ReVnQ4QWptc/BlPjqZ9jILMXG2es5OMwyfrz6M+G8VmiytDQ6M9n
ylTZtLgnv6kVBH/dG4sXJ8hnZze3gYFRJTXc3xMt6SGczR6bxQT1PT0MdE2f7iu7Lev73BvSZ+SP
9BTgBzs/tLI5dp+nsQy636kZg6ue5kIXYTPE8mW0U9U9JN1guDeu3uv6wa9z17mtavDY90Bvpf0p
q+Lmg2UrB2lSF77+hyoWbbozWtiZFJNqancWHYjlUcELzp9pDnAaCyrTRsj2Eh6REinZByfx1Uec
A2iMOChrNJGwYiMIDTSyy32h5SgdYOiHbBql7Oo0JlgV782YSu7e02G1RqktSyvsLD2rd9TfqfAL
L/V/6pqz5HcU9YRzMxN8iqgrA/MTKmWFs1tE2RUIhZgd3gS+31GMGpO2iaxxxVFSsvE/TnZB98P1
ZnfAeHFWcCN6qxqi1GzpLdm91g7/x9mZ7caNc+36ighoHk6lGixPie3YTr4TIVNrnimJ0tX/j3qf
tKsMF7wbSKORoEOLosjFd71DYMsKjKlNnN7ceZDiCS1yvSKPZqOrvE2ChI1k5zjyyvXirAyzVJB7
MxaZjdeRa+Rp2NMy+WPMpJQEPYYKtMxB6/LQzpP1KaO2S/em2WtfEp1G4N7Us+4eaT+zOxWyj0gw
6347A1zbvWVm1lf8E5oC1/21KsNFaevvbk1p1Nv4K0WGiVHiPpW+B/REYRCIhUyZvZu37R7r/vU1
GZPSuDEXIzaPLnj330L0FUY7UzPZ7MVm7OxEqtxXBc+/CxeOJT0om0LecQ2qfoytQSpVauQTEK7R
Pei00v6QJ7D+kvWUfjckvYGw99PODAdXOsycXpTVbjY4HgBpXMDVTLN/F32W/MgLb/ZDKZHqk+lk
THMgVnTKO1rXXnozc57/ZfM02wBW16wHjaV0um/oOsddNmntqz2unk+c0Lqil6nTV88VcbXLFJ40
+3z0ctivE/H0WJBVtKdTq3uwusr/OZt9Y4TKbqubgW7jigom7a4z3xj1nSoJRiB9xFiHQPfjOdv7
eW/8wtqLlAtAAuYz9UWiB0Xu+0tg94CmEHYhmhxnugMxF0bXnPdGn3l+SImywnAxnKndlUgobmIS
TX5X8zoBU2X5FDCrqLsW8p3/lJlWWVHh6GMRSqeBrdtwxfhiFwgM9maJFDPMMtf74xqt8exaiyaC
hCVME84A6xrXaujhtE0TG3CXCfi2fmzbuyyepyGQJIyT68zm/b94dF0TyFkr/vpyNn7EM7FM+3KQ
4+s09TRgp9b1n8tkcZ/ceiwJZ57W8jZeR8iAXjeOfYjdACVUOjR0hQQsph/kwBn854yB+24diF7b
dYmu7hBUy3I3Up5eicZnZlB4cv56bs/PiNtMne3GxObAAMIadM6zRnkBK0R76Cyn/TMknN2wg3Kj
CuOaw2ffeWJ54M3Nr3KobRHoed8+GSQwdUHvguEGfZ+Yd3miXLX3uyGvdxqkrTFo4I4TR4UW87Uh
eXEK8hkN8ra10tKl6dKxMUx5W+5hkqb3/SwxpV3TPn3UrFymR+4NdmRwuJuItN3ODoY5dtKDU431
U9n2Lr7sS0nnYDLI98V/TrLRqBy87LGvqmoPYSYud6VX20+dS0cxoPg0y1DNi/2YDWLGKhvzce+w
CqtxcRQuze9i5Qvh0cc2C71Ba17KxZFYL+Ls+qdZGq8PEeVPND/iFVGOPtLBvemHpfopuOnYfCy6
z3cbe5m2X9zBZIaFWn6alabHQeo0TbyHI11oR9qY2IUoZdDTK7K0LwLy9jiWu9aqRqxrnLUI9a5u
r+kyLEXQz2WKW88Eghti0jg8Yp6/0NyGrn6HpflYAGzbnReQ06QVu2HtvCxsR9cejuvInO2L1cr7
0LcIuQyVkMs/2Mfbzz2ei98r2sdfa8ufBnplUy+D3nfWJqibaeG0nYruL7Du+FcDP/PZswfzpe0g
F1xrWq0Zx3Sa2ltzWKGvox/k1Fx7izaSEzsZPeC2rp4ovNrnqqiHH3ZsIHsz9XJ6IBG3qw+gWe5T
2c36q0f4gBtMMzBhgLCGMjevFvHkQjd4nAgQxwK8L7Dw0JWWki2YmkrswU/N2zWz3GFX2SuW/M20
1pJ+1sok9X1H8yK2nVht/dDuuqA+Hr9keu0nBKqUxWOuSQ9HdlUZ+tXalHO1m2ahOj4Pzr7QnBzj
j7GwBe7afp1/OH4ff8Pe2G/Y06mpArkaZAVbuBFOgT7onXHkhjKLNHSUvVRXuenJ7DiKmq8RbnY2
XrWTXcy/R9x+ljsKcEvscjOd9G/xojBD5mn7+KrrinE9MEtldVRV4vBCyZaE3j9affwDeke6fKFw
yJtXyxa92Neesvpw9Ptc3bbw5YYHtM9Ot3O0iVtaZ1il1QQEnrJ5B2OTS2/faEZWhWk/pMmravOO
ZjrnyW8n9tf4Ba39TMumjkW9l5o2o/eZil4ikuQYuYPWZ3W7xOhd7yXeTOkOZmvIel95siuux8Th
zjtjq7EenLgwvFuLBp/8aUtvEHvNKwz/QMrg4PxGUDcyBbpYICvV7ViSW93LKM6RS/ywayL57v0k
EWu0LstsRISKLq8966d/ttxVb5OgQOrU3lWIZ517WCHWN2AoQ+yZpNxJg0TF9RiKnli6CJNwf7hx
ho6bDo7u9Rj1s14XN7PQSw+/zLn2bnubZNDQnXLbOWQFLV6O64ZyE/VHkodaPrbqiiLCnQEo27be
6Vyt5l+OYQvzBcuuBfIEF1vv1qUAfe4adCpbl7PmsGx0bh+51dRc2gRJ09/JMS6Tb6PYcpNCwfWl
CaumGZoXGxW1HtJg6TjjElJ6J7xw5TjvWzWJ5udSjUhSSVxq/RuL26p5T/KlKI/tYqSKrpxVi3vM
q0h1ZClaBks+9bTE36usUWVUs11O97qqKP1M0c3eDYnhs7/uvAoS+PNM3t2y68jiKwMjthv7Bj5N
1h/yyrfXK+RENp6sYFT1n8rIiOMmHH5cg8SeYj1E6mJVhxrSer7zZq6wT6XVDgu+NIvr3BdF6467
VUmyG2EyrMvftlMw/QJVL9jiqaG20j0MSM+7rieVd/sm0frHfhCNeaQb2XKT8Yqh1K7bFCriPdCz
zg+61r1/EOaSp3NAzIffXjt14zcX8KV3oB12TKj4AC46LddTLNBE1IcPThVlYz3u6ySOQz7cZ4DQ
IfoYcnlvJBdhAYAZkjDQs7fwg5l52ggeWUWz3qR35Lb/WN0MwKNfXj8/EFZFCGdAu7EBPQHaM8tr
dI0tOqJ9OodxrBEYD54RpsiqLsBIpx1BQEANxqwN+5ERQZPePpNSBVVyXTaRX/v2HXITPyzK4QXL
WxWxo5h7SB7/fPx05/gYfHSmkT6CRb/ijHVJQdVwUa0iTE/c3WgmIzvHZH76ZXFXou9I0Uu/gB7d
2wcrNIEVSO7WEZEEGcEvsyyvU5CyZWdiTXBhDZ7P4gbko+7bwB8sJ07WYGKjNUlqbmMblunthNPg
BNHr43CVrEPCta+39RIDIH/5bFzPlqCErSm/4P6yJk/AaavnwQo1NpHLfpYHVQ8wHcjOM9T+47d2
tvi3TiffGJ5W25d2JknXLWfVYMhES7wsgRVD4/Bivw4FwO2Foc7QfXBTFGNbBAH03zPA3V4gsLp4
EkaLaox/lKqcsBobh9Q1vWNHbKfPdmM2kxC2bEB39HCszLdLZcJlUNfGtYjWtDO+GXxpL3AO2l+e
GPMnQqqzC9/c+QcAS0DbLJJpKvjoQt+O18Zdb8bwZaN5EGbotK731NZ1/el2AqNQxaJZoFVH9f52
FKeOmxUqTRllcEapNBcydANTtikURkzmL9kKnT8UrffNfRmNkot9wckkqk750OfKLDLjlbDY1B/7
/3l4qn7WF4OWNNZJcN035wA2xxMk32pBeaGz5Pgl4u6epAPnmUHLseqLS1Kys3W4NWQIfsVDcNuu
TvfGNo6l1Albi0TVdLvC8sdvut4Nu8nJzJfY9y6R+M8+sW08oCaejT40AqW3b0w6iyXXZMwjp6eg
KNd5rjHbrbVbWdXix8ef89nr4ttC+olSB7cPytqT1ZGYPdYXYlyj0crmvebXYudalXVhX3xvFB29
O0cZ7gv6qSFyyh0w0zUKxAlHxN9tXCzfcaoZ3Qud/bPtFxNaFBgQCTDjwXL35Ly0VZ0Zc2NrUTyj
lcml30VjicY1qOpiDXJA/SSYs2T9+9k53OwrOGbobEHPsE/2Xr/gHkeYQh8t0u8PW/pt2LZldmF3
Op/D7ZhkBmGlQ585nUPeoTmW8OHYnbBvHxTA1yCKS+SId0ahfGIC2dnhBp2eYHXGvbPw6iGyLDHu
llG6IYSCYffxjJ2/qO3oYBg4l8DWpzttVXYF0F43RFqv3DDvsTSdi5skKW48yLVh2VuXTuazb3iT
HW0tVZ1/bcvk7TflZBbov6IUFPm4PFZ9J49+ovpD48ZmJItmvlB2nM+jS8cPMcS27Nl/T+opRG5S
XzV9ivLBT0KXbOsAKuH46Xlkk+CsgqjAOUnV+/apmDwTzwVXRrhXJP+4mUknE+eWpAvHieDnK1ol
/oNeN9Ylh+TtL37Tgdvqm227oLDCXeDUan8a4rGZVIlYcW2WfzRzavcyrdcbbdGrq4WGKD67RW6/
6FwDjh+vnfOZ3YbGg5IVj8zp337of3r+sqnyfB2yOdJ8ysayHpfIyEE9Px7lbA/eHtD/N/WVs4xu
2duZTYu0N2Q1zVHW67QU8We7NTu6YP6wXjox3xsKbxr0TXCgCI88WZq6R4oEPfc5MlrTCjSl+v3i
ZW7Yx96lZrH/zmujGmBBcsCwQLev5D9zh3FHQ52fQ7jWy/wHWsKkpT3lCBXiM0XaTdyt8RfdHe2f
U6qmMtQS2VzwLzv/EGn9w4iCQMT0QhN5+yPInqzCGTvlaE7RBByMCUPtn6UGHudWtly+zHRmugv6
1/eWjPf/thpU2qi83o5pysyQI0h/5FngHtqI2JGADffTnzxEFPzdkRNjun5WaC1AGvFYMoqAHb9v
mp6eZCmfPl6XZ/ZvFN2wGrnJbCeBhcTv7bO49PdqfCumKHVThNm1GNjFYnuZ13tQKGsMKlPqX7Fn
WXQ2Vq2Mg8Vx8Lor3UQMBx2Auz/GZY88IW3aWQZS9Wmxhyut55eMOvhJTvcIwuwpYfBQx+PvZF2v
IussaP1TxEKeH1PdGf6WzZRdmPV3ljRfKZsBbEWKptOLD1F8hZOS0oehk107X1jSiRMWmqqyHY7Z
TnbVWevyezbwhTgQRzJoYWN78SVI4J0VBhsM9AHnUIjC9knloeedciWtFO6ytXcoHK27wba033/8
8s+PzS3hGTMhrurUiKeKtIQ0T+JNMhVRb1QDL1bL9FD1peEHaYebx10aC5Hf0Y0ulk9XcDihmTwj
JTB3rlOBfhHDfFriQkWu38sb0MUHP6/6z3+nVDcU2tYGq3Areru2a9NI5jnn+cphwdg/1at9J9h5
P57F8/0WF1kOZ7bA7eZ1RphRdMGTZkGpJykGdwhv3Dxw8fy39y7R8591ysWgC94zNKCNPr6Rd98+
lEWWtSqIoYj0eqpxbCu5J2eLYV3HiAMv+ZydncsMhuCTiyxLBAORkxks6pjY28R0o7zz2n8y8OT6
OMrBE1faxGa/Q5Ik3EfZ6MWLiWmeGaa45JdhRZJCSyPKLn6kaFK55CxJWn3hOHDbr8tUtM/CsHoZ
dlWRPpLl5KtgodPdIaGSUytvDFkUdZiB4fyY1jnzdmCt1R/6fGUVlX5ZvpqpTctpJkFB7DDFgvlv
m8vcRD1WKzZda63IvgGQWyRi0OSpD72j/OT7ivDnr7XK0vhNEmBVRmO9JNODUXuc9x1C75HET5FZ
jyupmd3NyC0DqohB+bof13iQoaWDlQaTcqdLeTJnnyITbVGPbyHeG9p4Ut9V4zineWbakZDaMz6c
FtvpdBRFi+yrJNbVbfsLG93ZsmVEdlLgRl7vpqJ/u47szPbWSXZOROdw0Q+DW2AknqCayUJzTaZP
l1mwzCkRMZGGmWryWb4dLrPmvlwgbkSl7WHg0NKml1X8++NP8awYYBCqSIJetvsup+bbQTgYZDqR
mR0J8iXDsdaHjH6aIW+tIu2+alXhXPj2z/ZpBrS2aeSuxrd46h2Ff4PfeunEDdEnRsKKaajjyW1c
eFXvjoLCG6n3BihZJ69qTgsfMZqvRd5UTF8VnK/nZU4uqVLeGwWvAeyqoTbZwI5vJ48OXtqYqEaj
1DS6q1yr14AG/SXw43zZIYnnwCHveSu2T/1HDT+ZWW+pHaG1NfaCNlJY6jUNT8u8dLydPxDal38B
VIBMaMonS86l5crHb9hRr7bGh0IKlWPce+EkO38g0GDaA1wEuXqeoSub2WdiyNWLrFhl5TfNL4hd
s/W8Lf5grGM9frzCz5+Jzd/mm7U5ADhtTpbCBL93Vn3nRZtZ+itkxeylLJZLlivvjsKN2jRNl1+n
UYf12A1tG89eNOre+NJN6Xiji0y9fPws/37zbyo6QAHYpGzJOPoSrXiy6RFxq1kok/2IVgdSK3TI
MjssOBB0IVIt07x2zcX7K5Ve/C8W3ZQf00STv+oMf4UDbIZVh3ZZxvrh4x/rnReKEGAzxNwshvn1
9juYqzLxurgiA7DQU+ergjAyXFV2VazPC8yQvx+P9s5UwzzFW4ptEYjkTBczJFPbzYrRnMwO+V7s
g4PPze7jUd57JlQwRNnRZMLsYPvz/1zUxnRstCIe/GgmiRfKV65FCsU3RL5RBh8PdX6SEbgBJoX8
gCRvrqFvh9rqBdrtvFTbyqujRwEWrPilXGe9VgcisbW/ZnbxI3xnFi1AJvAl+NibQODtoE1bNhpa
szgaodKFrVZWoTbOl8xLz48XIrC20DfICBg4nPKEUzhWUjfjOEqRd943WVb8xp4dg+wJP8QO/OfC
cfbOVFJObv7fOq00ZG5vn6qdVWzZWClEMhn9QGhI87XEyb9pYI47X++Nm2ae+kuxh+/NJb6LhF+T
YoE28OQFavYwpfGcx1FdclJ73qwdfWO9JPp5dxRUxDhIubDMTz1nFzwTLGsZ4shcy994ysz7tPM+
fYUmk5lcFA4belk0Ibcf4j/LvtJ6t6A2F9GkPGO3WoY4lKVTXKiS3/m4qKDwhQcSQALmnUxY2qEO
5FATkbKMLOwNuzpUzoptyVr/+vS39WakkxNNszFQSGJG8lvMzFzU/jeJZvMJj41XQaYZyCstYzHs
Px723QdkxeMzCh4B4Pl2Go2atNlUZxrLKYt/ARboQziPfbeGztz1Pz89GJIzUlq2tjuaipMyhCqY
aDvg+MiiBPlqkoMW6PVS7cZBsy9gR++sQXqbVBZgZez2p8q9NTNXmBFuHGWqj7HM6NCbK+ezPv6c
owDfoCwcpigFTxGFzCcGa1CWiDCvhxOo5TBsnVFdfXrafJ4ER3fKqw3OfPuOpCgaJ1my5Do2h3JL
yvX3VdObtw0Ni68fD3W+DdL5Y4/lAoGSmXX/dqhxzCZIgusSjSr9n6Xiv35uPq5aQ7hJWRw/Hut8
6TEWmQ6bH6y2qYrejmV0pHsl07xEKPhMCBh4xuMN72EJ48+7j4c6Xw0MtTlgc63GDui0sblkTuYV
tgGSWDpz2MN12mWr/Kw75r9dKw10CacrANpTWknSNlRWy2xFldDlrnHT33L1HfhdqrlwEJ8/D6gO
kKjLP6BlZ75lcwMpX+duglXH+pXgveK68Ad1AWM5f0Gc83TguJqAIGHp/fYFFW6cpeShGVEsU+vQ
DuTH+qtXB6W+XkqSfeeByF1DzssLonHqbn/+n90cMkftVr0yIxIVNlsPD4KkKtxP1/NoADclL1NH
NeGe3CFLZ5rItHSciMhVerKj9zMtnbs1t6YLu+r541D7cg1CC40qCP7D28fB7mY1Gzd3oyHV/5F2
kl1ZhbIuFLPnJQSDbI+BypBS/rRPFSczThvt4EY4j9RTYLYCgUfhrK9ckwUkVmwisFeAw/ZZG8DN
ep3oVegjSKu4FZ3ULrMUetH30G9UP3RXqTs+amMbX3i68ymEZ0SFDsgHpoAe8O0Uxl6Jc1crKVVa
7gy9UnEgOm28sAe9MwoX1s2kF+6uC7T2dhR2prQCXooja7Hr3WQ3dZgMUMQ/3n6AKfh73l6HNlE3
WzgkUpBE4+RT0hA8dGmbxVEplevvRD65+tUw6ekv3BXkS9Ip609tNZo4mKnctN+49nfelmTmL9Cr
bNi3oVtMRnlnZABHj33Ziunb1qwXhziPR/POoONb7wu3rOMHLques5+1WJeHBKMcgbJCM8c7uAKt
ffDogaUoxCpANd1oIJAndTHMN2hy5uWI/ceItsqv/GK/tolr7TTZ2/Bvs2YcrvHqLPVbe7GlUwZ5
0w7FHnnUuBxHrDvWK2fSy3hPQqVlPVtCzC/Z3Fc2ciTstR5azLSsq9oU6bxz+xjmq7aYVal2o5qc
9apc9dKOTAXoEtpD1dPaWtJueFwIkzZRpXTDP32lhv6uaXJ6hkYvk+dZ4JK9m7R4Tb7I2SThoEJY
1+9WduIVSjbsyJ3b9fY3vvs2uXJMYQD7Y+UUFtSU1r52YUp/Ua5RPwwGT3yXzIZZHBwsorur0bXW
ee9npcJuxSgtP5osTKDyHb755RI0tcA0R88X/FfcSo7PUzYt/8tbiYeOWMfSDqdct8tHZdLkIVDU
nNEFKcdJhqCEZ0aqFdauilBPk4OIkwvSiJuthDMid5k6BDf4WFUPCLFS/y5FzlfRjdCFuge6TN0/
Sye08ufQKpXe6BIn0KNFcpX23XBXtC2SuDpxvRiO2wUaFhvAf3Ns5+lhnrNZXdHx7a478NFXe2iG
/LrubAzXEFOJCs6KpbzdKmd9POQ12SW7GYMvddStES5+1dE6uc5tkmav3Qaa5s7GO6YLm1FJcWVl
uDbsUhhE9TEvKfauhaErTkCL13LL1Xv5Oy72aNy7Skf0I2C1/Ow1u/fAB2ynv1rbvpZ7tx4SLHyM
vJ3wTjHXhyyOHS+E6Jtm99YE4HBrr4M+XlOTj/nRyXEQ2qUwYfAKmglKtZFfKewMltaqMX5bhGrx
BuuK4UZVqojDpbIkvhGNsVZhP8YiCcbBzNVOObmNpMMWcgrWbsCypnXIsd28g8byeojFpIKsLcz+
yuxhT+0KbJWHPWdKubBWWq0LKdol/HhBduz06PqK15vAv1PhknmeuvF7ZzEPo7YmFq5p4yz3czol
07FJbPQTQe0PxvTVpyFEONEca2KP8Xfrfo8JOx1u/anwvqcy156wYfP9MIvbtL5NJvwVAq3ErzSQ
JiqosFh71tPmKVeFnjOJOFgThAjh1KR6FwpubTEgsKPyMAMNWUKnRAZAsWJlKkBD7hPUCCjzpV5E
/mTorXgysHzJvyaEienP/bxW6qvOesFcmhD25drpCuUGddEN1Q+0tsO4m6CqiZ01l9B2OyfxxhH1
pF0ufaiIe26CrDLIt07N2ftuu/HcHDNldSaiEzrev2RKvCe8aSRZPbjhbD2WMi3/N9qt3h6n3lxK
mNLa9ALtOC8eFxcO3BcXTcB8NQB69N8wQOL9Z4PfvHRiSvQduiAf2rg+k0fckXLwJZck5x58LNV+
DvZSxnc66ZHpPuc7Vr+WSZ8JZqv53G8mPGPRrSL8G25HuYxQuOGoNiG8/nI6bimlzl4Otj4HfCVM
IVqc1P/BNhwXRxRnYx/ILTDyanFjS17FqesPB78kWz7sXILK/6Gz0XqhnMfEwLtwxTBSzL6ORR1A
4HrrSgJ9H7LOQeLVLHNvPDhiTtbjmEzafDALY3hdY1fOXxLENN0+09qy3U28SiLXu0Xv99XUruo+
K5IYaWEvSKfGwUkOGnkio7B24yxqXPvsvrFuOWpj5CoVbclDas+FuiZKwWpvSjXIOaow4BJf/LEt
rKBPZ9e4LcYZGctg+mqIvDU2lluKbtv8HRu2eimVOZmPdtf57nPReqJ+jcE0tSe9TMciKkctG4J0
VfZ6rIx6uM9XpNgHJ0cI+0zQ22B3oewWW+yceFpmznwVo0VmmeD5h3ukh8gIp5l2pyEKqlAkeL3Y
LK3G5FC3OBMfqi4u5lANQhr3BJus68Gb27YJZZssLKwVjeLRa0eHvMtyGZzv7Fiy+bXiTivcsNHK
GnVRG9fTga6Y/OaKxVrCsfVi93oQtAvYHpI1jfjA9QdndRptP6peGld+TwjzT7RCZX9IczDIA12F
UjeDuRBJ+jVb8NiF0N7aJY0mS6wHZXPTxm6OSz8mZMn6I7WRQw+BscSi2Nk9+yZagbrpvvj0b4dr
6OzmF3Qlbf1LU30S71AbcbHNqCP+0r7i2iQLb22uIIR15I3JDDYx0rra/mNlCc03/DeafleyN9My
RbluD8zzapZ/OX266c4XnvCDpa8IlBBVrmchhpxS3Ax5jozPX+iv7O0G67sAS1IZB/T/bEARQikp
MW2xuqHfLMa31q56vN+GBjHXunrufaINTh4t7prn+7W0BObslTa0e42zUzs6/kJdkzcaodoJb2mO
kCmadsj/5JVfBTa3y8FTQJo7p0t9guvWtOVLUvp4tPJZvPQZwRhf3aXQtWDJVvO7TBKZPeTC6/gs
V4xZ2M2wFht+dgLfrzRgjdTT0zoJ13/yMXdALUT30Nx7ZU+zAht5/NawvHSa44qq85UwKAv5FD9k
zHGfuiaZjYkgSHxZxJbxVZfqGR88CDjsv+st5l+WFi1tnomdRCU2/MnmrCEcu5/qn2igYtxnoWH9
Ugicfs3oU9b9mm8kodkdDfbjBPUPcj+jLw4ZduF/yBfN1N5ARJM/2qmf1bdVUnUGxeHUGk1Qzigx
dtvlj2yJemmyl1zlRf9SY5+JLNaYsGVQ+NIgf57N+Su9RvLA60Wt4mlxDFQVQco59mxDQu8eFRf+
blfRo82RxvXLfeGmstyPxTI0d/M0JeOdK7RJXSFb1G5RNJDelroyL5lm0T8O2mjRIc6R/RybYYjd
0INZoIVocxGDUF3yEyESrx8SzBabB40YZefoWcr+jYU5q20c0jr9EqeNIrFNYEN2CxQ2rTdUx2t/
1cZGpu5LL+/rEN/sxT3G2qiPv1zc675W6+ZTSVySMx+bVc+mr+Ykq3+8wRv0qLek/iIm3xp/+3Hc
GfuaeJflyeO3umDu82R5XSqBtJ/88uzYUZxGOi4OdogriT1Tu+Xsle3YjuogqxWTisFoAEmCTrY9
2T+th0vmtYmpJ+SKDllLCFs65rA14ybbD5owvyUe+OJBkdQOdWDtLEJuMGX03KASFgrO0fJytmxf
NDI0vUSmP8x09swnL7Vl+zJIFkOEnRxpRja/L3bJsHk6BHBcpurW6cuqxVgwr8AmWaz2Q2KNrn7f
sOC6b17SGuO+i2thHWt2e2gYzmIfuBWaWAoUyF5u6gpRKhk2VjbdFFZfeLdIhabmatMTtX9Lp4vL
/SA94bCeS5SSk1vhY1xiqymPiO+gXpL8oMpgGA2jPsAfdo0vhuhEvK+zNMYtEHtFbbxtsXjTikBp
SYVZhUoy8U/pxYU8VFKtNIcEEslDjgDCwmo3W/l6Em1zN6TFhANWx5bWhCpX8f3YdtZT0g0o3uw+
U8Mdube1EyWC1N8w0UT1iuMeC67s/UY7xDGSyGBC69Ec5zYe1ZcyTdwKb0wQPXxcJmsoH2xXoYsL
pKM2x/caucKtXxX9+rDYjmS5CWVMr5VW4yqZo2tMwzjJVz9AaFdoQdO4BHOlHIXOlhua/GznOa5D
6jbow/Hqp7vZZBsKFl1SdnG4OZciczZ89u3F0gfQ5/rK3ZL78mnvPa6r3K5i3weBNJNj5mOjqqRj
3i0m1ht4Hzw0XYpZhaiWAatZ67MxN7RK4O6DqQCmbAqnE6AjkXJqWrOPIygjVdB4IrtHXUJkHmnp
F/K9/sUeTx4V/xYaJnSYMYs6NesTXj67nfDjqMfJNg+Up+SvBBnGU4Mg1w2k0RY/myJd56DijHn0
i0Tzw7UQ2e+Pb/PvTDmYmA6G5Nhbw+3kmfG01BqIgSLCarYJlFt0B166POBt0x+QS4+Rn1ZkP2RD
ukPx+fjx6NvffjILsJOBYHCLI6HuVMyA7XHHwVom13xha3eQ/eqitKSkeV3xFcXIp0KWdQm/OB2T
6wyc6E3FA0PhjJOviVlZ7LtxhHacG58bd4fVk9a9tWDmIDV9uYDKbNjOm2dkPJB1SEkkFmpwL/jz
/6KBXP/52llVdUZnQrdb67cs2VBzpYYdsXXxHQX69CN35CUjpjPIcxvZ0+nsbxaDIOBvR86J4BoA
TMBp8qYIi1QsXxCvY+SMtduPj1/kGXy3DUWPgjYqjUAacm+HGugZz/VMBxBG5vIdHX51mHqnO1QY
pRxTyfUNghj+Hx+P+t7U8gZppAK700w4Wbw9pZL0FG2mRC9eS5/+Up6qG30cf5sNl1nEsUHhYIHx
8ajvTCuyGxBx8pwwozyF2YZRKwU3KxF1rtT3Mm6pA0tXBTEpAP8/Q9FDAhfdvBRP28Vzjmq3tWcR
uW3s7XGhkcGCqBo8IbnkHnoG6rmwSYGTfQ3GBtvvCXjoCNcqhRjx5+4m3KsnvN/NVasvfAzvjQKY
DDKOrA0c6GSdiEaraj4T3hiQyK5GBBbCRbrUUXhnNW5BkLDTyEXe8nHerkYcjXJleCT4ZrXInyXe
DI+KmTSve4vsWDHPHpAMDr7G1ccr4531uMlUaJp48HjY1N6Oq6/tCokvya81wt/QkXbldT4qXFRs
CwPMWub7ROnzY5HK7sL3d74mwZY3Xg9BNkDMpx1CeAtOv4CDXGNqrcK+SNXzyN07BDC6RPI6Z8Pw
jdMRwqoPeue2tb19ylgsGNmpor42O59YVCJMC/UzUUOS3RdaL0FdpdTt6xSeu32lgxV/W7jwDIfO
iyUuHY6JSwQLUZMvH8/+O3NguHyYrCq+TAgxb38ux9w6VZhKX/caYR90taYkGGhFcs+lbDx8PNj5
EmOjg+1Ax2rjPZx9LsNsavTTi+t1NjF+GabeD0a8TG4UgkRMV0wtre7bvIqXC2vs/AsyQDoRiNKh
hbV3urZTrst9T2zi9f9xdl67cSPbGn4iAszhlp0ktiTbcvYN4TTMOVY9/fmoiwM3uyFCGzOYGcDA
VLNYXLXCH8q6URbNDuoCspY3Bx5W8WhZ6gyE4aAuj//PpWVkKRIqbpoHSCMon7MyCQ+GkAOOC+FW
4Ln+aBYcHx+9yW4u4P7LpTrMgyEk05S0qloN0jI1TzVKM0QI2aD3kyDHl8PKpoXx5ljEwrQIMSRj
6sRJXi2c6x3M8iIP9FQZDqhUTX6di/Ctc0eHVVB1A05K2oG/+OUqzmgh1YHAUIBEhP3HKBC1dA3Z
fAvdoX8ryPNlKQiiC+GLDFa/XEqlbuHDZanQa3WSGiYNrpv9ef3gL7tymc4QWBECdeEL40Kzhty5
KEi1rSt5XVnuvkdFWJd7gAu0hbMMSG7tVtYW5fXWkacYABwDboXAuvz5P4ex6zS7E1OeB8Usi+/T
kMuzkyKJ8/YHA8exzCAZ4XvrbImBltZUZZIH9ag6R6xIKH2E4B8dmbc5Zurb1+NMgMakiwW4aP0h
i9at3SKJiyBJcDGUMv/SMev0+2y897T0v9cf7sZHBuBM5axzKS5e05dbaA320COax9Fw94UzV6fK
zD/qMWVObejhYXRrQVet2YgiN14coG2UARg/QQcwVjeF8KK+zNBMCjKlcL/VI8GQUzlvpYHXgX+p
2eAGwYYB6bHOsButS7NF5SwwMjiwI738Y1wa2blz5Cahd7lEVsefHJmcwl0wLO6aRCElbR1VhHXQ
IJIj/QLR2t5XLWTj6fA7uJRMjBk+qW3evQeD2f6cmnqc79UwwrGByJ12eygg4mOZIRrmJ1PkGXdi
8Iz83Gadod+5llTwliHrVPYYUBTDwUn6bNoPkrFCwD1aLyLhfGLHjALacX0VHWV54jZarLzHoe9/
xa7Xp4jN8kJ2GVgRcaCvgGhlZjRVFFRlHzk7xoMFFoWJFosDUhTU2SgZIwFINz3M7hSQJ9rOgtnr
gvGUJBRIRbXVGSJwtVEH3zghHtFBpeBGhRc118tzGbqdyRlJy8BiTvMN5b/5A3Y1W26lL9X06q0x
32fuviCO0KhYPo9/IojGyXPzoS8DVKiM+oxmg+t9xa6E6WwmabX7qo7oaMBAkDFdHzdT/6AnRlTs
4buLZF/Zo/EXTcp2OrlhWzf0Z8UcH2RUF78UmLTWfZMC6f/ej2rc7wYasNH969/vjSMO3R/2znKL
AHBbfb8FGqQhvbcyUJRM+ZZzBkcwbap2ELZibUldrIMFIvEwW4nuAMGIh2s/M9WOHBDFThXQ5XPp
oM4ahY2mI3m20x1cLuLZQrJxSgb0bsi4tuQv1meC5SlBwDUtDCJUwFa5x+yiX4omWhX0RaXseh31
Sl0V0cZluU7gWGVRu+Dup/lCZbX8in+OBM1hFH07WQW50OrvDA9K/K/7bjzM1jzuGX1oO6zJ7I08
/XprYUMhHo+QNuXP1XucBTMYTSvbwCzTv2kr6metKOaDGjZY6WLxflIic9r1jAw+vn6ArjeV9goA
HhIAjj8gqMvHnVSwDhysNkgMD0BcI5WnBoPBjc95nRwsjwUYH9w/nhBLR+lylVrBFKxEVykA5Nzf
x66cvgy9Nh2RfJp2wkTL961PhUkdDBoIJ4tv9FqRaMjJ7LnMy6BT03Rv9SP212gsbTzV9Usj3jlk
Paix8GT6KoVjfOO6seo2AWiaEM0si8E402B7rvYOYlijepdI0bb37aBugUyd5Yr8N3JBoac/BtuF
Pg6mJev7pq6tdMgU2Qboy+nRA//1y0GF+Ggus9Y9wp0m+XHX9NNuaku9Q1DXE/VdijqhHaSy7lHZ
jHAz8GPRA9ngCbEYSj3GWQdFuBLjc1sM+SNaqxEaZxIIY3wsBi6AJy2pxX+yF+Zv2gVjtcsLNGr9
KApnBNqN3HJ2qqWk6oHeaNsdWhg5+LGhSBqeQhyYQDVEEMR6IxZyp9QFaQf0pH72medU005R3TBC
XCscnd0UItB8FiGmy49y6u3ySP9R4JBiTQKdL8dIu7sh7S1MsXBfYOiRM37/NDOo8p68EFyajzyy
+l3p2+Q/w5id+G9lyF5+MRQzTu+6givzHGHSZFBMxOPHGvpfGcwK89J9EdWeeZ6qGU8bo0GO7V41
Ebn2XWiY44NTx8bnOcQk3q8KVMrQqjMNWEA4uTZHpbatbyDwyy5AHWz8ZnZG/Udv1MTat0x2il2G
uZw4o/lc4mZrtbERlCAT39px4HgAZXTo8aG+BM9muTf+iWJ2hcqCFjZD4OYeYmYZbDW767XPjezV
e8bw1fumdXVIehh0HV//9tZXEo2ihQ3CmsuHAV/jcunMqQjfg2jx+spTlz1rxU+9tuuGq8ETo9xK
Jq9ji4VWF3BrvvclhK2+wt7NpsEOmy5oSNPtU40fWftgyMLGoKVp7I+LqvJbOaw8IzJd1Nlcggvz
ZfWMUZ0w1hvkEFigynd0NBYxU1EFmSHfWn68LLVo+oCs42paDx/0sBKuU9pDkFvcDz7otuauIcv4
WtUeIo6dt+msfmNDGUBY2OXSMwH7uNrQQqGMk5GG+5hqVu6uUZEl3OFiVRqHMDI7JHf1CtuqN58a
OFT6QuOH93iFURRxautx54xB6sJw9lHHCQ9q3xs15PFUbBAerp/QfrmMOC4LiW8NKsVPGqFJ2OlI
aur5BzVDbTPRvfmUMld5P2TpVuZyYz1KAr56YODUI+vuJjRx6gNdl8FoIkYCOAiMmz+oXTP7CEyP
eP91Rdi+eUehjDCN5C8GWKhDXX6HihsthqyjGkyWXT3lc5mfStTPf7ZE6f9hKQotPLRexLvWNBW9
03skhaUeMGpNflRIMDBrzLMxaK1y2EhYrsOLw8yCSgNqBYyVtUNH3GgjmEXbCKQxDSjr6to5HkE5
Tg5Z+Otn8vq1ka6Q/MDjIDuis3a5g2aD8xiACjswFGQjLDmIBzxDs2fUwOMDFV7/5vWYeRHJULqi
h2eZqzZxJWJGfKZiByB+Ul+Ja6CImX6sdf3ZC+du9/rTXfVr6dWQO6BPZ3BZMAZa1Q4D0uqaoifk
AyNl6U7RFoWTPKxz5Tkc8xAj2yREHsKOsxw3SS1ihDIjuhudFBWA+ZcYe9j5aBqD8+v1H3adksIM
hSQJ8owIy+joctuZi2YaJglZgA3eeEa5zzzqihNtcGeoj/j/XKZQnCKCOPoRaB/AcrlcR0vMjruq
jzm1MYbTyLA69p0NQsD4ODTgLVu/RYG8/FlCju1PIuxzBjp6DJ6hS+ym/jk5Ri4PWV3jXW7G9H0/
9L0LhyAu3elTJZF5/4ztam7sOVs4I1ByzNZxsnNXOWAAOSm7VuNaPNdDGYIBm5Oy+dFPnVo/5kYc
RkdiVFYhVtu776HLpd4hXDCEn+0sth9EYxA7dAZ5KpAG5nYPocM+7VVq1+mceWaTn0lQqqCS2CP4
6L3ayg6opvu5cKb5F8VZFCEcnpRij87tZPqepyb2zihwhfXB6QBwaWfD+tPlYYOZUKYXw04r5QRo
ImrteY9uuSL3MUyW/E+Odqv5J4tGOdyPKPqH+8apDTMowgoBcDnExHB1SAv5t6qB+r0zCjfKHmI6
GcXREObc/OryuEBpWC3QWbNCgjNj3xDcam+UOa615ohRyD0aWEAD/VSv0ynyoRHlPV0REHz7VCvM
d06VDv27KfHsr4ZT4hMMDRd9xGweI+VozcgO49FctO4p0+twPI+2gy5yaxTxBxDipXeu+hnAWtMy
HgL0F83UX9L5wjQhr3c5qU53oPh0insnzDoTkP5UNYdwmDRE6HIVpYx5AFnoxylK+vceniIwSBDP
dmijYI4RHktP7Z5AuFOZ48qqaMdx7IrftP+UadeQ0aoPBlgchIEVD2Br2QlAZKqrSHlQYmR09gto
5pc1NVpzUvW8+SJAonlBodX5N7yqzAYR+lSPT0bh5drBBp3ZfpazK+aNj+alpFl9MzQb0Fygm8a3
sxZMQpm90jVJyYPWA6BB9HSrn4m2EHMtJgN/ZmwxlEMEKOa3Hqfj2Uh4vWiAF/YebxXwzYaVVe5x
HFTv2cwM1In1mrR4h8qz9sUZ0JT069BxvHu3nPhY2h6nzZPXaSLfvznGWARZ6m1EK5iCrzqQjkBQ
0LKqKjCSogiwt27f2eAzNwrEGxHGBsPANIGx2CKftYowi9mo3UZ10JsjM33Zxtg4N+3JKEm9X3+g
W0vxQEsRv/RG1hV2XjgxTXlRBygflaA2nfm9zDTtj6fY7kaH5EZ8xsWJtjsJooa28So+N2lLvmF7
TdB6k/nIUBfxjaly7l5/oOtVkN0F9POifwM1ZhWdiWMjOPm8CUwnLB9mtypOCbnqm7dtWYXXQ74L
i30t7wc8zeqEkTYBdsLiXRS1CvC1fD4L2qhvPnKLyRbivvSwiEtroa8i6hUcAuI2qAd0fNzC7vak
hFup2K1tW3iaL/pp2hWdzVMSGWUaimFyxhAA9oW+H0PzrT5zpLKop8LMQ5SC47bmmCnhZJttl9A1
QkzqgWa+OAltjO4EgMxz7EX2RmZ066n4TqFCQyLn36sjF1rG3KL13QapDSQ1xxDqUKs4wLz9yC3s
e2OR91AJcpefay8W8byxX95Qkh6aocge1Nqx3tiyXfaObHzBzusqxcDyrP+U5lwl8J6LtOVuHuy9
6gzeXelp426Q1ZZw6nWDiqXomBIWaGsSgy6XAvVM9gM7KUhQT8CKGI8TRCjkBGRblepMSlIaIJO1
59f38ToWoZtAtUpKBTmQefHlsj0M9TK09Za+WIpV9uiqkDegLZHWbh3EW0sta4G8X7LZK47oIEdG
7BB9LMUCLMx8A+Lw3inmLXLtdS0AwZG4ulRUaNmttYltL1bMeULhC1roo9NgNjMPCeJytGmJGOFW
OfxS1l9etMt6QJdouUMHXZOuiz5Vkk5lvQkTkwct6fN3kesMdwpWTUdTlN4+H0gzFarmr9NgZk9T
jChFA3nrWxj1iwUcFhCRUTq+hyODb4WRshGgX+h8659I35NyFoNVdJhWr3nuZj1XUmD7YdFX8uhZ
GTmpl6keviMONTauUm0aHq1mdnPfbRAY2LdYFXyOu0n8dGVmT36sOK2Fo4pZ4RanlfbsO5FHYEx0
q8VXnAex/U6T0+zP0MZ734ZS8SHpqWD3zpRaKQ5hfRX/D4GaMS/6KQAx6VUZl8eX9DDsVSujoYRa
x86Np+HQF/AVXv9Ibhwol9sNYivjJ87U8u3+EwaSGKPWyqq6QIR6v8d/KHluEDAEz7B4SFArbHkl
31qQgIPuI+05jcbO5YJT30mrm90uiAA37Gl8Rk9pPZsfdIiuf/FhCjdyxatPU3vB3jF9JZYStVfR
tKGqBNUkxsByk6j3Db0mdMsWpsbOHh3j4+vb+SIqfHEaWWXp/4FohMZNDL98PEwoQhsfK7Bcsdaq
T01ZFdMhWRybDiqECGy54knoLt5awnAOvd1YxS9YERXjy1DY2j2X6uycRe+m2qGJcXb/NlaOLn1R
NQUGaZ3dAhhsNCeU+6rHlCOQcQhmm1LATnRszPRUNOexy2cQMb3mJo9aq0zUM9GkwSdAwMY71UWh
DffkxT1u3wLSawRmGqzi+xkTu+53rFAy/inhW3ifS6OiGDJVFOAe9NjOhg9T2zt/0JEtf9CSX+Zf
0PA17KzybPiecm9C9W6MzMMgGqzKIbVz52luxib/iONX+sttXfeT6fWD/d4T0rIeBlTkcFyZaTu+
Nfpr9N6ZCi/IRJBCa5b77ORk0+GoBQ2U54PnQTTERavgfiMyb7x03unlO2cpEGHMvRHcuIIJg592
4d7ZWlCkefqpQftzTwsvxP/bSPONrPfq81la6WSIQKsYtlL9XJ6vaBbwNsteC5QZ5wdv6uPMH3rX
/DgVVXwqtdrcOtFXD8dlA5hmsVGH977GQCtmr+RMyowgIXxguykQ+T1I2aXvu7jQtma711/rglYz
AClSQADOWD1emXA0mqqzgiyJ1L1nCnwa1DH2DXX+9fpLA2t5/WRsJNAuAN5AEtftUDeePa/NWxmQ
QSrxT72fvfGDrSLZeqApNhl+KEYsPTutb7qPbVM7X6XRdGNQJIUz7CYO+LO1EB7g8AyJ94AJy0i3
oHS7un3S7SrxMMZRylG+11IDIkSE/kP5Ad4Hbkfl3NgPiNAkma9FDhZnUpuwH1UcTcT3QmYh06AJ
wa77KIGf6ddmVM++O+dResRVVmAXwKaUR0KM0J+lQKVv72rCdT8MIEjdwMt6yzhF6PtXuxrzOGcH
E17rHvivMj/Oij3PH4j5Ie6SgwXdRW3aLvweG278Azwl46sollZ6DL0R0SLdy3v7R6EmOBEjc1sp
z1ACXOugwIOKjpYlU3mApZF5cC0NA1qdhGqNXopr/yzGoQh30zR7mZ/KGVKORaH9Hy4mcDPGpuzt
EwC6ctp7iZVo95oRjeh/S5GSQxQAFbV96hQ5ZqNjn8K0TmpdCf+iooPzTVJZs73vSiWHh2ikSQIz
VMSf4AzDM8ygD/3X4CYiH3M0rZ5q04yfyWKgyhVS5PEhHxTnx0j3r/GdMMqEP1kj1cnQLxOqJE7c
35lUBb2TIZWJL4Va60ek3fHRwdIp/q17elj4DcgiiJ7oV2nfI1xNq4Me54N9Slsc/XZen6jxrnLz
PPZ7EDl4Bcy2+pX0o/fe5RgAzY+TGLLq6OYpngJuD4/lqMYa79XngkAaXB+1DuXcWI/7g6mUHnTG
hJIq9meRZlse5EuWdBnDFuWH5S8EYJiXrXsEANzqpFdtio7ak1wkbg/3zsD+CAxAXtoMeqh9BICO
Xk9Os5Hn6m5sRNvsXv8sX+rP1Q+B52LBRyDCEVNXP6Thrp7jyHYDzRoM9wN849i7yyS5BOIuhlqf
FPAf2tmtx6Qi+Wxhp9BBscZ3sYLL/aFPy3l8BynZLU7Q58PiBHkfvmEm2q7dM4SzYkzu6rpmZIVr
QxHWwqDpOWbeEXOYBJtTty++JsM4fuVyBhC8qEFhKFh62bxTR0XVPzTIRegfejyfftpRY5RHRcSl
tatQFu7v+GqN5NGsuX7geIsOTcG+LAf0DCqtSTdym+uXxlAVERdQekADr6Qm3WIcG5rm0PiqzMl8
ZDUy5yMs/iK8n9F4lSDOmHjvk0JVcL6L257NGgb0vL+9/tKWWvHynRGqeWNLAwPCwTrHqutRixKz
94JZU0xIKg7Cx6iSbTRJlkxtvYrLfJUbkPKb9fjzf1LV2QOwXXWKF6DeqYujYg+QKKQK+8vtrOzB
MEujOERj2G35V1xvMyXkIlTOHJJyfE1zKBn+zy1mk+e2GUem8smx1xyUJbT+nkUlvOOu3FdqcrLq
/uvrO/sywr186GVtemZk6C5DtFV148WzO0DUzM4qFmx0fPWx+a24avZsp1HjQFtWu88pYrtfwRPU
493sxnG9UxR0YUH1VdaDYGr6PUxSrIDkWE763h0E5JMuUufpMR5UaOiv/+Lrs8AQA7FjhI5VBn9r
IaM86XBRLuP8XM3AA/F+nk8Z/fnD66tcnwXqFY9R+8IF4SJYRQl6FqaMlKY4y04J58Abw/azRs8p
OdoYRjZhdfDmWbx/fdHr3IueMyU+gBdUQxkzXh5Au8Z+fcLC76wo5O7VbOvfHKNUiINN+sW0cY3b
CIY39pK5u2GRxpJhIot9uaCaWUYyiS47a1JJMZAlQkNeUqaNzby1DHMpZ0EVI8u4nkNTCMf4yOH0
UVvqfC+GoUEmY94CK1y/MrrcdBDoIyzkpDVMycuFC50/LpZuvLjDflC8GzsHHetu6D5keTL+gnMx
f37rK2MDQUfQdwIsaKqrV8YgwBz0MCrObp61uKBG2lcUWsRvT2m0fTXW2kZ6fr2VUFlg0SF4Stnp
vtgE/BOjerKnbmCYfgbxVfsJntvAEb0tV7HrLPlyldW5yDTgPPiKF2c1MeN36NW1CMRAGe7AfL17
fQNfCtbLAATNAgMdUIEL3HHdAYqntM+kLfLzhDnvf3Y6eFypcY8EX+PIIbtrYVKHR7tmQgXD3oyb
g213ifKR9mPmYnqrc5DKxJsNH+tLPDuKyBk/W3Zd/0h6L/9LSDe6gy4YBxqd2bWHUh3w0qSTmNZP
9M8moDSjprQ7kTdD5PediVt0UYaRA7iN2dK+0pTOOEA/rX4q9SC7D8M4pdHvCHJx6IdKPnwGIzyn
TzTtNwHkV++BxqJlobpPH91iYL78+T9vO9EmEwhZHActKcneihtn1w3IMde1nW6EgttLvYD/sa9h
5nW5FLPfAihyFAednTgnRTPJP8P4Z0H+fHr9jV+VRctDcZmDmmIURnf4ciXcvhHHqApWUuBbJ52M
v6LRZN2ZqY6zdCPQArKm6ewKr92Ir1cfz8vKtPHBypNF2KtnLBCuQECE7Zyt3r3jC1NPMPm32He3
VmFgALkBCvcyPrx8PtDkGboMhXLvRk3/hPvQ+BhWqfPWa5BnobkOFWW5Dfn7chUJ/lEBfazcF8qc
PDVoCJ7zHtmz19/VjWfBIYy0BFiIBp51dQDxHCE9zoYoMEQ3Oqekaur3Onge++71da5iN8BcbKEY
UaECi3Lg6rrtbGPqJVP5QLHV8QdOru53Y0Rl2m+HWTgfp6roxpO0MiQMXl/4xrEHZcOaILL41xpf
SkWKYKUeKveZ2y4wsyRG3wuhA1oCreclG8Hu1nbC0FhySz5mitXLl9Zl1LEzKNOg6x1vPDIq06u9
VWFxsPE131qI5gYmW2jJqESQy4VwWouLPAxZyINnaumyu2PUnH5+ffNurULzGCwieRJf8upxzDQO
oTZPUTA4yl+v0dNDpof128MFM8v/X8RdfU7Ed6z5QOcumj3ie+F1NNqscBjvPFRNfjZJb+wazc4I
kSaV/NsfcAFZvdBotatps8pkAmHJCshw3XlHhxvRbyDOblRZtw4/AQMRfJhykJRWATHCU3hssFIP
NEd0x2qshn1To7r0ZBa1ecxJhDce68aht/FQRLqQHjIi4MsP+udaYbwEF8RSk0APTfOnZ7RQkubZ
lvqBAYfQ3v4CyWdpWy84dfrxyyn6Z7V2jmTVe24SiITO1yRVd6GIIHCVe8xv8CG5C2nbfknx6dvi
j984oAQtA4tDyli+hFXAj0ql6bQsjxeSw3TnzC2li1VFG1/1je2ERknCycwb9sJ6hN9gI4eli5YG
DsKUJ9WafxsAxw51m7gbL+7G8wDVWxQGeHsOggOXW7n4x0+DcNJg9obmKatL9Qd4pHQjGL/84IuU
DIojXRqmcks6jVLx5TJzT6wUVZoGbuUoI3mVYU/xobOWycbsOm30SAxffLMjQ7Gi3dgrYiZzAvbO
7HNWELsymqnbD7pN603GkzXvjNSlsaSXTqruW7P2tHNVx32/D4eeCZAK7udL5Xrlf0OBf8DO9RLz
swQchbZei26TL2HoyXYXLd7fHxPQR82hyEZLP9qe1fZ3dmHkzXvMHo2vWA8A6389DCzp7uV+LCUZ
xHIQkiAO1joLwPq5iRFgCRQ0c3ZK0Yl91yJDIBT1KRmKt5KPWWNJvxfskQk9d+34WGMTHKWZVgRd
CVdATTP3EDLo8AcPqZzXn+z6QLEU6vFMFfGooOa8fNOFbDGjre0CxK7mHFsrj051Vf55fZHr+Mbw
AmUb2Bv8zdG6XKQ1KzvMFacIROEmB9Obuu+T7uYPVVFp+xKVvqcsHpWNRV+oc6uXtiiOAN9hqGAx
Wr5ctUeQqaGvAdehy3Lb9rNJibonfYGn3CtJ2eGElpmT5+G3rsfF+8p1ahOoIXIluKupahh/GiWw
4i9Kqmfye1mNymObyVL3Z05vsqPdjUKhOYqHCvGaFLKU69GD78qy89En0k1k7MsS7EHVZd+yKoaB
2NV2O+KNoRRbpe/yLJfPChsTEd+lO7Y0r1YXcd1OJIl22wbW6NQWnvJVf8ZxXv2AzYL4glTdcOr7
VE7nAhk9YyNcXANsyUT5NAwIZbQKiR2XO63pmciNdGTEa461sZ8cs2NchFaS/Vyn3pB9HpK87h6a
DBHcZ7ZeRPfakJV/AXTHxle76YS+UzEgtZ5fP3fXhxv0FnwllBroPVylJx4Zq9e7XREMKHhRAnby
Ha4Q83+vr3Id/WGV4S2qM3BmcrYW3U+cMQG/BYUT6To79Wsgo8lujihq78yhkvbGF3sdixZsBqbR
JlkXzL3VZrftqBuIRRYB7NW6PJioNFVMX/W+3snYnr9amWH9fv0Jby7Ja0UCGzg61MjL9+vWeTt7
fVQGLQKPiFyq9qHp3PFYlbV7aNKs2ciHbq4HUgAoKAcK0PblenbRhoUJ+TcYUU6tj+kUh1/0rCw+
MPjliklaxihv31V6N9CadaIFCKJVklm1KpKWWVIHIKS7OyTM2p1utPEdTON2n6GauZGf3zg0i5cp
UgUgFIi+q7cYQWTuGjeuA1Nk7VFDgvhxylrn3OW2tvV5LpXgZXBYyKyLtBc6SKikrLaTyZw5Y2QA
whCbvdlPB0s4sApc+7OwoKoFaVe773tzqt4Dy2fmkWG2LndW35vFMTEMBIwsp+vxfKePVx5eP1rX
VwN7wAAdxBHtAGh+l68aMcwso9VaBm5TDNHOMA6oRTV/aXAVGBzSjEHbtKs3ztetzf930dV5toqi
k30IC041gbF3eeHttTJyTxRtbzWd8mhQk3yitcULoEW4/JR/cl+020Fjqjwf3GXtWHJfBLpaDPs2
rvoNEO5LS3r9nsnpaebSV4HusH4shl2gW7QyCBNRJr6jKmG7j4xweuL7ZXNb0GyVrw9e+J8YK3d+
0KWIvtO/NFu86/J0y3r5RvhlmGHQZiFWMZJZXfsog3uNFjplUHex4ys9XTTZJ2/1p2GHQQmBH2DU
Th9k3T7sEcONi8YrA9ll3klYZgdY02k2apgbR4YUQl22lwSGKHj5Hu3JlMqkNOCoow5PxTKSBL5S
BkNI3H39k7ixbUtHgpSSnEUl7bxciqmwHGPThv7NWB+YQj3Rl8+tDVmWW6vA5qWvg8zNgmC8XAVy
VNfJtq0Dd8KkLFZq42mQ2ZbfNyw6/j+rQ0lznJEWyBXG3ev+eOGNTggkeAp66GfyewLEXf4woDt0
D0YRlXmFhA/X97e8y5SCiW9SN93BHaU+7kqRtslHVWpGfZjBzI0HO4lbhUlr0+X3aAAJ/b8iq40v
gACq9ES3LTd3epqh3WAMOPDsZBobn1Qzp2rpQJK4jxTzKaK99txo7qG1GsBEvUQa8i4uZ609txa1
PTIgadntXJV05Z2ttLJCRRYNXYT5uga4Z+p3ZarEJ+HoKFLnQlWrfeWOZgWRpcylj+BNm4MDRARq
/KFWo3DuBqsvyiBRkNrc6WMX1yfTmkZCbDj2A2S8uCl2YozAQISLynA96lr8PJaFU6GuhlONb2id
FT1p3E3DrkTcOn+OIiBapT/OCQqyqarP4zEZkGnYRV5olndlkzv277LWxQBrzBX1fQpbxHwupqkA
Lc2g1/mdWnhUBQ6CvcUBHkYS/uFpW/z3Oje0wYuEhkoHvhzthygZvNH3pJ3lx5q39WiKqIu+uY1d
fw8n2dGUzppE8Vva5s1Jr9Tph6C1W+8tb7BNf57aEWPMxFTwl8BdPvngCGwm0fGuqrz1jYi794RQ
q/41QuodRpid1Ciq7w1L9PofaMRELatUsUzqxtz5NAzSsxDobsGwoO6HuEpSRtNHF4OgCm0Gu2vV
I9JdefEoe2p21GXDAunvSs7N0QjVRkHHMUycL/PE3e5PttHJD2A/G4ed0tR8B5pTaN8bgy6uP2Lr
9UMaSalDDhrN+pD2uet8FXo5POdqPhp3fdZ28tFT4y4/9RU0n0OVO9yUIDtauNP+3PRpf5/ibdXf
zVo9ol+OdjhgANyLqQ5q4ASFb5DLTcehlvqfybBl9OXNEWURI6Ctuoyorqb4JscW/V6l5mJIS46x
HNVDHVXNlrLkjSDJOmBJF7Q3ff1VTPGGYiizEZIBJgswohO+gGIvBshCPj2SegtZeiOEMbWkQobV
B6hkXfRAOJl0K7OaAKpas1fjJvysw8jZ4NAaS+q3imB05WjrkCAywVyj5c06tOfYVrDLsBsPOw5m
U9+Bl2vPOcDa/mfERE6+I5Mt5J2o8d7YVamHpL4/loNr3ddGamWPQrhps/NqBspBy23YI+rt6F8L
q9W7p15MAlHKNqInZqNRjZUGJgl/k2jMK39oFCP9ZPVSjd9x4o3+MZXSHu7bBMCmj/A4RFRV6UXh
IxTgItUCR6G4f/38LNXjagfoRsBY9jBeWhQSL+8K5G4xOzAF4HOz1v0wAn5OtuAyErQAoitI5y40
dPBHamxAY7MU+8/rP+BKv4ZLHtwj8g9geiHzqquTZUGMEOhQVQGyDra1n6VXvws7JV3EgcOo2w04
r6o7odfWg2srqTwPJfYTe2MUuuZXWcFw0HGV1qD4jsp0Zyt9OBwKM+3sndStJj4NYZv8GJpZviuA
m28ZnN64BG1E5Gi2aqiQAqi53MBcbVwxjWT7M5gj3ENGLBoMG3Oa9oFs19rIVW7k1Axrli0Dm8q6
q1wlGxyYgpVbBaUjW9/iVO9rgf8LoxtTyjMf0vvXX89SrKzPBxke2GcgXjStlsf/J8mlOoirZMiI
LzicPurGUMJV7PqjJfPmThsSNRCZdEHG9fbGybwRArAvQnIF0A7j4/XYSBlt5KdR6eVR6TfmbRvv
m7Df4svcjGuQZRi1MYq9RoyVxqwiDFUHRlWOO6UT5kGWLT48ajr7r2/lrQdCj5jGvAnRAD3Ay63s
BjOi/89SEfbkjW+koXYqM3PceGM3DiS1IMIlKA0ZNORW/aIZKq6mpVYdDHH4CEGj/IZ0+V8ji/J7
c86i/VsfCnIMzQOdd0SJvW5ZuGmdZrlwOur5Nr/Pwao+znq35VR//UzLlIH2OCgmBmxr5koTmQDz
UF0JSnxhfnlt6gGhsfP6SQvNUN0ZoTf8eP25ruPi8nXxmcF9pPW17muO2B2OGGwMyJ0WzXwYzGaY
7sp2LMzDiJ1l5IMXcJq7ynEIkVbnGsMuU4Yw/PT6z7j+3mnT88yUJcCiULG+PDOtqgs1Qng0GMt0
uq9yFS1nddJ39OKIAVWRfI9DW2x8ebd226MXxDVP4xi9h8tFI08fw2jQesgjUyqCJlUHcGpeigGP
PU5TdAeCtN7ydX3JIC4jzcKWXyjzDv1q7qPLVRtgTEMGiSbgJo2VZy8ZUOdEkGIY3kMkGqNPlSdj
AQStpEcFI1nF0UAbFLWH3gImE9cCc5B0GYr6B8BnL/2W6C2A5bYwzej9NPS2e6KcNH+oYR8lsHZo
Cn9OzFHx9hb+bPOTEoqk3ejPXH/yHB/4aw7fGenMWoYkRAVdjtX/cXZmO3LbWtu+IgGah1PV1K1y
224Psb1PiNje0TzPuvrvoX/gR0ollNA7CZIcBGGRIhcX13qHFAkbS2+e7TFbPhZUL3bO4H2MlqUm
0PWAo9gpf6rl/4rRHRTttlj6Pqh5eknh4Vl6NztYsKitEX+z8ik7hwg9XfvISd/eRmVwHoEoAlNd
Q4rh9rNh5tD1k9L2wQIQ/oJrQ+rbDhpSj8/BxkLSPQUSAXyFN+f6GlpihVZRxCh2ppiBMWn5N7Xq
zZ188P4ykKV0g+CJyhcA4tVpcycvxD3EYiGLZP7LsIfphdeh/mRgmXL6HyYkvcP/wGWoc9wuW0Ss
GPXW7IMBvimyBhDOaiPTz//DKJQgZekTHu26FNmiaBfl+CAFpKHDMawMzFaAwe7sv82PA5YSHC/Y
b+o1t3PR2Xx6ElVDMDaUgBJtbi8z8v4/Hs9l6+PIJp3LzQbA6A720GhNEnXuECx50752gx5zZzsl
6DFL2Smg3A9FuQlGG/1A8H+wMm8nJPrSwe1lJPj3WvGcm276S7T4ZkS073Zu682hQAcjNis7jWun
btil4eC14KJ4Fvx2aAH7kVVTG5B+YI/X7/4rwfmklPZnxwGxXX0lgFNzV5qxFAxCmWNWysz30Cg5
PR7l/u74f8gvAOUkxHeiBKE+iWTykCXqe71fjjmNFTxNcAZ/jUM+Le+k2twzVr+/JMmoYVTLDq6E
Oq/uK/D2kA4yxnTb1v4442GIIHmt+ELoaWAbdnxW3HLvaG1MFNQUikEO2D9Z7L/dIwPyJPg1JmOg
Gh1wxkgdD5npGq+Ra9fvRKl7OxFwY6PwHEaRm1KoqnLv3Y5nOzOEjsEdA6WHwdLbsXH2RBmek2bw
3nxr8fLm3c2Dn/I9EfF2qBTVEYhW+RS0rl4+wWGYnmGQ7mF/thYQqgYW7gZaQeq6SmmZA/wHxNyD
uuxs5Fnt1FL8stfjOYh1p/+aL5n+doyF5L5RyYRuJ2FNcpH/dVMWA+1eO6mnwEW61xewKRGtSTMz
/R8+FuAbjjU6T0xu9bEms0zsNukmjKDLJkhDW78UhpVdUQyqd4LvxjKSNVEmMQEOs0NWL0J7puEh
Kk8N2kqznqIZg7uodatDTHA8D0bR74y3sQ+pAxEaMacA8b1u4PVWqdoNQp+BWhb6P3PdgaYrhVVc
eQBYO/fx1tyQyPrj685TZo1QxPIyrNkVWjDVpXJyi2YkoGT5hxLDnucam6id4HUfSGgAUOHCWAFW
n74G+2RR1tVKTttMT13rPaK4xVEj3/he4B+D+4dqf8pm9IMeR8z7uCyboQ6dIon6JJLd7slyAvtm
F8Rlkm71pCUqCvuiLM5vHoUHvIS9kkeTK64aNtBfkiXNzTEw66VBqhpP0eaAYEg9vPmaAQ2CAhhj
AAihGHs7nc4WS5Y3HOvG6OGAabb4KI3Hdhpi97uQiifyhZLZwEDrtjU+p2aSZ/0UVC45DS948yhS
Z8HnydTfvOEpef5R0VcRgrizf6EmpWGwNk1BB3zdhxVZ+JizZAfHjqr/Ye3AeLiEX6kHv+7mZiUV
6KlTp2CBXe7jeJqiBeHsXZdba0cFgucIQDAXF4TbL1S0qra0szMFbHcl0JJR85V4mC421ng7B2pr
KNj60NnJPShQr3bd6FqZ6VT1ElSOS9eXzCPqfcgbY3oZwD/+frzHN0ZDfhEpeB5bmjQFup2Yp09W
ynKp1Ko8pMZmPIVb/FDOCuD6nYndH1qg2cAY+FAo16KrfztUW6V1O6ajGjRN6B31nMIj6lblzigb
EwK4zBninuRltQbfdIhFT1W8qEAcC2ylEdc6m7lYLkaq7Mk73k2IXi7vA1nJ4bVwR0PXDUghUaI6
gUuZ+uc0xd2xGuP00+MvdD8KLBBCK6hiLnyu/dtlC0czjaoGhcwGf+gLdf/lxe0q2IePh7lbNwNv
KEIpdGYJ/l4n1bgouBk2IpQSJJ4lj73ugEL8clKteW8j3F1RtEMcXt40wvk3UFK3M+qNfGoGyxuC
PmnFF3tI+2OHQfZlVrPu3LblHpj+fmocXeRFab6De0Iz5nY8uP3IT2TaGNBgVp6MWccwqa+i86S1
vx8v4tbMeI/wLJG62pyr25HmGhogngNjkHQ0K2lp0SaMp/JcYSz6zcSV+fR4vD+VgpsCEAvokiyB
leYdSUn9dkBH+i07FHsD0UXhIYINfnVyhOr6UpTvXLBeP9J+tq5o2nmwqnXvQicUl0Igc0GiO7k/
G4X5zlDnvVN4lxWwynjZoWip8a0tZ1WYimKnL3tDmYIMI21/MY3lOJVd+T6q8vHQoLj22Um7PXbu
PXWKShg3KD4MRADYm6ujMlU480IG04Oe2rz3SST9nH/JDKi5n8sSCtSP0F3M7Ayy2sQdISxnFF66
2m2vI15ocDRFZwkf3hpJtdeY2gcPMTrzAN7KXOhm52LCaKsKxa+OcitWC0OeKf+1ldDK0rOqTipU
+jzJm0M0trH31MWpW596BwmAdz2eH963WZRVciQHxoeM516m/MRfpon8uOa0HVH4iUK/TNApGY41
1SmBJ3rrNm8tCbA64DXA58mTcEehosaeD6QzRuAiAYojxKzzHorr5PtkFEm7E1TutwGDgQSHsMVr
nWfL7fYUmdMa6eJIrWvP/tvo3Dr8VDejWRz10DKKS2NaAr8dK533iDryKXl7MHiJEcik/h5dirUK
bm0VXpjMkRkkjWv6hpe2T5neAGXr++al7dHAPFh11Z7K1BafHh/K+4DNRMHZ8rSG08XUbyeNEHA+
uWZlBCWSIQdYs8NzbpfzDvHxPtQwCppiHhj6P7yW21H0apkyXcRmEIX6nPheaafNFyqelcdo8NSR
rsnHaSeF3PiewLYA/Uo3IaYnf9S/3oJ4ISfePDIoT0EcpxcbzS+ajUphHip9UrpDhphNCGqP+PP8
eFXv50v0xmCI0hJwTxb2dugKMMtijaYZgNeyjWNTJuVMhxNfgRPuurnwzSas3+oASv5FO10CqmQ0
Mdef0nN7gBnQwME1eS4GkSbDwOl/TnJ3T5nyfsPKrjrvGV7aJij9VSQ3rCluaroZKGwO3gETng+Y
j3wdFzT8zSH62ippfygHc2cX3e9VyuxS/YEEkGecuUr/pITHmBjgXmYbqEfSIl4w9HH7VoAhBRHw
AlITU4oErfn8aU5+PlM6CUbHbQ9ThZlrZ4aWXyFVeny8Te75+7yiSGOkd6lMatcw99bUQb9VjRvk
GPLW/3Qz74NDCuQKyAq9bucC+FmIM2bTsXMUTWjgbBPRjkCTxcqty5SEffViG0Jvvls9VZanwhBk
qkTxtsyQVsGzGZ/0pkj3qAcyLNxGLFnZIV5SQQLGvO6eTYkXZXldeAE4r3YKUnW04FbADk2P2Whr
8bVwK605lIthI8CgVG1yavsi/Pp4/e43BBETYVQUiCRfc/2pRgSOHChdIkjUsv8rTCs0/GCkfHk8
yj1EXiITAUHSQ2bLc1nfnmbNHYWEaIsAWVkOFdCxJj1YVtZOyBVSDn3CPwJB3NSS8I8RD2fjo9sb
qPfMILyGZ6Vvhmfco5W9ytDG9F3KvTb3I+A8uBK3v6vM8f1YkHcIMCoFkcCb2av8sc7HN4N1JAdD
ShuARJbl8tVx73A0DytH56vqVNK0qe0vCu7nl8frfBc0OQPwliTSgtIMFYbb6YRjVmJVUlFYoBX8
wcMt+amCwPxec/LuqlRDt2fKcBfFGBDpL5BVdIJ4T6ymRZ6rLHh1z4E59t5L1OHpc0G1qiqxSOpQ
uy6dIv3HbJYZHSA2106cuft6tNSBrHPj8/0ko+92uigKp0IpwVc06UT6XdCVRaPFS/cMxjaWlZuI
vFZKwSBUu7oGyyJP6a5m1PO6aFHOmW6K1teToXxBby4yzpYRTXv3wz2cGYlShLposf/p5q3rsOiF
lh0dKTWYxmQasERP6vRUDJH36mqTo/mu24f/ZEWEDMwA5u4ILLJyfcPtkm8R/XhxfLy1NtZaMr/A
IYHjxm93tQZpW0VOTqYZGHYLB8EaomcRWdXT41HkfrkJikwaTVaJNCYGu2u1xEkZ4GG2hRa0ok2f
ugrxjyYWXoCNs7ezeTa2LkV1yVoBlcsdsjr6oljanE69FoyTOhxjO3EQU7GQpFam/GAWjnEUmjp/
aOxwjyC/NUlQgrBBYXcw9CphTOzRCL2mQWIOWaUXYL/zB8lC+1XY4/DW+x5CFI9F0hnALlIx5vaE
5N3cgvDVtKABw/oEfsB50rMi2yGAbuwNOut0iSg/SyL7KqtQkEypecZwPpKqusSN/tNqhbGzATe+
F7uOOCPrLzToVt8rbkOnjBUee6E96Kew1asryFawb0Znt/6c6s7nDMegUxG2005Y3RyaFFhqAEij
gtXex3YmV4QR6hLglX2sciTd7TTXvi69PXxTcUfC3MgTIIftPeXDjciD/5PUjAF5RQVc/rJ/JeCi
sbp4FIsWFMIcXkJc2M9D18U/EEmcDhik1jsJ/8bW5BkvHQ4hY9PVWsVzQGCaJnXrUeZ3tNdcqfuj
utRJ6acDWMHHZ31r18gqODuGjiRyEbdzq7tQpfSKm0iIackxydPoXEZkP49H+aMIswop1OsM6qvw
A7nlV1NqZ2EDZTb1wBbldUJEJauUZyNS3qlq+DVXrJM6OP+tDfNjH3l/a43rY5Bx6i0DemuhO4fI
3sMnbs0bHBh1RDqVvKrWP0ibcEcrEp2OTVcc7E6k1xwq79PjeW99SdRkKIzwEqfMt0oFlCqJ+qXC
NDJO8vxzn4ZpECaxdVqaZQ/esrVJJRUP1DwLfefCpqp1XycOQ6mw+H9SoRoCI1rsryISyXMqvO6t
T0M6ecB4SCaJn4Sc1XHMhKKai5uaQZv3+QcK9OnRQ4HwUCqqOKt27bw9iMriFmUtdEahn6/itZY0
Woi1nR40gJyfMxCFx1g13yxAw6wAiIBSomHI23f1wRq7X2I4DxRqHKVF2VRLjouOLjKaTnsi1xs7
EHF6cOoqf8nzfnvyKt0Q0Mzw1onaov40OmH4VLljuRM1NXm5rE4eTQ0QXcRM3md3nY2hHs0sVI0g
XDrvQj9CQJ4sxIc5n4fCBy7YNcjfGJGvlPA30qEXp1HHh+PxQdjYnRwA8gluXKLXWtVuaaiZliXa
mtnEU4hKaStw0aRo6y+jl/mamezJsW8tL4q4JjEHzfK7btg0G41WIjEKKlDMRytx9UNRdcv58bxk
crteXbAqssjN2+1OfX1wmiox9NAMLGv8bWM6W8/WCz2JV677z248vz4e7s97dDXeHxQHDxnAzjzm
bjeNk+e6MYeVBRYBucoLglND/Mz7aRmPHcWM6JgtCVrzzpRWz7zcQvUyhvj2YbDaVMUvK0py+1lx
++a1CgfL/AzgLnaPYhpi5YBlruFeHGV0PnRwnmQWG0+4TRR2pgedomb6f4YsQaiIZLmPX9o5Tj08
Fw3vi2Uvc3WooozMqfUaQo1YdDW9zFFrQQ9QBjd/gvc/dD7U9Xj4btSzif9NOygKcV4s5TGaWvN7
hbu0e5p0tXOPRqOYwCZhNMGGRXzcPeoNTwM/UVCJ9U0n0tHYmhzxF1+++6Xl2RQe0zpPopMhEtQZ
SWxR0xor6lbnDMRN5s8izT+7jtB/z9Sgx8Ogm3N+nDCo4emgCuW7XUFP/WCpVai/lFHeBnroVMWh
r83mr2gWojoYkdq7Ppq9RvZU8075USkqFQm7y83In4mT8J80Jf2dqcOQYuw76b8GAWfsAGOo8Qhc
I+qree6l/wkzD5Znree5esSCrXd2jtvG5rfB+Eu2Jy2Ru7oWPVusbXLkjLsBZGlROQB/Rns5Pt6N
W6NITgprTE30LhksC6r73sjmDxXd8tUZWrRizns6MVujcFOTefFm52GyCskD8AlnAUoUNG0fHY1h
ck6TGPa8DbZGAXfIo4rsUoqo3B6skZvFcxXBXCx1+LKo6fg9H9Lw9HjF/ui+r8+vZI/gaMhnuYsX
E+XFBo8hapuFibzyLJtjLyWvFArXCJnoRzzPAMa0dkQqu/SoWB4TvA5/Y6DZGkctcbL2q1Pp/W+V
Gk2y9+s27gr4kURN2cdVAencLkI0l0CqBLhVG23ab4XVaJ/mRHEc1EYsAz/TpFV9KVT0c27G9ExP
bg5oNew99Lc+BRJw4Oilrtgdhbizc3IZxG4Dvcm195Dvo/+gNWDtdEk2UjN6kyjaoRVB4WKN4l5c
U6FkQgJI2Pk1JyK8DJz9Q9YP/c6ybswHARUqTnBDJCpulblAOgBgUgs9iKYRQppVuIdccdqdm2hr
FJeTyDmB3MNhuf12g2WlBQFXD+JeA0eYw30bS8LV4w28cd8Ba/3/o9yD+0aUf5tRD/JyHF6qNLc/
wzDT/XyMl6tWt9WXbCj3Hp2bUzOhXpEveWQQqzdKH6ZLHrU5Uyvd3ldab3qqC8faWcCNDQEQFKiY
zBgoeqziTKhEnamXkxEkwtKPmMJ/V9XZOMZlGu0sojxGqyCA2iQFAcfmpc7uu/1UuLQldgNwDbY4
YEylzuz51M1u2p6Htkg/2LXyuYiW5po0wvz2+PttLCVDMzt2PHtkvUsMnNOR17EwbuABfcoI4Sfs
EvYKkvdUOVkcYHIIdZCBUZO8nWGtzMlUepkZZGHzUVjaP0PuKtDk+rOrWD+9OD4myjenVt4TDD8v
tENRstFfXdAiPknWkQZs6Yf9+Clu59eusZeDtuyd/62V4IIEDYFSgWT13f5Eg1aIo8+sBO0svInn
xT2HCX5qj9d7q4BIPZ//lSUFs5jF7TDkjLSfvN4MBHR6wAJmWaNfPCzmh3jEGPqMrGfYv8vtsche
9CWldqrpCNmcTXqNGslQ6uw93LYmzvMJIgSRHoi6TNX/Vc0AW49MMizOIO8xfsbFIz+pibsnBrQ5
ipSfpIqIP+AabjJRieqYnxnU1tSdS30wz/FQN//DdqaQDxgSkUvevTJc/Wsu8TLOEaoRJuXZbDjV
ql1cbMzdd87rfWSAzCER9kB1mM/6qTsONT2ksjIDs1fD8+DCq/VirTtXZff2ZZNDAS2hFEqrYs1o
mpHJz4y25AZWQwtSfROP351olwuzNSPQOWC1qG5Lkubtug1D1seKQawzLDNBpSOhIhOmlkf+Ksqd
N8vWWBAJaRGAmdGo/dyOBckU/LnNfkPJO3w31UZ7MEdXCeam9HZO2/3tRJ5I/ubSiTQpk68OW9+j
2j8plhWUI/7rVmiWHwqzKy4AlNyfMShqvx46dWcP/qk83IZzRoWGgRoSNQM6ybcTjPOu0JxWtUgd
eZl9WCjR/zeJvaKyj2VU4UJe83CIeJ/p1auOSMNyElnTfh+BCQ+HudWHxldxznkVqEMkoLzHEUUA
zB1gKQ6S0cwjqq/OVlX2H4UXlX8nDdIRh940s+WQwhJafCP3wtemLONXK7K0rxRRm8bX20R8qXq8
PX1dGRLlshPZ5GKup42PAt8VPohsZa+mjTRFbLWeHcD7Fj59XOOpIe4fUkFEMTuNB1lif2qHxHjK
BHY+eFZgjTHFcf4O47zy+Pjn3McbfgUZgrzcgA2v0zkF70u7LyYbd5omPOJP6sAsm92dd9XWBiNn
hHJA41zz1mVMvccxJG10OzBjZfoxjXp7wBkjfxJtHAcL1GJ/GCpvh+G5MTW6azSGoQQA/1h3KgZN
7w2rj5FLasMfGjYgr81Q2N8fr9/GlU2whlgM3lEmqWsootUOpru0gwiKMLSaH6qj6NDsPeTnEz9z
sAVYpgEBuzCMXf3ClW2GQZNheOsjipu17aHO9TT2vZAe8xds1MuPblnr6bOTiGyElG9bSRDHSxEG
SV9kjo/8Ym7sbMmNSMMVQFUEHipXzhqFME1jwR+hg2ThWB6RnsOTpIOjVKKj8fYrgeWSVluyHXfX
EliWYkk5hQ7Zdmafa+G1RyUvlUta9d3OUBufH5w6kwJ4T5xaW4nVQzZghTAzK1BfqM80NHdLZy9l
2xqFipKszzEf0oLb09ypg6eHU+EGymKBhDHwfBn0RewE6I1RqFxxW/Igolf1p1j5r/taz9us6iKJ
n6JRde7seLqA29pjxW2NQtdEh8BOp4hG5u1c5soz4yQGtVS4Pb62yJQ+VeW0ZwFxn8VLuCU3NZ+F
a3Tt9zibKcVdDi5l9pxCqpp+NaP5yTEWyGRRfIyFfaJP/c/jYyqD6irogoyiTwOOEKGDNSS+cmzk
5L3UChwiO8dTiV5TzvJ3tyk0dCUiPtvjATfWkvwAbA+8HWgSa8rkMOTgk5JBCVBLjw+VaSTHuLXz
nZN7PwqStRI9AHUezMQaZwahBER3vziBgUTJ2Qv7HOoshbO3zgV6hEV1gyyE5sX6izVW63Qk114Q
Ujx9FeWkn2NIE28fBTomiZNk3EFPW92LQzNM+iyo9zmyPtmDf/zbTmmOvnku8GT5MgAuAPuuQYFx
gqZZCwIlAA4Qvk69M52zJU2//g+jYAsvQZVyRquoMDbWjN5TIoKu7aunxcVWKOKh+ubWDl0XIhuF
Yx5kpPK355WMIKyQ0RbBArXanxZwy2NY7NmM3B8dMAbQpgGRwEKDt3I7ij13nVf3jgfRMjbjQB0b
42MVhsbLDLpGO5uz531+8+qBapAPfKpMvINXr2AkM7BSoxIbgFtzn4WaDke7NvZ29f2tB0CF1hhM
AlCi6ho9hUVUP8RZLoJoKRVSxjk5D3OVBqOe7LlMbhxTsiyeQDCoJWtw3X3wjLp0zVQEAnu337Qb
4/dVWbs77e/NUWgSQ1NjZ/O4u/1QnvDKZXRqgUhh3eF8EdVPKnJFXx5/nM1lo1Ym69a0uNedvsSN
cAWtGAUnO3FS9TA6W/GSvYyy/vr2oQAQgL6TR4mwcDuhSPfy0ug6wSep24OmD+6hEA7Wyl22B1XY
WjvCAg/HP0XAdWnJ6tqxq1SaawWe9e/dZYzPix7vaalsrR09L0rlnCT+vtoHaa110aiQK0bCqZ7C
0uPuiWyMysaif368dlsTIjYAUCDVQtd2tRkGS1cgyc4iSBHnA8AeW2cnG/q3x2zMeriuJd0cB4ZV
BFJDLBnd2KAnGS3pX2kxfQXdrO+k2FsBCPkqefuwbLxWbrfBoJh5nNWxCOrKUC706dL3WhnFfjyo
+WdHXYqnty8dhRduMPY3/UK5tP9KtiJEB6sWcF7Q2Un5eXAi44UwsefSs/WB4PeALIVjLoGlt6PY
YHmHBBfUgHLGdFpw7AlMc/E+PZ7L1o5z6M3QLEctEsDW7Sh4eNOXbEcRGIMWH0Mcrl9CExHMGuPZ
8+OhNieEDIpsGv9pWN8OZTYlSrgeQwEM1/8uy2a+xuCa9tZtc0b/GmYVFBpsqpK8WwgKZae/qLH1
QSm96FIpWEk/ntDWvuMAyUYgeQl7/HZCoSaQPWp1EfRt93UwnOQSKtPoN+XQnRBjzfzHw21NDMlQ
DhFNQVQwVhtinvFQsXKT2zw1nS9tn9bfSjg+2VHgiLUzNblIt+mwtFG1SL5hC6sgHG6n1iG4Bs1s
CK+LYzWnmYrmr9bqxc88mQpTzpCH6TQ4yHA+nuPGHkEYC0IlIR04yhrRN4wL9KNhQLkStcFTQfD6
2E2O8evNo1BF584AWQvleo14tZQuzzQQ0UEULfiiUZA4xV2pv30uslgGd1jqA1N7vF3DsW4ElRnm
oqFTJYPR+BLWarwD9NxYMcAnDqhBrHwobRq3ozhTWLktlj2BWJIB29NJPdmN07397GKfA0KRGIF+
wlr80ZqrOi2pDQQoIU5XN8IOQ6BsuqO6sjUXukTALKFW8OdqxeIlCeNOq50gX8zBL0dXnDprF9V9
f44Qe+MdwYFlwdT1m8hD7tHWsMYGrb/gx1iU3gv9WfeURZ365kuW/z8ca9BBZKp8p9uPg8NLlilq
hS2qMxlHtUWyg9u/3Fm2rQnBlCWyomjBLbhKh9tKtzLPYBRcdl0/Qg3l4A04h5aYVe/s6fu4wFRk
UsfB+SN4eDshZVJGXY/Y03PvfutTJRii+nfo9C/5zEnK53anRLc5NSl+RoeSOs16dysdRiTLxNSi
QtUPkzsOn91at95lRuccHweFvaHk5vzXrV5p6IqlqTxIijp/mfQR4/XcLS5tFsU7s7q/ONjc2K9A
mQBwd4fs1+p6yfPUsVH5t14tp/mN7vT3sHVbHzDR78fTuj9TciwQHpIFzSW/ig+5nTleI2t3seLV
Poii5tS3y17c3lg8+kQyiwCNQ/K62oJ9P3mKZ05OUEKCXw7oBVuHYZxK/UgV0905VVuDEZPJEsgo
8dta5SwICrtJG9pOEIZT5iuAm/wsW37hVG28OezRR2bD853Y79Q2bvcEespeM0a6G8yUpA9q5gzn
ht71zqHa+ESghOXKUYDilb6KEk2NdVEdLW4Aat87zGi5HZWm/O+b9wENKS4jKfjAo3a1D7jsxzjT
qQVoTaf4XdnlT1mp7zkf/OGE3yYOvPqkIjhdG6q464R/xLlcGTEnC3CJXpqgGIfkUwOE/cuISZ7t
1/qMEo7n9Ml7JeVkHdMlm6JDhYA+NGGjtnUOXc5/omUYe383x6XSD40jlta3x053AnZg9ap5/bL8
HRJ3xa8MsTul89XYUErh490Yxd+jstHaA8hy5KYer6LcWo+mt8rBkESSQl4uT2hy8TyYhrY8xcY0
PI+zvbymufgKwW6iLB+nH9o2zn4+Hn5j50NJopAsK6Ngklcxyixc0ZtWi2OzB32vqavkHCHIfQ0z
+9fbR5KNN3BukPd4897u/MEVxhzJh5tq4pLpDqpyomrtUBmF1v14qI3tTyJGYxGpAWAo6zxJuEln
qnGhBEqYhyeBediFNXizzCvlCBDy6BjI9QNbdzsh0eiLUhWxEhhVM5/dvoKnVoc/zE7dE2Pcmg93
FdVWm842meztSIOR51k+20pAtdU9DmhoWCCGIN/vrNvWZuDDSDVUiIcUeG/HoSMTVV0ZhVfHKcvj
krfFX44blk/L4oyXx59oA23BlqMnyWOXhJnS/+1YRq0s1GQbxGJQRCT2fmqM8utc6ZipZvC1bSdS
fbsoPilFd0FR82s0zXu1ke3fwDxpRHEAeEbe/gYyjrrRwLYERma3/1iiq3/0s7ocXZRhz5mwPV8T
rbikeeMcR1dvXt2+0w4JEXzn/f+n57mKAjQrJWeFYoO8Vm9/idNZiYqUfX1dEP7IDiaaAN5X6JtJ
dJ4nNTH/VrNJ/KzMWVmeuzZEG6Qiw8F6UksKRRxJChGuwlJYR6VzHjLlSxvPCrKyEQyc4wJ1RAsA
ZypfocV43Qeca+v482j3Sn+0OxOKeFqrZX3IutxpLd+ZnboHANyoQQXcQH8PxZ5Yqoq4OVle7GXf
R7OaviaN0SSHzsVIwde6SdRHQ8R4Q9s8Y42zMql/GlO2szyrfTMpX2C7Ugfwa6VulncYqkb5lziv
iuFjNS7hazF0oRVoubCjw5wX3pcoySbtIPQw9a4GvlvVX9k8q8UBKJMy+pkReVXutzw6068WbKbi
MpAzlEceLhF+KSKtuoMoIw8cqjaN/bl0u0J5MUYnyy5u1dppMDtWN/mTlWuabyk6rwLT7XHMRWzB
mP2R3onzBJmiC12fGmDzO1G13DvTOuw80iptEvy6SZuS4lC6Od3STC3a+aMzZ2n9qjdlUfylTM1k
IOjQOfOv1EzC7JRpeqN9mCA+OX4Ckr7SjnPiiOIExCMqfTeMnenSWjnelEe7Ci3ziv5Wnr24sRdX
x1BfLB6yi51pe1r8GyEGm3QK+yQmFPfXGVBY5JhOCE0E0tb4ivFMCFQh7Heynz/7eLXPwZpCz6KC
h+DmWjAAYquSRW2lgA/Utauemd3XJNLGQywkxBu0xPCMTKX2Gs+L92Gp1P4LZpDpx8exZ2uuOH4D
IZSXHtqst4etmowa00BPBA6SbAeNsvgp0etxJ5hujcJrHSwyYvhSZfp2FFOrbW3xuFntJHI/h7mI
aNPW5U5DZiNkSwgS9QDgHZTI9dtRDL1ARFlPw2suBMQCr9Q/y+72S6SF6h5vaWNGoDbokdBzdoCL
rcJl0TX5sghFCYRKiD7oYviCT0OzZ2f4JwdebRIA18h28J4GIrKWqEqcLp1dg3HiYXlBl+ag2GHi
J0X0juj43E7eU6K6R14876Yxfj8b4XPrYijZ9uGHzM6ODTCWTpsvCPqeizz/T5fVZ0zHTmkOCSJU
ysOsTkernUs/Nsyda23jNQtcU7KeADWwQqubGpnadEJQO7wC1/zeE/J9qsjK0Wibl9zgn6X9dlYg
B1Y26qniUTte4zdzmF34iTfh1bCizjdzbX4m0xp2CgJbVyUDyIvakg/ndePPq2N7ElMRXlUXtxqR
J5coyyCPgRW07Pe2GEZsZdyfTVvgbGh/HHtn54rc2nysKRckZQnQ2auVzarQyONoDq9wTLTfsZb2
ml83QLneHBvAwMomBuVQMHerU0t9HKu1hQ8YoVFzTNJGww8i3NPy3JwMx4iHDbpUd62SeVBGbSlF
eM1GM6QuVUI78XX8bo+PZ3O/Hang8AeispL6t4ZalQjK24Nqxle1HuzsRP2lwAh1SVECDPXeST5m
oxd9MgrETXbW8T4uoWYC+R+NfSpj1Hdu4xKA0gxifJledct4JkVIL0h8OuSue/Jv95UPyaKWECLg
uff1HJwCOtUF2HWNuf2HQ6VqTe6btRN/dLRpxppzgGa0c8q3xmSXcNDB5JIurzbJItTWWuqwuFZ8
xtc505r40JsdslV11lsf5Evz9fGHvN8wfME/4l1otlD8W4VeJ3EN4MUFchim1v8Qdq0+p1qR7ek5
3381ygW852mFc8rQh7r9auR2WjfEdoEg2uhhvTzYPJu96VKq1dsLITAd4RhLixyO2jr3LpLU0OaK
oTDJEeXzrMViuoxdmu8cgY0pAblAmZdCpio7X7dTSoomBbSgc2mFs+IbVhWfSi3rwZzpe7CF+49E
GwoME5h9Sovo2N4OBbtC0RYkxa8DHLmfVF28iwsiY08O4a5iQNkIVBeRAwgrTerV0arQxwWrOo9X
TVmwBnSQDTNe6kgfU7+wwvIHxL0oeVnqPB8u/dgIjICqotnzVribrMRvkjtR+pG+MWvbucTC/m2B
mXDNsLLW4Mp1GpJvMPPfjN+T4GqG4ITj6cMFdLuqDm4KVcjFelXTajz2UzJ/bvulvkaLrnx7fMru
zjWIZGmlR5sIcUJQGrdDmd5S631mDFczt8NvTeYNoQ8OCQvq3uqpHaGI/2YDFwmCBtUAjwu1m7uc
CkuFsitqfbg2elK9x9S28FO1mt4qOIHRiU0wRh2Tvjkf4XZiwsXMzG7M4TrQRaye1GzJP8Wohe3p
Dm8soAOml/hE31zSDW/HqTGE0dTFGK+m0dIDUYbOvERN1od+0rndjPzZHuVQfpKbXJGZ8bGo8WBG
gODDKhSPVV4pTS9HrL3+v5nWFk/DoE2XzAqR6jK06EfBO+4Q6/MQnx7vlrvIIofm6evQQeUOX+Pt
aqfEHZg7+2rhyfFk6k38V4Nx0sVq6j0y4vZQRH5iMnFs/WxSF6ez52gYr72w8aSv1NLIT0uWqe+0
eNkr1G2cbPTugV6RmgCPW2NgwjjkaNfteE1L2/hbLzrz2pPwH9++epBB8B2VKC9AD7dbhRKLTRlD
wWI61xN8+CK94D1tjk71rlQQD/r+9uFQHaTYA2PMQzHgdrhMn6poMgWFzVByiZ2uPldi/D4u3Z6y
4tYZQO6bkrUkqVprnTIYx0inJel0VZdp+QkarPp7CGdtfELLN4vPepUU2s5O3BwSEKOUGQcbs9Zr
p7U+jIX1f5ydV4/cSLKFfxEBevPKMm1Ykloa+RdiNIbeJD356++XfR9WxSKK6Fksdh56sFGZjMwM
c+KcfAoiyvSPuaE2tl96qfWzq+ciR0AsIjz/D/v5qpQuWY6cdcsz1xI1tZ10CuxyKH7Z2jyfqcXA
BTZG7d4LcPvgUYoEcEoyTa2Vlsb1t8OKIwippqDT+/SQKtzRvtKU8WNPvvtxKp3hfd6VzcFNjeqh
quu9VvXWHUO7i/BZ4oFu6gWatRRDR7k1iEYxIOUVFg9dUWVPzfzL7Gle+q1Lsxdwob7s7PJtvURO
1vJJIUaQVdL10uuxgBFsxm0nIabuGeH4WBwqAwaKQzlE4b+RGg2Jb0ZN+RK17fBRU0y/puBQHt78
uckt+Q1ENkAsvdXLOAup24kuD49wWp/FsCC3qSR/DVbYP963tLHZMvxEiU4ntAaKef2xk1hnDMZJ
pgCVmflJSUzjRyza6lw0k/a+DIee2R1FPxHr7aHEN+49l84p/O9EAWTxKzervFQ1qMJOZBL1cJqM
Lj33Wdjs6A9sXOVEobCjcAvJPshqfeixFzWP/hSIuqtPpVaVHzqnH0/EdMnOq7/hPZJn1QXFIQtE
5rpTq6SInCllBLyisafpk563leODd0vfTUWmjIc2jJvSN+KZ+UVjQgftoBiMSJ3ziM7ujgfdfldu
XzlMT1EHIP76t9RIBWhuHOHJavOr9PqvvWs/teP0rWECwKe47Idm/+W+L91+0Wub8u+/NeDR5S08
KnBDoAwc0BpcImQQItnx2NsvSm5NpYO+Lvjum+kqt40SFIXl4+wUztdatMZPM0tF4oduOP1zf0Wb
tkCMShl4Hf9Z+agWNcQ18MQEyJqNB9UcpxOVa+Uwxt7bb3g5NUNny6AlxCu9ihmNxMnLSGdZedgp
j3OS5o+2WpTnyXX3fGPjO9FZlQUKiEkpvKzOBHH9PBXxSEaTxNm5pc74nOdVtINrkntzHSqyILhY
6K9wsdzMprvz3Bq5Oo1B5zC5kJeMhsYfalXN/KmKKyjsdrm0ttfF28UhRM9srf1hK6LT1Y4t7EZe
pgQCiUs1iHQHhL3pE8AwqDlSm+OQXXs5joBWALQyQdPDVzUo0cSMfw1w2SjfPGICA5+k4KW3SrGZ
esS1qShU3dikNhB0fdNDHQk0TNApPt138ttwhuoDtO3M0LFtZBLXVgrSs7qstDEQ5gB2xup8RMez
Q4vmtV/0ZEj/wRz1ZhdYi4RLyJ/z2y2hlaPR24x1B8mYuu/o8I0v7aQ7/w6qpjxSXpp37G15Bfxq
vHGEofyvfm3PqWwoxrJhCkJBe9+vIX/J/MTt27dvI///jNDQNubyX8cOxtwA4aqVOTAgUnUubsvA
4jF3xdhibVwS2Ky0rHq6v5kbi5NpEVBIOP4ZXZfO+ttm0qCmuJINakAhHIxxKL4nkDic7xvZ8Hji
Ihc+MwohvCirkoAI25nqZaMGZq2hLWzH9ked9OvJFG69p/twG3wyTiWnlGW1j3RvdTctyUIHMmoG
kMV2fp7sFAuZmywnVGFsKSGbjPAdj/0hTZTkx9xYe+I3W4v9/QesTkNe9lpYxv0QtILJfCdVUt8Y
lOlF0arpP3y8302tPl41FGCgsm4IiDrpeHux4RsZWqT3v95GJCBhwETT8KTTBVzv6Ow6o9bMQ5C5
7nSo8Rh/jFA/Ldo5P5Sx9mfap57fdvaO12y55u92VxtJe38Jm3EcAs1KaTMaInuH9PMelH/jlZGA
EMAN+Cec4as9NBRefTOmoGMixH0kyI2Poa2FzC9V0T+KOoR+3wj3+PYt5f189VCKZetiagy11zy4
FK68osu/z3lfBmY6dC8p3fQzj3x7SOw2eqF592akqMS/MISM9DAUHcQk1+dddVEfbnKWq1Atfoqi
4bs71M1jQj90J4B8ZbtYvd+w20voIYRZfMiV34x2kZZmQr0lNYvpQU+6CfhDk8OwW3jusYgW7TCU
BmIVudk+JFXpnU039h7SiPKCMbXdSYs89wS4SyXs7pxzuDR7o7mvUezNb2Q0G8wtMQa9quvtqOeU
4RozHiGP7mrf1YriXW1SanAzcfQ6I0JqNrGO8EfV57wiYUcsTn9GdEOHe61TToud1Z/vu8bW9cHo
IVUBanLAoFfRgdYWltb06hCktRU9KG4af9EX2KCWxtubk9h0fdk94+qnCr6m6J8L1S3gdx4DZ6GE
eU6moqhAOUR547tWZ7xTbSUcD+kU77Gwbp1snjhyN3r6cgLpeteZGU9NZ87ITke7FSerQXbItyZr
MXe6WpuGKLTIAjGQpXXRylZaddHdYgxcF0KIFKU+v6FStnMNb8Q/5PuSeYxcmyBh5UQdM7bJ7Jlj
UCU2lF2TuRDRtV2V+NybyE7ZjdrujVVtuYnUA+GzsYs3HFtWA8TGlUW/edS8L4M6zByzZL5oBEY7
9/Dm8lw8Uc5JgHla3ZBpWWhln4dDUHql+t5IR0haCt0ufHWIkYOf4r0W0OZXA9grp2KlRKN84n+L
SerBVrS8SmXxYknCh2Fe8swf+qza45DdWhk4VZrUDJOiF7X6cMyMQYE9duS4IFd038o0YvHemKfv
UE+a9blS2nqnnLBpkriEwJ9c7WamK19Q81ISUicv1uKHZuzLz4lQ3QDec+NTSz9o5wRs2pODFGBF
KRC/sgf/tpfN0GRVPJEBFI15VEU6n2uEJJ4Uu7QPpjv+cf/y2rbGACuAA4lOWr0uem15kR0DRzUK
eNzRMl6+iFZpGeOx0RtsF3XH3pan0CiRSRRAKMpd154SLaVmJ67HB4T6X/PrsaRGMafmfzLDs0ll
jzn9tZRn2Zfp4iV08Jq2yz5lWjt9gGFz+i+fCpwOVwgQJCD014uZY3tY6pHWiKZ00U8lttOT7TrJ
j3wcq+9jlu01jzc3T8JTyXTBYq8BvlrYmOPAPRK045ylZyXsUKtoR7X9et8ptq4qeXnIPB6O4XXf
JdMrb4zzeAp4O92TXWb1GWLa7hlhK+tw39Sm//3P1DrfjXPdWqyS8iu8gMmBbk/tR1p/UUPzSXS7
jMZb7yf7R9ZEIo9zrK6PxUNUpRZ4H9Ry9uNY1v3Ja1ElHWDJOM1MOUV+S4n89PY1kkPRr8YmZ9q4
dhO97JkcSTljLkJdp7HtomM7NvplicFV+BBJ7smGbmVUnDBJaEXjHxKTa4O1VYXKsPD9gPDoSLiU
HH6/GrT8WxeK/I+RuZ9Tns3KRzmb2Pi1Urr//IclSwYo+ls8Qeshqti1lKnOaV64aozoxlB4qnJw
RkoAI7hUx68aKZt63+aW14IO4HaRAqPQH12vWiktpWfIZAr6MdLnQ5hl9kcCpPR9lfNM7vjt1lFk
zBc0mIdSDu/RtbEsLLwpVOlYqKhwfG44I8pBVZxxL+LbtCPFlrk4iC7XrwFtSQrydkMxO9cAtJao
Vfbx0OxcZFsJI8Ob9HcJqcE+rF6BtIkNUQ9YcaJ5eHGXuTr3AqEbhGfS5ah1RvU0LiXxZWGHOyX0
ja/GeCIcLjogO0hiVl+tzlRnIYinGwEQgsPhWQckdyJ/Udri9GYHYWCaTQQcy+O6BqooTZQbDl2e
gG2IvjlGMRd+rhTOKS317uHttiRLFW84ekowjl/7hzV36O5oCTFeuESQykVjVp2VXF3iZ10bmr2i
0MbFBhqSaXB05qR80CoAi0Z3BhjFdHZoNpp7CImgfhEsaLrfq2b/t9SXWh5sN3fMndLohn9yvEGs
8hwhBLluOqjqULtaxEGHMzh7FPDsvYvKKt+J1zetUBziqUV4DXaP692kqdQoS4eTgK0onrJOjw5z
mezxl2+4opzJBfLD/IyOgOa1ldIplrJs+imoGsv+Nutl+64Fg/BNaUsM3vePjXePlJFaKE1Hrur1
OEJmtlGj2B5u3zswkiedaR280ILne0zSRj+6wtLefsixJynBqPzS71z5iOtNCTKYpB306dsQzcfc
Xi66kYvi0AMb+TGQ+yR+WdRxcaAe1u1xd21tr5zghtVGEvC/Kon+FthqjNcIpZlhEMjr4tNYwQ96
jAUyqAe77Saxc69snAhq6K8wYUrqEFpcf0zKD6k7g/kPssYbIHSMW6U/IAW6VCct02fxVFdp/cFJ
ai063/+0G84qMyFubOr4UDavjn4htQttd1aZ8TGKY6c66Qenta23wtLhaeWs8wS9FgLWL2yKJijN
eUsFr9jUQaGa3dmKJeOgOrg7pm6hydhCXZ2rjC9HeWi1l4PZNohodlqQWBT4/CWmQgqOJEJHFSzS
BZaGeToVY1qYBwpAUMGXYanIMcEu9tNBa/dYFbZ2mItVxvXIwjB+ef1t03m2YypSatBABej3qTqc
dKXb07u6tQL3lpxgBs2FbOUaad401lTkaa8GI1x673ulcx81B5b++95yexGA3SVEk8U9coj1d/Ri
Ae6cCm0weyALJk8r/hLVPP2sbaVDzN5M/r5vb2NVzKzK+gOU5og6y7//dgorgVonPWgzmOdq/hfu
3Xk+zp4R7wX2tyEFzx7VFcrPTNHfQDqSVkdUQy/LIKkS491g99HFLpX4KU8j8THNQ+uUxpb+YDRW
/ebzB3BSl9RZfDUJ7rhe4dA7mijNsgmKNExPjrXQgYeExfv81o2U+Ex4zAk2UZpZ43Myw5qZgEWp
srdFegYyOr5bDGcvFZOufF3uZKATTSI54ALsaD19otlN46ljLwJLsbtjkTu538zWHwCxTKof5cmB
Yc1vRfmRz/DX/QVugBuwLQn6CSloiKurXN1qUrOvZ1UErjKC847loEjhOs2RKdPeL6uuPxt55Ryp
w3tHK9eqzwbcW2//muBSiQ/pZ/AorxGjxkghaKmVlkd5SSa/SdQ+O9hLm+4Jvd0eRBk9yZCN3Jrq
9+pgJA7osbZQOvpquvONEbNuPtrR7HrIhZpzf0wjXSwv97f49kkkwyZ+ouZODeFGzbbOzEkxRc04
GM2SF7BWlfNnM6dZfZwKWr879/itNcJfZpBJkQjWmM66Phh0hcqCW+G1c1E9GN2iv/Rc1bCplLt1
+g1bsi4C+Swy65L0+tqWJSLPjJKsCtwxjR9tO2XqtCzyR2XRtZ2X/vZGA7nGeA78aGScUA9fm0q4
zkZ2uAoqVbRHq566z0uft5/uf6pb95CEjBIyRXBoEMZcW1F1UYYRM5xB5mjNsaxs5RJZ7hC4S6J8
KppW28FSbNgjbeZi4eVB4nAtLpfFSzj3elIHRtOZEP0nRj77yhCh7g1IIEsPkcVk5/nNi8QY+QPw
IRkork48w+OiMDK75nFwILztlv65A15xCuu+vWS1He74/+2ne6WOYY1SLZdhhetNzbO4p1RMVw3h
te+p0SnnaBbT6f6ibl8iWmGSZAzUtA3h3Mo/7BJekM4AlaKmrXaIYRj4VMO18lBG8w9Hi/PIr53S
PdFx/nrf8O0ZIHIgoyXTo47LLPv16srI1EPIV4AhFOWwvPdIjL6kQpuHD2BljTefAi5oXj1mgiSG
c33gJmdMKkbOqdmJKAuMOYkPglL5Tlp7+8H+nzyLs8AhMNbEyLnIQGm58RKU4xRNR0Zy3PQAofnk
vdkTGZYF4QCiHuANieX13iXhmKGF1OtBOk3FpXDj4dA6sXjJkCA9DryVO/nY7bcC7QCenqYy9CRU
B6/tKVaU2kgQGUFhK7qHlKpR1ocpbIT3aFam/fGtnoHWAscMSAzFCChRrq1ZDSDslHMdOE2rHxYo
Ac6RNcXvu1xVdjZy4xUnFCJUBuvJob5hzG7GTs+9Oe6CcgjzRzfVGaLK4u6vTmdeHZbCZDhWnaMc
JRjtQ9bXScmoiTEbp/tL3vAcEMawEMtBSqowq8OgeGms8Jce5ENWHbsuz5R3NjxYzc6VcvshoboC
XUpAJqlm1llmoodpKaxsCGAbMmlC6bQRQcErT3E3ajtvwu2awE9RLKCWxPgM+dj1ZwRSoRU9TNGB
sUTeUVfr8ZQRnvj3d+42k4U5Ts6E0suQg2krZ0F4KdUHZGgDMVXKzzF2p/lDRznwIWvH6AuQt1SB
ZNma9+Q65K+/Dj2ZUaMewmghmQKzcderM2yhOU1VT8EyCu2hrfvxgeng7NRWWfZBgUvxzUcQYjcu
LqbXwXny9l3b65ysaQnxuMHiuYCOIe3OZduax4Q5mp3Q9ubDQdwDqp4BAk4Fie3qnRvKyRqZ4jHY
UmjEB210zu2QZG91eWmF/IM5MsIuHvHrBcVWYTdgloyAPOlfzRWurw/1m183jEjMoESRcnWtS7fU
UwRsnYnNoGsViy914TRFdEiduEgetLmy/yn6ypveR1mXlY9ZbeTuTqCysZdQ+gEDpjQgU9jVzSmq
tMmGPFMDj57huVMV92DosbZTZ7xxRkmRLlX+qHgY5FyrLxZxNBgz9NRgoD30LjEnZuE0pW3fmY1I
TrM9RuNb3ZGlgGYleqXwTn90dbiTcKhR0DC1APWG+AcaPu7HQs3c90WlZz/vn/CNLSRHlp8Qh7Fv
KOc6i0SgDl0t6BvkGcO5A/nJoM7O272xhWh70cRiFg4hsTXHTWIWITGCYwVZa0+f40TVDlNVKUcU
AYuTMxr5+f6qbm5iGjHk/YQJNkE5yfi1+4ddPHvj3FoBpNy2d8qMWqPq5tag/rXFGdKn++ZuN5Hn
G0AHRSFSRYob1+Y8VRhdl2pW4BExoKLY6IiPM60kfvwHO9yH9HxBYcJwcW1HTSZYNZm4CnotHT4U
SUMUWVftzjN2+7EotAE5oFFJrsH1cW0lFEy61nVuBxy8p0YtuqNi1YHQXOWYpuL7/SVtfCleGJvg
mHdZjsFcG1NDVyRuNVhSvjo5Gp6So2upl9D2i71Jow1TqLBQluX+5WlZo9misHO9wZ6dIFcAFP1V
GE6J/kWtwjid9JSldgKtjW2kEQjUh8oJbcE1bK8fYiezoIcPbOrZzzS/nMbXvC5/sCMVeHrXKHut
io0FsolEddwY/Hed0tQeEZRt125gV/147pS0P4c5ambj0LwZUSS7WXJEARouRsTWMM/Ozq1anUdM
JR0aHzC0GcMJThtkOKsqV3fu+a2FAbuTsBTK19i9dhKoIcph7m0v0EMYdHpF/JE4Sf7Y6vrOQd4w
xMIkJR1PJrP/qzgg0ZrITochDApGFIIpcQfr1DVt89XsImVPTm/TGEhH/gPAEtTj9aqYLcuLGL1C
2Cjs2vST0O1/Km0OmgP89q83HzMwdLJKwSNGUrha2BhHakw4Hgapbk3Hqaqrx8YBIqs09vG+pZuQ
kRSGkpkhR+mk2trq9gDML2pHaGFgN1X6nbK+dYF3XTuVYpqPbdotD3XkxY/3jcqtuooXpVHJVQjx
PmWSdZNuKXMbuV2MFoqhnzOH/m2Sunv88bcnmvtDaomoEhsFLnb1wRJup2GweMWW4mc1Lt+AU0Og
WjWOPyfir/tLuvUOjLmyPk8lm0GClc+nkSuUPuEWjjQRnjRhlU8UhOtHY0njHZjZ7e5JUxIdAvKR
urJc9291eWvwun4eFYsx62RRTyH/csrImAy4769pyxBoe3ge2TzZcrg2VEdm3IR97jBBbs6PeWxZ
j1wweyImtx5IH5VCmazMkbWs7/mG5tQ0uYUjKxG5jwwmJPz1r0lXn6zOe2Fo7Nv9Vb1qB157H3Me
DAMDCwSmyjTV9bIKRdhJIkYnSLThfZ82x7SeYbBn8G24eGp/TswWfiLK09XivXfKMToIx9gbdJH+
cPMjiFNfBVW4/FcnnBExrizGVAMbzjvUO3KRH3Sqk49FE0OHWUHEfMzievZDZ+g/3d+BDV8FIy7j
BSn6RQZ1vQFppphWF1aO9NXGBwOjPDJWD5tbk+3JnW2Z4qNK1giJ7bk5g1UTo4S7OEEKGv7Z1TOb
EhotwHIMtZ2bbMNbOVGvU40g3m7uzLQuHURj2NGqyZq/C+Z9/m0c8Wb6R8I5bhNeHOBSbN5q70iO
OrtCzCvIpjh7qZwxft+kvbITjNyuBRtIGhIYcPLgzbz+QnlYL7mVzekFal+DaStWpB7MuBr3aBdv
DHFV0RWFCxSOTh2BqWtDrllk9sSAWlCMyN+mna36YentEdrdeAFWJLu4pBwlbFyreS5dPAyCyzNI
EseGTFodY5/LefyejFO4c7y3VoR8EMgP2fTmVbtekZhyXe0H2wnmaS5PUVm2z7Xhzuf7R2jTCj7A
9CLPJ/62sgJRviin2A3qPu0P9TyWh7Q29+ocNy8Y+/ba1GNkTBb3V2tpDX3JW0BwgM/Hn4pYPk61
7MGofesbgj7b29ckh625jCSh3PqsxmmdWks0uAEz/e5jX6XGqVYssfOobPkC+YPsvoAh9taXTz3o
BW0z4QbASacvs1UfXQfupJGI8d/767mtZ7J9FInol9OpgKl1dVa9YozgK9bdwAT+WvvUBcr86Ll9
91RaTh8djSYbv1eDzhQZrc20OkNv3SYH1aZytrPqLX/hZ0gKaPhzoKu69pexcssu7xc3iBVFO0Ve
NFMLr9yduGprbynq05V8JWhYo37bJnZ65hRY8JAOvgKn8kMelr3PQOpeDr3lmjBqEBvIQAR+wOsF
paEx1bVRekFZGs2XwlW7QB/M/hs9L913K93buRHlt7p6L/mWJF1Q/JrUWDhz1/Z6fR6tPK89gMbd
Mvp2JcRjtcADzbhw90dmA02K+/rN2Dxp1cUT5YQjgerqekxardLQRyRvclMqH2GvvBurojq5toj+
w70laQhgdIQqHFjC9QLHsEdpNeT0LcM4gmzunEO71HvDaVt+CEaFLjIQY4gdV0dCJFE8Wg1+qE3t
+KyUWXzihX4z9RDbJuvd8txRkFjjmiJa4lFdTNyO8IeexjIZXpK4Kt9Njlo+RlFZ/3P/pG/5vUfK
TjyM2N6NzE2tC28QEQc9Ben8OEea9XlW6ZnYsblHlfb6HVaOCEMapQ8Sd0o6a+xw7FJdCRcVHlxr
YoaMn5O/9IyTaf6yjGZ3KBynL943yOHEvqsYtFB0BAEUP6qU9IXCv/G1G+xSe56zLP/sWWn+NTKt
+XtNdva9RAH0xYTl9kdqdql6qFrlGwUE/VyEaTwAOB/rhzFEGvrR7Oq8ONXQRADJy/LFOXEWtO9m
7nbqsYVzGzB+UsS9r2WFuVODvNU8lYqGSFJAz0+Xhvv12lWdKHSWHn5aOGNjF9mBPJ/UHtFlo7XP
xNGWBtKq9KboT1fPbeNnDEOKC92mZSo+9QcrDFTaxSVv2GiWn8Z8tMWBGafokfm4mrmIplzqc9ii
w/tUql0bv5i5ku+8DbceA0+h5CNH3Qeu43Xa26gOrEp9VF1qw04+j4kZ+m62LBdGMbqdS1neEWuH
AQggK8QA0di5693SY6fM0ohLedIRPvHpAmn0msbpsUHuFX3fZHSf+mkeTpoOC+Wb33QDgQM5BgW4
gpr46ppWKZ0tdT15AbSMi++lTBFEpff2OIX4hGaMlBqDG3E9Q5NlViPZlbPLlE2L5/MEUDyz9b4r
jmmZ1C/C7HPv8NYzTwxB7YzqD6ARQJTX2+o4RbOUU5RfypZxELstk4e0Eoo/1Uw/3Td1+9aRJ3KN
0eahdaeuJ09UaFsKFWKHS2oaMb2EuT11adg/uRWyL1WWTzsH7PaSJuemUoc4k5xrXNcSoghi8HaW
25lPwymeVe/IpNdeSLKxKpIkScXIIQDDsXKNSpvVbK7i/GJlyczwrvkw50l4mIrwrLjTHjfcljUa
M7I3ybVB1eL6c43EyZWnV/llgC32KNQmPUMyBjZMEz/twmrO9z/Z61zm9akDKAKlNPB9cAg33LHZ
ROlEJGNxMQxIAx8GN1rak8LUXvsYmm6RXuDfqernyYwLsJRLFRnHcbY88xBLhnfoGVz3NKpVm5/Q
VAHJ6jRz834cQrgb6ywdf1WqUTUHtMgSxx+9Yip+zQQKzdEd+/ZPEykC8Kxa73y2NF6mYzFVXvIl
XnJ3eSGImZujqMZMPekZlb5TpUT9p76xNeGLcdYbv5i4nQ6GmBbUd5xi8Jehc19sxXEYPtXF8Lk3
zXlA7mUa0we7mov4uLN9N3eWzNLIOojU5Yy3vD5/KzFNSqwvJkQcF9uFAl4zpJJSVSyn+1a2LmGd
Ri4wYQoRlE6vrWhCjeveEuUlQnz+s65M7tdwDKvvnZns9T43jhS1TVAUgHpkTCL//tuCdG/iUhJ9
eVEj3fIraI5OVqfuUYRtLoiQAEQ3GL2bin7i9F6Oelp5mUHQneniJaeyN5Vz0e8mFFum6DhKVg8p
Z3sDklDshMJQU17iJFweFODG9I5F9lDTitr5TFt7B1WPBCYR1oEcut67uPQKJVaM8kL/tj83thue
za4Jd1xuc0G/WVk5g6iRkKmKqbwoQKF+9ePQ++3gaA+TPqc79+uWKUqaTGRJ9q8bIHWblC263Q7O
0HafGClltK+L4sM0DXuzG1tb93uYsQrqsykb53ghzIgiPQsg4EgOOVJKz/fP0aYV/JoOCKkf4LXr
DxQZsSoU6GMuBhwaiJG46sFWEvfh7VYw4EmdECjn1yGTGIbUHnSjuuS5HZ4URhdOTVfuDa5ufBty
dZYhNXnJvOQ78ttBpWQQJ6LUykvhKRrKEsr4WLjNJxEq+U6XamPXsAQjm5wxloI715ZiGKnLrnc5
rCiMJH4aatFTlPXuzsfZXtD/zKxcIIzdzrVatbxA+v23ljr6o0T/+JT19oZHtyxJTkTyZKJM+s7X
C6INguhmr5SXtE/cc7QAFjukRmS90GJN3Z3AcsMYpfNXel4KyZSxr43R/oOErLHri+7mw0OSwPBR
1SL/UQvgoPcdT4YGq6f8lWKEbAPSxZs2uoPESuqJWFzqpOsBIkzah66b7UDMmXbQiwS9OLcx9wKI
DaMS9iPbpjpUx6t4paqEE7kMnl9gDFCGc2dHYX+MW2/44/7i5LW2WhxTxkRGeOJrSex6H3OyIr2Z
7ZLMY3qZWkEfTv0zq6sgRYQxrYzEj+b5D9g8vt63u+H9sjpGIVtCPGgxXtt1W2We0rCtLlStim9i
7pMXIPnlaceKTG6ul0ccAUSLjhVpOaSV12YSexnzmBN9Seak0z/p5WJHh9rkoqe2WNbNg6uGaf9x
rI3YfNcjtwOBkzlE3cHjrZku0Buk8Xt9ga3uuSv0yXsH0+bQfIQwP6neLaFO6wRm17gFuNcPX2lw
ir88L02j58pcoiKwKdI6D0YPvQyTxVZNGBPxyU+eEDpHfoQyKFAhANAOKvOk4WHs1fBnPEI57avu
HP3jDBNjFFo9VOIPgJjLR90q8uG85KbyKadUxRx6myb/eqKOESkPU/27VndjfGwYYN4j47w9cWwl
86+SoB1GhDXOQ6Fzzxh3Xl3mHClQp7e7Q29B0Zdl5h6r+a1zXJuSf//tEo7zpekQe68useFkJzhQ
upMoTO3NRwwrFLXhTWf4h2rUtRUxTfRSPFRY6jBSHrTUMA41wPH/YIWqNi+XlGC/GZzozT5OmAET
XBLz4jwORjzVRyhy7T1FFnvD1bn2wEvJCVey4evlTLhaaDW4epgJ7dC4U3sU0whRjAkp9hPEBRB7
3j9dWx7BDSxZviktQ41wbbF182ToSHovZty5f1swKX41qq5SfYtWxM42vs6wrU8y2aIE4BMK0pm6
NuZ4cWYoXSMuwygsJvusrK0/Tm4dz2fSp+Y7zGh9/dmFm1KlImVr5bHtzHl6sBC9/yYQl1J90Hpq
iaCXgFJsXOwFZMPSxD/y1qq8gyt4ew9Z0+vG0VU8azhk3ZKPn21T6nF0Q2e553gZl9zvu3L2PnFx
Z/MDHFRCP0R91OkPFjWx2TfdxDIfusiGFLHiEu2PkDcsyiGqNWf2mQLUq2PJbBJKUi4Viv5JdaYF
ifQyTrM3P/3oXzGDDAbBJr9Zj9GyCXKYYeH7JEl9okipnDIvzXweumEnmNlwPkAcDD1R66GrssYS
VXHc2h3sVhe43KYgbwcAI62BBMe8qA9LHiUvb3Y92a+HV4qrl4rP6uw6kR7TO5zExUrL7BdKUnbv
11HdRH6kJMqeut/GfcTSJGgE4L3sIF77XiLczq4TrKnq0h40nP7gxEh+3V/TbZwBOhYiTTiX4IQA
cnZtxaPQ0mSE0peJZs0nnLT6mvUCIafOzvzRiJZ3Tezl/9w3unGGZZ4NhRX9PYojqwfSGKHiTRKM
Qhmu+4Oa95wB92+zGJfjf7CEGxLP4CQQol8vr/TEFFao7F2ibg7TJyVthPUhKZidOJkJT8uO8299
M4mT4nans3w79Fi5aarqirgs6hieDOYjPmjesjc7uvXNaEBJEg8CKFzkelGe1G2zirq5eEJdrL+s
UDPQo2sTBonT2q28CywgJkRzRGDmTlh6G7lJuj24U4C9kxKtGzaZtjCMPjrNZdCH8mfG+wwHnpIi
+OcrUaVlfly2Xfgs0jRbfCNylMZPMiO2d37GlgNBlUpE8Ip4XjNlN7pWxUObNxdLq8xz3ZjVx3A0
xQdrSZqn+x609UlpsEhJY/m+rSdfugQcGgjx5iIybwgfIivW7fMUFqI63Te0dZsxwymRCcxZ3rAX
Nb0G7siy+KpwED9HiMBmh0gM4tnT5+UrtJjhDqRqwyCAatqz8vTLhv61G9nKsjBZ2opL6gzwMxrJ
Ly8uMyQAs8SvM/ut05WAZ8mgKclzlfEIrC4aK4xGIBe8C5ViiI9xJvpT0rbux96c9oLGjU8m3wPJ
JyQvtRsIV8p8jj5yvWSj8Hyw97k/lYP59u9lMOUlOTdwDMZsr7evyBNtpK/I68Mr/ge1joUOEKqC
761xsr/U6rg3fXjbU2EH/2dw3X1ewER4ZWOLS4d+ELFI/LHK8z+WqfwwJ+W7YUn/FZ6104He2kpS
GTIZug4E4atF9igWCzaaRS6K1hxmVBGLgxdb2ttLIFwm3JhgruSE8RohgZBJUnbkP5fGq+pDWCPo
HAqtPIyz2KvzblyfmIKSHugz8lnruRMFYdImnIrm0tcGvXRXHeeLF2bJU4F4yvOc6t2pUFEzvX+8
t6ySeVKrAD4DxdY6lERoJ4R5sr2UsxM99lmrnSNz7M69bvYXc2jFoz0WexHLtlE6OPT9pGjd6qUY
i4w54zxsLiUdjqdGLIOv93CH9UrdHJOSdzevdjtHt3wY7CsUYgBquDWpkqyed202UtCVVXsZFiGa
c6hk9RO91fZjWCx9BYyhLQPLzstjoxrQS46unV2MGHVCyhqw1t/f942nAvAEokpShgA5B+nhv6V1
aaRoBU82P6a0AWqI6dgxSXaImCbfueE2NhuiJtgOYJQEwLZ+G8NhyWH31drL2I75n4mhRj+Z0qyf
YRROXzxDaQhCqujh/vI2Dih9MzqsCBBxdtZD66YYiDTMqrso5pK9h6DHeU71uNyx8ppnXydClBEY
+5QVG5CN67Xp3siMrsku2qJuTkiG50gpSZEXi6FkxrRT4Hr5csxh6nmmQTkfoQGejzrc0eeu6F3V
z0vEcu8vffVlAVsArZQNZtnKppy5KtG3iz3aKdIVKEJSWTHCunyC1TAOrHHpd0ytdlmaYoyRbF2S
EPCPlamkTrzRbdAEqeJa8eE8j3z+7TfyQ79agWaSxgZ3Len76kHOYbgwnAkCrv8j78ua68bRLP9K
R70zm/sy0VUPIO9+rxZLsmS9MGRLBkGAJEgA3H79HCrd1akrlzXuiJmYicnIyLBTCy9J4MO3nMWG
TUBaBHa3xihk+iDjP0cy4DJITLFoMP5c2MrvxkJ5w3XH2HzwFLrAR5HIotsM3QSR5hhjgoK4jlLN
Vvo1PJ5CMJmfmKXCHjh5GBwTKHXZz6GAbvV17RVzURHNdPiFB732Vp5fR0eQuZ1mxeEJ260UtaPf
RJ0vnx93sKhQgaO46KK/3dGYp8aOnILpAAcndP4BGKb4DAaorMoTHyz8V1T+Xxb+cjHsaUD3cCxh
5Z8TIBJ0Qn1bl95Bhk4DGzE77kR/nOjQYB1gzh8eKl+JcluiaeYS4aA/vAZbyG5Txy0b+EA3ZfCs
cBjpu6GSIbukNu955rd14e59i86bZJrghskdy3zW7tBylF0i7FxSaRl7K8V0xz/3zmy1mR8Y7ay9
gschrj2VzQc3+25DoZpGQo3dhD4CSARnp4XMQ7SYwVw59n3cZZ4xmuho/KJm16x+c+uifEBTDzY3
6OBg5HH2CisdAB1TueqI1lGLE9h+9NsOoyJqZb++UIS1cPb6wuWsx4kER3nkn2/XSmgCVkrB/YOX
wNqZGLBms9myaSrcPLjuPVZ9a4LuNwHgy6IB8HsxEIKAGfba2VUHw/rIkq53QAXmhAQ48WgDs0Ls
FV+VHx0772PTEjLA9QAuFyq84fII/nLABZ5SCS9nH9p2loeoXMwZ3PG63+u14JYQ/0OcANh3qITO
bymoAheWphF0kcq63vl9QW884cengDnzFsoAw+8RWl+vtxAWXABCltHYWbrEYPoJqbQmAHo6Dwlg
S80eyrjlzjMUeIO6Uze/XihnyfXr9aBEiPE1KNZ4f2eJbg5L9QaSIcEBn6j40uXzsJYYV+2aHODj
ppidC8zn57UyIP/9+srn6dKflwZBF3IwCxPkHCWiGgh6WxHoha3FIBQfQkZZw7dH1U2/G1hRHTsn
YJlESbbheVKDAJt4pJ/w3H/9Qd5tf7xiCKog1KH4hDDN2arVNRe8Qw/xkHMRrtF4GNO8CGlmyeaj
EfHyNN9uS1wK5JpkmXiit3q2/3uV2A38a4NDh4yNVKKxM1Y1dVYNjb11O3MwBheedAViYNF8JCH9
k3eN8eeryCVqeqC43u6YCopxItAuKKrNHKYtc/sNthAebFDC6WWWxQo0mih1uZk+iHvn6OzlXb+5
9NkyM7JTkPkrwkPXtrDccqZiFXE7uPRdGa3ntsQjx2vfw03PpKo1dOPT3wRavX4ExHiQBwHsAnXk
7DX7yhRcxmV4gAlMuG4dx6SFaj8SDPnJqsbwa3H6XAaJ6BedbeAcCX0T1NI+tE44Ruu+y9Fk0C0Y
kqueFXZDIjALJXEVcy591fZj1mtMztIuiSqdziE4UB/Usu9fO/RSMBMBExTVLLTf37524aoGeHQP
zjCFPMw4Wse9p6IT8mdIekTBRanm+INc631sRiMC63x5zgBenB8/wFhPCvhHPIQK0saWXTgEHMeP
LFzf7yaEyEV3CXBLzCjO+9IzFy1Ge7l3mEwwpEaafqeA5c1gz0zXDQDRae7M8mlsYjTki97f/Tpu
/OQml/N1wTO98ubO0tZ2mtG6YpDMa5wmIEom7BgB0PDB1vnpVTAIR9xBCQ3Ntbdvr3aCqhPW4B+Q
d9t7PHV+W1IefSAT9IrreRuZcHCjbF3OObSozzuLEkIDTl/L6GA3iegPLYOEPiNVC1gb6JpS1Reu
JVVwMuWk6QlO88lI/KKmL/EclfmVktLYiFylD98mEqlGz0Xq22PzUk9gpG4tkF/tgFRdHt0WwABP
aR/U7IHB1mpet0HQAkNq8cqOrlpHqIGwCY2nNKZt+c32it7d+ZHROUutJhw/Yuf95AkjIgNdFf5Z
HpzFpqAAvG6kpQ+rx7i+gHuzTfo24l9+vVreZ2Q4wTCxwSAFogfYiG/fI1qpvix8vMea5uNNBd3M
Gxprto761lth8NyvO6vqs19f9CdbHzS5BV+Kygrh/eyivksj5c6g1UtHyy2sHizwHD1vi7zCB8Us
YasugVJToVs+/n4IWPTd4JWN+ehCdXh7v66ANbygIAOqOumzAkjxjJtK/LeuAuwnqKto7p8HGltj
nQKLHsE3YBIrTKb8fdiEH7Woz1mkODtQGICftwiNLEyzswoB3HML/ipggJVRwjYUNrkkGJxmI8dO
rduw5F9mbntX42CzmwSv9glnXZH1neqfGCrZD+ZxP1lKS6mM3jya8+grnwUesEcLzpUFTisgq3tM
RU6Kt6shZgK0mHy8SGCAtP71QnqfI6GfBS89nGwgD77TwYKkkQyiPoK9RW3lJ22gi88GX21rf/zI
per9dsTbRHm0GLlDoOocQs9MQFvkgtZBAPEQkslE0s2qKCzdD1L79/eE1xkCDwNqEw7I84TAgUkk
hmPKOljdOH6pUOtzErWde5fDgOuDKP5+Iy5LBwfFMrlCI+lsI2JGZ9fJHONa0KGKUlv0fk0qHjdt
BiBUoYjtd0ylvZ9MXtqp0vU/GHq8f6oQf0PrA6UFPJKAAnq7HZNmnhV1anqEEkVMJDrq2Tj+pmAI
tgku4oFtBOoDSKbnqqQFq7T26UCPkZIhqfwIkou6mNPaFOEH9/OzlwfwxSs4EcH7nJbiOHhnDRxA
j01TudvOmcS61VWwbwrqfLDdfnopEP2RPYWQQDwXC/FAYERJpOnRMfV1x3y5RSv5bo5E+0Ej9Wfv
CFKSIB3gGYIRfLZIZKLLgqqEHrWyrZO2++rJKfyPbLLfRw+cdX/KNoPR9K6laXI2coj6V8eoihcG
uqkfOq3arzIJ1MWoqL5q54B+8Lre3xquBANaAK8XPlpyNgWrpqaDtQYDXDEGlgmMIfwRLLvo66/D
1E8uA8olthcyfNzk+QRsBM8BJ7eWR2i2Yq4hfHZhcCRvfv8qQAviPMA+Qp5/drQVSHHKvAU6JhdG
pxJQzFRUzkckinfLbukVoVEJ/hVCBmCbb3es1TYLocdSR5f3eSpCnJ3UETwLht9FLi8iOFAlhy4N
uJ3gq54HB+DgOskByDvoXusbbw7kYy+93wR2vF4F6Tp0ptC1gXLW2bGF2refUPEnByjADjf13ITr
mYX6g0z23RLAvQCZBRnKxW4erdK3j00hoUEcinEvo9NkvSxolszRR35z718OCmn0nfAPZlvvLPFq
Fx6fkCRN0BhHj37F5pBvkirxhsyV/kd1zs8uhskZZjlQV1ggzG9vKfQtZ1BensAndS7CXR27Izqp
dTXlxAUz9+HXq3s5Cd5UAi6sX5dTAk0hnBfn56+0ZtlMADMcAr8NSSgUJ01QrKyxeiimesh+/2qw
OkAFhT2LaevZXhp7C45kdM4PQLK4j6McBUm4tHYalR0lAQ1+c3yNVbhw69HbRv8DI43zQsc2xk4s
QDiPHhBNWSs6vTJBPal1ZGlZb5BPOr9bJ6IPgDQDQC2wENBNPzt6maCBhrxPc2RDH7zkvLCuYCZN
b379IN+v+2VPgbeMOAsy1Gtf4i/tUAG2LTwZgTOocs+9TWTe3oNe1G7/O1dBaoZIsdApzu6lBgkJ
6pyAGMAerFlBsAINunZoPsjq3x1R6A/j5Sz9E9QtyJzeLvhWVKIeQm2OST1Hl9xm7ap3w3jvlWZI
eThMKyGd3wRYYmGgCsRwHNkLFCXAfHh7UeF3MAoyozkWkChaOw0vM7szFcGi1x8s+uUgf7vF3l7q
7P5MgJFXh5nw0a3i+cYLSx/a6Qv62/FYxsTIr6DMKnbc4sPq1+/vfSWDTbbMdBZdQSA7z8fCsxmD
2p5ccxx7Vewg+Lro9IomMzGn6ZBHJu3VTBqVRxsYvvUOjD8spKfwHsGATMS/a76zPPXXaRbyEAd0
hnMPCTwEOXejGY5OPAQ7YDctmG/E9WoUdfVBvv+TVQWcHyDIyzx3mYy/fcFMWq2n/WI89qoUG3Al
QyLgEU6csRMkABt71beF98GG+elFIeyyMNWh7XJOLcBsYRCWNY/HuWnqPQVMbM2l3x/R6G+vornq
vpZx+dEcZrmTs/WF7BsDILzmRWr9bJeikIEeeMP7Iyz8qvKybOuA6GZ4yRnUvWZaT6mg4QSHDOi+
b/og0h/lmO9PLNSKkJhB0YhON/rqbx910LBeSU2HYx/kZj1GE8vanqLKMfQj6+T3DVfsfHi2obKB
eA6ixdm1+gS9hXHyhmMxUlWTmnZRQCjkua4dvqjbeOWYP9W4y5kYxy0gbKn9agLLskWHKe9K+kM1
6N+/jf+DvjRXfz5o9Y//wN+/NXLqIKOgz/76jxP71jWq+a7/Y/mxf37b2x/6x6V8qW909/KiT0/y
/Dvf/CB+/4/rZ0/66c1fVjUGzdO1eemmTy/KCP16EXzS5Tv/V7/4by+vv+V2ki9//9u3xtR6+W0U
Zr1/+/Gl3fPf/4bp83KCYY3/+18v8uM7Lp4q/PDNU01//jMvT0r//W9R8oe/AEXsRSQKW2JRzB9e
Xr8S/xFheAgLSOi4IjotX6mbThd//5vn/IEZFUhNSH5e7c7wklVjfnwJBS0QIDGylj+h+P/52d68
qv96df8GY72rBrAqhTt6JU79196xQLoARhQU+rPoMOQURBANl1LHHR96ZpwMzJR2A+4jFJVp0cJP
d6pWAWqYPZtjiMPbaEQ20CxIDWXdBncDaSAqxFHAdyBrp7LNLNBoSe3Vj5jxQAbAt+d9G8vqqaN5
v2NWjlMmmPVqBNyDdLEKt6NvaDo70JogWoHoUfLgLmzYt1ZE3VpQV14IbnpBeKLRVxqmk2c3VTqN
OVvLFmUqiMvh8HUatL2H0yVEpLhl7+s2adLO9G46IGDsZQhEYAw0yxpv2gXssfJjQeymrDPAuOAI
PsbhdQIjKjJGTfgZUyKTVk0gU4/ZmkzDDES9GYoVJCG6VCZVlYb1PO4YRpqk7+W9VSb6pimgsVC4
7fSZJSP2GiumF/RGzDrpYA80xfWQ1rYIU1d5FdogpbtKmjpIQyG/W7ajYWgAhVF4n+DjhCZySBP1
m94XK9gncRBhnGZdBCW7pWKKSQRtxjB1ImZSt6OfhI9ktfDqE9AwCW6idaqtoQMsJtxuTBM902eh
ZfUIw5noU1znEzjVw3wK3KnPQHkYj/BuGSBT2FjrOO7VfkrYtg7dh3iEfIqjiikNfKNSqW1JktwX
68n3mz2oTtIlvOPR2oxzvHEGSOm25Qai3GB4N7zeJH53CvnYQ3gN9FO48FpbQcdjhee9AfolIpTa
t3M8rsIBWhjAykGR1AQemWJdESpFT1oM10kdj3TbVu51FXqGVGwAnA8TzOuw00EK4eMatyiSR+Vp
L22k8fYUMlLwuWn8bZ/b8nMfDfKm79FpLqiJDi0wFR6YlzonzgxVOgFTo6wcWffZGGU20BJSK98K
q21SueL+NS78b4iTt02Ff//fCZAIXP86QB6eDOsY/0mMxI/9iJGIhGD6IPEFXAlFw0K4/GeMBIoY
AQGF4AIBW2gm/xkj3T8QNWHYi9EmGA2Abv81Ri4hEpMy/CDwQ8iyfidGvh7f5zFyAV0sx/5faow8
KqOhURPQ4GI4qXDWxLZUnxa9+Aqt7w11Q+xSFwvVpBB/Q0yoCXQF9g2/aS0PbBHneqCTBe+vsFvl
dv5E3cbZRsJlWR1zDudwpwZ/BSI6Q+UeRkgmpvjDylP1Aw/dNQajulekK2IA/bsNb61b6BbcORxC
K624mnU7Eih7FWnELwernlbFUKSxP6Ve/MkNiucxzGsCLTD8P3XHy/obTE12NHHKbIQq0hGP9SIE
ilGXXUlAQ26zsiopLteuKQYM0P0byQx+ABx/QpQGsAZ3kilOCyHAKG9Loqh6sTr5CbTGDeSMSSx5
iy3IDsOg73s6X+ZTuG2LZ0wQYL1quyv0SW7mfIbT60NefDeq2sx1/DAUmFtGI7vHfLj1ArnyTf8U
5Bqsxeau893noBzGFKDia8eeV5OuSdKo8pZXsXvqAm7vx2C6nOAiCAyaaNKklj6JJ/3osN7eMUCo
V8CIf65kcDFH3rAH9EU+RNM0Qguk7De66rrHvmRp70ISFni5LlpFGDNIAqBtneY09Esyxu6qzLti
40at7yBwqPhqHpz2ApZX+EZH3VZ8UHu/9NeQ3mwPBrnvy5QzeVdZLsOJNpdbp7GPYhBR1vRQw8GU
fP3/fXABiQANIHTN/nVsuUUm0VlHpFMvf40v//zJP8MLFHn+wLgM0wAIaC7WMIgUf4YX+Dr8sejn
vnYQfgSeH+HFiv9AiYbKEdEF0QfGXyiQf+RgFnI6BClAeTDjfAXM+78TYPD73hQwr/k8PF+BoEbT
HR/yvONVDqEM/NmWB6j9olqh7pSssabtbLSkXJfSJCmToSISQsKrPPK7HViJxb2dw2qNzEYl6xrC
CA/jkBfPg6/VbcLd/HtvTdwnUViUK0fWoiayEP2c6qoorrDr8z0Lh7Yldud2uwath1NtGlOQKoEs
VRNF8xYoz/BbWOYVbP+Mm1a+z1doKIi1a7p00FDgEr7fXQeeGFN7RIkwoKEAGmJh3daJ1zwFAz5F
DiwtvlsmVpO2HqYXhKGlAo5Bn+eAGE/efAkn5vCZAfn28vpZUIzDM7zzAgiL2IOQALvZ8/UU4E+Q
sWDXDVRlb1s12rs+ERy/NTaev8qpcSsC14cmg+jPfIp01BxnqMr0uMO+eLaNg5trekRZ5Hf0wZMh
z2zoFGYKaWNDrFa1M6nn9lT2pbJSv+TTuhzb1JojtOZqwdxPM+/CI1W6ugVhW35hcJj+4ozO2KSx
AecccJa5Dq5cKJyeYn/I90npwNfGpwgiVVCbFeaKdiYpXiK4pAkJZTPuS2YqELjrur1fRLKQ1Lj5
rR6BjskwXrW3U0fRznV6U65zu+Wfgn7gHnGr3v+c91VxNXBXVGTuPCNJ5I/qXmLO8VhKO9oqiTdd
oPNx6zi5dd/nnG6jWSU73tN6laMZtbOTKt9HanRT14S3UofzYxAO/jObSsTliXnqcgyDNU7u5AuG
euPFOADBMBl/uIRbVIyXPVuMtHF15dtN8RzzKdjBb8n9AmstfjWOJv8yGI7ULZw0uKyRUBkY09MB
igMbTClBNy+C4mKEQvZprvvmYaTafsAwebpjtAqv7L4oUCvgW3zuAx87y5KY3LZWcTT0qbHRzWwG
x1pZReWmtRXHG19M3Q52zX2K6ThfgdHV3411fbmAOrKp7+sVg7LVU9HHNREF3BlIr7x5qxT2Q52E
RUNajiLHySv5JUxwNNrCmk4B/FGvKm7oI4aaw4Ki7lNXY2+63gwS+dzxk/EoP3miY9fCmfP9xBoP
R4VmG+AOaKYDj2ctcKoHynS9UZWKTyIpLGKXtZ0NAr+vH6L6JswbuUa/yr4qTNRdFW5grSom7Az+
pg8JkvOUzQkKIdhKfhdJPV6EeipOOTr3z3nIkNwvKbcCO3HLOOMnMfGaksnzP4sJOvWwkw7FehCa
wjhNdL0kBe1Mm1V212wxixsvWgfb1Mn7sUj5YHwiekU90sBFnOjYzU849aMLw31kBGAjnsA+7/fW
6MR7HRt+k4OicMCodGqINCO/tQu3eaBTVNwUpnCvdTWoQxfCmGvyasgYVFzewQK9BJ8xH/TedLPZ
SRZZJ+7ZCpBTZj73VDjHdtTtQFTnz1dQNG2vzCzMUUZz/anlvbMVoGRvKeLMrsptZw1TMTcN7DZE
GmHMPixofudN0oFVnM8z8BOGD3per1z0/8oPX8M3jiqQByDqsljNn+WJMg+UA/YHP/gOFZ8bn8Zw
MQ7mUJDYtKipFwV6iqKtR29w29RO/yDhNLuJ4HDygLpu2DBL95tcCvee++2FHGyZwhbZvanKqHyw
VQknM7Db1iXI3rsRolKHPJI5CFpVk2z+cn7+aBD8tSGAPv2bswieIUD9vmJ2FoNesOGRpf816fXB
U6p6T8qDAcbkPq6hMYCIXY/fx3k2j8XyDDvVjhUJX5/u8pyn5YnXy7MvlrewgB+3DK2HrZit+pMr
ejCfxqK74mNpX2EEMp2AyC4LMsGabZPQgCnSLq/dnSKzs+ZA7wFR4oLIZYHMy1JRy6Ixy/Jhy0Iq
liXlLIurXZYZpJmx4qxl8ZllGdIJCxIBzOyVAz9Sl89lppeFK1lhnSaM/4il2RaY++iKDmMpM4bw
8py0LgKzKxEQGwpY3ejYWQD/irStphOyf8jRS17A9DAdVL4rVb3uGrpDqwAV6YaWbGfs6BKSkVF9
qBH3kynP6lAcCvuRs0M5P1kBBjw4VyRpy0+l99BNgmj5PUB+PD5SnKYhithyZml1qopPdfdUj3et
h95wtXOby3L8msQQ+hUXHlolyHLr6cFBOmwSJ6P6wO6TvieakxGHqiRCHuuSrWJrfBrDdUf5RJJu
raPbcOhWml0GNgntCmen6b8WfAVtvDJgO16tC5HVLjyb1Sf6VUZbNnPCH9Dhiat1P3+xxP1kiG9f
cbRYZQQ07zpPvsXudvoaYckM7NIk63g6TSAOAXdKBHhgecvWHp6x8JJV5x7i4l7bmFSWNFViSAMA
QGJ4EJLAFjuADUbS2u5dXfcXFSxdyyHYAzB2QOxa8ShKaQ3X09ohLs7BAi0XYDsLgGda0kG8f4fJ
oXaJz10r08Ngb2Vc6HsvzCWUyvBM4EJ3tPqKpaU1WRskJw7SgXqAQLI7EBfNhmn2L6C8uNY8MZk9
TQ70wscHyDUcDUhPCrmWptQiDRZ6zPxTUjjrMqjWAbNS7X8JPfQ+mOt9n4fhwa7db2KyM2Q9z+6c
sMzybqtRrqBqdtcyuR1bdRg6G+yPZg/9wAAYlfzBMduxbi4wmkG0Y/YloG4UQg7BTeubbeTW27G6
mel6hnWp/xVozNU8QecWg2tYTqRowaTQqfBIMScdycduOgbzUO8H5hYuiTDBXc0g3iGWx4wEbbeN
4opBER1K2JgSqAs7zq86UEHyeLqwm3FTUnoEz+orVxNUbtErMZO1HRxwCUuIdkB8PLqB6HMa51/L
aj9GTwo9P9dHs+urF93aXeZWchN7x2ZY9+W3xuPEggp/JLHry2FVlyfXJXMN7GRerKaAElXRS8im
VpOfcnjrVlU2VE4Wy42w7meJxKydMm1AFC2vZbPGKrMl27ndl8Q75OIxqP37QAdrK7dBU79Q9hdq
kxZWY1VSHaL8JoDHwWhKwgGtUnuWMDBejMaJ3PeXYBqQ1rdTaXFCvV1JD8z7UkxXXbJx7wsXHMI+
2gnarW22ozbyjwlnocEuwU4p622r7+dkNYZeCvNtop3LeCxXpg3TqHuO6M4XJ+9ucq44eqjdExol
aVA+x/5mfpEdTto21aNM6/6o3Mx1r4Q7n2R7gR0YKL1tkseEH1x22cOkxxtugF3B9MbZuuWnuAKX
0haZGQfoYLUEro1oQPZpN5xAlFrNQYZExHeXbWXQyuzW3rCFeF4+jTtPN6QH3Wx211PirDtkn3Or
VpF3L8WFH1Qb23zXc4MvWqRtHqkHEnJHM+jzk6Eb0F3w8HnVKtbXmHCja0whcRgRVhoSt/uYXiBR
X7lMfC3obdBdQQ0cck8PXVcQHz0Rq/ouxYwuAvLecgfiIBR4TDbP/LPXzWnQr5gcM0cU12ZqV6zd
t88U+BlaHBpofitnWycgaJBG3NYUlYrcdnRJVxxSxPLebm+SyoAjJlAnNKnVbwcQx7zoCHIT5HdJ
GVi7yY63gHWtHLod2ED84bsPn6BIr6W903UL3PRTWz7aeqWbjyTMUBy+P1oXjwCADNCewuzvDBES
OKCwwaFXHMYmx0Iqu0Fki0mOyFjSOgHBeGKSpHZ1fdmh+24jwtr9Y8u6BPnMiMrDqwCTsqa9BIRe
YCeLKEgHBw8vXzIB6zUpmJb8gC+ZQuRqsbZVWB7sasK+m634MoQ/9aVGx26ra+Xvi8EewACL0M7p
ymnT9SXC2wKIlrxDP4SW14jRnyXsvci8ZMUFwwrTaxYlh9ZEBYbF+8n+JMWBAX8UM3BoULcQj79E
zddGrhpvxfv2ruFz1sDhKgO2Ue6pg6ZzwW3sq3yb2xWa1qrfetW07t1iK0DLiNSsN1VY04XGPA8X
Nu+q9Sxvo2QidAS17mRV5oSBfDg9xt5D2V1b0Bmuio744AgCkJU58UlXn+hUHVDcvrjVKvE+C5du
4RjckECaFcw3g6QkbnFrml3YHvgQXaCdvvLqnviqz4yGyO/sWVtLzLswyYt1X99pvJ1I03mlp32c
X89aPc8Mx7F1NflPVaF3TZBf19EdKp4iDZ2VO4fE9OGmqrptBaFb0+rDHEc3jkIPega5B5PmsLxt
Whh0ztDmamBzPH5y2u/h/BmMgpQnbmpHSPkxQiK/zvPOB+NYfdBlgbYIBBTQcgWh4G2aN9tBJ7qg
7QHxHZA6zHYaSHHsOvOIXGg+cYe36M+NbDUoutgyRH7mNp29phIJ4Otn+T/WGH8zcfyXk8j/C+eL
C1jrXze3wFKkOBDedLaWn/izqeXGf4AgAXIlRvtLY3zBuv/Z1HLdP4CnXLCOIDYglV9wlT+aWr7/
B+BimByj6QXM02uj/UdPy3f+ABsCjTA0tJYeGZhxv9EzR2/mTayLFtQRporAkAKID+rnObzEH+Bd
bPJ+SAdKy8seqNIssNDkSuOusTdRi7ZEKnkexcA6++ELFzF6H2gU4NBnqHjuwxio6FUvA37R+SxX
6eQbzOzYXDnIVV09Pzg+3MAxXgL0kTi8d0Frxv+OUj4GbpNqd+ySnRR5+wkVRJJkCaO+zvJYuiUp
CgeKJJD5tHCeuiElOfTKodfsCnhXeAl1nkHLoE8l3Oc/l8WUH3U+47I9HZfGlERY3kUAtUyE5y+u
Ax0VwykiT8TbYt0N9X1fVWvMEy5dr7osAv1gzTmB08LJCoojL0eSVCober7OMTkIWmsF89xVjihV
yHGbQ5vFxUmH72MZL+FlJ8bA3rUQeU4twGj11Qjqw9fA/QwJjQDNrcI9leDx1ugNSHTUcPRslS2f
Wh1d5NaAUUN5kG1yZ/PxeopD1EmlhqA+ftJEA9R85ErVkAEcY7TwBkZU007Lf1YtjboO56o99MSb
8CP+nOWFlcoOIujGe6ARUoS6gtqEX4/rqkXY75F3x/N2ZP6E3krw6AIx+EUw1q+ZLv0WMJtxDLKm
8ds0tGJ6j8kxfXDaZmSk8IT1MrgT5qgOm/wTALuKp/6I82iEpQT4ksgPNMEBBCEiKSsZkaS3+R3r
uu6ijC1I0THq+UfgiKKNXog9giNxcXlp9gPvO5wkYcE+6VAXdwwgSRxu0zDAsEm1KERhtCfXnTN0
RVpXBQUoSXnsE00kAr6nHHYQWMybPAxhnhXp6toOzbS2wdlZD5MFmEc33gx9K+IssvPhu80SniYh
TjcOBLogwsqjFdBf9fepGCpY7PXjVlPI5fIgT7I4qPsdepUKLBWB3k2tim8Yc2DQYAVNCzX9il/S
cphXNJffqG+GFQAe5nvdTS5JWh+WvXmVK5I41RTvIyiIohk5NhNP2dCyGufV0AP30eTNsx5D/VAM
Wt67XWTq7dABiUicwUuuPVEODjAzCi8YkgXdc5d43Wfo3Yt7W2ohSd4HAUr3FnNyqAlFj01Rqftu
qoKvU41LE+BGAHqpURQfA6+0C3TRNLqmlQ0drjwvpyCVTp1886phwhor3ORuSqregcd2JGaSi0J9
VXSGSF4Bzj1bxi1usypamrA1ipuiR/87GY4+1ygextHmL8qPBpW6YKQc1eDndiqUwa33KNtQdkq3
L46N8KsXILSHb4Cf2cWFU7Gm+8pL7si0GFS9ae2hnPFGLWk2kHwT7RpOz3m8jVrq+Fk9ce1jJuTn
3WGEZP0DFg/uEdEJlUubBy2BZgCwNyzk9ZihH1lBPrgy6ANwuw7VroGVc3xy6ipI6wBKaNfCoL7K
oECjmtTFBvAJoHfDSCbNUVp5Fny0j3MZs3AzjKDEEiAOMH4vdGLnF7PSTZhVHTDSK5C3ijzLKcv/
J3tnlhu3lmbrqVzUOxPsm8fLIKNRY6tzqHkhJFkmudm3m+Qgaip3EDWx+9HOrLTCTgungHoooB4O
cGBbYpCxuZv/X+tbfaALvS59M170BLnPqHmbkswJHmNnwBYoh3WmKRIUS345yTj5FGu81gGPqgHt
3nXGnsMDphpTq9XH0azUPESskqphbXocNgzbHVo0oo7b7kxDmeR2QA/JTjwaCDkucFjUYWKqdR1K
04qme0h98nOKcUkL87mYp4AZlm0aWgDV2LtLOlSBJvupOZ9K13ulOtqOfJa64GwwI+PcTGxKKXtT
QJ02grZwtTEZXs1F43Vuf6iHtS3o5aVIttXkOQ9e5XnLPhlnZIStdCO8SU0+agddLRfV16OEjRWn
Tqv2gf0pxZkxL4Z3pqhRKS+KeCjzMLIGSjdD5w5XU94Zn2akwOpmrvFHhzmBMtXeppAg/Qn+prJt
m15MoatFtR7qo4FSxuC91XwYd7keLkkstcAiz6G+gP6Zvi2N3XbY/Lp6/uzYVWFfOKOuJeHi1uKg
jgxjcH84UgMnrl0zNEaYJFurxBDP0SCT/UEiXnz2VhBF1Mhx8XUvH86KmNwRnyVA0NuJ61HbziDS
Sn+ZerbtdQWjJWLpLPwOt9i06duisQ6Kpw75RskWBxu2Pc2QNJTMfGpLYcahiEHzBaqKxjvIIQgF
Bh1ryn+1UvlSgRAmOyun4EuEz+CzqJsMAG3IsmAZJ8Tfsd4CrjQASvQbi7kVXi3rDn9SGGUNJtTp
p63hSt3ZyKR168BcjLHyO8/onjA7jSBW6kjKrZYKp9+4Isocit1Co6Njzgs6IjtNvGAyEsRFdmQj
mHbgF7dhnC/V16JrxpfBmKihNXjJGbFdZF2kpM++dU3MoX9ESTVv0nKEcGzGTdBp+m3DjjjUyDuN
A1Uk6m1mGcPs09hGOZPjgA1aI58vFkBm96ZZwNLU+ylYNJAOhIZK/cWqKxWNCjHSMqiJljsjm747
p1K+BiqUUZnvEEKl6Q4ionI9E4ySbse4ih8t5xhbnAxIZRi+FhRo8k/uaE5fWJ4MI9DjPEl91469
VzNyUpPjR09ne1b6Nf1J6kfBvBz5uXCswlfyIY58HrB969Sm8bqiUdONLq21MKHK+tUt3Q7RQdNW
xq6IrBzaiBoZig8DVT0kzdQtm2Iq+odZVWpnk87S9nyv12ykfa7xzYqk8dV0Yoe85WYynnRpWIIy
keMOQTWjqKLIBhPNT8G3FEGOOPJbLGtp+gYRaPMWuh7V2wbHw+Tj8nFw23MopUmVVc5N1ZmT5ntL
1r1OXTnYviOhd2AZt8feF5XKl0SrlNVI9dio0OhIUTVohBQ7eX5j4KcvNm0O68qvEHo1m8RZIkaT
s7ZqUKFlqKKgC+RBV1Ji89tFM8/wdqCbssoqhgLgZnI7145LrMoYKVMgjQpMXUQFHhGlSJ54Z72v
S7dIN6CCH0W+NbtUPUScjCu0QY5iW+vJdJPTqb3uU0N7poVc8UIuJevWAlxYY8fiRnO4sFyeVXnL
3mOiO6BsqqKeJj8iaYAxXIxUCzujW8xwUavG9D34Ky9u6mYvBNm7/YYgIsXBaNOStuF5Vmr+EJ3/
N5y6/qfJNnGg/OlcdVeV8fPPcoHv//7HqUrRHONvDr4CCCvqGgW+aol/HKv4K+9v+OH+U3i5nrj+
IRbQrL+t/xrg2xocZYH3+KdYAI3BiolZjfMQGFeh5185WX3HNv2z2QQMEzMCrnW0vzhUTTzy7w/u
TpYKi12w9WVaEaAme7aDJwqFvZcd3wBaHfc6+487k9Zt7FeZV9HG16fD3EKubdSxpbSxwLVKtPaj
yJP35a0V08lRVMcLCaNstUaeSEopb6txzIv0JQJ+EEQU9vzGbrQr3uwMtzfawZ++tt/1qt4dMf9+
Pb6OVTXBidc9KWFAOGBRnOPxS8w8EuayHv1CsBz/+SonLI8fl8Etz2y9SnXRqb1/4AlNHy0qk/FL
7WRZWCoeb3tLVNouIuj2xh2gSSTC7S8KpP9B7yAQU5p2uPrzp3gvcedDUK6h0YhPBNsLtqGTFmOa
CbOjYV8dFUuZ17Rx5WFu5py2jDvczy0Fy8othisdF911a0bGjxLNO4n3z23BXx+Cu8bLsLO3qTSs
FIr3D4FQ3Q7alzYdoTdKjhPoYAd9cq8Mtdc+VZZDxczCscxmcvokJvNhyJiP//wI1sbju4FPpwNE
MlJqxII6tY/3H6HsM2Uhkrw/troe0fvUu6Bvnb+GnF0fNFfh/aWCAXgXCu77q0yTkI2WTP2xsY32
oKeZ5IQ9WLtWKMkHN3RC21uvBcgPwyNvMdgALBPvr7XUI6Z6c56Ps9ZZQUyDYosXXbtVMyIBRjR8
6FXqRHvweuWBvp29y0ulp7NapvdRTL0AmGtuf4A2ft/+/fGZTDphZGZBHEbk9P4zmU7RiGJo5dE2
lKcBdVTYRuVeTNb1BPw3SeuPCDLrA33/ta5advC0CDVt9J8nr5fuLuZoAzc/VhPr/UAGWxDr0vET
0qc+GMW/XAp2IiQytKIwVICcnoygvrFmdrLVeMzXdmCRmk6weGMSTman/1hd/+UL8778xWPkUmjO
wF0SWaOTDvH+MZZ1I+qEosGRzJICR4innEWD3WLAsKwbtlBqqDmt4ytVYYR/fk1+d5P0YFDRupxt
sfW8v7Loh4QSbTsdC7T/e60flMDuqnxrWkCI/nypXyZ8bhIHPHgb7JrAR0+e54S9J/UWfTpGZoQH
PnvQkGugo09pQnbGy58v9svAXMGXhE/xnrDU8lDf35dTIzwb2cYfswn0DMJWp9xkwun29VzUF0uq
FOdD6VYfDJnfXBVaAtyd1S+M6ebke2zpTM2lk6jHJSuil0yWrzTT0p2R6rQGhs4InFkxvv35TtfH
9u6NWP2ofIFIDrlZ4xcPFVPTOML8RvwSjxtPRtkGj2q+/8tX0fGdOJBoTGy9pxb1cpQoq6lrHu0u
8cKEfqPvGtNH0Qrab8YIz40iNLsVWFTWyRwXzZVBEXe0j6J2L6mOQNJXN2pfX+XpcDG2oWY89hRR
PLFP8uOkchpV5z2gCh/FjN9Mxz/f9G9ejnWngGOe/diaoPd+EDUGXM+ck/jRbQ1a7Jm/VFOgL+X2
z5f57V2TqstSqcMAoNb+/jpz5shlnHv7CBZFTw/rafg8vXRvJcf8ax6CfmheF5pZX73Sj/5aeuT3
uQf0zT8vfvKmVJqTewUanGPpXQIddpxP9E//fIO/PkcdOyzLBGZGi8Xr5BKjUeJnoZB8b0xqviNS
pdgWmTP6gmT3vzxOGaS8+OwrKRzxf+8fpSKRnSbZ4B0baUtwo8QE2g3s6D/f0HpEOHnpdCx1rrqO
DHbwpwkCmiPaFAe8d8QFQ3Jpklf9GzaaMtpEiLCqIKr0jpYgOLszSaVgV/d98q0pc0xCNDSFs+EM
Zz6qQ+FRTI/sJAsqxSy/IvusU7/staXwI5OC5mZygefuEtoHEWXEDAmMa/TzuVk3I/oLu5ypAfRB
OgO7D+SgAMqL04ax0pk94gZjTLxv5J0WH010v0463P+KQ6BzswZ7nDxmi35fvBjSOZZdXoU1rupN
W3cf+XF/2cauuUw8YQ3Aw5qWefJelIDqW93tvCMgGiPIIo12a9RXjn6me6mkMGHO/cUg1eWKOhCQ
H63Li79EnFzfDpx4Fqcn9jbkbZyeUmiCI3dNlfhoSd07oFDtAl3Nsr0iqzLMgF18MBf8+mAxlqEM
1MFAYMc9hU2Q1dQUWttnRxUVVuBAidvYBcWzP4/fXx/sal/jyMr5EmfZqYVcn7RoEnqXHSmtr9YT
o7a2Ym5oQcjRuqKT3p7HZRkdyN3U/Rm80QcTwm+vvx5LXeY7OgTrMvCTVaadLZOg5jI7ApRJP9X9
+Kg0qFgouDs+GC4vkNOEXsCoFNS92kecyRNT7PqlcvuAgmmJcvVf4uGmXLpKktjimCcmlS5lx/IK
aDZWm3BC+3kHaCZFghyJi8Fg32A3S75vZs38YGz95rvGzAmQwIDeAJXgZFpE+G1atcK3gBVh2U1p
j7dnqLrdn7/r314FNMaac8589Yt1c4mJ+HIYURUIoLDLp+msVoX+l+g83x8pJPXVRgUFiHX75HSd
y8IpLWxKR7snrFDKpMYgBDv6z/dyop39cRl8D6vbFRIQ78n7gUOLuI/GURXHWcnc1s+qji5pq632
ImszpMXVktSSTtdseveVbJLLHEnXF7uQ6qvqdekGcCtQ8DL6tir9vzkqZWharY5X+8pSzt+0TNF3
5oRK27f6FpBCmllPXUS4XjRquHf+fDe/eQvYmBJHsd7Nelx/fzP6FCP6iQZxLDAX7gaHd30ietHv
FE1DN4Y8Tomql6LUr+txHj6YAk4kHX9/lEB0V54Y39rp0a0qujxFtyOOJcqOkGcnqPLX2qFVtR4X
viZ2szE5e9kMKgxCaX2qxmi+mSI13cZZlPwX3gVc+Z7NcqpbmOPfPwubys9KkxdHL1edQ6emFYxX
8yNi/fpb3u+VWU7YG3y/DiW2k9MjSadT249LelxcmW2ibEq2qRcXh7QoFkwy1vTBu/ebh0yPHdM0
pCJYf1RCTm6LViLDte2Onhwfa8eiDp3oli81ez4sk2GjyR0fRrOLg7GS4qDBY6IePHbnBoSCD85f
v1RlqMNgD6ewCE2G1KO16vjzrAv4x8kFvI5jTEpR46tR351xUCrCGA/PjlHf3fPgyq2N2Zu2eRIf
iSv8UEp0Oh+tn4K1HA0I1RnOuyffdKPwPWeG068lA3cz5Cgi2Z7GByKmB3Kmh8YvSkLwzLYotzOd
gZd+MOa7SNHfSN+9qub+ZrZa74OC2Xe80k8jg7Vgra+ATIPLhtrllLKvVdIlCi0aHzAXKhfxUIsH
uyPUyI8sA+92i/x1RPWGch+X92xdxm7ePEDqNFEZiMVGL5ejtW7KAWGW1qsdJ87curSdxOj8UY7d
2kjL7dpf4lG7K8xpxsY9J4jr7CVfqbee+qDHHn6opZflHb0KDWmqYeVXney0a8pthVjDeMw7vauN
yTesRlU2CMqbpzjNk9eKFfUuLyph0EjpSlyIHNNmX60X0fu6haxlxPT5VBatdpxdb0JbPlQ0kEwj
ShAD0zN/1tV+ERs3ycA2TXZ52VZt/DrSNGJVQiLzYixzdVdpifG1dxTDwH5f6C/G6KYt7enJfNG8
uLnGloYUri4tBLV1jejWXxhLF2lvJK81DF8c/5LNuYERCMu257V3SlfNRHmL2kPQmSxKssEBJh7V
soh+HA3+t4Xxb5y3/rUw7P8ub+3L83/8v6/i+R2ugh/60cWw1L/xgqlr9Cmne/378exHEwMB2Ir1
xNlBAgBb0vUY9A9tmPa3dWu81u5tNlPfBWX/YE7ghaTqbIOAY6pllv1Ldsf30wXNC1h1nB3h1WlI
1NTTKLolURMxD4kaOkuV7hXSjx+Vwfxom/+9bvjP9//7ZTg0gp9aN2PsSk8KmVBYNW0BwBFmUekA
GDBrmrN97Nv6LO9xRH2Vuqz3Y8tsCe53vrJFjCwf3eMzPeYev8cY4xoh+WE/WhkuS9g5yMSi5oN6
67q/OfmY7K34HAbbV84kJ1N4Cjyk07NSDzlmd7upgpjjF4sXnw/99BYneXSZuuMY9CgYPtisnJSf
vz8hGMh85SR1oRM87SSVQpPp7GarciHLb2Te9fc4tNQwNYZ2uwxOs1mqPnouolgg51L7+0ok3T0y
vO6ywNGu5eN8+GkcX/247Z/bDL8ZGhYbZ4YaH+q7BvHdeiaQ5WnqUOLZbvXB8idFzbY5c8zrX78M
64JG9Z3SLA/g/bLZ4AoizaOfQlRM7UH0stlYlmy3/4Wr8L5wOKGgh7jy/VUquy4b022mMM0XDw9r
DWFDjV7+fJF1eJwMHzZ6KyiGIcTh7+RAHTWZdL0sXTe2kXHJ4XDG5FhWNzqOqcBYop5MdkAif77o
+20uA4cZBESjQTsKahnko/d3piOyKAnO1UOZy6c6q9KrxUV/JLwyftIrYtOdGSdRVxg10cWVdfzz
1X8ZJOvVmUFoxtGWI1Tj/dUXVpSpazw9tMf8yvIq58pGR3nz54sYJ5mw3OTKRuPXr6HwnIJWI/rP
e6u4xlBTJZ0Im0qZA2kl8pIOqzjLFgPFGkdo8Rh582qILtvLVhrxbtELkzlmyYN86N48feqfanXO
MtqucQk+fDTkUzxo1j6PLHmeZDI/G0ga32LUHHXKgHroRMvU+Jk7i+tSIzjBj5bBfoyaEWGmkqnd
zi06q8drMabhaNkgyjJqxbY/xurwZUCBF7a9oZ93rZVfT0aDbIHwpscsq5adEEQdwG8R35zGVO6E
VaG3H+QYwCu3503GpBwKOrVnZu6Ul3kr7I0xz8bWqmnkGU3+Nsdd/UaTD4/rFJ0NwjXwBalRFeqk
xH0qpgpwokEh7BzLtndmNDgN/H40lq+L+V211NVnNETEl473v1mTVBG417ENBY4nVYCPqLXHwV69
QT0CWqdvN1Xa5PybyXQuBNK9TQIiD9FqPGLzmaG21bEebeOuqwMXJ9HWw0R7DzBkDnCeeYFCkPUn
NUYGExAZuzzHGigOs+06uRkL08hJ6k6XEMt6dTMX+vjQGbm7ar7IKkBiYwWpPe1dmyigokI9k891
c9A7Yeyhh4mDYyrZrq0spTkz+Ao3djo9JFU7hjQNzZ1VA62pmcR9VmnOX1DcDwL5ToCqZDwM5lDv
WKWdm3pWnxK+nCt291tSGr2gspX+SojBI3+pt0OMcuO+MjM10CUb1zG6JbfnJh76+dCo6jZrkSA3
QwVXFN0lnKBnc4QHgqcCdx+1iH2rgEGK4my46CfyvBP0/mGWW/t+zjCeCyUKwa52T87Q77HJaZt6
YATBzylKsIAEPG4Gmd7nGoLBTD0nXfgFeTb1TtO6SrPuRtioJ5c4rQ9eFXtXdusWB4qe+qHE4pJU
2SetFFYIf3DcE0f05Ip9JarX3sgvOmU4ljH7ynjuzyK1fLBqYzy4MU8st3E8a4U1IojypC+TCAIR
6LeU6CRQUHFrESjZzks4Tt0UakCgrIXkln4SfmXqt0TOe3ulxf/sDdiuM3MZtjY262jur93ZAg1U
ml2QJcZn1RWf0kXqQauaRSgctth1lqkwRlvRfTIjTfc7zTt0bmoEQ6kvN50y6VQox+gqarOXybW7
XToP46WeJGNYZvF0Bp5F8QelzYOxJEagwDY61pg8V4Ed9gpcLl1FekMj941J3hIg3b2blg/lqKLU
mKzPa9iWUhruF6+qxis9V73HcWiWg1Dzzw2N9yu0pIjZZFMGmoJ8Q2/Hr8jH8XdTS9at+sqOp12Z
pV+jAcF5p7RtgHqhC0YqKhtIUF8q3bzgTJwT/cJD87SnMUU04ejzc56Vc6CU7gvixL3WaXhJ2a14
aN9Svb/tIb37ZrW04ehKXi1kca+xNe9yQDFxU6s4VaoHrVrAYaXTV2z4MbZ8AoryXNmb0lk+dZPy
qiQGXN/SS2iGCANpG5s+v5b4PxlVwp+pUvh9Hynbye5eopmySWEnO9jkT4qRfK6q9t5Nk4YTWN5v
FWStqb1OgvAGdCtGb425eDenFrozx9uh2EDbbSsh57JrbckPGpDnbaXo+Wacv79O+dWkVu5GF4bF
fFBzTPKYwDtn17X9mWzEixDz2eBAlLLiAeJOMT+PjYLM0rQYKHzF0KbuW+zzPgbJx8HDFT8UZdhI
vJ5qa0WhaZTmi11wcKwJIjqkavKl7MTDLD9MFmKveLoLWMmhq2DBYAfw61k373I1w0Fdhx7sxXmb
D7Iut+o0kpROn0EhtMKK4QyBLbCHg2ePbRrWWdEs1Cj0JtpO9DJuUmLM2eFOhhYHnDurF9kN3nNE
Vdfaap1ahnLs5d0AEOlbbDaVudEURVH3Xd7M3oaAhfkJpEXyoqQLsVtdNvdsqsh+KLbxYNWXaPmK
ZxrmyhBOpW29ljNb7rTOKUvIQtHQV3Ie/+bkSvY8mDWOjKVy8XNyEq8bpKmi6lhynU7ZjulUvDDk
9M+9orZXqhXXzNjkVFnbOVHSq6oi7WdTkKThAwCj1UYsZFecpd0orc1MMbHzXeLri0AZouxTbE7u
jVpzTt65nT7WB0TS03OiSNwMzmAvz3LIMRwMjpUu14lKbS9Um7ZWg8rlfBV4pkRHPTuyRa/HVqzD
xlo6zhYtcvUaFU5Tb71RwY4s25LJzIz64rNrikmQx1lYX6yuyLGi63125aLZYUWxxo6HqbiT68e5
7l0oWdJRQNeniTM44oli00WqBW+vl+A8KaiON4ZdOQUU1RaDBSLbGsSdhuob6X0SFUGGde4y1QWK
W8VujcTvdWPqz1AYSdzYhiT8qVBTgaixhtzny1Jk95Oj6EmQDqOXgYir3DlwdLEkfhQXuti6AyTm
c+puXrFtaSDviXOztA09FEfFGGJONm35xpvBMmBw8j0dk2KAIrSeN7YTxV8tpxyTAAhyg3dxnCtv
9QWlb6TrMb0XI3GhiPpxHLh5XrI5QCzr7PSmUKewRdhasGyP2Et6AR5kz3/jE35cnZQj8MZNOOgs
FZ/sRcEeS22OyAO/MMtOO8tdCCspFL6pjQ4MiyoLxm5aGXgx/VlBzPVy9NwRvwy05OieGgbeoihR
PSvEe26eCbsx22DKNQOXtQDQj02IjUzYF9PwpS1VpuTKib7bQOjtJKwGuPzpMK0G58K5bvQEiXUM
p9TwAev1YNStLDM2y9xpYd0ueswDjNVpQ3OhZUJvQBj4c+FivZudrL2Fioh1Q9OUaxtt/AO/MiZL
PRHZ68Bh7Rkl2PSsz411xZBvm82opNawn+mVVoEai/HzbNCN8YelkMVGG1ogBTUt18e40XGej8Jr
cSDKVYvNxJmqG9EvC8ia0YYrMMiJryvr5GuXWquRPRow2XcGtLGwsLRWY7yO1k2KrwDALEac2ge9
5XpbpnDHDqw6FveK4uYR4vB2SDlTLuOFG0vxDEuti4LJ1lnCTG1KAR/B4D1qkcuDANgxYX3SmtH1
K7yV2GHiSj8D5tRnnx0NHNEUK3rkr1vrizJzaiS4mowgGgAmWgCaeQgaoLBFl62nzta2lr0Jryju
3CdplA1DXXe6xsejMX6u4ky2voNtx9oB98G9Y0YAVf02M7yHRXVEfq7ZpCOeiWQwWeGpDqLJdSsB
AnFQpwMbE/fZMtvpy9xWxIZrWq6StC1Lo98yTVjHYhbquB0RAGe7WRELE9gA5lCnVogxo5udr/kM
rGZS2hlvxFIpnySUCnzluW6fobCJ01DjC4NSYKlYpydTeIu/TDGl1SydmIiIUJvkHiK2ZyFbxqIb
1qU5f56k3nVYarLomoZRlG8IWQDdMparh70c4fFuZmyg6lZBW4fHni/vK/OrqVPq49gY9Fqjukj1
U/PWsMYYp75jdCv7bEk/r7XgZpdZdvRptCbT3Rikwqp+pwsq3hhg8AIbWVpmYU1l424VMN/l0lBA
rVWNmwYJgEl8GU4jP1N0bV88GadYYWK7gc4598s1pwxAcXFSY3QeLeOzaUZ6G2hoV19shsihWASH
h8YVjYtGRlI2Mb2uLTfdOln5c+Tirdf0tj06sKxiXkZzKjcTZ632HN8P9ms1T+QLnlsF5jXqVGwY
NZJCyuVx6dvK5N2Ua3bQpsZaz3Lk2foFLKrm2vUUKp+mAlZy5uCyidyyeyaTUT2Qb2JmTKdl526m
0hr7TcudPSpTsoC460XTBPSz6y+znvZJOGp5jjJA8jEOc03Hil3RYFk7DRb9K845840WUyUxvinj
Ve9WypsHsBsYqo5CNJhELHduhfQAoo1hPalwr/qwITbxnkCnBAGD2oxV2LauMgPRjJbqgi60/bQM
cX0zyB5Dd25V1HTt2W3wGphxWfux4y3Sd2aNpckpYUXwTbNzzOeIeUyiVR9ppcXZl5xDgwwQIdcx
PkjCuQD2imssVg3rgFUhc0Megn2PkAUNvhI5IiYuEdNZDpk55s8GoKFtDNyKNyB2WZhA0ki/cNLk
S2/1MVsrm8iJkDmkwsHXG1pxSGBz2wQq1W69yRa3z1FE0YfGRe0tYYOt7k6npe/gMFyqG8k8xsBa
zzIoAe903CU3vY1LJBBuUVxJFKzsN1hYHd+Egs++yObYFKRpDrRg9FKaioUqyHSlO3DMOtv9bAhh
oodwKmw1LlJgzIaeTGDXjkl+rUNB7fxsmnpE/FZVcYaJo5apdErmlxpfasW9Ldl9T6dz3mCHYUUn
UQm0hzKOebMrva5J7si7MNnti+RRKTR8E7FQxvPCGXLrXKpu8wnhi3fTTqUuQuSv7sCRBzLPJh/I
/d4WowOGpgch2WxiL3JvWS7MdgNzojMwjVIE28J66yeuO3S+ozr4GjS9Fs/TJLscm1jeufccjNIO
gyycny8dbqzyAJgnPnOkFj2OeiWyjcGCNG0SFsg5pFrZ39bCmtrNMIjepuUzmC64+qVcZOiKEcXK
okpKEJNDaFSv6dGD1dMmPCe9V+KFszI3dNhADH5EjE4V6E0/MqTZxO1wQmGKTau5eTScMYWFJ+bZ
u6xltyi+q+CH9iEr0k+xI0e/7AYL3EW8JNhIC7eDk2TwB7sF3ZCxRfre3AK9jjgXpDJ5c1KdhVAW
kMRp3CWLhZiorYdNpLRDHHqdmb8lGfgwnKNNbK+7F3GWxGT0fjb7rBv8rEzbKPhzrem76uxdEY/t
O+07mwQU5Mfe91L2T+IJnXA5EHNxH3amVd7pZuwVfmqlMHucqs63KIu0u9oqtAthzvVGq/s2RMA6
NBu9RHAZ5LjjDo03Toe2VsittvQS1TJPQjNCAZzrq0jd6cdn/t/Wy7/RAaEkQcnzXzdg/uPf87f/
c5ukWdW/78D858/+HTxp2n9DlEPRWkdmCWaBUuXfwZP8DRX7VcuOU9+lRfHPPoxB88ZjWwCwEsGp
bvND//Do402hX7L2e+lq8NPOX3GS6K7+/tiIqoP+EL8PnLxhIZ056T3YepRXcZkuX5RGuzdn/axN
ymvRaq8EUhSBsIxzzY23pJad6zj1UZpUb6jVbyNsCINhXWoFq7no9ItRuUyX5CZaxm3c1xtZyp2V
p0cqWxiu6kls7UjsrRHv5FiBsiSB9zB48+3cZteeLI+Nax+cBpQHMcAsVXdzKggLs1m4vMUI6PB2
MF+rN1x2pS8E+wGr9+4Mod0WCowYW9mPVPmwg6EawST7TZPu56E3LibdOaBzv6sc5Y615HMEG6Z0
030z5PvBVfbtVDwWhXgpYV9uJqNaCd5ELhZZ9dbqWB/rwQYmI9k1miU1UCsFw6hG+pkc855NzPxU
lSk/M2WPipGzWRRFHcRz+sKafIviFiaVZoG/Rucmx1EgyaqOrsQZXQ8uSahG0Fksjpne3yidshca
EbiFc+y0Kd4k+LpBGupb9jx7r+ZXsRIZvjTlbQzaEmWLfgZd7Jsuq5tc46koYx5hEuPZTiPU9kJn
bnArdYvuns/c9oCPsq7ZNL0y7kZRXOtOb/mrk26amyM/W/hETO1n2+HXVsaW3Avut+ePkQ5/Sqqx
CEnRIp+SLcymcJs3kfPROShRTUkKzGwmgadTTAsgh+vuL11zFPFyL40oxF8Ic0Y9zwUuPeCaNwrC
HasC4+hOHFiJz7LYALc32mDfqd7wSbHuTDm/dbV7lcbpY6mh1IHy/Rbj7GXLvRWeNYOoKt6IksC+
6YJCs5209/NcQGTMa8q6nfD2k5jvPWFczGJ6soYYPL7ziUKI51uG8m1Iul1eLbfUMXEOztSP805J
Q2v29qZC96JenfxWpISWaG4aTdlro3rPSn3MNOtgOdUR0ec1lfnLWS9vtAoroayKY7TMtxh0yVFW
lts0B7QQV0awpOxV8lmg9TTA+IBLHAOcHQ8kr7O3iSKINFwnMS88nVNL1K2OWdG+ZRrfMLA0Jcmu
Ry8CF2puHCPZR3zzQ9O+jW62z1yNdba41AieXKnw15M5lr6LptrpKOy6o4WNuN+NTrNDi3OR9Csx
c4jYzHjQNFLxiH53x8fzISh/07VuN6JpV0W+V2t9k3a0N2r1SQ51iHcXTSb5EvOUb6TMDV8ZvLtG
mq9erb32HjkmffH9o0nLvStV5VuWmGdO7hxqhYdjSu3CpDI0q9YdbeHzeSxiKuHmGUWrvWfUN102
3aqNsrdEsZ9dRoViJi+JUt+o+vSEjOMbIYyfZWOcYU0/F/PyJKinZ9b8JMvibar1c2lR7flpQv9N
J/JE58Octs6NGPlQcLMa0AJi7vxpTaZ9nlqxnJYvoLrVIGrqB6EBoHVLERR1/Const0cEr2i8iLu
uwcBYb6S9vaDT3FS2Pv+KQhtQlwDrWeNM3z/KQqvkU3TtiqfoqhDTrMKRWpr34xKGOv5hZdXtwK4
f6HF5/UcnVWtcc1h8VtfFj9afv8N6/3/KAAP6q1/vczfPlOFq95JLAx+4O9r+//n7LyW40aydf1E
2AFv9mV5kqKEkqPUNwi1WgIS3iTs058PnDl7WKiKQmjaXLXJApC5cpnfOOr/aPPljufrv5V0/n21
W3BBGfeSXXKlWvyz/7vaFet/4A+qwBw1y8QUd6YS/vtqVzRUe/Bb5B/BcGHcCAD9D/R3Fh1h0B+4
erBjIMqZJBLklJcbp84pn0cnE37WmvpjU6rZwcY1cscYKtxZTdA9ag2U+FgSKlJnsvYJYgEH1LEM
bt4WJwQm9CsQ4dcj858091+/ycVHjtwasCLPevmbnCykRPK62Mex0PmGWqdGW51pxGejSINf/YgR
MrKQ2TOVOlw7QCzhGcZpBH7Ogk0xg+iN4yyg9jke03zuhwompOMQRwWiF3m/AhLQL8/ev36uh7MY
GRjD+yuHFCOpWjuBfu4T7j06vl1ffq5pXtDZ4SrxqVRKF8p56T3kIus+DiP19NYI7b8txrnv1UHT
v3SlO3zG3oQyg6l+/SuNiuCoIMyPLICX/NaDTvy0zGj6MjZJ+SnRh49q1Clf32zaG6Hscl7+/5/D
YUhmeaAEvQUOQYskE66oFj6s+pghGwIRzDe1lVA1/18WH5dNi0OvCoaFv+Zf8SZegpZ0RSUHNlyt
0Fs1tZ7JbVU91TH89fsPxAG6XgpeFBAAuAo0By6X6hLhla7NAymi/Z12FmKOAWWgwvyI/teX+4vd
ei7cyOnSURZTnC2wIj19I72NTOFHpWO8U1Mp93mOWrWWNcMfIa5fPxRcZurA2cwCUM7ifOimJzIE
BGI/ziNx6E2j308MC1eqzRvbwWMkz7gIfidfa972bz4Ukj2qGGw19tMwiw/8G/V+cBVj5Rtdr2Jx
Z7KMCoWN3tji+tQ1uw+GSYt97O5ovrVVewjcWF95lgUAdn5lAFFmwgH/GxXE0OJ+nKfaAi1BtsJk
o5GtZ9GJrKbZ0BRFHCXjBVbojDojPjMTokio5xbDitXrJYDrXz9BB8w2l1Lg45aY/9jKyQO6JPb7
SP8NyrQ+GnoHwQc1GKROcOnpGLftZOGsnbgbrxi7T7xF4bLQNljyoZmPBF2qu7Ff5224a6OU7kSx
Cmm/PmzUqWQeaPZA76AyvtwuLqrf/CFiX6081NY6izlD/qIwpqnCYQUyfutVcmHSudFmcs4rJOfN
1uxiNxobs4x9Wafavu6ktZ9IJ2nyltHOGBACmkzEZ9LMXmM/3bibICPhtkU0AfvKl7x8zC5qMWkK
mtR3h7+Spns2R2PfCwAcsfrQZuBl0nyrhwF93WDnOeo+mz5FY/yjpiE4IBLWIlqTtP/cDz3XHxgI
HMxTkgm6BN7ypNrY89FNnSLfSxXx1cNp6mNsBfXx/ioL7sy8gQF2ciPD350/tTr/jDdvPTCk7uL7
EM83WrITBuMPlNHkqfc0sW2iyDk5gxJ/t+u22NPD8k5YRzSH0iyG7f1fcv35gWzPSg5sNw61tQy1
msnArotjP0JL/VSWhiQrYe6X0tAG1JKbKC1P4qPuINN2f+XrTc7KqGHy9CBGr4RZsQVU0GZh4w1g
rPfFKEzQBUW3x+LW+pCLWF1555cAutdXjtA6t5c9v3Y4U5evnGKrz6yQJxWdFJ+h3WGGCUSilJus
NyymYbqRx9tkrLIHJRWHKEeobeWRb312clFI4jqXPUyGxS1a4u0A1j2LfafUvCdDNt7eJmehPQEZ
vuuS/KENavmJ9i16u5Ftb92OCZ0Fg3YlL1xQL+e3AZgQKh5Z1hw/lxThttRGSdtC+kJILgtGMigG
MVyDPdB2jHBoYmbITvegjJ4UpUb1tXOrTVX3sEALMwNHVmXMSMwAtua+CLKkoaMdq+YGwR+9PLnN
YHebEUU/b5PIwH1Xy1z/XuRQc8MRws4mG3L5zUGJ6WMWox+/bfR6/KUOk/hdga383LfNaG8Yxda/
y3ZEsOhP9x458XwG+ZPDvjSvFJ6EnBEljV/MYK0G3gAiVUEAWGvyGAQL49P99a4TGq5++l0z2xXD
Sn1RGRhO59oxAlC+UVflyYoMOkGjA0ipUK3D/aWuAxhLEbgAaqpU1MsAprVlNUpVa2jlZAiVJ0aw
c2J1rUi+uYoNHU5jDTLcRfyqxpb2dqTwQKrBXhkAIZlJ9988Cvh3JvvUHOTSlycW2Fdkd6hs+bC4
ikM6hbAovUns/viFzW7GQMHn61ZdpjMjRs26FUvpm1T3e61DcSAy1khqN94XiPi5uQzQGuj3HIbf
xHvMsfD3LEWL2Hjb7OXQ/YKLVq/s6vm+vCwHXGMmZUIInUOcvchlGdoZCH+NrQ+2IH0AK1af0KBL
Hyg/Q1SyjGw7zdiTP399c3ENHYpvRJZ7+WS2UwFyHw0WVWWBumbX7jM3XWsN3ThA5PxoGnCCgGIt
d3XGlN3CVgY7C9GNW6+KlZ3CC6BKtdZ8ZW+U8QwJVNhmFDsgyZdIdQObGCC0Q+3HxahskRl09m08
aIeydYJnprLeOx2H360SW3ivCb3a92FlfGI+G4OOdoYvei+NFcLCje0D7FujLmZkNcthLV6y1SVD
FuXSz6fJO6IR9ytQ3DURE+3GS6Z+AO2P5BBF5ZJPLEszTIHRST8p4vCrwqgAtbTQxEgzqftjVOQD
GQGSa3uzU2G+WX0/MooPMS3ahF0Pc8PuGtkcsN58Ea0CQQ8CFvC8+/vt1o+EtWHRauEDMbu7fBUi
A5hd5mXrS88edsWE/16oe1hHuc24Ehlu7QQyhf+stUiOHMAJGe2D1tfQnjpYoxF+MCOlPjDExMVp
MJHE7DTrXWl5OEqrAeBJ2hPbNGHyEmtMbZ0pclYe/1XlYXHIAcgT3zkN8y2+CIo51kOAfKzeLwul
BKMNnsaoS6fd9Qg//7Q1wfQhmkA9ooiluPbBY5Di0wECMNp0UmKvaoUAOUcXXXyE/CJb36LMi25p
77XS2UqMur09pkkN9qcKHh1WnmoJ9otK6duFyqzm/uc0jOug5ZEDouNGJTffW5ff08XYNQwLr/VF
ZaD0G9XxAW1RbYs5O76rGdOCzI5/ARXGX6NpuscApGhylC385DiFETPmKe4crdPs6tIFQTjinlik
qY7Zp979Q7fa3dWz72vU8KTCsn5HsjWB/nXhoRAQuPNgyB/6uPeOKAC6uz5qmgcFkN9+cOJx13l1
v3KrXW9gwiUyKAwBkWeh0X35wKXqtJTPau/ja6nMSrP1i23XxSZBXfR8/+Vehw1IMLxTb9bwoG26
uBCqoe1Me3J6H4yTcYya9Nerd9N/sYiDI9/r3/A/L59HMSrJCFMOPj22HgGOyNnS29NX7rY5M77c
9nS6aIASmhgQ0Mm9XAW53mIiTxh8fOJ+Cek+IqF/UGWlbjpZ/Zk81pwcsxjJGsUZvDv6w5eLBb1p
JVkRDD4GLrOmZjeitKLS/WT6tnKeX4Pq8sG4beh4zquhInG5lofpWwBBF+uTEDiJF7rioRKJftCr
VAc0BtkBwkvzQxO2Lrd8PvvJ7V1soa2maDxKl8yTuP7U8BjMCazoEXBd/zs2XLVeOak3NhMgD8wL
KBf5z5e1S9+gi6ByCfvG2JdbtfWwW6jDbGWVGyUSPQFqY3DJc2dn2dPEdlhxMo33ARqyFIxykxg8
cWLWoAcxIBaQiNX6FIdFx4y4abQfITrw4WEIwuZT0ALhXLkEbmw8+nHwrWg1cfkuG4RWGBq1IcrJ
7yeh/ZiUKWR7O7Gfg7DZpUNerWz0G+019OneLLjY6UKNlSqrWFC6ZfBhBI94rE1dbNPUDnG4o0vP
fDD4lquj+kmmqXFA1DhdeegbMYokix6XqRM9aERdbsoodOwmzobJrxwdSwp0pQHNKXKXG6G58rw3
l2JD0a+EdklovFwK0gSmeVk/+YE90QTxQBYabdcfzL5pVpZazBdfzzUZ3SwMw0Rk7gNcrpUK2KB2
b8H9GVyD0asL0iE0wycA2+5JiTAt9zK0gCIoJvvJC+pdZ9SgLSyl/BzUWryy1a8bEnxol4yLvvBM
rFtcBEpZu8idtxNGJrQAoH9YXwrEurYCcONjkjDU1wM57nmin3XdKSsp5a33DjzGthCO4RJaJnto
SVsSIebJ16f0mwxtZzdkxdfGiOuVvfSamy8iHJnrf1ZavPUxLsBB94rmZ/aYYpsIkvug6U0Z7zxN
yg+TiVnqJg3SFiw9wv9+F0JE3aNQbh8n6Q5gNGnAfQ5laroQViy9w4WglnhLZF5xUHK9/ukCfsas
K6009R0nVLc3GG7E7/KqMED2I8FQrTzTddR2aRPO6ljoVhIXrMWutZxoyDVLMfzaTaoDtsPK0Yua
zI/MUFN2bl+OmF8g7i02xqAXZ49h4MuYFGoH0MENkoMJfu4I+Nn5HSS1onKT9cqnROm0r392Oesu
9ogMN+GXW9wuSwlRIVx7nCBy+IGmWNtYMybIPXh3/OkquPVqUG511mNqvghZPdpKhpTor5o2Fn+1
MaJ+4Y7d9/urLCMxbTMqTGBb6GpwPSzHq7lXdqAR694fejm+QzgLJtOQeF8UMXPNEzX+dH+91ynC
242LMhdJE4NTUm0GHUup0DLVEFyA5uMHleH8lAmJ/abSHNzocGvswi2y4LT+C9JsIEd0uGHppWh2
QxXVwn8aI1HNbd2E6Id3XSReAMc22s6MZ1JKAdsLhy9rBrzPdV22dWRkf8AsAW5KWdniL8h/wGxy
QwFHZOdt83ddayGwS0w2ol5RIN5Flop74QSPDXe+gMaa0Gq0ecqittCyx2eR+aeeQNk0YLgwki7r
YRf15qzKTZsU8W8rsopdZBnls1BcyAgxbZyf91+hu4xxZAtI+LrYwRMB5sryMuK2raYmed60view
EdlQLk8nr3fV92Y1c9OUL1Yyjd8nM7Yf3FxUG0w+UvwKLD0usD6OvUcVgts/OU6fcBGnVsl2WYwA
KyyBQnkZO0eDotQ76mNUAyl6h9D09CCCeXw9SVP+HeFQVh0dR3pQLV2+TAazzVdru/4cpS7ThTB1
7W2Lk6y6iVtZGs8t1DTkwmUmHzPwbLMbw6jSiBwTwNvSU0LoLgYuwG0bFjApm1g5ZomFXH2JRUK1
t2O9f44mLJe3Ea4GXxEO0aYtelzwbmi/OwlWI21bbnq3tc4MAEtvD2U+ehxB6VYzNAluZy/zCajz
OMmtKZ16elL6OEWrrTPlF0QLQvBfbYNpR1jjovLk2lnwrIRTdy4Kd3KAQat/scPabFbQ1WoslAMV
cwWnggFItde7+P0kBT7Aek+9WlZh8ZDrXfFZoPwmtkOPUt4288pk2GdhboEwM8tjBvkoOrWCGcCm
zoP6K3aluJwgfTICCp6Mb4GtDcD/Vcg/x/sbyGR/XB5BinxcXtFYw9AI5s/l/mnGTOhtqbe+2tpy
r+U0G0uGkoc/XoWGGXNZlFttRjLzr3jTnYMRhzRLDjmuNl0I1QbwsDSx1gq/q8yOw8AyCAbQVCLV
eU1P3iwTFDJrA6Ud/RT+9Em1JT4odB+3sTH1x9EZfliIPQOOM9R90VJpN17SnO4/6VyMLd4nPH5U
SGZ1VcTbFndxhNHqqPRBy+BU03Y5AI66a1ARUO18m4ZWdqpiB/Dp+Ov+slejvvnRiQTUDiTRZJaL
dQvZOegUobZoNm0ot9GgNC8ZrwGKg+J5v3NZdr89kpAEo8vJfl/ipXFI6HX5tqKY2z5Lv2p5D6Oh
JTfcj9pYI5wKeQXzVamnK7OR+bdcvSMGUsQtakDwFZe7oYEaPMWt2WG90zHRznX1IdbjdG/KQT2h
gyupvZw1LcwbG50gyVCZ+5pxIE5gF1tQxYLEbVO781vsPrdQZajqaN5u73+HG+GYLiK6FTaqXTqJ
8OUquYY/DpJHvY90nzip3WTi8yAmvCUy0qnvQNgiF4/bKvotRSsqTE2Cca3jc+P1csYYOAJGmqHY
iysh7tq0TkeFSr7Ht0obPHEMYeecZ0smL62Dz5l09M/3n/uqk8f+s0l0afEzq0DMePl6UY0KOtQI
fKECOE0lEOIcS+3ws84Ef6xg3w3ljy7FesiVfklUTzETTo14t/I7bnxmfgdzdpVuydzNvfwAsqol
MTek2hnk8OBGuvmENpD5mNUpRBoDXvag47Grl5j8UBZA6rFGh1mRIreYwDR7ZOw0tEshQa78sDlF
W2x6alw23hybKD8XLwjxOqEVCT/M7ZDPcorot6vQbaliUaB8T1SsLNnsxy5MfqSx7R6mIrC2Mid1
vf9DbuwOTgFC4fOHIpIvXpBXBEh/zOV22Lf6Rh3y9sPQRepOtQZoNgbKwaUylg/3F13ojlALkrzO
EdEhS1ZdjsjlZ7Gx2imNcqQYAg2E51gXHOwyaY79pMBcjYD4amb4qcKId28qpgruPOVlMCfYmZF0
gXYbzrHNc2DTEFnemTF4aUWEGE+iYH+o28l56BJb/sRKvn8wokDfDJ2b7vRuNkpRza/jZER7AjI1
A18eZnWhPOkyQDRj6vu9yEGWjnltbDhODFdksmeUmO60fDSeTdHlK5CoZZ79+jLmqbDLG4GksKht
GtMJ4g47KL8ZayxnOxhzXllnuyjzcIjCLm7lTlpWovN6uGGayMtwR7xiN9/evuhpoiXQBmw9ve39
xMYrK4Wuu0dHpTje/9A3jh+JKN1mNNTZ6K9h4s0NrIQm9++UYKUN/OzUT5F57IDUr5zyW6vQz2as
rAMss81F0iIATca4BKr+LHy/gy/knDqkGFde21U3Y35vNlt3BsMyZn3tpL15mHyCIYdAnebDKJEd
KJk53zPIp8+dnSffw2HoXiwvilD74Ek/FuEAlb1KYelBPTXVCj48/iR/WArOP4pWMLMZ5iaMZxYn
qQx07HkiT/URTwBAktRoZxBrV1a5kU/MM0dSGPpyyAQtG1SF5caG4Gr2E2uK90WH4/EuVGer7dRL
k68GqlkvNG/R+wzCsPLjzmipzhLkGjb91Ii/GB6a4mShHvG37WLEbQwpfELH7jFzM00ldFfC2vWW
4Pd6DK3mIhZ9uEVYizuPdtpo0dxQR67VwHJ32ghZ9f72vj659PtB5M0OpB7GOIuNR4nvTnZb6L5j
EzxaI4qoswz5DguP6ISdYZ+tfIebC9ITnm9yMCTL88RVF8Kmn3TUoNxohxcxrCFNaPueqnI7iNRb
OVmvadDlNcUTvllwsb3oDmh51Rq6nxsouTsi3rnG9IipxDuaxeKg9YV76hQZ7GMk/DHLE+aRVk2y
a9ui+kgnJN+FeT8+Fk31Y0hcdKaYVDzkaBccBmvlY1yHNX4qYu1g9WhXoEN9eafkaJaAbOGnIrwj
dlyvEkXH2T8kkMnKUjc/w5ulFikVmsjuNDAg8D0zkztGBfSWUlPb2P0YIdsSr6WRt3YzpxvFaZAG
Ko3xy0cLzRFtKD3TfaQ0w4dQqDzVWPQrT3WdCryebL6AA5oF/fDLVYJyLIY+0dlcFs7uZVA5fm4n
8dYkJzkgI+HsQZB5L/eP0HWB5KkWp0dFDw+0gbtYNFe1zsvcxPDlZNjbXqa/1RKCDTNu+12DaMmW
Uer0A+syZyVC3PqGDmrwNryXeWK3uHUNJBI5YbHhD1YpTkTtccfoeXpvZjPNbNTb/2I9l4DE2Z3b
0MvOYFtaVosFruErMqXxainiGT+3cptF5rgr6AWvVFU3jgPbhZpDp8amAF30COl2i3Fos8mnyCGJ
i0f96LbGr7gMk5WVbuxOsIygk1HeY71lnzAQHZ66Vo2cvVGpxzxynsG+rgHobjwOAGB8sJCdniHI
i8+VG6gvKC5JEoIr1YmcLNpNOrOZAL3Xlee5sTOYwoCzpmxgKmksTpvnISIAxXjiS7ko8AyF8Zwk
dobi0KjhaaCmK+fu5npAQil+SWCcq0eLAuSB4S+giTaZB4eC7aVKWwShnOT9lAzRyiDiRlvEI4lh
C+JYwr5f3lojbp6lJWzVt0t1Oja9V5+NKFO3VRCoB05rdAjdStuUyMkcLFnnj02fKCsVwI3PyW+A
uGPMeQtUostYk2PZM2Zc4b5LL/8goMwybYyNo0GDdeX13tieJEkQiikKcCxaemuIMpQ2WiakAkIP
nkaMZWnl1epKHLuaUKDJP4/vqAU9xtmkY5dPVFR4k3VzxjE6bvnTUFouZENB8jSHTgthP3pSZdg/
6pgjbA1TYs3YS+VglLZ+LOwie0gN8UspDe3Uj+haQW6Pdvcj7a27nH7HzL+asQlXabJbx+7YIJvn
j14bn0Knj95ZfdydRCO+D1C4jgDBxCO+Hy86NgrvnLG0juVACzhHAuFFQShxL5HaAJsCNrzqrWSv
5KivyTyhq7S5/2Nv7Q++GlIJDH2YHC7KYzevkpEWv+o7EltevIuzj52D2kMOZfXr/aVu3EDzjJI2
3Ux9uaJA6ZMZ2KkVaj60F+bfjB2ehzrN30s7boACe9rM11K5IXT5z/2Vbz0kNwLi8RYinIa9SCN6
oTdR3E0axA4JyVpMfzVWj3JmrHX7+ytdTfnn3ck1O48G9NmrZ3He3EBOKG42OiKmJVZ2yXTUEHz4
m6sh/4QEOKJGNdppFiOYv7Sh0L9YTTqeDEesxJ4bKQZxjlJXxc+Q4Lp44iESAoG9TvdDve43hLv3
ORpfu5ZOyQ5XaCBHofbp/qO/hs9FCstUnSvDBcrCVTj/pjdlW+l0SjKgh+6XmkB2qnKj9B0CXowK
GVyiekl0e8yEDc/NLRI0SpEGt5xDgS0OBlz2mPh5Zf1msljjcsQ8Ze+Nqvdie4r9N0IjQjlEToiX
jitKgFCtk+S/47gfeijkTYlYf9dkyaZWHCPeu47iThu38vRvWpuN70dr6I/TKBX72bSa6NGpaFJs
2OYVoiZZhn5hj2GtMcUVaqge0oo7UQTmtC2VvnuCkgTf3p6aEQ4aeknZDjHBCbEhTakQYIk0+4MR
MDV71pC6AcJAoVQAf8aRfmtbbTPMgjeDcpJslaPl2PmTquT5T42xsr1pSLc+NLoNSE2tyuI40TNE
cwp9nhdD6VV9lweTO23xYOteygmFG4SO438Cqy7KB9mG1tztqz3M59CXnbbSK+IjYiwojdz/src2
NWAhJCTmzgl00kXInZhBeXrcGD7InA/OVGrvGuFMX6Z8aH+bo9o/SoiLO4dx3/dcxQcXEHzZvNem
P7QZm9tZHF9+hs71DZt/ebp6M1GQ6eoNWqx5+MAIEfah44bH+8974yKbj/AsZEEtjoT05UbOnUYP
kDM1fARc3UOgI6ZlWvaPP1xEp1OjAQZSMU2w6d1eLoJQWTGoUtq+kH21r9CVht4v1u7kq8jHKjDO
QeU5Fp6by0kviknmoAaa4w+xDa8/DnVUCsf4VDnmWui7Cu/MsTj5MyeZtJsM8vKB+j4xDSkSxS8c
bAbatPyYIL21QQtUeZSpLneqFw07NBbWkFU3Fp6BbRQYhF5oqYuM1YonzEQRA/NtptFnpy77bVpl
CLtO2T+uGiFckEx4YCG+eLr/Cf/VBrgIeSDfKYKpFVELAIqwCHkVwNNJMURydhEK8+euTnRoiil9
btGAmHbMvxRmw1rdPTMGRLWkscp9iU7sFv8//dkMVRoXNoZG6AF53k/8GZyvYmqrDx0eUibO501R
fKaxgkpHiXNgcNDC3m4QaBqLfZVPWUDxGFUN0ot6snWaZigeKyQLq41TArjZEV6dD4nmyHbjtTZq
TkraOBheJ1F3qqcSOcBQnwYfwYBQ7LokFWdb8bpzmnEAt2PR5b5WZd77OszTH3GhpQTuxsMHOM3A
+yeKnbzE0ah1G/gY/S+7ntppY8tG/6WhXbixxr7KUDzxEO81zeaZKBprx0arxhdp9aGxRY4lCw9N
Y1nI6MfN8M/QWsY/CHGovwtov1SlqMGUmxlM6u1lIuA6R1akP4xoGVk7WKbNryRLMaPXEZPCwRQW
jyHZDCclSXq0Ojzzk7QmhYdEP+NU9ZMdRgiUORO2oEm4Rwg+yjdNhJHlDp3r9p8uGpAnE+h97cNO
N7qDmnh5s6dnLk6akurITBQtzRS3YmSP7GRwwMUNYdQQZ1PU6l4QusswrusKT3l9qviR7p7p0yiM
X1BubyLseiIr3rZd1HyTZoPApEe+5eP5Gx9MD/WzykuS72ndGmA/y9Z4H1kwXjYRZWyAzmPerBld
XSUJ8+6lC8HUiG9MX2BxYhtapqQG4qw2UbgZPBWtZNEUu9YsUY8qR2tX2u6wdpnMge3yzED8hH9I
hDWJfUtypKpUZm63bnJWYgZxVl+VX2EMjgg/KuUJOwXEU3HCOyZ4lmyieNJPBsNcnDO1J6exxZ+W
oPCgKVloxDDB5XKZ4+ebnCW2+bxeEmRnfke012ev43jozU3TwYINx8BbuVqua0Jy6dnllCEEa8J9
uFywTVHQj5OmOGu4y28MR0FMPYFnnmC49GHq3PFJTfBzbcpMOyLFMn7UECT9fj9uXd1vs5uUSWnP
d+BK9xZXj+oqkYv0iH52wqB4cse0e7L1bFz50HO8v/zOeOXQyiYTnqvCJbBZb91a2DIy/QktWsUc
ik0Q6douLSCCRnr03p2qYePWXrfvR0xi7j/i9b3H4lx3tFThvOhL8i8BTXfAqpm+Zdbhs4MA9ybF
NmgXoClwf6Xr28emDUmyAIzq9aNeflArGrpJrRMes4EnEjENQYw4PuZociByXDh0Ylt0HwPb+0Oq
+CzsQdpBR4ihIrztxbWXjxg29aIx/Vr36q2tOM2PcKjMg9d742Ni9/0uHxHUd7A4WNvE10eYBviM
dacRDF976R/e6KPlZlWGQGyG3XQi7c/IG6MEaljRo5ZER1lU4wMxJ9rZZuG9H7QYnej0KJXo7z9/
+TQ3KOwIX87VRM8ubTv1Wsvy0SBpP1hom+absqv1E36i33n5EFAhlWRkAMn05f7St7Y3bc2Zjkh7
B4jN4rt7IVo5wrCABk7T1sUg7Z1whvAhG9P+Q1G7T2iLwTbGK3ATUqXcX/xGGKGdClOGWRxTd8CD
l6sbUe548UD22IkCeZBcYD4Tjs2HvHfcv5wiMTeR2Zjxhp9VnQHspPuhsOoP93/FVT+NHfj2RyyC
pxc4bTflkT1bZuBN55khQpwU2JZEbAKavdjfX+/1argMKbOROERDGOYkY0ssyQCToG8RRfFrNVOA
nMVp8s2w4+yHxUXx0SqBrG6l6qbhVpbS+EY+oaFBKRMEtYU+RugkYxoRbkNHydND2yOvvbHBq34j
oQAuJ5DNlZsKBGu5iUWTnEhfLUAUVERwJaRQvjUxWm4wx5L2lGpa32wT0K0/h5qc5/6TXo9AdbJo
psawHVkaoObl962KgVSsdm1/HBiPF42iPKBH672Ps6A9gBeG1TQOwJsA/224MFDQ5peWMqoPDS41
a1PJ6w/NryGzn/u0KmT6xW5r9KLv+qKyfYBy9TnPvV8c8P7kRJn71M9+G/ef/vp+Yjl2Nh18rmbq
l8uHF2AEK2ENtq9pwnhnFVlPz6aLHu6vshDKpJjkHVMezXIbTHUhrV8uY834bIKX45uVYv0NGJ7K
fozOmtC9D3qB2nioSOWbMSrN5y4dh2f8SJ5k7Cn/QBcjpdaz0EI3K3CTnapnge8FWESoKTLF21zr
xhXswnyWllsfRc95+m4RdJZZk5OqAqm/0fZ7J5wAQ4b6vgGsuAFJpx/uv5jrG42OPM0ydCtmrMry
lCV22duiNBw/6bF6CfE9OvbO6D2FQ2DgRpzA2y/wbag7V1054NcJqWORjs45Gdzoq4Z5nhpo5ztR
iDjcNJzGTkHaEZHth7aJ+m2oxtmewXe+EkuvAzk9ZNI/RsvEcjAyl9sgnHLFRsoiOiMKkT5lXVU9
UvGVO1Hp5maY+mnT1R54U733HkD4T7v7b/v6bM3LIw3HFU63bmkVXZjS0tWC5bsqsE8Mk5CwLex2
1ypgnkFKrdFMb65H8g00hdjCNOTycRMVtfcxdaNz3FbN0enT+oRclLZNUiX60rf52uj++jDPaBuY
VTbXswXmfLGeHRgaKA1x7hiz0OIA1ZAHSrASMq5xE1Qx9Doh98zgFBiIl8u0oJkZR2virAfD8Gm0
oAZsKuQkzedwVCIkefO0/AxnEjhvokuHS6ArUn0TgQOEAoT/krsx9Q5fHMMUw1lOtvEri/pQ3dlj
k32IDTTQVn7yjduMn0zyAmCQQMTQ5PInu9rI/Mso43M0OsouFxHXJ6aJ36YU1WI1V8JdKV3tVGo1
v9YNyofEqByA94byiTLa3QcJBkK2m7gnobXOfmzROdGCsj07TS4eJYZLe1jbvho2iQd038DNs3Gb
k62F5aOeOdouzq0IITSj/eOiipSf2aFJHAHEswysthdYonCT+JzRHJA1jadOCJOy28Q2udT/un+A
riMjq4E7JJ4jPsI9dfkaa1whLemG8dlKsbQEahXvdKtRt3i2jSuJ7429zFKgfRGdm+vlxSZD5rPO
tMkV51AvkpdCjbJtmDTNyuu7uQovDqM3rm+C/uUDdUmlhPXQxGcD064jBA5lJ3GtX9l+N+IAeeN/
VpnD4pvKV9GyerJiVomM2tm2ago80PM+umqlHWDS/BdhjjIQdPiMHmM6uHh16tB3jtup8dnBivRT
1ZbTthtHZ+tEivfY9tFab+76KgGSjvWkgXIEbdzlyCeqUXNNO4jHOmC/AzxSicfO7ACkkwZawxjs
RlHZfx7Laak5KkB4HpKOwuU7dcYsbOE6xOeZKHNKK9xK0c2w91EkfhZGvFYF3Li5KP3AnwO5Nw02
wuVyuNQokSn75BxreAk5Rv4kB+VTVpm/9c44e0P8zsys90OFGP/9I3djhzLeoaTXIXwDRliUnhHd
EUtLielBC5wdsw5jX2bYn9xf5UaCxm08C1tSWJMV6IstKvOgwTSF/hQyJnA4IFFJdOVjT930CWEL
F03FelBJxnZMnul6tjA5cbnrEBUSumGgR9eb6q92gL02TX2xxRCvsRCgjaeD7Lyp3SD5kKz1t26c
K3gdnFoo8LNm5yIcDUlgTYFCS9jps3m2L6ujsBNxTHCY2I6QNFe+xY3wR1I4k+4ZjRggwS83AQzB
dHSDmHZa3X0X9MEf4qb7BRVmTePpxkcHZQ4VfcYPseT84G8CRjUEHp5OTnYOMWnbqkVsbqXu/FsK
/ufwv+Gvwv9XRvvWtPPGuXXnATHduLltYy3SBTsbNbPAy+uMyg/jNVWxdz10tW1he8k+R7RpVyNS
ul/ZaTc+2rwimQNcfPbR4iVmQ02y2Yb5uddqdwuYMjt4mVU9uYAKjnVU9OdswArOLFBmi1PP+lHq
U76j8rdgUNHT7YTSH9oqyN/XLfYK5rTaOLzxmV2S4nnyRbcWquDl2+9bNwtDe0RRPW2TJ1ed6Kur
/QBR0JUr5+7Gh+Yr0xhkQEWDconjkBIBJwcm/lmPq2Fb50qCu0mTHe6/8yv2LIk+tEpQB1wIr+nC
5RPhGaWhtJQUZ/hLJiBxw3oMaiv7NlXd64FmfMKc9d2E392RzKc4lIlePaM+SqvDsqpDOUkYPUr5
qy4LcQAwle/rIB0O3ZSIB7tLv+uxBbFbL6efIay6bYrJ3Z/f1OAYuEORK2GWtwQqK/2sANm5Bbm0
qhGAGxvZi2iNV/KKILus/UjWsWSDWkVmCwLs8k2FMP4A9nnlOZcmtl5AGcSxzEqk3ZQW/4tda5Ti
7yiBGbyrdGl8ncawdBB4N7Hb7Qrt3A368CXQw/JTPv0/5s5ku22sy9KvkivmiETfrFV/DtCQonpK
sixrgmWFLPTARd88RL1UvVh9UERkWqR/sWJWEzscFHWB2567zz57m+ZLWM5tu3GsJt1Xhhr+QQWd
WgIgrizrJu0UgWdo+Jfk879d17+aVCvyvULO77KIH99hcWqtTqpM7DW9yj0F6bQYaffC+fb5rDqu
h2FWkQ1c9ZIpiuTq8bGdyDEF3ilOsteQQ8fW5rEaSaHgYOH0+KkNbaD3SpDWWJ4sRuv107hrR/mq
Wqyzzx/kF2cz8DPJUDIrYKTywXrVUBZgQMt0b1aCOq9KTDssEAZv1UvfYozzNpfWpg+75os2lfkJ
9scveoHwlEu8DR/RRHL4IDJQslpOqcAr94024DbdKdOjFmPCRR2RuU1x085cocmpZ8hVfDWiOhoI
c7C31KjiPho3RlDqWnVCj/MXxznb11omSI0UNCDn4GSkPC5CXgg80tKm6HuDqx8lvDC3vs3mgG2S
VKuV7cozxp3urCcXad1oZxjqQmfoI0UOg4SfesktHAXFlKSUlHT19DZOa71qWoZ4IRCoyKeyGO8x
28fFB+EcJISkNhkFlFo+Tqg0LKacYlLuhK3e3Gl1bH4BkgA5jMg+oBWFsGTlc+twQs+ibHrHiIgt
6tOJ5I2JwMOmNsI+29Rlr79UoaxcdbzcRi2nhnU2rUZEvdmn1P6FUiV5LXvhCuv1KnT9Wc1uB0mn
IscSUvsNaX4+oyzQHtFmHcIg06f0xp6x3faFVo8iUCiDzvzOSecroyc89AFnJ+p5IptygdYpS28I
hWRutBpKbjDabRJ5faPlwl/k2gJlg6G0kyLs1M8lLI22WWypBW61dolTXKPDEW6W5tWmRFjwdEiV
cffzutS6RsRouRUjxIzFWMw/KkRhahcbq+ah79Q+81Q5Hr/LjYWjFYxPDc/LNiv/CMOh+tbli4nF
j2KXZ52N+IqXtaGBHxsp4tzTpSGEPjTh3X2ejJnZA75WovEU9nfEeUMLrkldlMa+y4xaBdiN5lcs
lePam52WrGmKapLpZjmKk27ftvbbrAsSsSeW+tHeti61ldMGUGsCWx1MbE3SjYS6mGVv1ljEeuwH
iEPWlZBzV0nsnILjxSL26xen3EpOPspfUsitm0Et0fyDHaJkF+QB8fhrkdz/gT1j+GBg79STUEkj
r1kqk9WB9mHvEeypz2JYnbipnBsvKLOXqW9lCO6Snvtc0Ee6+i2xu7hw56WhMFzXGtNPZ2W6UKdu
oQg3bmqazlUNo1dH/p5gRvtYyTkLpx5qoflhLue3CoJaZJJw9s0DCnax26uqpBRBNoniRUdXVfUr
1e5Uf2TFG67uzHgz9bnNrc4ahPZN7rJ5p9dThJVVX9vD1lEqbXQbXQeomPJObTwoWLjBtDPcrQqL
JgMrSDHgy0eVREed+kxpjRWXclBWM+4xaurknlYrpVtHRvwaiqhKIEliae8VuWLG59TzScT+qRa/
yUsXfUXJM71X4n6yL+rGRC9QrNUJuibNsktSxgnGYoGTNubZTEmbViwXGTXSZcABqX9DvzZks+yj
6HtYR9TcjyoFs81oxRSDS1DKPQnbqqs4w97lOuoydTxPQ0MetvYM12yzNFV1//kcWwPQD7sQ2b6V
ZMLusTJ65AOQMk7CNE/6rt2PqZ17hhDWua42+1aOGhfv7sE18vGlnTTnBOx8FBgDklNQRq6abMsq
DP1x95tTYrB0mZu9yHLNq3qkk6tIRXQx1OttN5ysMPvFe66V6isALVPGdshXatNSmXAvpb08vMCu
LHb7UMMATysu+qbcMreqoFW1f3yhJQrlHYk0weJIbR50r2pGir2oQ7uP1yroVRA+wHPlFN/iKIYn
oWGt9FM4SiAgh3FcuxQsT7kY9kpt7ac+/p4j1nU56o16Yrb8oiFCn1UdBZo082b9/KerWtghghOp
fb+vEMD2ubRQl0kyY5PVzakw/hdNQW5HZpkN0AQQONj7RgWmAvHjtC8RGPbYE5aAckr7grq17MRb
HSc9Qat/buvglpZqFRylfpr2Y4aOUVeTAowWxMO0TEXmgoNwi3eF9WgYnMgiThsXzL8KPl+Ix3s9
LhzoSDJJQUAQOPrYtVZWwBmxrWmvoq/nm63pnJfzckqb65hxyatyj11DZaYKgMLHZswmzWqjkab9
pCrVVsKZ9qKRMGNq8DO6gPhgezWmp3d2Dm0oX8WH4aH1vlRjwPr5+/5qfN81tIGYuH0cPsiE1yjS
vt3IfVxv3GmsjQBSR+VnTnzypX/V1soexLiOXL56SIlE8AWiTt5M+9bQtlkePY+2nXyr69q1w3Cr
9bGfadF2nuodzIYLONQPHbPPFZYmXVnNLFM4bJ4I43/xSAwAvEYyn8Aeh9eJpNcSe+mdaY8mZ75F
JnK8SUcIjY0KlHQijvhVWywgrsMOvCyQ349j7tT5MOugHvvG6CCiZal9n44WMpEaKlGfj+px7gGo
yCTpie8FNWhwVz62ZUJ5kuJIV/YjhF2ufbJVyhudkKt0B6y/EuiSqZA8ZyqIdDFNNs0vsqRIl0k7
IYab0mWqi5d3dVtzXo7u3If6RUQYna6yqVQyYPeFXWCqmC8LNaE3ecKZ6zXT+IYfbfYHh00/XxSj
tOwo9eVEtiZoaFdLOJb/GB7jRXm69VL4Li66dvpPWyG0o0GLZnPeG1qlURkiFjcGyLojk1CfuHX9
avxIJP/JqgK3PFiz0tAP0pxJ896Zh9kvsyH34qKguH+OTwq4rgjrx3iA16J2as2UgpZZB+OH4Ful
LiZtGV1ieVVXC+r3TWTNS1TLNSm+ohhG8jOK6M8Yj8tRdaoTG8PawsETWKt0FPIC3C8hIX3s2NyR
jImYe963OQx/BL5kQrMIVVNp4T8RhP+Wy1VJ2nQpTp2jx0EJBBCKww0U/FaN7oMzh2TdYsR9vuwN
rjOuXhTIUZkj7sWVTsOT8s/XJflhipupRYfmeygoV5t5M1jWLGMvGF9aiVp/0Qqtw9ydqvPPl+Uv
tn2qtNayJoIubp3aQRzSF227iDw39gvcjy8hBnBu6tgsnbqmissdkOvdVRLECbc0c/RIncWZVD8S
GQykurUeP3+c47NuJcAD+jK+wIGHlY0lkrVNpayM4Mn5Bn1ORznXrk/ssMeDSUEQPDIQrhWwOZzJ
peokda3Wxr7R42wzDnjdpqqe7pTOroNs6JQTMMQvXsoGEjHWKAzpvkN2AwA8YhtRo+9llHuwqAf6
aiqn23zedb94K05LiGkOp/iaa/+4OnrRNiDkrbkvG6M8zyh7OesjLcave5wgNsjyP6VisR2swDX0
93WgDnW0w7bOl1mfzT2pFMUriGaDXh4BpqPcOevq+VRh9vHqp8wHLhbZGRQu+fvj+xVlhPqDElt7
xYGGFFJ/TuVLJ+2iGphNWZrWW0rb2i5S/Pp5x76Pz8d9h9P4nXuIrqzOHvixZTPuEAxp6Fl8sMY3
XSeUjqS8CYxe+kIXt3eCfL+ftDb8ejmn/Eakpk9KVw+QQ5ivldjIPcwcX1qCQxfN6XKPB7O8CTtL
dxPLKE9M73du1OHzwnJG0YIdi6T4wT7ZZhh5Tb1m7etcKgOTwiDP6lc/xAptNnlEIdIJx8TnkjVf
Vjg2cideDdo7IfmtZQo3pt7ey0ZYRZ935PE6gP4BHWPFK0jpHPJAwoHuMKIpugtVaO9z1Kleiijl
qVPi+KCi2JwNCbkV2sDR5eNwwScbjZTs9R2m8DAR61ri/j31DsIzohu/V1Oo760a0MBbyKZgyRkh
IOQliaJU6Ps1Y+Zyfaluck47aq7ixH7BcKpXz20skc7KNHK2cZrCfbNDyrDdSSTRCN7V1os/G063
n2sD7zCz5Hrtykba6DjBGcUjWuLLhWmWTYH4XuxQ9wDlHH6yrC+BFafZWeo4Q/EN1tOCqEVf15mb
W2YeANVUX52eqv2hibM7Tufi1YoSvTtDe6r8Uje6A71FJCr2tZa14TJTfJfrKm4Q5winwjd5mR9w
C+RldXBdvqlahjlX282oSmhj05xPom/CYFRqZQd5JX1NhJLKHGx5Fnl2oTf4wJamuGj7Jn2rCUmR
MVej5WtdqeZNWvdFhnB8pl0XKuqCW8vC4Qbh7wkL837oqUVrQhHn23wsBy+Pc5N5tfpSw/OaugC/
U+NSiiBpwz7XR5xLUjNTTsyHI1gcLIH4ntkAyQvYTPs4HboZMVQr75K7tENz3jFH1dcKq3tqdQnx
Fm3ozhtL0oKqJsm1IBp3IkQ73rZo/h2tI69FJvMgckgW/Gf0ENufMtOeiimmTCXOTM8aExPo1epv
SZcs7jigYfr5alt/8YddADFVYiSI4lxhUFs+eG8zwZGmhzVwRzKnuZoqa/Cb2FTOU8CwjRGm0RUx
v3RiiR+HEwaROac3Sw9OArfVj70t5axL1pN61/VFdRkaYKljIU1+Qc59VxO3XRhVFm4EhmMkCZYy
sLOsvKQ8tz5xPL0HLgfvDy8CYVl4nYgkHEIfXaMqI8+i3y2xCaNu6m1DClLVGG8me1aulTQG7Q0r
WWiuqUc9pKXB+Ka1eB9QLFoPqOY3VXsxcDsaN0NZ6teNMyLfVBa4wvuCQAllSYGNhoe/bbkZ06iF
CIw+j4u6HlbskEn11Ncr3dll3GwISxck9n1FKQWaZGDipZc2MOrhS9foE0ZWxwn2+Qw4iggYBLZC
/sATDKGcg9uB2aXN2BDn3DngtLDPHPySRbtsRDOWAb4fif95e0dTfUXQ3nE00quo763P89PFJ0Jr
G0fIVLtrzSa7wsxIo+w4tPMvtVw9ZI2sfqur0fiG62F7ojDh6GRZW0ZhcM1Tc0IfJp8aTWpbVZq1
u7GZdDfXpNyDdHPq/PrF5Ca7BUSyhqYr8n7QoYVTTKMqau0umaPqPHFyzDGNIj0rstziKFsi9P7U
9FphcJ+NOXuyOz3ZoUx9Stjt6NrH68JToJ4DDo5GgvZjR+dC79Mk6rU76iXmB3ksK1y2SfLFnRQ9
fj6mv+rZn5s6iLqI7QpdZ+e8K2zAyUlIhUeENAaft3K0R0MqgnID8xcbB5DK9Sl+mjmJpcgoLPXm
XTxryiaTk2IH413Di3Muz3ohlPNI1fDUkvvlas4U5cRWeQzzQWgC64Z/ANef/jwIGRJ95Ng3Q/1O
6JMdpHaxTeI0d/WuvoCN+20o5et2GXaV3twMVnKq9bUPP+5UMHcI3blUGyZp9YM+HkZLkrsyNu6W
ZVqu+kzR9qjoxldD1i1+k8ATpcwWT21NLp6bPP9SVskqXNukpwLH9Ug4eBDi3LVIjGEA9D84Mlqn
txarKaQ7ueEi4SrWSCYbUZbupuGzW7PADtaty0lono203dsY9WcdmyxlpGM7e0snEsWvFyd9+Xx6
HC08fUUmqeziWFHhnR2OT5tFkMehhu3Vfo62k2xc2tGsnVl6pWFTPhTzOdK97a2RwZ2p00ICj8jK
722kJaeWw+HSo/yJWjpAANA5osxDgphiNUlsgjbvS6HWsd/OksgCNSaId7I6Kz2KZMhVGOifLJeO
kCCRi6JGuC3Sne7J5ruhPyHHPsNe6xXs1TU7XxNgo54EzYIikyvrrcm2CbsZOdFyKS9DKx8tt6ky
6azJdeOPmiKCSzILY0MhaNJ+szlLe5f6FzG6aJQPL3q/6F8dWSSXdSWTW9C4ODleVVLu5xXNip2l
UTY92trcwVFOiwucAg1EtdJSdYnehOo3XGUkpEvEMnndkpcpOAvpXleZiuSUG9WRuMp6oSJkWEUq
mXtg3B/Xvhx1pTKKOsPOPmvU3bTAuXG7OELZMRnsVnXZ77MfQ6bmD6GktiB3S9bdq12vnRF/5y+J
kuowrAGLgQ1TJ4o9BHhBMRTcdt5OzMN1H/h5gfCsGIvAJKDAHb7S4dUiX4yqLVKelapchCwzO++8
YaiVbaHJ/VZX42oXK1WxVdMmu59XwUrIF4OvjFnmgX+eUlJRDhcs3i1kXaCerBUlnH8H0RbKusnc
1JJ6L2Eegkj6GeB0oJjPsQ2k0ZqbVcOlMr8XSnptLPRcNZzpU/YPA2weghIKvFVRx6FW5HAAkVcx
eiNU5fu86k3PxHHTk5fZ3A5E3udFK9euEPGI2f18i3LniZjjiKlEgAv+6ax1cZzK7KAfp0/Xd0Zo
mYV1v6i3SX7VKjcVWVlb6330Kf3VR01HkjdN78zOwbjtaaZQTdOFFxlXBRFpYwd6qbiO+jUt061c
NCdOtqOj5f35IEv+9XyHDmiTPU5SpuTWPdTYbRHYuyGw3SmI3f3nc/PwCF3bQZ2CRAazEzzvoB/0
UUz4BdEPmat6SKF4gzv6LKET/X20FR+2cxDkJVoohtHkfWRPcVsv9lGB9IPUhRvy57z6zw8Ervbd
JP6PSqCyEuHb9/Gf/3UjfpT3XfPjR3f1Xfyv9av//aP/9fGffPOv3+x/775/+EdQdkk37/sfzXz3
o+W4+tuYfv3J/9cP/+PH+295mMWPf/32R0VVyvrboqQqf/vro93rv36DQbqK0Pznzy389fH194Jv
/p//nf/4j11X9Q2Z619888f3tuPX6PbvUBUtqixZXfAP6OXxx5+fmL9DvgYAp8aYgGktMy6rpov/
9Ztu/A6SgPgItaEY/hCg/vYfSDu9f6T/jtwSuxdqSOxf5Jd++/sJb//c3/7s+F8TZv90a/iffZBf
syq+0hbsJmRJj2jSYi64HEm5+aUxlNdyyCWIUFxfmjTOILY5aqCa6Vtcl+Eus63rRSmWTRgXl51c
aW6iDFd9POuvo15TO5ss0CymTt2PoVrv2zavrwvsrnfW1HR3YaqWW13LjRsqscjpDBC19KW4bIcs
dq18av2FgCCgYGy+wP3mj1zW9pZIY78o66cCF96NanW6b8nR66zAPJqk0HaptLov5mjXpvY3Bda6
EMiXqmYrAkCKwiusBVuHQttHefrSV/lzWKAtMdtJ6smj/dBUiJsqK/vdgGjthjn7aiUvObqC6bOT
LY9qHX1R4+K5ihzEn4W9Uwvpe6xYO73P3/qwqlGI16+TJdqoktbstKpDaVZtv86NiF21EcpTUWec
avZDizywkBzJlVUan1rzGn7TudxbxDcl11Zs1i/iHvUECS67H9YN6cjUNrxEWcqt3A1i08c8XapY
kztN8iMmvDlKGuFDj4S3q0iJiSkGnQUQ9RaqQobGJT+yBc7beWhbT5mVLrAi/hj19NWS2trNURJC
NygRN3A7TS+0RhzhjPK2XSbZhS6Uu3JRxa8RGL87JWV/pg9t+DwKI3yKqLLb9PKAbSdEqtuBS4wf
VZIvFPKpFbCS7wBhe20T6edOtzQ7p9aR7a8zOGZcxTzKYxEZWWTxYiLt/9QLZkBCYaKnL7nY1OC/
viknr1Ku7x1LOldGXtqiXt2T0N8upfgt0aK3RIx4A2vlZTVPtp9hgrKJLB279aZHm3qapTMYf1PA
NMHTw4nks2gUd+g+odohFOMMfhMyM01KbdOi1+fzxOuzFmI3Q4ypy0EDY4ACeEpDjc7J/AjgiSgy
+CtplKHZpZCbzrkNZpuyTbSv+ay2LnSiZ5RE2i2owmMo5bNntUPsYwyzb/XQcCPUrbaRbF5L7WBc
JwKvj1LCKEsg+eZGQt/HPSQpCmj3GE2+jun0mEIfOstEtVyJUZq+FH2douzPLIr6ufG0pXwwzUEN
ejy5zyyy/q5IqlsA7n2WIIVNvp1RRFan9R19yKlTCx/COn2RFqi8PaNf4Y/mZqLFDGjt81K0g8sG
tpeUckCAC4uVtI4vxkzcyuNwNZj5JSK2lb8spfDClJVkVRbocslkbztmJyk9AqcKBmLF1EW1M/Yl
aYwuUQ7dOaXM5K7K2xq5sj3VDNcqo+k2s3iSJjUnBWhOrlYZZ1VX3cslw0eu97lul8fImnN3ltVH
KFgxtiZl70qofftJB9jU4MTN9RlGc1Iy7TBMWcmBrIjEbh9aObOQ85LDB9Gxv6R1gVa4bQRwuYNE
590bub+K7PxyETyvNTsPrSpuq4H5BOx9XS+8kzzSehwXwoPpiy5/1I2+paIrXRnpGwIsV3Vetb6m
ErTVkzqQ3A4lqtakxCvMOnx+3/8INE1XLzFMnSOgwkZmFuXh8iiZs+rJHTILBoPkmXUsPFihhOik
zDzkTwzPzJOXViXdRL7UBaepbsqi1D0sTSZfTgz2XFuTAlmSW1erc2RKJUakapSJGUWcLUC26ZJK
4fOo6vLd0tmE1g6bh1U3T9jHPkmEda7Vs+XPmIz501zeW41ADWfS27tsHcjCMDeGPKmBlOAayZ76
mJnMnrK1H6Bgaq7MwyBp0zxBfHuLRfidyui3whibXZW3Kfvm0AXvvxscnWrnxdgNvfUQZksUNL2c
+dmSvcxDjtc01xofiibhTl6LTTyWEFZHDa3S+TFM0jcV3TBvgQV77gzjVa1IlTdGLNm8NBKvQi+O
TNVlXfB9jr1rpx2voHFPwdJwLNl6+lzqzVPTF+p5Z8cK0kDLo0ATxhMDExFK2QyI3texV5qm02xK
TO7rTUqx/wyWvTRXTp8x12T4BuOA7xzM/WtNaPthZN3JsOPxSHuupfRLWoc9ewFzIaup6bZ6hlbH
KslVRrYiY8lwU8jNayWK8rN8Kbt7LRNWoHap8FSJsVQ5Dqa+fcprFO9GJX0VSq65dU+KZeyl2RtJ
b53nBrpCkapPAWwe5QHHJsMbuL5zx9P3o5Y5WyOXnB1AG3JEZeuNrWBsQ/OhyuXCnXJBH0vMl7aL
35ahvF/06nYysueJxyKdww+nRvISzXyVK+dlWs+PUmdeD1Vdb1MV5XaYqQPBNwPaRc0TbEhntVtk
e7KlH07E/84ja1c6+TPz4KmcmNSUiz9gYv9HSFaPtPEUqFTBXFbJKLvavIR3GI7ewqd8jHLxFLbz
4Ikpba60soae2OJt5JjSD04aOKFV8ibJENLg7mocgsWzIoXnszAxCImjVylau74y2YFEXLlQVCV3
nNqnaRR4UEU8o0I3D6jz7CRrfpyqMTzP7KEKUPdN91JGSqNUogtTjqWHcZ4zWFMNj2Bkr/kUvSFM
uum66DXr2WVEFfdwQ3NUWwS+DxqqGfivcNaNSey4pW5PW11e1KA2LIn1ycByYMXMllH3wVnoJCl9
cxJWWyMxdsrIGZhgMQh5NHkZNOm8wPrZcwrpoYfyC3yDQ/xirB0CIOz2KXNfEQk8Nq6j0chuUM42
JHiTRM9ITRKCFUPlD7jYMb/lqmo83QjnqwZ/hUclpjcofCOHMQoYJnqVvBhkRv1Oym9Fqem+LCse
uVJs5VLybZo0PWYJXnRGRvsodrMdZeFDrMv7LjHQN18aEcBKSryltrRtky8Cbis+VE0exze5U07n
607pkUd6TEo7/N4MGNkuefu0xndtAqCRZGO5TRclC2RiKxATghqhsuWoSe1srKTCwbZlnw3lsHQl
AkGSTvllWyjfqxlNr3Sonosq6TfEzdtu7NRgKKPXJGuZfmxXWcbuL0tWFNSofblaCNJqzGZzJVeW
tpnrRg1iHeBV0tgh04E/VMHUtPQJP3qdvVsamuEavanOHQx5L2MIBBqjINvCqunoTNzGZq8fxe0w
8nwzUrJuTMbOXZKBw6BljwQymlxZS16agm0nLzh4p446nGrmm+S/Ky9SAIxyK74fJJSt54aJCk1/
8NT1fDG16LUS2XOERA9UfEJs9CTNqw4bTo8tK/PjEv8yEoWjH4f2gx1rhNNmWSFDoOyiBuK7MWyX
l7BRh5XaLr1EMoeZDqjlthILPQ/1afe+GSZ6bAegNudFbLx15TAGaaXPwOLEQTChz8ZJpQwl1DKq
KjKOXWqnN0PHDOZeO19EJefburFE8DtdaNwzAbX1sLTEy9MS126dmLqfqFPl1w0nEXYNdGNmaucy
+t5/IrL/6OZ5lfxBfqd66z5eMw/up//2pz5cVf//uJsa4Mr//mLqVXlVvCQ/fr6Trt/480Iqmeu1
E84C5VRYUaxElr9vpChz/w6hj0IVMhGIPLx/9NeVVDF+J/mG7i6yPTgxgbD/95VU0n/n3shH3C5X
1XSERv7JnfS9SvN/rqRcfKnugcNJpAtLjQzCAYxoDGozO3FVbKi36i6Lx+quuzSeojtlw91zO/nA
05vsWknc6bLZ2VuxW3zuR9f1c3PXtO7wlj3Uqlt452iD+ZTG+F9G//6S09V3tnDLXKLVXeIlPrJ4
rgxBctnAy99krz91+V837Z9LUQ8Klv5+CwpC39+CSq6PaNYIRmpVI2+RP/WB8JsdSR3gItlVb9Xe
mx7NTRpEfrwrLvS7E02vwM1RB9poRwPDwjs9lFBokcCJFL0uNup22UzfUs3Ln+yr4tFWttkFRna7
BTt2y1/K6/JEivwXLa8gJq+m4CWDXcDHl07sacztnnJPeMmb0s4ux8naKvF0nQ/Kibc8asqEbr9i
lPCkVjLjQf+GraYRPRrJxsKGScSS6+QBKi9nqGcFn/cnM/tjdx60tD7JTyktc5QTnXKYZDOQldTv
8+nL57//QH6EqWIqKmQoVhAgEEYHBw3YpAC7omnwP8Wgpf46t4OpbrqS2fPVzqSivqZYsDI2hrSE
9duauTHvzdZw0PRoc85TkY+1aXGjxlvxQhRSN5xVU29ZVFl1+vBYOKWmBfrQ4G/3+YOvXfxhnmFN
hMjE6hsEYAyn62PHyMCUwpiLFGX4L3Nxa5LeKsWJGpLjzmf9UB67Il34mByCrvmkJQXqzOkGDoo3
GefA9idA7wNc97372QdJR4G86wDwB7ng3upSdcJweRMaHdF2GWhK6lJjej6GwxeAcjebFZS9Ql8q
T8zhj0jv3y1TCbC2rCFddNCBjWlFg0zL5lV0N1+Ft915cjttx6+fj9NBYubvdpx3TRWIoYfL0mjb
Mq3gSm409xnA4ZJIyMNGy688gPRt9OBs0Wz3TjSqHs8OXPuAsMGyyQYpBwu0dKyw5QaAPOk231XX
xll3Fm6W8/TaPJN2yu7z1g6SB3++ogPjFBwVEiPiyx+7UpIyoyTDnmwgbG31c+mmum52uje5PwC9
NkMwBIs3BaGreY0bB6fMIbSP6Zu/m19FV7j0kNI7mENWmFl4PKnJJt6Z5zUvO12EO9xb/e5sOCOK
u7LujDu0avsKNH/x4PGlP9If0qt2a1+b19bO2UW+48sX1s440TPv/XywSleCw9+PdnicjgKh4KWl
Z6YILZEgYn63KIpvKQUTiOs0boG4JlggSuD3Vuq2pwy9tfW8PnoA9mlkJkwdR651ovy0f1plNaUa
NMVN4UZn2sbxpY19zm32zA6ya+lJekouuhu42Csd+za80TfqhbST/fGyeqhum3P9bHb7E2v+eFcB
W1+3Lcgt+H0eDlcvKoEEYh9vurYq4yuEZ5o7wNV0+kc1/uu04AwkvaxAs2dnOeS5A6zDiCMXvElQ
/839Oaee1WW/S6YTZ9TxVsxGhCLXasCNHJlzMP/GVq3RUa5pKNL/MAuMcAfWCia+i3ViXR+duxAy
14oWC9FSdH8PPUsNx5ZKG5psENW4exdmoFLExCVUK0+d8OrRxFmbggZk8xdp2vdF99PEiZWiDbu2
lwLDze7m6+5GeunujYvmJjt3AvsGzf+gvlm+TJNbPssv9okXPSDfMnjoeSAxQWEaSUnkWMgG/Txv
BbGppI65FHQbsWt24XlMjswhfFI34rrwhff6+R52OCnhaVCfiXA8SnKrftNB3KuYybLM6zopkyZo
uEkjKvh5C4djRwvvZNpVGJH6gMMiobiP1ZKETbKZPS7Yt/nZKfe9o1cggfyunEvUTubrsMsi8ly1
NUtZEOEc58bGQpKno7b889c4bMUCM1+Py1X8jC3lver+p3khZWaDy0+h+LNE7kWrQakzO+lOcGiO
W0GjCFo8Ykx4bnJGfxz+VNJGJic1zGotiavUUsK7qMj/mfcic4yab5lTS169h6GCHGyOFHQjAz9X
RYBqluL2Sth7td2EJwb+6F1oBVoBmg4KlzqSfR/fRdTLQBIOw8yJqvcKVgjr21M7WT61OxzuQ+vr
QL1aLf1Wgo+1PshPQ9ONjgNw0BRBiYCuq6h16S16MXpJge3757MAQtlha0grrnxnAsN3MSn1IAC1
siFpcyfJfHwr8mstKi01vjHbsiPH59eFgKG90ioLD04y89HAybX1J0MqED/p0vEhX6Js8fOikeVN
ZgBko42JPpXXOJR9ecIazTfMKbQbQlRlBwmlk7fR0CovWlxZcSDPEW5Qpibwi7cigKrZjsUGeuPS
ARkZ8Kb1mqusm1c6hLuuV23yXLHWIykyD8aD2cRK76YNKn1RsYz5Rb1ITocwRW9MgdljJkcQ2rch
+vaJvFxYEFPw9IipqfbVXK7X9JAWml6Rac50r2E5qDhuTNF6h3N2jEoCjBaKfIyimHoeJBv2bSwp
KgYudQrQavbTVll052bpk/HBzmYeVFCsUeAKovOI09Dk3+s+amS3tfMG04EwbO9MfEOu6lDG9Da3
qOzzBmEpg4/0R6ts6UyUAxIzD2/6vkhyl9ErhZ9rgyLAFYe5dw1ZDK8aDCTLdeTRujZFP5TBQFYS
gBjAbz+IdNE9qsblYmPECmmreBmq65KHEp7DPfArUHqT0Y8RLEI4v3VCyq8T4yaZmqLlp03T8pTO
SNg/rWQssQUas8tqWYxbW9hj6cVzt9Tuwlqc3E5XJVJkRV2K8xlQPIdpH0WdW/RwiT0EouGTmM4o
nmtttVw/U2ZLxt9ezq031Yhb4VlLCoTQA/L/X+bOLEluJMuyW6kNIAXz8IvBJp/p7iSdPxAn6YRi
HhSqGHbU6+iN9bGsku4KRnaE5EeL9C8zg0aDQVWfvnfvuWaiK9mTphlVJDQQgkCrvq4mo2A3N/JH
QiTyORPBlJfluQlI5qyOE1qpd5JjWxiSVjuXWWDArk02HOoRNhigsZHsQ5kuYzTLWIW6KlJVeVDB
gTNHRhpNen0TNQjSuFrNZkorHAPPQVjRdSwc1SNNGWpkfrYJBiQdumWmh1fifo3JGphei0GXQ2y7
ytlv8Y5WMiZLmZC9wF/zMPMWvTaZ6HgDYxwMw8GzevuIWmC5BjnQe4gbtyM9a4m6YmQ17c6XwOq6
zxbJfD/tsPXeg94M8I+jHneSmUEvvzB7z2lxSuuZNb17p8l3Kng6/L/fW7+tpsRAEvFDlRG+1UIG
+hfv1j7Sp8hdK977aCvjFmiyjiXiMXrOqyeC80yfvTkUsGDoAa9N1MaK12lLt0ACe1GLOb5FXg+j
C2d+hOZVhDJ8HYHCtfE4e9gLx6E2u5M9DuU1TZrdDYxM3ocpI5zoBpLAVsTa1/Aztm6Y9jtHd8ND
dRVvMBycm/VYGCvGurXgqhx33FB+SGIgi8zEsvNsOjMUAilK0yCWKGCI5+9VzjBjF6GTjD6uXabT
VdMcS6eqGavSyrbBdWirxAAbmm+13duIgII1eLWXUr8NHtGAaUHacmYYba2TFtvtsTMadR/iMvRY
rK1367VepRhRzvOrcmz9KaSJa/Ec/UhBPDFXeRxRAt9IZhf7dTBjftirGpdkCWRwXw1c9lPHiKRK
EIIDRBWrMgo/tXLoGedR2GGZVBsDOeS7ZIzZtbvkKe8bp9ZoR7hXLQ0fEk+Vt0H6WAtIdhMZqEO8
TT1C+shU45DmbXtBK7I+e51lPNlSL22qy5koNqbs3kdhdMjth9oV0ymMZt+Ji0KWc6opO7oMBkiD
f74DYB/nU4uBnxPOumdAOIgk6iLm12snF6b5zsjARcyI5WPCxzsvJWadNx3xSD4dgP+Mexb2Q4sx
vLAKO0VnzyBHGlp08SRySk+XQYk6BwIPucQqaaWzDeqbWU9Ufpv2Eq5c5Bp7e19g7n9uWFF1LJZx
w1K5TGpJKj3ObKZ9S0hBqMm2SvZdrkVSFT3EfaVcL1tbt3Fu1CZ6++SO1kqVOYjwYwELxVKr5KTS
qhr9Kgm3SenEc8apOGjSTL9EcoisxGC4KpKgHgbm4YNtJaoNGz45bJopNiydL3cLIJxrPLY1iHsF
ekgnbovfOFWhg4Vhq6OSwQ/Gya9Fp5gkMgctf42VIfyMlc60RM1WUZ/dTodFSv4XW/uyK5T5sIEk
KBhtyo9hG6HjjsbeG6S3rMQfiYr4lCV3WZFEPDDMwaWW/wRFxwycu4yeEuEuXkjsAd7v2F5Dttau
VAXHntt5ANzWQLE/bSb5kb1k9JfQfR77BO5X/+YHKNlj4Virjjdc45iIlce8GzZNcMOGonkxhhbR
fmyEtTXWBadEpN9Q2q99VrXhxkHgVbPC/jH6wOD7qfzaz5jFYhjv/c9c7UXHsdaiVxerT4yWPVZm
cLLwZ1QJlwL3qach9bJHel7jnQvgT6Zk6iYi8rKODeD+RUzf0rA5CdrlQYdwLpLBXpyfO3bb4bhw
OR2TKt+uktJyykW8tqp8GbXJpNSYHOZvoUPkWewshfveel3wsQVRvvLRQgWUM8XqxJGeKCAI8t2O
/Xj940V5/fcI0RODM/NalkhrM63YmZeN3csfNl6tVlpW1vQs3dPa7fzGiQNA620OrD1HO2HVzkFE
Q/fN6AOmfQS/25jLxqkidGZi5zVRNfiJu07VN70SxIa3eKey4psMH9ofBh7GYs77aW7cfk1GjcQ5
u5LdfiFUuap+FngliaQJWiSMRue3qXXIGjIMedVmuLb6jFevXIllc3Y39Spreq44aK3MNyv9nGP9
M7Pcddc98Xf2OZKKmne3zK+LIyDVmMWAdOdnZa5mwVDLHPwCjVjTDfcT8afhkdO3lwdFn+Z9WoHx
Jg5L6owMSDEtrgbvS4PpXYFEmsUdAexblARTtH/aAkKM8HlZ/s9uFsuP0ltgEHk1qZsArLz8U98w
W+chLMFL6XtbahZOWB5Kq/bmgysZQZ/2fNKg10VJr/d2jIT6pkceyFOnzODXTkdAZNLxWzttlrlV
R6m1ZcU9YWXIidgrMLUtjnuLA5J60J5Mr2W465U7o9K1eY1m2ElHxyi8r7WauQ6bPdLdQz/5yI5Q
iG2AqYs93GKXMSSiLVBFZEihPyL0gXCrwViHJvVWx/41io2coxVPM27Thay42KwqfassD6UU+ij6
r0vjscWNTjTfNHzwDS+7LlPLh7gW632InMNS1Ah0vcapfuXhMPkHhE151pfzsJE+QDFk6pwiBl5+
+5kAVGU9luDA6uKUb8s0/prH0the6WI7WwUMvzUvKuqjNmuNMZSH0hm8+tPuzHpJCfCOlqNh+7s6
EXog/TfuOYN/L/JxWO6wepCiSExUXj9p/HPzSYrZXo6km2gnBvC1fBUlLflMEmmDaKfHw3VERezM
aVWzApOqGYlwFiixkHyXNbqlEArkGG9NZ5qMG6wtiolUqNvUdgrxg1Zu+LGuOydTsfbCOmKiqt3P
c9DlCHMC13xz+ecW587qdvPOQdtkXWjfl+5VelM0RlLbkvToVM35uN6Web0iAGo5tG93GksU5k3V
6igLwIW6ULksr7YmdtYcjUeNRfC7ttfIyfZZ7d9gW7mfMdQ6w7HmoqPRQ8GFviPy0AtP0bzkU8IG
7lkF0iBO+zUNwtmmyVISlXh0NYzW22HYrOVsSLYRQFdwnJ45YYF5+s3eFEe4mG3xoLV2lpPh7uzZ
VPoBhBnl+fvBW0u9XAIRIhWoi27sLq4cATAFQ46mX7g47thb8+hlJr6q/NoV3fYVAYQdHWF4BPtl
7QzzByLMcsQGYC7LiYgQt0hInJo0hgohFg+hQGGW55HRDVrElgy3TM7rZj3R9dLBvd0hvsm0bbCX
mPPkGjH86KJJg66x3E8EhQ59jJ6xDdo4al35YRd1tx6niWrnAvwiby6VtVtl2nUc0Q9uvbY2bhTy
457Rckz3q9es4ZNhDcpNI2l4ECKHuq69M5Bq5b+VJr9Nui9QVOKcknS+k+aV8Tk6yjHTaVlBpARQ
6epjNF6FCnQHojqu/W70D9A03eJxajaBYIAXeyEFxqyRuqpmRRmxdPmI3ds2iqxTvUNMpOVvrChH
XsGYvnXVTiowwtz+hi5HxrttOpt5VMU3fA1OhGoDnd+nPXQR33jhXIYXc9pbKyFIrndT3+mC544/
+aQjFT6iQ3L6Y4si+IeH8EtdPE1D5KmvnOXLWKjIOLJJREs8R1OPSE+2s3WnzF4TPAuUhYPQI0z3
zV4g05xqTRBI1iFiJBuDSCXrE7FsHZINu7SOdphHv6wSfMXF3bk23UuT3y4N+H3NS1DbrX/A4FxY
eLamej/rduopts1Q1gHnLETuNjUGwcOaZ6+b0WKosE8XKjVcL1bR/LKa0iDejsA7lx78jsHmpidd
DzZ66SJfFIhZy5eCuJT53nemuUHvInn75l4URWYtofAe+qZEFiQrAQevKenBJiRooO2ld95fKx+C
EluNmrRV+cUBs+h+7rGv67gZcow8OQZ0XTohwtCtdIiH8PWrKb1APxtV37UJ0WXGBzlPqjlAO5U/
bCOEaimgQ12asDTqo1Oo/blH5jqS9C6Kj9nE6Za6RtsQeycBOn6elqr9uo3gwpFolsNdVJJoRNpG
TVO/nhYuMC5dhZ/hNq/VuSX1B0HdPhpJJwav/2r3JkYLLyyC7uaaoPdmUGJF53XsAYB7+9Bqriil
8m86tRYscSBhr243RyE2cAxMjzSExGvjNbgprTpo6nPXzpURt6YOv5A2OH65Kkf0gZsrZMUZfk6e
okcva9Q0BgqtwnTXJfb1Qj3q+8NYnK5bVvswaxxAiT0NC2CKSXO52FZ7vW1wYnUEvDUes20OHb6b
rDVIk663XkXLFpEY/OXPtVlQAojak/Oda61+97zKuSsfzWjq7AvZj7O81QZ3FITbPnK928Fw+++o
8gOaLPOg/aztuEmkRTvsPfTMYO8OuOXFU8s1Yo67oN+cg0ssBcl+HI8gM+BuGdk4LuFIJ0hvHDT9
6Np3NSJG66YsuMP+oGyro9M2hqS8Thp55O2Gw+lRNSJEs1XUPhe83VduHSPz7X6goyYkiYy1/FjN
azhSk9jWL9oxG1KaUM7T0QXycuV+YrdDRU8eUOZw+s7sBA5gggFlDkP/0VnFHdZ4PWTCyUdCZalE
EU/6lDFxsS26SsMgNwlZ4EL6uNn9tN82wDwnLwad6os3olWGl004RkValMGda2OpejHQQpNwiGLO
ITkZQ7HEjU0UUkIRr3UcDgVrcMUlPaYEiC59fJ1cf5NzqK+Bu5QbhBMq5zMoi/3Nb2z766Ihpp7D
oLLALZgbC8wAQrSA4xUFYs253htyjTqXFeBIKJck8fT0IoS/x24N0iHhoW9Nmhu+TdQNbQzzjFxa
IKqcx/BHHzms32JsizsbPhe5wnlnbZkaEWCeNl2TSkYM8Ld8F/knv8rz/MYVBBOnObOV4y6MhRmV
qll5tVOjteOKI7vjxJX+Ar52nS+ynsVjqUdRx57u9ososA6mwoeyFnP34BY98KzduG0kXb5V7dML
Gqqe0mzsgNCavpTfik56z64O9ue8hUcar1ANZWJH0iLyrlr0++AO63enbr0pJarA1LFuS3m2xsZt
kt1iEWUW5oTXATPqG/HCPrWl7UlUEnrlRNaBwV9Ubnr2D5PDA7oNSZVewF+MUO9sHPWPTtChBUYA
yzEpt3F4XshNf5oK0T6sHa39eJrN+mu0OebK+712Ix1lIWVsijx4hNDa4VJwguLTNAZBlfbC2H52
jS/RoC+Ff1crk0tA4O10+gLUtvcgQmfvqP1WEH5ZkV0TyxbBRRL50/S4eJrDfYVJHONNMH6BdueK
dVW3GVkfbrad+oGL2M6qzZC+a8iA45xPmK4zD9oL135B34BbUkHDBun/AMeC8e1yYfnsGz+Sxc4i
Oze4KrZb99ZTMijS2myGNjaRp8MB9EsQiFMHsy4xRrJejjZlBII/PxLoM/DDWa1jQVnq+uLkwlsV
iQQz/9znfvBNaVRA6Vq5/Lihv4y/ggK8P34PlL8pHnt6ETZ60o9Ku/JHNI2oKFslyl++A7k0dqyl
fZ2HaH0bhdk+AHlbhwMI0flhhaCDOroX8gPBP3F1ahmRUvcVcvWm8L2nnlHAqzfMOD5J6whUPNlq
HzipDcX2AMjIjN1mEduNn2/915lGrJmWVgMpt86JS9BNznWcOIrwx7i4miZrWQI9GUfENihWo0vj
SKSLI2UBOa0d+KCMA5vqY3dU9JUGHg3dMJLNN1+6GE2NCTQn9ckUImxHO2slTTH1P+RWI6+mGLPY
KdZ83OLSowMWB74/Wlcoox6gu+nue7P00TlyXQ1hOmS7TpxmbfJs37ruaSsxurC6e2rniQs4abQI
bGVCuaNEsljsq5eo1+2zHdDWUJXPgT+aInipCnd5UeoaXjkVFfhbik0rXXeHy6Mzt/gs8r7RP4UI
kX5AOKYa7It3UcKkj6n6IMSSw5s1zuhe/KkoDiPiXoXTlcERanv0kaj8/eVLQEmXc/Otqoc2DKO3
mcbEryFf5MnGNqQyGs7znGBGM5LrlRML8qHwffyXTjQQBshF7WUXunmg/Zbfzt4G5Q7ouv5mu7SS
DgGn5GUv1uCnZ5bIVNEqOf2NWw1sMntf7S9TOJtoMkPrjlDwYQY+2+w/yfBkEdG5lV+LfVVvvVpC
emZGtb1H9QrKwp4ChiSl61W33PIbVFY0novYc5oF6UK0y3cysVwWbeCsvwAbm/xtlVpfV107CGaY
eCmso2b03Z01C491Nw3Jyha5p/sg+2+uUTY7iufc0THNC/T47rgEz47ibsuphrECxODe8Y5STMSm
hp9DcR26E72ofjzjF+uorfV0DWkeg88mI3FUAnprX0pTdq/2TJsjtdwVR0GwrcFG8YVuPVlz2Yq0
c2eTKQmpwPfzNkkQxEOJ+1w0XfQtEqILaBrltDmc3Ro/OYEYvhfUT0NMG+TavTCq7mN3pvUVy8j0
1VvWjpXpig/al2xxoHwjVNeRO91W5t79QOvL9yCHDsMM/lQSNixdkd47duVrJaQyScOwg08uiZDb
oQTODLqIVCUzLcgitA5Ix3UfT/4SBHEXLg4R0CPRf3TKqBESNbjuz62wZ9DJQ9T+3OmCsFaXYLeT
eqgKTvNQdFUyTcJhKeW1/AGwDeqbjnR/FzQAnmKb7r6R7vgxwNrbVtkfoJgg2zFqHk5WuVFHhYMt
Kjb8ymbN+bZ+XIApy7SeLYvVP7XRU8AN/RVL14hB17Ty76ti3Ih3124U064g4tqG+fdhczrvzcVw
Rl9GWooQ+8oi1GRh/CqRlC8COVu/GuGMHnpycan1rigwP1zXrOPS4sssS+V7tth91WK/X0ose7QX
+M556bVpw0Oc0fyraksiwu2c2GlzKOkrQVwb78sgyoxRZA7sYM9tiS2E68gdu79v/43CxP59NnnV
dwYI81BAAeEGivHHSWjB0Muz2rHJhiDM1voIaOq8jw+uVV2k++pb1dHe5gPj/qx3wxTfY2J4MlPW
DX26e8vu0tG9d+gGMp5OvUIdPH1GYw0Fez234d0Ovvavx6n/akQcMVh3LItuAmTIP/57ddPQATEY
RAvbG18NJmD3UPv+vRyY67gbSjK6G4v4VwJvf0eijuGsrUjNTbb3Y/4VMUlw7waGcfjr7/K7zgH2
AOTiK97Fx1rr/i67qWTg2hYBVZkHIB6qChHqdCeCc0iBCabIW/5Nmc8/P4+bNigZvpvj/T6Hnunb
UGdV2eBMNA22itIVQdzfvFL/8luht+S/RBKD3PqPv5Bi3osCyIURNhO2XdskXrseZatLl+Y0oIf9
G9HA9Q3977ot5viWxZdC1s2L4fq/zfK3YSfiu3bwfF33tdV1783Fp4Dn4sCl23joBGyGv/7hfl80
fGR0fS/+yY103d9JT1VpNwJgrpdCjM9PvdHS356llzpm1/3Nt/vzR/EeoruF7Epepev/JokwJGAD
n9T41CD8JXHHgbF/Qa9r1c3f/XC/L60QuMiVxOJf89Jd3pE//nBsXv42+66bkuFOM05MoZ9Oo8Ul
6a+f3r/6HBf1Pa8jCwBMwR8/p9lgU0Z5icFscZyTF1BW9Gtg/40u5s+vBZ70a6QMuzd6ouA3qdmw
Sebi6IxSBg/OJ7b1gOLNsNtDLUT9TTUd0xJHrebfvBp//nLwMZjw4E8AbA2G4Y9frmpCK182elQd
oSgHejTWecTh9Tc7x7/6FMK/0TJfYevR71iQsuKogUripiKc9MUrIZGwffy7+8U/BW3XLRD2COPV
fwLP/ptKxltrYTdR5aYazQ73eROiXjWtx79+HX7fL/gU1IeQWHB74MywnT8+sXLm6qTmwUn9CfqL
v+fWAWcAxiaHcI/WLMfHv/68f/HsIp4avo0rFxriwR8/zwPvvdD5dFKrsdRhMiL9KejX9eOvP+XP
rx/mk6saMEJdyQn723uw46al0ORTuDraDyV8l6PyRvmSd4HxuNdMoAT59P7fvH1/3i2uylW2Cugk
8AfD355lRPxGgdndYS+E8QeaZiWhZIYhp4f/Co35f2BZetAf06ymj/+AqCH/46C6n+8zFIvfbU7/
HxqYrhr7/7uBKS7/5/9o+olMlT+amK7/1X+amBz7H5RkHrGdEQpNmFm8Bf9J1bCdf6C1ZWnxDiLe
Qyb4v6kans//RNg9FifwcpQGLJj/omp41j/YnZGro/Wj/AF3+O84mDBeXzfB/3N2BsyvEcLxKWyQ
AHwR3v1xLejVKbhe2B6iCfQRWTlhkbPWMTg2irSoAjtuzNTv6DH9SidlhGc6pw96GUuG2vmOFqwp
g2PnYik2d+zs6EWSHT0HuguyvPeVluhgTykS3ShW0nzqaHGd4Lo1zzR3ggwIFbNGPV1GmkT0jAyi
b8yJ8BSDfkODojb1wJwCMJiOfrsT7xUaHEvY3RGUIZAzKj+JoFoCYq/WBAn/fthmEqTj8EpAJ/yV
mj7w2qd1L5aTboe3wZVPRY7fH04oYryCKPlm/8xYxE2ZbZu3lo2MZ4RvzmYaIpwL5kM4DsMR7RyN
uW2RJCc3YzIgHjz0/EI06IrlpmWUu4guzPqge6GNiPS2We7IxZKPlTbGo1sUwQEPe39hguScoc45
4Bic+uRHbX/DO0LcnzmatD4b41TnEjRIT7ASfTZ1c206NnEdMCYN0TEdcQHb4AicHWy9sK+E1rH6
zHBtxN6+7C/N2Ps3JTEwcS1UnyKBXc/a2Vs0Hfut65Xq16zCE8lh+6eu0BfXn0dG7Vf7a2jhnobZ
uPb2reNb2+U6McSlNo1I8ZdgznQdfoz4XGmOXUG2irCvOBLd+koc0M+oLqebOZD9IZom/7IP+XDK
9+gdK9BDJwsSwdzahmmJ0sLY6/FBdBPCoBWQ+uJByvR3JsezNT2ujq7vjIB7txmdVncteQ2cJjpv
Yz+nQlYBN+MgOpW7OjsN/vXcUDQKMWenzLVAV/R4xce5vCknixvyaGQD05keGQA6tcjmF2xTaM3G
y1ZU82MVRtM3i0zYpCzG5oQcJr8pOKsr+iGCJjGJPubsv9PgTa8h5BvJAEVjpW4zpnVNkwHg8cEb
5C1u7oQq6Vb03qXo2i++Qd90eOO3YNLs7qdqsl7pAxBThMZqpHkYY+ON28I9aRdhY9uVW2JN1n7K
yQ3LTK/pHrqVpm8M0sdjWYDdYXm68vO8NtyoaVqZl6ZcxptyNaZXjk5GCwB8WVrHenYRsg75zTRN
VRrsFsgM7maVso96wm9LYzEJRzc8EZ4cPkincH5UBhdgw0EuIguFk9FUw4GBUGUxPAfX1tvGfGuZ
q3OR3shNl95fkPUW/mT0WZwyS+KBr6hpGVQW41PWhHR0eVfljv/UzJLuTiT8n2SZ3EftnKlKHnt6
GGnXGFY6hLZOARabKZPMaxjN3r66PUzkFnb513koqsd2wHWOhne7wPfANawFI2GqNpJGFfMipYgs
2r15feTlvg2krZ4RRtoxBOpeIlWuvto5XBlZzae5UoyoIk59fMxHdzT6HAUzUkqtGu+icqtP6h0B
QrMsR1HA+27gxCVCV/PFCd4Dfwxu4K6Zp6CEUm1v03o3TcAO4g14wSFwhy5VFoLPyN+Np9KW8PF0
xU6Ekp3R/JojlPdffbG97UgeoO+Ex6hu83Ohg6zuCOrjzvbJp7+I2IYGWxt5HQLgNjhsFIDHrloL
UimMKiO0MLqMOa25mDgf774fcuOTLdguBAKPxx7hVGCzOZB5l4Slb9yTAvVr0BsvJFMJXdbfPNSM
d8is4439484MFu8kA3H9XA0ZOcxLJzFa3lxzpYHnaqUedOv3t8TnzScBYSfRY3tfkYpEqJcc70Xo
Na9WoMPEsOi5riDG6c8Ny2WKgiEbJ0b7jiMttAFecDQ5b4aYsrXONKjgIFZuwNircTO3QqjBSIS+
UNz16FOBGTSHJpfvEtmpvbRZLawHcKhv26bOJN1Cdw2yYgqASZtZ1fmJFensGrxVgj6sIj/BBZ4A
P8Zg4iNK9eV32u9IsAL+2eVtziBNufY94/HHIiovnlfGI3xL3rynvCLwabaNKQYNQwyfxahIaY9u
l3prS4NR35fFFc+YySmGtyeXDtKPfoMN04SGF+d8wTVqHgskWtayJi7U3YXNiWQ096dZDbTVvusq
vNts1Nd0/pnyiLEUT4FwzIeo751brrM0hZt+6xPHVjODRHTp0do3581fopehCH/2LZjt2fRe82Fd
jt6Iwgo+AmPdbrHX4+aN+gb8D0A+vRTZbEIjCtn2I6+q7dRDQHpvGGab2esCRG12N+AKZCp/oRmb
IymZ8gcL7Q3KVv7lcvXilkiym62b72yRI3C05ELsM0PxO3vcSBcj5KU9im0RabCM4aehD4t3w6+t
z35YclaNVTAf3amlA4aOobxbHQtbDPKAOxrY1teZePcVNPh3EWwkwIPj/j7VDlpUJXhzooWawVkN
pMQIP06Ef7A71+aC5JKkoBMYqfGFNJDoHsHz8CBlxW5B2ipqCbjnxxpmAO/c9c98GxDZtCD7jvzz
pCJ0b9BV/Me68r7ahtzOrY9ciP3gImjV0GeWQJWKtTxtgl454RjqaZqGPZNmSTvR2H8ATqXhG2Ih
SFah2lthyfLbwtZ/6J2QmQoatjyciSFFpr13QjJJq7fY1lfGQTiMBxqRU2b4fvtdaxHd8WJ96z2T
ML/aRqdMo8M8j2UD/Xnywk+iVcF9w909QQjln7RZ3ueheKOtT0LHsL91Xntq1nliQSgi3KbNS5at
Nl+QBJnnuY6ak2ICcei8tf/Str0HQwHHizeLkWa7dkqEAnt+RsQR3q7CjDI0CgW2gsk4lBs8Vt6g
Ihu6eb8tGLkflx3VKffPB6SEtFXrAk25UgvsIPKwUG57ceUN02lu++YLjr+49iLeIbIkg+29RFL1
Bv9hOrj4gy85A50mDZmvJFJAoakcWZyYDGNmccKnegbgNcm25uYkRUbZtZ/tpiuPinnT59aiUY50
mDCfpQ1BPKDrlePQHqOpSUvUWLKe7iTKYF5BYqMW17sz5u3KABevGLrAI6GS6dtvo9DPDTEFpRmA
TNGPjSyyFWrqY2Hl5Zkf0Yu5cImUHrKZCXN72RknfwHHmbSkUh6jpq9+hBDm09ZT3UV2Qj/2Mnzw
NxSmVe2FzLTL+XtF7s/9Li0D9bJpNZk3IG5rRPE4T7r+EpCuSOBKbz34Q1vGoeUgoRzMGUFy0b80
PMVbaDXApBAkxL0O6pQZAogYe7HrxIs05aVAJKLz9Wedh+bNGMIB3VGjzwJ6PvGeP4qrjcBmFocf
m2HMAlsc0MB6VTEsiU1yR09UQuwNwMfW/ezW29e+KM5M5gXVANozn8Tozr3YVfi1XNcvizccJ8+8
XwKP4m4tjqaPWA2BOuPDjQBPRDdHlML61Obic+V72bajp9GjelrUTt3WSpoW0QXdZxrmyLIXXQL9
2NWncPCz2msOckGe0P0wVZBKYd4wfwMs44jpW2uE31SfnwXCoZhY4lcdtr+Yrx4gSIn4OtlC+g/y
iCD6XRp3nV6PTjhfaKZkoifTr+ufK7BXFrTVZMDK1Of2pwI+04deGh8ZeAABRinvdmD8mwFyr5Cf
i/5eLtvADu+mVYn/U1dkSBlFQJEUCHmH6rxEnOM/BIX5RsfOSBBi2QlCUX4t9jr+SSUmtsL9gmUO
jInFLrbT4uBA7i812WftPpqI8rfHZh3jcm3OwVBmndlF1PGSMS/j0rtgDp2ThncM96asTl0w1I9w
Sg6qWO6Ztd46RWS9WQt4mdlz74t1LeMKAsoxbxnyT3DHjo3lFJ/adjHfl21CwFNXUVaZ6sMRxph1
a5DjAChUak3K5mAIlgcU11sWVZijsEE4D2QQ3aODfFqbGYDeUFnvQQkJjwJKfFRlibx2Navv3S7v
1w45wxiwdLT+QkBw9xpZwwG/A2J4cbQ6kSDtjTkUGNXVZFcE9EPu22D86XfWkDlIm+67nZPUMRlC
EzKFYs/zPwDdUm/pPmIU6x0WEG13W08eJ3Ox0bsh5dm5lF3/kTMaT0kase+wR71Ke7opc7dPYMB/
J4drvrSqcTILPOgR5esdgoriPapCJjfzAkErAbmdJ7l1BbBtfvtOK1jeoAIHq0DeTO2US0bpCdOP
wNWHVQaHJWh9A8ZS2J62yT1Jr7/zg3153rbpyQ+xLiNSIINaPItCfCUW4s6f0GLnBSAjUUPtIwhl
MaIT+qoLx5sgHFSVl4kT+A4nzXBmOypvUBEwpZKzn5qt6cdr1dzmksqN6dx+dLXF9leFzpd8Ws20
deHvdqODaNm1UmeumXUbYIeigBv8TOrEhnDf+9y2kLq4Bp3cxTmRQZl0aopORPLZx8ZjUS/A+DDz
MKNdildNpMmFEIMnG9Cb7+ZdZrZhffT18E6YRJwr7yP06vd5WWQyIKl4KUkrPHgeZbQc2IryCNm0
+l/UnUeS5EqbXbfCDfhvDg1MA0Do1KqyJrCsqixoOLTwJXEb3BhPPLa19T8gzXrIeb2XmRGA+yfu
PRewDvG+61W6QKm6snoUnJNJItHGjdbREF8zu9xazHtnsd1jbrbntRaPDilQX+M6u0gDCrarhAPy
j3j/COJykXzN5TFfHOuVkVgCgrn39641Xvph5OHyuhHfjCGBEpkYdmBfel19MaUsiK+voJJ55RQW
qPAuKKVfgpK2xkmGYKe89qePZPDILtc9lkFT0eoEFTeJwdka6EdL1G+O0XjxbLd3+UbSBX/P2cq7
9wlEVdhDYToy3VBlmNPUXXTq0lpR4+PzguMYGryeu8DqC5wTsqZYru03ABbVG2aggfLLFCd2GcMH
bsDmCivvJlyZvd3o1ePTOKF0iViqJ8AyMNLtcrSiUWWQ9N3UJqqeNmUVyX6UUBRKDoSG81VxzX8H
CL+OIDORhMh8u8LLe+u8pj2y/Kx/JcroX0vESHGn8+Ybvbt7nu2t2Xsracsba6MQCTy+4mSq4Qha
CWeOVe6V25Q/uqoIPlsE8l8m8lUkGM53YU4SEiuwaq08Qk8KdjHSZ2yS1b7YzZlUxwFvx8FbuXXU
krVn6W9qn1TAmnSt9a8ya8WhE+4aOlu7JFBPRfvMVzNHiKlhKSc5zOfNXedwmjp4pc3svZBRAOrU
tTMCZJX1PIJw7CPyJevjOK+0UtNKDJYASckgenq05q59pBv3r6qRyw5uuXdZUXqFFYHAYelPeBFA
Pu1AVFKAKKUjkbXIWXWPPNxz8xN6R/k6+0Z+l1RmEsE0LO8KM49w/LIXRjJDXm7qkwgo6vlHN/M1
jGtAYrBU8oQF6iWvukM+8bSkM4pDP3Vb3h1k9btmtUk9bswH1A1c2POy2vHoFQUf4TbSNnd6+WV7
Hdk35g2mZsjs6PVG8Qx79Ycl67t0mbp7lEF+TJgoT2bqwepQo/GnS3rUb0bB9c9aEjUK9PrmtnwZ
qpe1Wn+1pSDZue7SlwqUXZSyEDcijLKfhmCRjRuJGYJJb33r6bsDMBvU7kQXMyMcGMGs+AruNwD5
kVmmn2buJ5TbHinKNDh3gfAwHTrwZ3dKFeZnghXzmLrjzAnV8rnZ+addAy3LE/krcTaFpaPqLtSb
sDRtnX+NbfWSJdunWPprkCQGg6O5jrrZhBjpbmfRWDqSg2dRisKNo6dK9Xmrfe84e4VE/iTQFNur
4aMJE6ymu6UC7Lv4C7pY5AeRcTPhrRuTi3GW/tFVU/VhTUZ2bHJsYQYq60vPw31Jxix/KFN7fc5J
c/nwK/nQdy1i3aFNOJg7vd7OaclIMm3yWDhtMuzaxLwC5Zx5CvV2z6rSoadrsielkMRIbSU7OxU3
O4vJneiwbuGFGL+Z0iSRNlZ9tkVmHvF4YZwUy8UtLHGQnWk8bLV371OGdo2/t6xyhWlLqHbbqL+K
Mi1KJuqEEFep3vVB5hx6bRbxtKXipmQkXF0O4tQbNL7/TKfRO1pE24q0AfubtJAwDRrJFa3covJD
CboSc/ToL1foQPsEx0bIZBAHL3+z9Ki3y8oOu8DKeQ3a9aVCBHQd1sTcTyJJT9qsln1LH/LpFjhy
R0sfe4L3CMdkzUPp++hK454c9uq1dQb6pTZnfNIu/sl1KgrP1bPuErezLqadcH2ugzyPI7bTHBPN
g9ooJGlCTcT+4y1EO2X4affHSehx2y3KI3nI4wuu5y9pen8wAH1WWU6F20hUv90n1EpxbAOXt2mt
iXfE7OyhthzcQzFPXVgBwUTSkf1cMZyZyatAbZ/oMwpRJJ2GDb220MYTCZxIkAm6UeWK5qULgoNl
+IgSje4pyEfG0uND5zZ3UrcPS0AlvIEFtLuRkohRSwBPn3OrnWKIGO880vSOmfNUzwLrcCB/0Jid
g4Ui3HMijpv5oPxc/WWGEQ2BeGlqhIBq7dI/icsX4VdA+EEE7rTuzd3CEf7BtvI8zvazdFoyFe3y
b5ZR+TFzb97rrPV2tkQZ6WrEbYhvfxlNkaD3KJ+bJJ3jvkqWD7c3y/vR7GSF2WTw0HGmkWtkny3j
lKW1nwUYQqs+K1FcpOCDDKrgb2eqPbORUJRofOSEcEVnwwXdRU9b38737mi4kSO9+myRaKR9Ajay
XkFxnETYTdsLecPwWNPth907ZOLK5i+mgT1c0OSQt151hWW8Q+fqHxbG0UeiJLrL2jYQM9vsvHnb
dIfMfzkireNMmdLmUgbep4cN4I/JlHNJ9Bt85O41hVx7u0Et47LUwy9acwP/CnMCFPvcJVtu7DsH
CgX1L8v3Obcfe4wENfV0nrWYT51mu6KNKnuGt0X7mzZYoIvyxvxB5pojp98Ma7gbN6n2w9xv067y
MOhQPE5GF2/tnNW/XL8ph1DVBXjXSeGDDTeL8BF+uPZuA+k5XUPYjPqQWI6gK8DulECvrNo/KKDt
e1WkojwnflFMceLn/wDGByA1DDR/rwFCQ8yuff5rROx6NocUnJIwMkLkJkJD2rIZ3zfQWCCt159j
WiBPlcGH9NRkoNwqsrMvWJ0rzLfllF05Mpi1IVS4SlqTl8brcMetlsS8U0re1TG4x/1avyxNmV10
nZMEIgIni0WWyGhOAGNZmHBodMrC2E9q8x4DgzbPl2l2QfJXHFq3cE+BZUROVpAnIXL7adLi4nj2
T2xkZGf5+oxYD4uX5R02788Izx3ZsWIWtn1PeVF/TIyUHzw41jshKMatqfH2Lf63nbs13SHYIL4m
4AtC3XOeBVnrh1ubZgc5kBYROE8jmreTbmsVo35OnwPBBooN184RHEOi0eVbAlEay+bo7RO2ZCYV
GKfrguYaUVTpNee+tKvzXNLpGSmcjK6YI1CEG0rnqjisJnuOqmbCXYwJcqmiezY6PFJl9mSsMvg9
z8P6RcBLAayd+w8nqoNtVBcqdhteOXMZNWDvJpme6ml7xDzNsYHRJSxL934b+yW21cJbvKhqoZYz
D1aus9OQFm/0N288pGbYG9VOWfIzQyHn+enr5OsTkuGnJlusvwy9Or4yxHaR7HiDsgaqyCRqHgss
dq8+AsWTJeWfdMHhXs0+4+7FgmRn5/xViSR/3Wvvi9X5tjW3cScm66FnxWO7OGmXluiYMNGSomDj
iZ58R/9k6t7ExoqfDUjnFCmqETzz4uZoJU3QKAGgk2pAngipfpl90xHm6rkX4ykZEnZFAU0zxz2A
/7me43bN7LjWXnEQi85xzSvffRxrMv7qpJ72LnaxT6bgZeivN4Td6rk/AqFczhiZ/J3KigyPoRY/
EFMn3Cdc59vO8PLmueym6gdrtwbtIeXDkDV3uOH+6rYPWdj9NlrlxMBY809ZFT8ZzU+HVjXYV7xH
rvWdiblEd+6pMnO2J2WjumOi6KOBOwQHWv/XwGD6b/eUPir3/3D9VXHeJvhxdVz5SXNXWM52Yfq+
xr0c+hfbLc272zc4enjUnB4V69hVz1LiiJhwsd54ycB9q8TckRiqQsEiHrq2fqiLtjm0w4DQdHbz
WKfzaYDYsVN1+Xu2vTd3bc5LhhVBlMcUX8auykqmexXQgq7u3322Q3HJh03JDHDaChJ2s5149Gz0
zLwQdv1grvVMq50fnRoRY2pb246E3+XnsEjvxbBG+Y622N2lY+dFJg3Cc1OXAcUI8SiMzouYMJvs
yqoxe+42IAsGK6on1CLTdRiVF6k5wDypgn2zpsiyIRUw7cGI9TpQKEZ1lwTRihb65GMLeRnxo+95
7iayiIptDUHabXsk4C1aTNOK0IeVl9TtxojC9je35c01t3C/9ywz8YIw/ghUcsDh+WL5wr1YtbMX
JMxdIRXDLEadeRdUw3uqb9M3s40Gt/s2jfFkVJq7vs7btz7z70Y5WJGvqF+cMTLRrqoE+45jfk2u
a8U9+Pa6SKEBpFL9bqAQwOcgHzCdqipqPHrBsZXqxMPY3CPtdy4AHvqoRe1u1+SZ8oufU8i8G0xo
HsqhMiPJ7pj2srEvQdVnXNJFyJDmY0TByzLL4/6yxjtUq/YZoMNybNUWiXVsXmkLQX8v5qsYRb7D
ZPXYGIOKfTIEwYSQAO/RTeHxYVuVwcG1+5UrzkqY7dZTTIvUkOdgJvRIYv3tTmaO36gZkydXoSQm
l05iZ1afpSv+CEzz/GmFYrOJKwlaQHBnNrANmKObNjvibr2DAONwWC/v4zR9g0cmGrWhRx8qWgKl
fvjpSuSBYBJroux/xOQWQrU4ky4bj0MSA73JopqRcag687XL6rAZi0vXuUFOEb/oJwyi7j2Xvoq1
2Vtg8NsoK5drN4BpJdaJJ7mHaz3W6cn0pyTyXJ6ycmQf0Qum3MIaTuNc0ZtNT8Hslud8UFdcNPdp
5+Z3BOtKtqJ12YB5YOqxLDWLYM9+m1mWkOsgioeka0TkIc+mmSp7pqKN5Z/xg77qgPZozbdPstQP
KW/oiU/oAUi3EXp+w2QXSFpuko4d3FZ/xFYlx2VIbJilxfRnK0ba6TUdn8tAY7yrZmcDhYz/ZTKh
uTiN8sj7NArcNNr76TAQvBiwOxlpuHssJTAo7AuDbSvMcqoPX/X2i68yTDbzinRzVC7G2qa5+NlU
3He5MVIhDWWohSwYgYOekR2zX/RG6bGtjceuCfoL2CugsQ4suQABPV/iIH2UUPb4yzFK+xgU7udy
O+rKBG2m6+FrX1z2jXVj1idbkXQMPi69JF5/JllEgNZnQFn6n0M7an4rZPhTgV+0TKa4yzlly01Y
d4uuOP+zY5r1fwbT4xPZwnEFBD9Wz5477cr5woAtzMzt1ep4xXPWvYYL4qP9YfAFEURG9VndOahv
QzJRqpZ5st+9YJvF77HxfAq8SQ7T3xEPl7kU+8VkutqZhxFTqTsb97jelr2aZxWawfLB63qGMfCi
fQAFW2tCQXVvdBx4THNUgxMqeI+aroxbczyQgXF7/VkGVxm62RLQb20xSeAeG1pOaT0ppAPmqUUD
mgvjF7az0ORNIThwCVPJ8znwUhpO3BkMTDW/eTZ2Bw2kLQvmsPGtE+0A4wVxzmCJsX+ume2zIEyq
g0GhedLKNh7MGsXzboJO/qa8FVufAPZTVUqS71I+zjTLh7Ks1vtsTGJzaadj4bAdYqzEZyjlm17E
IcNl9Yh1aAyNyee4sv3swZw6FREWCRslAXhjjpPEKc0sqmSseGcs5k8yfBGGKKM88W7Y5RXvVPdo
IWYIx7xITmM3UflDkw7lMPxaXUccOBofdJObkWApyr1tv40+i5M2z6of3BaIBBqlQzoZopP78hPs
ds1LmVVxJVsdeYP89ht7e8i91gzzdZhoHnPo8gbcKIxn7gf2WF7gir0es/RukwfEnLu+8GjBrU+L
FkWp5hCYWI/oLxqfAYS1tBGxv+zVScsoORZjRxnHxOsi20VBa/j5H/qWuO/UwbO24Jjmw9lovQ6d
N2aTNJ9mTdtZmIwqE3gazMUwrhknKzfZTC9RoSY6KL8NIiKJYrsvH1V+OxeL7w3qfGaX4TK72Y0c
oUMtrTsPhJSfUBANA5h2WzsHszMbTU0937muvceyGAfKfPYMYTwNdHV0N/5zWfk/hF0uYbUylU3w
JTkG65oCqBItT/DINyEeWhqFT8sYaLTHpPcPk92guIEfYd4vzHtuWxiW8hOREoNs/1q0dawQ69U/
zgBYwMBs9qksZDg5GZP/NcjVbQH8xib8MqQs8U2Da62wtinOKp9UFlG9BEtSX6bE6ULgRfRKU0Vv
luSCKiZjfFFdUjp8VSShLLCgrvmDl3fPWuTvrZgP65Ae/N59zG3vGU6ItdMM/UI5D3mUGsFLanas
q0YstEYR1GzYMn1p7A6dk+T72sFukvCd/BucQHj9h6GyOpZGZgUQbvzirTG4yw4zQd3FnkX0FNzX
PlNv3Vmo0PHSo/16Ig4gTLZhX7cTAxmDWy+QfIlL4WgVU4IGBQhCyRDaI0XbhkYXZAeSHpjea7PT
7mtAJinuxCE7AeeQb2u+FphgK7CXET+c19lRif/sVGBOGumCwBq1eir9Oj1TSSI9C6zbDEtyLs2G
kX5nXoJcD1zO1utIjZUJ6Kusormz69i7DTYNNAah2iiIhD3fO4NXhYM0HjykkOTw8KrCPYgwjr2U
rXs7Yq0xHDDLQB9K+7sMtWPsIeBljlR8oI3LosodP5CP0RJYkz6pvk6ftoqr2WfrUHjAMdX4LQcA
Wjjhd7bwN8iveOxqbRGUHGAE9t1ChObQykNtOK+byh4Jvb9fx+Wp4IELs6Q/k25xL1fzwSvV223+
uR88Q52wXgRggmS1RyCeACcY2XGpPHjb1rWPYBvc96Q8ojxixDCxyWOB3j8jM2OdqeOVcftOVene
TvWDTza5dm+r4VlbkTKsZ0NsMWNR0HWyesU33R6ko16UwPaTSQ8AhnBgoFgdI64boYQ7nIFZ3Q3i
viV14CCyYMJPzsMSZWr7RWJ1EbU4tcLOmfANZkzWirG7zhA/o6bToCoHNIiLt6ln6kn34k1y4vZp
xJWsM+dQmf+8UnO6J7DJ3CtS40McCi+YPFhsSSbN/rrGGKe7cMqgU8wmk/oWFMtLN9sBr9SC4snA
5QX0FRaetsz9lq9n6pLu0rZKHPpSjVc+EW+XW1UNoSjDG0si0bXJqfgAmfxoXSgbhS3bUCREhBEf
gkxQ9/rAts6/z4fue2aZAHqb9Pp5zfNHMQ/mzuF8jtm/x0OQ/K6biZouS6MG2dZRzMGyr+db5WpT
lTGgSa7g+H6yeB2OaDq5Pj1hRSSqB3geZXpctMtsXi/p48Q8Fs6c4UTlxL4lUba8R0zXh67ZrsSc
NcaZn/UGKsCJdLaJh3LzFddp0yWPWth97BScDz0Im73rzeUrlf4aEnRh70zGOo99lvdPnaqASZDj
xLea2Hjv5HJxpKnvghb0QOhOVU7sTeKcbLelNIKMcSiMaWL1T4ALCXPmBRfBctei0ry5vk22WXSN
Y+S7XQ+yatueamzaf5baaemfC7IynNl8pIzUftSMuLEpGEeWpBIoS/tjy3ry7UuEbVVUbcQUCZbC
rCvYgWIdwRo+906x26y++ataM+t+tom/ibBCFPzXnDuHQw0p1y7DLW3QBNgoebNsNS4DyA7qo3a4
IxJwzvfjdlN9VDyk/i6H7PEI+k0/tWbDWMa3XYoxfK9BFqbERA27JnBR01pmTiEDc0L6tyMa7Wrf
4UFqvT3vcx9Ngf7dOtt4cDCQ7vraQ7Nh51RtdlYMRwfOwKT9R7Op9plHv5Ijcn+aXGOIEL7Ki92z
H4vtvJmtU2kvRkA3iR4EolgfYRK9JJb52qqgesgWyiG889fFDtonYya6pKimL7gHD7agwylstsS1
b3bnuqwJ9kpYU4P9oNZLGZtlmE04jbzPUWnjzhjzUyoUGC7feLSKdTvOSsVW4z00PqN3b/6RUdMm
wRRDvdwP43yRfDt50X2pIP0oelbYWTZETAKuiQu+YqpiaTLXozaM22J1x50xi3I/cTsOO1RX6RmO
yRx6q5PT5GzioocUwMpI2htVkB+71WJdMAfzM1Hw3nZGGG+Hbd8qmWhYV96edAMqbcLf4oAd4HkG
BPjcZSxAMSYmxtfgFVDMgF/M79C2vDsALsXXWBb0R9sY4AOykiruLegcI8VthmSkT65G1Y4/KMCe
LL+bGAGvqX8U6TAfSjqXXVHf3NU0Dd9uDdaNAfezsmzi05ztITPlt3JMNtEgtCE3yULteUjvb/am
YSH3rLevQvUvSeP8IsmBK7qx6RsBntp7fM5iv4I0eHNNdsM7NNz3JWF9IQ5RUCPYow9F7cRQBLi0
Edm7sIr8tfK/qt5jMYBrtQ973VhfvejrTwzZZG2k2JHZL882TV51spbGIfepWR9VYzxMN0JeFDCB
vLoLo2eIe376menbU1op971cHNKA16Y6MTFR1KAW9TB3oreMD3UmzbdbWDv6xRyxTzdlFy8LbJYL
RrK3hDA/GbM+k3rUnb2K14MGQfypJ0egfM5V8Fa3PCaAF+qz2frFcXUIVk5qS//A383Yg53xNwoK
dWfXW/GaI5dlLSHEqTE7Po/W+Jod83cbUP36eVM8mEnzOVWTfUe7sn1I00yOSKj7J4iwA9xAl+U+
PcJparvuQcrWfkRdb15Mtyiu5CL2D5zK7C5IBGeCzTdZ9s1y8oqy/DX2AYpglBnBahR8B0z5bsyy
a2Pq7L4WWx2ndR9tblrEfW8ExOcF8gNy3q8im8fLvDBvhtg0nVY+8PvC2QI4X/ZTPablciy7yrrB
JsA/5Sp74X0N2ZI2dJauPKGOvpb18rdxFlLj0vGyQe1CVTIX27Ga2n6OHXv9XhoUYPAQG4ZM214l
Ux85MGaER+bbkLfqiSRIJP3lmHNjGdWTN2/MFqVv7LHWB0ysu819KRT/4wXRQVgBLotMr/xAqun8
HO2y3KJ2KKIBUNQfjwMOcCsCZFppXi+G/AypoGi1BwAN5n27ULgaVvFLpaBz+sX2zy54hKHKiSxi
AFXvlZi8FzowMzbcdN6rgk8nz9ufxcyKcRE5r43vy6ittzclLGw+jIdCbEgnaDzqnnmQfbHofJAW
8O5vAEu8DEEmy2Pszb5JcB7ANygVlbsdh4Xo5ikIrvVtzeGvTfNWV0BTdYppQIN/pe1GeuLBDeZX
mL+Va23hbNbvjE4ZAutGmnsme0ixpg3liJWANWgsoffLIFHd11nlHUflMH5ZraGJUYvVR2ueHRbq
Btspwt8/6T3YGI/uybCmy9iZ6KzaxJ6OrnSSi1F29sEbRXkiqoyMr8RITlttF+FkTPO+C4oLVmH/
3lQQ3qAa11B+vMPQ+F7YSsY6DrSrnVtk/mOiRwOZiScOvBFA6AKdvOJtS343YDvPPjzeI+VCddTa
L+CLIrqWFFxfaABRQprMej2m6tR9xnbt0EvFTg9DuEqNjzlx04NlBqh5F6aMnNsy/cnMhMLI7eVL
zfIePCm8l8F1h+dqCM4gfVXY5OsdcObfsKSAApVNcWUZGoQGlkiIqm3ZAoei37G83j36+axjSGY6
nNfyt1Mt721OHzylJTK5bjpBqlmPo7CneNWOsVfD9orTm8y4TDygwGYg7QVv0AQJDFPycw5ABCXU
BmEub+LhLji5DRE7lf0SYG9HzzQ0ETfgAFxj0szWnTeXIuLQNImM5049m1zTT8tQDoda2ElsZKTZ
WMJVcucjhYpK3C9vZtM+oTYgRJUJIqrZ2wZ2Yxoriy0A+lves0KIF0gwr90/D0fTOM8Wqo1dPmw6
VhmVmmkygQoKJo270fdFqLdhiWQvQyFpX/PeJb4VPjM28RHYKzmD1NocO67233Fi2dxlHeM8Jbpj
t+Q+kJayQWsImzUTwjk6feFcs5Fn0k+xF6C4HSd6yd5qfqOfITiwtD9TgFXhrMo7KXJ5P03CCDPy
VfhczO1Qc/fsA4nFQjlUNMhCaMvHifMGCe5qQTlJNbaqaabHdcmuzAqjfVzMznoYfJT2gLtZ3Ytx
nd6RjS/Hfm7XK6UX4Xer+K1nIgGbzrBCHuqHduiodQBtM1e61VppvR4CbS1XMvi2+38cbP8tV9//
MwL73wKx/38KIzNv2WL/dzPfe/6//uf4P4jM/q9xZP/8N//Hysfi81+2g98WfAvrAtPASvcfAdnS
/JeBgQ8KADIyH/77f1r5cPnh/KMyhGcvXcv2cIn+h5XP/5fjImIOCHvBHWresrP/GwHZJpb3f7fy
+fgEyUILDNsgp9vEe//vVj5vqjPmR357bJEVr0S0dqWp31TLXvpumDdneUCz3PTvSzus1n1NX1rR
zRBWi/hplUPVcwWPqWccLLi+wSVzpv5PC3+vfpp1VmbnhB3V9tNL8lYQ9LSwxKHvZjFFkn1Kxu28
YCI2cFhU6pfMCyrfjgZSRls3Svo5R2I9Stp+ZXqCFjo9+37TPvrJDC7IG8SCEmrooRZnyJCwDJQv
jruxoiWVUCx/pxyrbewF6ANj6REy+AA/T3KQpGgRd+h0uvKHoVpvfmutXOYHtnHMvZilmhMJLl4V
0LRWQqBLNoF5Dq+SiSRRGXgzsT64dffe2a1Lpi/7UvfY1HPS8mp5Q3nKiEasDzA8M6TignDxWRb8
/73F9NuzQ6tAWE81+skF9wyL350YWlMdcI8N66/JYI5POjX4pmO+Bh2ZsKIqg9h2Spv6lfv90Z5N
JPdCWFjNvLGXKpYZYmkI3itSiyQtFTqnTWr7eTbd1oiHbPE+7MZkRGU7lAXQE+0bQ8yQYoOgZ81t
VGc92n1UD9wLRmH32dHhhsNUQ0vOyCVZUHSNc+uYu3bp2beNRe2h/RQpQ4dbr1CizL3FVYRFD3Du
XLtUi6GrvGWCYuUtrN7zFc/KliewXW1cXFQNBPWyNZOgxtgXjWr8EEq331zfOj+tBXaRHbjmNkXX
MzJIYLRngKSnLTP+qMGQxd6AM5dQTzkbI1DmXsW+q9JlPWn+TRJD6USgkAx+i3ahSW1zVwUpEPCa
4OavFNSesQsWU3+tWU34o25LJ4PN0jM39fSavedbB9inT8aq30s30fUl25z+ytSjdD6HYtl+GWOQ
lKfaSgeUVxnb7p82dGSeVpwr9f1kDMzffZ1Mat+vrnphDjdVdyNNfvOns1Nj+C4aVatTywxQ7w3B
nPrcBI60z34npBNiQe1e5kynI7QiWxaHvLPFGGMY9rnLtWouJjRtzwl72HYEDfUQE9/txU78C4vU
ajgheNBfAIj0um8ZVhqHVfqJdbGadSQYCD00kvHKzvFYMRPZHua+Z3W9wejqHmuLISsjDMejZ4wc
RPbqaYZKXr5lQZ03RJbaLISLUuI+JPW44Z6ynd7TrOB03RDjqry0gFuXqcyt7pVu+u0K7xmEFgsP
vl5UAGjHUbxVtXr1NqRiCH75ldge5/54g+7QJtTnBsfNuezUQBSz7aTMi2BochKUazpQvqyOiVC5
Ql4ZUminc7TQXKqLZef+S1lAvmLL2bGer3Wr+hg3p2G+TNZmfzW6AuU1DpoBOVXoxDCrHWXzvmV4
3Ewvd/Sp1pjRTshn2iNBXx2oHj1MyWGS4uY4TNJ1CRGVEk8dM/1y+j+5g7h6564bRguoWEEfrUML
fd/uJ6SXuhzr5LoywdREc7tlTVosVF4CqigM0GLg2IPKrJhpWJWVSroHU8G+r+aiOBge8faxJo2O
4QgxCAFsWCXc16lzt54FzzzWe8CJ6C79WlqvekbtgvKMEcHZtKipIsRJ2y3imuRenBRFn/3o/Y1c
CZDVsjoSKaLKo5UH1nfXul2JbkSNF/YyLTaUWuNbymkwyEMFG4YDpF7YbLo4/aj17ZHhHy7gUe/n
ikjLi4tTgNG1wyqIOYq2vpB78hXZfbBVcSM0Hxoxbe1PawNVjPZWN1+AKjdv13npWjxBrGvmmB3I
AtYOF8Bb1XZJwzJoezW85M5hALEbyACCI7iMx8lH/AlUmF53KVGn2GkQTzlEyn7I76txRtbantJq
Sc+lyM8uHrPd2GvylXt21JZV7PuuiXXevRtyEldfJCerAZVWze4fI93SBzSyArd6ldz5shI/uhX3
jCjowWzkVGx/y/bIYLC/oVzeC1EHYGvdRsdJ0zA5Bf9b/iWJJI2s1P25NQhs/fF4y2phf4jx4aWY
QOxl1sIGiL1lXBruznPcp7xpPuuq+6oqNoriJlKP0L7+KQvb/ZtKfAuZfE4rd7ra0xhcVY1GgYcT
dlVf3yXrDQe/5j9gA0N4hZwdisyhAPecF69Dsdrgubdn67DiBt2VwfDRuTNg/ymeYHNHHlsLRs90
BEHzj+fFZKiQIhivy3MhM9p8tro6zRO2rZYEAk8z0iPgc9Pl0cxvFDM5XS1zgbOmx+bvpBr+gd2z
J/RcgjZM+VMpkX/Xnb3sBI9FSO4F+1Hzd7oYl7nozUd0k4MRDTD2GeaVgN2T7STq1tlp6QB+XnXM
ni2JAn/wTh3Kn12XEevr1BdDUeJj6YK8W1kNIcyNOunAqC+pj64wStgrsbIdlhuH1r4MUoENtRd4
7f+bsvNYkt5Yr+2rKDTHCZhEAhjoDsq7rjbVfoJoC28TJoGnv6sonRB5JB3dOyGDQbL/ahSQyPz2
3mvr5npWKvmyTUpLUTIY3UaHDnb4HtDzsM1DbIbuuGrZ+3BKn7aOJhukqUXZDVO2UvRdL6PMPlYQ
SvZIf/NDk4IDJFKmltYE1jFFgewjiRqrxHGCzflcU2C5gWQ6UyPA2lRGYbfH8axXKTsuTGkDfcJu
m/0y+k/WPgu+75njmxi96hQRtX0KAxXua8v7YiJJeogQdfkjh8LBUYLs/qonWZKG0W7KyQXR2Jjt
S2DN3XagJWUpkqF84QInn4pz4cqdrwJHaT+44yge82Jkq+Bhr4XsveBB54UM92ZpExzY66mlYK/L
YBEwK2lgCEUDnQkmVGL8M4P1EY4VXWwuHwoLVWM6P2UWuLDfrJK6mSY/zgIbmVu16dECpigpflkm
rg/FHRwUErmXbFq6sdGg1U9mFhJRAVo0yxBua+BmN2kZnqleLclajtOGOloop1NyY7bOW9JD26+1
aRPyt7w9MgaHoMq09X0D8oTbMdForfG8nzgr4RmaadhIG8zeSo3hUoXzRwe06T2frBeqThjB4AUk
faNxRCSZ3Hdm8OwPYl9F6afJRn9lhh70slbfEjCrDqRf9jpmSNBr8uljJu6QAm9bsMKrqAE0D1Uv
eDJ5LHdjZKq1NhnS92SuePnJ3yGXEap63NxrmHH7Nm9A7THw9YFYrB0xna6Ybyeb15HfvsE47BnG
tILpclmvXfYGuKU0ThZD/9a+e2AtPPB2JsVBHd9KCbl0PfdAgO6C9hTuogq0S1il2xDdK7oqdIls
30dki2+UjI/RnOYtsuqNnzs7RkMzTSZiXfWT+16ra0W6Zy4bKaePzNYkBEUeTRvDC13CqXhSIz/D
AtLixpqJp89T3266jO+YrTHJjgydxrSZ9LeOc1NmoXPNSTBwL+GLF+ZH1xiPBmOtvdM3H30R+a+2
yAcoj/NdlrfOyY3cezVJNmLsTr2glLvRY5G1U09tTQeDNRFPrJJR7SsGmrN76nvvFhZissjsggmU
KXuIofIqsmPF5R1U42Yj0cMjTX67NKrHCDx0gwpKaA6+1W09E02UWHJ2vAWyVdeEO6uuN/jY3CUp
3umlcPybsTbwCGZD+xh1kfNthnm/yupyPiqC1d3C59d8Czt3l3TqbczVkVqummuPOmaK0FmH4aDX
wObNn8IeSHvieAU23+swAdtnRy8qC594nz4w0iaNM+fEONhNabZ4DeKpg1sIhwlSRa0wODhuxdDA
C/fgg15Zn/zDVBf90pr1L/HgHfKRs6AJRF0mIgOPORbJvUwGfnuy1hDte1w2qVbNU9U0xPFour1F
nAhufCcOPpIkD27JNCf3hpDMl9uOHq31MBjGnRamcR6MELtOYN75liJPPgnzfoqqV0ENyYJfbS1J
ym1sn/2erYxwN2GJXLatf2SL90m2CcK1MiZ7F6XOXT/Ot40RPmaBeA7a/BIlQfhiI1KM22Bs9RfL
17kwjWbDbG46TqHA79ey7tywiwHhNiRbfGrWcwaYg2DlHD0y5g1/WQvG23HMzR+c0xe6YjbjZAOn
iRStD35/JUAOGRb+1PpGDNpJp3tHr3TeAFDRjCDw9dtuP2DiM6+UgZgZdyGQ6OEaTuss0RgXmrp/
bzAVLoPKCFZczXgfaT/66ibsX2k5EU6ex68wEsWRfhEMJw57xvfeYnNtiu4C0bul+szvl1lZPkyy
vqe4ZMdJijgDjV0LVzn7EeIIo53x3HjqsWw6JkHDbRqD05xFrZ4SigtvM8vDLRg5l6IlYtrT9GY3
vKb55fBaB8ljIC12HbXlH3KGb2uVlkm9BKAu5Taj7Gdr5mqT9ukbm1+frbbdbGUzhKxj10ddd5/4
0R7xw2KW77wb12Y/7Ht+/NNiaWMAh8KAPTq+TDKjkcNLQv2lJ9dbkyYjfhmG+FjpeMo/M3Ksr5lm
TlgWJtjzYvyM6P06ppCpHPQ/M98OYQhKSE68fcIh4nqZOr3tr5ltDtkjxQFdddMJ/C6d6t40WyFG
5M7rCL0chDu9v41HvyrZ5vWkrpUDQF2KrF41fu5tm8LYcLSnNSx/C8OSPx5rdJjeZ4l3l5AwR3xL
X918uMkcc+mC00jb4lEybzu2DFoRKTncekBZmnJoDuQz8P1D+d1WZqYPiXWtJuAkfRmxtnVs130q
ivoIjUAGUeUeK3LPjJob+hSC+WjaBkkTejBovC9vI6L7uaSHL2/wfZZa7Sfk1nUo/c+hxB2fNAEf
OxPFPQvK0SLWM6MkELxc07fyjDD2qzjfQtIo92yTzIN0I7J31yl8kVrXdA4Yfs8KtlrwyYgqsFZ7
uCDCBTNwxp6csqYbKs322nTUW0EIZ2VgTXLD7s6sWNsTke3E1IwPhnJzTMcze+6S5i8MCTgC/Kb0
IOjE828ItWPD13cIWjBLaDCY4ACmL4mIcOTIzfyk3LF4FUW3hQLDkmo7t5M0doUE35wTmbO5iBvE
4nrByYm9hIVJZikTU98AT4nPTcuowS2tXUQ7TSWGN5XM7cGhRcKli2A4NAnO72sux1sBxA+rRZYW
X04WHfqYqbnJ7m2IeC952D8Z+oLMOoZkN6xrhiGhAxPAeMVGQuPxNb1sXGVqcm+zrqm/ApyXm6hL
xg+4jepIOyg1U3zXsI+jisk847ViU8ohhgws3f6IxZEuBic6T7FqcLNjvLkKkdmW8RYFBVqN+1LQ
xrjJiZeLCcJAVXPsb+IxOza9XX3ZAnwKMvjZcAHf14l9TGEpk8+ymnNBxo7Ad61YXZzpM5zY7M/c
+68JW9Vo6XnjQSfVcGqs6QbbKJxqlh34QeU5siZUloAGEpSXcsca9ExzCBUhYgrXGGT7ZWCA/mmV
1K+5Q/VSjnu/8F317Eq0LTHhOExbVFNQ21ye2Nxic6u3Eu/KvZ2wcZLTdFXYs+LE7LA4T9hZzzn4
hSUE6AEaivvOg45LMvqt0+ot5NWHyNMU+rFsM5YphvSZbz7g7JsOHG1ZEaNPj2LhO11aGVCSYh8j
jqUFHBJFHr9ow9+kGEmkUb+zLKN8vh2Lqjq1gxeRm0wpEYipxcRIZju7ipDnI5O8YEU5ykmkIt4A
x+kh0zbNoREtLnaJB9uPqm2f9dCTnDC6tO2Mp60hKEfORlAjM9ihsXJGA7HdjCsy42VShQSQXZyn
Y2fPy7yuqhenxXQBGr5Z5zC0rvYvgkqzOrhZmEE1KNt1DgJik+rw2rfS2SQgW7IVYNgJLoKOSTL1
qtvJO0Se99OTEdj0DSc0e8i2ue9xJ4bTfe6P8hIGREJGZA1aLG9atEy+4pTYVErKh9wVg+kAMc9A
kfEmtuBqUDVKWRSJPSbu9iHG9A8JyAvx8/YObQjZVDvASIx0U091NyznXGq6hQqQgGJKdqJOiecX
NtNH3p12tS/9RN3oLC7VMmorA9cTaH1hTOkmjUL/PQPVv4sQ8ADww7npZIZXyE9fkP+/OrzAj6UY
AYYx1wm++wLnDWG2LD0jtr3HmfFQZpN4LbKKNFAVIdzD5nI5hN7Rx8BpCRwSnSIwbWYU+KwmigSG
u28h99iZbBZOkEDw7vdiJCpGjBuzaOeONPrh0cYy0fArQJnG3tX8Omwgbo0s68/sacWdQczw0a+L
n2QWCaMxDBQg8sMCuEo5n0nLEOsycsGJZqYFHX7UQ9VhWwL/T28K4w52pO4v/t5dqqAo0LHxKQnS
BVWan7suO1dtrPcc0iJcnC6LnK6oBBTjvFMRZJwxMIGxYR53pYMtybDY5JYE2PMlbSXROsGb/gjF
qqRPbjJiKJued+hKkCHLOdDJnSevbGqnMY2dg2PJXbiNQF6WKrQhfglZLirGBtLmltx7fUp7lK/N
H2aGmOUogQn0skqNdFzM1PbeGeHVmJWQKv5Npt5542WROythI6Zrauj2LmUOPS9pfzN7FU1pk5W8
Fza2INeBVkC5Y7LClJDFlMdGksfKoUFl11YWS0kT8iwsMsVRZGljxYmg5RFhgA9BQZrbgxA0+rG+
16KtjjFU1AtOMkbiJuw/LOC1QRQCXABfe8HOFAcsbSMW7ZIkI4fzAOUIB75Hpdfaanr5WNgphCpA
tXiKKxTpcUEZBpUskeoyvcn7NLobOvVc+6SHE8f48gvtwn0SmQErz+CWZkdlkP0GE4z5RDuXqIjM
54bKGBIcZCvpElAtT0g85BDfldu+wmEpAaPnVz+PsK9e9tjiLmXRSx8ztL9jxgGC7Yc536O6Jsjx
TcwWKWq4mTw6ml6lOZ0NWwBzkUm96XysCOgqvJMqYlkPWRL8AU3hfi6ZuJEZHVVOyt2OIWhUFVtJ
01PnEmsq+mv9im9vIoFqm0zAkpw6qBWz+xwvp04fsMMzyxoacDBxehR2q985bmC2aMzi7IYxOZJQ
roOhto9txZ1ogggqGoIqeUI9WrvlTixA6jUPwgvVmic83JWlEE/UF0z8peh2FHyCYgEI67kU1NVM
kyPZGxTZVS+pqyhTMxi+sn/+um6VNCrmsqyh0ei2xYijqKwbMlJxGa4L2hXJhSKCiniNUSzfZY6E
hlGa9c7W6Kk2U5qFB1UDud1O9xmURFLdruQqBcHeGA32FX7kBy9Uo721Gn9U3Ta7DgsiTwQ52DgH
l9Oi2Z56f3K2Rl8ygZAcswkuWNawKTDYbjBCnOdCrUHsH+zSGVYg0mnF6LphITr2n2kw3cgQ/SOs
L2ouKMnBcbQB6tHuprShb9R8FYoZ6UD2YQHAHcu+EMl9VIyPDSCtB2HZyVuMa2VRyWs4IaNrOqgz
VOqQcO2dYeYB6Ym+bB/DbvZgRM0B/YtNCgt/QcGw8SAGdzyN9F/snXbs7rF9AyToczlwf9Ftzwsv
kxvqHA5eMWOel7xZofKQeB0VqXyv7b0dJQUq3E5WzjR5qsbxOzNlzEa8mCDC6uvIZyGCySsZ1JR2
trDqgRQC648ieei5/rs9herFSDtVbGUy+Tdi6K5CUiTViQJIzMewdGGj9A1/iNcGG5QunKjgwala
MJkJrb2abBKu6pEjvV0eQ5GXzP4knkPmY5QOrrk9PNaxDiLlhrJCZpoQKLa173XnxvKt934sc7KF
yGPPsSPsV0hUsMcGXqUrk/HrTnU9Y42utNK1FdTJk4qcgvIHpc0PV41fvYELrQ9aXnCM1QyOggUF
YJ85SWJIGKMj5i2vPlD+Dpu6Wz/1vXnd2HQWTjUFsjYLP5tuh8QLnKnWopJahfGeJgOAieQUlolf
7bly6h77p35JIVJH7GsVxAKrtjdpW7NnbCqLAhP43YiVRIY/dd73d3zKZGQQy1KPj5V8Dx7T7DFH
NCwBTs2QDDSJAluOx0kx5FxwFzhLQbR8VxNUwjWczKBBYYjMO8nPIq6RzgkFNPEn57hDL4m0wFhw
wRpyUujXBdNvgH6VZx9wQpR4QmmEtjrQAiJS1e3oinRP/Zik7lSPhHSHaTBesdtkN1M3uL8an/kN
dspmw5bQ/ul5HR+5PZaw2qxTDV7OX7AFO3ctlhEAbf0jSCsMIRZ0nsi6ckISumaZbKsnBspFznvV
No8swIQVCqwznQxf+n5G0pw7r7sYRhN+Rya+uVXX5jhawVgRDvc6k5+H/RMDpNFbdAuwj/Q/zZ7v
8iAdGQKkSNns1GujzAdFkYebzVgdx+Gu1eqa72nZc5op5JckG6t7wTTjM85akGwFV5nZF3bkwX2I
sB3exH844RPvXnkBgYhRpwAlAx4XW1lwTZrK5bPQjgcunQQoDqtgCXiNBqHAmtwNMTF9SlHftx15
A+yjtIY/5SQePzuB9rOi/aRbN9J9yhkVcZ2qixn7QMs6ct6ep1ZoXbwLitYyEK8GRz34LjE+TKPy
zMQc95atPmojfQFIZ24mMZhMx+o2v0l5xtfxhPoZeAW9oGwO1hygX8taB+fYc4Y9TUDIHmaRrK28
sE888IT6jKbNAbGU/lNWjw/Qtuz3TrbJGUrCKQXQ6aazs5bK3fsWHoBB32V/FM/NEc4qrV6owTJv
MnTpa0XRt4lEtyAD6v2Mlf2GqazjhdR+BNP4CHHhlZLOah33yArEDJn4GgXMJ9pSA15ouL1CTWtl
TRUnSBa8/znH33WduwkRRbK0vQKJCgqfVCUr/yXlLl3PTTZz0sm67IQU/mYJzlS6S5/pMqFzppvt
M2XY8aptFL0sAUd7NgRW12RLj9E3JK5JGPW6nStfb43CJwnWpc3tELRvqSrdPQaPYV5moDyYAde9
BzaCiBuxAhj29J1q0CCqS0m2xMQ6n4yZXjpHHatoNs/GRJiGeJClHjgYInuOZe889e1I26NKfkte
os4NviiG1YZpGvxkJ03fiS6i315r6AnBO6uW2t5FR8eXPHTNhP7PIwYsiUTe0guJaiwqx2Fk1LnR
tzNaswf/DwrF0uOQwluXp43dJTuMth0vqWX6yF4dloE4Di92W3BCjHtutLBkKoV62T1bRHHJ2KnS
4Xeoq71h9OcQCsaNPRL/SEa2NrxMHHp2ad+uJ4YevutNbI2M19ayguc4Mli7TGZeclklhSKAC/Nu
mhhgtnDgsiiGrwsyFxVJFQ14oIjnlL0WjajpHUOPjP2STdjBWA2s8UuZDu6GzbvHc8+7F5H+1iXV
shLsjldJCF2mdXS/9JLk3c9SvbFJcG1C/N8YzVrWJFeEL7xlXOBlQHKFDKM3R9vtqyOZnXsGACnv
6lIzZvPGtjP7ARJccBMh3DOP9MoHZVONy3Ww9nPrhq+9NvWhGiwPzSC8wF/8tbV3Hxpi13sDQ6XQ
Ln4R85RPR70aT0lQRfcgzTLEKVFxv+NUxoJxauswXCU0/u49nj3uguiBorKeyAwvhs1MvvBWA/9K
4NtkV1SwGVZPwnaS5Whk8nbor/XDIruY9cRcqtJDwb/hQEkyltJScd/gez1RQsxZzR8tVEXCID6s
YrcboOlVErNCQgsb1bYcrigbrZueiHQuSXTkWYvrpo3m7tIzPMF32ujs7JozbYjlmFKDp6pqQF4b
FC8A5XZuczfVeWSfQsKd4pGjHtjetae9azQ67WlYczwb7DPk6+KxCScLc0redSyAEoLhVkNf2Vad
vDIxTN+njGusR4o6aVBjgpdag7+kDnz+dNwOa5ycTfTqcsa+w+QAANqS9FpGHlc5tEKzzsgjfDx8
cnNuj+gus9tsAs3jh59cAqiB2Un6BhNSvhIFDTBLnlSAAE2UFSSC6iRfOWC9z4MbOV/GZDJMHHGH
bkK4g880tjEgHkWRATrq+5Mk7wHdb5yct1rWZQGgMTT3ytMh5FCwjfii8FW8IOsrsfXDfvqJnNG5
bcKIkHdWJOwtatHPzd2Qm2JfY9wE/TZBbcIo7+v6ZFpdm+ycNCDhYfRG80lcKtDrWAseZvjgeIv8
GlcI5pe8BL1YlWS2W9PiBdeymf9MPGxLi6KDm75wCrPe1wwfyFNF/YDzACEMsw5SGIRB/mSYhIPG
JeXjFH21RlcxcBjRvlcIp9WrarP+1PkZpG4zJmG7IOI8hRvCT/1Is4DXvGWNzbM2ZeM3n6JhPska
c1XSgrIB1WVYxsbHYI3PrKtEs7IE/Me11U4qWYP4xF8ticnQLCsK69vCsNEcWn+uBj4gXzVhFKrV
NnY0ymI7Zb6OjtzVHLbB+XDaiq3GP9dF3KS71vJsFhLMovJgEj/S66aw2ClF6YiRuS7tyb1PicZz
mmNM8DsbgX6Meid4pSVrpNKyGsmj0ihp57saz+hD7zilv5t9k5gSqmc7LRB+uy9WuO4U2SleAM8M
yYjgmquRx4sQNdpC5l0MbhP9No5piw8zqFTCYqzluGlGDmfL3K4aMMAzHJkVxZU++LycUtye1EeC
fZ4DrOZs/kr1OPTceSgAq45ekcO5Hjtdc5F6p1nIQsF7gwaQckqyejfAUIuWgKeuCig1tzAPzU2S
qC36CkZ0EixzjAbY2/kHs644QwUtre5hGgUV2BzUBwRUWFvxJbRgPG/moS3crzJj2X1QY8JEFCdP
XLcfTWATQ0cFIL62nCnnvc8Vdu6NHbNT33RW2U9rt6UPdBm6YGAwPVCrt1R2Zya3f3Jn3v17R8G/
lH1BjrXs1L/961/7NTwuo0Ozgm17jsTsbol/KKsRsSiqLqqmvXtMDiz+4eqPn///ZYT9H+2tfzHB
/lO77PXP+6qASSYRbuL/80fnBajh1Uf38Zd/INSddNN9/9NODz+KJfDvZtDrf/n/+i//5eePn/JI
if2//etX1Zfd9adFID7+bGq1TAol/mcj7A46Sd9+qP/yv/y7D9bwaa5wRED9hM/fJH7YvxthDT/4
m+OCGpEWdRIW/tb/dMJa3t8EHTLCFMByKba42lf/wwlr2X8LKMgw+VkYyR2XH/j3X/4/7gOuG5eR
y/bf3BfWP9bJYBbzULoC+/r5JB/nrz5Y4TvwSDMpN3oaSZISJxBu6R47lnMS/PgGpF71oTQXrs/B
q3kJx4bGgohw/QBPH1BPtJrLwiGaljz86Tr+Nx/NvrZp/GfbhuvSyHL1ALu+IPPtOcH1nv5Tn07i
YZ3r6C0nmG+FbzlDANzsV2lnWQNw29Yj3py15yrmedWMwsKevSS/4Cbx3qSQ+TInE0x1p1ePBhlO
l3cxmGphWBVHwnG+o6HTOo3wjJK7tJq7eqHakJncDKHlM5Gp2a0A54bMuQLY02ncFpCMstA6GUK0
+3/+q1p/fTz/+FWltEVAvxntVcK/FtX86VdVcQstMtLhJjbxuOmyRyMKQw3ZrLG8HWSW5JJYxrz3
jYxsKX3ub8Qc0RXUhHyKMwlSuNHZ6S0+U4vXZ+B/+3zxSzS49f/ySa+f5B++FM+1sE3zxfA35+qr
/tMnjf2GfWaQxNt0nPUddtgCFGewbmNuCwa3I1PjyX/SsW43czuI2zmofZZv6lKZY0bMTHtb77uw
So5ynsbN//LprnfrXz4dH0hAxjQ989rSYv7DdZSVlrmvU3dTkxq+VF2jV9InJzZyeNsRqxuezSm7
pZMiPCiW4BMTD+v0zz+Db/+XR0qQmLBpFkL9J77t/8MjxTsdq3QbORtPSSO/gcATOYeo8NmriOwV
h2i9mpx8gtKSUvXrKrH00RrR057mnqI5YmLWMWtmG1fSaJ4MtwdgOI5LLK2MO6OhehhViT2sMibI
i3m2kaVr3xHNHRE5LfZJ6fuEOZwducmhzoUEreoye1YsusvCw91F8AbK5vgYy7i+aUZmIQK+/rCQ
Vp88Ys6jckNG9lBuh8r7SN0ISExO7nsTGjbzETkMEKeAHTxxOs23RExOiZ1B2hrhJmyCUmB9crCl
klwPMiLbU4cXQLn+Sw+CAEkm7Bw+hotpLx/qYBNQKx9Y6aPnEbpVNGsw8DTEF7uX/N3nKLBL6K2E
DAjM15ERe0harzye5SYf1yOTIxKE8Vj80H9KewdJrSXm3no1di0CZZ3ivB2CJnk2U+ajYSSZIOmi
eQ9kK86UrE/HqPanbYemv67DNtnDYKl2hmjUR4hammIrOvk+lKJmGopDT3YX1yrZ6srN2z1xF8jN
GXYa/HQnIsbptpK5fODAXqzqgUPyhCwK698qTx60pp+gy7O17TfD3jLqC3t0MLnt8FraTruhpHvc
mv00wzyuaAsGc3CbN/hpE1jfbGxUELx3Y/jm++PdTGivgdwJxbcaCdr7/vCYjBo0fOxPwWM6Gv5v
lNdpDKA1kGfHKaj7oTmVoTI6ymDgVV5MGdeeHaU+s29i/2q0dnGRGEVWhL3l1m3BWGrdXaCVVJvM
4zwDwYIRpBSo4FHQP16hiCsKXia4rz79GFiajXWQ8CWCbYs3eLStPW24yY+FlLwMzDJfV6P/hs2W
A201QpUMjB8jVjjTtYrvXKd6B1RTYp7nIs/MxNbQ7WgeEQFnC2Y/ocZwxljrNpy6T6uxUauDmn52
z4EuMtiIN+AXXZyf4Am6Zj2nNJkm3EhI+vZxoGWELe99HrrqLlM+3lzZ7/OMozdPY7ghgdl9Z7l7
51rhvB0bQpjsvzcxtuwfY/a+DDxDS9ohGDWGvrtJkyIDF5DwjRHsXdoVjqKQWDDeLGUf2R3Gvw7b
9TNrDWN0g+z/24hCuQDZIjeUeA/Qc3KgL9VMhiMW0bRvR/BGRh388KqmJ9ulS4V7crytp2zekNbt
HifGYOzwG3FHX+S6hPcIahzlo25dUrSJNeEXwyRQLBh8mXBtPP1OyX3wCU9Z7NMhlq8GiZv3ugSB
NgWCUo9CMUXtc+KgCxrsST6o+QGf8nyG+1pAtXbkLf6GLwbfL5FS04L1zj1RiRPtyB5wnqkr8Uy1
krowHDnMYT4fqqII7zN8WKeuGB0wkHJnzQMQj3AieIwPHYhNkBqMDVM/IRtBx+tvxjP6bpsS6w1c
4OI2j3S0CwTtAnk3QnaY0j0zunxlwaLadi0ktYVKdf3Slymlu8XI45aLQ59P/a/pzuMZHjk4grnF
k1yFOfaCSGbpXaCUsfSk/ZrW0wmqr7fHgkDAzQmbBe7Ghh4LmHgFmQwGm0Z29kFQv2DUBKbQjJoZ
VegLKqWSNxWky6w14gej9pszXVVkIAfOJRhHy4PlYaX1fGpHxnLmhMbFYiTSAXewldpIGbOFMnWI
Mm1peJhY+2+jmFqkykteKiFhpVpAHkilDP18n6KVLLpoAHYqqMPC/t7IbeV17QGnSrIyk2sjQhtw
egxs6pWQta4IjPy+SRSkX6+I94XVpK9UEyXADEvzt44QFQK7+MzmIGEaHdR7ERruIw5+9McosPfW
mP4Gsrn0eYBxOOhfUafZUcVRXW5iUFs30ZSW+6yUHlO02rtpOEstynYIb1NZ3Bdz90z6wQesJC+8
puKD42hrzRxM73MwuKZd1VRqj7g71K03uc6aacC5ThB1DEXLBqVYLST/AmetaKxdBn3rCEvkEA60
mhDDXiRMO5CGONcxnuuM+8HN/EUmp3CJyUYTdkxiag3CT07bpK0UjsKikfkOVztTlKF+aZuo+rCa
pn5KQKOTSGCSFzhwD4BeuNe0MafhXKTHUgrNBCrGE5fRshGzQ1/rYIj3Im68e9H5qAkQRTdFXtJR
UvQkW/1W3JKkb9CqBfc3b75hZ5RDxnCToTW2nksaF963tg24EMlTfxV7rSm8awZmtm2Wp78TfG8q
i2VBGZSX7CAVM7DsQtJAwD/cnxJu368X9RjhhoYGNPifC3z7ejFYpXmnU/yQ68wgoLCyGxPjh2fU
qbdXVFzgGok6li/L8W0iUJEe/NMQUZa1QeVT/rHFXWisS3RqXMbDhPk1C4GeEuPSFWPyXjF0ukyJ
R1AK3DRq1HZumnhFsLqEnNB3bQTewgrybV87xRed8WZ+0wzp6B0lVTj20vIxN38XjgccIXEbk2Zs
bqBqVwZ1K7a1LrrsUpdecYL52bM+XS1Qg8TWfu48p5K7CAYMdBvLNqO9aWrs0fbIAOK+LwG7A2jS
/G61p5wj1ndIE2KMfvt2wtFG5/d4sSv2V2du854DTFtvlY7LkxsoffYKzfWwGbUS/uhD2t0J7wwn
DwACtWf2pF4EjZeMn+tsK4YhP9dUoFrryQVJlxTBhwnobtd6lbMuEcHUIh5mWL9dVMfZunR7cGFE
mztQsMwp4OqKdT/j52FUHE31EilQb0OrIHhomINmbA0WhDE/qgrhFvJjxZL6+PTJIyZn3BWiJ3fS
y+iuj5NsM1DMtmaVMY9zbzo3jnSsUz5W4RsAd44qHVF7uAbeUE3rOE5Ym/CkqZtI10Tuwq4OD/id
QmzTXmOupFDlvi7leHEG0RzsvscLY5vQ8+PEsnet6KdPrgD7NCSGmj1oKh+qpgoPMSA/XmPFyO5J
Y30jw/JZKzs5gKBl9ghZK7kDmOC8YO9y3tlrO5SJDPOn4SAYhl5EWUdlVN6PU3axx0BaiQspmwu8
YMW5q3wucJGvwiB5gV/CvNzXC2mn58xwX9RMTdUsmOWxFQVr79oab4t6QMl3gNNP3QmAx4zxBb9h
V5pIFrZsyoeQVTbdpTZUMA6xVlXuoHeE5D6jHExZPrTL0qVtfEkeKT0UQNswdXv9UJxqMJWA7MK4
21mAiI2bmGCQfZ/MAbP5OWmzb8ofsKizvfxuI6M5mv7Qr0oLaFxb2/lrDIQOJisg8Zm5beLKGtc3
HRj4EZpDPQSs754Z3BpMsPfsW70lmhyzwxQ3uV5YrR620mlc7Ge1ID40zxMMQmgbH+M4qk8/UNNr
LHK5B/uhTiprp+88Td90NqgDzncbI1hVU+eh2vhdJhTtirnNopU5d/YHPLsCuyVd6Z3ky0YfeMK8
7z45qsUs10c3igjJqzWwOcCYSQmQRGX7MLpYoigYuflU+ixrRPXjsVsyM0YJYeqr0wUdCel3UReA
p1A5eX6Lm1rbKRwCPn6EC9SBQ2Qh30BOcNnbSP8XuCmIxbE7DPWwLXDOH0xNvHMdtNpBK3Padew2
YMEtLHBcCZeZNMOKCCkmZ8SqyTt+J/BmFnXBQFk5iIEOpuRF5pfje5AXMHr97h5jG/8LaESK9IhW
vGQwbFJIxT4wHcFD4+m+uJ2qegeIg+2Ixys19pAUMDCFCx/v9xJrNo42wgw68A0IXcBVrTYw6FQx
fvKh17eZQhi+avomXQG/yf9l78x25EayNP0qhb5ngjSacbnoBsbX8PDYFItCihsiFApx32nc3qif
o19sPiqrpxSuLEWpr2aAqSoUEshM0Z1upB075/+/f7RwYVRu7/ln2pGdS8BC5xCCVcCg7CSwYYiB
mEzXLp69fWh1c3uoEDZfcs+/FeROkCUzqTMbIOQaUMQWpFK58hgID60dHQzldx98M/8wdDTj09R7
DGs8trJFiGTYzXMIwBrHEs+XAlVzH4zZhzRJrcsRKe+DJ+YaNqYiuyhEduWuMh93sK79fOdk2Ip5
o8z7nuBPvWgfOS9yvcyq1kk1KBganFFbvQi+eQEzH6P+wvPl0TiSacLit3HKOMC9fR9EW0a1s44T
N/nIKCtZq5qSk+KboA2aqGeUdClYohBpVDcO90QtHEjnumiYuSCqxrAisnzaBpXDYS7BYfJQzeVI
TLXb96skauFAZdKw77oxjR+HXNNvLaRJWsNID/oYSQaDJK+1j+AB1dWYIF4jdNTetuQlf2bHIaMj
6cW+qUYmV3FvbiSOiWdTNx+rzHGvUPUkXxa8wzEf/GGr6jSiZG1x2CV30vDSzwGMW4WEPAkPfmMn
Lx218mM0graMnSH8SGFrHEtfM/XP++FZM2W8nicABaYds+HyydLoUHWxLbfMECkf5lK8mEPYwxZH
UbHLGwdkm8lmcCDdxLpgDCM25EyUxzgRyev31sVvNXHvy5z/nYYN/9iW/Y9/rc+7fy3BA7y2p3/U
/4UtXrH0if55i/d/Nc9f4te/tc+l/hp33NM/+8aHr//+b9//zT87vUr94fAf16eOIg/+B+KBLf+Q
PmAVWlK2cCzU5v+HeEDiMQ4F26UHRW9e4fn/R5/X+cPG0IU9CJ0zLiH7d9q8DH3fdMZcYREWLmjw
2p4N4kXIk74dwmnkzpY0VlltYSsPQjK8YukPwNEa7FKj4vQhmnk21wKtC+W/3U0feVvn1qEn4hEC
Fx2Zb01uTXdh6NPwRaKX4EYVyR4hA3Ifw0QTHrsD1J8YRf4ZMR+MMlAiE06SNOFXVYQ1mlHjoSC9
YN14ZnG08qU5BLKkeYT1Bea6iI2vnLTQQVeFtRswF6+50Z/tIUjWc07J63t6IHu2LkALV+xjz6PI
nM9TmDbUK252i94Ck0KAIf1A7MhEceBf8Lkh+QAOl5QllVDf4C/gFM0abNBwuOSNQiS+4GpRKVIG
fqAtnUTrVEPJXNsc1vctuZ42fSToYRNqt2IVjR16RF7WeXKo6nyWx6AdXfsc3CtccQieyR3zDdHv
7WGc2FXaIO0uo3TEp2O34hIWFykjceGqT2bnxuODULop8O8n2ZFCqH0NsI/vZZSZBR0dOqmrTNQZ
PdUybjeT5Uc4XRLcKQN6wzpIX7CKp8w3c2ISsvxj0dYTuT/ExOVOvad7JYP7fvYm0uFVVdW4Q6hm
dd1/GxDkCYvqCJVQ24RrlQOYN14tzDz6Bi2rykGteW0o/G0R4+dvDNpVjVeZ7B8KofuaE3kcXsWG
zvBos7yNcrA3oXA0jPK1sFD2XCZwK7AW9ktf09QSOpAoTP11GIyJD8wKusxQQjYHuDyEkPZIXbwL
b25R1rkUdyjzMTM8BsqDk9c6dM42RMaE7WoYPP+Z2LklkE6l/tFtetVRqHWSPuTYYKDfUa7l5q4H
+0OjsRYtwUdUJZfIiWR/68i8Z2mR2iQ/KxUxhJuDfFpxKOr9R99PvXuvTssrhx6a3plRl35wHSQG
t1ZiIHEZAHO0H+myOR8Jhky+RiZNleu67KunEXNBvJ9dY0T9TIHHON5HDjWWubohqy+hbYSAJ944
dZ5GD+3gptO+1x6C/8EthhenUfTzUgA60wZZsffS1hHGWLcSXXQMxDgPa4uGz7zulAEaKSOt5lNn
K3UJ56ANjzOYYcRJfgph2R1jEW8b7Od6YxThcO2hwx3P+god4+xJ5e9shPEfOG6LB6UmYWyCuJ4+
F7rn2n3hReW6TTWHjSFHqJqCJzi3PJJxi3nEsBWo3r6vY8SOayKd/IckWuJy6nICugoKFRsSwoZg
rcKhxu0Hf2J+Nr2ByAUaRiEiGncKq/MoSesWiX0cjesus0nawmVbXXsW2M3NOBOFcg8nNBIIt1mL
ILlrS16DW17ASJPtfm2AyDno0ftpCXtoqnvM5WF3QIfozOtG59FElhJnNfo6Tr/jOEMBEeS+n2+7
piSyurKc6LlKc3lWWkN07boIlXd5YbCpazuZFhyjNFpmB4IfJbDIMw8ryeOfuLF8nZ3KvqnEKM59
Ndj09sI6+eYiKdeAkMsM64Uv6I26cwRLIDKg051Po0XnPzQxLYytyzyC8OhyMzFb/uhhBfw0zw6u
zW72ykfhCvV5tHRncnhz4nBjFdOwzPaDVrNU3BQaKfPqDo1qGEZbe3RsxMOxxEKE6j08pjaiH7Kd
62uOjf6jwYu1QmDPM7SLOpkfSGzz451XWx3ZCX1QZ/SvfMC6dVLPGaRMiUltV+dd7JAsVeBiYYTN
QINpHGHUfYcV4QjoMnQPomZijxQjpi+8bg3hFd0SucHy2dt6QIVFEzanW9j1DXI3I8jNnpPPMFmN
xYHcmZuBA7DZOxdV6SQljGGGY4gV0pCIEZK1/C12PJsTtBYEMFG2k/tSYaRZ4c0zgurGHYSdYnau
VV7TDloNNfcUEzoHKIn0T5pZYY0gF0xWR92IFnghJg0GHCiDNTGANkDgfDO6khZ4IcNxxPGytFEP
icIOtBZsi9YFyZKjMLextvhzt1HYE/KEiLAtVrx2KCAFSjAajVm6kKbwK2AFXpmNBmu5CcNwhGGq
I9cejrmKAg4TsZ06Y3pDtgu95FUlSRDbJq1lvKiIULhVM4RjjUuHH9QoCutJDeWU3k2uQUNbeRrW
H67o4rsvjmFMpNEvwzzFakZWSNd8SLwy1BcBg1XossqfpzNiqdpveMcYg45+N24723VCPiA2jwji
XLgLLKcFuT1nOGxL5F5P8Dmi+d4Yhhyfv4MfbEUXMlX7nKQY91qkdlwdQwTz6ZoIS7QT9Dx8Ugni
YMnOHEh7c9aeQeNzX7d8+ARTZN46mxYRufrUL4NLzD6NM3fX3axJWMH6jJyuopnbojHPchwLA0mN
uFQSXsdoT6Dd2TPpkheRqcMDoCOaiFT64BEsuLwKZG7B1OcqcepR3Mwm42ikYU2U7uqxcJwPCREY
MPPiXjyFrY00LrPmCkVi4yXt1eD46Rnmeu+64xv5H0NPk0GByaVXV1kW9PI8A37dHNImNSjKbWmZ
xXWXWsQqeoOprs3CRa826w5dbrLMKl9aZuLEieeaIQcclmad6zG8Uj0TaVSRwc5FddYifo0jCEtS
JDlmSkto8WTFTQQtGqJW+VS6Ov6UWaQyrhneLWL0ZJydQ25g8f0AXLO4syZTqI8GVMiJsTj5muKc
N4cvt1lNi5RkDMtvvsmSL/Wx9KDTbMsk76NN63U1pGVWf0vufeZKc8+JLpt3Hog6FMJBO/TItHki
4nGNwLRmdCnN5KWCEAJaug9nRESsxemmz0d0iUhws6fEGRWKbKRY9C3ycvlNs0JV25KSNz5MNtP3
+7AwQPmucnR1OW6pJGBuPWogPV1kBRfaD5z51qLvbt0DwcamO9el76JB9mvxBMNJtzf5pIqbrhrd
pySTZr0laVDYe92h7F7Rbqno+w+y6leDTU+R2zYPRAbYVh73TxqfJDjous0UGfG+7s+ixsgQjacu
Bu3BDNH/Z4mdfQpY2+ZlHuWN2nMwJRCogyOjVp5TsRU45OWAdM76jq9o14ZGENn6UDPtcBGkxcYk
d9Rd0aU1DuKxyLDvCsvI74k1mUBOBRyLt109AIVsnZ4qvLPYgs2SeriNJjSxoCtop8L5s+sNabLN
IzGLVYXfUmu9gTDuGlviIZz0Gn1tl15bliK4RqeFf4bWwWjPJz8jZEIQZrsbM1OfB63pPQdVW/SL
2c97qsMANmvOonHumDQgzoPqgLRtSie9o5zNvjkd8GXS8+hcJlq2mMjV+FDp3sKcbLrRGSOa6nbm
UZ124GxYoqg0MoZ2njowMs622MzND0Ez6+vGsNqvbhTTPLDMGCrRUjuuDbxv6OqFLRl/FZL1QmOB
VU/7mRjAFti4v2r9AU2rQ4AUlIge+pmzWzhzxzmSIx1p8CPRV47ktdoBcQ8wvckIM5ab561/oAfo
fCqNNDmWHTpwMhSA5qxT1MpktKbm+KyaepIrgk1xdXTUi5yzQXvm1NVB4154ThldGhZpYOuybZTF
KC6HLVaU2r2hSvefc1wpuBc7lkRnB3G7mgQ9wrWdyHHYUOX29xHdR31GbPZ04/SaF88UyuRMsOhY
/ETCgzrvmvFLaiZ+ech7xauvxVWI9LK03JJp1KBLQk60lW+HyoXpUY+82Fc/HGBv/lRE/CgH48T5
g07CRQZGVehIx+d1BcvdOzkNlg27fF1UBZbfjNd7OqvwjoZYsckyiAJRjqRg3VOpIiugUTWzsQ/v
fIKFr/cPpcb3TwDIj669slD3CHnC32OzhNJOXPe6ohlNizCXu6Cd2m+//p6nmL/vX9R2LN+1HNRU
prNojH6Qq8zZchgZjHytxnnBX9RtjlXSif0LMQ5LNKdR6n4VzCN3gVqKx9qqHXsGQ4ZnFrMzjatf
f6Kfv7d0lwO4pxxc1mCb3n6gLjEYS8q4BNAJnNmCEnFWkFX04fevsmjLPGnz3JinV0mtiNjziBpe
eeZ84HgiKTSC4vjrqyxqmre/oQLWCDIUDYzvuObJzVWjx+ENpS+9gUUqxlMrPM4O9fSA9Bk38a+v
9vOdc11pK24fnRKHP+rtnYMoGTgMxHCgFj4PzaTkuDWDqm/fWZlv5TvLyvRMKVDEe8piduKdXKev
TAi/Nc8GnIQ+AS+sqBoD8MxMwKuCTOsuDt7Rfy1/5NsbiUCT1p3j+7geOHW+/Wq+5fpscHm+9pyi
/dbEjn2joggKeoSH05yH/IWXPi4IWGLpO+vxrfKMb7u8ay1BDwpg/bJc3l46ldYI1hN8cSp9ds2U
Q8W3UQ3cYNoDvL3gALkIcxq8xu/8nj+tHm6y7xMDi/YRndR3ZeIPj2bpmPAKGHuCksoG3tSjol8s
2lzHqyZMxNOvV4/1Vhr2/Ysqx5T8nsjsIEefPHiCJI48Rtmwxh/EttP5IxtDkk3Tg8IREK65Pt4E
FamPXk2SHBIYN7iKqzT+9OsP8tPykgLNpmVZaMR8eOonv/XUmonA1pavk85bahL0+dGGMQ8cSrNO
HRvvrPPumv6LX9nhPY96ankVqtM1HQc2jkePqSIWBMLMS9dicAF2VOWbrDCRWPqhN8OCSAGT538y
cv+pxPSn31mZtukpeK88Tzy4JzfeSprlDMycKOtJ6ESkEZUcCr32WxhJt3xnOZ/cXVsoZSH+Y1zl
OFzOP1nOgE+0iQouWpN3Vh41xjt4aZ7zGcRGsmk8OoPvXPDkrbRckM2LV+2iA0XpeHLByidVQCyx
1CWZ02cAXXpcAO++z3/6Wo5wXZ7RpR1s2rxw3z6laG+zqPJBJ3ZpjmDAT4ArypbBTjkgqnHM8b2N
82TB0KfmgsvlWKzLyPvkgk6OgAOwK9nsoS2eEAGnj+TFQliP1EaH9IEiHFfxO2/ek5XCRW3pceKw
pJLUJqdvhBZzEaaZCtWPMXwlIXYCLKS/ZoJY818/g39xISVcny4XjGJpn6rhMfxZlWjIfJl4LFYZ
TK91lhGel4h0+v1LOY7lcLzggr70xdtfbjAh0sYcAiDUVAlBB3wpMiOTjb/81a+/lbX8WT9sI8v9
86Aqe/xu7GK81d9eKwscclhsPNkVvGyaIEmBW10OXX+Z1GpOzoPZDT8wSwywcXPUWlkKVRoY+3wO
9j0z5OyystDYbX/9sX6+2QhkHKlYttJkQnLy/COM9CriYWgRzxzrApMc1NzTTHaXv/r9S9msHI7I
FAk/3WxUdRH5iiR9YuN6cPXw0Of6gby9h9+/DMUre5dlOZZ3+o1gHcoKi2a47qxEcfTMsq1MPLny
cd/+D26exxgI/wYrlUX09ieNtel6feqFDHzzicTBObjyKHzW8fJXv/5WPz/yEgsCIj7f8zEFnF6K
Bgt2NoHjjCorOaPbzPM9okQ75CnvGOYb4SXAgv7l11c9OYmwZin/2RywpbBA3NOdqS9SIBb4ytDt
Rj6RdZw1rwbkM9d+27FO0fA8orFArOkxzum8On+nUv6L1YnPQngcDXAYUCu/vcEclgevNuxl/+8r
ceOamXgC/kNtkDs5H+jX3/bnq/FVTbU4PoArytNTT55nlSYjyljVzfQAGY/Gt9M9/Avvgp8vxKgP
hb6STA59R52sG9I7PWbIE43Oefz+JDA4+x89CaTfCVjqlOOeKU7vXleVYwz1iTkH3FDS1OX0sR51
z9iKv/rdW+dQl2OTZa3wvU4XytB12Hst8Lx1m5wvz3Zuxuf/k2ebhSApFy1OpS4F2tv1kClFBYyI
b+XJqDzSb0W6JosjyLmvv/4+PxUOzuJsoQxkzVEenboEVGTEDbAinyAlKzmTakCT8u6b6i8u4vqe
h0qCvvnPF+ncfIrLBEYEgNjiTqqoJc1+kLvf/irecop3QGMyHT2tTvKhrJkEjVBtejv8wP5SHOtO
v3em/XlJu8v9EnifbF4Ucvn7P5wXqG/jGAUUKXGlQ8qb5Lv1ey2TRcKRApf47UeVa8ilbHUpRdRi
zvrxciQQFgEq1eVyw/QA0GA+1BOtClQh4/bX9++vvpnj+VSSHKbJJThZczbMe4vRgLHwf4NxkxFj
dYQ2Q/hfHXvu6tcX+2lJ0H6w8JZx1jPFz2fNNAfTQtMbzHUAdMzg/AdGn8X3m1ehapSIIXgxsB6U
PKkfjTnF/MNlVvGy3Fo6rrjfvd++cVyFm0b3b9mO2bPe/ka6SvolaDoA72Lq4UybnkWGgJ27t9SS
sn6n3fFTEc7VEHHwEvq+Lk6rRjhhreeEWCHcOI1JTSHp1YafejtZPfP2xAkvf/8e+sJDT8JOQV13
sjWZSeLVjNRBAS8tZcMR/QbVWXL221fhexHxwmowsSieLL6Ao02ZoOiE+W0E09HMR46DXjCClv/d
lccPRavIoz6jb0TixNtfa+rmppLxwBOV1zpluIY0HmhD7jfvXEj9VMpwpaUy810bdQ3///ZKyN6I
sIp4drPl3d0DYrmMg0B8yVEjXFStHWBNH6ryuoJFx0BQQpEHfp6g72jMxFsR4JGQLthSq66AfhtH
c8r1BfoGgP9Wt6BA3Elf6a5XT4qIJ2OdRll75Vr5/JFAQHoHND6nB+R+ZQX4VDOIcuuEk+fggjti
pE3HsQuxP8Loc+rwkLZMGs6YXz7WwWAjPg1U+LlV3RjtxHLKehiHJriip04mMMMbEPnKLNqHYa68
8KoFsQ/qCSHwTR0KUkNbBA0X/mgNKVsYEcJbiQadvrIn/Ne5H+Eh8i4fxCZsnBGezlR6V13cWk+J
a1DueK6m6fO7K8yj7cCRnN7d0oc5Wcdt5rUQwV1/pUNq2DY1CgZP767jn59ONMTspUwXafSq08Nj
wO0wHcH2IL2SdpKdjQEcME0NORjBFWK6+Z2m3emL1IYOoASiKpMCnfyJ5QP9sB+VzUBCXqBIcNRp
+230c7nPij48/72bx1V4kdJfpUNGt/y0gZ14Rjwr5B4rdLCU4nClN7My8rtfX+V0B+IqPhozeo+8
CGjJnbyugywWGq53wOxel8ekrULssFnACQBA6XsHjb+4cZzQeEAp/SmET8sFUhJ1DKoNOs1AQmhJ
AvA2ZHD550vg/4sZ3/GrO/y2/1zLePtf/1npL1lc69e/fS3xL8Yvz3Hx+qOmcfkD/m5ed7w/aHBh
9vVNDNi8upkT/ZniZLjiD17m0F3/Llw0Wf5FSajpv/+b5f9BLAaTJVrylm15y5Px3+Z1fO30Xun7
etLljM685sSs/ivzOu8OnrF/dDwYYTHg93xOOMJil0Rc+fYZrAyCfPHSIsztMGsdE92YBBZ2zohr
DlfNvUjdZNh6sh1wkQdt0u9apm81rhbY/K1llmJjG2lYnkP3nfgHSZreayTbCOaxWjzPWoAUYlZm
f63yoMo34CRmotFBkTwUCQeINXrHZEnKCw1coUB4i4McpxIqqdt4DzFx1xnETXJg1n2HoBLRHyjD
FemhUD8Kl5Et/qXWSy+LLCcqEkWir+Fyusgd6TFM4b4teS2v8ym1r1LRqY+Wk3RkVWkPODTuERqC
ZHu48KBKt3/1tUL/zhl9vG/MGIFRypl7JEjEgXpfR7kONwH2snpt+JH5JfL94GtSRBirqKoFPE0x
dHeQODPnsrBaBBKpWerLwe99fZ6AhYKyVKEegLI15vlOF7Nwd+0w0DXOw5bMISvsBPh7oI75FZCF
bthQ9oVIFQcC5MB4673ljmB/7EI3N6g2wgGb7pw8W5hoyUx0+LfXjcRosKWZVFrrBVAm1oMZF7Af
R/LmniLsHNcGMIIKcKoHqCOXwDhheWg57FtkIY9trvp2XPlFZxECEXu1f1ZXVXov4FgRVrqI9+04
wq4Kj57oELc3nwewrORgK/cLzF1JfKzCtYliTw+4LzBrE9Klp+Q6YzzysarRBq7tykPmWYz0Ngj1
Muwvszui0mOTmx9C1GDDanDBcq0sp9HxDrMUuVQgk0D0ABcR/SJCreZdiKnD/ZC4yC0Zac+92hOC
idpCyigSJCoMQY9txGW/rpXV3hpJ5jIjJvX2slJ9JzayatxXL6vm7Iomp7hl3G16F4nshXNWoXVM
6RDPXg0jJcCjDNgTpU8GLC0/lozzoDAbTYOLWExi2Bg8G92mBZgCja8jYWJF7vriGetrXxI/MEXG
RudM2zdVamfB3qg9eYlXLQH2TZ4Qv5vBLGM/WqbId2k8lQxQy1bftlbk6lUbuMOLRbQjjh3DoU8W
AmbrcUz79edEdFO9ieD/41HuIhi9rmjQQxhpPx8QILTEsTiDiW/CsXuyuKwCW58ei9rfeE1a3rHt
U8zVUD39dU7UQ7WaMoYun7UyAo92NYbFlRpT47HDAMOkXY3GR6b0w7CJMaF/9IbBfPTROMIDT0VB
PmKYKzLl8wC0RQyu0fbG+sVnVh6uZGKa2B0TIrJ4BvovbpH2N8aI2GLBj8GttZjgoZAue58EJsCr
OCB8627o8tcpaBq9HyEeQPCLgUigJvbIOIotueEl2jAbyUbF9C0K25cOtFO3RpLjXVShP+GTSmoe
G6QU432kU3UlSYhhWl34NSFDLvhtpA82Amk03vUWiVt4yDO+LQLlTiw48RFUcFmlBgG4SI9xCKrG
t3eG1aXVOudFjXlUku628kHthbx+5nYC1Ja5l43ZY/gwQGw4LCMf8nfRx2jkZgd771GEytzUuWm+
5CLQz0UjSYFXQ4S2GhEcE+fJmTXxW7GbPMgEPzbaX2XdKRZhdeUMESxLM1T6kfD4RajRMS5bN2Ia
zTX5DwqzYM/SBSEVJYI/cMAYF/MTWNhmw/BLGETy0uxSNaxMzTyNd2eKFzYcHRABHs4ycuixVpU7
T8P/2/+wZd78ub/8qJ74edexF6YLInrF8Yw229tdx7HDbqYoG7bBTMwc0FoMvU0+b359lZOJ5bK5
AbNQhJU4HNkZyCwf44cCUzSMf9sR0ezosyJWrCEDlV/Hw7CwHy+jxFwC2pPgaUgjdbTmwtMb2c3V
7tefY/k2b/dYxgk2XQmHJEdObyfle9TaNcwXu94S7med07nvPysa+g8woeXLry/1thm8fOOlD/t9
isHxUKmTS5GZ6qPGicEYljrO170cFbZWa+BXRggFr6OpcRJvIlDLUMlN/ovDoMTv/v1j/Fbp+K+Z
XK7716bTzevfLp+r9m9sel+fO/hB/y94XiSH5n9eJ17r+ct//ecy7X9+Q0NCF/Hf1aFr/yEsZBKu
ZK6uiCzh0PBncYgVZpmF0inhlE+7zqGn8PfaUKo/aIDTGLIYU5n0ofhbf68NbfcPbKD02xYJBJYX
1/ud2vBtC8Chaye5MpcCIsQnxD7z5uHp2sjxIjuLznJ07Wy/Xb0fjXrYhzjttkUrxP0Q2vrmh3v0
Fy+Gt+t3uSj8nkXfI3Hb0Ao9Wb921/tuIrFvQ2d3ZniEvlVvFkAh3gJrAWlCMM6I2BChszKyqHVW
pF2P1jsvjuWw9o8H9s9PwQNrMXFbdCzu6acYxqEuM2KGqfkOcUkEjqBiCnEHMG3I4ZTP95xn33l0
Led7p+jtdZcRtViEQKbFGP7ktRg3EwRPiCx7g3fjg1btxQRMerrtlaxnfgd7/OB0OsiOAT6Hr3FZ
gWOqJ0CPYAQmtAfJOL003TjIp54S6TFM3Go4i0GpOnhfikRtfRs++sZyyGU9i1QisjuAzhoo69hn
+44YvY1d5cUVLFId7zOb7BHgG84NTaKruk0R6cM7HcWmBGMzHIM47dYGcPdH7ILVWtGehPCbgVzh
t6uTQ5H7+PESxkMDjYsZqExRwu8hYqtDO+FkpEI6flS8pjgIBAHm5Fa3zmFGVXQo9BC+wu8KAM/Z
2ZkxpIqcs9Dfw0O/qXx94w/RYzp1wCIyOAbTaAfUPUF314xjfZiQsl6bcwp90AHbkBG7QYFR3HnN
AFcBP/hZgB9kLUxLbxBlBvgRErGb5yLdu/WU7dpxvnbqeVDYDvRnq26+1EHwCbWr2g65I/Z+Ra6G
4bKfiil1115nfMNI0mWrENF2seoFCleMAsW5sjPnSzd5sItif1NHfEVntorXinDdFw8nCbvN2Ju3
fSgfczdptr5hH0dV6WQ3wPd1tgsN0yd/z4lhKxMzeKnB2F5LN6wZvPf13qqN6XWuq649DL4jR9pY
vZVuJr8Ksxs9GuiRcdmL60SDVC4zhcrCyWq0nfzDRBvZnSJ2NJoY3JeTIz+N0eTRU2OHIoaFCZF7
Ham88dFMpKOGNlIY8nMzWmScd4HO61uo1UNzx7jJHM+ytA+/aN9o+0uyoKCdqMJf0M9kP6xJSgLB
3vGggdEtJmg68zhUmqhY4V4aI+SZtYr1qI+h9rv7AM3CLQ3EPFxB7AI7aNABPFil3YVb4mpodo4i
ziM+ZyLoFEZxiQmAHJlbkUaOfeaWBBEexj4JjV3a1NaLP7r6IZuLydyFueFXa69sPGtdDUhHKdA1
UY9Iu2uruIQV5lzLwaORubJlTMa6l0ekakuZTv0X1vGA9t1qAEwDju/bXSDSrlkl7K7ZdsIlfpt2
slIb4STFE450M1mPSZUZ2wCWhLWXcTTdaifojENWFlZ133fmlB0roveWzM60AQqiO6jLdU8fcs35
10ZDivdbriG0O8UOxjCRL5Z22vJc8GXviWOBAtBp2ENrAgE8c5NJwFMHmcTWAGHET2t8dAkpTHbV
QElB31+uoy4jSTHLScU77zAxmgezs3O+VxYa124Z9mT6oGwG5UFYWbD1UFt12154tF8bz5HTZ+ZF
wNiHvvQfRofTzN04+362wU7r3dfgZj+SRm/fkUg71ldJQZzkxiYflHscxYpzWdHE6Wce6C7ZEoGo
wsfervtmh/waGgBVN0ZvMDIFyX2AyNbo2OBv9VHSOnc4v2rnJRXmRCoc6A4XXszia5eZ0PmR0Vp7
6IU7cjzCCpZvYEGJbMMM2urvA+riFyj1VXRsGpz3gE2yAsgHftNgVU9dg18TC8YuITIMY04R3aox
H9SO01Y1bKThT9FOVU3xMmepNW0KM7ABl3dg5VZdM+mHKVGNt80Toe9a3AYL7qDKzENB3hrtDmyO
xZGH1g4ulqjZdKvwItzKsRvgRkEmWGjyo19eiTHnaMS+MZxjM5yTjRRT84o/nZivuoms6wBTYb83
ZKbmDX7U5sXspU73fQwSYWqklX+thHKuVNrXhO5lXdMSnGIPZFlLt38WY9J4502CoAQCKiikVWib
1TElXHQ6S/GqzBsrS2tnPU5u/uLamf8BRXXbrhzTx2FWFYRvRAzvSBkFn7Ka2ox0lTTu6lVPSvbK
dT3jHiWkIAWF1NkV7ozomHp5HmGKSWZzZSvOV4QMxg7tiKE94xHyK3ofaDrP8cmrZo9scdQfsoZ3
wqVVAYC9bIKgbIADhFF81tYxmczCaWPoN0D6OUW7JdSJyYhT/AA2SXdTl0h5lTYVFjdFgNpNqrLq
2ujKvF6VVWVnByVNn43BdNArM0DhZBcNLbfaKIVNzkhM12LdqbEetuy8wfVyRiAUqGzCm44QaphI
JC7sGz7IE+/N8FpkWUl6apxl5wjdseo3XftJlow6x3ycMbWxfyEK7IpPlZeCUwU4UB+dvsHho/q4
vE9IL6HzAS1xV+pWfC5cv36uAcxnG7CqNQG+Lu2Bfagt77bDmRWuRl7teP0uhLAaQu2aqn/0EzEW
a9HgCyLvo9QPNGKMG6ItNam2YefcYCRL8chEIN/3g8wjciid1pR7Y5gSsRHGNGWAonSWrWLFYIb9
dCl8eub7GOFMN6AHMxlySxJl4e9lOpKCDA8B6X8wZV+JKhlcdO9zjuaTN4yBEcwL4wNwYLM5mh5p
X+djpSb+ZoeHAJz/JgVr4ZG2MI23fk3AztGjFxHthqXHt5MgW0BhMfzZl5OsIzSmVtNcknM940ok
OzY4MsokqLodRUBdgNvnK6Ds/sJLjGk8A3eOe3e2anXJjj3427rVLi5FeiObqUWJzyK3ZvMKIlnw
qj1I9ke66aO3aWtLAZlqtFnv0sSH/EARPryCfA+Ti8wMs/Cs75c0FaEpYFdTZKmYjSdkAiYbnKqp
M7wS7pZDqNH9S+eq66iyYBdor9kKWl5PPr0YMVmPnbS3vjK6c7NyOZMLndHoa7pd6pAE6Fnd+TKu
PLO6Fm9xXaeAW9yMQ31rIypcmRho+xVixuRizlrv2dMtZ3zf1t9E5AOlGSJwNEMpz3pv7s6LDs1c
WQ+49ozOurKLtHt13LzZTH0dPBh+ln4OLaL5Vux/9pHYZAFKxuzTC8zT1tcuyutzw3bG88qv2alj
O9wJP4mf3EqZD4mqboeGrjJ85tHY5RDAsZj2t7O/jPJ0saurDB+d/QRRDEpHvjxxRtUc+rSDUKN9
cYbIvYQfh3eujrtwn4npvG5780yHobuZ0CIvRqHpLDI7cFtIxbYGCdJr1zeSbewZGcGu+TVlULnp
2qTZ/W/qzmM5diXLsj/USAPgkFMEEIohGNSXExivILRywKG+vla8rDTLtLLqriqzHtTg5SDf5X1k
EMLPPnuvzZrpSQ4FJ4B+MnZOQh+m6Z+7u/s69oqjbdQ75KF2uyydHXolHWaVux8t+8FSM5AOa/rA
1xJfmmyi9rWB1WMNPN4t+o2Ih0r/TGRHbQ2wQAQCu2/lN8UOv+Vnn/jhQBprr7v+m95V1L4seTQb
Y3MlW1NFkMqO/Jn4CFOy/ZWYxQdJV1Dg0J92xZI+sJ/fy7RnxV/dOCBTfqzdA0CUxPnIvgmQOfrv
LF5TqZEf1wV9G7oxDA6M1YG9EMXlm9j4KnOOMfHrTVblj63hcjwaGu3MbzDGWmTkT+l6r/7sTJvY
jjbFZ01fqdsRk4QS388bDYzutpbGNpva9pGDOxAagN6I0uagOPtp9tdgpBPd8bXzIszJ+crXOr3A
i/+0kV4fRVoOVN/oYCAbt6ScWns0hcL3bscvBlTBIB4diWjnoua7H26qn0kzVXumoOGrNaz6YFfO
Lq1KUDFUkh4p9k0hN3rrz7FYdx3CI2WFP0zlGOGUx6EjzZ02aFFTxu0HbWTcRb7rn1W7trtWFoIw
/XBeqcsz0jl7r8f0ydNg5YztfIgLvd2hTRVnX//tmXcypu0EFb2ZraFeWna6m5a/69in1H24VnVx
nFEPes945+SCHaycuPrqanY+Bum+4RIzIpJiAcFEyuxqeLoAEe6vIQp6FJf5MjyIBkNpagJDF2Ul
nqyqah5Mz7otq/skCF7tqtV00PNq76c9mZyQnMXdel73wDWqXnBnnPA2nlrCRac00zbLlJ/Jo1SR
X7SSFQM1QUlhLwcKqZyDnXYiEmPyVGrjlv36Qp3DtNXptOZ9XHRjsymT6Wj5codF40kzl10BvWzf
3yPPODFoh16q9MObxuQlEZKuHxb8H0vtmnR5zLDip8W1LmlKDVrWkg9luWncSs0tIi2eoeXGBH+y
HKKjZ/T1jsJbgQs5y95onrG3epJ5J1VTDKr5egHwanorx2qNWr9tj1RKH8GtcoWKWN1aqdzjRIRW
9zVvr9PLSZZb0BkOYBgYUONGYOAB5VfL0ero7opLqtprwoz7dk2TyNWJ1DWANEiVL2n1xWL7eekm
64VUOp8vUTkIF1kc5qnzQj9X8gRtjXry4l4LQcdnGOvDDC0oI1texG85FJxOz7LtUuWAU5t6oiLM
wRQQLMvg/EhMJz6vPMAfhFcxfLWUhIvMz84VaTYQcWI38avZEHmm1ywVeuQ6KqSgpwuLVJO8lBs9
XEVtXA3L51HfAOkwGy3eZT6MC01ZVCYSe1TQbFYAiUssDHDF2vjl+slwy5NWXKEbszuz7pt7oSUP
Fl1RWyoMHxg4s9BeZu0lhuZZBELV9k/XnW9+Nvhfls1nxXCpEi+/TCk0RhhXdTqGqlMH/NjAr9KZ
A3k5HJBPwTHJzn5nLWOcR1fLN4AU63Oqteq+h/P6YBZJtaWYVu1IC9BxAIHzpc7LE3WqhIkLEvC0
rFnhOnIaWNe4eJLKqY9O5YRO03nvskW2CEaUg6sQo0O0f2EJYDMSVBpuODBs70M3D989DNnQLJQe
pWtMw046TCfRCDMowDaeafn6pRyelWOjH9zB2te62K1tTpiToTBoR+lHsb+2x8xuzCM9BhTIzM2y
hnrdUaXulmLA2DKC0npOqUXvKdxp2QA+4gTzAKZoMMxyxk9d9M5TNoyJn0XtTKpy2TGfASzFBCMd
LdJlbwIi6OHI4UnLOrtXTMw+lP7NVBHDhtoVZxyf4e8CsicGvbQdILJYjU6waKVtJSHo2NSJLA1K
grfVSYXovMz7hk6mbT4kerP8MiYj8R+tvnsdprofyflnNpuUfOVPUTLNqsX0It0epSLubHAWLaG4
0H7s6xR8uh/JnJuV/CpUXtv1fgYA6AwHv1QSKhc56jqrtq1jW2LeodQbI/52h5oruAFKLOO6Nbs+
ycrjTMe6yBX1QaNODytT4iy0bRrThXLOTVTvLVnmhtR4C/u7s8ytIIEOgKuUFP81hDC6iWrsnkoo
0DFy51fmL166w4YYrnyWXT5mQeMLI7JIBm9dIqIBNhEQrX7z3bRju61KPtPe7V4Nms3B4jTB5DRX
qbRjTo9hlGsxNK/OYoBdaZHzm2blAcM6hO2i+EFTh6QNjEuzywAL6nan9lKUZcXybjTGjRLTfRrT
PyoQ6UduRdoz08K9ZaLSztPaMzMCzNg3k+6wOnO8YGiogQgmyAehTzeIpANy2K+dzv20EBCjdkZn
HhtuGUYkfpweCiuhIXZ9MRBI2t5mywHT1TE7zYaWX/16KX4YuLsJlTtk8Qn7dJHswNBS15tldUik
hus16dO8DDUUS3p0EgtFYqEMFgQjaec5QHDkLGH4rXlgs5Tu7MxM7lZCV7wDKIzzMLGL9Gjyqw2B
n7Kku4NlE3cqX3G1ubgP5XyCQsBCfl0uc28Vh7uc34ETyRegMLYctxYcmlAvPcpClu4g6h4fQAwB
KF6b9WatU7wnCpxc61gOr1pK1l6WnDWgzl0Kg6kj4Lj6bWgwiIJ+MvuTHEbjpGnaU5YJmvQM3w57
HkNQQdLz5FHDLDFYSUOvaaMuy50/crQNGpL4YaZspCwoOu6TbgNZ0/GlU6bcL8+0CDtfGtl/dmql
AOvpWAEbMWNXO5o69pn53gpwrobC9IUM++pU63lha7fS/mXKnZ53NzFhXrPVKk76On4Ptao3A4UQ
hwGfZAQSuT9Y1rLPwWXcminxNhm3+jXNOueQFb65a50WCrPWNJjGCBdrZ9WrWIUTQsYjON0B+ghX
xTsSTRzh8+/2WkXxcgrHN9Ryl505JYkvnBXzg+NkXPSm1jx2o/mEl2uMKGavbg1xCw488Xws/6pA
EU0Gscip2lBLnGqbCRy+rmazXMzLgetZGxPYrFrqngnptnea+BofzdbydqzqqTKgjMHdTViYTknR
a1GV5PYzOMaVnmIyq6QApaTrqZmGMJXjD9122zei9fSjk8tOaAlBumObWZwb9p+PleI8LP2xe8Yr
I4Np0fwNEPxii6xhwGdCkQtpjcmhNtlMI5NhbNlRRa3TbaU/DD+VbtF5jVi7z1XDcKCxLbTnGJwP
I+LvnBED70pShzAt0h2Ry/6CvUZndxuXW81fefiT0H9nYr8jb9MqsZ18syDrsuSt617fFwVmg49s
TgV3TIwfxG37y8KIfcJe4L6gbcwRQCf9E9CjtsLlmd/sGrhtUKiBGanDGwD8hHdhSvc2gMd5b6BE
j5Mhj7Fdz/HGdxLtbdHrlU/XbaK+1DrYNqu1A37eHQ16bzaDhStm6Bl+RZEZv81Vfic9h2TU4toO
m7gan9vEflr0RG6GtVjCZXHVOW5WcZiGO9vP4ShRTzGy3pJsM0yZUZ5bHywcaLMGfhzIhUO+gSzA
OY43MLwRes2b0TxV/bDu49nzIIjhjBjWujnIUp+3rPjVdU6Ewx6/NHYIdf7bkmTZxZX2HzwHNfl2
q9y5bGKvgCuzX+040EwtNHmhkG4Oc71fI5cyuMAedLjXbENuUzx8oETtzBJPhM+pDjrV0YK8ziIa
olhcS6QHWT/RClQfFD4EIyJnxdFQTovcMvaAs7dbbm+ok93ToGEUkZ1bR3PWpfu+qAZ+2OFHZcr5
4FdeekIj9cKyTcVhsYv2UVcxnZydb4Ph6Nxiq4GMoZByoj8q5RQ4FW6L8VNJ8ZOwj7ajEi+hAImm
bgqMQPX8RopafxWF7Rw9H1HFq3gtGIvZQqDoFbXrjnbNG22E9QgGW0e+wi86DekLMgCtQmwaNmva
2gf8DKfKqKoHdMYmGGAoZUPtXXB7nyVx/I03pXs31ZbD0PXURMQZCNElTt49zht5JBuvJKW2GtA6
Zph6tyUG6YZ1g8dps4yg57seNoJx6mbzGdmaLHYuX1XSudu05tOZzPmyKF3tC9XtZF2zg7Ds26xT
XETr6drdueZ6fwYs0v7szDqlZNExUnsjaJ6kL8H18y1frn+iIPTj5wIuttxxCGn3aPzuoaM9RGKS
ghSwcFo3HnQU4aPT5HVysN3EMD8KyohWSl2RP1t65Cpv+VI2nbOrft8yAfWronhwolLN7yP9WqxJ
ToggPc0+JuidOm9PjbDLCN88LaY4fW+Y2BokyZmazWtKC3WyJREeYvxxGXHMzgCtRF3Sauo/zYTC
odgf3D+LqHrexbAwETXrC9hn8yVWvkU4JmZ6ykWWQzzR7FvcezTy1ZkB3smcyXSNMPhXzgKbshoh
23jcmHabArchk/hc407islmNW2PPAx0UGi9gqr7FrhoF8P8FatuTpc1eGSbZxNQ65MMet85k0K3F
Sms2UEkp6WoeZ61s3g3eb4GJmjwHIH05pKtURFU/JtFgWGqDxJy+oL+obckZjsY2ET9kCyMYzdvN
e6zzeGeh5B9BJ5tPS63bT3fF6Ia+Yx8pG+2OC3HpIShrR+3dTPi0hPvWbeSt9tLwc+NNk3mx57ja
hn57R/9M+fxE6vWzd+rih+OZdGpO/ejBfaDiluO6XIzPlTwNWnFW81rhO2JYGezlcxjl+m4UnhMY
Y2vcOydl9WtxMnZvo+dxfTCeeqtibUMIc8+M7aFQNxlwepFoJ6Mtu2NuWOOpyEX8DotVbZib4NI2
usvglBfjy6DcZufnfU71p+D+QZLZ0I4LeLvQ6E8PFnelZT6ii21JvuysOTd3VJG2yBlCX+czZxQY
rLSA3JfPj94Iqx3QOxu17qD0FdM75hGQirRjwWaTjMrfagabCitoztHegFQODzNMCfp+RVssAR0k
mvFQxRTN5KrTH+gI9Fk+sE9zauw/WVVHypDt86L6dV/itUYJsq1tIoF9bx2ElAvQsvpTtFQMA3Oy
eTLNojOvXaH/ZPUGH8vxGkHnnDQvrqk4/usuh0Mea1L86LoyfZs0yWKA3Yt570s1ZFjq7nhMONNQ
IaPp0QC29Y9He7z+VKA4huiX64ssTI6x+V1bx1cdTiCOcHA9jzqVkqWjR5TmXHJqY9vRf2oVa8uY
Kot0rV8y6X768mulRO48TN3eS2NlBzFXeDjM1gPPxg3KdnEcIF3SsnZHDKEAs+fdeeihKHv5Eeef
EyRlfFpyts9OYjPzqgd+YGL9pg1uO71Js1u2ub40W2clZqjwMYJ9YJvTYMHK60cMnOwwYh0ZJr3Q
KblVVEMHs5rFflTm0zyz/+ok7XqawmbXSydw+vwHXLs6LBxeFRnBAtyVgYFWsffQ/JMqfdDGFjCd
X/Lv+cdvkblZJR9MKQIakXYZ2Usu9Y7hPIvpAixS99llCqT3aL7qGvg7D4o1DM0xHIsxtKb2kunq
MsYu3C/Vf/t1/bgySWxMTvM3jU2xHNXBtOE7jrYXLlmHck5XczsXe7no7mMyeQ9GSSooNtsfmEN/
wm24giFEoYTbVlZd6CXut8gxLiiiTPR+V8mtWvRzW82/ygRsXMuTFJHECVrh7qpWUUOMUzj0Mvqd
S15N0YpKBh6aiXcwnOwhI5OyYXJPOLunbshKOD0nftrdkW+sMOqpDWmDgOqP7JesCmwoj7fNQLfh
ihltKbQzVd63SqC+YJzkE2EfTSVBxQeZ6BUlIJJlUNW/8/nslzF9MKR4Fz78wo1lde6D5BGy48QX
805h+5RjGzzfiYjv3Ag+dFIIZthAuUJXa2a/MTjYT/3Opm8+NWZuxdJLuJUXcWV+ha+OO5itDzIt
+PCWMHgSuoWhXywONmi+BuUaVZPjpqgxLhoq/tLayozu+gRdC+OnspT4vj+/Nkqvil8xGxh5LFrN
Z56C4tU8pvRdDWeaF9wZYXHCLiqtO01r6kzHurrl0nB8o2/h2aLhBFZlrBwcycQk8v7Y102WnNgR
4eBK7FH/VjxPg/8DjnPOPKWyfdpykPoBwnzcxjC924//uwnHvAcv/sWHQpTunpdG+WT3RjbsX60/
UCV9uo/SZC8GP72VkAmfYEcyPOmME/TTeLXuBoYx8olnSqFBdzgAyPsOfgz/sjGveBUsbRNrZenu
Zhx601PNZhxm24SOQXQn08tIipGK47GaXECGfk1Ze5zC7RNOzV+yWOhKihrdP0USSyNq+e2b/4N8
w3/RpNb+qZ8H+efPgEvtf4M1zcQU9p9b0565sP78c2DBvP/5vycWLBNo8p0d4XIFeH95yP7dkybs
vzGXmjonODAJOCrxbv27Jw3jmYDH4oEXsnix/9XD9w9PGn8fJjWbvIrnkmlw/P+OJ40EBN/ZP12b
UDs9UpHunU+CDY7/3N1B9k+ezl7Zcs4HfO2Z0KqEEwAqKa8TXfypCSDQPSsqM9+0WW9WX0bFaLex
+lxthZfkzZaeDXI5oN847SOp3KtWBozdtEXNCshZBflw0yR8Aw9TobFkcZFFf3lzUcfbWbKO5lmq
Bk87+kqjtHmDRphR2Mwh/xUbWeGH8yj1qbwTSNv7TsJJ2cM0SnfmCkGoM7osWoyBSiCnqvGJBq30
UmjxxuDzmLkYlWup58zlTUkv7TJwdjQHxyldrL3skb9FJadRbHws9BEq3DDvq9JV/dMcd3iPqjy1
BS4BiYkAr2cx29/CUCPgAxY4c3FWHBL0Rw8028+cjKZBFdViCixDeMHz4a0rK1UfnHruzN0yuCir
Rh4bFPT6o0QZ1pQHbBMtdsk/IXIuL+W9g6ZTqCgwjzfmROeQS+/3r15z3jjqXujdQYya7ZNZDruF
STyfxR+VpTdqx8BC9zVSU33v1a074/6ixnrs5c1ZM6vpdeWdDHOmZ/b2ab2w6Q8NKl878W29x4XF
Z5q13bkvrCMmn4dkGL7m6QL1ZFvXGA5QlIvORaTw4uWQASAOpJW6T85gU5lLPZbpnaxyiVbUYbdB
VcM4sFmL9m1Zu3PLJ2yeKYHpjpPs4cynFn1eFLIE7pTeqK/Kt0m55iJoBnWc5/6yxqZNIsaqST2A
KSW6UnysVjNfwLxYF8xYJ31QnCuotHJZZBb288Q3yQsleXNS+nEkW6ZbZY7QsZfRZMCM98kk5a6a
lyRiHuejtazXQZPtZsSlFlRmihLb0pDTDfGRngp2aktvnou5dHz6J/AF0AzyjDAYmrJ6Y+udhLC4
UD+kotLcUTPpFW9t09eRwpSj4/DqZBXBWbdL0gfdZznsJWHt2C7NBtBANsUkTxxrQFW7ZHU1M0Je
gMV4SWoHPyFV4IwJia9Rd6vDEA+NaYQxzoXAXNzuM1s+ZdRlYA2J6+0o50tGm0vg89tHp24uBC6Y
EClnpgpt08i02dsObseu2bttNoTTOtQ7CHyvRjltK1pwAwrWp0cWh7QYVYa1MSjgCzK0/ECzhTww
3cPV6apFnUtc2Pyfy5F0zvoQ147Y9or/cXuat4LGcR4Vuqp20Lv7UjymPHnBerIxsvanUQ+oIF32
U5J4aSnByX+7rcLpD+vwq+9tcRqmdg7vodkjOxo2005rnZ07phFnBJ0ooivJAHQcSovVTAH/Wm2w
tpPc9rVKobCLc24bnDkRp8+9svyNCZcz5KfyH80sscYIOJHTbK1+/iqM8vckjHrbDpVxwV3O1tqi
tvAEKtvY5SWI7M2S8tWgCN2QKIYWTaic5pEyXxbqq5NmG8CANpCs4YCPa4pqZRos8QUTFlasboeN
0OZmqxVVKbDoOy9c/YVmGIjNozoRps1ZsXca+qyig7z9dmIH1VdkiNCPSzO89PPohWk6vyCb3HNV
iCrDACeD2JbHs/ak2/ExkdbH4tal9vPeZ8TuzAuk1xxoh6c4zdMrgj5xLX71PmlmnTXohV5U/0yW
7kLdSh4Umc9ijmnl0XLSI9abS1b31gPP80C1pXUtx5w/hDGDJxrRCX0cLFj6/DYTR/EmEMZ3nTd+
SK8lK7Cx+yMJq3zL1P0sfS0So0+ltSgwaelsWpaZyXJczgYI8cNMmfWrWcNS12O/owNOXBrDFgXR
HLZ/m76tiq8m1uprUk8Apm2w5MSv9pxyH4U2XpYikaC3cYNt2ZgZrAINrqw7HHcoqIpvM4RO07dz
EmeSWND0YOTrGVQ+5hCNzaXpzPo7ZVt3+yTL6JuRdGQU3HsFEV9Icr95pt4q9DBWqbbfFzbxFx93
Cp0iExO5zpK7tS8FL8tDS99OeG9Pmyia5pHhTBqIOrJLy2iHa88LI2l6uG6L+0z3+A87nj7QZtzT
4r8NdbdvvG47j3RF9WV/WmMO4DnRIt9RHxUIBA6t6lDLk72yJ2yCseyuBY46nhw9NfQ2137TvVFe
PjwkKIwbbO0+Ns72Ye4B8qnsF086RQ1JYp9nAiNPYrYQhMY/ZVtGgrva5LzdF48ZD4elKG/+MAW2
MTO9shZ3KdvW2+6agfLC0ejon3bfPVEWdipT8eR4X+1gj6dE55zfy71c42vX9WdCef2eRp0Y6irj
Cqyz5qefqGvr2uycjXMFqX3JaXoxD7o2szrEkRkfCedtZoEJk1alVJ8ww6hTshgIMIb2uiw2rHvt
2uG32CQImJWZ/OHhOyUHxlmsWXZ6hb1RomXnJ0/7bo2buiPm+3LL4eB99FdoEk7eBiL2I5+2qDsh
YWdVWZmFU1f8anlONu2LKX56EzaGu80s/w37HOZfc+VssNXniQXtOYb8zBIpaOvkBdQHtxmaEla4
nAG0742NhovOGS5Se640+c6elx433DbcAX3M4PLHY0CXmJAcF2l27rZlPu2rWl2clYfP50qzOKHO
Dc0CwehgFPIuBE7P3LKPnCfRwjjySG/frQCBFYETyt26LA+Lvt0l2XjszXk/GN3OcX+V0r56mXhM
qyYqOg/ibs9lxPin/bC1UyWsFQCVbnAkUGyMsd6o+1PxvWDH41QGfI/ItH5Lnb4508weFVhpN0uO
c9PmxDmdSMZiA98/8rTu5JeIz3Ey0XWDMbi5sR4FB2wdyaVvU5oyMV5eW4868qLaY3XvGL9p3iFs
EBCbOsOtZeU5+Vwrutnecr/gLMIZmUJcmxHayT0Z3uO1e9jhh1Xs7KVGHhQ7cAahQenfDM66xVN7
nOiJDNme74BIXqc5HQKnM+KBX3bLazhZ+9vaaebBtmhBBJiZUbrHudRDcuj6/tzkA/d+PXz0i0Vp
IxYbPEEuhvXAiTN5M6fsqZJXN82b/UhpISv89Wp6PSP0+IB7VwpvCU230cegqFwekU3xZOP5fZuF
P+4hcnibwh0JrOYdQTfrm4THo+/Ph4QvIT+GAlRVzwknETbyttqPNZ5uWlm3VSEfJAmSYKIU0tNT
1mylHtq877j/DuzmMDOIYYPYEfHPxi7qD6ue0iO9W1zdlFkAqnQ49uT6TIWvmX6lpnNw3fy9SZDs
6kk8x0sapZm/Ex0ZQZcVm12+YKHDqZTJQHNAb5vem5Wp0EfrQd69WMOtM+9XPEQKQpxbSkI2vIvD
ivAoKPWTkemQhxM+mKBo8kOKlYE3xqZqvX2WNct2TYYo5nC8UGTmT1ysGdZ2Rw/pEhmQkNicVHSK
xCzHNf2DBiJkECOMl/a5spoL+Qssbq547XX5fv8qR5Zv+lw8Z7n26dvF2R2HJ83QvwdtfJ38Lg8k
R4LAJ6g6dIXFYOxr13Wqn9sFy2WZb6u5O+ulgQevOrqZwbue/TIJjGfD6l9n2k1E87Mvub1ci48j
rx700uEKcD6Nfv7hw0/3pHtOMEs4K9uBbPa3mpns6qx9nZv4Yil7rxrg0LnyyWTL2o6SQRevk0tB
BlpdHNmevfC19MDh5g40BECWJAWqV2ZFLnUEOtWsaLSts4Ss1PhFrt5dOdsyFGQ0d8w7cuzIvhg8
U3Pu9kzyYcuJvmO7WC5ZxOosGkR5S+KjX4sfMFMeCq6VYU6iigqXwEl1vllI1tR0bmk2OSZ1FWgV
nsvAn/e2YpzK0x+r59zTBku/r1v9y6RlbcbW1VBe4fF0zOMxsGhRuIObBuvY0KNNGc+X22svfuy+
JCXtcMSL66rEbO/MP+3igdS0j+VY0kZLc3Od+lcnH+ewYj+Bwekh93WyQLZ9JJaSPzgzp2u8NHus
5DyF2Deve/pOqI0T9oc+oZy2S2SS6nWn1j2mzbR13eUpc7OD0Vvg2epTzBo15qTCUybq+uazLJyo
5c0+AfszXZDL47jx7PLUxvYxXa8Nip5rfeiWHonhO6E0WK31LVvYMbQsfxrJ4W8IZz4jq77qLLcq
qtJCm5NxzLLBTPQbdrM9PvI9O4htkXiBVrC+r3KobRJIjvbWD1e3np87Oz337L6MhIh3Yobz4m8T
xzkXeITyYXprRtFtqD/ANIW6/kL8h/eDYO+x6ZNL3oNjpa/62xGUC3oIZYj/AKqT5cExZsrnypS5
iuGlK38ViW/RuODaHPP0omHCiWW/MA0JL393VQEuyrNmzuJqbeJfJSa4e9QGUfcpbfwSp1bd+tbO
FTFTz4rE+cftcxN/zJA8ybRmbxwbmfOVtrL69PW+sjZsYcgZxzWP9S7Peb1Uwl+eLYLPIoBkv3Tn
dPLzgxjaRbI8X+piM+LeAZSuazlgs6owriMzHG3cJMudTe4ICYcbF8eXzozIKS/1YOO7cQIGrYjj
HsQJJSv3USvBVszVkH6WXkMHVG9J/YgvfiSXqnA3Bj6xqJkNfa/pZBTUwB5LKDfSm3jeuo7U603B
MjiN8A3hTJybd3odxFmZqf4pOj+hHoccCBl0c4XEPWPsvjtc6ogNfZ6HIrUoWvYqmDsIdyUbzVnT
ZnT8SsZRrTl1+0DPScnpajR1L9SwHb0m/ery6AZRd7Gz0WPDLgyOgJO9yA+rUg4JaFmyRsft2Tvb
YkS5XL3pXmnX5dmFb2x6STTVniZTE/BBu9V9rlyXiwbfYfGSz7AFkBvt19WPp2/NNlCRV136JcNd
XWQbPOT3rrv+PllMMyQI1gAY+zHDlBzgzMa6xyug9JAV7EDSb5KRFiaMXJIDiTUybjIoS+cpLlv7
xctXtmZAz3KWVa09aacc0y3rmNm1nS37rEly061VEYm1xhBuOxm5WZew5dWy2pK7XymXSueSHH7d
NsSVYB2xzjVc1WyKmZflxvKW8v4cn2xKvjMjfzYGEKocCe7r5jbDwY6VdEy+sqLS3gxZQqgo3SLT
2dHa2f2pZ+k/AKUZeKLo/FrCSVt/YeMouQCLKkOZxvZyt4BS/7L5SwL8/xHZ/V+nhpLv/M/V0Jev
3zm4sf+Q070Te/+uibo2HXMwIFE4geD/Xd78e07XQfhEE72z4EAnAS8mYf6PnK7xNx2qMQQt02Af
/le49x+aqPM35NM70Ymj4V+C6X9HE/0PYVXrDsa1BaKtAHVwjwr/syBq2dmdYcHi1vLYeyTx2OIh
6SdWv8I9u0ozTwPm/huhuv9Xrt3EavUvauxfSVnsd+CVSJvoOs1C//ofj81Od9d8NnYmTVx7I+vb
V35mVz3MbhxTaquvdRTbrr2ECAd3Z0gbPyxOjVmDLt9fveR5gj4qbsiL086bfffNT9fkWfc9LJMV
J0Bq6ezU21ooIzee9uZ+MsV480AV1IGybQ4UvNVT7GTrPD4a3uz8jOMpD3My8CNb2fjUejwhFApQ
YDBkEKyQPwlKDvu5oo4JNpX3NVMOh9N2mPAcjZ1WcSa17YH5p5ryI6vNQJvvFcfEd8h2UmcRpL2V
PY9DTFYTt9z30PR4ZIekomN8gbLQhL2pqhv5FRlI1+fFjRP5bGiSYWMY6awEB9teRT7f1+6qhY6B
sPxcYJGwQmV06a+GPpKPLk/qiD3REHq94SdYIBJm6cTGqR0BJAHl0UItedWmkbxRCcR6W5QUNGws
Le+Z52PU63V26Uub8qp6YyMAY2SB4hJUWF0id6m8s9fM9YFuPbYwLIH2ZIxSYBoc2FuM7vuiofZ9
8YpmF1MBtwVTkX8ThqPpWqUwdPGTsPlMTHWylWuezUFQ66wb89nw4/aldDNtO/Eg37N2Lx6nhkG2
oDB+i90II/40zT8GO8M3v8xj9XtGvvygpsR4WOi4O49jMm6XXHRvlqqMrbDH5BWirha22ZqYwQJO
DIMkiamMFHmBtNl2v31nsq+xJTGjrQmLZS3BegAoPQlLjJtQ8nTJKRofe6vIVy8llEhPmcM2Y1Pw
NXg+w4K8AFSOyEGsmxpPDuGIuT+AVO1uQ2uKa210nAFpQidRRhmj8LVjiYBM4SiCWlqjb9T3Do60
FdqB7KLx5nnYom1iq7smw02al3r1WdBge+vdZfmmpCkrNywks2d82DVG5Iy2syLDStkay8hLlK6q
Y93oyw+3GNZAX9nnBhi38RwJe1gjWh8rytaS9tCvy2G1cM6KMT5JFt4hN8ZPJLglcKol3wjR3l+G
uLlxWT7ajub9G3tnshs3lm7rdzlzFrjZ7E1e4E4igtGH2pBka0LYlsy+7/n056OrLm5azmMj5weo
KqAGmSFGkJt/s9a33k2HPMUYGRlhhR5K5y2RRppnN0F1G/SJVzLDRq/bxXf4G5KNHHP7VBFFLwJZ
78JwUZiJh7KhJIuy+U0W1gEtGM6PsjvHbpNtc3KvZsojNzHaZb7cvwyGOPp45usUBb6pB++aeKxK
7WZW2CbTMsegHd4zanku2ulaS1RzkXnVgvCRvfWDEVbI/gjNNeHwxMNOdhGh3eym/ZHY8JgaNUNW
u0pyRY5Qfc3z+osWD8+1GqsVWh7Ka2mTiCZ2qf80ISfFH/k1ZHIdJsYr49P2guijuGXoiK3Bbs07
3r1vUxhEwaodx5uy1c7JhEVRwyTbiL010GnW70wpiCyztCMTRolXJiBasYEnkja4FnKPA4rwS9y8
cwdqwyqdMxHDPk1afaXQPC+4NlMfPcyHSzOx1+mxagRGfKlMWOqwNWGjmN9SiU5RK2V76cwwxDec
Jfvcya9WQjNQYxXft2FcfTMJlNpgmE62o7DJMZ5uRVt8IrjYeddcU9uDCzjGw3ClyLDQhLfFo7B7
z2AJ80Jfhu0W4o5pGCzJwyOWDEg9L0PRtjspOq8gkwrxEyHBUJ3m8tXuF6HZwntO4vfcqB5itC7r
1uW0byV6lbT25gj1u509Kdu5hs5NGIXXGD81B1/+BktpXrFlIovP8C+tAp7VCm0dd8ODytD0yWyH
MILxj+XQ9UTHtDc2HdXtXOi346hfVIm+2enPJHRpl14OvTdF5T0/7mZk9hT2ZskwTIVeGTYP7bwo
ENkXNUXjGTL0Cq0l+9KfD5oVXaraZrcksJ6z4FLuCBClmm+MZeQWF/fG7HRIiRWDWJ+TTUaEPMtP
RlleLJffKkKcQP6EF7n5fRdmt0kt7kXH+l934mMtWcjpmnuOtSZcZ35PBhEuzyRYBDpxdBubOK2T
9lHDYBAp/m20Vc06cg+CIA8MJui/eJevmxkZXNvbt73TsGkvy1umWOcSJkE55Ddk36ELD760JpON
aRxZn7uKVVt0mgmJxS/V7AzdvohJIYmgBA667oRd6ob02HUXa8+2mZ/FwNwxtBjaZ/2SbL2Wokg3
upq8JiQ5MShQljI6Y6HprvTS2AiGRylTq3xklGc/Ga2Wr7H/4DobO0Iua7Qg8bLDatHNjhkT3VKi
6C3feb7CzRjQHc/mqE5+i3jaDuLECzngzyJIq3U8QSYyIK+F5WBhEG0mRN2Gnt/lRTte6fG1Yy6t
B5zPNP8Z6jIm04CUYnPaUMMH3PSLIlQja1O3CQKzFDdr0Dp7jMc9v7/01yOFxjHScwJDkYSsmm5i
+PClHGS8maweQZILHchFCoodgEBtHIYXFUwaNw54hCai6cDtFjwuLsgau8I4f+lV94C+81m08nY2
M/N5xKjpnCffeXIQJSVOuu0HtbKlOjoW31Rqew3KyUwyX8ji8eKwS6qencXJ11v8TI0W3SGC5pkm
lKyYbqwgZUkjnpWmnqyJkDxA9mvXij/TQA6cfsin7awkHnDMs9uWENnVYDavtIl38wjUK5/YrtXy
GMy8kWaxV6IlmgXWUhLEXzoGpavWcLZtU77hNgcgt4RiRiyFVrXdc3CW1lufq6di6WiQN/abpky/
Kvolt9Va6F9xtW7a8TBrcPy7uKLcCtLHDvxAqck9C7S7Jikf0cE8pU3ETIXhIQPKVZjf0W6lN3n9
2OnNHp/hZsQzyW6AoWF+naquWokCkOpS0oYMCxM8bbzH0P45TFgK36a8LRlu8Z35BforfZsgr+W7
0eFXjJtkyQlN2u+xX17YuR9rK9uhuvs8xtFDiZJSlVDNYtve+UH7YBZpuQ6HylqHZfRK097gowKA
IDV1DNR0Eh1Lj2zgrGq58xGd+zssHmBhfMmgGYaEHm5mZM7wPTCXZPZ6VPkZjne9UYvzpORGXVnD
AVl55ZEMeo6ByK96TjBZsamS8YAdRavvDCv/yoKEX8si/DYoaxJnY/TaJUZspmGPQZ3jHCY1lw8k
yq3Ds894IOqk8RzYOO/jLnqI+3bhxw8lo2g0Dk1hwI4YnJUx9PteN5hyRpWFVaOgbp71dt1DitgV
In5iEZSzHKu3XSe8we480ejpzkFuvo4N0aw0qPErvRHGPsqAmRnU3vTQ4adWlIy5sXqmOWpSSrKB
EwXB/aIAxOFEHs9GQpZkOuiyhKS82PQYF7YkNPAlR8HXxC/tlUw5KYUwPLfCE0vK93PTpff+PF+g
A0EtVORmE2zId1/575jIN1o23ePQrRlXKm2XavE2nwy+4JEzMd7YnE3hlH/Kmig6DiYFOPfWSdhT
85xRuu2DwDn4UaQzjKq37Pvg/kLP6ebwu3AxrLC5eU607q5UxrNlOfvARzeN2H7sDIIdl5tSJhm2
ugGHkKtux9RZF4gTDhNwpJVh6xfNJh+WwfqrsXhCdUN32cpMHB8pKrKYlDz21mh2g8JBeufX93Mb
PRN/s9c5qCE+rrHPr6M249BVoIx1bERIhnfMTpNNWuj7Zkye1MwQ1ixHL8m4UcXUPst0uljEy5Eg
sE9V/8I2ARqIfWd0KAKq8WkYHV7oGsN4+22SpyBo4m3PImHVD/MJoPEpMvX3irHEBsjCUpudDL/9
bDaUOe6cnWZTDevGdhMmLP3ebOzmS9n5nqr5G3rUbOuunl7zqhxQjM5M8McvzhB8shr9popCVruF
lWGp0EBJ5/1XJ0vvzSk81409Ml/KzE0sf6hasQuuEfzx3SgjOmozQ3UnOLSWOEeIR/K42jXZeEbO
k+PnCq65nMJdaUfjKsGxE6InZE8xXeKgL1elK7zA5MWeoCmTGYdrYG0a88EJ6mOtJPijaEbd3YWW
J6HFr/RactDHVzNpu3VMssxsm9+FzrQu68/xGHrSmK6aLievUu0OV81zbdYPgDKo6zlyuxbzeFMx
Zdba7ZCM8E/jIrymJrCETZPaZsvq1S32g8tzvUrCjoYxcz65Kmtw60DvSJ122OLCcA84++V9Rdnt
1aOq07VfiPGgw8M+IOPOtkYUBTtokeY7e03jxWHEjQUN7f0+L5DfhPWKMwQoA9JIYA+j7t/G+LUq
qpgKaeXY6NoxtFz/G4Jv8xPOQLSSlBloMcrSj+7oqESwRgBEF9uEPTPEfGLyhzHMvMoe29XQp3SW
gLHN94ROgzMjYsZI1VB/H2S39BPhAD3IDsWhsLSK8EVsh1u7qrXbse7TN7SmxakvIm2vCcfykj4e
8K3MHQvDVrtRnURFA8kUKyna7geGHebWVyNlI/BI+SkiqJYNktQwVouh2LAbcLa526jtpJzqbeFq
nBcDsU18t+E/ybrqvxmzPx0B15SfJGlXG4iQCFr1dBqPgKJ79viK+Cw1iHxPRrP/GLeFs41gMO07
PQjfSAtvJ4Jcya1dkaeUsSHS2cgi0mFfViEZ+97i4L3NfLyDhvLRAwHALdw8g8eChYKF5sQkt58o
yhtk42u/s8Y7KosOSmMRWjeBBskSJ2JjH0coKl4oqZMxcZtrMETtvjVc6xn7gfhSmPwOY5S9z7mr
Hmf8Gx4ujLpdVcTitiabtjB5diL2AlUb6TvSikttXTmF4ZlFiKbKHcZdXXUOzVbR7+IGalgnNHeP
UTHl/i2k9gjAAKm8XyUYqugzp1WQu/bRL5nf7nxl1k8Revj3Ye77JarWPNR21m/rbKJ6tirtMnc4
InW/463oD+0xdEWxDVxEZC79/m7sw/ALYeyAJX3y6nTi7FPIC45K7hJIvqCd7OYE6XbcTkOIM2YZ
nsLNHPeD4/uIDuzipULF/0U27Usz8ggAH0NgXO3ymtE5bDEZfdVNzCV0T26Y0DjBPlxZiDbAiNYs
h6CbMTSxuvgbkSTxiUxfELOlSf2oKwCisaEUC8PYv5M6inBmECU8mr66VJZMNg69P3/2eI1lLnc1
+r2tIkAa4AxQNJO2boHaD8Tg3OAJlDzh2qD2TdC3p0IScz03zfwVHAKAfJQGn4oe8QIvm/QeypP/
mSRu8yADin3+azw0vsguVdfDGXBjFT65nCTIvSOCxVuQavp6kuG0sqZG0YYp+4bQzWxCNGBlW3Rt
LCbtmhw1A7sBG2LjnYlxDFGmct66oJy2E+Lpc1FaGASCcIKfZgRXrIfjpgDee2u1Aw5OwLxeabaN
Z/Ukec1GnbLvGFkpB3SXRz/PoltdJRzggCW3NVLMF7C++V1i6NmtCmxSiKxYv7UKNdwnzdCfQzxu
r8liVCFp274PhTPtDBBKJ+CiRBThvX7lVWFRJDs5y9TCYsMaJmTEG3YaXUq078ZKzkX+1jUl1STl
6xkWCRp/t7TWeWMaT5WgqguNtjyRBTxdddXwwqHpa5q1CwZn3c9aucbJjMsk8pt1oTfLTlyLDq4q
5a2L93GDE23egK0NkcbpxpVoqnQf+kW8rXQ8jHJ0EUlMsEH7uGLS3+qi/KLxXG94q2KGEEptAsW/
ui0Ig097tiOQG7OXCevAKYNbhn1N80/KaG/LIXuUlYp2rHxHyh3qCyNioFN3mfUI6adflCLMSl2b
dcFYBHxEMLefwnnGo9a70aku8vYJsI+FY5D4dc2O0cJFDrUYU8tJXH1NdzEPhaPYi8Hp7rQFShKM
tX2G7FKD0ikmsZ+LhpRRCwXqGmWUukSJzQgFnOj4OR/zptpiDP1sZlFG7S8y7TyLBD5Qnhdhvot4
fh8dtIUescCEW7ION/amLzCVJF0AO0mv8/aa1UXyFPkpmaaT66a3FbqIBRm9tIUmD+QwVkwGRFnd
W3DJmSwsugkylB0PImB9UoNtP/TzWL6mTACfDVEdjNih2dNs0Ap+s+c9qa9Apl1st88RYAhwG1Cu
4ejIUN5a+O23WKmY2eIFXrdGbTX7rMKYnyqxlZ1PR+gWTn1Ikyy/WBXBw7FOzWIb0YSeMkx7bd9L
7ZCF5lL+6/6dCEuf3dYMbm5yYu72Vr/2Zv0OexzGU1tG30ID8kGRDbvCQqZpBclXYLMmu/OeKJ9R
YzoBjIxVLQLR9lg6kXaUkWz1NackcBNHc3OaAua6JXv/aHxWLqHbGz/g+GZWwoLYGIRzwXVALxpV
A8a0iQSaVycNii9NHKZffcEY1Iv9tN73YBtBjUdEvS4rX+wCSepe00yboUKoJrrL9dFlJKUCaWxq
hXXVIySDji8dcv9guRBn2II2wD5YSXUevbPJLz4Ou0GbbIwNYN4UY0teP2bXnfMO/9YAQNkGMOKm
kJ1FHe9r2AjPUN+U16am2M7M2dF9dtXI6VKW/XG2c2z8hRVWFY144WOtYNBzGman3o8dO910yoed
0ZjWK4mTxmdL67sdppT8aM2xbazL3kf+x7GcvQWiaw5jLvzboYytZ43C5tZuiOdcoR5k+lJEzgEK
PG8EAQDsqamYO2/dao6uZSrkbggjoHgZpo11utxfaSwA5gTaTuTCOuSY7kE9odB7rNK091gQ6fEq
Z3d9W8+ldolyOX4LzNBg3jUXj9FYFhiExsC46cp8uEPEY+DIVXAYA3Kv1yXkNGM9/sD2ARgPr5Xm
IkIF7f5kTHABYTerhtyUoPqE9OktYGeMyLFwmTrDFIJEJzHGG2sR9xunz+8AnJR7LdBnzy1m2hBR
Nruq2wejxb5CEOLN6N7Xb+BKqZM16mnOdCaqz1UtjJPfIREcNGGgzm1oPfRqtDY6e2cIC/Fb0JWM
sgthXkx7rK8w78unImADtg61YT7OyO8AMWmR5omEKZgDSkms2s6ab/FvKYZzYW9s86GYdzXiJMDY
1GV5bVMQz0m46RkqP9EM+qde9sWJxrTeGqCqHgEaiuOYVgZ8b5KM7xm7FUezJO69T6zxVLsNjdAP
xqIW5gQ0knULppSZZlhW6jEo/IBeAWXetSSy5SUOnGanJXnxhOsuDHcmk+IvUMs07VIMKJwvdpip
eT3k8ae0nliSu1WN0IcF1grIm7sUITgQ+xo0nVcTwL4zGZCPz11XyVs6EoCRk2ETpOXP05x4c8mK
Phvqorq1orq4dfSyA3+e5Ms+Xyvqz01hx9+qyoGyJrGJn6KyaZ+NWHPuuzRglNyU4AXjMv+OGq7c
Uq50T0OGuxJuh/W5b7qoX6mkSB8B8xb70czUoQqwL3E3YK3KjSC9bdKuu/ERCB8aO+7WKRLA28Ku
zHNFNsmq1pFaJale3jKU4oaCF/4l+sHQTNuJQtCw7NZD9ts/MUVrYHxGQeMFOTQlZyosj3Yy27LK
DxENDgKwn2E+cVu8NbmkeGAYtcMFiLwJM8N1bnpmNaOllfcZJwwme5yaPFuQ5+4dly2FzqAT5z31
NWg9tH1Nlr+xdKh2ww88qJ2KydM6jUemqTr0Nhai3TMeVSDeqruHDsRaAermtQ1L3bN+kEax8U+r
1sH0rjBQPYVJp7accZCOXKfaRNaUNBsb4OVXe0BH7RlRUW1EX3nQ8cNjgUrgG7+rSQdXtu9qgBzZ
tpqOsHGcb1rwhlsRwmZSk+wu+aDTa1mqAdWjpzb1HD4GKp76zvcT7S7WwQNH7rWO/fEhU2Xm2Zps
YbOWOsLdkWdpGxT2/JTqAgpgqIahA7u3cFb9wXKAygKZO8wz+1StEf5GFE75UDs1s4Za4d90gvw1
i5zmlbNlOFtymi96zC4ypA06QxQnQgHa3KpFlv6ahLXBaw0+CQDA/msaF+Ka+81b5iLAaFHawHiB
22VYrNxWOuq9Htswu6iuz/qTsPzstse38WXqgv0MyP9o1PytKX7YehX0TXVggD3eSSI52nVKigYV
WRUlBF/XcXb2achmOaZ38QK4jK2sPGU6QGJ2CXnLe14rv+HT7J84fJiN0NHu6MSowIz5NAmn2Ohm
kDMtNN+SdEqdVY/1gWVKYiIlqscp2pu8gjCARlAfc9iAzxr8S+wLzB2NgsXe6KfTlm4YO/08915M
ggAu+yY/jrVxShfYLsSbF9Oq1R6DsrmdEuHfRUNVUh1Hlr+rTLAia2Xr2U3XsK2AyXRDKoz8Fkj9
S+KE4bNbMCarfZtNh97ubBIPNrRl8ox8V0H3CF+KpGvylRMAcC2IOYCjyY/NqHxifDRTpjkLRziq
nOfAZQoaJFgsQLyuFcZPU8d8mwz5ZUjFhnWB9tA3tXnqE8Z3dMvDKvSXdr8Tt2VTTi95zPpldHDt
KofLVuxYMcGgFSIpZKdw3T2ORnAocWvAszFnGtd5XYQxmtDsCX/dU5XOzgFHpH6gtjhO5viq9e3y
ty905SB2btO4vBni3GPEC25Jf/Xz/ORU+mo00sMo3Id4zO/job7M8ZzxVcBsBmd0H3Qg0oSJjSTE
SrsGj4yIsJaHmFpVIvVH4A4joF51pBilOSZDici8tzV9CwH0SkPCFCAtdnKg6k6VzL6hjayOM15/
RLiy7odV3CvrazQuiGkrQPKjjVGxayw7Swl96PNyy+hsOo6aWUOTa8qXgaNvN4d2SYqEY764C8Ia
noO/ZmW3TKbK4aHlkSbMvbNZmhJdwOz7B/m6meJrMznuwOTej88jvDZmIUN2aAubrbHjZK/sxOm7
SY7YVqbNzghxFAJt60b/QddOJzSC9HYdFjXje1yOXASyLrUqZkrHwdQ4JZsQ2TmvOgimktlw7U75
Tkh/vuk5C3ejyo68sPoXECjoiNjcb+akZfJP934wxtAHPygpcHEp+ytgIjQWic6UZmWg8lyRcjls
wbLxktL6prwPsNsPe91gw1VXdcKXVLCLGzJ8JQilPKTBbreRyzp3LYKhZRqtt/WT48DMavs5OU1m
M53pKC2vXBDkOe10utLCofvkLnRydHyM06YqaF9R3BYP6UIvT2IE8yYavROTY6z7tl3Yh2zGcc1j
EeYXXdNEBX61OfOqHp5SDQ9Yg6rmC5SehpEgxYW7tvGpv8G8Ho9jLMMX0gSaE8Tagv0wqt2Dy256
l+v4KICXSTrSPipNKi/wcxwUXYESEQIc/AaYrbjEKDYYwkyDeGRU1z/Bp4tnmu9Mml4Dt/o8gWIq
0MXCGj1WgYkVSputOtuy9s9j6qnZfkydPj46s7IuyhkSNAKJdtCmpGMJNYoHVo0VIwfAL5Si/imU
hoZg2gqyo69HaO17EHeXFNQCK5XJiLwksZxnO1R0ROwwgcZpeVg8pzMEqL7gIO6rKr8XoxC4elqD
zmB2xYU60Tow5wa0aAaFwVcBZZ12Xp9QzmbpID2GvQUqbAvNQeoa9Ua2jjrqpbpiZ2eeZYdBfFPT
u2LzrqItACHWVnTAEZB1XrC6vpN+or4bdRLdzak9sBKuQc+ZHQ/gujcx3zRKpic8gBHrpba6jUtO
QHZ0/RZFobaRSWSseWNzfewhUQtwedFg9fe9n7N4DoNK8xw1TNfc7oon6fvBflrAKMR1t9tZ2v6N
Dotk74f3iPZfzTx6sSvJ5MIJHXAhev+YibnY65Ssn6y5MO6QUbYbaq/+Fe+MsWuTWAOh2PQ42oCR
rEu4hndzG0aPU9OV97BSvxoYSgeP6WDJgCqxgY/qYgLaqEUxyzFg0Akl0hwnpzxP8AlYidqoKKvU
OjCV+21ApHeIp6JnX26hT584xLRKxzjFj7jW7Th8zuQ4bTkPzAOGKH2dgAYOyVecQ9apQl7cpgiR
LLj9sewyWpayFl9LzVcbNsD2WWfHcCz6Pr+ZssoBObIAh1T+NfTLx9TXgcyU9Ik/IgC2VWLHTPgK
voDOhI0OxWNt1U7m1cL93iTzfI2NkFggJ3o3y6o5aYr8bdr06UIqVoxRJXCurNr1B0jw3f3EFugS
pQnjUn/GA9OxSVuFOog8U1OVtepU7H4B/kvbVEV4Adw2k/ejkTOYmue6XhtQRjAJOVO+D4fE8ezJ
sd+5/1GIlK313AR5sIeqtfD8NXdLH7qHMDvvOxuHH0E0Um17bQ63ppuzjEtLAa87ZH1ktzUQCQcG
ByGFqKUZrMt7HWsCmpSKvkNlkVpHiRmjHq2WgGXRGUwIUxHYByZd4i7LneKui8OO+Ku0uMSg9QYe
RkQB2DvEIUozNhJDsuRqV813spLDlw5HIcDQZMZU6g6aA380e5oZj70wsmO+VhXWOaCVXOVzWXnQ
HGovDYDgsBxV5wjV8W08wOWEUAqEvrW7b35FKkIdOQt3MsnPPfrmQ0qk5nEyao5ZV7UPnT3nN+YU
RyANCJTSs5yE1qTh/WnqGYsNaG6rYYY7QVTXPQLfaRO5qflAXNF00UrcD0PpVM9q8Cq0DGu/bO+k
DxmhQ92gl6W+LtFCeUWnLLy+kpQkbNd8ZdQn/imfLZJyJh2ub2uq6JRafQq7up3QAEcgePEprjnf
+bfiIz7WVZO/MIBEUhPAHEYadQIrUt8KvJw7OtrkaZ7N9nayB7D4k559FnR3u6CYq09+EzovEk/h
m4WYmIICkAeKtnHtjLZAgC/Sp7osnoYmY4xi5rfOBLdGz3p10+kzU52gsi4GjKAt+O7qNDWFtmOF
bzAh6os7dgRcqzBH0h4UsoADw2f/WcX6uEsSvQw3lGHark2rkkgXjkfocoxf7SHH8Fgp90sYhGov
zKoNViazI5MmLH7ElwZNl9WYvLD/GPZuK1DaKxImzkZgjMEawCcsWzCg5hvRL92G5cDF7TOLiYsV
KMQTTGvATrBx15LJPnZgqG/aZmBPM4DrWUkWZFchkBlYWu71Wu1/TbJxOVv1aHwrkPvcdTTwDixr
PY1xtMeVR8ABhq/8vSWkah3O07XXJ0Qxoj/yOeYpYRzn+WFLDF2C8e21Qfay8zWsR0gKjPAhacAu
0jZ7gkXzZcyZD27I4rLf7ChEAQCBa76pTRHf9OjFPDLAK8+s6kOVwn5Cjg/HA1sC6A2OfxKnWBuL
Yc0DozWrv6hz/yYiZmET/IUAsGhOGcrrJsZfUzcIVFroFX8hABR9aqipmt0dw3AIu2gw8diq9FM6
9daTks2Q7X1HM+7ryq+Ar9EseGBQ8AyYTZHtNT1yQ49+g0O9YUML4gZLswiFuVj/wzeMs+O+bwO2
YhRS1wkq3kZHQRv9IRTqQziVMh1lU29LkrZtEpj5Pz9fxv+neXQ+Vgk4PTDXotjgxER9726R5pBs
gMDCA29knB2nwxLV1egR/xDKvIRgIf0Livzw9n//65e/Q34Iu4kigYlQH+TODkeTALWw9SKz+U/i
1//Ky//L0BE9/8/y8rsQkyb4xPy9+Qm5sfxT/5aXC0MS6eQ4dF7AOGFkgFv5t7xcCPkvBOJM+235
/4Tn/5GXG+JfwhAo0m3LRjJhGPxD/5GXW/+SAjwGz4ktHJMUIfufyMs/3B4OfxQxTMJS+NlJJdI/
sGAS22imus/1M7hnDX5d33mB7daHv3wnf/NQ//opFpN+CXGGXBRgIR9E7CLOSqscs/ns9rbpTVGF
tihkmv7PP8XiTSZo25Rpk4/108kx9a0Dz8KdzrnjIzBqATk6CBH+7aT4Nv6f4L34m2shgvWnJ4qv
DOW1I5Vt81TraMh//hiHgp6ypRzP5sBucIMsj9gGZYXyCZhpfTvbcviuN3Z1TSuBQUX6AfBVW6Yi
3kTa4hz7x1dtLxnoeASIGZNLOu1fz8vOagJ7NEKumsCNDVH1MN98s/B+/yl/d9XSAvzmsDfS0Yt/
ALNIAMoaeP3hHLVaktKZ8i5eibkB5GOGcynWwbCErfRjzpRJh2v5zFarkxuzolXcFJox/CFL7Gdv
guJnIAKPx4mpND8Gqr+frzt3qhrKd9Ofo7n4qnIr2Yq6eKOYrP5wlP+MS/rxQYJZnckuzTSk8TGe
G8U3GyCj6s8T+5pvQdBHHu0aVKTAHG8Kp3D/8Hl/81XbPPlgaHRpL3aUD6+OIO2aOGKPeSaMAGN4
mCL+TZDU20XRvGi5T0WgUR19Zz/SvAk6kO9phF+bFBs0Pb//2X95cC3OGgH9mhOI63c+3Ov0p1Tc
0KNxRSqT1peJbssj+IdH6tdP4ZnVDduBIeS4hvHhFhYxGrIkdO2TZukGAjn5XRS63P/TS+HH4wpc
i2gtku+Wn/kvdYUDg53bsizPlc3wrVWieoqAV778/lOW8/Ivr1vgiYaiZjF0fGNQ/j+eQXWHbb8q
fMZoIkCHFGZsErxO1b3jzVU8fC6dpmHO6duI037/yWI5RD9+NLcnQgubBAMy3n++QN0njwT+enFG
u1UQS4oAN9/UlWOeWhSxeHzZQD/MaVkbe+YPTkx8GnrAVW1Kc964ZFXcaw7Sz4ff/1l/84UQG2Ub
EnyJsvjfn/8qIgBqA51pjThyZs5nopQ2Uffp+XfwNpWzNbLZ+l7FbeP84cT65bHFOIWvi7x2IXAu
qQ+/d6hMo2IgkZ5dolB3kWI7lXWOv2l0vT1jxw7+8Nj+ehMvn0dhrOu87Cn8fr7QTALBhqWanrNg
IJZ5NAbPVYW5+f3X+bMdjMNosYPxGwvE9Rx8Hw8j1Bhx2eUVDoMmNo2bBH8WdIR56Y5SH+HhqXer
8SotK35vQPgHf7jJ/uYiqUd4h0sMc/znw1ugyNMxpWsozkXt8nZFDLPqS2RCv79I8cvZzvZPEtBo
mDzwgnv55++SfEyyiisnPxuzxiJ50DBNr6w5115hoZflwYAc+w2RQKSBRy+qJ4JHsheXhTQCw0mh
BpXEMYF91JivVYkPyoG8uSL805/5N9+Gw6tBX+5tHnfrw0+emEVpJ6mRnzW2R09Di2iRxj7bQJOK
dopUvOcyGGDMjFG8k80ycI7Z4zLPil70Nvf35lzy5OUy/cMh9LH5cHAlmrqk82D5JUx4wj9/f4DS
4sHN4+mUwqq+6RI2g6DY8nJFVEB0zBw5n4JJb/eI4+UehLtEVhslb7//FX/5dn78ESAGuV1ogYwP
f0RVB4MwKnc80WF3V8BM2VEn6+lPP8LyJf907PExNhe5FGQMrT/WASOapkQ0w3jyhwj2ZMq0EvSK
aeZ0XRYtHvKJ9HOn5+YjMxPL35Qzmr+1gbd3WzDq6SCkjdDKfn/tv9zAisMf7QDjFIeyTH44fFqi
tyeD6OuTNtomEFK3gU5tDFuzQtn9jz8KjyaBovA5pTR/vBb+8l4zsOcMkBa6U2ybuDDAZwAInsdT
70Ty++8/6m9+UddUvKUtqi/T+fhRNvdUGQDURs03m/jaazIXmqj8wwUt383PP6hJNWdYeBFpSag5
f7559Tkm9AYP56lDsbtP+6WGLsmH6AarvK9q0z/+/qr+9vOQm0o8rktctfnh83ImDvhW2pNuYHwY
sax75sSiTvMtmznrnOx+/3m/vBGxm+MJoUNxliP0Y03VDkzoqkBVp2DUZxyZ5X03i+fWdB5Hbbhj
Xi7/8IX+ejNKoXOLSNvhxYGb+OcLFDWGU1SW9WnKqOYoPhr/8+S0xb5Lcv3+9xf349f5+ddbDh+K
c15RuuDV//OHBfUU+CDx55NWU3ZAmROFgrhaJEQ71ZU+rYthYqJE8m8cHdSI9n5B5SwWLSc20QwN
cwsCph2YcXWxS351wWG/5rjMQ2yYDaSjxPZxwaG1aXMm77kk9RosQ70um0o6a0rUmX10P5LvhPhi
hsPaj8zPbXsiuw2ZB+tZLRdDsEbBYX3+/dX/+oD8N2fntRu3sqXhJyJAFlPxtpPUTcuSLYdt3RAO
28w58+nno2Yu1OyeJrSBwWDO8UDVFbhq1Vp/YPIQeXkegQEUy2JL70ygc7E/ciNRF/epj2w63LR3
ZxrzY10ll4J5Tphf3o6wMVAZ9A3NdfJy+DedWvgtpm5+vT2Xy1PDKLSZCK1ks5Q6zzfSGPNMKYxJ
c+sq7elgOfBg2rTbewnuSbeHurZsPKrJ/nXT0XgKnA81+VYCH2VUXXC4AepzkJl1K/RWYvKVW5EZ
8Y6bCyq8l5fhC0Y4qtGaosKIaMxtmeW0wBvLhCox0jPe055KfvBT2o+NEhnbpvDynV232cf3TxZV
AJOnNB8JdZHzyWqVFZMFoJpvx+CHY1ShkSqS/cqSXr4GOCT8cUReAb+z+/P2vr0WAJWqsw+tCxe4
OPZyaOEoy3oE7FyhEVc2QhVwJY0MRr+JEqgxKaoGkaRMoMGkTW190hMsN1b24NpOU9GSgI1Afkpn
sdOi4B7vG09zC/TEUWByrA0yLeN/GIWQZxhUYA0TZdrzuY9mpRdJIzQXTggWqY4NeHDS9fdVVkmy
SK54tPLCYK0onp2PgpWA3xqDbFCIjLPvCnWCU19ka9/Gxe0kiSP4awChlKZKaet8FEtJZZ0XI4jq
PA5+qpkwX0wqbLAPHftzA3TivbeT5KowBEmjEJrNJ3k+XhR2fUe1pXeVJAQ2jYhS9QWl0OyfsNUr
bBlGb9tUYbnyUVweV6kxGlc+SG2NKLAYVgV4a3d+g5o+ptNuVmBGu3OqWv2EiEp7gJ8GO7sQUfhJ
OD7NKE1vv2miazDdowN3r0LPPN7+TC+jBZkzyQcvOc7pnN6fL0QnwOWZSaK7Tm+A9Mg6A5mxtDQ+
2XVln0rVSh+sqPQfcGNRj1NZwXJEoNM+3P4ZF++9+VcYJAmktyzOMhmq04j+LCYArpLCtsptD0HR
qcAay/O9YF9qAmmLQDd/qYoXv7dgMg/tcAEYhsYHKxbnm45s7Hh+p9P1t+IXbxiCX8isfb49v4uA
IPnzrxInms0Xay7KA4MjwxHcn3Cxl6WjhrAF3pl6bv569zCU0iShkLtZp4J5vpk57wPMVALhAixO
fuDpqxy5jJT9u0exTZvzwsVJ7mMuvlXQ1zCrwky4GA4k36KqRLmR11X+3vA2VzPmLjXleopty5Mp
lBgTwrIQboRc8q73YYjLNkx2758MPh5zQYOKHJLR50sWykyr6ywSbikRsLNUsCv4lUwr99SV/bcp
Ws2PRENHS3D+9zfXVGyXoPnsklEiAwG4wG6wtJTqysc8L/xZUsqKSe7C+d4lK9MWG4PudZOmaau7
Lbzhz5HpjC+pUE0A0RQwRJf6D0lghCup8GXkJn4g9csKGipuWosEqrKHKRRKkroaGHS3bWPrG8FK
uW9AsiLpp4hk5VxcCaK0Tak82tRsLXLvRRDV4VL7HTRrF4W0HtmyMn9IDBTJEq0T9w5EdDzswFCd
mskwXGCz9WNaKd19pMXlEZ/utFn7QZfrzg+iEkoBAHcySjrnu4v3XjBKvBfdEoohPIi+yD9bVWZ9
QBWo+1eK3noEW55kezrvkOF1H9jSJu7U+melFNiXKeGAqHot9aC4i522QMSW1O25r4dI2ygGUJ21
XzwHgvOTwh3k0PSziH6SJOL8F+NHPk61Z6VuMpT1XWiG3gcB2+GZzo3pIjqDekpdD/1fqWFgiWUX
1I8WOPxanjQ/yRY/gxf2a5laQwdfLhYuFrZl5TGYWrPHGmqjptI+NE6RHT2rgyqDIh22hjmCNg85
NpnlJoDk3K5Es4sHAGES40kWg4qmRSHjfClaX1Pbkn7dqbTsFl517+wcUoMNkBFv5fu8jAJzPONr
IdhggrGMaEgPJlw2hYBt7tVH4SXaBnKC+A+j0L5yKMpY5BoXvc4aG+Aao7AT5x1ntKArj17kpysR
7dqyzTeAblO+ZAHF+bL1AQacqF2gRVHZoNqc30oH81XzyuFwO0BfGUhwdVKxmOXGxHLR8LOPA61K
vZOR+e0JCXATfLySnsLO/3t7pCvbo1Nwpm+CMpdBLeF8StB+AscAV3iSSljdaVgKbMMAGcL/MgqS
/zw3Kfrqi/M2klwI0+cWCDqrujdrvMrAupTvP9VkNaaYi2VEpWU+DV+ixDdel6cQzYMNmDZ07DNH
gRfryZUJXdkghqI5OUdAbtLFstHZgCQ2OvKEY0LxOyzrXzZLTBHCGOzd7bW7NhQZO/enzT6RtZ3v
UIOCcK0EkTy1dPB/Y4lqH3TLiD6gOKOvhMh5G85D0ytWAdqjPpe95Ry63tzYqQaqFIcF75RW1bhJ
nDh7jii0krXhobOjyda4DfTUXV9HfrkyTWOOexeD27yFuMadearngyu5HkszyL1TDxMB0B/A2HgL
9875GTddj+hqGho/HRj4L2NhQEVu2lj5N8/x/gwjqVLT41A8q5ZTKOjFhTjO6WAuu0NUx+UvqxLh
sDXQS+/vwN75s7QVwueNLTqw+JFASrihVcZ/7Yv+TxUZIPVI7vCdqyUfxkZiMfW1mdLJ3I0TEkZh
3kq0rzslAInWIlM0mCSDuwLpns+lUFHXwjXC/8j/fwCWWBIl9mVTqJ+boRAjPLrY/Ik4NDpEQV3G
bg6ffLZ+LRB4uX12Li9pKkk6hxTkFV3eZaJXFhWgxsKTJz13viZFDrsFnmSbKU9A4Z+UoLm7Pd6V
aALoBb1FSjHzKVrsoT7Q61VhJJysgsSyG2V/glwRrlR1r43CS5Liu+bYZH7zv785pqaKET2Qb3nq
4zDeZbOcUlSl9ofbc7ny3fFWtg0+PY3mg70YRQxm5gOXl4ifmTayU3r/ZGScO2P2g7891LVtIt5T
NXpdOm0xVFFVINbAtp/SZkJzAijeR4ocKthHqw7xB/DMQ14X/2kZSZ2RuJwBQvYisMjIr/B5IoZ5
sczv4jCo0TEbupXNukx3ZmzJfDHz/GcZ52V+s1lgDwN9alV5krDJtnHttIdxLNpj0Vfdkz/lqCGW
en8SvhT3TRuNK4H6ylufjihvfAcbW94iy1cI0th9Xg2Zc2q6DJM8ast3lefDxOzmp880FicE3UBh
9OkegcHw0dE9ma3s77UDi6Iov4PLgvfKvP9v1qDBWAv0VOycyPtQrBZ11b/EZh8cbh+jayeWdjh1
NprVdCAWX1/S4EXWjQbDYJK6wfYOvbYYYesPtmI4KxWya9tqas7rWwT1VHWxrTj6oZCH0NNpdrz/
kWhN/6mjb/wvhkXDva433kPRtr+CIhGPAFWt37dnemVBaYFS7eXtMfdAlx8MihGJgV/KaehqNDzy
ohF7jBzNtfbK1XEgxqADCOiMz+R843RflLiG2MqpKqrxo9pi6UwSZX5+/2xohqtzl3MGNCyu3VA0
/HnHwcI5KgoXBTpAx635/poPSETwK2RhBDU6YudzgaSTOn0nvVOrpXLX4lG8y7rB3N+ey3zGFrf4
K6IIMI5qwrddZHpwNdXUbJFNy0Ky8QlWyb84SzhPZVYHX2q9WG0pXjn0dCwpATA3JmcsDmKmpnbr
w2Q+BcPckqG0derbAlKepaz1o6+cBkAafGDitW6mLebWaV4Ah76Up07Hgoq2ijzynl2r0l6ZkKPO
Pb25xXz5ZQW+GGdbIXnKTKh9ZVlYH8smcNwwR5nh9mZduXcclYcMb3gOxEW7cuxapAVt1k5OJjy9
Uqo7fKnGp7hQUHnpQu2L7rXl/e1B9asTlEAsUWJijsteTdLRpqfkaZ8cRNNOiKegBgmI6W9eC+1D
LEu7P3aNHT/brWYrCAchcUnuicOASltHR55MWP/Q3gdtqYwAkzZ13U8/hiaPaSablqdtGxyQv+G6
jqyOLBBi3yWx18xaTlJrNtBVB9R9sSe17ngcyA8Oxm7xpujaEKFh1DJ/6ENWPMkgG74pSJUiHAmM
aaN2PvRIIy9HcJA+8Pzbi3Il8+aKpLdK653H2Ctq5s0NEQxj61X6KE+N0qZ36M/mx9YQ6TELKgXV
FUc7xVEDBAIimvlwe+grp5qhydUcIEim+rpdb4bOU1j7Za7J05hhSIQBrYTH3zfvv5uAiXDMTDod
lDjnX/FmlBiNf4m5EJkouodbaI34iA3Y2jcGylO3J3TtfM0hji6cg0q3vgx0ZZ4VMa5apwyjgXtf
ixHGKxCwNCvbXMkRr60ddACHZzrvTsdYRO42zVWZeS0ikYlnP6KpZiKQahfvz6qZBms2IybIeRe3
kKHkWRTzyDn57YAZUhU5ewMW+ftXDdQ5B2DGivOmXWxQ7YR2H/k2PhvIq3kILR7NUqR38SC0T7eH
ukTBgpgH/Y4HID1hikLifCzCMynhMBABmmBEC4gjALbtQ2j5aDoONf4RI7TXCkeuVGAjNI0u6hzf
/sOPsFTAorYGXpDnxPmPKFK/VoqepBuUPK8I7CT2Rt56O9Xykh2VMweLe+ulHNr0gY1Vjqbno8oh
Oyhxt3/JtfMKFJiuAqVyvr/FakionZgFhDzw0fq+M7suuW+V3txi5Tntbg915XYmA6YCQ8MRMO7F
nDXPAc9NMq5zXjHnNf1nJBEduMRT5RqJFR5vj3ft+5jDPGwGUjUGPV9jRNNTK8w4uZNtNgfHjrAi
10A1/pdRwBVCK+KLX1ZUTbWym8g37ROPT/se5SntJFJRrUSwa3OZQySJBt86jdvzuYRwjHGPM4xT
jZvOlvZMyBvCXOszXbuSHQQ4aLpQIr4gOiiRGPHYVXCylyXa/MIztrUhI7xpeBpVsHf3KHTXj7cX
8PIEgufhLc2XSD+IK+h8amCFNRyUAutk17C8O+SmdnaKnB+fzlpwfk2SzhNExiKSaTTtYMfYi9Ou
NL2tSBFjiFN0ubcR0nfQ9/JwRN+IhPrBpsidGB/zDr0k7DkAN6e6VyNV7+FcjFQKtXmhBumdb/Sq
DgOjhK8p4wzV867OUFufVKUzufdLbeXFc/nt2ORKlOznZi3+nYsAqegSDza1Nk6m8OmZpmPx0Bvp
dN/HFhLllYm84e1duTxwDEgxg/bZXJ61F/2KJESIaCxK4zTOEMCm1f3j4Jty5VhfeSDbNGctyqa8
GQEaLuIgSra9zCh6nxrpAx/Hq7DaOFYr0ICteBejdXQcLAWNaJnap8SP+79OWCUrv+LaXKmiUv8A
UQk7arG4eDVknoPS+ElPJTqIpfl7rPu1JOvaIDOxipwThpWzjEadqpYOHGjzBI8UTRZTTjucQYPd
7W27dk7IpbirST7pfC9ingfsR+l8DfHmHvEn0DbmgQiJHCcp+IHn5FrL+NrHK1XIStQV+XyXrY9A
azTEthCVnyBTbxCaxQE3VeQj0IdkJXW/soA0pinRUtoDBbcMgUZptYNfkCPQXWqRoSn70m2gf2nv
P/mMM7/tCTAzW/Q8HnmiKoOx86xTSh8GY01gIZESf769T5eRlj8OiYBeIHUpczaNeZuRZmOScfAb
C5Wq2t7n6K3cm55qfWjQu9g1pghO41QZK6ncZdmEA8Gbi++Z7w0qx/mgNj7zvWqVDpKjMKu2eae2
36aqpFKC0VC0Efzzo9LXY7AzqsB5SUYhqqfb8762iTNNhr4SU6dpdv4TLInvoFNPzqmHdftcBprz
aLar99iVUzkHFVJicmO6rvPqv8n3eUbmjtY61KJ64xlOr/6ITJm/V5sxX/nerswH0h4fm6Zzp0DR
OB+JVoyJM1iGxgdp5RaiprbzM1tZ2bjro7BsM0+MG2xxJAuRN2kZ4Z8R8Rx9SmGKbegypSuZ8bVR
gPaBysS/nSi4eE8g+zXxkuB4IDvsoR3gpIioRvnKq+XysQnKG4CpTQ4OxmQJq9eMiP/pLIkLSlne
G7Ffoxvcx67lRNTuunL40FeqOIiuMN6dDzIyBEsBWwsC3MyXfXsqEAlEScCJqXQVeAS3elHhI9mH
1drVOf+dRZJBALaga818Gl795+OEdJzTBFMdV2IN6eqBZwgcTWa9GBWAMIoTcb0vEb31338WOYkw
3HngSFB9i3EROc48LM1yN8lQRg8U/CkjaKsrYdi5Nj1egoBBXk+KtczXjGZUusGL3AT9OuWuwvqN
k0+JH1USqRV3TdrryOn5qBVVijQ+q4MedZu2RzW8MGG4bscuwywjUMZconAXCn1rqSW2O+RkTXyP
UXoQ78YIhVfFwIccWY5C1Q9dm6ASGseW/AJOQlf3GswSzBlkq4bITHiNdmgkpgZb2swi2PdtIL5N
3jSoGxwhcx25Ecf4qwBVSVCvkqayQecjRLBSCeL+qaTjjaQ4qpjxcYi8Cl9oI/RmWx1LPqOg3iCR
XCWt/z2cAqS40tLx0p0TaOoLIgyauqM7rrb3qlLE+bEZ+xy/Wy4pMPhW0DV7kN2pvceKW8dCcCjx
j7CHGncZMYXhi2+2WoIeTVM2m9Dzh5exKeyOiRqdtrWHPn/2OhNJFunZ6qNZmBFMlKHW70P0WJDC
QbbgUWlUBDj8TIu+12HVJ9uI+jRl8VSgPMndbPWPhp2Z/0R22hkPPuqgyQYKrBpiaI9G1VbJ0uIv
CrufbBBmMtNh08UIKo5c52gd3edWguBMoxWOhSbqhDCQVDvtrvAr7KWQeOoQ4fWS5K+epoo7VSYW
SWBHUg/2WOh9v319vKZii29rRnSBfpAzrGNZvkMiPm2DyGrdrquyz+CDvAeZGfpz1NYq9lVB2xyt
CfdhW0EwxRqU+qC3ivVRbyqJOEfiexu9iJxnDenMlbTh6k8zba5XOhPwo5bPW63NG1Y/G9w6NeOn
cWqFq5aoCG+VHOomCOjWq/9W4ATGoxrzH5CIjZv80UvamNNsJ9mv3LC0Px7Sv9UGg91a2d5evMv4
PlMn5puf5x3wjvnf39yKes8tlkMkdePUU6ttS5X/o2kWaNHfHufy9mUcg/wGjB/M2GWlWm0L3+kj
HbmmMrOPdaZon7RCiANlJOvb7aFeEfzn54GxLMpsgL9NSgaLfLeQSF2pkVq7dqDF+g6N/u6L0/kY
ckx4dCBPNDpVuO+CBokAIeiH93VnfsCJxfkqZiH8TTiRs6KOWGUfh6zF4LLOWq/cYDqDDP8oR9j2
nekM+xE1pNPkR1m/AbwdPupaMesMpSnWaKWWZsZ2YM9ipPPi4aVvLeQB6LZhHSDrCbFNRGArc2Wd
LwOxnLF4NIDnJir8m/P9tKahRVQ9ad2egLATuCT9LcImvOunMTvgom5t7awf9rdX/NrmIp41w3Zm
nvySqKmLKoxIH1p3jDNxsjGv/wCuZzhEoa+svHmvnFcAVRRRoRkAm1sWBvA0IVpqQe1ypNFNn4R3
LDrRvTsroBoFqkrOWFQS8cVXgQ1LAsFdqyC9aPmuL7Ri5xnRGr32yrJBVuZimXMfqC+LvLc1tDyM
NAyNY7NDMQlV8G2LHv0+D9HtfvcOAdQh/VWZjc0JOT8Wie0nVlNmlavkFuqcsYrcogozscyU/zP/
fIdkBYA0Ss9zVjW3Q5e9ZTQsytCaUx3og/pmSCJ0ugYf2TylCz7ju9J8oqlRYy43S0+DSulwMwV5
vvcLNBZvT/vycUOrFMYmeQ8YaYg459PmulWaCCVeAJZKeTIjU35UYKbi8YYWpE1Rt6wORTr69wnx
Yq+2jbJyN137ARDR52IuMe+ivCm6HKKBo5Vu1Wv9IUPXbtjVsRiznZdm7U9FsZm8VjuHjO/qEAD7
XwE7XH4vc3lo7qOQAtJhWrwSsHsbphxumCsLI9lkaTvte7xSVtb5yihzpxNlFx2uGMiw83WOBszJ
KgF8WzitBnDDrO4zS23e/VXOuF5akHSbCOxL4ISD2q8YeYC6udoqe4u6N1KbqxH0ylxAq9EGAMJN
z3PZL4Z/EQfRaOluhOvmjERt99wjykrGfHUUIhn9VLCoPOLOV4wuJIXvIDbcoAyb4xRq/eeIzG7t
2r02zCxSQ4uGT99eKkQkCCibWBGiyoAZymPVBf7DNET2SrX22ig08TnhbL5OJrGYTF7YCPYrujsm
qJ7jyJ09tsqgPd/+mF/vrvN73Znf7YBJ5vb6BaQ2KZ2St2BouIWaRe3eUHvlEx4Hzi60Ub9XrNp5
Ggccm2WfDvt67Io/htIjep6WIaqbcZIeWiziEPAqOl4ULep2cWTvqwwLWdJLZWt0fb5PDCM49JWH
dTwAugfRY6lXzKAgTS2Du7RJ/V0KCnolDbu8Cuh484ZH3pE0ESXg8xXsbJ0s3Y6FSzcBU44UAxU0
1fAXpF60u72MV4ZCXQVxJIrrwLuW9IQ2DzvCkAbvqXfkixPhZlcQxr8KP1RWhrpMRpgKtWnq95QD
L2iB00DJfuDtw+kLsj0pLxLDsNa+xCUGiQKHj7+Zk/YrUeLa/EBE8Kwn3MHAmEPym4zWS3p7RKef
QZEjvJ+60nwwIbKluIJq6krd4rVze3Yk6X4CWJtpPq/aQIuTrxdCSRP0dd00KKw/GVoH07GNPVFv
e/SaPdS6Yx+kNHri5dazUOfex1Kx92E5GeEOGdXJBSGmv4hGsyK3Rjf4g4MXHCKyiVb1G+zNAvy3
sB392wRxqe3I/UrXiXFs2xRmXuOLhGIfarqZgBYWjbzoNq1ohYPxV4lXVFo1frjN+ho9cMXsdHHo
qn78fPs8XXz8vG6oC4ES4FBRaVgc3UalVG7HyuDqNs5PQEImEtvVcvzFrkJMgH8MoxZVuplusthV
BTuBDCKCa5ZIoqLx5T+UsBYOKKSukvHmYsViUynbURAFV0OIXtbvAlttHAepXRetWpRAVFEjjaiF
d3gLiHBrtUX/pFZ9d4zSSMc2pUVaHBEc3GA0c+X2viTZcHuDHacdPEuMXfSlg3DCrg9FD7fEzOET
L3vcDGygvy4eCTEGiBjqZXeIFpu/K6kNOEWi2YK9b6H+HMaJwgdethSabm/4la2gEA5ygsSV7sjy
idEELZhaDJfcShv9fYLC4CEZsggxXuudeoJz+xkoEPsAXYvWxWvZ6c23HOIlYmeJZKhu6rAmHMNt
ZOjhSpi6coKBMsCkZ6Xnp/D8729GgeBmk4yZMRoJib3R2iTe1nY67W8v2yXGgPoYilPcYeAuVR7C
58MAauHBWo6Ry50chXvR6e1Dg+4/dSjJFm88J0G1HRib/wMXbzNC1Vcqv3GyKZ4hDozGe3M2fg54
ONqrwNt1TIvOf06c9tzoioL4dgl8o+ib9G5oyrX2wrW1nTduxhKRBRuLwqCaprUivSJ2vanEJVjm
PbLwebsSh+elW3yxvDZ0h5cNSAKixGIuDvIZiGqXLqB63DN5yu8B7tdH5FmybWbmYnd7L698ArCV
AXoDqSO9X1aNR1wOsTxFVUMNRu3ooT2xrwa0dQ1FFO9NFOHYzW9rWgkzk31ZoOkRdJeYn8PpE3a+
qTwnPyXIVqwE8WuH055T3rkCD49kyVkV6Oe3zax4qxStA+cL46uvfmyNCTYVjv9HzAYFBlIFf2xM
gMtNU1GL2rTOUFRbo48Rk729wBeZAwU9DibNXzAh3GqLSzzPGyspkyF1G9A3+w5OHsKscd7clRpu
RpuWMUE96Mba4/XauNwws1wC+FoIaecHScoGULSjJK5aF/ZR6rhmKX2LsnE7zerN2lR+wO0OG+nb
09Xn+SwOMMR+IsOsIDY35M7H9aa4LkWbZK4vKpXr3+5AZSeepj1zqgM8HmTdPHUUNJVvfhkkv5GL
KJJNHxjWbyUts2Rv4oThapk1wfipgBhu9ThIXphF/DLh5PIpbqfizhPBYG8bOs5gGBCwxGdVCbUf
oPvDn1UtEIegu5fslFyN03tEGKEPNUU+pftcDNG4AZXeTzvyq/h3nc7+tiUOKWLXlYr5tcsyT+Vn
QpRBSHuUj+CLvKNa9LjV316rKxGFx6xNDZEPgxrQYqkQ3UbQuu8zNApMb2tTU93nNs6Ot0e53BCk
Qbh2QHTTMTSWByHpBhrzIovcMIbjFMIF+gpMJHxG9tcoDw0GSMFGKePpT5waSPA3Qfnt9g+YSxPn
J4JuG6gbg1wdYOgyjUWOoNIyRUaou2COvhEWPnsbB0vlP9JMmlOKhOEpqJvR30yWshZ0Lj8Dog35
nAb7Cfjdkluu6Tk0pymJZk2LZDME0b0haqy3YGNugg6n0BT9uXfvK8eesagMIgID9PX8E0i0kkvX
5HqM48Z60qMcllOKNcn32+v6Kke2WFiekIwBYo6CzBLYkVvWVLSY2bgYXDp7GVVOhnxh1/7xDNsr
d9Ug6zlvV3FIlt38Pan1iJ5zkPXKrzKvwU0o+eiR+KAj6G869Eh/y8AJ2gMXRdZCjsX/mP9arX52
BvColUhxefOg+wfhGrAIEAGkOs5XyXN40YqCXgfyzv7Bc+o/yIJ/JicSK+nB1YFIESRfGh3LZXFS
b/A1V5yKmi5EfHxGsNvZIWvpuWkh5XvrB2Qh7AZqCRw4EpzF9W0WhRGkCGy4QYckdZ8E6lEL1SZd
+abnP3O+83D/yenp/oP8I7M8X7u+Cj1Hr53UDSI8JhINitzGUwbM0PBd3YWRoq/h868s4tz0AdgC
CQOY3uI6qaKkLarBTF0sI6Zd55jYU42D2E+mOqxM7jIsMrk3Qy0SrX7qTLxT4JKrJs5jkwHpcGzf
rzsJ2PDtKOJ8CcegyTQ9sFM35RG6VSeMLG1lVevw6rIR+CyEFDh/y2qIoUa9JUeWLY2aryk6V9sS
20/qLt50dzsaXF01KvCoK4M3hPFyPh8QtOR4WPy4QtXLo62k1R6upFz5aC9jOav2ZpTF3hhjm7TU
zFPXbm31EDm5dciL0t+VVBU+xcLBbNwW9bGIsnfDN8iiZlzDrBBPOfM173jztAkjmF5p5+Su7dTm
PtESayfG4MftRbyyXewUWrRk4PP7fDG9IK1inZIS0+scbGUTPBvrMU53uSqi/e2hruwXEkVkZyhI
IoMkF+cvNTFzKgBpuL3w61/4YvN/4QT13iYT+Z/NjlPM5kxARTg/FT1h3qt8RhmzllsI6MacW+X2
l/dPhkDERzsL8wFiOx/GTiEABp4PklKV2qY37X6HwGFyvD3Kld0BxE0xGy1tiLdLAbfUDGQhDTqC
SdUG37TOmfapM47PiEm//yGNhBHJ88xBpyS0fK7rJQ4NpsIjIvekuGsbWe09hD5WvqYrYRzhO2bE
+xSQ6LL+UJAOBbDqC7fPM/M75iPFYQyF/WGIk+jZTttmhYdw5czxpiQjMeBPgVFbnLmukoU6Olbh
dn5rfLBSMW7tNI9WnrBXR+G8/W9/Axmc88MQZErUJGIsXEUXxSGoQWVKtW9X1u4ysaMxx5mbT7cJ
7XM+LG/iQWJJdAIGkh9Zp+GnuJ/oZwftuI0Su3nEMUy/65RVEborj8uZZwuKjFA6E+kXo44mrhDW
5AB+4uycLNFHuHenhb/TWgxWfcv3jxoQ9getU8s77D/MB7sv6y9R6a3BHa6dnVmlFmQ+ug+EkfP5
26OHJF/tFS7u2PC5MHW9K6M2fElbbEMBWci1nONKBY+9BJrCmOTzFIvPR4TnNme9Q+6qSeHaSmPu
hT2Gu3Gwin2sgDHYIOumPAatdPZprA8bHevZO1UOot0Oqb8SP1/zwzc5EKUnxDMkiRa/ij76supj
aaUihso33RK93M1gG16NHSFAp1ox/A/llOBTiLrYc+QPxrPV6ynef4j5BaEcvoAzszbB5CjvS/9e
fxPXL53p+VxSGTtfInzLe7a/M11N5Y0Th1C9atEqh3fFwddREFZDHxiwMJCcxShFKiKrsjXLTSgr
zloN8pAgjbjzGl1bCbmvFM/FKtMJJQ6CAKX9sQTKp5GqNdPoGS6M9uCxb3FU3UwkvtU2KI3wS9jU
PJaRZpS/Or0G710alY4BnNWVPqZYU3joJX5iW0UZMCOs7LT8nWdqFmy6FCXuzdD08svYCWRIM69x
gh2Vm/qkmFXy7ygU9YtfaWaCJ2sAXj0eM2zrgN6O9qG281TdNtx6/bYshHOU9oDOW69jbAgBDovx
DVTgtN+SgFFnxjqMbhm+6Fq8pduSv6Q4KuND4Q3TqU+mrN/F8aS5ZhdUn4TR1ta+aXS6ZSFokLXH
4ZITQB2YcE9lz2CVWNilKkyaysgYU2TIjGzIAU2mifNQJQLvPd4O/b6zM/9oFWOJHRRf1ywElR+m
xFnDFl39HSCL6EDT0po7P+dnlQKnj8CFo7lZJQCXFUaID0Wv5YVyQISZbxY0oYMdFlQxlPenCdHA
KTDQpsVTUFvRMVxcGa9rAq6BuiC3OiCDxYlGnyDIQ2APbjD2xlOsB+VTi2zDSg/i+ig8mUBvwSBY
9sNBZjQN3vR03QdZHGwB/XNQ8//z9Pn/USNzHDz7ZNhgtpXDx//CtmVxR2SARzs9FcJV+nHA1D7q
NfOu6/X6N1iS6ruUtfZ15G9UGCxWwU9ojhWIyrEPvxM/s2fexWW0uR0x6LIsfxTRklb8rOlBH4am
8/luY0LuSTCmk1t3Xf2isAl/IC1Hzz2AB4dql1cjOux4WFghFJluklz66SZVzCy78zAl7zaq5Yc+
Tll2MVFrq/XuECs0sakpBOBPE59y41bEnZLjmDupNPgUwxs2llFOhArdHuw7rUr6aKeaQ3w0R3v6
NrUpYrWdaJJ7Ox76T1YbACesYvSqtyY8j8ciVct4GwoMIbcxZ7Xd2piaxts+cMJgX/WR9xFoFb4p
lV7Xj0EVTC9WNfjaoTOiELxOXaJABolJgfM/TW20w7G3RLs2L5XnceLP4vts0PPq9VL+65nUbPZV
5YOmqWtN/s6dHmmo1EvFp4ppG3sdBY98A6DCi/BjcPAdr+bO246djL5j12D+kw4+gQonxQxF5qHo
RzhURvSPlGU7o/TsRuGVLuuHVAXZt+8Vi5pXYTrtF4WuKi7Uet0cUnAWxdbBy0zfh22F1k7opemz
3ttBv8NFngUuG6PCMJSoWG3gAnT5LkeEhw82bKhlmSo2Gk7iaB9rMXg/tTz/t6+F+BoEIQ3WPg+C
j6re14dpVMtDOtBm2IR44DwbkZ19LOOq++LR4/5eoimn3yFrqh3bNq04HZYX3ldW3f7Fv0fPD5Y5
NcYGg0Qau7HTVI++3+LbkEU6qtSJlLydDCWutZMcovyYtKaI7rI0oNrY9+U43AWm6H7L0cDaayin
8rvaTc59YNfVH8ufBrGp4LKDZ22y6qcpx4LT6LXZc1J1zdETev0nqCJsai0nkUAUzUn9nU2a8lAV
fiK2+VCNDw09xB+NFpV39EaJcJTec3M3Y8aDbaCW+S+66NQWlLC0XerJfXMH+ld9SnQFicPUdJof
al5Gv0p/nB6jtph+9igHfB4xMsFmNjJANE8s8MYcgwwFzjTs9mFoZccCh9kvZVg3OTIhnvVV8h1M
m6ZWGxzOPWG6Yhx7ue37LnlIfSt/dhrdwEYyLbtoUxpmUWybYSoe+zhSo03dGvZzAr2p3StK6Cmk
0rlv3DeJGXxztKz/Uqaq9xOFNvmMGacIDp1jx9MukkL53jStOm6yosr7rVA6Pd9ykEX/aaS38zk1
LZwPcy/EdXFiSvGdrPV2ePADwIq7LO/bhzSujO/YhgLvHerMIKEBs/LvYPkgUQrYVvW9H1da+pwY
qdY89BhM/8JMoPtigksLd9pYIiNga77qb7Q0CKqnrjHUZ7SdmxnYojj/1LTPzC3tOqltRTdUODuE
/RRsRzt3so9xWmsF13ifZBszGsbyYQyM5inAhBaJjS4lSg1xYxNRslx5GBM1Q+8c1QGSjT5MrU1j
FjBKuF6rLdQgPEzNyJmQQ0ymEv2pqfqKQA41wSr+H87Oq7dtJQ3Dv4gAe7klJRfJJcVJnNwQqezk
sM/w1+9DXx3RggUvsDgL7B54NJz2lbc4n5Wrub+REi50nnzLeyqmpPlTtDb7IJMjbhlGKUba1TOF
1sPQZNmfYorn5FPSC+NJl76d7Z0EPlVYGIg9HIxeusTgQ1vhvwixa3X+1qdQDX6RRrQYMaycEW75
ZYJZxnZQzuZPsIxL8jFzjKrYx1MzBKHS7B68VlaVd9IAT/hh1RDWr42qB7nf9b2XhSJPin8AMoI4
TCtHpvuiyf2/PPZzy66c1E0/klxGultj5Zxwkf0zpnmUVx6+yYCHoEo1vyVWgHe0H+bvhaFhpznm
DrbtARMjsTFj8XOAZA48Fd7fDkZ+8LfoCxohlZVVDb6Zcp7DeHB6rHXbFDbDgE53FXqqD9wdPpvp
FArZ8A5YmYYkkIV6wI3ttUMXsinZj9WoWzcWro8D6PXaf06XXkYmLI8umvVEO5R+PT1D2/W+9Pq8
fAWNovkPygy077peFvmVlOaACSq4pyHS8jZYwtrsxgVEDnbAuEwX8bdlsQPQR2PFzTxg915ECj7u
l5gyw4+8HZb7Mll4U/o554FIEQEkhZRDLJ5cparypk1no76vM2AoOzMv5MPYSaggY6Plz3Bc4q8Z
ePSjnTg9rJcEffwQVLHx3cyq4CA6jWdI65bsE44vWrLPAO4cjbnVLeDpg7R3AF0Rbo6mthbZcUxT
Md9ocJO7e8431jSTkUrnruhHFYTQd3P8lxDXCMJMq/3vSzn5MmrspSVsXmL/ps785ONQWx1mamj3
N3u3AMcC6V8kEytauWk0aIlrhgLSDic46Wp/B5KgZmcXlRtc+2O+OjlkPE97ra/77ME3UkAwSVCP
+X5gTiYLKQocSFW+fEociBLE9L2dR2mumwigZ4O6K1OrAigObDbfrfo+OdbgRv5vNIlnw1yrMzhk
2EQTuPuDG3A2Y/Ft8YquvVZzrNVXYEx56asOr4cIO5LlJsCZVX+oaTJhX+7nhvXZjmscp82ibLPb
QLT6TUVV+qr13TTd8b/GSLcOtOqve+m1OqijfvrTGG1+nwxjXIROAm8lGgmJB/LUhP06FXPRR0bj
IF6HjZ8zR1pnm986W7YBtT+x3NuAbGseo2DBETKLm4eqn7rmU9pTjkJK2EQY34g7fKYnlqkP42UC
FUUzoHhMgxmbFG+yNBKdKfvRYin9CBPYciMdjRh8GarUxe86tbvPUD06fUezJQ34lcaiUSieDB8e
jDndIO5ttxEtbesfTFX8p7EYnuS1bJTww8Szm5veafjEggjlrjbG+ltA6RwHh9peOG8JpqxBYef8
ZUFevOv8Nv1laa79z/Y0uj3caJr+aWKpJN8j07AHJRIj2Fqw4oqEKuIkjLmYgrCZ1q/YxE1gRZB3
pr91Vk3/Ysfu+lCsrfkQaOBMp9f15S7Tu/6j9HPI55S/yx/C1hK5x1DZg9jdBFLdVLjufVXkihKk
WeykP2K3r+d7T9HQDWVQctoQyhHUUEgGsVQt7KclzmLEJGZPT0MEsAWWoAE+iTtaWOnHuQiKXwrY
DzyIdLprAFf+LBKYWwiKdl04LFn+KV4ckUZ1Nlv0TWI5NmE8Cec5tQsAFrEzaGaolYNxh3Nu0oVa
j6rarh+yVfq/UOMt1ZFuQtYsa6yrJV0lD1tClj6066kAUaDjprxzsQz7WvZBMdyqula/iY2KfD/h
6neo88QgR14RGTgLDfkj+grjEEpRWgU2zmrGZVxv1N8FuYIs1GjrNrtsVFjWZ3QahrDu3eQz3pBp
jqRQol2PrrT8PaVE5+jUPU8q0lNSRDIf5G2pd5iH6G6Br8fYpt1+wryojiAadc1Oj+P5oUgCVez5
a/PXGRpp+xGbdwK7ZkD6KZpzje1sDxXSsn4jY4K3clpxgJrTAED34++pHZhZCEMNhcc4S+yP/RhM
d4kUWR/C0aMow5Pa2yEe5AVN+KnK/0LHr7pd3pnGIR0BLO3i0oo5LmogYNA0gUAkbOHpB7iVwSad
1+sPpj3x92dErpDRqQsOWp2Zc/bZqmhpRlhrzFoIJKRD3iSRWN2K0k/xaAsy/4drZY4Xopau0HeY
VfbTcLWmBwjQBhiA2LgghXaHIn3kWVPVH53Knj4UErdmhAfGhfpK0gWfy3ZZuquStK/bo+NX/6kl
De+dNWdBc4vcUfdNGXkjdmWKsdAvNSyNfW31KY9o0vqliLoU6bEwkH41h7XmYimFDgUt6FqSnoc8
uY7J9dvXfyurHj+ihaTifZmK9Mkh/hHXWDZr8vNgFMHPegiSvzYL+t1wKk6ckgqV+yTxvqT5HP92
uym4zgPYQvs09cnWK8mC3MupULhVpShD7/rWtVEgTTPuOZBOsR7Jol+gFNV85N1iTbOzT+BngUag
2tfuBUIQyW4qlYsXtEkpMyIfnO6peq4KkaOrvti4YInbGLXw+W6Zp+lxmr0V4tNaHGGXl+6D4/fe
HEqlGQlgAzzK/9p+wcxzfZEPiVa0A1kdgnghnsRcMQIw9BducHrWnAY8cCajtIbQlYb7Z4yN6pqo
P553iVIaJt6Wn98hzYLFAp7k46MZz1yDGmWrT2bae8F1D5o8vRF2Y37BB85+sLrA6f96YLnMXaH1
CM/VeVZ/qbWe3ZVCC7T2cxrnMSFSLP5qdUNpc+4aSFANKGR+EmBdd68hedStttlus0NkLrU+lF7l
foe3r6ZIEA3HmFj3/jdV8tnDhGLmV6/pvScnT3I9DGpffUsTfzGitKCxMAeyoNiiLcT8Wht3FQId
evsTDI1+J3x9yHaLMvSfXl+3v8VcdEgjm8p5cDoXgmlgqpWeTTwXR63n1r98UocHMD4EidB2piR0
6zZObhYIGzf9YPp91JjL8E+ujmcYx1RxfqsNsZXsLSwr9J2DFMcAYbQerAtV203/cC30gPyCQgg4
ccVkrFXt/1TtNZwM4rET1nHh3zvUYhJr/VxRjpmrpZD7wMaWnmhtCDI2TqYuSeittZdNbQZ/yVUt
klK2QQfhdHwKMCjoNYCVXbfDgR6B4ahK9OHPvIjyneIR61ypAYEXfEEUI4pxOlbSVzUWcY1+1DvH
+oRKgoO6iuPecKYuqVNumgHrUIidMytAvvg2vkINrlWZEnDzcRDWh86U9R21i2wPeNP4MQb1hSr3
2dGgQK49eoc64aZyaAO97kXiGMdYmI+lXE2oFHVSQe3luhPqEszl9XAoAgGH1KlC0/jbOv8M7eC2
csjkEStds9g5Y5VoV7Kdiiv40nq+04YkoQ2t9SXBhOeOXaRx537Dnt16Nghj53CM3VK/7/w0AYXX
LvOz4eLQFKZ1El8iCrzeYABAaOnC00IPmeL86aJXvpJYkU0Liw47XpG0RTKWlKAnzXxfn41FRyid
Mj/lPIAF9BtOhwJSa6VrQ+qIoJ+xl5psdo4/Wh8ulA75K6cnBol05sIuZko4Z5yOksZe3iitU0cX
xulBAZR7nOymCR3N7J4wYDJ2Qz9f0lZ+XaldB12RDPSUEZ3flFChEBh9JYQ69ko3otiYxiig7LF7
e2rnRgEWt9rM082Di3U6NT+u/YVSszpOnt8QQgb2TZUu74MUvKySpaPxs956QDA2UxlXpTY769WR
x0A/otCQ7idIE98wmBiv3p7Pmb1Haw7D8FUZBKXDzVCt0vu8Iss6ohSa3jjNMj/5Lv46o0V38EJF
+dxYq6gQe5B+P7Jmp99uGVsvQ1RoOQ5knDscAClxiaXeM1R+YVpnzj+sHS44OEVwoLdO3XHjGWPi
4nHUUiYwh4F6LybPsWbEVIds48Km2PSVX9YLDAgAbE4WC7eZWMfTW3s1Cle8mAprIolwIxjd+EHo
OdXxpS+RXJDThV1ybiv+d9TNW6H7uUeqXeFuhkbUU222T0GftL/evz/orbAJV7O4V+1/el7xQAhv
4GGi5hvTaavruNfiH0ou47+3hzo7n1WkKcAD47XXjuozq6aiYhxNzZgIkx0niuNpuXADntsZ4DNA
GesueOPtWoHnLmrl4dzZTXq1XwYnuc2pfGfRapgxha2pUJl/58Re+igc5JW/SVd0s1BmERObJPjA
GFnVX5cD5cqga40Ll+6rz7eOAt8XaD5oDQi/p6ert2UKiDqg61pW6ZVRTW1EAF+8D6f60kdel4hz
TPAA/+t0FPx16qZYR5lTrHVSQ3Rh1eXj/zOK7QMc4GUE8LmBIPmJP3iicexjb8h2X5ZCx/rFbW7f
vS4oPAN+g1EPHGIr2+IQxxfWYnjHDFT3zi2KKprKoLwwly3+Y/1kwIlBHwHu1IEdbN5cu/JlQNPI
O061Y36yugpHTbEEBOd2c+346MinC2yNerbNfVBm/nWLNc61yoGlv3O+XLzg+kHQ0kmmb7r5IXOV
d0OP3uTRcDEtb4fpq+n18YW78NU2XAdZQ2Ue/xfywukGKeKqaRP8DY8tgv0R5VAtTD3c0d+eyrmn
BPQTsTKBk81pPh1F1U1JG8Qwjlqrk0HTWNgRdSZ7N3OaC0/Jucsd3ywuJryFeY43Q5k25VPgKtyA
hkntE3T1rR5b6lDAhHtkpj6V3UrJ6cKlsb4Z2xiKjv/ad2WeBLGnMzQbrv5+xtzVLwwXJbRuvqY6
GpBidWU8hs6clV9rc6nNqDZIkS6MfmbSQHYJdAILNXf0RE5HxxIwzWLonEcjyfsfCULP9pUpx+RK
B0WRRV1X6WUkbLe9MO5LvLGZNu4AHBkuGRNq1maPis7Ae8Hop6OZLuVT1qVo6GUizrK9NKxWv67H
vv1eIVkiycTSAhpCMDYfbadGRUlTK9s1dxMoeWlQVzcIDDp07i1bIMjjBOoZvRUkvCbfGNJdb9v9
5xI46o88M91fCCXQS1O1avKwy6ckvm+bFIGqxKe9uLNHvUS+p1Xqq6m15WHMKXPsFjisKrKq2P6l
J7Mz34ONEEloYbCmQmvSu2+UcLVsV+rT/B0YPQkq9WHT3nWJoiy2JCkac3EBLjXSOzXcVY1UElyx
l35H24jSkOOnCCXXk4UWnt1SSizJT+WOnlby3TPKobyKMb5BHxKH+i/p1IxUuJmuG07zjGSjZfc/
+slOb/xqJcwgkFaj9CVjb7fQBL8v2TjaEeENs7hvJy34LbXYuheIxHhRH2vTF4QqOvcqW4iiobE5
4kBAjBuYQg03w09A2M9Bm1ELMsfC+GaZVTXcmjTp4miuDfGxKvwqD3VcVH4VveVV10ZjU8TydSxJ
QiGM+Qsvlf8JS5Qhv/dVLQzK6dX8OKtCGPtRg+a+p0NuWeFAi/CSEcWZe4qYxiEjhciJY9Am8M2G
kjapBVE6Z0tcZf3cPc2qZwu8fVGdO0h8y2D1E+AS2eKu/ERD1oz74SjkRHkOEsA1IlHlh6qZunu9
9gAzoLh+IcYxzgQ57GcPFhmAL9DXm+NrlQbd1XSSxxJ+7q2ag/JK5F3725pNse/Hvogg1+h7v7PU
Pd1O/woVxOQmsGrnY91XM4JaApUAXzcEytZLs7PdSfvz9od50d3cnHRuF7DZkG3oBG41kTw9EaVd
tPIIOkt81zVlPiiVJL80c+iiZcp+55bUopimx5Gtl+zlbI8PQRUHtyP2Q7R5fJcem15HSdKY12//
uHPfj5s+4GeBewXYd3r99ZnHo52RwAIeMR6LWZifEt1cpRD04Tm1AvH87vFWKBM+PQQ86JVsbr1Z
glzThEkoL0pMR806sMBtzPEdHfSpAX+WJBdA3mceUIppBPaIRa2CEpsRuVGcnmTZONrx8Kco/Br4
WtnuKq/O3135MdmIIORXKtfKmT79lrpZ9SyzYR/N0fChCRWkYI2Uh2pphtADJXNhvNcgT4JsCj9r
dYuMFrDa6YDOmJDU0j44OiYwB4Hey08hdCq/GlWf0O4140oYie3RBsq9O2zpyoMurPpX2sruG6C5
hs6EdpFWv1KTNtsdPCSENvRuqfhuSbOzDmTEmTz7SFGHj50Oxd7FDupfkPfyu+UJ46sELUlHuq4e
cb4aEObvHeAijVXf+rPVPbTxkhfvD6NYfaCFq20k0ITNp2qmtsOkLXWOxUTK2tWU0T0jkyEt5EsE
8DMbbtX5RX4JJhhe5+t9/J8qLjO3Rt44+9jG1m/dKd2bMXC+2b3sL0T1Z84uOpNrmYupYXO8mVMg
Ez8vUCA9LtliPudC1femWewz0LX7pTTiC0f3zLxe8Phr6W5NwDbzEih1WxMMuqMvqdulFd03ZFIW
Opl6fyGTODcUu4cdtMIv0eg5/YRJbFcQTOv5OCp67lUvHXpWU7rvjfhS/WT91ae71SLaJVWwqBKv
2P/TobJx/W4JHh9IPDrHjnbELmvH7sI1+/pxZJV0MknKXFBNt+bhcnJylKgydQSeEXzQqZM8JbBs
v0Kktb+nuu4+CX+i3fr2ZXt2VLiD7rpDiOzXk/qfnWgsdWolujcfSwT9MZpb9P7riObwD6erqx+5
J+qbReUwkN8e9swnReMVMjen7cXW4XRY7MNTp5+nkZJ07++NQSByU3WX8Kqvdz/wXN78VW5gZc6b
m1H8Gc+teED9D8L4vqUBTkuVVvETt4n9aY7jS0rhrzelhaordwh1NlZzq0GdTIbiIZHT0QNBdd0M
MriBKdJfBbJqvr/7C6KzBacLOR2ek+1tFTijY2udORz7pdKvHSxoolm69s3bo5z5ghRRGAYY7osb
9+kXlA1Iya4uluOS9sYnx5bBVWlO2XVuY0C7LAKo+vsHXJWPVkYGZYIt2181MFLyxldHjJHTLqT0
oV/HdhfvNFW6tyIFEfH2gGd2IjbJ1Mkps63/2RwA9KIMLUNs9iiqOXky8kkdpkz4F+7hM2DxVdCJ
UWBacNy2PDLZOCMNYEvRYJrhyZMVfdRHuGRBWhtRIhf72sxS82o1xD0kJsyvXo/faUG63iorOJyS
B700rMI3j8GEFqRbanI5TlwHt8rz9J2qEKNOga6//6uSLwSY2hk2GO7t7WwFieHNoFKP8dBon+pp
+kxg2l14bV5cwTYXMwyWVQmMSwQy0SaaCuYsIVVz1THpp+Za6SL7XAKeOPS+X3xwOkB7i0QdwPOl
Bto5dnayESayKuV4I+k+T2GKVudBgKxFE9cKnk1RzDezpXcfY0EnX+Ulyiure3XZmMkFKtmZyAxx
DQiFxLoIJUNvPT1alcgWtHyLGaqLpHuPC/3cRICG8z8wyGGZwyECjdHksT4/Th0YtGtoYcY/o0sS
/5aST9wfxZwDHTH92Z0+v30qzpx7x+UlIiomsUEu7vTHTS7+H/liK8iwLupUbtZeWxOgp8xDJjGP
PfNCBH4mAVobLquYH5uTITcDoioMN9Eq1bFqwachOISKEkh2Ou+ekOKjmfcArrsiaD8oP/MSqEhz
c23Fxdzc9Wls/NJAmvylAw+cUsk5eB68mVLA+z8K0RRMeC5E9E03VwVQKps3K1Do9mZBaE5JFhpS
Pamx6PZmajTRu4dbOxo+RkRUn5AwO10DrIZ0NwX5dDQXu0WqHjHtNomzeyvI9U9Gbc4XxjvzeFFF
RAsBFfRVymz9//8TCiRzNwKPytXRkLKKTE+qXZ1kTQRK8ZL1zpmhVtohFEpaDwS7m6l5uWbLPlX2
EXNEQSDqtQCmu+lWq+f0wqzO3O+09LnYITbBed3SHGc9NkUXm/bRb4uf/YJUAp3XwPz19lqdHeWF
90yFG4WqzfaFw+XGqU2aZQhzvLEoZdwPXWc9vT3K68/Gn/bXRvKKgbVfDtF/VghKQJUDg7WOuAAV
wFUSOFgrVtmKS/9C1eT1hHALAmsC2eVFiHAzIV0MzogFmnmsmwwWA01Y9Mi79gJtKWBLnV7gtCPX
g78KWaxkvNMt5yp9skfpG7D7xTc/Te9h1D7gVdNTG0Tgq1SeCAfzEkn9zNyILCgO8tqv8ecmdXDq
RZMl+szHuoybXSd7tZsnV9+9vVjrb9/MzUUxm+R7JarxCp7OzQaNldUGLetY2jm1BHHIXGtGXcss
qegY+9z339tbo8/F3QmwhCeRi3sLmJlzggazKIJbkQXzPVXfcVchJ3jhRG0XbR0loH4BqATcBAt3
OrEEiHpumNg/VrJYwFu6effThJj4WJtmT21ZW9zHxszrWxv4JUXL4RKn8tXTyS9g+3tr/QCpBnO7
gFhw23WtlfGt17j5CDbLgpeaqMq+RYAd5GufyGsf3tT9MM71k4H3ZkEJ1XC/gvWdIY6M3mMH3+fC
ghMXb5b85XcR3a0qri4Vl0080rhahuKkEd/GYtQ+O/C9hnAi54vD3FhGK/JQUukOXmUjwFTimQev
oy+wTPfHsYUyVhtQPMs+wRQS6K+d7obBztC5kqMoeOUHZ4gSzazcXY1+yc8iSIPPWj7L4HpBifdg
lA5dzhF8uAjzlM4A3KRAu09X9EvkALdsQ9gdOtyM0f1ZOoZbIk+e+S40RXuMb4gn9FuIKXZwpSde
bsJJBbhwE1uedi/7JAZe6xE+gaZVzRdcBAIzHPMlBgSsp5BcJlSpdrrUjBRwY76UURH73s6w8r7Z
WVrgwEvTlTBuq9wpb7LWSj917Wh8FLYYH8zShRsk7cKP+kYUf4VBxYqq/YLRQlYi/rOPhVbauzLo
G4eaVedAsMjGAFyByIrPwo6BNi7t0ARhZWbcjjBnxrXGO8wHDwXiAgcRA0F9SCCe/uRWeTbd+Utm
ZZHZ2/OXNGudIqqEbSL3nojsu9ZnYxZ6pWn89J2+vrcSmC5A/E2s1Sa/6gxy1daVEOfV8tdJSuu+
TguBbAxuKP9aiANgxhtnum/NxSijxhX1sS+1ugBmi31KNOQDxly4jPlRUKv8Geik+LI4Kv4h4jGF
updo5ZUJ4SK+KgX5SBT3Vp3i8JD4Vlj4EN+EnRgjktVAEXZoOavv3mI5f3CLUlyX8STtyC1n0MmZ
Z8qrYKrjKYRgAVeAZkr5sUwBPxaDFXzoC/zQ99IxtV+NHgdTCM/FgggypeWXfoDsHVrjoPpINonR
hz6QuGJnQH567AaR/5HAIZ7tYISrZ8Vz5+waqWPTPQTaGF8Ni42Aoj8O7RQZo778QP4G8Uzw3d0v
A2okUrwik18qgGBonK0dsF0sveWHQpYuD4OyLysiLEJn3NICKpVtOpnzFQmnVVKk0JIPxIoLfU4D
A8p911RlGo1W0dyPftE8SVs6cB1jtUCSiLVsirS07n8mo4T81xdT+aFV3QJrszPSP04zGs4edLgV
R1Y3d39K5FOMnTfb1l9w5o28NgytPqa439X7LOi7v0VVJf/6pFgdADANbkIj14xvuR03PxwRVJ9r
Xuc06uvSfJBVPT/DFBuehonmD+zFvFjpemCQuBmKXBDgOxLiW8eZ4OTIqguzZp4/D7Zv3uUAKLrQ
UT18VqE8bdl7rMQU+VWSW1dG32pLaMkG4KUGS+CrnWXlv7mw5bgH2q0/tEGl6qj37eY5idu6DSmQ
+d0tdtL+L7/1/AfbLuPPdAEh3VD2suB9Sjn2O8tqizFKhJxz3KvbIqHlAczrDrNETCcSkMgPuj5L
baeLwHzEoYVrLks777sXa2raV5pRPI6dES/7ZrKmAg+rVMgdqwnFXgtq9z6mR/R9mazfMwhywSer
w6VwVhU79tVPak4yj5RZJ33Yo/D/IdOr5Avp+QTEXG9MLcTZoEmuNODz9Z3TJtkHGAcJjIMxrtoQ
sDJV6xYZ1ueu1M2/0xTk3b6Lm+Szylauz2BVYwK3SSXfICeQz6gmBQqV2ppmh+MYsF0qw88ftVRD
zDBzh+SLIzJHQC/NbIC/ZZd8S+y0/2AUbJpdnQVYIFbBWD6PcRbcDlzAw36quNRCw4V22bjSg4ii
ZaIJS6dsv7wdZ2xTNc4AUTR1hTVXoPC6eXQ6aF4VFr3QRP3lTgWl+7V30+YqtczxtjZS70JFaBvW
vAyHrfmqkLpqJ2xefznOppXEsFINEL+P+D7Hd2Vnx08FGfoO2VcbentmXSpdbEO2l1HhAgcr63+1
LziNOXJDzWTklnHwFmM4tFC8rkaIvhcSvHOjoI1D7LTWaGiFno4i26bpda00DpqIoRfnNfvBKMoL
ofU2il/nAvzJXRNs5Hy3HjV5afsoOEgWDHjzMQ3MJeI+BT85gHl5797gMKOaCzKEtBoDlNMJpSmC
jKv6x63bOep61tLxx5BV9e+WgvxDlxb5v7fHe705aBHSKyQQgu1JN+10vLmyR6jNBnIScEp/Vd7Q
X0NBaO4dKDNWqIYOccYZRPGFNOL1ugE1XFHDa8kJA0/zdNjAnBekMYfg1sm5HSwtlz/SQmUXcrzX
68YooCe5m8lUWMXTUaoYdpXUc6QscZmCeOEFYTrBldTz/FLqf3ZC/xlq8x1p/1ZVQfH61m0WtStX
HI9hlZe8fV+BsdZ4FTmaVdCAogYt19MZJaIwqgyvqVu3BL4S6iC/7iUfbgy5+1bNRaE7WdQoClRh
aXc8E34BVShCmN5+BC0uqgupxZl5e4C+ORtUZAFlbXIm3ni98YMkuM1gcN/6yjc+lk2tXTjmL9vw
v6kZ86atTEtgdUwFFru5TSgaGpjID95tsAzgWWK8JLKrUmV4QmWtke2k484fu6GGmOJULtrqRJHW
o6UDZqUuUiS/GtCmcaTbDg7ReFNb6KS0qBEARIINc2uUtnz/Dl99d0m6XsqdL5nHfzJ/SMZWimuR
f6u1lb0zZuXt1AAD8O3j+/rz05ImrUNHhIyVbX66HzLKoTy+wrldmmyO8KnLokyY8YVFflULXy9A
Hg4EJaFaAAHcPCHIEMSO3xXmoYS0/WDpWnZsAbZ9KYRHapwlySEJHIhXxN43ZjK1uwnN2wuN8deH
maIrCCTycoztuexPp1rghdKt5c/DWMOgyQMV/+mzKolmR6ue3/6qZ9JVkAw8lSTLa6thq2FY6Dmy
rErpB6fQOUO4yaoHzJLtcPZi0FPDFN9oIsuvTMOrDgXa33fSNesInZP6MWiL5sGzGv/v2z9qPdqn
R4C6C68C3wCawKtUtcZfREu9Tj+Y7Shv9bYEZOR1wS6IBbVoE37q2+Od+d7QLKn5cXdy/JzNyXZR
Hxw1mNwI1VZo6AeVHQ5qyfdcdJfKtK8AP+wseDk0MymVOTy0m9sTP5XRxkZUHgytK45B2yKiFpvB
tSnZaSBps0ipvNoD0FD37gTKK8ZrHdmJfn5KMIrYdYtDTj0n+VMz9nYEMTG4dATWLb75/Nw+8DMo
flI23Er6DnmqlfBBhgP5JlxVae8nUX7WRuOfhl6Ij0GL08kvTQrnURuMew1zwP3bC/L6rOOeQN8X
4XesGgFJnx6AOgUmOKTOfBAlxH7Pg/EnYxCVb49yZpu91CrRdKUo+ooMANZV5ovVysNix+MH21rE
R6JjI+pkk10VapEXYqtzs1orQ9iB2eszsll6gHUJOEdLHpq80J5MmIcwbYv3qpStVxe3IxBm2iCU
n9bN/p/beDFyIRxpU11wl/F2cNrpqhP9+Pntb3dmLuir0kYm+QW5tl2hEQUhU6J4enCC2tnBrfSi
Bu7x+/cBo6zoBnDsa+HwdC66hWdjHrNCVeOOkVsM4qo3mvdiaxDoplJHH9BbzyRw1tNRmt7RchyH
xkOLus4ODR792svsOhqpmVy4aV5/NqBFK09o7arxj83GrsomX2UjzEM8JvVBwT4Nq9FJL2y01/cZ
AC6QubQxqJPbW8gY6jFzVnijdRDEo/eT0SbX0m7H6xabrev37gOGwhScqivVf2iup98O29Y+QJ7E
OphT6u4ms6kjJMAvITJen1RGMU0K8St8AXG801EsW8b+pBil7AxXIh4ks8fMM+oIA7c2HLsmu397
WmeeRUb0EN9G7m9tM252nm22qo8VC+VRhXts57481mmjbpMG+JVqUP1D40XDF6PIHlv0xv9OlaJi
COn/hz6PxdGZy/zThd+0Pvun9zKfGSEMaCNIvr96FnPFjahUbx76OnU+1HT27lK9G66dZC2PecJ3
913byt1sdu5HPHtEZNdmnu5Ky0IbSh+M+UFonXhOptR8yGqr+GxZ0guR3O13nV5eYuOe/bnA+py1
C86X3EQxnlYEUiLZeCicJNmNg9V957XzP8CvdK/N3HGjXlux6VpzCTJ5bruARaD1DlSJQsBmU/a2
MzcD+qQH4mPPD4n28kNeml2IIod9X7ZT8/HtpTk/4GoJTjeUJvFmtwh/AXSe+eZhTmb9ttQ0LdR5
6L8VVM6uLCTjvrw93rlrhAYRJQ7iIxwGNhNsFTb1ozWZB4WC4uMUB8aVHWSXDsGZa4RbiviTcJu3
eJtTIg2IXJJbWYc85amqhi69AgtFKXkO3v2arFcVUIP1v8B3bIJuFzuLCqFe84AGUXkoNQrnVT5d
wpue+WornYxhIFLDENlsSEdUYoh1dCmc1q2u0qzJDwFKUzdvr82ZvUARAawALWQukFeEjKBJ45oe
2oFyk30khS3RHBHuTY36HMpp7XBB9/DMKp2Mt3m95rZeEmegxNZUw7DPE1tFhoaOwThikfH21M59
wJWKh68FKTBizafXMNrmORZ1qXGgwCij1DenCDLAJVOHcxMiPMZHC0w3YKvNMkmKpoSUlXGQVZWB
I58mYrNhuq5z8d5mKy8/XiYQucnriTG2wXiONIfKIC4d5mHodjrCJWHeoDT29md7ASdsLm7O0Eri
ZkNA6bJOv1sHx73we10/6FhjuzsdKfqfFPr6PuKib6/cAYPuqEPa5HvVisKhrudqKG/h+mlGFLf1
Byp+zqpUMycqNI1SIS4JI0BGSPD5t2NStu1uyPzqt71U2u+VG4XcSCxWiPBs8YcwFNV2JDR0A/DV
Xsb3BzVr1EQUBXOOvG1zG81iTKFIO/6hsEd/N6gppf0zXxJcOHOuODHrtlszEwpDpx/RtoW16IUV
HDRNoepIH+p/nJ3HctvIFoafCFXIYQsmEZIsy/ZYHm9QMx4PGjnHp79fazUEWUTpbryxy00A3adP
+APh3at3M06tx7wKk40U4MY2hAlIAU5EYJSxRonZpWJWgL+dYCKoHNVWGU6jLdTd2NrGRsi4tZTE
ipG3Axomm758tJj5/miZsRuIpjWOI+MM32TKdwyt/N/7W/HGSnwnUyoYcHHQ47hcCc7ANIydZwTo
cEEd6hHl5U5WnhbN7c8fXwrlbjkGp/lJebVaKkrmymP2F6hj0f0sWtXzQ4hRP5Mydj6+Ad+FOKAR
SC2DNSkjUhxbVUTmBH2bJcxTde/QUSZvwMBuRD+XrIupHegCGCerUzx0GAc2Ua0GRVs4RxvtSoQm
Ub/78GuTgxJHZrmM6dfyG1072ouptmqQAukKTE1JD1lcmaeoWrrD/aVunCg8zumvyqaHCwLz8gt5
GXw4aMpq0GV5+uAxUzx4SCQcCm1A1D21/7q/nLyILqOgSxUnHSwIEZyqVRLf6bmulE5b0lYohiOY
g/Q86mp0KBWV4S9BekKWi07I/VWvdzzEGWA0wKzA1MDbuXzIVJo+JMwXg8K0y0OomvX3IjfyNwep
so2lrjeIdB2h7OIpmYCu63tv1FvGglUedBStJLwVw9AWod37D3S1CgkMygxS1JnbkZ14+UCWvlht
P9tLUIVLDx0s6x6tttlqiV2vQsrHpAntDJ7JXZ9efOULxpt1GIQOREdo/gUqaLO5sQNlDLjYElLN
BsAYySXOBTzU5bMYeoJPbdJ4QV1CIYy9uYl9N7GtPcT/7NCg8Zn5hlrkz3Zs2BtF8tXuZ21gd9TJ
YMioUlY5eygVC60yD4M5Rq8tj7zGt7XmTdetb1Onfbn/0a524ftCEHccxC540NVHm6e27mdjcgMH
FakXFWGxz6itJ0cUFJuNe+vGl0OhjiQD3Q46urp++U5xesX9E+5aEIKc9ptY6XYmlLiNL3frgUgE
GRAyfJcaIZerIPxMKA4tL0jTcDo3RPonJDWb/WgVw0aC+36zr3YJ7BYTLJD8YFdT3XFJ7HFAhD7Q
ZjE91BFCoP2sZU+dbkf/IrhuP6DUkKGmoNtPSJNJmVfP++KIPtm5epq/hJ1nnQsrFQHjxcXyEdxC
hxCBawHAoWiOH/7UzDJp8sheMtPG1b4CM1Rg0uw4geIq84Ol1VVg8Ht+uM24/B9LMaW12MG2HL2s
rtipbVDra2o+AjT+fZSPzgOgHfwOXbHFRIAFcHVWpfeV7D7Qtzbc9b7CWUSAkTCJCKMz4JLclGoH
0nkZ0ZJUJfagmKxQo8IBDX7kHoVRPFZN46DcV+q/prQZ3+xpyAy/suciOSVhKIpdh2Gh5y9KbH0J
kzZnggWVe/QVcENvApm4J3j1RkFOOYdhoAklBVEeirDbI71tLTur47pGXFY4f0xQ4l7tCVMuSVos
X4hrMwLfU51/1TuX5nlRitifANB/UkSkAWJSKxvIlJ43pKvIfvwLEK/6EVZN3Oxp/liAvKZI/6SJ
oXgxF6V7MnMv/bPrNS31NSRPkE0uaivaK3E0fLdHWgDoGnbjG/Oj6tVWnOJn5TZmTlSLnH/jKK+T
w8hcR/9WeVpZ7OEWq+UuS+bugVl/+7vw3M4D0+wp+HwBbMnOUzGbXSDnIC9jabXOPkPLIfJzrDCq
XVtXPQuaQ6H6cAZE9DCBi4EjhbvCv05sKFAHsmQCHFvGdMhmSA9+OQ7ucLTVuXkw7bTVkUduDWMX
x5Pyuujg9X3dVKw9uNZ4PBp1b70ZatZ/E4ypwIlGxpuBoloMwqnp8qOdxFq9jxoLpWY30bsZ6rqn
PucAXxgKF16n+x7GB63vdeXi7qPEQm7ULqL0C9KvYXswew4kYnhGi2y52uL/3NeYvuzwlgmXJ6c2
0j/tbgEHqKRL+c1OzPiPhHLu92jCxQIxVuj/OMh81Xuh4A0IDdp2jo5Rd59KHAElXrG23aAzqhoQ
4GB49SEq7Mo7gNo11FfFyqTaxSjUX5OusOE8K0RuPCVHME51gSj2zilMSJ1WZkDKMIRWDB8OoDRW
EFiitJAYmXXT2UKiFNqcVjyiW41Urc22z/y0cjHL0w2MP+4HpetpOpgHsn4IYDDoSfhWadAEjJBe
ft48Ll2lf1PnRZsQ4whDx1dIqP/RwYr91hcuwb278MJBdBUzLMy0cYErlTlaDFs/6DqeSOIi0jSw
qLkT11cikAFA6TNCyo2bWva+ZxI57/vQtf8uPTstd+6kKo9Kn0H/mVNbCc90fR31yYzQT0T2XDMG
X8+HYjowHqQ4dtoMFROVSzY5Gm6s/xVPeBgjE1GIvxrsYpqTLtz+O3DS/u80Gw0I63OZioMeN9nf
9dAlKDNGbfQZOVHktBDOT90vRYkKersgZs09umh5MAAqfaspOMPHLArVhArKqn/npleDVwV4oZxi
tTSSA/KhanoYRhdsQtrkaEzUSlq6gZGkyWcHd8LBp5lon/KhbZN9FkbeL5V+V+T3i1P+qG0t7+ET
11q/Ty2n/hxrRf0zEzPsRwP+/wk13rnaZVieIHzuGJl3WAxUZv05y9rUNwpVCU+2m/KexsRrpgc8
C0y40jWaob7m5u5TW4aYNbjdbJwQngXbJsowQdIzpd7YkVd2yRnx3uJ71U+YTJOGIfHaiwy96wKL
Zwekb9uXO8T20Zim86t8brTcjvaVO5bTvpxLV+zoFJm/BjqIEfLyE1oU/H6leIgm7he/tbLG8+sw
qctnKlHsufNGAXJqJ96UnjxERD5P0spqN2luAQfbqJU/pgnLyr3XKe5bx5f8ibmBELvIjpeWz540
36LZIXRTK/UBndO+fo6iZmB4HUU19gyG+nfqDeMceHEYdafCLapeEqu64jxoygIKNqUvvVHYX5U8
dE/pVJBjokCH9v0qv+1iFPRHqywf2y4yAcxG7XcSNvOhAc+7m3A4OOb8UWycresMkFVxBXZxsmJi
sp7NTV1bDalnlViUxMOxYH98QU+42ghg1/mzXEXWcWQDDqiMywyQ8YMRFlZbQpOXMiH0EtSXKXb6
I8iY4anXui1E0I2AgTUlqRUFuKFaa1/yrOin2lZF/YiY2vwIFjh/jIzFe2nTXt34bjeXkopT1MYS
G7HKoQ11QjoC7fHHcbAcWnCYBCyJyiS6w2L0fiC8uRSTWizkaWpZ1mqpJq+QdbGX+hEqH7ZIVrlb
1BIH3RkkwP2VbmwL4AZwpxhpMdYy5Gb972DYgPueTXH1WFvWcM7txcEeyVY+2vbhopFDCVnnv5vy
Xq6CkO/kQJZjWyRI3jZ0L30NN5Z9Cl1349XdeiA5CkOkwLDB+6/SX01Xm3AI3epx7jUlmGLTfS5V
+8f9t/be1rmsPqBCSsQGaRjDpLX2WFdmDP/MVjwWodLmflHmMi8wtOWrLbBJAOZPM8efFit5rNM2
RLrXaMS31Oi0ikFdMaoPk+cVKLOU5qAeMFKDR6HjjQNua6yyoMYWG9Fv7KIM0i87+ZWF9vjTitQo
EDn9SYaNOpY59x/qxtm1QNTJAQVjzivVlAZ5i1YfZ/GIU033y1CF4TtLln8xwDWf5xhQ2f31bnwp
pMykBRQytXTBV5t8Wrx2sQdLoPSQdH439toPL/e8jQbTrVXQ+fRoj1DOUxFdbj0XzzLJC4kfi0QR
h3nMsNZS0ai+/yw3YjqKPXAsiX7Yia370FrXqUMqOlbBPCRYNNIC3U5NFLbnoTrqjKW/M1LYklG7
8WySNQUmkpESEWnVfMRyNVYmOoKPmlO42CYZC+yKmLbexs54F3m53O7M4TzaV7Ivwp5fRYnenM2w
cbvoET+D2vS1oYuWBzOs+3EXaZaI9lYaJ+bX0dajH+HYRobvIm2G+vfS9N9LKxveIoygMNvox+UZ
OfnG3cVjNJl+gajU/OBpGblSUbvVty6bQw+TD+Zyfj/YOEghoO73ai5h6cs0/UJwohc7d1zcP5H0
Nn4k1FfDThfm+JURX/JsQwP8XWpUo36PFtI3jEKx5dYYxE5+lyodkEcPD1tfS6uxeopEu3T7oouS
n0s02O3eot4bSEUmL/8UVVY87su6x/fELFw72tkhfcPd5ERdtk/KdPi77PPF3uORoH9q9Nr9Oou6
dffq3M/fJjWFCziR1CD5P2lRvjNheWPhEqZ4YBmwZbpDDQy62Of0373n3qmzmOTP017LSInfRivX
Pqvj4NlH3AOSBxVTtqe0iirvwcMjxfG7LrZif1D7zDgUXrF0O8MreZre1LJfaoupPVQS12oe4xmL
N5+UrhhxwOujF2rN8u9+LhVYEF6saz5mCVilz2ZmE2+KeBG+XTZ9L7GF82d7yqJP1tSZn/hJLQZX
lQfRvygSkxgleP3Yp6RIptw/UVfRiJ4asYhmo40kKxOky3NbMz7ASHlKAsX0klMsjMofC93ECmAO
T0O2BZW+hnhKxWk5BQbkpks03uV6oqxLtUWpLnCTxXk0K695A1sx/AprCEe5kekHoylTLAtCRUl9
vkD0F43rfKOtdX2iGY1IgIKU4zCQ17r8FYtY3CWpouQRoeL+mAz18kThtsUwvk4vaAYimimRy8je
rrvFsSVaDl6tB17lRYc2xLqoC82RnN6xP/oZgeiYSAZxTcIpvZbzSaIIFbrWCFoRmb9yZ1Y/dRYn
DL5xjju7PX6/v23eUQ6rUMVmQZOMIhIgxHocnZTYXCgoVQcGmegDPX5aMlBqz2rFbrVyrzzqrVaf
asw5PimxPX/xrCLc51iovGihSaWU5uW3pC83MZ5yw17+MDnlBaxMpgV2bZ2phnQNJKUxeZwSQ/u+
hKGtcR2RgvuZYRrZrh+RHDzES4JVZmL35sFxBursSVP6zxvvSN55q59ChwFgG+kR58tZ7bKcOcLi
1EX0aGSxzROLcP7OTNz91+qm/Feem/obePHiGbNCc4ArNuKW5KhYcfiO2ht/U2ESBjyYCw/h4Cy/
sgThvz1ckLnfD3mP902hap2LOtgyOL/u//brAwJIQ6WvKTFPKBuvbiKcChc6cEsYpEXCLlLteg//
xdi48G6swusxJd8fztBVsYS0fo7OSBEGbpgj+5eHv9TI/qCdL11rMJmM9YA0kHZ561Pogt6PsV1x
A1dg/1cZ4UvfwuJcYu8tK8qNOeXaylf2yCUPn2VoPzNyWOXFKf9ARZIiPM95mVGPh02yK5s8f0mi
PvkXLdvMZ8gZHkoaFucOMv2+7S31RffmMvIzfG/S4we/JENGohx5MER6XvEq4MLBDidv7q2zyCYI
kSZRtxmLcCP+XH1JnpexKQmg5E0g73IZUHtFhLbXA1rP4cMdmgG97XhQtkSCb60CVlwqnkq1jXUj
bayraOl4m4ERujOadGG0C0et3xhOXSWZxA4J4aU3iGnGlaxyZXSR2rtVxLN0+mnMXF1aykTcwXm9
j6M5O8SF2W5Mjt634UWwkKtS7MimHDFcXb3BSdALtfQmCmJQ6Xo3/SEmb2eO1We4vEHnIQNUjU9l
Mp6yqfpnQLvfiVIsZdpPol8+NZa5W4z03PXWEaG6c9NG46FMsWCsnI1yQm7g1e8kwALa4SfyU9cU
GS/Hm8VqhiRAzy0WNLwG62c12dnfE9IJRwPCwM+OzAjDKlw9N17S1YUq35EDeBuNcMava6wBCAB5
2Dk4dCm8Y7XE6cFUaG03pR6+3j82N/IiTjKcLuZJOh2PVQBsLThQSx9GwSAQPnUw1YKFkeQAes34
e2xiLbjxXm/tOkTHEJ6gnqYCWF0WYagzyAuZk/WIKwIxMj1fndUjfO3Ux1slyOvwo64G71CK/yy5
2nJ2iVDyiDpwEMf5jybX9MOcQupJ3WgrPbk+uIi6ImNKeUMNCgz/MjzMXs/GKCbe5qIt5ywMfw5t
1W8wd65xw1IHnUSIPINbhRv3cpW+bkbVteo0SEZirF+bginPKNya8Kr1v0PNy8YD02Bh+3oXJ6MP
5dGkyFeyVvdjLUSUmFTYflYzAE/7+/vpxtbFGEBCwgkqpAKrd91pqjSi5thQTEQHMCjeMyUdc7XO
zn7fX+rGy6YIl5e2wbCBPy9fw2zCm8qMJQmKIkeLDbr9oauTrY7gzVVsiEJgLkj/1o1OxpEGJ95J
AqtN5705TsVLZHfaR+ltSFSiWUOHyaRpRv19+SxjZWthbhVJQEWGT7DTDgzUR2sjD7lx2Jlxw3fl
hiQZUVdFEHG+F41ip4Ew7fo5FKr9pE6R8jDpWPn6QjXHjSvm1oKyInDhV7DumunLsBWmr5rmAUA3
1KAH1SJSo4QJ8rwHs5wMxw9vCSZPjMVJSeAwr+c9LTqvXlzqIijZ97t4QSxvTlLz468RuIokpNCA
lOOly49VlW2dz7G8OEctPiqtfk5NXRzCsn4dEubG95/pHbm5uoksiV2BAmETVtYEFTEog20gjh2I
Ss/EQ9SM9Quef+H3SCxDsPRSHAGMk/bLapSs9xm4jv/gOo+QhldEJSKyXlboR9lryB+LZUZoBdvX
VntgpfZVOsmhBdDaarxj0F5jYT/U9S5Mq56ZqSXpeiUGPmDr52469eqkZo+Qy1Rrx8x6svdQm+q9
ge2lfWhnzel9kYT5zwFR3i+WnmXzxu1xvaFk1wg0CPh39KzXp5GRddwlTqgFY9o7O8VpwZ8WYEGp
CVFQR5t9Y0NdU+mo/hhaklVL3W44BpffeolFh2umtwRxqVTmrhvs/Gdch3W5qyJjnHzdGSvLb5Vy
0PaxYVYmZsKpbhz7rvcioLfCkVNGvf6sV4kRHlMVh1VHT5h4p4Ie1P2tch2r+LGymAHIQkPZXjUn
47SvKE75sQ2eWk+9mzy3RTh9tKcg3wg3OB1QCbNbl0y63nXowShLkNKO3tsGzu5a70wbZ+z6HpEg
X8lko2VDwFqFqlAvUaypLT1Ik97c43BaPaDlO7xIKM5HvaIknYJgSCJMc4Gse5UDxVqJtMjcm8GI
I5EfW3a+19EL2niiG9c25HlSAyQcgIIROC63kgscYmBu2Qak27tc6dNT0oj9kBYBrBq/SsVRTlP7
1nqmG/S0RO05lodr8fItsPiNfUJfinIR1WAJal293ErRgP/GXg3MhgQbFXVEQ3Ljo+YwvFaolTJm
UZbJ0dPl85Kzp9rc6w1CGbb71pAJ7aYo+TBNhVUIBYRjoA4g0vTLVVBmn+0mtZsA9rJ3jJSmO0Bm
jT6+6ZmuogNLWm6jL7YKA2ArRGMoYR3YrnCOhasV57KmJ3H//N7oGqL7yqwJSC6wOs7w5cN4uuis
XCmaoIus8Iz9QfmMPbWN032WfVLyNj5pU28nPio70XGhHH5Wxil8uP8rbhw9h54h8AGSBJLM1e5w
hmauMaqoA6whrJ2ti/ys2Hb4pOlDsjHIu4aMcNrkcUCgmASdNO7ygWtDL3XeaB1E1ox6VpHvQbOY
OyNMPmHDqkAVT8BoKhqDiNrMoE1PFfpqY/fH/Ue+PhDUehL/J5szDl/68meQK9d5ORsNOBEjOmVN
X+8VuNMbEeD68noXbZNAHKZ8nInLVZwaX2zH5iK3mkih7W+7R0PoKtI8uniOljbeuLxuPRXDZQpY
BCYZ/64CjhGPihoNI5ASEcf7ArmT/TSYzv7D747wjGa81KaB9rHaswzG6TopSh70eRbu3KVC6awD
LXV/letNCXELwjYHXQrerfv32qA4uZbpRWD1iALES6wfEhtzT4HX6kZ9db0UqAYuOWpvIiSR6/Iz
xZnbI12kElGmyVCAgcXWzu3G8EAfYFOx8LrNQIyUxheSAEeVsVpsMdzBMsFXB2ocDp/Bi2hYj2H1
YJc1+2TojG9VWIMD9BrX/nz/lV5vDwaZsrUhZQzlq718zrBwkJgSdc/2GAwMtcv8NS9s63R/lVtv
U+oJgfTmJuAyv1xlJIOKy8zuA6/zuudqMpe96c6waxyz3qpv3nnnl6myxYjHJFlj6gybexVOaDpl
pjXkA2DVSt9nuMY89il4CPSLVedZGgSc6SK7iG0NvfDR6UO6DU6A8keEUNTvIp3wq7ZSAmxHK7M4
mgi/b8SAG69D9k7JbUhsyAZWp2WepHBlOgxB000ATMw0Pw026Heso7Iv99/8je8LiY4OH5h3ksF1
p8Us+3LSJ7UPEKssDtXiVr4DQPhwf5XroPY+BscWwCCA0pC6/L49bmWLHhE6EVN9DTF4Too29JfG
OGY5im73F7v1SLS3mWlxXXA9rhYzK7d30fZqAtzSzJdOCd1TJfKtOH1zFewi4HLI5GKtApPVMRqW
utYE7jLPXxa7xH/Q7LuN6HxrJ5BQUMkgNUljZtVBj81l6cA2sUrtTbvUmd5QU0z2jTN/vf/Srhey
iWUGLV7oN+TTq4XgP2KCjsxbAE49OyfzMpwQd1aPOLVvkaSuNwNbmtQWGWtY9Gi/Xm4GhTmkxIU3
QTRFxREdx8m3jRTAnLZkB68XWyi0W4/23/VWyR+KeQ3K8bxDbGSb7ybCF35fJ+G3wbbzjYmHIdOe
y9iCRQRCYtJB2AIgsUqLEloksz4lLXypUm1+piAAPtlGVntnlP68AoQ1LuQgkVtSlFRkyz8FTGQT
McMlTE8pRbXAJT3BCLw3FXWhDxKKjom6liZPTomi9YGNb7g7Q80d8yg6c/4e0VOR9uW996qhqwSG
PbfmH3pdiCCD6Zn5i22Pf4ZxoXK791XxhrOzPklXMKF9+OBx/bpU7dKOiLhqXH7YWrTZwlwvD/js
7qnIxLgXhK39/Z163RsGB0yrgz4b05UrQlA96lFWiKoIcm02vs603T5LC+/IDwdbPfWumv2qQHd/
v7/qjU0L1RjDR1iLtMLXmm24LbTGEitFwGgZW/UBAcgFiPZAbuq35RbD70bKCwKBGRItMQTOuAQu
X2WU6ZVXl3ZBZRtlT1SLOBODuvlseUp26jNocXGD6qeSQJXrOtEHKT7t9MbLrNj4qDcfnIIGoWuH
imNN1OR2KDqK+YKxZK1GfmrGxhdq1OLQZ6J0wOsq6kZqJVOK1RkyZFRlgCYhguv4rQxYaVihkdJN
4eXGafEnamqvTWEBCO7/bJH58HXPPI7G8vGenURskT7KSbVsYFy+9VDtYt1aRBbY1iBOxYItXapo
xb5Hme+ACGy0ka9e53WUvWQW5D0SOrB2XqE0Y7KBfwLaHlqR7BqmHcgPzvbPkD5yudOKVKAwjDHR
l0mbs40dfX2BsTgXJFUcZQbB+PJhpykJYT0aWWAgy/IWgXR/0vLsw2Jp5I0WXQRqbop8xI0uVykU
ZxFmk+SBMujxvmnK6rkxx3mjhXzrWYg7JkYacIOuwCWVW2buCKcnaAGsH7pQM55iYdYPH48BEAQg
xJILgx5cvbHIHtxpaBM641iBnVRzys9aI7RjQp/5wetSbyPS3bi42BgSOE3fSUfo4PLddUa7CHzW
gCO9i8vYQ1b5uQPWaw4j+9vHnw0yBrNEKdbEapdrjWXIZQblJ6hrBcfFCpTIMcrDYiK6WfMZwTaE
Wu8veeOjSRoiBRtNSJKJ1ev06F50C2TcAPSst3eN1tsLNHA/vgoJJ10ZJqRyK64aTDHwtDoBjx+k
sV77kO/Gz4MhrI3Wz41L6T1BA8YlFUTXCKDIWdQxacg5VaPNX4ShKede7ebnBX+oT3qtxk8qUh/n
+y/wxv5gc0i8mskOow69/GZYEHMNDmUdALMYHsjdrT2ct2ZfhObHy10yacMEN8GOBOy7Sg9bJ7b0
TrXKYDDUcNeaxS+s+AwIbqL8+KaXJQKdOnpc9AZXuyLRpwzh9qgKECDPDwM6AacMXtkpT7ot5tOt
j8b2U8nXmKdhcXD5/qZCiNmbTGiRohv3cecMLw7KVJBu0jKN/EWrhmPei63G6q1l4ZBiFcX75KpZ
Lat5kQ51risDeeb3SpNFu9hpPndjwpDNU+ejqpUfZoSj8sZNw5OyMmqmq7daTgg5q+lcBqWevmYo
uO5EP7sbn+5GqsBlBrCfXqu0c1jFEGvuEMlLeZ/K2OTnJp6ZArmK+oTNV/Y7jTuxMQ+90Qllri0t
jehOI8+6NoODyU0ZXTZVYI9FNvsEbu3ViAf1BXJPlO2Valbih7QZoYQS0PTz4MZT6eNFvgUeuBHK
3tFUkJDBgVxhceCDWVM82lXQ14b2hNq784TM/Iep8FINWbouSrEESWm43K96mczKgCUH5731Hmqj
Lx7spisP96PKre3531Xks/6HnTGXlRF7lV4FzhzZsw+IuD3YakIPpMjMs5ghM48Qnrfq6VvBjJwL
kj/cXhnQLpcdGP2HOjjKIJKlBSJPYKeLgRF3ZU5iawZ2a6c6NJWlPwx9tXVWoiLbq8YqU4c4gXI/
GXCxUzFWvqgx/axJ7DeS6Bv7g+PAPAykDhF0XRk1cAVxmCzHoJg8k2eb672rxFtD4BtPRa+OKoW3
iJ61sboPdKNxGjFUQ0Ci1DwkAlCnXffhPlGVfFcum2DCG59M+gZSxtOUB4Ymd9J/dorVAcZOqmZg
xE2iPuAY8NCacX50O9s63t+UVy9QXnS4BnILIRNCSXu5lOsOSWfkinnO0PnLOOmGdRQqVOqPZgur
dVabPwNj3c6Nyz6v6/TRzoEFhEkXbhwxGeEvKhxWkVw1qmSQY1fKmIVRYKNKEnlWnSK3nqrUVl87
e2pxutaK9mkwOwPccNQ0f8xWm2zsxVuLS5VkKe+DOMC6/QlfIx+WITXPbqQWP6x+woixbuxM2/fJ
4HkPQ6JrD9Mwef1D3uR99fXjX5Idg9aVVFKgMrj8kiqC0QPqScZZ9AKNS3VWfMuI/p/vCE2KnIW6
g67yamvWLox1wqhxpt4TOzNOrQMKpcbGbrkKlZwzWIASoQZvGOjK+lms0PEqJzxblSpOc5Q4L4Y7
wfPOm3e7GrEbsqT/cv8FXp06uahsymNwBQNxjTnUI90IaQSHZ88S01el5Gwj1ijOEJS32vLXwHbC
MYkKTRaw4+TOqwdsGyNrjKlwzoNdGX/hJDicQOqkf2iFpTwrUZR/CptUPKNyX56yqlFOibDtU+bl
1TH1VOX7MGhxfxpju904QdfxgB/GDuL30a5CRuryzYf9HDsDGdu5wmT+mImk+rzM9pbQ5Y1XDZ5G
DvwlmJcG6eUqo262vTvEzlnQEfpTLFr31NP+/72kvb6Ry7wH58uYIG8+1L3Qr5YcgtWONQbHXbpK
Zy2Bf7idJYS5DuBItxsrXHX9USn0zldBmPwsI7V5sTA3n3bIZYXWjma67vAvkugZv5d62ONQLb6z
TP7CFKuCAz178S88Rdp6x/+JrtyiNGiweYU+4c5X0zFsYQ0ZaeKzdc1wV3BbWLAA9fCNLg/UKpHn
feNjAEIfKIFU4HfAObYaw9f5HJ9TovVgw5CXAztYvW/LY6ekhn1elB5NZ4feyB99N1eJ31tGd3S9
NH/gVjOfNTFOfy+aXi9ojOrR/v4Ju7W5KAjA1kogPpnW5c9IjB6SW45BmMAESGppJDDcRrGxyjXU
g6eVc1dkoXR0mtbX55TF/RjB1z4vGueDbpTR+2VeN/iqxMVRZO30LYR1Dpyo8l4QiE5nfOsbDN4X
Xfd1Cr0AlI/45+PPLhWQEAaWwXPdeMyyRNXGDGdXPQaxrpeNfmjGj7fkeXSX0EUtia48wKnLNzxk
mYg9a8ahEyDszlhqdPRqt9slvbeVNN/cVFx1aMUw8WN4t2rqzdYCx6bADbTJBqf18xKG5DzOVtAN
Kl5ebWTttGEuYOe4nt+nLhoJTu+0D/ff641QIoXyyTkhRNDqW/0KBURlVYcFcwCnNn/gHzB8cWYP
qQPQYPHb/bWu8kBJ9pHKzqyIRcF6rTkLcQVj1EOy1HTom7naAXlkM/VFZ1g7c8mGD2vFsaI0aoEB
hX4bEJvL72noY9R6iEICUkL2JrLq/qFLwx/4FH1YoZCVILwCGULEEuzJaiUEJCIXDzPlPE4dfttI
QShw1AdDwWFo0f6PjyY73wAXKNM5o5ePRTbkzEumK2fU3IyXLizGQ2EM5muKVsvGhXZrf8gbhosd
yDve5ZdLmbktlNr0omDC7PHRUcz4NFLEHkKMuTcCz42lSP6Ir3QfuNrXrb5OTrzzPIuCRMq7TAoS
TTqqoPum7OuNBOnWUhTd+BmAOKRDJf/+PxWCMY5wkb1FBOqsVQ+zu5hPrli8ZxcA6UZaK1/Q6v6k
vSdTIrjJRNXVxohdq9ITO4qDfsC72W2Ec0JlpNb9SlXGr51aln8BBxXDLpz64Q8hvK0Wy3VeTVsY
to/1PrEhrF0+ay8tE5bQjoN56cKjIwm8wkQgDBGu/aywHBnGjoTGPnz4tDuymYQeOTI2gGsu17UK
0vheKcNzlbXJX0nUmE9KomWfsmxxPxsoFmxkKje+qQMInTkfpgjMatfPqQ29Ena9coYC91OP6xhb
0k6QgybK6f6Tyet+/UmpECStklOIBtHlk1EFRbDU4LZrrbt4e9PovPph8bwcFZzM0L+VXrPA/uNm
/PP+wu+JxtXKgOvk+5QDv1UiIprOCUdy12CyU30/gpg+LFqPBGA5hPss0X9lffhK/EYean5BgeHg
uMoByUhwOZoojosVF/htRsMx0tFf9gov3vgIt3Y7zVFNcrPYau+X3n8OFuVjaRqjQcD1Gi3IImH+
VYxG9mb3g3qKBq/2XRRvHmFqha9VjIjP/Rd044YB8sR4CnyKHISsEuOcY2CoNXuubdVqx6nIvuC2
1z6hXJO+lVYuvn94PYf5B+ebRh+bbhUdcxfDLIq98Jyr+DsVyIAfYPqnL4k7FhubTsb01af/71Jr
YGOLH2yKdkR4HjOMjtxqRj4MPb+Px2BWoQynsqKnvsZ1eOVEAE5YxdG66HXKVXe/KEr5eZ7wvL3/
7q7R6fRk8d+ABMQ3IwFZbeaC5n3R6UV4ThalOutTWP6GQoetalfXHfinBF3wOVlOtPhLCoymfihz
dzlhRd9hZ9o74hynuv4YVqnpJ6CPvztR473e/5E3giewCcQg6SLJ+2+1oVRhj42qTOGZn3M0SxAN
Y1m+OtMYqLgaMe8NX8pObAxtbkUyeHvwdchdQIOtdlXPu4pqtHTPs8CBtDcK+0sMLOLJSRrz/1mK
fgsoZwoKPsdlKGtpk3lQWZQzM9c/bCuFaAWU79jp4dY1dCvfJWRJlBUKn/T8V0nLMqpDhxlZSHzW
l0M85suzVgBJLJwccqAZdS+qW3YPoainozsm80M7wue7/zlvHSIpsyJJRNiLrLmpkxdVVY3u17l2
ULPjWg73kO+3jJxvRCEoXZCiJMcNdMbqJlLLDPpl6nrnzJkBvjDtrh5ahpyH0uAc7REALTc+463n
QlocLIRMCbn+Lj9jHw4JWPIaziUA6D3+hLhACWWLc3vruZCClYUwWhwwlC5XgbZTzAsQ7/MYwoBm
6pw+qc6Qnqe8jr8m9qB8PM3lGodZhl80L3Mt6YKK5ZRUAMPO6BiOP6KULk9Jkfk6IhS0EV1vHTm4
ynQd0M3SeI+XjxbXZeMqtqOca3Mun+wqLX44WInscY7YWurWt+K2gGDIzUGJudodLWqlaH+mEaz9
2A56EbeBlRVbaKSbq3ANk91C86KavXwgPIeq/3F2Xs1xI2m6/isbfY858ObEzl4AqKIpihRJWd4g
KEqCt5kJ9+vPA82cHbHIZa0mOqI71BQrC0j3mddYDQIQlxPGPVGrrOwRNk354e39tB3RR5cS3EKG
0IncqRIdBbd6gxofBhHuhd1465XQgmDnDSpDUb+1p1tZIeJGPFCf2mAvZotslfsJEuk29gsiVdLL
rLTrGTWXYvTiuU+t80Lr/F3j1uuJhfHiPW6JMeuCTQpzgrPr+XskTSmSNtOGg1/N3jsrQMCm76ZT
VMOXh+Pme0C7gtwYnCOQ9+fDuBMqxOWYDoekMgycdBHg6aIlM/sc66i6mulidNY1RrnFSAF+NAHf
2yKNG9vXfv7hlPJNiN02JhZn9YvasaQ0H2CczDdxnUnFRMEzzlVG6d0Uy5DNZ1bhBUDxcxdtwbdH
fhE70r7fGMhA9TyigmM0edB2xACrLg7A4tF/zAvdROTRm4ydv5jmufBFsnf02v1pl0Lz9qL27RMw
yZeTTfMygEHBmU3selz+6XI1JIPdNgej6YInEPr2fQmT48Sx9hLoTXVtK2JRu0XvARmU55Odc7l3
aT83B6uVw/ugTazdoE/9ZyA3VujWWREQ5Cwj4QU1/MfF9UkOAwP3qEV5cu+qFiJBqQ1X4MBraFaV
d+I1vLIaSTEI4olrOaaQynj+Ba2pMoTupO0hgwuJiAGm8TGk8PK+y/gWDviDryNtzOsZX4Grxcym
M4BcfxzweqSOGwJiE5fjFt1uo99SidLHQN7PuvYghVxvnFL5l2rInT9FaP0a5Ze73S9C4PGdho56
u0jZHgrN6+NBaPW7IbOK+O2l/RI3uQ1DL5JCyi/vgqOUkYqqMqZsag+lYyx3flZk0TLm2mXXTmzl
tR3PqlGkN06AwFJv29OHOlXT+UiW+cfn2SZ3RNbKFQ4bzD06aGRnmPUyOuWB4r2LPjIijg+G08nP
bz/wKzsJnj+gDvBogJxecsHIMNA0qQ5eJanqu32ANM1JL9KX9wBR1i88JthImsdH10+R+GXn5011
KBvcVUNIl8ZNNS8OtN+mmh/efqTXBkPxkoncPBc5IJ6vx6rUpbOsiNE0i+l9BNeqvSMaC86nbh1P
bMDX3h4nA40QIkiI00f7LwGrPXVT0B4CBLetRfaR5kMNfPt5XkRzm0AHjQS4Als14RjkOfpN6bVu
3R0E1eEnO3WNvZyb+Wexrmms2yzJt8f7xUR9FiwwILhoakKE4FTwvecvcEl9D7uYrDokuI9pYPkD
Y0bCjCglKherbEKU6hDDtPPGu+oSM8C9vVqxAKqnSSBclWXCw00J0ZrURlMwXBd6gHCbkPyOhql0
vi/FqIBKyD740lNxv+yHyTkfh0nmsWH0A1J9aeKVod3PySWtlB7RADEVN8pXtEarzKZsu7Sr9Vi0
I2wTzL0SSoOV3l+bFc1FNBrKADForc7TeEAzsgjL0SnsOJWqveinXvYgvfMOsp9c1RK3Uz/fu8Iy
0zNrGsWDtYnDhRnYsiHU1eSXuCRn+nShpgBwa4Vya4fI9jCp0B/1zgjnPsuh/iRTn3L21s23ehqT
+lYor8suTswML/5oYiAmYm2L1gGv7lh80h6Qcc9yZEI7Li0U4aHNe15Z01Y7qWT3yiaiUL4x4DcZ
XzBDz9eARnKRTbDOD7oqvF3QQTpwpA5Z1D7FH3wpS+px+tBgQT6baPsFNJDmoT6tgqEc0tJYwH89
H+fK3SWD0i9R8/Yve21Nn3yVGXdOkAw7s7XtuxSNu4fOF0ZUt6MpUCEo0nNUYcsbVLzqqClqL1St
rAhu1+wK8oK6XFG+3dleaX1H6MB+//bcvLJLaeDTi8LXmbfmbkfFb7egi7lt0GwSrqnmWIQFRhkv
nUQWOUnsqCuqL28P99r8AO9namiqe6yH58MNlWZASdY55Ex0zmarGsO29/W9lrSniOsvi5kemDSU
1KAqcgLB6X4+lkXWujrDIA52x/0f+qm3lLGQTXCXrqshdn7byfbC5xxUYRfM/pkeZMsUkp3qsdmD
8MTyPCm9SHoquQvQ4HkSMNSpJK3GsFNO0asTt/grc4E8MEz7TYCE6/zoBmiT2hs7OQyHovXnnzTt
LDRqRoT7OLn09V3aeKfihpchsQ0mhR1JwYLOyDFxdGV9iaVv9EM6D8YO9SEcAaZxGX8YM93vuAYN
fVWhHnaRL950abiJ6PdvL4jtUD46GzbKEJce00QL4eiZE7iXm4ydfnCkF1uW0Pd+Jt4XdvnTaapy
DwLgFEQGB+uXY3IdwemABEkn6Dh3RX1xaBqXMbOswnuilzl4Kg59c71Kq8zq487FkPasZCWceU2W
sFBT30mQhLYwqat7SWCzguFm94p5csIRTFsAB8XJvyM+V17UTb/Moe1mybXmFnNxpjfu8nnFfqkK
k5kaW+/imEEZBR2FcNHr5pYjfb1Ly1rdoaGu4GkJpAAsJ+/oo2AexzKYPG3kpvLFB9upF1Bn8/bV
K3Mab90xGL93Vrri/QGn+d7JqDiG/dpOXyqzKh68IsnWu8nVipJbJynvG3DpX5bJzq7hVPkfemHK
b25qd0XUlVPxrjHSQtsNKgm+rWXn5pE1pin64s08/hhST0xhjWbK3VLWwHBcO7mH+y/Q/3dW+1sK
lZYrVje0g17kyWOmq0aFY7YAUzWStEawv5jGOpwralUhrW/nYxfkXR13Qzp+sDKFVj4IjSpUecbL
gZUACGLIYTwB1+BVoUs7YGyxGp7AD6kOqOb6tNLNKB+G9UbWnvpBnusBeB8aeePpWprsXKed1Fk5
JZnYq2b2VTSUtWDaWhFM4QhjTcZelhhn3KuojtSzh45lUVh0ynsxrVHBF5rQy5nwEkjEOH3X6pFu
FtdYPbxz0rqcb7AcaIezRCH/Hym9qLh8E9tfI3Jr3eROV0Fzlo1ASgEm9imrCuXsOoIzVz34E/rj
oVUa3nVVTujKgD3j+Y3ZFSjzr36+K5zSeCA8qRfy8cKVEbe4bCPVd3kXGX5XGrt69Is+nq3RqSM5
NfWVqCy3jRMcGVDiNaX2k8SehxV5ormQ61szj7Jktp9gBtZ1qCWmnlxl66T50ch/VNgIV3zbiEBZ
2KnCVDuQT5UZJnnRuCE1Oe2dN5dLvkc0bEz2hWak3wDKu3JjZi16xOShJKxbCR+OKIzEE85f+hzT
QHv8VCDPNUWKaJcFa4yYRuQtevlh0i1JcQEMRt6hH109lL5Xfh/XyRlDAitVnYhPXwmCqQQQKyDT
CPfjuG/ZbyAn3VD6YYDhFvVBVlwl7ckT9pULDwqGjSIdRHZOuO3M/+1+RVdzCpbRXg8Uf9odee8a
V6hdxp1niBNH6atDgYOlyEP2A8zx+VCtZa2LWGv94HN3vatbxJaCUiznaYD/wZ+f2ptSFqVgEAAv
pNzQK80EEfx6MM26v6xoIcSJr4+7pKnGb17pw+FanP7x7UFfeT6wM5Rq6YO5G1Dq+fN1LfX9lcPt
UOh6d9toQH5DSljt53QZTgGlX4KUPApylKm2AgHXxDEz3+OOkLXQlwMGP4kIbW4MjjhcN7xwXeth
ieBEaTer4eQIZPtruoY5bKyfeLkYSzhyqd5LjoCfdiUa7cQ8v1y4ICE3+BDAxI0QfxRD1TJNxUps
yaXdt18c9LMv0SJ0x/Dt1729zuc3M3ye7eFZURsM8qiKtPhelaaprw4CA/jItulEt23dhB3zG3cZ
h/jb473yWIxHHI2S1NYfPIoE9BJhjIGS3EFPuGL6zMp2Bf6Iu7dHobD/2nOhgUZ9DEkJwo6jZYS8
4kJPdTh09JGXyDQn7ZJSPP5ZhlZU7W7hUqfjPQWFeFeaWXopvblAFcFNHBU7Q5LXESDhqosDR87z
3pkN82A781jsAaZ6Hxq7Nj8K9Em9WK86sYZOUSQ07oU0RZyCDsU7R7TeR88eOuTIu5wOzlwasx6n
ep90UR7Y7ZOb9p0ejpPyy13fatm3JBmp0gnL7z6Y3pKYkaZ3wbLvPU8zwk6quYtcDD5FVM6aP+8k
ZtgPqkz1jFCiNuuwyF1wjHMz4pcgDWe48ypjumtIcUkzF2VZ+2aYRcFTltZ1zVU744QDMDs2NVU9
+mkuHiozE+VOrRglhWNh+/gB2UFZxZJGzRJJopQmdGbfveuxsyojWeeTPKSLRoEvqXK/DEe+WQ6t
E0/SmzJYB/Oelw7RQStd+X3OAlM7E1nWPy21zB/TblBt6A7pQEt/riUxWNJ7eghCARFnb8vb0VZJ
JwzQrLaNUG5pbqcOhE9ES0RVUYk1CoIrqtMOmWEvHzWQMN8mw5nO7W5J05DbSH2diZfMfaZwBFSN
1Kp9kDtMQTasaKVpk64rpKwDdIKNVQb6LmNBeWf5NEqUf1LNWA9zWW7Jg0SaOZ7AMD4llZkLlJtX
hCXduhLnuqXUEAPebL83zpCPYeVKkhGV29Ud96oadjq6Vx+63LUeWVW9GSPToZkR/OKyiVxrJVk2
0M7m3+UYILOijUREb++J7cA43uk0POjKg+beNAqe7whlz4Y0gmw6DFk+xxllkwuyqaIP0zFt46xK
1vdTMuT4Xf4bRViAeoBNDRgwTMyx2NbgVZOBB9F0mJreCIG8ppHey1PQ/1eOMtj9xPrbUfay3jWi
mB+Upi8PjZXkV1AThltrq4EU9VLF4JzlievxlaOMCh6gA258cPLHdUN99ScjK3MFkaJwrtdp0uow
95Puj2vLlBZADQCkAB3Coz2fN61Mx7GzCnVYl6Q6rNYGW7DRd357dfzSrDtaHlv/jW7Ydt8DUn4+
TO97gxBtpg4o2M9WFECXuEYO0B5CFH69IYRxPB98TQ0PetsMRJ2zSQDADqjTUPMq96uovOQLeC1b
hbbWD7ADlsz+ZNSEtNHqICwTrmQkTWTrrZfDrF+LJzMZMnFhY6340Jh9ke9w3VireJIa2bBIFvKR
ZlJTEhb4JBRxIkB3Ux5Tg9pV3oR7hCx6xNK1Mb1J7dq/mfRSPqlqTX7aqi/3LMRehLCL82WfjbjA
hGmeB1Xs6+jFhqZaMQDiilMBDhKUAyJCSIWBBiy0UzTdl7nohoMBr/CLu0RUc/RyMd0SVabLQ9YH
AisPpQmMavLiQmSmuUNRqv7Z2IN///acvgylGBWUN/HNBqI6likc+qbqx8FiQ9hl8iFbPHGFj7zz
DiblfCJaefUBNwIyzVQ6AsddN/yNSjdYZ3kgzXSLvUlqf2sj8neLhnRAiTNot6zmVHXutQeETwfm
mPcKaO+owl2U1lQmiSYPHWWaOUz0Lnm3mlb1UUsd8+ztl/laREHCRgkQ/jP5rX28D9Ohoo3Lbedb
nTNHs5/Y4UidP1JurUV92ixdqFlKhIWe9nuuD/29XObynSKCjsxCD/ZJP/bnpcr1B8pZGrWIqr7B
CGA+90oz+GZXKn3XY89367lZfcXeMC77zq5PzNQr74wa0CaOCREZMYGjAMxyx9xXqxwPNs4xB/LS
8pyUbL4c2jQ7f/uVvbIoNhTuBi4mwKYe+HzV6wOOkJOpxoNpdOITRYiqikkHqQ7o1OvcMtHi2jbQ
Nn972FfuAco9iNIiVQiI5RjknwWuXAo5jQelg1t0BkoBfiLqg9vq48dyav0Tj/mS3MIaDoJ/HM/g
0I4repLuQ+5X9nhIW6F/Mwtn5azTWreIjHayrwZw/4+5LcVd1a1rNOHKOi6l/7QVHChytOhHhdh+
Nl9LOxg/qiQX6Q5WhPo0uGN3jbU7rtM92N9PdZaobjcnbn85rUZ7I3NN+zBIkVxLI5OfkK+snnLX
G8zQGLRPbk6lgIzXqNv90sCnjN5+zS+vP87ErXG26ReSphydab43Z5W9ltOh1QIP+9Umo79snjJk
ejmZG5obAM+GGgdXs/38t8w6dZXUrdovD1U97untdxAbJvEplY550dKGOPFQL5csOlQ0mAB1AxlC
vOFouKbqHPD2xUEl2cz1Mu8LPelAxlZVWCTGR4ADp2AoryShhBHoz291SkhHx42TtMTVqnW96tAh
Dl1FrsrmYrt0IRDC5FjLvUlO/NinU/2jJynsQxvx4S/wqZA8N5sJDhV2l5ra0SxRf+z9Bk8IDD3M
bzrxm53P8/fhlwDuKKBLPA5HahqQsraS46kd+/KtPx/lqK9tVJgs6QtHK5e4f6ZqbSnIwdLyYJIv
gPRT434KVH329gJ+BUHBTUUvHWQAk85Z8fzhcKbOx8HN5UEpBHULYvZbY3DXeNTa+sKn2X7l2lkD
crSYLizpGee9ny+fdWW40Tjq8kzoyjlUQRm8T7q8OvHtXp7T25cjLwcQ9YsS8vzLBTzv7HmZPJTg
lADcmw4aw7raBdXwx5L9TDIzTPC8lQEw+Xk+lKfN9bp4nTy0BEb4jMmZMq86qSO9HffPI0yGoUX8
CwK7bbDnwzSNZYq0IT63STxjqpHJ54ZO500+zi0aEQXauEkgd3RFTDprY7HTxDR/HIRbnoF16/+N
94vRH3NP9YdCwfb+fztYRKpJclmD5DVbtQOctPE9horDfkaf+sSV+/KkpEMO+BcWA24mxEjPhxoG
sn+8RNhEwpIhf0tEXjsXu7eX88uTEiYBgFEalVu8d9zlMf1iqBODi516d35Omq9Ci3pWPIBK3PVi
FSfyyVPjHW3aFjmlTJGbHBankp8g2qjYXhTysZ32bjaXUyIDr4BfWDqA8qlXcSPQ/n/+FkdchEXn
BeoAHQfpFDzy2tDLzPq8E132KWnETOkjm70zMbnNlZq95oAK+RDpUqlTtLtXNieQajpqmyLyS0VP
kSa54bUOVTNaP2GqVesVcqooTKrhlBHOS5YyIRTwbSeArOnA1NpW128LVQ7B2Eo/kYdE670PJXT6
PBJiwKLdG6RLY6vIl3u/xpA80tRSf9I8f/yEPAnKk6VFWSmaO86z3ULOgw0fxf5TPlzbMXm0r1FQ
Q0wLzj8N5mNyV1N7s6VWSohu6nhXZrUUTtjDAbysrX6MjMoYzpADHSJnNNb7t9f8KzsL/yVoGtjM
YXP964T/7d3YqF4b3IjjQavJLNOkts7MXp5Kbl4dhRYCpE76tVAOn8+A29ZLaYhkPGSoJ8TVMLZn
zpyUJ/bvK2sKNDRt2g0bCcPkaJ5x4auaZNtPToXQppUWX+1l8GKH1s+JIOeV52EkUhh0oyDKHcsV
J15qTDYNtMO0YhHVTN0YS1yrT4zy8lL3KVuQffIvTE6OD9iFL677Dacexx+n0GwbMdQBHKOsZY1o
pMizfNVOaSS/Niikdl4iORp1maN4RVKiL7qCPFQD/bQXasmAmrZdnM/LdGlNtXs3lJp+Ajf/cuZg
7aB3AUaEc4k75fn6AGTXF1CZcEzW5nvZIdTWm+0XvCHyEwO9aORz+DEILDieDv38oyOw7ZZlqWrT
wfphGL8msrNQj6rRkzEroX3IMZov911dedcFUilXmdD6+O399uJJIfduhQQgiAAXXnQLeo0CKgTy
/iD60g+H0lrjwRRWVBBQn1g+LxYpQ5kbTMICU8SYR8+a6FqgNC/tDzKYqiidPSNaJ5za//iBwCMg
TYCAFITiX1Zdvx0gEw3LKdCa/ODp0t1DLbvzcFffySz98PZAL3EqtAaZM6oHWzcS0cvni2Ss8QRK
7CI9mCWoIexVM6/DzWpG9qCdl7aJ8BWtKJ+vS5nuF8tfboKlXz6h3ZXf5NY4VtiztxjH2X3t1bht
qPS7047LRsFsPRsuOwIZ529/5xebaVvWdCwB1rCHoS89/8olVo+5nfra5QIi4RENKqHhYurmh8yW
0w2OdrkbdXo//qn1F0c6GOWN9sLQ9GyfD+sGE7IkbZofKstpUEkaVNTlTb/Dr7s6hYt6UdXZEDGQ
iSjrcPZuQK/ng81JOmeTvVrELUX1mEO1uF2bmYzcTB283IPKqIrzZV3SywRe0RiBr13rL2Jc+ztD
DKZ2a6GpY79XeZpflLlWd6FuLm4TO3btTCjgaL1FqTTQgqhA71Miq6p7MkxKXfxA+TK5mZwCNIBe
Q8wLC21ZgCjWCIoBFRCFQ//HSzH2LetCj9du7NwrGbTGhlsYyMS8xO7KS+mk5W06eF4TlWOb4LXi
FtawF6jqouDfrmM8p1PvHIJFLJ8Comkj1no3+SlGc7nDcBv7XUOS5gi54K8WJMaM5BHmgQ9NN2r6
RVYjf8KGKOwh8vLUqcLRULmKMtOtnAhT+PZ8SvQE65y0j9k31rfaLupN16McrhKzSs0oreouiaAE
OTPSi5hj7UcYTDjWrDkYjnoe/UucOtNvtGICZ5+6U5eT0sLviiqxOMl5uWpgNXJKRdeNl9NsI97o
Rdw7q3vjJP0qzwN7lWvk2CAKdm6uis9+W3biHBy2q+8Xo+pwgxRKNne2KjqxAwSXftJ0BTpxwI+A
Ryp1pce6RS+Mdz6IHOhK5nxLgilhg0EARjWhsgsj9EXb9lzOZvZUwSTAdQjfFPS8tBVbz6SW09eq
rgWWJoHAjWeZHe2zVZf+3lyF8aVHWmTaL1gC3+iDVmv7Kq+re2zSxH7JHX9fLrWexRNCtO950/aD
kQvzsle9d2EGU7AblTHcBtPUfCRLtveBKOrbRs6A6j3v47J2DV8P1ZhPi2uOIkJ4j6UDrQZl98X+
gdgRB42+yq8esmMPnQcEecC8r9zjmk4xsjUb9bUx3Wzda/6Ed3qX5dnnOpPFE4XzOQjNggMubjpv
gKSsOuoUqGgDEsp8a44Wc8hs/EtrENo9MhVtbDbCrzEwtFwRlpM5/Oi3EhV8WvmzY4OTK6xl+3X1
s+wzLdiWXy4hG+2sNknyUMPU/r0IhhELt7X/Sk/VfLRxzPvKC0tLWvOrc28Vud/sSrOdwMNWtVXH
YHQKN8p6wz6Ma5EGUZ6Y5pmxpEaLzMkwN0zWtCShLQLa2qjyy+K2o8BCCF3augw7H75WL5bu3PU6
vdrVSNM/1kG3TXvbljMMhkH5oVtoPXPdAsGPKt9vlosElhyYH6UPj5rbV5+HNZBtTMJHhrJoFDzP
LCiK7yuZV0PYLyBoon5IBC3dtajnqDDm7X3PUhUXDYg8M/IbP33Ky9yQuxUD4zQi3hk/GhwmNQat
yXidanbz1VH90OzhRaX3eb42fpSCVgyuO9DB10HaLweztowpzMArmZg3BrMbNgGW6qHvFMu8c/C9
P5BKIpchkrR8NxEZrbCBJ/rio92C6entsfyUzehT4tWTy/KSLFbkBcG9g7SCs1j2rmMTqkgalboo
TeEWMKhm827wUSCPZGXKJ/wAHYWiWYaETzoQE+0FjxScBZrs5x05UyVjo/Oyezai0s9XWtXXws1r
zsQUQYMQO3D13l6SZYprHioIhViEHfVL4odzkU3jviM7ykKnL/x+NxcO3iUdpJOwLadu3nnSWvtQ
TnOBmHPip2boA9R2dwunI3LaUvg20kCZMQJ9Kjq2geL0Df1gAAgIWTn9MHVFaYaFAh4TrTMHbKSv
td/u0toCdZwViKnVWWnYUaC5zrfULvz7nlsgeTeOxfg0sYRu7VVbEUF26IFGiVUM12W3YJ5jD/l8
rQ9ey5xKy70vu1H2MQIgJfVqV6uWM3MANRt7i5eod12F6Mw7WSyAyrXE4OYFBN9dB43RfJmMDsv0
Iu+6r1IzgaFTB0A6YAA5J0KJFwTsGsjRECgSgct6Yix1ZNVFJ+nnD97BLq0k20nO5zg11zSLlBmA
iffwW/sy+gYIXm12qIV1WwfNreF2n9VVrt+5HKsHCzuyJpZUS6/B19s1OvfUWi7bxdRLzhu7/+Im
a3uRs9tpsOPTUIVa1i7YS1SobEWAxtjvykyTG9vHCCbUpaef6QthR5RNi8FGE5N12zYt05JVXSZj
jFMrNwRrJ+/6rrTUnjjbFBjaD84Pru/uPTXc1T43OHuGkFczfQduVAx7lVAqvbFV0NmhGxQyjYMq
YT8Pvre28aAL8ZPmu8sPtdnvNr9VIAG5WquJ6xZg7JWvPLrljoPnfQwYv/XPisLD/dRbZu2nlyz8
b7Pgnz1SoUYfNyt+77RNqzx7nxXoZ+6nBP+gs6Ux1mIzM1E/kMPTi32vgtaJ0D2UzjncMa6jdOx1
b4fjXTPsBmL7h8HRy7tc2dNPQwNWsl9BZiyRlWsgEjwJs75P5+5RmVX7BPGiwO66gW8PBd4s97XJ
dce7Sy13ZzjZ0uzMui3yuDA6cr6gtzUr1FHfAvnazfONraf5sqMOkRjnFj6/ZKBVP5xh0LBwRNKr
6MMR6Qo77NoOTW1jLW8011J0dqzaexJrEXwp0Np6aKe1d2ODNlSzl9ASPuC2BWiq7pCRyPR+ggqJ
+PsuwL1g31kj5YxSS0GLVsWCDapa60SLMAiwZEzrtn4PPbMwozUHZ2uKfrEjbBwtEU0gBrPI7SwE
tSpnsBzEjzrvi2U29jUYnaK4HcDHlHFPFIiyp62tc1w7fQIgwC060Lnw/q+hhHC1YfXEUdh1Rg/W
I6OVG61JD1U/7znXnckfG5geffBeR0D0i5SB9tGphNOHnSaMGVSQbRahZrjdT4Ua0mdd+JUFJNad
rnLH4OXOQmrXvdKRWa+CRXs0SlO/MazamGJrVksSoTSzHtxhLe/NxUTiQigLPGwgu9WMaUmmP8tx
MD6sSi+/aXruBztrwLYvlP7Q/nQpqVphS0JYhYNX6ksIvBcXoqwarR85IJ2K0yxf8rBJVJ9GuL52
BzCmS73DP8S34sYhM4kmZbHArdbYgryKozgWdZ7M0OorKmjjYpZfmtFo77VlUGnkVZtWZdoa2rc6
rQDjVGPinovEE9/qwvW+LlwyrH+h6JPalAD6SA2OkbAjlqEL0axyIShS+aIiSq39RzYObX0+0UL7
CYmkYvEmcjTPhzzAKcJZAgkQAYjrvVZPyw4HBD5j1fOmi7w6BQkQTE0Lv7W20GE3utYm2KmG/CaA
ckD7bEpLMF/FPK6X0F+QL6FEWl+NmWV88bXFRA15HZ0LfemlF1HN1D40Oqi7UMipeqqTCXflVg/q
9mwgE7pzpNCtqKsaLsFEesCEpgLfp/OqF+rWVqayIiXK7Isj20mGmC10Q1giH3hJp7R4atSaeXGO
tMfXIvPHw+AUJbWxlbJe6EFGdd4344TPwZx0ThmmCLk++MKqb2eAvFo4zzQSI2GmvRYJj/C8WBYN
xzCMAY1zxGu1qHDM2Y5tXxTmmYud2LfWQ+Vjp+BJPJQ4yQcR129yqMfWLW/7xOYMyMQqRaTDE3yY
qT98WLJa+Q+Vm4ufbdPIPDISRBkBswKwiZYKpbHQY3XmiA/lzqdhDLyvpvSq/jxLJlJR8PPOurOr
UlyLwl989HW5OcFSreIblAh0GjwZZNC1QJe99xZfA+o1dk4bTjgCfDDTvNBACRfFXaVwMg3tsehG
5lo3PlBkt74rhEC6fW96qbPzsgVaOAXx4JSEyYuy65YYIv9ibApj9DmPdaxLjRK9zv1ymWdTdqYn
qfxEFdR4Zw9D9X6qsSsJJ9vrMRTK03XzHpnPk0p2j55djJHvJc7tQNeUrmHjLCeAR7+qEr9XXP/x
3WCNc2HSozy2ym3rcVxzd7QuKSWkUTo6CkPTmRs+kSWxvGOkzn5IfAzDS7s/6yUg+aoz0n25LkGk
z4VxS5vCj0TWWTtHGCsRnZwuCzsfzlIdRVFfJ+EN136Y9z31gX8UOv/P0/x/0x/t+398UfFf/8mf
nyhJDXmayaM//te7/GloRftT/uf2a//9157/0n/ddD+aezn8+CHfPXbHf/PZL/L5/xw/fpSPz/6w
Y4XK5Vb9GJa7H0JV8tcgfNPtb/5vf/gfP359yoel+/H3v55aylzbp6V52/z1zx9dfP/7X4QXv1VY
ts//5w+vH2t+7/1jmQv5+PJXfjwK+fe/PO9vTOfWi6PPjejqhjOYfmw/cfW/kdGZNInB0IGb3eA1
TTvI7O9/Wd7f6A9uJio60PNNE+Wv/xCt2n5kWn/bqmebLA4VZdro9l///9GfTdK/Ju0/GlW/b9HL
EX//63k9Dvwmao7gX47b/EaBS4O7NsiO6KYfVUGWkDpV+9/ewz8H+998+FH1xXUrNYPhJDDR6k/0
zz6a9nCiz/c/fe+tlPlbZU+2ll0WQe3sCEAUqUKikZ+u7r/56duov316SQQ+YS7m7nx3vuns4GDl
XIb/3kuxnn/2siAPmI2pu1Oj9lDPTpRCWfs3P/uoFZlNhSgTpTm71rTv4SM+iunP1OL/tVCOCrYp
oD97nWt35625HkHEceLJqf4MP/6vTz8q7Fuj0CbbZKUknaQc7LUX9aKfOvT/h7Vy3AAHz+UtlM64
T4Z6C4Ocn8jPd39U0P7vb36MGwuo2Kiy4pWnwtaitdbmWP0hW+BfH76VcH9bh545qP/H2ZX1yG0z
218kgNoo6lXdmn3GnvF4HOdF8EpJFBfton79PR1c5PMwnjRCBMiDkdDsEqtYrDp1DsarqgTKYjp4
BOaMXSdyxoiw11FMHP8ceQ3Y9zanZSrnz+DdLJBpf/Rb2vFPPA+GURosnUm8BtOpv5NJf+23tuOd
yFBUt0djWhrDkSZGVVoMw/TDb3HHPat23qoB5Z+Sh+p72/V3jezPlKXfOoeOd+KUAMd5ilnc9mXV
seM6Vmdyh5NZ/5c6/O+gON65J4aOEWlTTFtMQTHF9f6ON2CKQfg9U75/a/OOh2KSA8SMqGOWmMm8
xkzeLV+/e1ncneTckyEHDKlOy3ClN0O6fDF88ovjrkjKstR9yjtkkrnEFL1klbidw+iM5NcbFnFR
v9S2eGiSaiuXOLmju7zCUGnpZxLHMQE2T4k++T1KdCUwxDeCrGe6P2/t2nHMsAJANQpYWvYBZTcc
01A/MfP23zSr/z6Hbpcbw/YLMZgNLKPKfkrm4QGNOU+bOI4ZUYlnNEHxAuMe3/c155BJDj/72dvx
zFoAQbnN3JYr2+xFCs7qI5DQ5whl3zK545yKGdrzZdzKLqXvqzy93Jv+2W/jjlcGatp78MUlZWOi
j2uafG8qdm6+/I1tuwQ/HQqHHK2grWzQXkq69AEiGWc63m8t7bQe5U7noGvw0p8blFHAUf7Qrfl3
L5O4o2E2lkDUkDUpFV4uaJksl2k8f/Fb2/FL9JnrHsDbDfEEo2Z9lv8M5O5pE8cxx2FFxW1abAma
px+oOr3w+E+/XZ++wi9ZhMRo0J63sPYQyodZzw+EB+fUAN/6ko5Xhm2cmFwMW9mLSd6CrG5+nqP/
qAD1dzhxmTXpgMkzYVDoX2P2rUuTD7I7p1b51sYdpxx02luMatsyolDxIHV4o6qa+SWFLks1aLCa
OFz0VlbzehmO0RPm7o9eH9MdxRDVhimd3KCGG0ToTkMlp6r9Trc7itRVKWoC4Bwrl2y2RZM2d5A5
+W/6BH9/yr8AFL8cQlA7gyvODLY0DeqMtLsNZeN3M7iEnZzlvGOnUyJU0B3zBQ9Zhjk9vyTZBaGB
VqUaK5zEkoFSr5ihe4uGweLnmn+VqX6xSqwigN97HBTwUl83Kv6Dt545xF+49F+WhlTvkgQhDji6
n0s5APVwiDvhl8qGzoXZilT1QTzhSjPTH+C1T9GgIf9pMu5/J8XxzK7f6yHJEFI0OIcOKouPewOw
g5/7OBdmrzMS9gaXGrXmaeL1H7M4x2n+RkRxgS1tOCxVDTuXMZLZp2Bslk9tN5xJ8N9a3Lkx+zhG
PXWStqwr9Zxu9AlKr37Byh0N3FqdjRmXp3seiAm7sB/JfyPQ+/tTuuMdidroNI4dGrVrfCOhHhZ2
8bPXh3T1TNEFZ2SOxFaOqUqLzcjnWuyea58+wq+uI1IThA0solmzl90EiotOn5vUeutLOjcmMkGA
oHOB3GfIfgLLGBbdtKgLP6s4frlOSyZ43OAMRgsvKFdfADx99Fvb8UvwjNYAr8DidTjdg+sEteXG
L/92hTHyGVK+NWtxBPfgx7bm3xKy+zjOCXD2+lvWOh2zOhlt2WYLOVaYmCv6oHnyMAkWd7xyCUGz
leL1UAIn8iRyVFAyIc6w5f/2nGBtp/YzAAlqmhBXQ5JE/cWW0vU6kmvg4/RY3clkgYcEcWaFIw5+
ubzkKzq8FkBJn+sBqzu5bIaBpRhDm3u57hv53IVT/qVCf96n/oPVHfds6RZKBsaMctfpRwLhLBCe
+n1PxzenOJzbjaeoKgfTRbM2oHyIA69qG7bt+OY4dGg17zBKZJJHZZujHNSZt8Ppq/2j/IOlHdcM
onahDeltSeamxJxZSab16yrlMWyao59pnIszadDws7PeS3AOXoQpv8DUjd9ZdOd8aVrlMw+wex4Z
VQRm/giIqE8yAREXx0P5FvHM7NqWGVgkykRgdnNJgx9eNnElXAUZLJTHhx2c7dNLO6x/9sancIVt
O+5ZZV0dLVGMOL5237sp+4G37DnGiDcCi6trU0PVYWi3fSuJ1J91VL0n9Vc/eziOafd2I/le4Wpr
p/djqz6dwG1+Szue2YFQrFc74tXIwTay5WN6tINXTQzWdjwz3mNMtazwzB2zNlyZD2RiPm8TLO14
Zlb3bMlMAEyDkVeJoh/GxPgFK5caMZGGMkSUqOynABlWRdcy8t23K1qygKOhShf4ZN9HN6Qiz5Cz
84skbuu93sFTAsSTLdN9+YSk+YZOid8pyZw7U3cETJDE4EPK7EPL6ZddY7DA6wS6zFW0QZ0ta+hW
DgGAL5gT/4s046Pf4s6FibGWRAhiojI12+3GgFLPZ5/CPVAPrlM2g2lIghMoY/Mc9KD/4fOSehrF
cUtoB/SJwThgaXVzz8LoKuCTX27lzk3TiTWaSCwdquiPJtk+sESemyd6IwRmjlc2dZ6IKIXrbBGY
oCjqjxmbP/l9SueiXAgYPxMLBK5u7DdgFT+zoDs3qPPGvt1RJKRxzbgJ1KlzK95pLpfC4uHjtW93
Nr4jYaKiSke4KbsLVS1XJq7PRKqT+/0mPaGOW1Igr3dDd6QnkN/82izQ6BzCq+w04QnXh9RF4udG
LjdENNgOAEpUOrO4+wxuimM3Vd/9zON4aDVFguw7jiPBw5tuycedsj/8lj597V+emxkZNwv1EuQ/
9fQkNnUIdO65tOOfHJJaIE9FtZCT+R0gecdO9Z5LO5cm4ER2HBvsGgyW60GnYKuPtU9ZDNTjjn8O
U4b5CtFCAag127Ht7HatdGDPZMtveZHjod3IF9ZlAyJiYKfP7TaM9xK0HGcO+xurp86Dc7Mg6804
HpyKht/41GKma6FfvE6KS2lwGjoy0ylTNlI+zpsESG3I/eKWiwTaQKW40RztTNQ5QUorMAUBbtvC
b+NOPgtwbAsRQzTvsiW7j8xy4HHsd7+5bOFxF1W0BllvuXbVnV3AkD6M5yRs3vqWjmeuHQWPKgil
y7n7oFj/RU65T8UjBMnYa5/HfQ8oLeh+SzC9sks5qxZaKtN+xianoPSbgOtK3EXJqkhsYO6pqUd9
5HW3vevSfXqCQlxdH72+qdu3b1cIVy0pfkLK+lvw334KDbv0W9p5tQG4CJLxsYZ1bPgF8rMPrT2n
Wf3WJ3VCizVaZRNDM7bqQ1UsRH+DHLdfSHQ5GiYCtsB+RVU8An0IZoYvovhcYe+NL+pimFQNqbJd
4+YH8ldfp2kDjl+MCNKg8guKLo5p1gPtGoC6y1qLD3UUfNwt++71NV2iMsgEbCGYVtCyUnN6nWAW
8BA0fPM7Ky6IaSZVwk2HynhXjz/A/Tgcul15te7Bn+Lc+smKyesqx/OK1AbE0bv6yEl7xknfOInJ
6c9/ufYBno7BqH06iU3+uHagnt6oV9MK+3bCyxZwpS1FUMyhRVFAFujbSmVz8Puezs2PGZgOpMzY
uKxtjdnt9kKOfhBG7NzxT7B56JBblN0rkHdjSmy67DFJ63cNuZyOdZBPSy1wVhQIxA6jBBMu1Jf9
DqKLBxrHcNILhfevBHzNSpZyWPzqqS4ifCVtb2WGzxlBsbTP55tFtC9eHzN2TjjtlqhpIENb7gGE
cKES1x73qPYrvrtwoAkMfluMlnU5VOJdNo0PGLzzi1cu3RA4/iGIh/nYsqft1xCJSkjSRz+TOOcb
SDrW5D12berqcsPH7FjgV7r+i2vuF58PhbJaZ+tWhhZoaDvfAuHgaRAnq6V02bJWhTjbyX5RjeJh
bnO/lNZFAulqbGZmFZSCgxjawE18u2Sd37ZdFoJg0ABFNqlFXRnaCFv1Yaz1B6/v6CKBKjmC1TVE
FlEBOHuVVXt9ov3yC4KRk9FqG2STyXMEwTS4NDa/6gNe+u3bccne6C0Hiy+6J8lmHpa1ia67fvML
JZFz69R73IYJQK7lbCE+P0pbFwrD4n47d64dPCCCvs4Y0vw+vAdB5C3GszyN4jjlBhGKqB9iJEDx
NhXAz//MlOfrxKUJYS0mSKceZ9Cs6cPUjLc5AA3/bpG/ID+/ScVdKBDIyWo6GZQNISoCgvkcEywa
43tNfkOSZPywJB25z/aNPQYYOKe2W+9DEHh+qpNove3nEx9g2oG942LZ4mS+3BZl7tdoHd+BLwmT
VcMErVwUx+tHu5JA+yBbw9zF6kA6edwg/AdbZ/GnJKpuU6Ou/t0ebyQ9LlYnqhY6AOm2lFB5f4mG
6boSmO30W9vxG1sbZbpYLuWefzU9fZx2z3egC9NZQ/R3MYdrSivDssGwOujYPA3iuEy3Qc0LzPGm
zJS4Mz0mtgz1u9pdkE6wNIpWGyq/a0Al1JAaDOFmq19w/YvP7ZebrM4mnLdxNyUmQqEsUEGkGUMz
XgM4OIHOZYahPD6JCVbpiZQXO8YTCRPnOH9PIfo3LukCdaKuImEl8TU3ILifcr18YpM9iCi7kN2Q
+zUeifOEHbOqB0kJOGZ2aMuRcq2m/AEFxCH1i4cuDjDPVmF20GyXdK3uunS54fk58fWTv/zGPi4O
ECgP008E4ZAFY/syBEhZirFnkJyNFKzm5awu6qiyeaPGqDcY4pggoQzuLijbWS+0Ieb23NsZpCOJ
SAdTjhVGz7tsutRd8+y3czfM7BZMUwI7J3NwKaA9oNr+T7+lncsZjCths/UjDg1GS/U83gS98YOT
ECfOyIA3YQ+IStlirB1DtUMOkvQNsFq/nTvXczWkgcbGEwANs+S4opINUpEovvBb3XkU9g2nk6TA
dMd2/RS1W1EPoWc73MUe7WKHLigqq+VOhruwHqASQhKv7wnG6tdPfMtNCrIXgUklMbflAhnvQ7el
nos7ESYhorfToNKyTjFcPjX7/ZBqr3cKJIhfb5xnybZkYJ0s12H/Ni7qOmvO0df/PgOAnMPrpfsk
7gV0ezEFFQRj0a3jWqyj9RokhLK545yZjMELMGL1JhIliIZvmnj1et9Dd+71xnVT7Vk72xRDoexT
Tekd27wGZbFrxznDMcu2pMK8aZ2DYb7m+Y8qQ6bh4zxgX3u97xbTbCEbsG8y8+tsyu4XKMX4Le34
5VCFo4AoKwVZRRSUfSsPNUgOjn6LOzlA0vXTLEGKVoJSiF2RJvqwJva/CYj9PzI1hMj2a6OIPdoA
y2ixuDEv8xJ+2tXildGBY+/10ksfteDSAYhsX5vnnoYHnvv1OkBK+XrpBqwA4CfBOaFKNkdIkl0k
aedXHAOz/uvFkx0ssHLE7BZmiPdDPIqPkaaD38d0QUfpzgWnVYZDyMkDU+QC5KB+55s5frnickjT
fqcl5Jv26wkKVECm1pFflHUVrfAxyZJwbHyrwLtLu09moB+9DrgLO4JuuoWUT4Sl1wycG3qAAGLm
dR8zF3cEMQaz2QRKto2Gjq7tb7s+87S345cg1WxbCEBigD0LebkMAjK3Uej1hgPj8OtDyMUGOngN
m4AV8LYBmV1hEuL1rAWj6+u1a5ICij5j44Tt4khQu7YarBpeH9OFHoEmRCbgL0pL0OIcaKYeUqm9
SjagIXm972lOqeTNkpbBqu+qPShF5gdgBh3P66XrQFR0B4a57OGdl6eAwkNQuviZxHHMiUNJE7JC
GC9fh5dqJmA8k14lWpQhXu+bmhlib/GalhjPUcUEFuzFnNOYPW3vn88f5gKPsplEYoU8WMksgLrg
5nxZamn+8LOJc2NW68jqLsO3HLYO0qiigxqamTwPuOOZLAzUsgkM3Qc9u5c2f179mAj+qb5FMIAH
zsCFlhA2BTFa875h/41H/++r2AUeBU1GAqCsT1QB4K0EvQ3NMW6q6xsvi7vgI87reQIZHhwzmSD0
B+bHgIfcLyd0AUdbAA1bbbH3JHiJJlUXOSS0/EKhq14ZAkDfTB0KBrZKvmygTysXmfth6EHG/NqB
UjaRNT8dlTlY9+emSeklIdwc/WzuumcEO6cBGBrCcHuIk+5+92ugMFfQMtyAx4AT0TIYIKpu1yvQ
ZPvlbS7oaOyJHiHERsFtFd0vES+BS/O0h+OYBF22hp1qPyD/1ldRPDYXw3ZO8uKNeOUCjk4c09G4
17QE9e5tNbfPwnZ+JnHxRpIrCCGAB7qM0+BdLIQtWsFHvxvTBRyFp8FHaM2CUabZm8t85Nd2ACO+
1wl0iZ8XnW1BZGBxRTfwm+qt+WqbIP/mt7p7beoBYTwB6YsxNSjl4lG+R++t8gsq6elD/1JaNTrc
ajDDgTaptelFhXLlu1no9Kvf3h3frOYlWWcgAkAZEEeHkQmw9dnRr27gAo8qC4mOccbiQlffQOo+
FxLi234bd65OE6FP1XA82UAKvBUQA1QYK0zPvdpOn+43t76L3QH7XoY2CgKiTOL6fm9akMnOMo6X
YoNOl18m56J4oPfW4zdg4lRU9UPdD8VERq/WG8QKXh8a2gqJy+IUBUDDeJBQYj+s4HD2S+VcCE8U
gVt6h74pQDZID0XVd4d52xO/MoIL4TEKi08hRdI/pDfNRJ83lX32OjQugEdIntkhhVlicL8+1FSa
l0ms9Qe/1R1PbTFmlXegpS5jln5e1H5p1OhVr4XE3uvvCe10JC1g0SwnaOgeuiZCtmi0X9ET5HOv
V882k3Gcc1pieHY78QrOxUp3T5s7jjrobgFvOT7nXM3p0UQbILBsr/2io4vhCQYVZU2A8krdpnfI
Y65o6ofIYi6isVubYI07bDw9VVWg/jqisx/6dTyYS0a0bnwYc4OaKqS6QHe/g3d645VfsuiCjxKo
ogrFkYjmPOHHKgq/dNqvj/gPPsp2A2083fAmr+xyC2Gk68qeG1x8I3dx0Ud1kM7/f1RyebEt8U+y
LE9evulij0BqzyFChl0LWsmLrG6+Kdb+N221v98sLvqo57FZUghYlOm0X+cNoJhhon/++8bfuIli
xzfTwEoJSDM4lLa6fjG7qu5wOzUXelm8+EnAMup46Bbhuc8UbDMmGJ6PRDbd5MM0+GWNsZPtMlDR
N0oRWH6uHkBRer1R5pdfuEikuofmV7BjaQYG7X5iX1t5Tp/kjaPoApHCDDC4JoNN0pHcLyj0ZSCP
9ktdXCQSgZCHmjN0JYLRipt129lFKpQX/wmUiJz6UA0mDqiiwihdwF42hUJIDmERv8ASOamu4qlM
MbqDhkpnu2sdAUWKt8zod1RcNFIOzRwZnUJL3sRfuFgHjDBGvefizhW6JjXTzYTFazYdmym+ZeIc
tOwNH3WJiUwzcw5q1qTkIo6zQiXR+G1TAdMFBLzBgv3vkeCtI+m4qd2qvopG/C0rb9u7AdLVh2Tr
vAhicGwcN9W6Hfo2wqHcYmsP80JXCASkZzLdNwzkwhM0QN9EgrAd2JNFPdn6W9bSYzfS5Mz6b5jG
xSh0kPBYkuq0eT5/oKa/JqHfaAbExl7nRklSBZIvp9qiiYZC99F1y6C04PVJXfzTwMMK8gE8LSej
7nO9X9Uxe/Rb2vFUwKWl2Sj23ag2BmBj6gvUAf1Kiy4CqteAOlqFWm4FwFopFblRwe4HCmMuVVEb
9tO0anzMWev7KVTvaJf7jXpiBPX11yRRAr3XJAAdXN480IRfZV5EcyFzEVB7N+5kIqegzpKnOZX3
TGXnlCjfOt6Ob0YhZ2OSoEy81SaDPkn/aQP9u98ZdPFPWzAMGNWHSZbVfoDOyHWuwWHvdQhd2FOa
BKa3ATY+bntRDfJDoIXf+XYRQ+ByBzXHimiYqeiEjYWUEWgE/W5oFzAUJ5XiC4TVS8ZAOkVJUM5m
3D2N4nhmWPeQk1c4KUNVPy5yfmfq8KOfvU8H6JdaEV7OiU4H+CXACE+WkBEyCOG5suUbQdzFDAkh
AUcAYAVF4uhTFdWQZakv5bD73c+ucC7Q2VCFGEAQSuvJgnMBki8mXoVfqkicy3Pq+8VUE77o1EEx
YeE5AFvQk/Urt7iooYASJcjJNFL0T2kcX1Pi17DIXNBQoMa1FxVcSAhTFW2dvodwIfM6ipnLWJRz
JNDNitfz0nc3repe9toPvAbt0ddHMdiAWRYQSilnqGoVzb5C8TlbvJwf0g2vF1fJ0g3hgFzOrMGx
n/StVbHXp8xcyBANNF5zGVKVWO+qiMdWQGXD/vDxz8wFDXVtlZE8xr6jXNzz/g+VxB/8VnayW0EJ
ZNBObzjWTEeoFe+AOa5+iHjo/r42N2FxkIWoU5QmDO6letkS8+y3bcctEWOhJpudtMVy+rUdsh/r
nn31W9q5NJewS9YBhKQlxrxySCxOS7n4UZSFmQsY6lg8x1wnp1w8e0IX6mJsBi/afqzNXlt7XhZa
6zFCIFwUAbYHkmQA93oBWCA2/XrxOl+Wjc6wCofmUQKtEDVTrwAOffLXS09RM/DIhkm50x3Y8ml4
HLfJq22LecLXa5MaAlAshr2h42eh2xQXNtbS67aHtO/rxRM2CwiCnG4e0Q+PrYi7Z2anynd5xzWD
RUASysAurYwh7xndy9yvEJ+5mKFh4bMMgX1APLE6LAJIGtyyFbBBv/vBxQ2NeQAquIQkpd3XB8iH
HvOa+cVZl68ohOioYPGAltwM8TK919/q2L54ub4LG9pTCI31MSwuo/phIZTcslBTv6Po4oaWPiQ5
2bDxmWYPU8A+gHy89Nu345xpV0VkmAFsXiDYTYqJ9/N1m0Hn0O9zutChlFqe0grQr2xcXrpI1uhA
S8+z4oKHdgrotKyBRtwqVvYxf6hWP9q2zCUtAvFroJIevWHTL9ENnStyCBNpz7j/7/Na3Dav3X8K
qJhWMwAnGNWQdmxN/INHDRQM86muPb+sc4PW8wBCJ2iCYJ5+ZVBgWosFmlNnfsDvn4eZy19Earvj
rQkUBOn65F4H4CTGwIzfuGeWOfeoZhY8IzPMg/LZrRXx17yXym/nLoPRGNK2aUZ0QPt0YAci2PXQ
6uXo5U0ukoig/ynzDsmtHelxqav2kAi6+LmSiyNKIafBanKacBBhY4p2bDBPNfPVLzq6SCI5jovs
ox6SD3NzQbj8sO9+o0hQk3p93M0SBivYdNBKrBg05xqpi8r68avihfx6cQF92hBBF4Cc3E4H1u3j
cWSN7xd1PJVuZFtWCGGXNIMI4JC/I9SvYQ5s8+uNhz3Kw0KEKJfRjhc4mN8h5+d3Dp0cV/arEHwF
PES2UHrcu1aUHQ/8GqDIl19v3HIKtU6WIbIka13EpLkNptmP8CJzwUSqExkUlQktFYimHyDjOJcD
5YOf97t4ojCCrmC6hVg9moaCNMuD7ocnL6O7cCLIurcGTMoUKDm73WT7xIpmawa/HMDFE/UphNRj
aKWXdPgWQQS1Y17aI2Hm8hf1m6K870+oZFt96Wg9onRW+5FRZS6UCG9P2e+6Q82MQ0EcYoZ2uAvo
ln/0s7njnrkJpBjQH8J4I8AsJ4VbsAIZPy9ysUSGQt9NVf2phRBfgrC0nM9OgL5xf6aOg1aGqQ5d
MzxC57S63+X0lcWV8HsVuUiiCcmFCGfkopCxD0qi55+jnvZLL4v/A0G0jHyqBoEiC9Qzy5b2EJ2e
cj9ml8wFEYl+E0POsLqS41G0iS1W7TmeDbnB13ErmiAMjX9QetrDqWjD+HNcL15oGaAoX6+t9Sxy
OuNBZyZyK/roC+PC0+LO7RlCEihPT3XEsKren5am6Xrh9zGduzPnuSJTj0g+bfmRmfaeJ8ar+pm5
8KEuVjSAqjGe5tUyQW22PeQd6f3CuIse0qOc+73HnI0S7ftK9ffruXfcyaj/ROFlLvsP52NO93ZH
Zt7EpIQ8Xfp1HgNUc/Z6zZ/9rO7en7oiQYAnFsSpQT8wxqJoUAf1WttFEAVklUbIGl+0FtNjJ/bw
EnAodfz31U/1oN9Yx0UQKdmncaXwOO+qrb1TZqie02EBwBKDFkFX5F2U3XUw6s/N0NizOOUiiyZZ
LW2/cDytR3m3n2owFVjOzsT4/I1f5PjtQGNotDW4VjE8TJ7lkMqobHM2YCZ0Ay9b2a9bGhRq2Ed9
qCqI7xZrHIx+B8EFH2kr87FhQQy2YJ4dILL60k9pfOZbJW/8stOf/9KYIQ1GiheJb2Ui+glir+IQ
hpUf9XPmwo/ieeiSnFdxuY2rKPYsiY5dPmd+7u0CkNBYDxprcYjTlrxLIFB+RW2f+AUmF3oEduat
yidsvbfDNXShbxoo0f+7e7xlcsext00lKgjbU8cHBSYc1/UReOHuDKHDG87nQo8oZHhz046s3DDY
oMqGhewjERot3+WkUFzgyiT9RaY6i77HLNngd7W5uCQy6g1akSjh5HOSQiwkCfK7KlQj8Tuo/8Am
oR8JIQ94AW0XUygTrtC5F37x0IUm7fk4kazqsjI2Mnpekrl91yxD2/qdVBecFDeEi6DBYcpofRg5
24vRhJ6tMhebFJkpWjmHYbp1bY+2jm8Mrz2rCZGTOVMa5B2zWDzM2/6CBPLLtFs/3FDmopPwxgqG
JTgFtppVl516GWOt/NIhlytpAazE1BbXQZWPj1pI+S4UJPSiRMxcSNJ4Cu4N7yBjShbknpT9eZrD
+ffo8EZq4SKSNh3aTpAc+L66n79CiKglBRLzPj5OprMf/v0veSMEubCkUZhakADWEcH2ggR6KkIV
+j1wXVwSGTFGZBeEZUIHcZANgMmqSz1PuwtMokTmehsRPGka80KDQfJiiGR7xvhv2eX0UX65DbdY
NnSChBUyl/VrVIk7sKT7xS+XKgiMUnHAQJ9QLlt4APvyg+aJ36PfBcpkIXrOOoZN9p2gONzwCFRE
o9+IUuZCZaZk1JnuUNvq9ngtGF7mofVS6w0zFyujd0IkaYGVCabxGXyG73QWNGdytje+pQuVkVCL
H/pZnsrDIsAsKCubaj5XsPgLUPabHNfV9dqbaWqbJQH6QQ5MXs2crFkR5HWQXMpu7N4rUklb6BwR
9MDqJvsYAEG6HMMUTAhFL0U9H2eA4E7/PxSULlZTRec4DMLwr2Dxm925MDies53wBS0PzCCx6o6P
dJyKhrVRUMzTzLOiGSR9avgs6kNIdaqvlI43bS6jZZqXvTB2BxsugFGtDfFnG6Y62iSsr5s5sz9t
o7K8AHpaHDnP5+tFT5G9qNNATEdjFdDIFhL3M2jWZ9DFpWugwLEzN1lRUSNf9N5SVuZrs8ljuy+V
OESzqr6mizXq2AixftyIEfwe8MNsLirW1/3B2mV+Wu2yZz8jIasaBFitGG6Ulus7C1m/5KGtBaN3
IOPa+d2eQpThVgSq5pCx3Qf1gu5jtt7atdVaFmuYTtVesGEwG4TQCQQBs22SoI2EABTbLiCtvQvg
Y3UIAGHcVdMVZFpFc6lXFMA+jTay+aW1rIsOwzhU/CN0HPv3UuPh925nadcVIqaquclJ0pIH1Q5h
fMgNqtl3ga7l+j4derXFRQ1anBQBLNQ5iqId1FrloRNdvNzNQ741f65hFJprbgWdQwyR0aF5DGKo
7NzV0T6DdSmcSaYf52TmBm3bEDDtIprXJXwcZqLGa2T0nBVy02yE4k9n9wuoy0J0+5gOVTeWSc11
+uekgrXPiqGdo84eR5KNjIHxXIwrFA9mKfJvq+mr8CeUFob+Oc6AfLozXbqqd0GSBfntsAa5fDez
fcEHYIuo5gKqzYtKDxjXt/tpk2jjyUOGqYb6eWnnVL/jbcra5JD0kNwyhZxCPd1BS4CyFxENaDzN
o9ir+qolsDJmRBp+weq90qagQHk98TkN13eTlChCZKpe2sMqVzV+z/VaDXM59Qrc/vHQj7dAOrMp
RnadMkow7rwtH1TVoq8AkqYufO6qOo6ORnN2HEZD2mOwyxBfPU0IVPpUousD2dd2R3tGTg99FvUP
fGkSUCJymX+uEmb4DWXZgJfeWPFhxw8K2g5vvz7RB8rkyTjmUsMK4TEO12E8TiJtPpFd6/EyzmVw
g4rkEKBMW0tS2sEk78NehtcTW+L+oKRuoyK0cs4udMwFK/IEctIF6ztoZIL+udLFsnSoTXeQd/gs
G7XagnHGw0IG6FeJkQyXDCIZF6CQyz5j9Bs9WzPs+qDqqemOSbUOtgiZNJeDWeM/1oHatBhTYwSA
yg1bj9A65vOlSZP4ezMtAZRQW/ohG3KtoQrd7tUxzRKur3Rv0KVZhp0XZEnz59im41HldN0uRtCd
1A8bz4OLAMoO6hrwwvFz34f8ppnr+kskQuxKCNAVHrqVrvH1lFeNfjIBJLwOdQhOnePeyT4vQiPz
4bG3TDx2GnPyxbBW4futEqw+ji0h7Eg71kK5Teprne/msTIBHms2DarlOKnxqRt7emUzKGwdtzhb
h4tAKmsupiG0a4nsORUFqDbmHwNXMbkntdB1AQRK395yOaOHpjEgtl6rVujDUAWduor3So0l7lw7
3gMVfK3YOvwIdw7rSN4ex2DhHHGmj6+FDqcXVSf4z9Gx6KdDiz7RY41pfFZExKbvt6XPxA30l1Jg
AXg7phdxsrEPog/FfJuMBqNAtTaruJjnvQnudNfO4xX0ZrZb1UEuuWAGrEyHhcfR+j6KW3Acxv3e
XcjBbhuUn4ndPxrFtssMPZK7JqlbdQxjDBinCYoad/lOO3LYqNWYltRivOvoStXPYe1UdsHTOduK
XLAhKgKtmu2xz2v0Qni8S/w7wcQyOoCChWW4ppU4WqkWIIK2vNmfdFqv8RE0wv9H3Zct141rWf5K
xX1nFgEQIFFR9z6QPLNmyZblF4ZSlkGQ4AiC00f0f/R31I/1km9WdeZJZ6lb0S8dkUM4ZB1RJAjs
vfYaoKzzXb/eBRxbBiImZFs+OTnAKhuJeCNLdZ1PlxnYvRhwR8NsNtNC2ZJEGlZQcelE6XbaGGTb
xpyNJmZQep8Iy9l2rIr+s1yQZTgtfdTvuxKM3mO/LEt/M1V1m2HmBJKvuG2bpXCXOIsyfmkHuXxa
ZEv01lshvN4VkQfPhaTsGGLREFIjvqtQWOjHpc8yyAF1KY/GwZzvUMOdtyzjQnWsTd0AF6zLYdRS
IxaK+MUJK6q7zCOtIWufKoXpK6J6NkuXk+m2fktJu2a8aFjiypZ8DUI4zwHOqxQs5t98Uz5Fbdjl
5sQUvE9S2GD6mYbrxkBSHUT+ZmjU96L1hs8A7NcUYhQs9FzKLvFCeNmhPQjCW4OZ1aOwzfgiVzN3
MSlcKJNMZvzQatbCg3+aLwPruztdBJFImh6WgG1ZsJMdx7GOg6mpTkBsVDJARpeQ1viHwNbyNDfr
4KdTJJBkGOEvFU+tzduvAfS7N2XT5nMRB1krmjRosO7vQBCzwb5nq1/Hc2j9fFuYUhZJMZmRpx11
4olkUgBZ94Z5TfBWB17cUNeRz3ipXJbOsvS6C2XWHBZ6xdpsS5vpYAeaVdHGWHr2ZAILR3R/JcUh
ZwgQTrzIBV0M671w3+TFOiSwoujzfVTK8BIpcp2LG+2ZecfzQgdHpkfSuqSf+2WY4t5fLLtuyzwM
kqlGYFEqS6NuTdeKLm2trx8U7a2J/WxiQ2ILM8S1QxxY3AtRTldeIUOXaCvLQ1ObqjrNYbia3RCW
nr2jlKwuAR0H4z6mUIKoaNFsG0Wt1+x1UYRAflxQxfD5+VaRsa63PeeFTSVX5FjOTaF3EfJruk0z
+To1IrIJC0aUU7bkzeOIdOMxHizOgHgh5slEvTxpKMJjeOHeFGWHIFvNCoqdHhKaMs1nEtktRcUR
z3gZs5gtBIf06EfF1WzyKtZ+OfnIAh/3Q4keIpxIGLOGsBg/qUl7mV3PTn9ZWsQGs5mz/azHCChM
KzDzZgPOMRcUcPf0ZvDSbwffVfyYuZyrZJxb6y6Htc/GRFiFQKW2yz2xZW0HeamCxI+6GEWMmg7E
r8MuMUNVlPFM17nctpEYuis25s4lw1AxtW/WEp7Cs5Z5eBxC1CNx17Wj+75Qw2UcrAbRfiOK8Cm1
2RSZtOsU9RNNUDvAf332+8cozzybdiTKXNooBHXigmb7AJys1ckK8+kLFPXQ7DOejd8mF8Gfpgky
XydTidV0EmEnr4DIrtnO4yiudqaxfHmQfW841jKd/KRWw1LddPnIvrS8pXhHFq9BhSIzr0siWNBW
mIvTRqfWwuJtxzy4EGxZhqCBA7IgjUxZ5Ct1p6B98q8qydcwRjmg9lVNPIo7UNHhClqprErzacpk
0hpJHl3ozSWwNy3Keu85pGzGtUbdmkiuK3ZlwFDIk1Jb6G7G2ZbXIx0wBs0DmDjEYgVVb89lXppT
l0fkAdj8GCbYN+tdSEl0XcyLP6SFaLW9W0k/3eG6/V9ZlMEUsYHpgT74K7JQYpjURuPLOi4R3SDN
GzjdXA3TkhahtuFniItFvxd4+mWY9CGR6ldXDUhGXTWmtLGaa/nAo2YuYOqcC3/jIRRXJ4s3+PVW
1XDXTV0/uOUEjynXJ4GqaZcaBye7BEW/f6FVPY+ofq2pTxV8rh7hlBL5cdM6eE927TDDWDRs52dJ
65nkIJlMU723IzbovTVD3WxsX0Idh2sdJfLlC56DHImjd+NY55lr7OPlfN84aIxO65KjV6XzUlaH
eeaSpn2IzKY0m8kapWSgQZCsRHTBXk80wn4z0hyW3cOwDHuyCrSBU4H048945oyfkCRe9a9tjSN0
x0Wwds8lhbwoYYKo+Wbh+UJu2ei5fAOboCxK68KvtiIIyZeGkuEqZzj7U0o6x9EtVAP0Dwyi4tQE
Xbamsm6c27d2LlgaBUXtHWQOtt0tClHmEgRt6v5TVK1te1nC7Q0V11jPgD7yod/6+OSrOltRYFZV
zsyngvLKXRQ1D+UXz/Cg+TLSyhfXZB6maL9AxfswMs5arDPTXjdjz/W+R74PT1FWkzLp4Pdfb2Yn
a5pA/ODLV8bALWxiTdYJtL/FeRdeKLLhGLQYeySr6UyLN6Zt1rgruASDNwTlLjxi1Uvcfxj4eNfa
zzLvBrlQKAeKzMMbhIdd5MJAToXntGWLv0wYncD8LCZicD70CkH/EAxGYNFBNz43T23jiulFwoQy
exnKjKzf5IiVa79TihfVf8tqND1aVKSgZokz1HfxEjYz29juLSJOazmdXGn7IjUzTq+47BWaW6UH
/RxUQnyZEeD1hsq3yheIiw/xBmBKNKmtq3BmLinz8P8MIQClm+ZTFkxds9wQJFzmSyJHVo5tir0g
r/FQXQRLlAJNU5PSwqJ7GfKFwpYPM0i5gc2vLVOmy8UmyEGgfgwmjmqxK8xwCRnRbH8eS4jOAUJD
mliFKcpGH2bvIsxABo6j0SzBF0ILFqLSaIiXBLnR6nokE1Ov2Ga7Op0k1tI2d10YHSI+tkhb4HLu
5ZPMe2rvXA6E4K5uwtYklotaoctQDkHChmHzC7GPZhtOiNISBK+BrZd4rEKfVuSe3NNa6GJHRjZ2
155lhKYjdpji2DTddI8AVCS2trXLg9tWlyOqU2AF/qvjLCCb0Ie0cA9S07gmPUru8d4u1h9jvlaV
OS52ysZdbgnDmGul38Hsmfx4atT87ENEcB855SAH8Vrbw9nUsTo1jQvaUzhN+rWul8y2saXwFkMJ
35RYhQQRh+V2Mn5Y4LeM4PVv26uqjZo9XkL3JfdNFsVsdNGeijX6Xvgh2lXhm5AnC4YldsNKHZrL
AU+lLeKyc0Cp42WoGhOvxcTwJNzKb5B+DdHbsgZz7OPxppMdgjGlvKM3Qg60PjGM6xhqHxxvsTI1
70HgNI7Cetji0EPypWRb2sFTdSNbysqXmajabeAragPEG+ZE4t1CgZ20bY+5yuD5EJfM3PBrKhFv
d8ORmNUkDDB0naxokk2q18Hmp3XW3GJ/MzmLQZaGSFyj/xwODAb0l4tzqoiRKjVFFzZYevRQXsO0
jZEqKx65sdE3Nnv+8OQTa+frPIQSbwtQF6aytOEZfoW55kgCAzstTwSC6G/xER2/GCMvGrAPEeJw
y+EiBz/hqivKvS+mCoHpLmoES+BdQT4TH8hTPMNq4r4kIVAZRLpk6DRn0UQHnDeQEwYgSx2ArDcC
wWYlk8BzYMGQ+F7Xa1AFsM3B6GWc0QaI1g/SLmvAY3OV6rJTT+oVSeQkzGiCFi+6m/JOhrEvp6hO
2sjqLwKmaIehyXqaKFpFnzIXgS3dtTJ/6FQnHksXljwhfqmfIf9a7yPEROAiJxzo6HwCGY85kzdi
zPTX0HeGpN5U1gf8kOWGLczbYGMtb0tVDBTF0jxVicsiu+NqHvxDVSxgUAfwU8iStuQILCnGiNvt
ijJAbWGm3Sqccw7pU1OGLfPo9VOT36s34u/XtmxR5lBMYoLvkOWq/L4CvR4jGoJTCngN/FgTnQFo
uyrlYC7swv1N4TzY+Gjcjm7T90UZ3cEU15+S0KPYdTOcWrVLMT7nWdo7FPcdFphHAKV5po/5DBQp
Wee8guk00JGY63lTyuaK8nD5NNHS7ZWJ/OU0qKbuX+zsZzgsqmFQR2+xFVSQfqSZHOMCkpqb2WfM
JLLsqi4OQuZ5N6xb8suB5ZGfqKEND2s0e9nB1jP8v5syU/pTpZCed5NFOqCoUck4J04rdeuHFAlM
0rrqituRIYDEZM1yOaOpPrBu6k5LRgOXoHeCyxDPcJAOaMnKmzoIol9JZYxOyxCVSdxwLe8Z0kWP
GIW3sLFyY48qc9TzZ2A0NSpoD0JXtDZFM5y8PhQYzPbT8ug303TIvH5lsZFZcdWOTfXdkDDsauAQ
BLtFtpi1OlUjGr7T2EeyiN1K3Jws5Yw+n9fGgzkUxzPbRYUZbR7DRkdn9yFXbXTyCk8fTVuaKemD
cvaONHOuxd0Mh1eECJYq5m7Iw5iswdLtAphMPblonscEdVx2relEL4JM3jqXgzwKw7toTrFtrpeW
6ZZeGAy5XyGkD29hBCGflgjNxbHOicn2PTE+3/mBWNwOMS/9EA/dpO845Im3wZDlXdxn4fIE2WL4
hdZTfSwHVm/8etwuObAWXr9MDK9EHFg7fcH8IIjBjkG1hmk9ds7Gv1LoL68Z8G9kZ1lQBDYjyqfP
OVnnQ4ez8xYaGusdKjEDIjUim24DSdfjaEOu4yWT5qja3Uu7TvGwIOlsDvwpDXeDhLVEIt6Q4JwU
6p4alX8hERaXjnQN7lLA3Q7ZkZDl9aAvtslQlXgUBWKIrhZl6JVQ6/KcAeT7VPHMXi+tHMhe1uSz
9Jd4mfrvXI0PqzEEwPKg1LHgKzzPIlA6T7zL8wMejBe3FiEr4NFM1ZIOtp+qGLeff8q8dR5TgeK5
T5xnNLhCwNi+sxUGc3gbGDBoJDnKO4mm+VpLF117rKgsTp1F2Zhg2eI9tYu5LfxpHrdry4Jyk+sF
uOvoB90TUlx8ipObMaDzlXdLpDccCPMHRLtkU/0S8HV5jZax9QFALrzDkVBF32s4oX0L+FjgW0U3
lkmGfTcD7gFoHkhkTu+pAkANid3knjpaVzSeagYzA9P3Q5Y2Miz6mCqezSgOl/nCzbMuEg58/gEs
GDbDicerFZpSO30FRNjW21F00SteLLoXYr2qPVZdyYKUl2ztxzIWLXPXnZDqEtt1+GtZIYz8HdbF
Xwybzq0B4Os82JZr0OLDkR6gXV0SxuTHfHDCc3MA4wPaoGUNxgiWuDei3DLUe/rYKPiMY6p0q7ux
eBsekmJfjNiOCJ0+FnUT+m+363fz1G4MdGMRGryZ57f10yI5XK/O+5gW4Vz3TViz5BmO0Q28Nkm0
18Jfj9RiEvox3uO58Bts9QKANyiV0yTu/OyCyuLLh276ueh7WQpALfkK1lVg41WJG0/Qj63Ec8U3
hksQfNRYK0plv7ZT9UT66D1i389XuTiXfLs6NBnL8dlcZY82WpMi/FgEnzgXfGurDS9mTGtzr/7K
K8yx1Pj1IzdbnAu+GfZXBmcAGJrVSHLgk2AYgr5+7LPPiIFs6HKJrhCi7Iq+rhiwyI7MHxpgg7j1
x5cHoyMIYro3eWbo/YqQuCElygQfIqHBAuiPH47OZq4Yh0AT7jdFWqCB/owRWvchRoKQZ7QhFiwA
EO3bInQkuyCAKlq2fvTD6R8vPccuPlVlAzKms1diKRLa2g/Zxwh5thnCKxLAu4B4Khjmz4AWkaCe
P35spZyx/qIBszIPap5N1i/sRpd5EE+rch/aUMS57BtjUSHXPIfK3sMoZ+q8Q1jkH3NgEue6bz75
vhR+C+MuBmwWswtQF9BXf+i+nOu+RzVn4Qr7LlDv5Oexw0wKAN0HP/vs7axmOPMD6Qa9pKd7E7qN
qcmHzh5xrvsexdplYYTLBpa7neriqyyb54/dkbNXs4d9puBvxnohc2sysXLZa2vX9GOffvZqRguI
BSqDvWPhpEVgeJ8ShFK8c2K+aST+zDsR57JvDhwHlr3QwpjJoXZULEOQau/PoF2wFnNhwFpF2e4r
QebfIrT+9WX+N/Xa3Pzz0+0//h1/fmlaYAbIZjr74z8emgr//Pvb9/zX3/njd/xj99pcPVev9vwv
/eF78Lm//dz0eXj+wx8QuQuW7C2Gwcvdq0UK4o/PxxW+/c3/0y/+y+uPT3lY2te//+2lcfXw9mlK
N/XffvvS4dvf/4a4l9890rfP/+2Lb7/A3//2H//DvNp/uXnun19ezZ++7/XZDvgIQn9Bqpik0icC
UYhvrNzp9Z9fIb+8BUVH0M2G/J/J7jX43Tm+KfyFUD9kkQRCwAP6dmDaBr0evsR/wTnkMxkGkgSc
gwz2n7//H57Q/35i/1K76qZBA2TfPvhnywQY9dk266HrRus92iPviys4Aic0q9Dl+VfY1dN1Dg/g
yn0pEU4xcxfTHhoBSVWqMfohmYAFLGtf6jlLvJa9cxr+UPb9aeHiis5255kPYEohKP5YtP4x8jqV
Yuqu4gHSrlOUuy1yx6M3n6iNB4DrIuIFtNIYpsbV6r7Bne5zFwGImYP1SEbyHISdignYfmloKU90
FVZbUpuHEIja1gxLk8wr2kTRFHcU0PEdCQAAZpWPSbN+Cth6RCHxsFbFFa7887JahSlDP+2R/4X5
Tw+95ho1w6bocIEuWF95lB1U1YBNpW78pnkA8vjQVe4qrMowzi1MPydefGGT1knnkZep9z8DJBC7
2vj3C29AQhrxHzeI6xWq2N8tyd8e+e8f8Y/I55/c0HNOIhla4Q3dPB5lYbx47KLEEfzOCiNykL8w
b5MMtI08dZrEOmsvlrZ4QuT9oVFlEMNBKx2t3TV8ojugLvtKiVcMEuJq/Io0l7j25puh4F4aYVS7
jeqpOkyqLVPw0CAgwlRl0y8VGBjr6NISVoTJ2i0GlHTxEILnGo/heNt14TtKgR8s7p/9qnjHft/k
CEBuY+kBR1uy6caY/NTXxa3o2SVu8n6AVUo8whYoyXkWPmYM63cJp6dAGyStrWqI+dDtJ1Fsdavu
MSTfYZL04qIh260WY4xQmS+soSPGrKy+BaP5xqnuPcOvHzTun1362wv6u/6sbOS4FJ7fHUFk28NK
Y4eRrfZpKgHmhIwCpMnuon4LnDGPQ2meRuF/hm4wkVWelv2UtqE1oK1h+ZKuM+mERRuDjXYhmU1k
2NypeXqHsfyD4PuzSz07y/MaY+cyzPujwxyY6DqtldyUY5aCGyjSYVYvPcfyiZoHYNX3a2/HJIM9
/T4YRdI37UWFVyWe+/CdCvetCP/Z5ZwV56LAi8551R9huAPWWwmwDG/We6X/Dwr8zz7+rAaoYZRa
KL/vj8HSXnSmu7DDMsWdWMHgG6lMxhCQU+5jhNQHZIc9WMV5rjPgAtW9gqQkxqToGjDtyVnMM5Qp
dwzkhzg0GrhaeQ+F874pwneaoL/Yzs/78LAs+xnhm/1xrsEtU6+y6uOywEwIo38TvsdD/rEX/+ye
nNX9gDOtrrTrjqSZDlRgYtVVuD9qBwZmHJAmDfv2yoHLjoDO5L/fxn7IBX72M89OKrjtASk2dXec
5HofLNEJ6PYINl5uYjuJ76WugWkvs/epVGCBLEBQBN/O1FtTrx8GLIyhiOeRD7FR/pcCs8/Y9uOv
oCtiLwOVOuFIL3zvWv/qMZydYYIvnsiWqD0O0/jU6oXGVMPhrAschvJvPt66Mzuh5CdKLei664yB
aPXY0xyjJsUxG7FqgxH/l8p5aabU1UCmtJJZOgUgSOXiNM36pdMURNx2jVFz+Clctza28t9RVfzF
bvQneGGNbDflyF08rqAoxGVQp7YWGCOJB3+lj3wa3uhDuyoowXfr06UVWxfWALi961bay8VoYG7i
1psBqVDwhRv/VNnwBRvtPqu0ipnq3nPr/KFg+/O6+BNcUdeeWapMdsfCekHiORpdrEM7xWsJgpyc
VrFRsMVNcqgD43EC01WR8q7BHOmaEyXiykADFI6YtJQqiGVF25hnAyLOs4pthtLavaHZJ28qPrOM
fFoa9lUSTD2m0uyc1c++JTkqEQ3XptlvUhIup6gKXSp48MDq93xzfoCXP/slz06HrCuHqAlIe6QF
xnC1PgmRHSshX0dO9k3trsr+Cx7Xia9sG/TDya/Ftja1904N8SPR5mc//2zLryNkCgD+bY9lA5ai
WZcqGSsUPYLY/KZFSSGDckpJXZEEitZfSxa8tB44lmCpg8AsWb8TAQe1E3G9ZuF4bd23uQI1buYI
/BhsoZKgIk4lLUg2cT53Vdquwy1IsMEeY6WwEilr+1NlxlMAnBmU0HxK6zyCIjfq5LZ29CICM3Mn
PbWHQdLzSr0IpdnYJOD3ZygAUU35/vppjcyBWTbHOJRMnHX+XdPTaTvm/VeegYrT8eyGQ8cIrpV3
NdbDp9KEjzkrn0Zs4jEipi4qxfZtrhDAJ/ptlwfvQL8/D30P/oQwhb4FrW+k7ujPKGit6h5ACQDr
bQza2DEfHKucDlvWsyb2HNjUZqrpRmBTxGQrL7cYmXfJUAbPMm9RnrdBtc0zlYPCMBz7aR5imF29
6+/9Vk39bDGcnYgQGahuZG48gsN01Y+X4XiFlvImYOZke6UxVeNHPoU0BZFq06MuiEhex7IfE4mC
wSqzA+AVN/n6vaj763J+WpW5DL1oB+oYRrbdvp3DZAIRyoagL65sZwKF3zU7ZpipmFKkIH6BI/s1
i+Qe3BqSLGF/V4rw1LBxJ8YKnENQ3+itERfYezHTu6jGbzPCuhUGNjp/LxD0L5/ZWf+erdjn8mns
j9yTwW5w2jyUdRmmA+n1AQGqYYJJZhQ3PsiVjYiSN+susNvlzhG+PmuvV/ugWLtYV7XZQAoapqyL
qg2hI3r0IA/2doGHxTvH59vR/LOHdnZke0tEwGKrhmNRlZwmjVzUQYtiuczg24JaObpWppvS5u0F
9BmUwUFTDAgibS4C8J7ubK0xpMp5rm8iXbj7qYq8ZF2D/lKOoA9FdTMk9ep7IC+UxUbYd+oZ8XYv
f3bZZ6f+MivwRblsjpaD8rbC6giugaXYl1aTLSjM64bl7bABcjqlS9BM6VjVUQxjhzIGPeCiWPVd
2GXXrQOhjrR50oLKC4ZekYP3JIJk9DOOZI0A7K6qGDbGhGYroDKMKQXduw0rP+7KcE4s0eBKq5uh
qVRCFQ32tVeWe0Y7GnfeiDlgji908DUCdXOB+yDokXG/FHeYL/bxW9WYWdOkyAfZj4t5ivr8Rk9k
1wamusRbdOgyBRZjvYH55xuryuXtRjG/BucssAjPKEu8R29VvV/POzuKR0Tdo6gOGyS8RXhMFGNI
RBtF76X0/kXRK+RZAYPcb+HQvLbHzBtwv1o0ExjxIidgqrI5gfWcSpTqyiRs3OscYE44eO2akBlB
5LJ206ZhFgmRDXkklh/Lld2OBbtgcI5Fd8L49UzHi6CuE1iykneOqL/oSv6EuzZTWwchDH2OyIp+
zMfh6wApUcx9YKQNzW9gEPtIafgI56nr2dgBRNEeO6Xw6nitwT/sqL6xFXleCn33379yf3lFZ90o
w5abz2ENJKMj+ppg0oTtB0TP+4zVe9Aup8+cyi6lLbISchKAYV7U0x42M8ceqpdwhw2Gt9Dqc3Kp
MgSe9S5T77xXf4H7QB+D9+137SYdl3CA0ro9qhzTdZ9B3IFQMrX7EWaDImo+lDWLwYy7HsD1jFc5
+LEQYJggZXpMkEQZXOeu8bcwf6TAE/wGG3fxnhvWX/QX4twmlKy1jlpHxmMdlAe6kh3IYanvRZdh
1BwEXnUQsracR0lF8tsPPi3+xztSgTpJIL6ajpkmO7AOd37FoQzQ0SkHyTML/J2VMu14mJbzGGdF
9snabEfBCQeCokS6svUmyod3QO0f+t+fbHznhqN46BwTJwJfqnH8xAojEjZA4dyU801WzOjqwBGA
LqF+rbzwVGOXYHlzH6DrB70AvuFs8IrNQtRLowMXe33xLCLvHX+BH3r2n13bnw8+v3Xe7I7Ibcvf
MBz1NUPN/J0sRB77sbF7qjoSdyhGEZFyghLwxlj71efNBaLWx2QEX2E/RmO7BWKgj6gup9tBCQ19
lrnjIyhOongKQzR0tb9s6m54Z6b0Vyf2OSieGQ9c2SFyR9KNn/ggo40t5niGQ2fc9pjPlsPXSeGA
CJbgGATDc4j9OVZvAhbu8qtKeJcQmzcocEK2VSvWO24CTfJOv6oaVe07K1H+/Mw7d1QVrQf+5cTd
kRKwSqRfXBLYLCXar7+xzqF7atQ1xohQX63dRRQ0F6TBcQe5MK6swuVhh31YIxxYXfYY9ijO3JR6
LR12P67v/zXMf6lf+sY234f/H3D+N6fWf/1PHP1POP/Vf/zP9vmPAP/bN/wT4I+iX6hPGbxBiWSM
yzevnX8C/JH/iy8YSCb07T8IZsNXfgP4mf9LEKCeiGCQywOC0cB/AfxU/MJADATlWzDKQGym/zcA
Py7lp2CEDxPuP25shVctapiKfh8aDr/lqnPXeZ5Vh16SdcMjz7v1aWPerEzHCggwqi25g84GQm0V
ujsotmWCoNMO09Iq2+scHjuwJ3ffKwj005Iv5a8TegEofCB+j5E6M76aXCO1fahM0uB0SIGrT9sK
juE7XwT5fZcV9ipvQAIK8holRADyCITHkERFVabuVwP5r1qJ/1pOjUwLcFZ7KIPKcM+Qg3gr/Uof
m3HyH9a2gJ1xobPorqwicgAHN/oy+hzhK2D8/bryuXiy4H1BdAKe41Y0TKTTUIFtRwiMHBScRC9p
lw0Jt3UJpqdXI2YpDA8BYp0OXZWHd1mlliuWT91jRxvolBHdh7onCEgdQlQQsO3cdc0rDm3I8WAL
C8Wsy72ncLISm2KftVcdDodLzGcx4dMVvxkieAY1vjpZXZKroeLzvsum5W5E1fKlolx90mUnkK5V
yGnfgSsBN9KcrV/RcA2nqvJQpRhT6S8g2nTzBqy9aFeaYLhwmrZfZz5NMV+E/f5mIndVwLT3Wwm5
2EVh5WwTrcCLhuG+b2JXjuTQFWv0CN04geh2Zcdlhi46pi5XBph4QcGxBSv/MYN02SaUR+QFkr7q
BWFO9eGNX/Wt5C0DdR8MqHgdpyJGehd0y0SwrWVBj2rV3pM6qnZseGjBe44beCyglG4eZ0NgDpTX
GySryFgjGDJZW1fcKb++bQN5IPyhhtQyLdBBbhYI+HZhWYnYUzIVIHmjpAr2OWQWjLxRLFcvVSGV
dw0or/sMXO3Ua74rxshOM3AEYcCOSBvmwMRffxWL3RNZ7eBV06ch5l0QU4G1D4bV6AI0OAFkKZVZ
91npbXL4NU9aPk9FAeZ2dEMXwdGteiQJyQz8gNDA/zZRaOTqiHxv23H67EMTtunAhks6o8Y4wL/R
TJ7ZPOm9NPnjJCGRt6wvT30UpbP9VaBslgG64sGTu3AK0TsBL/PpVw4AlZblusly76DLYgeFd/2V
LjPfRhVGVDg30X18KkcZG//BgTTSVPll6yJxMEA7wGVPLGijcViPt8SPAFxA7D7BrjCGXmenrNnT
vH7pUGPFEB5vKpI9ino+QBWZJ7mG4rBeAqjZIv/Q+9015NT6mIc6hU79KdLqW0iKa9f3sMml/FWH
4qbU2YTU1rYF/DUUabAIMGvnPIrDFZXTZDzYjaqLCqSI2JYEv/R0E+Zyk/8v6t6sx20kbdP+RXxB
BhmM4KlEiVJKuW+2Twg7bXPfd/76uVTdH75yusaJGszJNBroQtuVTJLBiGe57+tR09YxhdxYLX0p
p0ge1ljdF6FqnxvPqBGUJxkxbxpgFAhv5JhsZ6v0C7fGZHFRxitvwn+Bd8fGKN4rnR4gEaUb16Fa
2SfFK0CLbWcXzb4aRsrxOKiPhZM/iqb8OeTPE1yGbSgxJLb2Avuf71PkLs67HpmPafXV1ZyRzRmL
ffQsgl+EsNkTikJ9N5Hm7uL5BzPOkiutKA72eXk3zAa3rudNnSi994zChw5/zNS4jwsqj8lgP5aN
gdczukfWW+8TYzbvlzZSP8t+DTfxEu6GsZihAmT2jXLWrwyTM0E11oX+SueBVCauPMTKTPdwMTY5
BX2tdvg6O7w0a6aOQm04Coy+Tm9MUWPHiaignWrLMf2xtkIKdyZUfGNdredqNGs/Zos9eTHvV071
2zKt9leDWvjbGnvlD7sw7Tv8Yc4xATS6D70Kq4t2ah8d9IvsDfqBbigPSMdf8qqBI2fVLLfUkBst
h4mK9NReIZnFxr/MVbN1M8f9qWf71EaVg7Y/wo6lTRxeQ/8Fq6Tfg6rwHYSz+ImL6KqsGdVHhtFv
rb670XZ0UfCOzlPt1cO9cPBbl6q+S+bx64Ci9K5k0PyWCi6ialWFt6Fyi7ewCtVbXlzAH/ZQOkhP
+VSzUGBW7GNUeLStFjy0RlrdYyBLLwfXAuKiezKmcdnOkXVfRNbb6qw95XkqDcyDBUZl1KNfAKPA
Yp+vM9tZNp9zoeNTGK/qUz83j01h0lGtVB9+pdePlSPFZjOmUzBH6TmFTIGFARIXJYQCm8WqOXM8
Kz8U2bzgzZsgBdCMtYCAT34yd9ICIqWkS/vMbb/VbqkOMq+mUz8667HM9XSjKqOEcJdCP/CddboA
fmhn+k4ylN4mmwa7Ilsx79v22gKTwg8aj47Izf0wepEPR0pulhLhfOac7aJ3b4b+U04g/K1qa2TK
GU4es5nD3Wwiq+td/Oqq6Ddxn2d7XkXBYVxO29SgZuKkxoGXyKvPll0VC+O2nbnRSyVp3Vgq3TTa
Lr+glF9L33TMNdvOk/cKKsTWWG4VR4OXTJsSU0m7bb2uw13eVlunHz1/rVsGUcR3kYzsrUYxXDrh
tsdfg4PIGPyxl2qLxn7buNgqdPuphX0yzc5Pbc7YQJrZAgrZhTyd8XmqJg7ptVHX0MvGhnKWq/f4
zuj4t1e1baDVJhg7aZfG0lJkAofsumxbycGxXn6qUXzOqibcV+K7oZgVUkTe1xlShuOW8lihot/M
w/SN+T5nzTi7bWEbuT/n049xnupu0xLTs71MO8H0hd2I1RPQ8ygOtiErvPrJ1lXLlUb+7Y3Rlt66
4TuNu+2QG++nsKZCZUftxpDm1YonNU7yY1mPL+ZifJndprxZAQWTIizpaaHLscE4+1MJ+xZdW+6X
9nRlG87By9LrFDxJP9OWrFfq76VrvqksTDfJsvYU6p1tIvkHDGYNmqfu52K6N/N868r281jYd7MT
LUGFdexqNC2IMN4mVk3xAwvPpoHfwV6UbKuo+UKQQ7+z97iPGpW+BxqB/Hi6HkaZ3UfDCXCxsSma
mYG2Mb6u5YlRtOGlmTBs3ea6w+76KRmHgz0/AJ8wMdS8xcw1PEdwoPtZ+33e46EGZuN0PdLyeD+a
ahvl477ry9e4HOg7lMWLJYvtikNkEXeY0q9RexzNzjUv1Rhs11iSJeyLxCz0jeNgwu8Laun2ei/d
6Lwk1U2Xq7sRzcAmLpzDyB59kCJ/XY3M2+u5P8qsu9aJa42HpI/UlTOOl/ZefByLZDMTAVwBRXnp
csN5LLGciWpBSv8YaxA6ZZ99qmfKfFEcvnlqXXdmcc6mOaWsMn5jLsq9PYW4JgsWq5FNCEuKL3pK
0nPT0P0z6QWs1nofh/JG5ViMx8QmTZ4/LYVOqHM6rX95TFKkVDIL2Vw7juHcZO5jk6cvei6P0ph2
TZPkD/Yw/5zd0No4VYUwojPW46Sd9ruRyFMX0Q0ZwvJ5TMynSTnmxiy6M2s2I+gqPmkvSdkCJr1d
Lu0zs8n2TkbxFZpPsXUlhRAXcYeswOr0Oe1nz8j0ti3yzyqfNt3YbiPqmnsqHBe0Cl/apiiNMJBg
UAEWNfUuK9ObqaTbUhPUDnP5METuoe7j7WzoJ9JZIg3LjR8HKwMfHc/EGDQok4ovumIuZfI91fKO
rkkwUZeJqaFZE4l02ize2arXwKGx4lrDnRvlJ8ZPXcdrTTNojCyAXeV4qC+9Nj9ivTHzDmNyBAY7
Eg0vA4DUUsvUHyeEjHLO1N4b31K+qr1UNGLFXMY4hodjq6k0O9byg42fyZCnhVj0OCzLlYgsYqr1
UBCbJhwrnfDmrbTM+lEukbFlAqb7bGT2lSmVPJt1dfIUCpMccRI/zbec/JB7TbyZaH4b5lNLyCMa
+1sDH5G9Ut4yu2ja1KO9pWR2G8qMCDetzpxJZzOsXox5bbam0Fd0ATZaV0FlWocYlcyWyt2tiRtF
i2PnLvdliji7KF1IH4PgYxUrcoW1PoXKeHRM3DddF38xuuI6XSUtVZQxHtoZI2Gfbusnt5twfJmt
V96MmNo+h7RcwYKSho3TNxYs5/DSxqBEso0RQwHjAP0p6ShjkIzP6ZL0POzoxoCLsNHmJ4Ipqi9a
S4TRiEtCz6TQ3ZaPKlE3VSksttUqexldCiCDY132pJTlsDKM263EsRyXfVUazdFrv7fYi/AJ8qqT
eH1UnC0wgl4MiozKRctd5E/2XBO4QgLFDMjJ4tbdNsxyan2ZiP0pkuu21EK/lVkyfxlc7yYxrhLI
Gb7tRru1sM8CD+Wm78d6swhtkPdCjtn0Tu7HqZ72qm8DlKnPMBkQGYnv2QAuo+zH9Qjlbms0TlDW
0TPcDcIQr9nDweyPupLptofg63dt/1hMdswn1mie5yD2qevel5mNuzPpb6sueVO9ca+s9TAqWQSu
QKu3eFeMQIuCZjC3sBEJlo3JivegY7ajzYMAHiNS61PbEKTZojrT8vkx04G4oYsPJ0GU3xb+Sh+K
3B/HEPWRIQLDs/CZm6XPYu4esA7PR4xI/O2OHCHJ3XTDFvkl8Vyxq+ZovCuws9/rmCVlJebWZXof
keLabhQtw6rpHxILd75XDOm2HsuzXbsXyOvQ+kaJ1H6Iv69NTB0uw0E9tdXGRCe1sd32k2IC5ady
UreFnhOfPKL2mWfCbdRZ4Fr52VQTHl9Jja4oHP0gPeMJbMBySMMa86fUJ5zTP9q4n/zUbOeTbSsw
xXYnNmFoRQG9sI2s5yt7Mh948wWMQ5ns8GwizYDcikRT++AV5ZblWVz3PaWPTEyUKikQ9DH1ATcR
xwsVqhwb4VPYeOyceT+1tRUYBmTftB9PTVgckBY9WS3wpxmTaoCp2fS1p+5XIoF0dN66ZNhE3m0a
AQMb9FuUssV5ffqjTDXQohbCuKAoYEblYfLEXeFN22EhpEZat6EZxo9C3xhVz2OFm1xpK4ji5NSk
DK9oY9xFRWrp7Txa22nC3CsiELjTgminT00+VKF2dbps4ZVslthb/UTJwV/N1jqsRsudKtJOWlLg
xXDcj327WwwHmMWYWOfacH8OCs2HXMcdJJpbx6z2awd2GnfhDngGpcvmtWWXPk6WHP3YdVOfMutn
ttobxwsfc3FRy6TUjvBEcqPM2RBtfFuF4lMp5rsBZ/nOnabuTGn+qq7Nb8mkfwxVUmzWxUq3g2kU
e4LzeySGeJ0gC20KSZDJubo3xn64L+3m1RrtZw0yB2NBHzThsIsHrJAWsVUPN6/Pi703O09FP+xE
Td8GtzcfaXw0kuTOEd03PIXPgF22TlrdUS0btuCXULuUyRNTr+9b0fwMw+iyUsIFfllVsckmWyMy
YHDJ8tzE2c9MuRWMN+PBNtI7s15Z6YW1bSTIK3fg4Fk5+zJWjxOHfLer8W0y2GtXiH7sxrmkkDN1
b501hX4hnX0kYuJR6e2Z73mNG2vXRO2e1uLP9KKK7xFfWPP4HLVjALGl29SUVzZDRXZSL82LnYhv
ueYkGOuOv9khiKRZdcucBhXUjWke8zmEC2M6Rnzv5uvgLx7xA4mTH43rJ37jrT0WD0XRoJhB4t8U
7W0Y1+WV3SfNKwyKEYu+pgjUU5TW692yVB0tW/cRielzigHeXxKCABHLlxpWVpotygdEhtIhax5T
GvZxmFy4ZzOjRN2n1lLX5TpdA30kOSiuc/nsKKn9rChfk1YcM2P50Unv3BntbdxnWNJUs7c1lIVS
D/3OMJzPRen4hhLpLuF5uGm3rdnodzlLURU1hu7qKKRx8FKI8mVj7wppx8SXkBumKLxidjSUMkzE
fq/M9LW9bC4uzlcpX5O82lhjFu+VUWNsXs+du+5bnTyMuqbbGcYv2QAyEUrVfnCyU9OMN9Zg7eGT
3cM8uCaFrW5w2t9WeiXjmPCMO1F2pi7Acy1PrZN3ew+BQbNOezP37sacfYezc6uEgTu2ppchzepm
MPSt14iU+Dm7DR0nCdIlOoQwjXKHYi3nU2bGD/lavjqYAfcuDCZfqpSCCxCmJYMMokvzPiJHuFiC
cZmEUwAmqeHjjszHuXsd3PIAPElo19sOMmq3BbWfxZuBOBRvFMToqpj9bogtdQfRbdmslQxwOgSp
CPVetwQqLHWU5bfemp4MR5+VV92SeF4Vvfwe1sMmzqynGW4Q06qMl7iihAX5lKB+eR2i5CCkIAao
H11lNMyxfPUyIm0zuQj6FvswzY8m9uuxJfcfwgRInrXsU4gNX3LL+mKY3clgZJdthO0V1dNuW5ku
YtTBBtDS3fXwnqAOLU/5tNyOiGf4pOhbZ8/j6LmbSU0vZYLEFk/EJluqkyyBx646cN2+3IRrbd0v
FcCHfl62cuxPfBR+gh4FO8BLSE6wcQzjYKf1XTq1n9KaqM1S7RDgyo7p6oT1SbTNKYsp80nnNpH2
oynyo8Yi3BjzphWZP6f5DzVQ5KIcCR6eGhmajStbXHLl9ktdu5t8gLGYCuTDUWCK5UYuJbtAVyIc
K1ZEe6TQrSC0j2S7U+gSfJNA33EJPtcpuVE2uV+xtMAaO9paDaiw7EqXTPUI7fw4ptabGRsvdl+a
Wwg+lY894UdCH3jTeqxvc2SvG7N8eRi6IdkZVV+/Ulu00yoEjUQmExGdgwnzm0V+VmP/OSdZ8nOQ
nmemE/Rsky0qCK89yGy6cpsVIbYo/KWtCLMAiThFZx+q9tGR/ZWV5D/BDsXProkOy5GqPawrLwWc
ynhfrgweXpKFemfXtDtoRFPgFSSrOh1OSijadnl2Rs53KNWnjPSD6V9dRTL+hrJltzoUz4p43GCw
DwyXSKmtn7UMP+fIqX3qLyg8vnp59GSO81mP4b5YH3JUg04DX2/UPyMidYfOhFb2F5G3b6VZ7+M1
2c0S8KA0XmWrjq5wd+uUH/Q8vqxZfFzL9PvCu10k4UofPyJeMsjzekedQDjfCwz4mx5I4KCjc5jW
O8TecDnpvfYWbV7vosDtQJhtE3dcTmYSOdeJmwATiHkLHoWp5SVFqbKlYA1lrfHuIL8+rW1+R3+E
8FbTFAgpHbWkd/sxRRk7T9GTC8mYCII9hYoR+53M/MYRwVDGX3szI4wN9+jQ7b1rO89u2E70Uaw7
4AV0mx2GMmN3mPbJBH2n6oZqj/N4BeB/LRL9NtcP7eDEoG/5ddRSvnF6kxL2UTqScEyBiKObvjc2
mVRf+8nqt/0k98rMdpNFcUThUr9IXowiDrQj7W0MZwCuJpWS+ZEE7layT/DHrnuGXnX0RLPzEmJX
7DXRWY658tvZ+DK02fWYUOo2ku+ElC+ahtQuq1kzGfHb0YCggWZOhLtMmFfAYqmBti4Mt9D1o5Iq
IrSsXeL9EJq9ScXpYY6Te3dG3iZGS/qVYR4E1W/KxO3PnlqHwcnpY8EuTyUtlzkffGaqiftqTZID
GX998hJCNArRRLiclzBaGD59UZeDkkhQH5luQM+u2gyje+h0vK9M464eEK3CKaK+OpuHOBTuPkVy
2Sbiiz3w4ay24cd1epKNlNvZTAraFj1fXy4q4pbFNczrUcruUDgp9Rw4wU9l4/XVNll1fTfblTwu
VHi+QBxbrtuwrL7KjiIam1vkFUw/s7DiuEVPQNrFjt9lM4idKj1RIrqflskz/UEqFyzQNLtPeW2O
vW+ERX09DWlOY9BkyMy+tJzmyL5D8UAMe5Ek34rFbECkdXfeUMU+o//ezCU/V5baz2lRbOZsvbYM
jNpjmDM0zq1vVsoF35o6LO/mPI34PFN9HznAL41hoZTGGASngAeUp0Hd57yrSLRfQcWXfOLEwGJr
tkW3D61E+BUgmSvEFCnw6GwmAIE6GDDFJL4FnWk+xrHtBG6zmPtyrSxUAantfa+t1KB1Q+G67VON
/jBKdjmJ1y5UQ4P4PE0uYYa1WxEHnjPP0jexSfOnnqBWbhzZLNuQmSw/IBFW20W2/U4N/I5ZOZjV
Zl6n/iDJI66mPMpulErMB5WOKttOWq7HcC1J/YjsQ5TLQydcCGpDfxzBPX+DMpUfXez4PtPk1i1D
JXehrEn+DUJKQH8sm2KZzjzRHgJiK8XeSJmGtp15t4eeOEdsYWCPKRu2U8z7VbnQMcu8nQMTet3t
Ys/6HBpKow+srfbnHDUgC1XNJ+NNKn1ex65ItrBVqBaZlqFeh7SZdpDuq0MrYO9t18yzj/BkR/Si
xFZ7OGGcRDIuE8RYnWOdm2gibhqLCz4yyvdi0MmXbC2M74Z1UbzH7QCxsLWiY2gV9V5yuZJIG/iJ
zYr9Gs0zPy1L1xtZx+ueTi3adKpu4vNcWPO9s9bCD0ev3fd8InBEw7ALFrevT0w8yw/ZXHzWMJGf
8HxXAILJMjivwvO6NPONJp65o4axHNNqLva21UY7hkhTZZC1c3TtIX6YqGKhjZqznZlRghpzkvhN
GVfOdEuuQ1tO92VL8M406PVoDT2+o5iv/1sbp+qmW4b5TlaG96BtEvYtOm7j2qa2s6vnZMF6lHrJ
5x621zWzCPPbyaqckzV57WfPw8x8laGSTEES1sWZGnsXbkyVGN1nlakeys1MVFmZdfEzwsEU1JER
zoD86AMedBRZM72mdKQoEi20H8tTjpVlE+ejAS0s61dSq2mo6ZaLWd6xgbjUaLJG3wjwSvEhL3p0
x6qmmz0BOxd7Qf0iWB0jfDBr4yGkf19uDM22yCCS4mrtvfllNcbuVVPL3TU5FKkcGdGxqbP5utWV
HQj9pYC4ErgI7EEw9Zb3mKx24c/CrmFmmareSVh29102QjHyqh6hdNUWWTCwxT+EU2zfLX3iVgFf
exidnXEiFZySmVq7BiKBoLocvWNuh+upsWOXMuPQNhbAaCoye931dzD/wm2ZDvG1Jo1kVp1hgK8p
GrW1w9TLv/P/1fZbalLKc8a4aoMW8OyF4BL1INpBrLL4p/4JHLCy6clO8mUguXptXDVR3FAIzUCG
z2eqbBc6lTTPFTaFLwOjYiiJUD/fVuW6+Dq2wusWBf2uyqjiU6kmijDT6GvhDNmD5y5Ipom+9Sny
cudTM0M7Hp3C2JhlOdw3CuShrVe5z8p5fuma+FGbZnyfRmO0txjFbUHpaRRCISOa9pPjOnQEwQ07
o1uad+COBuNxaSd1oyb1+QKS+jFQK94k3USnTzp0UJACkK+1jie3kyq8Yza7dXhn5aX7tNrx+lxw
KLndfKm5Lc/0K71H0N0m1WaDqnC9XNp8oKeNZGZXmMt0Wv1uRgzhQZF7WPrKeE2QYu0moJ4befHt
b+3UG/zCdpdXHndxnhyPgp5hhNkJfb+zzRfKOKXbtBeNanxeOgjmpFqO/dmMtfe60mYI5EUcn1Ke
ikYV+SXVstfBK9Q9Eg1TgWPkmW5MNBK7BI7iU5FO8mpE8bLL3IpcZpBM56Rvnz7ZuIk3DLqdscNa
ZI4xDzVNaQ91RZ8iO1Dz4KsmK8CVkfp3WHxvczF2zMfNw/tOTN3TEkdUQyGsgl1eTPp4As+KP9dr
Re0IaYwrPYucKqNFgMlN39SZyGMWbsUEshq19QiScfDmDeM3o+sW30d7WOgxgtcxi/FuXVxKp6Gq
netltUOi3nLBRmSq1dqVdU224dpuR7IwO2fyvH4XNeU9pW2Q9rlH9dUbRLap7JBKYLeENnsfHRTV
NtO30LhYvOJ5vK0WbB1u6Na3soKGa5RS5j4786L9xKrV01jldOk95SYm2pWo/upOq6p2tkNsVBUd
9VYjyvuEcKIp/6Jl7u0RaMpe5FX2ukDRxUyHXuV6acfxq8wscZ/mFn2rzNLO3mXBfEr/arXZUke7
SGdk/LR+i1vhDC4qRK81fZslFqw1GgHBUIgb1RmQN9O5vAI53P50aVCBHlTrnZBmd3ZmOzrCwGQU
o7Tlfz2E/7cVc/8vGeNdVGb/e8Hc9df8K7wYRMn/sdn/5aW//Cv/nyfe+x8BxAIxq2DHNi+jvf4j
mfO8/3GRxPGdm6bwhHeZ+vxfyZz6H9sVlucpbdviv3b5/3rizf/RUinH8zwtEUDSFbD/jWbuovj9
/+WtSivXtZnTroTD/yp+5K/CuYxo1y2piEFcW+sDaFZKA5Gb4OMI08PfHsvdf37o383Z/3QpnoB0
+PUtYb8XPJeNU7odvOmgtwfnoMrkE3BkphEIKgl/vtKvotL/3JSwAQdI+ZdQ8Z2yH6ZwBdY76jAU
rx58/H4J9JjUOwXAfF9Zo3gw1qE552S9n3KKVM9/vrx1MWy8f6hCCXgGUHct+d6NDjRcinoyu0BR
1HhcPTpAIzXbvcrs8JnULQ3WsEnfxkykV4oRFKcGZhB2jLX6yCiA6vIffhPvsuyIvC3v3ettxgER
M8Aa2gWyo1Gz1v29dkG81rFbHOlvrRV1ljpG/221OAnL4roM45jYwiTPG5d49Os+7J8ytyxp8fS1
b/ZT9bLgjT6MaBc/8GJefp13Dw5tqSc92vaWx+/762qUMx0zZtr2gbe0Id2ascI5p3FnUBdVV5XK
lqc/v6p/WJNKQfqjbUaIIt5PYksympN9xAWH1Qv3pbjssKEDOMQAhv/nS71Tkv+1KvnAxEUci9rf
fL/+FxDEHsMJWBVmiAiu6Mv0WJmXpLFnfuQnhRicaXMAkze2ZxUX9/iqH3PKy/zd1S5vM6GZlVN4
Rd/i43Sj17VsEEtYoeUxvWukHWjZvXPlplm/h0u52sxOngf8NnMSInpLMzy5o63a4oMb+/0ZKiEd
V7KFcHOUgX99aWWejNGSkF9kHZZwG9UJDQMj2YYrwfmfn+Gv8t7LI+RSrq1M3Eqawsc7pxSTLjyO
yor1kYwG5utZmowSS6jvdFrdxowA2QzlKD/YTv7hBonFXN4b4EGXffzXG4yJsWVM/zgQK6IebArE
PIrioWMxlP7PN3h5Vr98AIQJ7FvsxJYyPe9yWPzdslK2FCborrbBMpvTVQfnm4549e+GgvEYuYrL
8YLZQzGRRV4e89+MMXXZEZWjngwo9IonZjboA8nE8qG15R/uhhvxTOlaiMK990MUW6T9BItmE+hO
h+nRbo3s++J1oAViux2/SAiO38Ns6R0ffaPbbu0sRXG5VmjWaC87OrtOB4oT9KslQOGmm5uPUE3W
b+/2cowqGIeataulfLd4vWVs2AOtMhgMNBnwa8pjPXXOtxQlKOXWUTFjd8aZ6xqRX4xq2fBU1SHT
YvLdYbCuSLadq7WsmhNTM/QHxpj32yGJiqs8bUpCURs5xOWX/9t7sgq6wUY8lYHhIORM2+6hGuuz
nvjUe+y/Hyzz346ty+U0AYltIcRH8PzO8uINvVW0pixxIiU7ZdWSBvrw7IzFS5ste+1hy0AuF28K
0e7b1TrNrbz/8/J//zb++g2UzSdwoQFBOv/1hl2ZJGbTuGUwYkLcdd5SBFm8wttIOiv486X+4dly
yPCNCUvh/X/v/uvyJqmlQL2duHDXHObpxgIuNXM4TwJaywfP9v05rHE9aEI2Hqu0eZGX3+Zvb7Jq
xxLF+ZIH6ATxmDrGXGz6AS7GptJFg2p+0QeEW7a9SwXZ7p9v9Z8uzgAZ3qgUSgJo+vXimgo8vfw6
D8CsGj73vQjGI4ziSpBkQhSDnsJEFOvr5K6UNP987fc7NjfOpE0XqThri6bVu60mYjQKMjpIEGuj
5TWCJqrv2hhvEcxTbUHS/pKkov1gGf12UeFhTrHworjadk373TIqySOZm7OKIJ3Qro0s6v3KsuLL
KX+EGe4QBj/IZffnO/3tKXNR/EfK4ZN1TNbwr085zHvPymJTBDNl0nNLR/TQykEwGEqlB4RrVpDm
ZfY2lUbxr9ibSrN14buxCBAsJlhwcPx65Qlu6Fp3WgTZTI+t4As+y74VHxjKLg/t70cTV3Fs4khl
Cpc45j1zVhTjssw6tgMdYW/j+MB/jv3zg6f4jv7w180wD4j/kP0Qtr7HUIL5TGfXSu3AoOq/nzRK
AKOkeYvDJmcCh+zMqyFf5sOCFPeoBsM6dSJnqgQ2kKAw+5wicogG6M/v9rd9SXqSSgHHA702ErZ3
q9hYDKsoTVdQ/2o6tkecmvXc+nNmNsc/X+m3p3yJfdnsOftNi8/lssr+tlG0izu4/RqLIBaqOuXC
jI92uoz7P1/lt83PNS9Br31ZNwJS27u1mhRkfZQ0RWA3JX0OL1GBmSQMThhwffejaj+43m935VoK
15jD/kcSzNDJX++KeKdJMNLnQa2QM7oWGABq3OW/3ee4isNTs/n8lEN2/OtVoAlHAzIFxiGt1fy9
YhrKuekKdJ+pdhmc1UXwjRjNk/ghAwz9Pz/R9ymn5tpsNuR8GhTNb8xkwuqRiusMT6sbwwa8GcoL
P7UwyISVPR0zeuwZUQ8D2xNQ3siQMT3c/flX+P2lXk6yy8bHli31e24mk1NXNh0rDzIikXtoJswm
CPuC9hoF+WmYxAcsqt92WW5ZESqYhKwuC+ry0v+2VJMat22hqzwokpHeIZOeNg04xkedWfmeiZne
YUZ7dvjzTf72Jf51UeWSQ7FqHOfdXsfcmpV5BH0eLLqjF23XlylfyZBL5n8azQdP9J03m83o3dXe
hePUx/g1qi5HO+VRmJ3XzvrONC6kU0Zdv1QuRvEriHfLZwLgdtlOVNrSY2bH2Qd3/furFWQfDpVv
tKvUfi5//rdHPcaFMAgZkKggUygy7W1xwSFEg0yzM7Jq9+dn/PvXevmM2O+Q4TH2wHl/NRu6wwRe
KAhB2+xLOivBUFj6gy/G+qfL8MFaEB8dKiXmu7SqFGlmpI4xBr20kSDEluXtnXoZv82aYHyT1iqj
BCHT+pAPpU78SU/xV8wV4cnpHONZWAmei8pemRpYmBnpw799CiSzHKtwAwBXuu+XdwurNI7jrgiw
TNkbjZEF3cBkfHCy/PYRkctifCXwtSgJCIp5v7xZp0GwatZcpdduhFitjjeIxVBXLLBv+9Z9sQwm
sv7LOwOBSVHKETA1SSvem2XnpmfMQZ0MgSaS/5SEsrzplPlR9vfb671cBd8vMYl7qVhe/vxvazbr
TJIXwdAFxE7eUTLuh2K28xEB//fnZ12CHnZ9yqKu5bw7L9kJYnNm3kzgGkyWMOy8IZNbxE1LV/mK
6KK/XWlP/Nulwf7OoF72Pf7BwQ/9660xQKVCK0bVqGdgkl/k5eJ7lfXvkLlsPuqSNeOnlgj9LbKG
X6/CkF7D4L99UJvgf1G9qZoufqoe/rwafttRiRqhrrqsQ75DLd7tqNMY4RajsUEsgKB7SRky0njI
YAtMLvs/X+r3JSFMUkt0xlK7goT71zvSM05lEaomWDrmw+SxdHduZbz9H1zEw2rNojA5J97dD9Nh
cx3RHgum0dY7JmaEZy8Kxw9S83+6FbYHQn6PCj5ztX+9lUkyUGKFlx4UXuodGPfSBTP55geJzO/v
xqZxcMncTFNKvqJfrxKncmymjgJAzkCfE0X1bDuQud0w0qX5YBn8fkO21hd4L/EtFYD3pTUL0mzM
aMQqSKx2OeVtNj8txmp+EN5eHssvScSlc0FaRn7v8PjeHy0YehoKaWoM8mguDlRljLdsKKBeWdH0
kOj/xdmZ7diJbF33hX4kIILudsPusnM6G9vpG2Rn2vRN0AY8/T/wuXGmLafq09EplapUZgNBNGvN
OWa9vHM02kbU6+vxWTC3Qt0nuo5DxesH6CWIVHB8s3CaU3Xs4s67cxrSOnFOWP2Fof3govJccp0x
sL6zPfrz3b269B+nMntxavRuMxa+Nt0vZbx5QHEbprSKo38P+T+fKv4Zn42vbVE2/2MwIlurnSrZ
Zgrk1lc2iJ+vSTnqH6h9JKr5ZHoPRPjnrOtYkkhxGCYW8+7bAzZpiPaiymGgeLK6F6jo4Ll5HOiI
Hc2GS/D+1VXpVNn+37f5ayp69TYp08CQDrhiIOl+vpk/VNzFy1JW3UkQIlLvMOGUX8qini67AqlL
mCdF+mXNCuBYpsu8dtKDKPSBTozGQV4rrFVBst45xuaIprVcu/s485vkJCqjqm4XBUDsAACv6/Hp
TM63Ol2m9J21989dz1YgNLfOnvQlhZE3IxJ8m5GDbVCnwXDQeS4tBDtRFsiyq6ayLxzfToBRBikN
gJlQ1/yQDpP+5ORTbETuZOAhIifOdi+GNYcTpioon++Mpl/r/2+PmX475RqHrR+bPzad3ptdrzbm
1iVrSZxdouL6Iy47zIvYmn+4sAZeRILweZfWuY2YDw9DEa0j4do7pVtgDoOVzwrYaGPgq7Xt+CPZ
7xkdetlvTnVQGvY7D1T8Yt//9nO31ipN/G0apm7gk5n++hvPYlmbdm3XR5t1FLxlQZjqXtrF8KLk
lvxrtA1mhyxuJIwKwhq/kMmuf6DfRIpXD4QU4lpCgFGbs0TgXOe12ksFDjfMmb8I28NgdUNRhfS3
aum9Ab12ivY2dqURhMnsEB/uuGN82Qo2tKE5yMwKu9rCSzf6RYNaxEF0OVoy2bUo7z4hPU13YCY/
m3HvEbXYY+mset84IFVJyOaV5aZUz2aED11hGuU+mKR4KPyW7FwHLWUV4tpDnJmhoLB2CxqPkREB
R2iHJ3GWVySkgctUDdtnjHwAv3jy490oxYy7iLS9575W8zmYqEqFa9D1qBknB5+zAoGl9zWOE72r
2RTfNpzoiavF33grrSqDRU7Cq7gclm49ZkVRIAqb2urLvFDb33XTEiC0maZOHxpMbjelFRTBjtsW
1SEus/g49YVQ2S61dGWE9ZyVRlSbiP0j11vt/GorkHZRLqwFoVW/pO11N8kY71EQFBm7EuV/G9vO
rHbEYg7kuE1JS1iq7LEA7JJu8ElTlkn5NBKkfqn8mTKc7DK1npLV6z6ssO/7wzg7IjmQvSUfvNTG
AyJ8XXwisdX4ZqhS/BCUt6ojQZETolAC345rKfS47+iUIuFN6vYRLTfEPKlgA+8xpPl5FHuE/R2E
m7pfUJot1U9vqgXebZvcIfPoQSQJnaGZ1TezDVYT7R6+hWdozvSddWuJw+iROX/E71uaV+4y+d6Z
iTxAEkgFYwirbkIJhCCysPjeiQI9pRlo+Jd4gTAeKjEY8kiErQR9ObuliBI9DB8Qe1rTocDafb0W
YpGwkYWX7FCfwGI017SKr6YB6VbUZK1ZAHkZkT9ndMV9lNYj6q7SNDNnp90FbX7u4M4CCGt9NBPX
wqGUV5neTSpbvthLgYIzCVJ9I8fYvCcTOl33md1nBuO/mu4TVg9sPvj+41084rs4uEWZdeSn4CbG
ssAWKpz8oMYrVyfdCzFqxtfWbIyXlDj4zaP2yMlxV0vt5/jTLQFNZSomZv10/UhMMMNLAcaHB2U2
7lXdrfUWUAuh1a6aUZzi0lGPVjdD0RAj6knc35l7B5USj0MfWPERQb1eD5BcgwCHts/Bmp3IQgQ1
DdT7DoYHiFKUmFdkxgXIskn6Jp4viWOoHHVMzPNM/ik4QGTr54JdrbsbzGRpw2XE5Uovv1nXHZpR
cKG5yB8Yafltgfusx97vjOOunRoKUQ1Hy29Fl2N+FD2jKtQ+/g1NNkCA59NabgfmaNifhK6Ske7N
GVMTnIDLJvZxfSZZmSaRLDq07dry04bs0cTGfOyrvD0Qrew8prY9iMhsLeNLH9vtc7/azRh6ZifP
pNOOKpwd5K9R3FQO8xXrJ5WpTsZHLH8eJB5zWwCVay8fhk3oezQ4TurIMr3ipFRd1Pelu6L0gysI
gG2ZBhjpdoAt8ji5ndvtrapa3H1OTF19T2Rm5e8KTyRr5NWo8eDld3A6vIzF2CBjQewSWQVkpjj2
hOe4wLy3Io/po96jesjTJS2HY/i4UndN9HTN8LXh1Alz3pJSy9iBGSCW+VLTIP9sN8bwLFjdvF2f
Ot53LyuCeRdod70vzUpBHMun7rNcAYNgL8EisLO01iQHuKL6Ycb8Bj6JJO8OIEQNIywBBkRFS4gd
nXaneyYbgoRsc81Bp419RZUP57NTEiSpMLyqLO/B/oppfViyDO2ezdCroyk1Fdo/UXUVhJMRPknH
d7I5zlbzSzlMs7jJLF0kkbHMiYxSb3K9Peu+jZh+7PmhsZW22JVrUd626VTZBJ032c2wGq0baX8z
DGS4XA26dgJ8tl+zNatjgyXM9nPlXusMqDM273ywMWukLjfgZ0qcOjz68YcGFEy9t2eigncDnGAL
l+m82fCqHtmaGIR9EbSmdedai/cMnYF0+iG3BwSgbF6gN/QpntG5trz+sXIrsTyICqPG3hcEq7AO
9P7PSgTJJ2Z2YaJIjwEhE5g93fXUX9i6DX2Mna+PxRTlNseukNKWdSV7H3YQauOEmEPN1AKR02fB
LRLNHFdlg/1TwuldI5EExZnthZfvW7MtrQPcr77bZcFE4HKCzUvu0bv7Vhi4afMC9qAY931r2Nal
HGJWSq1jg5G+pvI75ndy7q2Cme7WHEzzMw0R9KJBWRpWqIumEpcNQpn85FlOPR5aVvkpGqdemNfC
H2OISIkxyqu0FtWKjSsw7XfOULb9+lDza39GYVJAmkJJj+7i9YZnBGtZm/EqzwvD55rZrfJo5XXp
pnuXhLASR4okgjbXEPDZdLBrWqbEM+GW80M/UM6IJCisaldTjYfag+qCNGNiO6+XNgNBhVBfWmEh
Su97ZwA5OFR5oDEItC3JKXnAKvbvbf32c3/bv/3vdrZuT0D3ObDlmx1xoPOsqVUjz4MTj7AFOn1h
DPN7mNc3x7FfV6EBy9YbzZ1HcfP1Q3PqwEmlat2zWbJFkDPgCQ8X49kP5vca6X+5FOcxh/Y1J2kX
dcHrS02Gnj2dJe45nml7wJ8SFCp72ngXjmRD/++n99eLUY4KqFBSL3qrKprUZCEor9wzp2dSukeI
uwZ6Zqya+Xs9jr9eirtCfePadAC3f/9bRW8x6eUuzeCefVt37Le0GZGi1+yYXtJ3KmxvTrTb23Js
i/I7w5yS91sFXatEZ6/Kk+cRJNXjGvfWCf+KsewSI0kPRgoP7N+P8U2h4H8XhEFIax6Fke2/eWcs
g4VnUG8563L5wuYJM2r/aNDI7Yf85wzZaBcsuC//LxcFx8mug7PE25rL3AV+iSzPOccQzC7V2k/7
dCBbNk9ndz8mBnvbzDTn0xiTifDvS//lo3MYpFREHIpk1i8k62/vMlitfqmdFnN6wThxh747lo73
XtLLnyNmq166m0pVUoZ5yyKdJsPzkJcCciKFPWo8ZT5t1ZgwZf145zv484YEM6HcFLOI63iJrwdn
Itu6mAGOIWrk0CRz2R2wOXz+91P7y/24gABpZdowK/nr64ssa1a2di8xMxS4+NM2sKlitsGHfhDq
HSnk20Y4I1J4Pg1aZAw02bjk62vFpsSq1/ojltQhvYiTxrqoSyW/ds1gXOieTCJvSbzQ9qZmDzIq
OJUyGB8CYoDPg3aHE60/5z9/JDxbHwkvkg6Mz29LxQn6t8la4o4w48LY0E8WjnVjvG6d0t6Vq7de
0LwuL8vCd975Uv588HSkqPMTfcEPEG8byIlVJ2LAB3JmY0mywaLGCzZJeDdXsz3++x3/OZDQ7HKR
X91FZKjb1PTbl9HWgGYtYEpnU9vs+5EoRGyz35tL7W29eb3q4cigaYruetONvK1l9cEQF5jsnXNQ
IowBwAMbiwwr/LuDPlDmss8U7H38Sp797BIwsA9iUBtyHZsLMxgxyGHLOnJwBw+qU0yQzpw96lms
obss6cERcJvxarfQrzIF1ccx9gBfiJX498P6y3uBO2Ajbaesi27jTUWOYnSWmiKT575zzccWqxf8
xRw2aB3giv33tbYB/9sT2+o8m4CJuZnmr0Px6PWLsYSyLUdPChkmUAnMENa96nHzl3S54R2tuJbT
cp7fAUC/GQ7UxBG+0E+noS6RCr7Viemq4WBmBPmJtc/bj3TDQyeI5Tv39per/HIIMH3Rc4Up8Pre
PCfVGhpJf4I2Z6F55lSFuda363eu87b8yKyCdFYiAEUez6wv32yDZlX2XpA74pwi1M+OjorNPlw7
YQ8XsT2l36ZsNL4uEB+xS4um/EBMfGmFkhiIZld7EwSbheIkBVaW5590iOL3FuI3T2L7gRTqt34h
xWwOt2/eMiHpOclyljhLHJVRK0qxoTrr07/H0t+u4tObpPCDkhhF0+vnDet/Ro/G8lekfRJRnBeR
U43vaQz/vIojTeZL5nAknPQoX18l163fIRIW527yv6IgoMNb1wIhyL9v5s+P8BdWWaIapnKLBuX1
ZVYgxwSEJuLc5L35wPlF7EB4ZSc1Nvb+35f62x3R1uV/BBujNnnz3KRRktGCyO2MPmA6OznYCcRK
dvTvq/zthsidY2IxXRobv+bO36bgrp18kBIkm1dW5dzkVoxfdCHMBtHS+I7E4899H5ou9s2I9mhn
cLnXz26AvjAv5Hmj0JlTP8KWiTVQC32SMh1uijbGKCfGFvvl0NfDf79PDCqMdfTz7MLe7t3R6Qx2
2nDyyaA6XdUTBmHfMZcLoj3e2+/95ZGyX/G3IyNFjz821GbRS4wukvtcKacJq4t3UyopdxaN9d/H
CFtan6tt/6dx+fqResqeu7VN7DMS9PxkTR2RR0byfxgjLt13j7mMAxSdy9dXKWMlBYhYcU7qETbn
SNFVT+YU2Vkzv/N9/WXQc6mAn0uDwZJve722MfreyHYNymJN+dLzM9qH+Ir/86BndUEtS5WS7pZ4
89hklbTw5EoGPR4HgJR6g3G34x1z+Xv9wjcrKXPstpDxDXNCZY59e7oi7k9nfTHY59Gdczyh/Qax
NZ1ZnLVbJSeAzfoxaybDfOfQ8dfrbqKQTZ/ncfXX7wygLBRz0qigeqZPHdXxnTHlx0AH36UEyAJZ
5OH/8EyFve0WEDvi7X19Qe1IwEhxbrOYBDSyApKSFFr2PTla//1KjMbtLLWNe5j2r680zWPZ52Um
znY6Wh+Vg08fnM/4gargf5RnBRz2iQqng4hkyAucX3Env82OoIp8VCmskPacaETFa3/dB6vxzsT4
x7varoLQl2+L66DAen1DsOLVsJQMeggSmFG9RbW3g2cYe0fWAgYPzQ6H03haPv37lb11IbDX4iOg
+L4d/jkSv413JJ/Eq2rM5udhInUDF6ybPvhOPT2CXOnIxHJ6yLXjZOWnwXRgX1ZmIwZSc6eEwiVE
3eq/TmcUILDL4JTh2EHl6M132TDJmcE61udJlWRcgRJ4mLUw31ELbI/zt83tdtd0MxD9YsXkzCy3
1/HbS4U047jJMmOKFkG8NyhtnsBKxwcryR/LHILVv5/yNvDfXI5lAE/qFtbMXPBml+UveloduVZn
sLY4JFsxHkoVW//1e0eiyUYORYKkDEAwxKub+vcvtv6n5Xrzo3ETMSSCTXvFuvnqj/t/vltZeTzG
6UkNjvjUx+Qt7FLTHH+MU6F+UExfycILXCyNdEp6KEMymPqwoiFw2yez8WVmZ/M44wb96WjXqkIz
10UX1tkM/pmlyuuPKZziqK1reCppLa0iCpyJPlCbWiMO6tUU1/3SLHVEEGd/F0w0qqD9lWkdrrEJ
VsdUdXshGheXWEs83bgr0oVQXRLUOv5zbacpBI+CGnyQpJV5TNymiffdqux4txh6gbPcU1bPeiM3
9wQeQr3p5rKjUUn38Vs7tEt86cVrLPakZU8jOPkU1UNgxNaLk3tjse/J1PqUlFhbwjynxb8hZMSX
ZpiPGM5hENSdGPxDVoLIjeZ5ce5aBJhliLEK9Dpidgc9ggXPWVVVtZ9zsS53GpUHWkwQQJIeB5CW
nT0mNDAmT073mGrh9JiZpwDcO2YlwgXJ4XmVVCyOS9qld/WIZIEgAju90W7WwJ+be/ZSNk2MZzLa
IEpOPv96xA6TFD1AqriMMTYOFKYhqCzqfgXnAysta4s6om3v0aIelbhWnlECKELbp3ZmDiet72ss
PIaV689r2gwfndSQ3t7IcxsBdLI4wa6VbvtCQsOGFW4A+fCNjda+8jR9k86pmyyi4oK8guYjtfF1
Wct4N0zFcjJSa54ggpN6MDgJUNvU0NeC1LUkykd+NNF/o+g4LjneU5B4E81pXD76oggqKMAVYXNJ
xNaivDLgcKWHto29e+0Z9qNofUo0RT+Mn4PZWfK9P8z2UyGBZMUDSgdwv07yNSFR2qW5n889zyh2
GaCTZ2yOh4ZfO2E25trMmGRKzoN3xsZmgZWa0uIT3ELrxS5nTniI1Hy5R+oxfeCkMjAmXYZ02A45
u09Mwc1L0+g8hROaAaiKOemdjCX3nx2xjpepjRAk0mDOiUflOBWEdhrIeT9BNYt3M2ATUKydD7+r
aHVMjZaISsoSgQlQRUuysOFCdvZ3jtE623d0nXv+o0HxJBdijWnhteoCqrK77sgCqy616BrC+yzh
f/PXXn0kFT27baYyA57u6sKh4IFPed8vyM/BftfpZzMJ1ivLrul9pEYyfFzcVH1GT4CKcS4zxBrJ
OGp+Ua0BqJC7svyAzhqkl0vb9JLeeVKcaYpNZItQGaKtNgkdhGY1J09pZjrPTZAA8Ne2Of+0mrSq
on6gOUcXOVUirFyjR5XHivXFCIL1u53H6qUGfPMxs/PpsWIdnw85KBCw6sVwrRW2ZxjMSqsQrKwH
2G/jbaUTgqOwNLqqC/0hzX94RZLIYyPNyr5s43X9nJSpkdFbkohMGl2jhAAF6z9XK8T2vbu2/tlt
aBOfVm2uhNB2NJNNpZtiJyjP3C6rq19maEqksxeGeh6LgSpeOksSaqxMgRl21mIvRWd+WGzXTPc0
Rdd7J1MmmBWbdtLemjtAjCpZ65ceb0Maeo5RtEdnTug71wMiobAFEXhCGNZVO7ObUwhfPfqks1f6
eBWbxO1EJAfS6XdJvAzTzp0CMIOD7CHuwI6qbbiMvUe7D7un5u8X/4PNiO6YP52+C2mgDOAtLbl8
WGqrOQny2srNol46kcYj+5HmrpVi4FOZc1gN7ucy8SCx2Y3JWkB7jnLCIn1SOV2zZKTYjvKq/ZSM
qtqvEziSYF6aNSog/hA360ruYoXL+5IA0Qt2MsaVG1oOe46Qar1qQ79KMVTborY/2a3iD48Hx/9I
jCOZDtnYJR1o55jvO03r9YD2hanaUTr9pvrMfJ79orVJnMuS6yAxnfy4GMb2box52XRsshcAMBPA
2U3fq5gmbF7H+xYFp/2J5Pme2Uuu7mc1I1A40ZZRJhFak/vZ8Pk0dgE1JPrPq1//JAI21nuHJS1F
JUSm/WEBrL4CvazqJx/71iU81qmMxsZhMyAXgEoRmAbopwYU6frUNV3zXNrEBe04G4mnZq7LJHTH
HklhbgWDc/Sq0iKaZJjXm9xdvG/L1DXZcdIkjJRlMGbR5Kx0JlPa3u5uo25/65CcNBDzHOexBRb4
Ncc6CE8+cdwTDK4sDRcSaX4MpsFHuKX11BHMPuWdUOYkP/SYqS+6X2tnl6Kko4kHRAHqat7QCi2K
sgNfbtbTE4oCbmJAsJZEFC4tK8yUbUyXk6c3Vno69e1DqUi8OFFvBSInW6Oaop54eoIrjBl8m6y7
zjsaesLqiyZkRXjnS/WBullp4cJ3+2CXzMtEgEynUTiFzQThjWgfOQSh65EFETaLNZoP7mxl06kv
1qKICrKGXrSFmneX1eD+wRoLclumwTA+51Xei6NZQuQM84WFLTT8npYzip/4LnOQLyx68H7IqdY/
YicBgtQrB+pQXXo94aQ0hePdimgHthzvy9+NKAs/U9SwP9qtp7/wI5YvGCeWu0Kq4ieCAoKV55KB
NtCov5wMxQ8xCLTfj64GYzmW6ZOBYOKnRYrMTPVj6ynPWWZ4kaHz+Mcc98Vj0QjnI+pF/+M66oTd
Td6Yw0XZyvnkgZoCmCYcKg1BB9sCYGABszRLhUMIXmUgthuMzvRBLzriq6rHJbvOir67Z5YiG6WZ
3BFdEnD8Zq+gFBVRP43ry0A9rT+il56g0NYdCSBVX6PGiWWh4uPokgkF0DNtx4Olgto9yqWwb/iE
4aLTX8jzPU3f5YU8Vzc9zhb2k3DFV/NoAmYEj+GvkKJzSfKKcsrsax4n/MqSaB6EerYquh3pRSy9
rpwzd7ew+H8iFdcIIl9TeHPHIqhhUYtqDgeIUsGByaW8y/tqvqqlGJ+7ATEgt7EA35yrjudJUmCl
QxFoTQpj5cfkTzqtD6vaXkUYz3Wfsw/cvhYaeWwVa8rEgNezvu53PvnpH0lLmJCXDKV76zP2weqR
Dm+GaBLZapoTGrOILWE2HexRBFO0eGPOMOo3Vc+mvrkf5rnARuQ6jU/+WJn9HDkymGe2rvOlr1Kl
T/7UP5s6gRoqCc9ik8LZbyRl59iz4XzoKzcdothBtLPTvgPYV2RoExlm3rVyZMJDyu3Mi6i9mSPJ
QYOrQoykIg5XS2c3sCIEBcRxXBN+j9eOoSStbP6E9zH9analeb2aefN9MozpxmDb+mIB47ROkwYt
EUFPIpmlAZVE2tKyxk3o8tkSDQk80Qizqiq7SBBN45760ua3e0ErX9x4tR8StOIEW8t2usjzxb2Z
WOeWvbdCetPxCGB/LYAJ71C7DuzvUerEhxECLLDsMg++rBb5ZBdd0fC2hM8KGk2jMSmQmaM1Xwbr
atpRZ/dMsrORGi9LMicAPSn6Ok1VigvFwXeKVE6QzKPhJuu9GJMBhYa0ZYYHapX+buaFPLNZ8PBL
Jj3MzF7YvEPtJv2HzBTTc2ymTbvzAdjT31mH9loOJpIZYGWeGw4KfuEegC6JQVp17PWGPG/RYuYw
MPfEAq9wq0SQnrQV51dIF22Efxmq5bAC9fxMcLLxJBFUseVlX8eo/NbU1j1ZOx7kMfvSKIcnJeaT
yhfADB1/SVodJYvBcE9JUwBTe9s6JJdKf+8it18G47DgcHqMlcB3vo5LCuBEdazJqpy/YUq57oJ5
fCrGrtunaGvZBPJ3ZR/cO+wEPuRmDtNwciqwiQl938OYN/5HA4HSriGP5QZSgLNFse0Lr4lIsCFY
hCUQIaqDVAqa755qBYo18J/t7N1nsnQjB6rhHEgVkp3kw7+DrRAYhnOF8OdCd9nerDfScVzdCA+n
cwc2O3QQ5Uqk4aFFYhq8MfnB7hUi0MKdvlqxve49XScPlZF6HNm8+aLOOvM2T4Lg1hq9AVCunV0A
Pr3IvaHfG5n0bkdjHCNRkHWedVXw2Zfoodr4QVAIiDIVr1fQDos7QuQgEKtvAAqzQc8fZ9u9yRGB
wbc8TcyPm9+cHigUFPMbUMKdk4wf5rX4FtuIQmdSRlG3hopMDw9IMELEnZ+6ZyO1TyNBbZ63Rm4z
3gFWQ0Ma5XnyPeGUWBRn0xoVbs75oTS9aFrLFkEUAdCr99CxTTTsldCWNhzBJMzUx5OlBnlMkm7x
SEk5yt3sy7peehPsIFCeu8Yok4OBrmHH8SNKifsu06vRhMw0iKze0x5dybzAo9ryCqiNQiVGyHrr
e5qqpJV4h4WMMrHWxaUhqn4/WO2Lt3C0MGgeXXnwbz6z4vMlIMi21cHKW87NrpUuR6fU0eq6wJ/i
4VSnayRZ06agYRFQ5W1ewKMUxd6Px4w4okHeZsq5qtLlJSvBSC+GN+1drF3HYFB3lZ9kD2ab2ZfT
2JvfR7UMZ0RyfuSu6RAWcxDV2mr22cYLdWbnI5hcHVUG7pK8vEtdYVx2OfRoUYkniw1rmKLM3rVN
00E01deYy/sPpuqCZ89rvgmKeWBhS2e/ciYPna68VtV09Flnw9JawfN12Vf6Cd1lonQVVn53cs3m
3hb53cLMgFhx3mnlnkEJfV/s7EGoT5WlXrY44UFYF61P3rc7RMFiHWXm3yls7aWZPJr+GiPjwwcx
uZximBUCAB9RaxBAD2Lw0G5hX7th8b8WqXgKpPyaluKzoOppo/cnXslNE7gAI+dHRJmPi8aOR2PY
qdpHWybPXt8mP5KcKKruYLsF61cRA8BfnjRpmB9pLCJ9b75A7VyIefL1vaxT79IqnHrn9lbI93ss
XI/SdMFm3enPnQVXz6p6qN1Tq+7IzdQ7m+Sui9arIXVmKBDKwlxDJ5EGB0b/B0c65heHoAri1yJC
QA4OG5+dbNPDQFRdkw5f8yxow00053ByjEnGsZoXmbnBy0Tiyj1fvtoBs6E7a03kUxrjQQfiuhTJ
fWEDPjLMRN/EbuOQl7AWZhlSHN1nOeJ/tvmX2vButC1DgZSQOK2vpBlnhyGtVB4qf71lWTuILaUp
m08dW/oR0V7WJ7Du69o+gyFUUUDS4k8dkKkUzAGOF3VI5xm6vPF9aR67mjqIMsihJNRDd/JxgMQI
/NRDO9XCrIe0fSkJMcllzGpp0mAYrdG9IJZUXATyK+MccLo/izrEbDixUlPGwT3xkUAlQgs6Ci2R
EwzWha16N4jaLA/C2BeIoxQohC1DdIqCSozHoGwSQQ8mV/pg9/UprzoC3bRlBeyAzYF6i0nNIZTl
SHUsmdhCHVhqy7MHGM8NlTLIYfBj5mBQV2l+F5ia8Hizz21SecoOlxjpY71rPjGt9V5odZ4wzl3Z
lP2HtFTDZ5LrJx6obnv3hnJhbhzmqrb7hwU2LfWRtVXnkQpGuccwhKO4iVH/H2nPJWhx+QcNLlIv
nZ87mifYCnriOqcSWj5HorYFItfGpV8/zryJ7rvw20WwwJaE0o1z9l3a7ULuhZcykVMuiw+cvypj
nxcIM/Zp3qMb9+tpRqM56jk99qloa/I7uuYH9ljQ9+ik7BNaHosqChr7H/XssuQNAxiH41S3wye7
Utn3oBbZZwGx1SPqieih3Ux1+suazN4dywB+iXmSzTfqKkDwKalod1dQ3n8YTIT74VyrZLriQbWs
F6UoZSilU9+CkeWdIauSy7m0sVdF5tjkyQeKoXHJ3FaQ6ZX6A1wTMgU4+c/l2e6DkfOtagCQacql
UwhErphBWjrzc+z1ij961QbmDks7hG+1fXtvz1V2M7qus0/MlkmsyvWNopxxCMxWPdkYmdqTBK1M
mGRvIA9H1U9d3xjYZ+4mQjbpWjrLetml6KEo7a7TfAscP3tGiY2jZMlM4Pupb6U9Kz4B3NEyjvWT
0Sfs2le5fQPL6rdfeI8uoRbDGGA7ENmEQnYV6rvXxabAn+R7Ba+mYg8bqJLAd9Ub6GJpNlB2Yvyz
ShbW2H5iSSCkYMnQDHe2QvVulXZxTaKNlUfpUIr+h9SdS+HMEUaY2lhYcMqN+plMt9TaFcuWaZG4
VXubwm5tIDvVBEK4sgaN7gRd/FB25fxkLXUcR/ZEjlIlKVOEeSwWoOZNOVcR9FmSrTIT7j8enbK4
61fvOqHk+i0f63n8IMpVXQSOG2vWSX9h5uq9gjp1RimV2S/LKEjHwvgxBHP5JIpFXFmp0Mbe1Cb7
M78rWmvftTHsVBSu611WLcb91GVBFY6zbKmwW0BDdq2XWZ/dcfXugxjI8sG2yuljGaN93oJ3+ic7
ddvHtlureyd2Sb2iTs/mTAxb3Bhb5E1VGZdYLEwcXMdGgdJ/p63yZ5/DlwilN6OdTV/lbesWnpHT
qyIezlIbcQQzZvywghd+5yp/9qw4FaHTg5WwIQNAGL7uTJTZshAb0pHDZ7QW6TOD534M8uZLh3Rh
j0XO2i+k0J3ILBX3aP3Ki5lK3EHUTvxOX2drRr1qkeAVRz0k6KGhXKOP9vqH5LXfsDMukeh2aeES
jaYpGsLyn69WJ/Xeue0/e1YkQtFLRt2J3dp/20bWaWkVBfS9c0s57zhwjHucWUL2i+vw5beO+06P
9S2OgyYZb5OXiWZuA3u+1ctaI+OL4+x49osg7p+tXrrfAOYhf6vbcqAMOVpBE1WZXCgMT6QrE4mB
7y5pwCUe/92O+mNg0c+C0bfp0aBr0nB9/aBJZ5o8lcfO2Z5ky2V0f2zs2v2vygOUNqZJRdhEDE0j
bXsDv3UFrS5zmsWxVp5wPx2Duiivgpq21L/v5Y9W73YVAlhoq6H1B8Xx+iqzXypBxji8feVaNx7H
vpNyxfRIaBApqnkyHkTsZO/0Bv8yUnEiItgFRwg35y34AmGXg3HTW899FtAoY0WjeQTwA+nI+s5H
8Zd3temwBDxW7KF/WNuLzOg6QSbTWdvV+sMaWnGT+LJ/Z0T87SkCewXwxqe36cpeP0VSbbXbreZ6
dmUhPuCphL9eThNo7qFrDpXgKGkmuHP+/e5+yVHffPHORhBBz2ciq3irlXJStXRG565nOlZkVMzx
wg7TJQjghWosmOwFCMa4tbP0oyPm5fP/Z+9MluNG0mz9Lr1HGgYH4DDr7gUQczA4UyS1gVEShRkO
wDE//f0iq8yqSleddXt/l8qURDEIuP/DOd9ZmJp617YoIJFSa2dmJTFdy2iTgFy7S6Ce963JjlJb
V9vVX/9rf/MZIaBBjAERknbhV5XELP3ODOYJPfjExEu0MGVVX2661eg3ZjYj4GyQwP711/y/TimW
3FcqGtpRfvzmr8aPrMQJqNgKH1M2bNrOCtDqOXu5NH+rWf/+9Rf73TfIIXVFN3NCefIXOVlLqEJG
xWUea2cBcKeSESJba2T9dvJT87HGefe8Lpn18ddf9jcvEyJ+8JW4oMEA/KrqTEUw4yYmB1aQW3yO
XdQTdUV3oNx/a2D/zZdC6AJxDnDPVdp4/QT+6UjylhLRZmvPRxHU3ZZ8C3zRTuIPx6qui3+jBfnd
1+Kd9SUHPlKUX5VkMl0cidF3PQYkH7zb5IduLIdhEpj1Jfg3Ot/fPCYAgOH8IPAHtBT8cghSw6dC
uwOHoPI8IhApkLemrIpTwo9TUsQxxvvrH9pvjiUs1HAZudCuaNlfvqLmmiZ0mhOwiFW7q0VJijkR
m49//VV+d0CAy0JKaXPyoS/5RR06GgqZucU3VgBa/L7y9N7hkmLV3qfKfjW80bxUGTZhFLH1Q8Bl
ema5633MFSrE0Hay+SaOs3k7ZDFiCkaGyZ698/JvftK/+yzg3lH9u3/KX375R+qsJuqSdPSjQJi2
0atWm37oh39zFPzuq1zBunwIV5nsr2iYKSG/beyChWAZae+rjC1JaxEs+def+O+e2gDoEYpBDyaR
/EXLnVZWHxMkuh4XfzUOdiWm3cJGhrYfccmfX+p/Bdu/ZN87pdXP/j+vf+y7aghmw1P53//5L7+6
az7rp777/OwvH82vv/Nf/qD+7z//d/KpNh/9x7/8Ylv3Wb88DJ/d8viph/JvX+Tvv/P/9X/+HZP/
vDSf//Uf38mPgK7w+Jng8fsXgv5Vkv0/Q/dPuNw/6l+g+9c/8jfovhP8gSFBsgYitIIy+AoS/xt0
3xF/gDpCpcflY14xy7x1f4fuO84fV0cwAnzYeddKgT+kSTlN/+s/7OAP/sMVYWziugAH9r9i7rNf
5JD8p0sbLRmRANevf7UxuOJXKuo4Z0GvbTK8g3S0Dq5dDTf5qshqFAwB/UPfMWWPpsTMj0IDwGWs
QMfn4uuLdCd6Mnz86agt58tU2e1xyuT8YLf9O+GgG6cxptt6zJYXo/KdZzIT2UkpRg573MszaUDm
ejNzUhBH0fT36LeIIncrOiJnusZ9lbPmX0GwWIX1uWFcecI5jV9YFk7VCNZQNlEwntnpy2B6vKAR
/lBmX1yEcfFJXqerPmKpse1uHH3NmEPoJA1MbOmS0ALFNmPaPq8Qi2yUIMIoJDJNowMxa1TWE0lw
U4vG+9z4qdyu4ETMaxt5TTxycUIQY1XFG5Uk7m3ZTRPBwbUtsPgWGZlfa33J+HurKJ2dbNiSX2z1
M/qWafVuM61SUrDmrrX39TB74jE2uqbuwtyU6gExQnbUPZlep4kcReyta1r2k9y0CFSPndMEz44G
cDBFuCy1YIibp+3ZLSqSiiyjeiccZfZvGKrUt21LcDu5A+t4N+sJVDjxGy/SRLZ2EYTMDbdl0PD3
Tv0MZuDqSP1g+dPxPWTMkZ5NDz/vyVuNwWGTa+VJlTAK6QjiYRNTkwGl5zEeSUAtZB6wYppj+AZJ
6h6bXBJggjAZA9EpKAK9Eu4yB2W8I/fF/554hYmeRuUuSXujrHDx8hCxZO68knNdAtfDo0qkZzTz
RdneSTJ4d67OMTfz8ppRicu/+livmsuIjnYcQ7ctF+ezBvjA1LepWF1Mi4UlNHMZxUzMr9ywya5k
lNlYv6MN6ZYNembLjepYmO/zRMwEyqsiM5/srlySveeL+EvPXf9RYjVBBzQG7hq6WcGURuVp8TQA
WiF/Wy6gr0vmp1jILX9QUWrmku+tUcNZsrbmRzIM/p0rmrLaSM9x7nTi12soDJfEF2tsdbsx0irD
mSvFT3xGTIBtEuDO8eIT+uOgxwNeDy4m39box24Mo7HdMGt93HVMVBghFtP6WK2+YYYkEPJhLbMI
LoV5xdSWDLKPRQebaEeaOIypUq3Lc+d2aUu0bjF8kxmzzw0/cP9H6ushCEt/Nt+6tV9enEbZJKE6
i2KVMuSF2DCPQqQiWlUVN3Y9murC5swJ9q4CCc7dTdTpOekQj1FeqvaTCN423o6iQplD/Z4ZrNiT
vj64QPQvYkw06wBZnkkqC6yd0QyCZGNb4JyfCzQMNxQ5pETHjJGvH4jXEGWcdp29FSIGLqFHeKOb
2gsQXGnZYBqwqy9G566kVPkjTxthZ9Wz2QcZUHQpbj32MUU0Evq3y+p6csg1v2qKvDTtGI675kD6
M5qEkivRab74XaI/h6DGEuquxvzGPqx4lKBumMPPrHvBEqMZStU4JxvJX+TvWt+f79wurw+ja6bW
xlqucxZ78OK829NWkpuzErFQ7Bz7xp5ZNrjX+M4KTd0OGwnqpNEXyfb/X8X98meYzZWo9D9fxRdV
g17+5Sq+/pF/5N9wCdv44eGwwU6mJfrbVSz9P3jDLETP+Aev6Ll/XMWu/Yd1xepRRV2pAFf04d9v
YmH9wa2OJRz0aoArD6H0n5UORcj9325Y6hcqn3/8+p8jaTB8/VKtXSXXzMswX6M1JwTA/KWfiXtD
2fSq1SUVXBKJL3ppRnNnV+hicc1MF11UeeYwz2qrafgyk+TDVjErUjXj6YfE9JKDgzA/vZSZwJ3X
eOMSDd4yfbNbq/I/GFQp8wBMgpK6aPRksbUGDLLLuSXWk4aqMNyXOQC3HWddt9FEgJP11Zfx3mxz
c2IbnvYV6Kims6z7Bakk20Zn9TRmFyN7LjXZoLnbTtWz1hBb773eJjEMUUr5OPajZ7I6Wstsm9SF
fuirUnwp6jI3WEXj2wd/kl93YWAZ9YF4MVfk28KokJkOqBbZr9dsA7OLlXTuwfMK0e/iOVgG1vYz
jUvYsepLnogy9BH+TH0rf3iNIW9sUrzmaCqdwWE1N4xnxsFTtY1HqxzCrma1fuEVHNQVO6WQzfYT
yunDOjm+d65Sy1y3HVqu/q2a8EPeJsQGpke7c5U+JBbe6x/EKjbJMTUQsHHYT+XXBPkqK8fMmO4s
5WRmJFXqZy+r3zIKhKrYRDarmu9odvQeENC8t6p+YhKe2+J5MntysyXsPMS/ZXls08SVkUxcQBhh
OhdXokKMjGNTuHFifAJzGZewrEU9b+qi50ZKWI3WYbZONhNtj60j0CDZtQFJ8EQzJv0Qk9hCCoFz
441TPmbRnFqZuW20u8zXeGXAYTEyWC9nf7h2Y7cjEI8k4VnzL32oHILmTqIfgTUVqNcOaJXl1iHJ
65En2UBVWCZt/2yzKBftFlGkMTwB2SmWPYYl6qLQQ9HY3buySdRt71aUtYBWxoaFFnK8QaBDTao1
IVdX6qm/LWVlFa+tI2o3kgCP+w19uS0PSAbSgFBDMUj5Y0ziQhwnqpmFCOcRi3o4TotTsne34mHn
GYTQb8aAwuexIrnnZrXGSbxTNAzO6wRvKt2OdVcN9m6ch4rLxrHgQG1ropCcFzENZnFSmr3sJoh9
6FLuWMfVMYFIl977VuUgwmNlZkyowyqXMJCaSMevwkklSfLNPA1P/YAd5LDUEkFI4CUxy8lRkEUz
mevM9jjOijxEBbyU29m1CdbpzZp02njQzQRNJx/Rtztrh6+9oyzSYKvQ/raRxXdOBVPqJuBHbpci
v5iAqGeYaPhVGTbTgzTpyTPhA8OBahDVpxvMJHPnIwtqKO2jkvxSgf7VmzkKuMyQ370Go0lyLEHE
RYYiOZ2V+633BTrbEOpaYSJY7oo8Iau+Hd2eVbJq3C+NXJ1ARsYSyIK6pvBi/8LWyzdkVAaxrXZN
JZDsnzKC7ZQ6DYbvVVk4lHPlPnEfy3k/L1PnfKXUmOEokmApI9/UjvccIxIg8trqvTXqq2AsX0Z2
6ay9akeT+NrECB3k2scEXbrJVbUXi+qQSXO9St9Fpc6BzbY+ShfKtlPrUGjck4UNsgclUvMjmbXc
mgAwjQOSeYM1UpMbArjeWrTsYYVAPFNL3p46y+sdMSBXCbCvM+fNk2rhYHRhG+2HhZHU2xR4htoU
oyngmsfN8gYpd8j27ZyZ7XOrlgUsFBDuKcQAK94qpOObdraYWBX4Jc5xQbelZ51fFgdV5s3EYjvs
SG9FSpkAbNt7arTgGuEWhUIdoJt8XLNRvbVJst6iM6iJv2yDs1uK8U4H6GN5/QvzTlTZmkTAPSG8
19nsRQMYCeaZ11JKZcZ7wozzvdCtc8wycKUhaQY+Qe6TJ3+YVYH7TfFnQ3MBKicCssyRjY5H2YAi
klYT37Ur7W6oqzH5gtQzwTVQWt4hXnRLhONaPExk7XwWMl7fCPrFMVG5Yml2g6Fm9wgya062EGTR
BOjWbppIpHMiQijfTLYqZMEXkafqG9Jn8w1aW+VGg24TcqwpDp+wP1YXz0p0aPbt0gAdytsg5CUw
l0ush+K6I85G2R8lDKj6hGXW8C6xwQ75zuuz4UmxOCuPatIU+4brPKJQTaHFT8t2SItu3sq6qer9
Avwy38I79O7NtXwuioGPBA3OMymhFtywmGyHSCIGJneUGTwIkc7QLwn9rR0SZZD3r0s7YXlwx6tH
bI7NKA7KzIcXJZoLlojlneRSemW/aO8SU3Iu0FGEVWKlj3NfGqcyG5KbVtmcP2JUZ7LquvhJiNE4
LwlKydAz+EAStyNxHDFOeZxiy9Z7nDoYUKCvrmcTLP27WdTdzTCI4D6+yit02cvLRLIScsGyJi28
zO8qi2dS9n4MyhCp/Flqkyaq1foFNcQcet1iXORqpJE9ufbZE/2TFp3NQ2aDmaoWaeFW11DvWi6x
LTpzk2cZrfmESP+HZzSHLGd5vbL2fuh8nT8VU24eFGywo3AMGvKhy8mcMWP5lgBjfket7zHmFDw7
WmUn3M7Ju7lqh/38Ot3awHDO8TQ2UYUk+ihKLpDJT7KT9MFqZexdadVss9yYfjmozZLBHcK57T96
6zoIdGftuJl8XCO6G8wdKF7OjULM+YdAm0Sjqdo8NKvOCND5EvAUl2bwZJLbfmfOOAPa2ZFnEGTt
YQCku6/6tXjJjFFFcRV7u8LPg1sUnzyWrAU/iB/lMECk+xQz/5kwwBTBGyhVP+ROZ6kFm/PYFlRP
gn0/tG4nuI3bVH4k3vJZlGW6BSLhP/SJEPvByoZzU9nWIcX598DGoniMSQCLoMXRDI22wXqHxLbb
MmtT3GLlfcvGMaSSdTY0IsRLUEyF7IHr01DTOUKZqs8cxrRkyZLuR0wdu2WhdwR5tpxz5vl1mFet
PAcqzQ6zP/rP2kqqqDC1dzMLUluNPK5e7SKuT8zcGYHEXcTHVNwLglG2TYXa0lNCvJJjV18/UIKs
9dAShW1bz0qtt/SoeHPy1Sk3qpb1xQsoSfth3edo/DdOK97dfvyexsvVkuYQeV/m+QFepMAsC3y+
MJPv/dgDMeyArkH3S5D15GQizIsNRM3hJUvbEwmn5k3Td7shcNCQkXh+1L5OmQPkt75T9YfWADy2
yrhBOjypGzHQl/MBsp+22jaBU5pLh7ED0tRy78cY2e9VXnRXtmTyiSow/+qoQT36ld9uterVYSTG
8CaP58YAje7OM4edhGla4dD5Ua9W96UlzZcwbxHw4Zv36MsTvuNZP6HFhEDKSbPpawJW5Zpiocga
ZDdlvcFP40dVHVRfCdCbPETr8TBFWS/y+0TGqR3OvegfGmrCG3w77lkhaN1xWROL263dlsFI50ZG
mo6SiMUuODvMSI51MCnYeN4LdW9+32MA4fZCYH9A7UkZiFxmOVfNYG/tflQXXBj0vvmVJusYrGvD
uB2d274Ho8ngMGad7deAZ9OfhuGRP+1Y3Ds4EdynPtdpE7mjYXwM0CjOcamH285RPjqWFUU89+sa
+V6hvqcIryLBZCoq26594bGW8PUkaqEFlUa9WMGmYsRAO6SRMQM2v9Usg9Ejwq7t50RdULl5oUs5
tFcIwz/tlB6AaU2eoIfxSG6ka9mnDWUZ/RBVoVsR4JuW/N90SHdTmsmzborsddTTRIVN9CJin/rC
YPIA5k8AiBQamaoR74IEIqmh8auAW3Tnje4RPbUljUVo4Pv+moyEEZMpPJwXwRkzj6P9LokgPpq6
5u7w6mqT2H79M+3N2yInxNzjYrlUddkDWAR0bgt03RIH5BmN2x3uAuuxcQdoL2Xh48Rf5ZuX6he8
GnKHUDQgl71MARBJM960Rn2jKL2OiVOXO9b49V4FXR15RiyeUmQJe0wi45Ml2rehwCwNejPeDLrL
d0Y1cOCQBc372NUbEkSckF6re0ySvDy4bYorVRc0C2WuGSpWkg+Jxe6mC6B0TnNQH1lkmVs7CcaT
hioMsLGa34ap/9oGEEfdIvNOaVJ5vOT1ez9nmA6r1byK87wylM604miZfRP97drsiNyTNz2p8ec0
yx770bJIrVaxd7TQyAH8s5+KQDbPdYYVImlE8cbx+7X23XafZJgXhEdtY5AO0rbdFHnoDneDpz94
wJaDSXW49RahHhfV+NBO+aw7J66RssfFvRVUaTSMRI6Kgc01xUAXGXPzdJ3dbxJHLCcUmizNu2v/
WwnxE6mlyWB0TjEx+ToyF9Cx1aitkBSo9NGfjbeRehhRPgcY7FU3P9dAGw89RtYD++9lq8Gi0HKA
/IiKpopvUYqPZWRVebwjQHw4oV5ixocCYQzLhdFEOPgd2u8++TD9ublIsAHHWnsTwO6gfaLLt4Ax
B38+1lNFa4SYe06XBydvkoeEFMOnXqHeW/EFnnuTOXcSOzWwU85S8nW7F22kwUcwTM1DpugT6VBp
kYO1Urh5XOO9NyrUkeWV3Wv26VPjx8xTq3J4Enr5znQ9mUK7KUZGCa0aQpV51cZNJhBPcJKLu7JT
xQO/aX4smbUdOFzzI/Df+oVmd3xf5GLex3HrngtA2Aw7k+pOp15+WtgVhCW2qQ2nQ7XXNVNrf6rV
me3Bq6AveA1Uln6VdlmE1mz5W15NPxq5YraJp8vT6qziQanhWVn9A0k5AhV6Pp8RcrYfiOXXE9fM
cLDMRrxnQ11vSzS3d8mo5i8NL8trMyJXwC9EVZemw3CmOPjSKouccleXFwSd6U1HH/3hpRQEcmGa
WhrthXHeuFeLl5y9dVaH2qTRrmVanBzfX7aACh4qlK/IdftiN1c25Fw0ATuNU/uNDgUFxGh5TH+1
0+17zuFTY8rlQirGMxZDZtuuzdmJGjTKZgxnQZ+eZ88QNz1M9OOA5TWa1CA3OJeHTYPVaINE53a0
dLxN/fWlceCJ93Vic0oxTsi6/o4De/pcOw+XgYUSbp8ljjw66JqiBm1qiCjTOvoo4FHJWnuSm8cv
qPaqrdVcLxUvmDd5jIsgk0O7x/irnlE3POROb0WgGpKjvVAjp52WEYKYagclN9g2RWxdAqtrQzXR
16OyHe47sLpFmEN4pkVDrID5pPPA3CRtdySUhoSlwLn1lXt9ZRteYxwGrRknh0RC0Yj5SQCDHr1D
3mXdYSXZeFO2Qh6GdK6P3OfDWc16eVgDP3uIZdGdW2Ol97ScjkIjdU988/WJcHQZug7233ixn91G
O9vAHE6ZVYDtVSY0ux4bqwTr97xqXT2aJnHzskhjfA6Q8KZiWSOUX+0mg3N7NoSt/VBiJjy0Mknu
sD6O+85vfnT4Qkn0rZet5TZ+aNPufgIidsgBUxiYr5FvJ2SvUx9mFG1gCtNky9AyQMJLWytWPVFt
DuLNlmvzga4SZ5dk0rhhbqP3ENjb+65r8luOXVYjxCWRXsppmRz8pCi3CYPPb6a/4u6dDRcLF6Y0
HzPpxstwMYeod8aTSREdsY7PN+biBRGta30qTT28VnnXRA51yL1OW2tf4njbs1SMv3AlQ4lwvOIj
J7x+G68TYhMEINTyKj+bSMUPI4jYjZFJFgTSqbGQDXjCqIBpGCFN3+BsHs9i8sw90ywrWofVOGGI
uzSLGFn1evFd0OH7q+2M3ZyZlOunyx4pg6PP56vXWWzaIXlnlpLs9JqP25K00iJsMGvfZ5CG83BI
B3j7mtWP57gfXdpY5C8G2Q51Nj20QogAdIH3Fq14/bZAkrqYzVAc7M6EYJy3/b0719kFySZv6ozT
a62XmnwoOAQ6dsevi0iXILSUL/G/yeVuBiP/iqFkIsU5Vc8io028etq6S+kHQ4RD071rF2fZc4HY
oTWM1Q+Q6ZAX+qrCbKvX4r2Wxvyoc/kj9u31pprXCZoLY5mwkTYy8Sq5shOWZmtL9lvX9v7ida3c
LEEw7gz0NlsvMSSC6AklBYbhWuK4MYwHZqbMwWxvenDzJXtKR2Y+TJ3dvdmL9bZPIfRFeWWum8Zz
SH3WifkAQAnpMwzKx3RY55ug8Jqo9B0Mwq3P7RyMgvInKfxdX3MbBvnURB59+25uxgBHusJymefe
166f+43OifOzsZ9GACUcbj7b6TC3ISOkPx3jDdP5YV+AHnixiM5ALek4BvR1UMabbkjjBw9P8tbo
0xUnT3AdcxYk0HEnOYb8oQzOv+tsl9kEAx3guvEgUkRoTF2XAcNxBI4KWQuivC3heMMTY/i5PWg5
Z/OG17fcytws93ZCW7vaVX9M8jShOUq7LTvxbN0t/qi/eZV3rZ9nIkoNrPfP3gIjIeSmmV5STTsr
bCX33jKX59YyqfzcBrE/DCOq6NZj+BMTE02lUDV5lLTLx5SU9u2AUPViL4KKEtP0kxzMcouovPwE
HD7+MDNL8M/wyVHJemgKTJgfhNcEN1gqDdy/S2ftiVF3vyDoS4F5Cwf7jj9e5nxOjp5nMB4fBANj
y9RGVMSrs8+HtNsl2uvCWukHWV4xYzyd9KnuHDqeApQf218rL86iJqPoQE5cv+qRFXmm2XNWbJbZ
6603BRS4qHKykjGj86PI8+lAafsps+HGyHUTMTX6LrvhNuMHXoar31n3q8PmPvfYo9tsL3cEgZvQ
TVaor3lsnwpv7dALGqD8DZgi+TJ4GNxLRgvyC+j9wzBzuVKzNA8iU6fmqgBPS+PqKWZe1tXPI2Tz
epm/JYnxrpVD5bSu7jtq/h9JiuN5KaVFBZI3O2RQ1d1iNVM4CT5xyogWnKXDTGJx+idDB3EaBkqW
0RQX9mUyckxjqqfl9Qr6KsTyP3tEWa9rnkHV5tD0HMbi6cBQZ6zSLDJUBiCiqJ3Ox0FofSwtxwWN
ubvn2H6aAYRFuD7zDcO0y4pH0gtNbRpHtoQP2ciKkBhqyZPMPrZO5i9t6vSbzvS868A8jbyOSUdn
rNk9XIPmJnHd+ILAw9u2lnhkhv7SJpa1awzjxV1c9zaW7cWdGmACTBQ3QTbLe1DCZ+WZ8y1jG8mT
Ri86D+Ol8HX5vRcciIPfzFs/Z6LgJjVtEK60I26eemMvLJsFu+1tjxnmUeaF/GpZM4UVIr1trZQ+
zsWsvzoj+cVhbNu02m7iHx1dPzkFLoR1KfQRDPi0Q13SHuIVEWpcLfaOlUlw7yVWeSbIMMYUX/h3
NUbzDRWWfjTdwQjjJp8eFRkuu2mFW4G5pf8S50UR0gqVr7CDOWShphRRZU1M19zKwrecJUgy8EYg
D7RtfTCXKg/nJp72OBdZ7g/JmGADF1+lxYAVfTNfsGev31q18U0zEnjwfKPbTBUP8BAwRlNmo+8T
Ua17nSz5Rcbu9JxYgbEfMPLewozPmKKRh7gzViz1nOfpIWmD/H6S6bCt+qY75LTHzyyi1L5hYHfq
HT879IEHOxQKAZRBhsGxKm4mMkL3s2QiLdRake1AVgZODLC24FRONd/W5yr9nyxvSOkr8bmEbJpS
BrQ4QGYADo+zSjnX8sHbGdkUv1RLzaQ2bzU/AzQlkbV207NvL0T7XRUJZ106Pb3EyJswLtYc4fXl
PAb2fBlLFyemjqeBMJ01XzbFbJkRFTJRhCJvPGo7owttljUXlmAMXapa3gLit5Ntk2kvSpR+93tH
PXCRJNiUJAgZya2yFTNTJHOcGXPrwb83sTEJ5Dv0dnES5Ju6bi51p5nFmcMtGTpPMXFZ966OrTMD
iRgnt+qrQ1GQO8BcFwhIO2TPgIn6XVf6K4eYkRVbR7bj1h+YrocOtKxs7J+GuKzuFKqnW74R6iNt
xdTa5TyC8neZblbwRbn1FwWpaCDDpy/VZWwa94DSgA6ePdVFjlV9H5D08mEDecE4OS3zYy4ArI89
5lG/nmDWgAu/YeuCgF0ODpPZIP1mLMNHXbQF4SVO2n1hMJVjyMb3fNd72bhxbT2emoarMAyAZoYF
fKdDsVbIN9Ym2ODmdtDaYCYuGf6GpQUwr4tHuCoJldBBtvaDaqzpe1vV0y2yFYPpWfcWoKFIQtNt
W8bu+tuaoteivYM+l1Ik+UH50HrsfRtXXa568uNa+OM9jzpBxjSrC1oGmBnTA3Kf6/CmgwqTbdd8
wjLLQMM2Ci6/uGkeWCpXjzn+I+8hKITzTGPviZu6Ut7rkvvY6CIMX7WKNNemRSzFjIofEkPff69I
fcFBa0/sYCTwqHG3+tA83up2QBdFxo9oDzmwaxos0Vl66w6Z/d2qioAlbW/H470YLerCNLYfO1J/
u81Q+VOym5U1NbvZHfGlBhmwlJBVxpTjCxsYJk2286hxTqmdNnr1ojpueCaVqkUctNT3bOLqncLl
Dv4ffcYxA7XWo+fS3rJZcKB9HYRRBSG7dX5dDwD8uXu8/fUH/Tr0iXtBRi5PTMeGB45M5guWtD0w
T3Y7R2ZbPhmLTr/7bvAwNqv/DYS02trpdA1rkvcdDxI8iQyShGbXgd/JcyZegni5sdTasAu3tPNs
2HatkZaw7GjKTgw3bhmrT1WL6cG8Cv53Ix3bdMR26T50RSLesnRyzOOQN/lDTgNbMPSZVBl6pbwK
3AI13oppTNeTyYApeC6E7JjqpJwNH44wCiSAQ6z1FqX1CnQiZ63A+Uv7Ws4OH+LABC3l6oYTfkv6
Bv6mNq+GJ79dXW+X+8IcX9JAd8ax7EWSficsaKBJM3h6IBEstCiISu0RB97BE3yuq2OPd+OSZPsi
pjQD3Knrd1AV884r0EMtVe+SbqzqHEPRNGSKlTtcEzM2xufMM9wdH5h97g2z2xTpxMyvtH+IiQP9
eiS6WPx39H3tQRqte+vSKhznfhq+UfIW0ep01y2zLjdiKnrco6mg6S66nWa7t1frZB7qVqwkvuQi
6mwIH+boLD8DLoKnygYuEiEr8F5wKYkHTKbiO3mZ4nmdJvlqtrHaBkbme3CP2OTGtcB7bnvVqWFf
/V25Tb9byPvg5Bqcab+0rGpZvbtVyIKtvfHw5jD1apn8hpJR88UfJ+fHqNvqMLYsp4pJv4px4DB1
2pOr2iplRafb537GnTyXzfyTqae50fpaXk22/Q5l6yNptDpn0A9/kgTXH9NCjvdLnDLnyRKqXU5o
MyqgyiOl6BkJd5N3MuNR7tuaV3YaqXornqKIZBT1QCS7fUgNT13aZOYRhiJnbUg1q3FeIluwqQwu
+CqsY+Vbr1d271fs3ta33OP5KQyVPs8jAIygE8GhCdiltDUwqlEs8cFf8+LZL2D3s5t5ouwGZLeU
/rRHk8CPGNvVBfIJW6xhXOTZyRx54On3AUX05gtci+JBqsF7VfXCNZvVjtoMRgPdAYOu3GatkhFH
lHmLasZBmqXGV9no4jnp0vli2jMW5OsonPTlF04k+7lv6/Q0VOxno6WnZ7UBArEzdOqCTiewWcoA
Ak+v4+kVmMlLEQwnE2vsk1EObrSM62Pcmj/mK4sD1gVDB4tp66k214EWDTZcEWfWFqtVvFkZURC8
ltSoQhjEtWzdQnJGz5qx6AZ7qDxo00tJfHIhcCmn9XYrh1c0c+h+KaYYi72vvpPCxJHB4ZiEEvvm
Y9Zb0EkEo5oFR8CO9KJ1uJY215euKG9bhRjAQ0h5BAfE65U4FPvJBGmlJYL40mG32DJYglaQwEhD
HmNFpezmKOlHlruLYK1TufrA62UfWFW7UXUt4ksexLvBXuXjgjdpS3TQQ4LP4qFwhuFLWgJ76dVs
SWLExg4gzmxf+qZV3+Z2dZ7guk2hQTbB81j34090CvPP9v+wdx5Ncivntv0vdw4FXMJMqwrlu9o7
ThBNB+8TQAK//i1QJ67YTT4yNL8ThXSOSKCARJrv23ttv3L3hZaaS4vvzrZ6dLp6qM6ayWfmR+Zd
ZBo3YAjFYwLBklVBZ/tn5bgb/M9RFUdrz2zqE6pJJ9mV6G+vaUWhxhToT+DAZKtwnM07eCztjcrV
lymDRe5aFN1y0y/3c549OLZTbQera26oW5I4XrdsLkgGQbw40/S1ayc8+Ur19aoBB7ZdqrArDe7F
CUFhu2/NEhfH4HZ0gxW9AAWfYMlmZgdiVfEpi9IXj7xneEtZKp+yKqfybGfigaExsW7bmb8QsPZZ
xIzRDA23NMzuuUc/RtFPoJAmaxNup/ADHTIfDMDCMviefHLyTE7lVzh3rBtwaDuPrI3NZOnjG6Ne
28zs0O6JmyRxxEdxEo/8WS8Ox72o2H4A1LffFD2DvWN17K/gapkrl5b5faRl8T2tovFBUKM/JF04
3bVyYIfQZGSyCLsC9TNAVXuuaCXs09x/0bvQObqhb5/I+7VXWhbF39gtU4/F8ZwZaxYhYgSbahTx
18ouIL6HSTGXZ48kvp3M2gOJZKl7nnkY10qL5u6MCschhqyasm2XDNkK2XW61uizAvXraVd1c3PP
aAlfpaw0fpyMreuWjAjKeeQEs1u0YnBCNI/3/my6BwO83CrTbGevOXOKHDaVZ8dJ+uSpkFN81Oco
37heK3YZXJygw5B7ZUnZXpXGIMJdS7tlgp2il8Yxc7MYng6yngh6ZWbDtqJhmtqbwYQrdpwblBtb
OiTl3iF/8JybqR6tDE21AxJ5x0peU51qdsycpZJxJ0vU5N8LD/c6IVyom1bjlDfprTNEprxyukY8
uBWqvI0dz73BW+JQoz/Zoxd6twYpHdZZc1gU9zHN3SEJ/ELP+KGm9Cd1rCIltIfRSoR31Weojk52
YYXDxtJy04NTEBfys5xMW7tGS5ZHt7RyxzGQjW3LLxOA0wwZWKJpxcusAeNvUXL7JYInapypDgen
LVdu/LYkd2XfY23UwoCmL33YPJv3gh3ssRfNXMCLp6wBP6jYOFo3X0D+zmtEzWqdUFy+px4zD2sA
i8UJsOB00fnm97HXtTFJiYXfbKSBekb5NZmQTeFuw15ARUp0f9PrdngvTXNPsCQ1RXQ4wsjOKa3y
79SS2k8uwLI3Allzl+IZWJBNmU7qGxWK6etcj8ZRknv0NhiWdI9jUdX5DUy1yN+WcKPto6oaxtzU
CfNrDZRzXVe+Hrgoo2jZhBIxZ5hp+q4Q4/TdiTkuKdTMTNdT0cK8CpGYB4r20Q9ylbGVHmeiIupr
7BhyVEFRtYKlsKfdcCf10PzuKWcAO5Jx/IH7AX8haaeQEgVCzArCAGW2W1HPCncGLGGH5Hogx9O1
SGoIGbIARGqeYzUm5kvfGDnxKcrIVPIV0WdMNc100rYfHrTMIXOhGAw9QhRnwetqbupZmzSwVrkN
1mSVe03vXmSi3OyIFz3zt1E9JmyxPU/2d0AodIsItE4X+bRGJxJR8o/7EFVc4MbwLaZI5c8ueCpv
IwFRdBvXDccLJe2x0zhCFfV0F1utXDth9IlGwvBaVrObbsaIXNSV5VNFmjYGRO0uDqoJZPkzk2Oe
PXcdhy+sM12+99XUFhvJsbHaj4NvUFcoNahHKx00CGsmyK9IBgMY8OE6hW6bPaAhsmS6gtsz/AOx
/j9/1P/46JT//5rsXf9W/OymWv7f/8ixbQxQgtQn5NUO4oclaeTfcmyDf+PgMidvAWuBiU76H1+U
Yf3LEWjsIcTCvsegx1/2jxqbf4VzmxBjKgQ25zzb/G/U2D9sqv+xRSHrXqj0pEpwcwY2f1xW77yl
6LIwwo+0Ikf25Q9e0ff7sLXSz8bQQmEGlVg+J44b+3sSlpFgzWMTuJWy6NbQxoJ3xbl1n5hXyYQ4
O2hkFt0Vvq/dWfqUXKeFbz5P4BAeDMoZn6JqtIKKYmTdN9nFqEi63KqoXAtqy4+RpnqOMoN2p1Fi
2SSoNB6NUOLx8JSVnePWbWCwKVxRg7xFJIcGDEvN4AYm2rGYTM3ZOxYmrMBtJTW29TQEzoSOgVT6
8VL/b3j/D5rAP43vm7fyrcAj/e2HIfGHSWH5A/8e4prr/svAy+s5PwatZ3r/aznQPOtfug2wQSAJ
slxI4vgU/hnm/r8WV6CNTgO+BJUB4z/DnL9vSeUho81icOoM9v9mmJtc/if3n+Drg13O5nkJUDEt
R3DnP1uoS2gatO/pmDcQdbZ8Dca96U7jfp6dZmN6yrzAIpWHYZ6g+ISl6d/5teNcodKB10dlY2Oi
JaYwrQ8BIVZiR1Zx060KxVYU4Kq+I40YHCE+5zU+mfLw04P+x0Lxs2XCeu9d/HH3uCbBupvAO5f7
f3/3Rk7l0icdPMg1x7sp4jA5+T7izTUUqARJlXhdYmgQl6ZIu2DOxMcJDd/Kqg0hVpWdiF3qxeV2
0JPtnPIQKM1nqBlxWncwEVej03/q4upOmE7zwgZd58BW+p/CHL2KAcGOfF8FfQrxmdo1VjzgVtan
TUhRa1P4nUOrPa4u+lAkexR3HXUQjTDk3jPpO9IZxUKo/mL3/QB/WR6IY9AjplDnsFn0Pxqsy7yk
M9h3BsxF/mNOff9R5vO0qTxqJ9C+tzkqko3bU1KMh+FJY7440gf58uf38utrMS3Gs6OjhQPG8vG1
CLKxqz7PrMBrC/WQUwWG+tA30Sn0Y5S0iZW9NPpsKhSgw+c/X5oP48N4Zjh7OJ0tUP+kNn2Ytqu4
ltmgPBgHA2o1DbPGSh/z75pLBwnixoEb+BtI4r1rZ3nm8BxssKFovFjGlm/1509oqGMSpRvC2L1R
d9am470UTXvXeeXfLvTrY+VCbNg8Fj5k2R/N3GU9RKh7HUmiYD7RUBNztQsrIbdlg05NuYD9u5Zk
zxTczOnPj/UD7ubfP9Jf0DrkQZgE97BU//wjacF2UV33MgBgVO2KuqkD7LbZxsPUGOSQJGoAUZSZ
iEg25qcyTPPVn+/gdz9+edA4rXgIvzzlTsM6Gg6tDCoRvuhh9QZW8CW1cgCCoOdHaWzL8m+QHybg
j4MJEA1ztmMtARUfvyZ6UqNe9gAz6rETaOWjbu1kXv3451/26/ghSYLJHMsX3Wrm4PePtlc2gQEu
REBMqDEdfPof08Qmtcw4Nf75Ur95jVzLsVlZHOD4fKTvr+U6QHabTrS8RvsEM/OxMcQ3LS5TfM+w
LOaUPpk+5fvZyDem7J7/cvlfv07PNNntsRwSGIcD6f3lO5uWFSOsDaRlfgVbe9YV5y5dfrIihFiI
Bqo6Clc4FjZp7N7rmv9pTP1pLWaz5p+KHe2FZE3IcbLO3Nc/39tv3sK7W/swwGVXxEOIqD6gKn80
S//Gt+VnXs3+z5f5zQzNI8BzT6+G6emH0fDnD8nRCk+lJvLc1Fb3nEV2XmU95VZLpaUnB1pLt7Ee
X3mjhaYpizjdK5wof76HX4c1t8DaYDCwYU+4y57gJ2wKBgWiFnrFIICaF7g2tZ2xtpq//NL3EJNl
xliuwrZCNwwTzMWHtVmvCCQf9YGrpO5jNLkPMpdPJattq7rgzz/od8OKDwgQ5JKYi1rq/Q/C4uTr
jejbAA0pArDIfaEM1K0AtsMrFBLXtGdOf3mIv/t5IBqYHDh04L8x31/TxwOJf6prqfX1D8B1cbjF
7Wdpu8chtr7++ff97rMldZXgrwV5bZJZ9f5iDSUoM5wWFPGU5ptCo4skvKpYR1Ol4LemEBUkCO9R
ei9VNNJhqs2/vM3fjtslfgmiz3Iusz58H/2IjaaRkHtbx77y2V2ckmZIt4AdN2rqv028lrNhpMlG
cbRn33qXDK32l2f+25sgaZT5X2cdwKr4/jlkflQ1ZgzrR6jqBYzNHXDJq8mQD7VRP7G1u2HtmleN
+G7H/spSFdv2/z24/ma/+SOJ+D+Hwn+Pac6WTFJsbjibfngPQ0FTK+qiNhg68uTTQUMOpVc0qdI4
kKLcQpsIhizJtk7jaxShZKitYMzHG83UAikte9GzrzObDO6w0bI9ng5901alvvnzjf46OAmS1C32
pT+cztaHwal7JV5bQjdZuOzHpLe8I5krO9ebxtVMCM5fVpVfp06WEmc5Rrg2Y9T+8FQ6QNC9JJoz
8EU3fM2y5F7Acv1O9vhfBuGP9Mj3z5+PnIvpjouxylggKz/PXGkaUqhCdkRpzzyQuvNCz8JeT2V3
oyK2tElI6S9qF7FNAT47Mn1IsWRW1wWpEnpGyryLLDqNIWOUmftJOt6wlyNUvppO9p6eIizSOL5t
B94PFS70oKZqN7WcNoOFZsfV1Rc4Bv8VuVAIEEAmBzBe1Y8t88fZeOzL2KnjZg56DlCBEIV3i6tB
rLzZDjfoMv82L3+c/f99PQ9JIPUNsFnLv/9p9qeGmw46HMyg5WBwqlJd3HYRnbY/j8CPU/JyFQwK
HtQbRiF71vdXye3EKBK9mAOTSvFmruPPs0o+Sbs+d9T/fDkXf7ng8hf+PDS4oMU50HHZ1MDWdJcb
+ulnqXqMPeq5E04EN3oBM2UGcd+8ma3xhRJnizg/wchS2eVfrvuBafXj/S17YghrXB/3/odfKlJP
ptLzFDE1yBVqViGzsh5wcKHjGjvraA51kIr00Zu/x453X+rJteOV55Ad0FwVL/AI0tXgE1zz5xfw
8aPkeXBQWCAC9lJa+xgmCgKekFC+hcBvKLCGeCwPNbKatU+Q9+HPl/oQ5PvjEZAF+uMA5BsUOj5M
N9mk9fgWAXPJJZOqnUtMQBaQeqSroGVLMNmuqYMnN97EGIK9mDr4irUG3cTeMjy8VQ60+M/39Jvh
4FEdXG4H/TPgtvfDoW/smGtlCtWvI7eAwYu11XR1QK78m2lNL2kfJYQe5fH2z9f9Zal26cAaLFCO
YApeDg3vL0zNhvlcpWMwddl3YDVZtPLdIis2PhJi5LopLt8S5ACCXwoPuMpwBRaN/Prn2/iRJvn+
c2CjQAWV7E50Ab+8kh6MJokf2hDYOSoBUYev2ZBcjzri4dCV37Kxdx4G9jaIZ2Et3UGEn/Z5Pm/Q
MMS3KIfpKrveuR+yaq9a5ACQFaISemuFeh4v+RY+WnWLNC6+pidAdLE9GwekIbjh9bx8FUUj9nSh
9E+yns1daFf+Dg02jWaoLiBTim7doUstphqWVDcUF7J8dk1TWmtMoMXaGQGNKzv9TLXePaLMtt4Q
Dak7WVTcZG9v/BR3eWmaT81oqbsph3vgjdmwN51OLC1sol2GvLouOjnvYr9wAxTrCNqHNg830Tiq
qzxr7Iv0UsoRjt56JzUaJMi4cIl2NVq1v8WF/2ZU8CbYPnHmoeT3yyShoQBNRe+P0C+sBzjwjzzU
z5Vbf+o7BIwJPD8xd/vGtQLSK778ZSz8MjOyKsNr9biu6dDbfT8i5waDa5a3QzAWvfgKYDV8NI2w
3GPDekIMo/6yGV+q8x9mYq6HtcEwYJWYTP7vr4f3HL+Lkw9B7UbhUw8pY1UkrtgQ6RF+SQbTSTa5
arS1mSNxd8ZwfM41K32IMaGTklU534cUFhBIbu0kcWWA1iDLFBhrU6GvC5fZjJacutMn31z7JfmC
RIHyP0Wn72qrMi52hwH/z4/w19mE5oQwbZ1YTDwSzoePGgHk5Lcjsle7pS7v1i3iWz/xrr1aMXac
ODx4EIECaboEEPz50mwElhf0/ltmXQFsDNCV/8Ki/f6BxpT7I7iHMgjjtEy2WYrSxBBecUBrLrE1
1k79WiVZB2M5Uu6hBXdVrJxCK65Dokq+Ki9JnqPSoSmhkgTTmFA3cyhIVZ+z3j6ldTW9ICAnw7Ue
vueE011S+qknMzPyizcanJyasBQ2Gc2ej4uvUDgMkqm6UY14LQ3jguHa2JtmZZ9qOmkbCCuPs1+8
WWUZ8d3JCvVvZz4jhHQ/TRWpBkRN5FelstQB45m7r4XZ3EhyvdbsWPy7YbLry4h9xluHTU/2I3Y7
66D5eUuXNzUfKh061mbQrGBmvd2Xoq9fUZ0buzR0SnwtPTizsm4GtOpT9xIX1fhI3cYPMhKx2iCc
KkTtpCCma4zHGm4kS+dBFEVbnZMOdL/SpiVuvsJ3HyJyHFbErsxvWtZrbwvm+qEbMZAI1YBA13zA
O6h3zCJICQJ5VTmi1bkZ1S0E4XzrWVCMdakl13noTbfGQCrQUOPG1jrTpU6epsaGcCH3LTYR6tGL
RNmCRkfMIgB1VpG42JTNpcVILbcZYghoFqm6EjW4CRHrUbNN65ioLwzeprObQsmzcMbuoUCEkK7g
9dWv85ADamuKCjkhhvuLkRj1Vdfj3c3apPzkAT84iTiWW7qhqGnpFSMRCpPV4LgyDfDsASgheK14
ZS+DtprKKbomV6T7HBFpUHpRH0xW1RwnpP97M2myr3o09DfT5DnrCQoX/sgxvuT43Y6TbSY7N4VY
EJaoKTw9hXAPjO6STvSI8eNcxaGu4UessniDcuSHBc7TcEHG4puSEzEzkaNj7J058UaEU1Lm2iVi
8uy1YwLjkAN+ksNEZDo1JGegV2Eadsbe3coBu8ee1+zRDflEINCbj4DfkOARWgePHIOdjWHhgtkp
OcZp5O3ztpvvUBVgfAXJD1E2GvPpCE8/unUdNi2zQA6XWVjqkP/fQ+M3zo3AOYe2W39qfatET1eL
oBrpyHetbhSBnpQ9YT5IuRu4ZU9ZikdHtZ77KemdZj+XNvmLxHTEaxAXxTNWxJnltYRooUEvMk1N
ehjpffM4CtJkktkNjMnrUYc5Gh+ZkdylpqqPduX6T9Mw+EEbCnUHtREr/1yh/m8n6HuAR9b1AI2k
xpx3wQPYrGfqYVehMwWq6cZjlRnuhRAYbw1Gxtg4vkx2XVL08EjqCje2bQntKKexuQj0AQhYw1cc
qbCoPHz7GmeKnWyRzWBr9I+6l2j7WchkMwuUiVAb3UDhTn0B6qfuUP7NX+qclzlEo7etmTTvEJss
GMdabkoS3C5TkTtXyAGGq7ZHHwuqsfyClIRXFxbpSy0yc/fjnY5d5iycSPsCFrbiHCen6mTUfqz2
rsTxgbKOo9+E6vsqtEe6VQko4QfMxGwaSk/uDdrJawAvzQku0XStZQVmu07d9IWp7ujmJqcQm+V2
oLC/Nd0Q75HpaeTG+s5a6cI7NZyGjzC53kZHQQ6XWBHXOvFC+9whd4cs84tdt35gJk6KEy0qbtDt
k0tFrVEfVuaszdcS89nVKF3c6gRJslkk3YHkBcfIkgJUnHXlJGLoUOmOj6XWBE41z/dILKBIkMBw
4BItddOBwCF0KojD29ay0CqxCkpMjfERb3rIgSQxKxTErLWvucufLQHnvZrgN04doqevI7EZGHpG
jLVuneBlHf2gKAsD40QLTQCXt5W8VLrNPRpqKC+i6vctXNljk3eHOvai68H32m1Zi+ZoU07E8JN7
gCLKHjdO39wBe5k/zW2XPOO/nm5LP74vx0r75syuzdyTiDU1NOMCTRkGQDqUsCrn/sYNu9g4kN7a
T1c1JB5MXV1qEPGR1u51naatgeyt9O4optTHucjMrTN5/GH6dO7j4IInCBRMI3NTYvJQ+7Jso9sk
t5W/daXfo0nNRsER0SiNDVXaVBHGA75hbCZn2PUOUU9xpkAwNbR31TprEJ/Ws1FvQ/Irb+vMGRrA
VA6C+LR9zBVEThiFznU1IsIm9U0957FPFEDfIQ4cDBU+W5odo39B57odOxA+KdVxd+0M6GWDWIlp
2/kIrFZjLDFou/rXua/coB/kVmbgJ62haTLcW+KqS1X67OtlvktCNyX83PRwY2HxuKE4PnzC8Zm9
ZXqRPFS1irZFaYlsDebclFtTmV3CLK7NrxrJjRhLMunVa/76Yi+imflmETL4Vn5Lf7T6PpfIoQ3h
lsaK5zU+OsqabmptoCoSjWpd2ii3sd3W1tGI02YbERJ9Ghx6Mlm9m1HgBwg67TcwKJJQO0s9hqEP
TR/HRXwJK9v6puvJ5xrAyHUkRfsVPS77xD4fxKOCQ1TTnZ3UTW2guMfy5pEdNJs0LiuhX2p8Mwc/
7U0Kj1I9cA7CoVtn+YklNX/tZ90nNZf8QVl2BZMZmctVdK9nw4nzTrcmWMRY+12EegzRnBiIKB0a
/6wpPlaMbtaBqqNnBU7IAWdnSI02d01OiIYD9G7Sc3OnG+PCa3C8Tyqdi+QJLMXrlNixvmWRxrNI
3CqbC3vgBXUVX2cc+0eU0ceIbf++UC0xNQ5nnl07i5t81FA5ugJk7CpGkkrCSYcAfU34LUu7C6J9
eSaeuhnHMK5XP3ZBfh8BbolrcagGmFErlRTNngTDo8c9XrFd6W6YSPOVK92nQiz7mDb3T0DN85We
DsCZomTL0p2elIQUhI55I53Ge0C5vBaF3u3QeeFgyweDDL18D8ihYAJdZGXakmJnus9g0AIA5TRi
NJd8wsn8HjKm9kIAUan1QgRe7QaFhgWhBm+KVh2mq1+NL07aa/u8U9zyWHNBkcVPPKHsc9HEODlL
YJqImqNL42Nipvt5yMQAkqkwO1gYnnPol6JR28QKfTKph10eMQO14fSk67k8VS6fSlVUASnLpHGN
OiJvvLqrSFXu2sVIddAta9cQCba2OnI862qf1Gra2FH6wMcMOAqkVlYjzPX1mvjyybqRzoj6HVvd
rRcailqi0quDmpJ+K5O4vM7Gerox57rDld7W8WUymEEFDcPbFoLVbsalfpmn9Jq1DY4BT4Yd7MR+
o2jZjo6Oj20eIBp5jGF3K1RPLzUvxDnFdXY3WpF/9oziSziU0ynPKWBtnN7xzgiM/LPeSmxDto7x
0qgiIyBeHIxbAtSsUxkgtcroV+7QqGM8KkE9LOof+XtOUF6G40C3banaG/ItKt4ml3xiXWbk9jBq
j3Ay2JFZYbyDV2OzTyaU0eyR1Y6LOd6PQvzaRBEqAVRAsxmbKXsMrTfLfdiFCkCwj3XL9G3++PjF
crQSsl08XeKQVD3BZvCgE/H5qIGYP+dlNN0NiZEcLJnpNxF+4B16WA45pNJrS0riqMDmCl8xfRrT
GUd1sWtae3p0xloS6F2ld3aKxYvqid2t3cHEZ0tUBCpcAJPWKi5cO19VGqMe8wXbeN9tTvRIkiWg
c0Iy2SY2H08P23haG6Webf0YnnFkQataj74vNqlmzd+c1KnHTUFABX9PFBLLrTXSWSwSFkPHa6tP
qZtH9wMRhAeZKoWQNxwhelGyGG67mnPuOtWhVzUSaeNQmWoLO7HGsEU6nr+uSCN66IFgnnPLFiz3
M04tJPXotHxqmOhrNr0N0jYUvHq9sHGE16l4U0OBXaMR9pZKlsVLx+diJjox9FRB4Hpi06zz3WgL
70wpSjtGs5VujaxM75Lc6VdGY/ivceGUz8VAwgU94WRXLWu+EZdsX/KEhzq3ExMv/gEPlTI7QZtV
8KARm3etO6Vki03mY0fIDJVcUQcK8MVFFf66HDAwTFKHHdYJb5dqXrIe6AVNcp4CEGP1FqskMZed
zMJgTCx3TyaFDAhyqL9MDK+NHrliG3qaC3wpw7LVyCmF8hlO2o0oom7HGaE+/xDTSLxgxNkVE3GQ
YE3fKlU5G2DexjFMZU1nLAZQQZ0bdof0wALgEEsTlEpN7m66USzqfRVvdJCabyig221u8nIq/C2N
P11o7RlPc619dcs0esJnk3wepK5v5z4qvvQadJxOJ0IdgFd5ByglOnaiis+TNjC3A+baxPVkIXsf
MV2MpW/c+wTWQgCfBRi55ZY6h0LPkJ892Rr1SliQenp/CNct4a3nwTN3o8WeTspa2zd11gSl6WIi
oXq9U8IPjwb4rF2kyXpjlKG+ifBNrtlnaiszKsdTz2SFxxWCTYKT+YoC/Wyu47lFJ0LRdS8kwQOY
/hNAxmUVStbXJoLcOc0OziNMcziXi7gJsjHftZRErnyITKvWEkcD3TSMp5btbWT1PEWrAr+pevyP
1uRAfbGGZ3ya46GutcZchx12Iyx8IqDCVp7wy7HeteZmiB9mYcdHTUfqCKSGDSNZdrRvgFMWq8Fr
2d2VFgeB9CEak/AQokDelJQkqEBM91EHUIiEq3aTeACZlhpyfwgtaGClVSTA4Uo0VjpTEoShAqWv
PtdrHlqFxRn7os/ePUhTPCX6ynPhNVKwZ41KO8M9t5m8kBydQvpU68En2zaiUw8VKHz1zU5dptyh
GIVgD/9vWOJuh/gOxMhZD2F49klg2zgSPMcMJD2wtOowzy1Ltq29qDY9dE78rTQA+Y72cogbK3OD
htMJFPzcFbsFf9fK+mD3PZLNsJnxuvCHrTiFf4nb9hAZSZDqS0Cr3qy7AfxehZuAMgjUEZ26Q1DH
rrat9BlSPnHBMa2KVZwmNWC0bDx7KQVG066Iiyccc5OH08PUWiWovCyDc+i4V4aViTX68DMupiSA
2RSvRGxMAWgeWifEgpapjJgB87sQPAM0dEx6qpbsd9XOdPRHXsIbsdVPPKinSWT70W53k3JOI2DV
q4YV2Q6GNqqho4DkD1HMWT5blBn2L5YLIls9W1M3Foipo2GyCZpBH7nMlGAzbaF54P3y6QZnjcL4
D7NjVQ+ldmcLtK5NlJoXIPHDN2BwYq0b5fNMj7LCCd6N6y6ieOJ3mgomG3pOmIQ92DXf/sL35K/S
ZdqfGCwnR1imXNUUi9YRZ8uyxBysD85NmEOhaY3Bekb3/+DNhGaOsBsuAlHfCpXXc1KYycb1pwy9
lzGfypYg3pq3uU8qE/sOfOCV4w8dOyFoF7kRcZ4HKveJvLlHMrM5SnJqZxVNKbRM6VeKE9m68ZNH
U5Ho6Yt4WLu5/NqH6ZbZjiGH8+dIedO8EeZgQmH19avYtb1by+u9SxIbFUgBgGFo44oLIKxDxin5
slS948UnmbM+5MlTOE0Vy3cm4H1I8yrH2X8h8BW9ZBNt9dF68SIjIhyUvUOINvvKUW3BxzU6e0ek
9otrKLUn+Hw90Ci/DGwNEBZK9dkftfquShVdA4ejSzgb85EyM/0DB3/WWii33jp90+1x2xQXjcAy
sEa5/9mtWsNEWIlhYsUDoJqWIyhowWOUGitFDEPnUVLkcSjjkNrwRUC8X8zPDpYqDsjWBfYqG2JC
6Dc1XJk3l5rIqeGbuHV5B6dobMpTqVuTt/EgdX3znQlynoxT2hKTJIuXzM9r163Hi2BN/qrSVLuv
yeL9HtbFdFZ5VL92hZXdSakPxsoFg31xGxr20yiMnYQjScO/MzcZxZrAimIGTxWJjQWMhU/RbF8i
s5secPO2O+Vnw2M329Utb1cC2SHIex8CvtpFqZ6e3TbKA1r19ams0jAPOO+oFVsf5xS6WA1lI23s
oGqEYxJX88bk0lcgVxI6aG1/SBuVU3cE2YadCbR866TIAgd5gddiLemm8U0fasV90Q74zxLBrsbL
ItqlTWpGtCA4H6m7xChVuG3gzGJ9MlrxFs2QeVYoKv1gKBa7V8+WIT2ZkunFBG322W9Zp2Z3BJGp
hPAfGkAkuPiKej3nhf1UTlb0rLG1cavJD4AZVIs90tI2XtOQGj4plokCJtm6lq71lHQWZTRXRffM
8XdU9BbXW7yi5c/W5D6j+shGTWwbp9kpq4XQ6noHmCjQBCDduEasrw2wUZgZ80+yoPjQVcqlCaF9
tzJUZTqeRrMurNXCAw0oa4PUrKjjkAqw0byIoq/HN4c3/ynxmgOfbv+lxfK8ArrQbaoYFw1J53c1
yZCrKMS43MSJwNs11it3EuLcGlq1i12/gkwI0C8fMuy0VLE3gkX2mx6yREtRmFt7FuLbpAx/LXpl
bXo2es6AyTgd/eG0RA+dFwHogXq9ttYiUxBINlRwZQayMmIfBFXMnztaDRILHh2VPkqw3X2vOwTr
kgNyVUdMFKYeGg9Z32MA7CGDTIMoY3a5cD6NzsvBTHW6tkK06jCYlHfbUNY6/zhwk/E9PkZxaZyx
xmB87cg31acq3ntpLlh2R++UdM7RtD3ss5a5nTycDasGbfvOrMwewKBR7AYbAwPF6lxbLVm3O4vg
WuJUe1AClqxf07Zy37BuZ0RSyu6JuhrIkzGZonSTgks6FYPqvoZ0CU4lTbWD0igTT+x4zs3s1Dd+
lKW7copuJg9moVVO8dOfGy7m0sx5325ZJGT8BMd1EBV8FBmNNKMyssybwLDxeGtdw3pn+I9lhjk0
xyoaGvW94K4e6bl8Y3li02IWuotUjxzBN2fZTo+RB1kLCuEq1/NHOA3VsavmCJt6GVNfE/5f7vk3
HXjBPI+QxAJgReP3gzDKpsIUjhBWggYG5uOUKB9YgRVzCKgJ6rYRanXLjGP21dcYLtWqo2lwSovO
vqo9nJ6zieiTzVH7F2XAr30zQaAib8nzOQ6SrPy+c2XppPzObtQEJiVvjGC39KNuQw6Yq7IBs2iH
IM+aTsv/JkhaOmIfXiECFzwSSxfSQQbx/rqumBnRMmmCuTLyo1+FzWpy1JBusLY/1Kn1hjL+cUJP
jHM9HTgisFEXNAxWRAeUN8A2clSL4o3SQwboT3mXMbGrg9tM1mbW6LYV8DORz+pLk6o1aCaA9N7Q
7PiO79NeUdF22akRA8p5xvwSts0lLPtiZZBjW8ajvytmZHuC9vzZn8vii/b/qDuTJLuNNsvupeaQ
oXdgUBPgddH3jAhOYGQwiL53hwPYVC2iNlYH0l/5iyEmlcpRlZlmMgYe3kPzNfeeu+AaEFVpn/th
XfJeWFvabt9/ZByTnZnTOr0OpbXuhqRWR8hKBCSHVkU1U78GWA9SolUt/23l3om49TZKXLq8//qm
+IvyDs4lik72j2gbAO1/VO6GCxzFWSMX7Qxv2emBKHozDOHM2eURlCfToB431KMKjJzHTfktt3wz
dog9Lf9mH+p+/GkRVtgEWyDyYYUjgg8/7cT/gU5otnu5OP4d3kBy70NH3/5+vv/IzfTY1vz3MZ/s
hySz/1re2fG9vf5Sv48f/9T/i1FnuOb+LYncQtf+5WvaTuB//o/L/Ov7kKOa/JPZafsX/9fs9Nsm
AyQqxWS2gFJv8+v8YegzLOs3cgw3ASnlHQ+C7Qn2L7NT8BuaCOZ5m4KLMQK68P/w9Lm/EavCq8sy
cUnhPQrDf2J2QrT/48XD81xsnilsTDyTEEV8EIltkU2KfK54GB3RHoTBEC5mV8GrNoFIIyNpg4qP
bFCsArv+xkygPCpvSYfpvIj5vfRZ64I4go2GWD1h1kx11KQQA/SajJCUEbrNO7GW5mWTZijAqITV
fWbXvOFQKYKuYnq78mJ3qAdZCMNMGbscTmxllG24m4KJ+oVL2njneS4oi5g3XLTZgA9fVas+N3mJ
mpGD2QTqVWVBV2fe2xEgahvhhfZs5xmKk/Fcyz6zTm7HaDMAdvTuN604C4xGwOI3zH1NuXYC2wKF
NmzcIPalXPPd0iXFw2B2zaPOOxy4yMf1qywr+5xkjS1XrVC0bG0iJkB0rmIAOS8laqLcR49J0ivu
bmAi4fdkdKanmXxBgNS9dg+Kh8WK493PfRzc9jhEA+GZeQSFNngQkN5pVyk77Z1RO8M97ZjzpRnD
7mwM/cI8R3nRfiln21hjGFzGZaOXTkUZj6pnGH45wNKxCloi1y1qQEekLqDcwpkuIIcGeMGVrV4p
cPVF2Q+NH8PmDVb2y6K7XTWr7aiFsa3iVajiyFpJMzIard322LrHxRVs4XbytbeggsYF2wPSp9BS
bEDCjfLU56tPgDj6hSuvTC3m1rlwMG2GCzj5pRpuQChmHgguouOd0ipfhN1gvvIqxmrnEyf3IN16
Rl0hHVgtaulSXhFZRcKATUj9vKO1mm9YtYOHC7zRfWfF+IWCmh0YJZBk0eV7IESKpvJvdBfWsN6t
YXycg3D9NiGQuSNkwVXHGqBHDeqik92R2Pt07wfsfh0kLJjs67xy7hMvb96bcaE0MCBan00YzI4Y
oDOs0z7zazZUbPqHhTigeMS1YJ+qsnJOCQOajOsv8a+Q3avmDN8+KV2qgtse0R0tzyH8jy4KupwG
nz1487wEqd3GNuUm2yjeuU+gXAZQhFj80C3MAYkh3jywwESF8WqtrWK4kZZs5Upz6K4du6VyYcTP
7w1Xob3x6mQbpTZ9DRQKyPXnxRyZqnKdl3pfep4/oQ2fnCpucjHQu5QWpoAJ6QavDEIQsoNYgZs2
WqvpEBD0gxeiByWHoN6HNmCHVlDGuT0hJUdanpA4qEROfEc5UvKatUgeZ8esv1tmYUP4EA7B9ibv
9BcJd5TkubmtK4obyY5EKrhihwXE3QupDlvmCswooH+Whoio+/G+HRbramhC8ZrYcpqjBldjFZvl
wBggSUD3DCnFBkD4aqUYtWvjdiRXTQGAgNIFUckbY9aSGC9bo7VgydN7pzHLK+NLwSgoxh8mcQWU
KAWRL7BaD/qA4WeSYKo8dWVpNDFMOOExbVEnaF/bngXASXcw9No+huDsPAYoYzeeO4NVfPcJArwh
ws1347pPkiUOw7ky70M7zb4Eic3TJ0LFMpKgDHNbsGm14DN26OLH+0mWKmdPE3TqFoyPe01J5Yu7
wC/zIQ4HUNCx4LkS7Cd3TMBfQA6JSjH08OeyqmjiPhiHl7pOh3N/1BsLpW30DTtm8zofGvwRgZF5
yB7CIP+aqE6+TnM4cr8qfn5+tVbvSp+VRKTY7LwFE5keez0vYX+f2zYrliIz109VBXiRTAEerlOi
wvaht8oeEj2qq6640Vo6y01NKhboK81ka0O614phnrDWw1itNQIKWYU3Q2KIwoudNu3GfZPiBrxj
KAhgJiSHJtutoygqqAhw5i5XL1nKaB6H7qobGx/eDjfZZ4IFSrUpK7z2XBhm96mjOesZi3jddIBS
M/LNtH3AwNCZJNiGZR0s4hQ9ozZ29YhYgV5vJoZZpFq5h3bYrHlikeVZF5bt6xBm5l1SLbl5QUIM
O/BszJk4QgmxH5di8utTwXML5O2YrrfNCq/vCCKsPKYY0wP4CCyHuQfKIT2gE0LGN88zjjVzsilH
6SGJMaQwt+cbIWVinplizsMpVrhqbzzmogC4SK5iOhyU4y1MV5oPf+KRtrDXT3asshSFrtVOp39e
1f3/Fj6LWexXFdlj9uV//6/qS/ONgv7fRdnv/+hfkAXT+43lLuJ0fOQoFzf9+h81WSh+cyjRUGk6
SAsxTv1HRWabv7m+7W9FGaI2xqX0bf+iLPDH8CmiYbUwJG3Qun9EWfhRKsocA4OYByQaMxrTIcfj
s/1ZtA+GDkxcUIyniTvqqrCt2o5KqFmMRDOA/H/6Ym7/aP/+7Bbf/ti/m8LfD0YnyMcPcSVgH/nQ
I+egaChN8bnVrIR2RmL3JzTr6W6Va8rA2lB/59f92QEBveGAZqBg4yD98ewKS7VOsCHJ7ZCLmSl/
blybdoiaB4307exr5296o633+XCGtLwY+2x+V6IJt97pTx6I1mpxcs4VZ0i2B+P60hcXZkZHO05s
StqE+pOCiAAsr5z+5sv9sS3jy0ViT1uGuhhnKT/kB4VsSD5GY5k9XynT7LgAoHOoDObXv/4J/3K9
cJRNF0OGo/BpJj58o4SuufMKyfLUzxO5YqL3PhEhYB+GPieY4dfH2v7WD1/mdizci6ST4DvGV//j
l8kACkGD1P1JoxZQiMwiOTFoc5IteTW5101y8+sD/uzkQDvQHLlco6hMfjwgfYWxriliDhGihEwA
gJ3MWRvHRXhvvz6SBUri49nhkfcCojn4xejGNvbEny+VPF9lSvbOBG1bT1c2pfWrKoinhfYn1zvY
YDBIpwQ9euvOAfirDJlIgS8OxJ1rfCNFwvjcLMDaBgLlYKSCcEpjYwhZQuVWyLu8hj6lD15N/FVk
mI6J2G9cpgcmogTezMg6wb+yiH5IezZrNvOnNkJ3srzoKVmIHmudSqJedKw77MpsgGVuOA+mBKFM
tlHljNGS9sh+WlZqHfupCjWTYMRCNiH26eSyzKwxPVUFDUE0SWbuJMqv9p2VpXZWR4PwkQRFbVlJ
PpedG24C2nqqg+x8bWwWo5BCF5Rk5D0HLzbURn3C+yhmijxbls9UriUl/sKUh9wkanyw3mqo4EPH
xbjiiOiFES5Maxum7M9K+z2wCYxqib6YCl6DTJmSgOJ6gpha7IwyJKrWQev7Gogc/cNq2RMwfqcn
P2VXkdVbvTYFKlaihaauHw90WorqtKiFuNRgjowbs1jM6ZIYqWw8MFsT+blCNfrYV4nrRH5XK7C0
rYXWjmmsumWdb+Q7vaYs3gE1BdneKzoSA72uGD73BOopwIjO2rZkSU6VvR5ygMhESkFPreHAL7U+
OGaxIk/KO3Rfi9dZI8FcJUEmZCXIKRqIinF3ptn43d5C3A3D26mpy3MzHcwHs3Fw1+XBEhCqDKrP
iYrJLNWLPVv5UxuOQn1KG/zeB5E5c0/Ky0JZO5h1A12jrzcwWU0o+rGED5fvmsEAiR7WusFM4mes
8bGpmMtXNyt7snWXxkDVyx92bycjzXIyOGsbGEZNhh5gxWxe78KgTbynJR26iR1zjmuhZB9SX1je
uog92RNWxbQ01CL8bGUaLS4cRGcKLzNtOvkuSLMuoaR2e3WcemhA0DFDj4HiHCbpNXujQEUdVTYr
8mzGdkhiD7nG1JkWpAQUXw2okoa0DUy9YQq6lnjFuoOLa0wr37ifj+EdGvNAXQ7ppM1PjWfBwTZ7
O7zGcAX42Wb/O9xXzE3GW6QgwkbF5DVPOABwN9V97RC7B/HH2cuqU89OuYYoaxpamthtyiF7DjK3
vIINRPZZB0O6Obks3bL7SaREALDGQJDpmEq7Z3DgnCvihoZu76Bf6g850rRqB4es6h+52sOnVJIP
FXUwT5mLp1hPjWy1addCVlZzhDBu3LQtYWCJI27t7BuD1pKVSskD8XochKguEpScLUJoqckprXqv
ufP9ztEgT7emnDV4QvjDYrugB+nIrfnkTLUWnCeaRzrOuRx39kTi5IGYrgmZQeou13Isi461AtFz
8SAbjaa2hPl8SiwiXXcFZFeDvAOy3AnDqIWKnXrU6ppts+lGXkGM4SKz+Tix9RpjawhwJJlMtGM3
FUMSe0PN8o67Xd12LLfbQz7m8q1x/OSrWRjEsNDRUtmadp06kRBoWKnAA8mDrQC4tivtUd11zHO9
2Eos4x1Mme6OysnW5y7DaHzus1tg1uGkdrNLrSVHaK+p0aGZabyua7GOiEON4C6okVTHCQ+lbdbf
qFuQxgPU2DI1xd4xV+RPVZai4Fo4X9bQUMrP8Iwx09GOUTYEo9dcEbmDXY7AFwq/K8F4Xsbga5In
U8mZhSgAUVgj2VAd4I83xnWTg2yN1ykcbrJQos3w880Dz24q1PSiIn92VJv6cWvn1ptPsvyXibKf
/XK7iOGQjC6ZRZRMuErENnxfl7KG3c8rqbtKmQrsZ7tmN+AYmQPYe1pGkOyB250R5G6qY7aOIeJu
FCtLJEAknokq4TzaSao+Is/Q/dKbRO5wOZC/gdzP1BvSLWdwtHaOoB9msnw1bGO+GFD9etkwyBEI
HI2ZUL+ifl+LtvradjYrVFfOr6E/d0feffUL0b/rizWGbNLHcCYoV1Q5GeTgenlp1WPhzWcE+SCd
k47SpLsYFr+2BSwTp1/iTKdeauP7zODrhtobmkhOX/SKjjZ43QgQj9KagmXr6oohbo0cjcqYlKgW
7XyRb7o2kiyGE5l2MVnIxV1uVAgDEoIO4LLbffFuW40k7A9xJ99cO3afcoAW6FwwxpKNrDvmI+ne
ySXKyI6AgRXeBU1i4QxfMViV6A09gp8t/OlJOwI/qrvgqWv68tGovOaiRvNrYe1jMnWwJX1vUrNH
hwrsvNZ5bzybrD6e5epdko6groyuIP8GhPJ4KTeC8RQgsCYGdhxAXK8ET819ll1Ko9N7Zhz1fV8a
6wWZF1f4iBTtq91eWZsli/gle73Ne1+ePDLtI5Fsy+KkEKgjDOfZrq09pIz7DsnpLRlMIZHE1ex9
7xe7uEHkWJ+brTUDoQ1ZVwZilTuFNWnHsIblqVk+cVHQOftOHTw6lSV25kI8U6jVuWtNLomwRnNR
tP4Fp5CeOwMsN0T74tVYO++qBUqKxrhu3HOQgohzizYD9zpUangnIMN+A27tvtsKq91BLFPA+2x+
zrX4Dl91OnfD1bkdm8o81YKYH/J5+3dI/ibxA2OxhDGaC4TLthgCTA0KMTNRPYpLe7HCCNGe9dwl
nXldADGGZ+3JcyNAmoaPcA3SvZIWOttQkJHneLCfc89cHh05rdmRLXb6npOPWR4D+Ol30N+z6xYD
9705Z281XnAeLHC9L+pqTq/YY9H8D90QXpJBwMiuClYKpZ5c76iqFue6J9dkiwQmhTNERLeHXIyv
UAMvsci7rVd0CBZBc9EAn6iNCyAB6sI12SRFyu078yh1Qdql13kdd3CQxZnOCB7Ua7PedVPOjVrl
urYOVeXnZLJIsljiQaHPj6Rlp0NcMiEhkRCiDhnN5EUAxS/rmBLLe+kgqDGEbNrpkkgh9dKVxRi8
UgQNz0GL2fShrEvrK3kMKLTHctb6gANt7kBAp9Csy2mY7lK/J8i4XleCUkUvhvW4Ir/Jz9DOq+nV
GhzLZWBqj9iOOmd+GUpRty/IHLD69BZCc5SXOChEiWqAgZRc0f9NKYL9hAr70BW2fACUI0g6Ad4Z
TY5dimNpCKoujXr/haBdVGglsH9Gypi35l0iOanYRu79mnTOQBYixcmunhB5xOgq+u+1TKcr5n3O
ObVOd++Q8mLdA0jj5Y7tpfo+p0jlidzLnE22yXIkRmhS35rjEr7YoDXSndM13TObjXY/IuRwYlW6
6mnw6MVRjyEGjhivMtpEKlJTe2s5gI9Pws21xsXVxG41+NzqxJ++gQZQd/3YTKcQUUIWL61EqNLX
9UUy2lXkbN4HgFHMaYe6nz6VbkGMnA7ERBaxqC6ReSY3a2eXPAHJjRtiK+iS+aKGe95HlsqT4gsb
ANxCuTewWgkXq7gJUO48+gNU0Ziilmci64m+wXxXl/JoTE76wh1LtTuQN/AMny7YZZVdfumZ0yHa
Z6R52yYWzxVzffBQhlDHAs647EPS06LC6MP7NphH8NyoBp/wX/WMdZupOQBSgs/oD2FsubIbYxJI
9GlBRnnMnWw+2+I7SR5zCczY0gQA188702g6XEcgov2yeC7By0ShXSyfepApEU/P8lLlFJotHrQI
WTadmM5q+8koEPguPtWFEGtLEaQosGdQ9UhqtP9pqMO7mtfZAc/LiOxl6L/PzZaiNtP/nJRFydvM
XR8BBZbPddZlT85aHRsctGfr0L6aVnLhjG5zg+D+rEjyA4Ktmuc4XlMjlJcdzeHO98uLNLFIPyzN
Myv3qWeD5pgkNH0VVkkjKI5eat00a8VjJ+SVKpr0uWyqNG6lTXhrRyQrPr9DyKjcy1pxbcjxkBDq
47IwId7BJ+BuFuro2/UnKnUIyYZ1xJORHdIAZgChpwezMG9XFOeYUFx27KsuvqBXwg8rarIm3UdL
iewpm9aRbTsx0YZroZQNqf4pulD12MHtYvK8jqq2DYjONIi9c5vwk5oWj8htqutk7W6yobzgPQEy
Ox/nU2+z5kkp768ahmh7u/FIJNaOjCu+nBhvkb4vpSWRFmdE5QjvDOqcPpJG9dBTdkU1NqxgyPhd
VAGJV2v75I66jyAufXIaYN0F/5bAvjHSYmgOEtF4tJTOw5hxYxeKKi/qa2t9RcB+bbk9rVul0zf+
PBFy1UjSceaQ0zd07ywiLuYxUbfrOIYEvIjyciAersbwBzu+nSkOx/C8DDmmE5rA2trsq79O9hn5
mSCSAJMemkonGD2DfO8srbcj6+bObPRDmhvDYRbiagkseSWrzHkgL2UeYyNsjTO3I/9NDaX5WDHV
cHYohYjEqrtWAyFXzpmpUuXvlsHIZMT0n2oUL1l3zHKp0U+ufcYBx+y5xqfIE6ZK0wii43VJDs+j
0whSmymLcv7e+jWwynfTrVEnGuOYnjWBxZ1D2b8YmwgswW/J2iAaxqD/rEKvvJppq3dQ6MeDcsp9
0SfeoZJhWcSlgXofJ+aqX3hGqchFMLN3c7vbS5jN56aHwa8e+hvUGeikQAFdicqoL5FD2ruBCcO+
N7Tx7vBygBGpu+tV1N+51S7JsrgvnFbG1HRXVkMZa/Vn0hdnDAcf6L4fe7MSl2FbP5UYUSLlMMov
ZR5GqfLQhnhMBTvjWUI0rgrI+DU6h2KflHl3VkHtSZzOeS4U0Zs8zb6TxzTv2iA80GOw3GLvd5MY
fftgabvCk4iJkFwlLlxV4YZoJphECYBANEL3fm/zG1g6QTpf6/abCNA0CzVRyaXG8+RmyUU1yZ7E
Bc88qDQ94S3nwdgPeEiT1G3uZgSAsU/DGnkifSCt+6HPSueTEWZPoZ8D10Etey76+YIckina6DDY
9sbgTmRu88rEqHlryuwsTVjqVaBxI8PiqmsT8yI10nsWiJ/ho1e7Cj9klMiEV65Q1mfwcNv6jD0L
Xum5+swxzoamTHfTqMy30ffEQVP0avS6sCy4YscjyRAzLZJVHngju4ygzEQ/YayczhpLNV9L06sx
WEoFCo3LNSFomDBysasyyeIGXMmhZIBlY7HrsRqYzIdz+qcbS5bjnZuEutx1PpmISRDUn72CPzUr
sBeYCco7NRX1FXU/1jxZPSiIEvwIViu/WrnpX1uh9PlSi+axaknaiXU3VMcEwW4bLRT8N50eG3y3
zMYzugqbc5o38ykzeeuQhno8Sd+Z34ReJorqlF+6Ef55Yw8YjPB+HvPKBJGOdG88X1hmLSA2Cv08
9QPETeo077b3EI7GaM3r23JFUs8QDoq8X1+qkkICR7WVrgddGdaEUKzOjwuWsx07S+B73J55HYND
sMXeRJeApbnODg460TsiHBiu+WlRPzFnI3fNkuqaQDITHWebLd+tRa+7cV3UAyMW7cW+3/S82UNP
HXiz9ZiFOtZZrLXNXp3IljHJhOx6+aWnG3itTckWGWe6d+e4s7S4fvF8xqgPFaIEG+Ptbg3H7FKw
qx7ijsAaFU1Lb95Pa1gmGExbbz33trFrjLnTzPdmUVcPEHJcjQLdGVlTsl9vYwONodhgHK7NAzsg
bs5ElsIAjeIVNX+DRjdfS8J+5ZrYuFQ6pvpQzcdxjWjE2M2zCCgu16TxUfC6mQx3Symb8ALab7Xd
E3V9psfRnQ5QdUgkdwnY+z7LsOAOyfXoHxtvoq0YU23Tw24qUbbv1g35zB4StnbSG+IgHF+QUWSf
CXqjnsTA1FSRTeoyw1mar5Quxq7vcxAGBLZNuiR6wUmxhMiAQVVUqGBb9Jo9yVdGl+Cd8hvG7TvP
HMPXlpBPj+tdz89G4qvq5Mp8xcfEZcULF0dFNHqTRGLBmnE4mxqvCLG0FpmPc6/y2C6g918PTq5K
vDiTCXRnHXBN7EeVtbcOqWlvVud3E3u+LKjOct0RP296GRIyMeOYwaVXXCHLSyxCBTLvs5cVGs/3
INbqjDGuJhQ1G+we8eBo4mNatEkiclCIaR+Yk+Pwf0X3FQZ/d+WO89DGKd+0iNHk8IxxugQBZzV2
8mtJ1gA1a+nlT+vS+eHO9RXVzWxOzfZteOgAiUncVDlI7CZ8DpYb7ED+r+jGrWTp0WL3051XY5Sm
8u6Z0fAhcGoIXYmb1mJOukf3OFJVMm+lBiGMyHhilDjcaUdZBlcEE2su3bxbkCAU+TFhiN4xA2YA
gfPbUc89OqCZC9qc5VZ+tCvw7mFOY6ye2FtUY4z5KWA38OQvTd7Q/JTwwNuxXl/anmsloot3cNvx
AH9b2fRX+2qQ9g0qnhQtUO8aW4Zi1TNgt7PzUg0D8kOyl9Y4qF0JjV8P8pHgcPe8tSfrshYjlg9m
bBmOjbULnvsBUkszul7FoLzF7uPX7eeQ+V+cdOOzXvKRtLOezK9YMxcRWAK75dWHo35KfclOaPLd
zELN2BIEt/DLdQAtBPMmsAzqenVtaVyjI8P3Nm8Epwj/to+HyBCMaD3s4ggxpty3dwg/168IebMr
5mHJt27sbJ8arp1VZOOFtqLKknQuy7ww3renann1Amf6ihlB5ztrJvJlT9Rqz4+6bnuFEkCZGc8t
BqTNHkDE6GTiVePOnwMTBMBM8nMXVuKNCtFHFS1FfedTZGEvGvuOCKom1Pe+2Xo6qt1+8nnU+tNh
csTUnha2flyU6K6IECbbjuo0dU3/1t+eWcekLCpUJ3lJq9xnJIDHDuEMGxVsrhlCWC3Ce2+GPLtH
tl0849u363OfGeFLxVj3vvddstHc3rNvPGbMEwKybuK2McMcp0yF8YuE7zALD3mmTELlNhULzZEc
30JnNs/apNiOW/H9RiJQ3IbJIpYisjsjb0+tXzSA/ZyJMCqkPvklr3SqSAWp3qXB5v2yyc7X99ET
Uu0GGyR3jH2o7U5kbRMmZ432d9FJmLa2pZV6FyrxvTOSlbz5PEEwdTJKHa5oRNhRk+Q8q+8IFXp1
mJpuBoixrDy+KsfEEYwI5IVJsPrKnZ1AS11K75ssElZlcChUQWe05OkNbVV+hWK3J1ePFxCPrdJq
HgPAVS8ZzxErygmKx7CGHfcb42zEK17ZMUXgrMqLkojvJk5VSaHE7KX2ERdhQ+ISqNubtgocoLhG
x3AjUQIpUWN281dfYIfd1Xk3rZFk04710LXWe4wKLHewcJB2TIqR6JnxmlgHLJrS76VDrE+WpMNT
GaDB4mmckbxa25n/2OYJL0Xi5qbnociJasKSCLgutQ3XjiUIHrwUXZe+wsvZEm1J7YIfNneufZR2
6t14RcqV1w3FyJOMfHaAhsMavKK/dN+M3kExD6Bk1XELIJI2g7YTJyyBkGpXYVNyjmIp/frguYmm
SXPTL1WxeJAdVtO6RC0/JDBcuuCME3I4iudM746u+oe01Fxwmv32OzXdZMb2UoGvaJcg+MJsP7wk
J69BHti0odjhriNOMgQo1xAOKlOG+ijfsCbh+z5UgSZmXAeUP9oyHMKR6xb9fQ+r53mdeeHtWHx4
zJm3/c/Rrjy6CaRgmzljUovFKxI48M5nou8gnVHcuERGjyMWjYqNHEGVCHmIomyqpxWL2suEdOqN
q6tZYiiiw3NDL3PfJBClMSS0Kzdf0OmL2czBQGaCneK+TsvZP/d6h1KsToiHGAhrUeQQS+Q/gI8Z
OM2p5AoLdW1Wt3kwb3OVSaZvncz6l0nLrTCfbcJvfaunaR6yFqgMgAT57BbCZG5h0fTdpmyD9Zey
69NPjAX5InyVLaBakGa8pRVtwcPojkHBm7VlZKwH29T7CcUay6XRGuxDCy18xFgkXGRuZHs6hx5D
TR6vJKaQRe1OvFjbxkmdQzCM7ivt4Qyuolwm/yrr8QGRQEl09rgfWG92h7oURhc31oYdt30mlBTd
BSc5VL2uLsDrT05kTXRHN2FvjV8nZIzeIRRN+8I6oW8Pg1RLsk/ZnPWMnniXnfGSWATXeWUT+1Oo
xmMaw2FpFniHsO1w1hqaoEw/95lNeK2sna1nAb36ue9JycQe3Nv6SmTemhLJqVNABBnDVsplpHa3
i684g1xDztqn9Vw96t4SL7UUGi97ndDxsQ9mO8G3SXqWcgP5jPJet5elrVWA3ba1KLe6tiHv0xtg
RDDSnLzdStBqeEYnahPOhgTa2hERZnFR6GBub5JAN9+kM036vvaNNTyMYhpzvNK58erbmNcOru1S
qjFzLZB7ZeNiHHwura9Z1brPFi9Cgxpy8NN7FgDc52OBOfCReKKAKn+2qRNyM1tvauJBGGYHich4
cDg2ml5JMmo8eYykd65MMNv55uCeBS6b4AJ33RLZXN3nSRauX1MyeZ0dyxHvCYEsUcgNNjfUxcXA
aIjmkBhoRfhXEfWeJgeX7avJ6yj1sgsQB2Nxw9frWbEjGQzrlq1opAPL+gzBAa3k2szMI1oUnF8o
Pk3Wo7XcvurUaMfYxH5x22uPCSEYShrnWS0pO+3AXToCheyEBwp71jNqgHGNQ4S6SGXLMUFhm5Lf
GFMR2RdFZRrzjjPqLhs85wEXY1Fu8WMsW4oazWnEthgBLbZxMpAHEn+OtAYh1sEFRxme05S846Qa
nnCxQVft19F+SzOGL3T7a3P4tcriL/IfZBW0QY4IXSjbMBh/lFh4luH5qmvp1pT2Xn1TLc9lL+fn
AYUumgUThsOvD/gjJw4NTmj7Dl8/DbUtXLbgPx6wZmE1CMOQJzex1JfMlDJjd+2nRrdDmRsGOMuh
4vDd0vociUFkStOoqjb+5rz/omPhY5D8jYAMBwho1A/n7bSqkSzb1cnsrOmRq5xUOhX0e+Z4zdWv
z/gvqqPQsUzQhvbGAw6EtX2UPwmeCM/yF6oLeRJu44MIA8B0x+yv+kM3iJUjfW//K8oxDsOAIGQ+
TlsG4fPHw/h9WxvaMuVpsnlH9QUwiLQNM1o2MkHhymbXvz6tv36DHI/4IcR6FLp/sS/xmJUsUnN5
MoE47Vi92k9jDlzW7xP3068PZW2f/QeZE+dmU1xhkkHpZH88t9LrhcjtRZ7KsPSO+bqYRz2P46FH
0MURNfmJTNCaC0yOgDLA0+1saxrPB7sTD7/+KH+9X/gkbkAEAp+H6vfDj1l1SAXYAqtTXRdnpte+
Z61+Tao8PXTmf+O62RIXCBv4PU0HC8ufrxv2pkDi00Ce7DTBCpEQ7kxconX56xP62dWJdhI6vO9Z
pveRQTu4VGSyGCTDKORT3GnqAprS8Dfn8rOvDR45Oi5PbPD7D19bVhQUPiqTp2XGWXccytAYbxdS
q+eLlPFcS6ylZtv761P7eIWi2sTI425nh0OHa/XHL9DvTHpQsiuP9DTyu8AzliEXmDNShRcjef31
wX53L/75Gt2OhuIULyapSB6RPj8eLVBpOQTBCGogHWrcISOsewQoxV5CQT8LTU1h5Jj2kz2O3luX
aqo5MpNxKJAV3Dgzllrqx/u/+VAfb5zfPxRlKg9bHHHQfj98KCwIJvOY+ZhuvMOxGoYHZyoZ89vr
EtNJdDAZ3OnGbRGCQMj0DrLpk4MCFfU3t/BPfguHhyCPWp64bB0/PG/RUxfCy8f16M1Exlt50n4n
4k/fmdL3/7DF/acPwo9XNOfsEFaF8tfG1cmp/3jO80KyORq39UjwJU3EqOyzClfq3xDRf3ZC/NAh
jH1cgqBkfzyKlqxo3DWcj7mPDReYVx5Qe9Xhkh4X+oPsb4SePzvcdjAe78JFfvnhcKW9oke0puW4
JjlCPYJ5Y8rPqyAV/fHX18xPvj7fxxBr49Llgv4od55DA6DxasqjTYxp1DsmcwCrng+/PspPzsf3
ocWGvKtChN8fHm61Re1POyqPrqz0d0AAwSlMzfmb37I//PWhfnZCoeCx4/AUECL4cD04WrMlAyN3
NF0Tg1a7vjh12+7/8UGEibwGUyHvF++jEBdCYkMJE47Hfu3ei7wJN5iH+uc/DaxG/jgXnMMl93/Y
O7PdOJIsTb9KY+69xvcFmOmLWBkMMoKUREnUjUOiJN/3zdzfqJ+jX6w/i8xuKDxYjGbfDTBAolBZ
WSkLdzc7dpZ/mYUYq9Vx+RVOs50Uupy5iT5Nnnr1lUTilfcFns1xyFSAaHNez3e2S4sI2Qaz3wKO
QyvWTfJbjebI+zcAJEoPqqNho38+5+qm3N9QscJxC6dLf0SIv8Z9VreVuxjwQH9lC8ifPIvNruFC
lNehBeNMNXtxBhbbnRHVYks2j7NtBQhRXen5qIvboBv7j5J4N1y58l55jRQv3DocIijA1iwfY3cn
yOgJsY1jG7GmMBu28Wi62ZVHe20ZyMYaQm2QE0x99mhTVGR0fpnl9qDeq8eSCZS96Rs1V9+J/Cas
0nSHIA/Jmg0+B88XmUf3wvOHrQNJ/dugWu1PjfLwJeqd6YqR12Vw0CzLNGB1aAZKhiet6T8yZjrc
dALpiEoVAmNroLm5xFYbZ/uSFtV7zy2VCF4p5AkWogTWLDhUni96JmLe1hts7MCg5n5L8Tn49fYq
lw+kQw6mnw0dAAWEkz3DHw8UeaBMKmfUtn6nxrAdc7HXK9vGZCW7Zl/1+lIECUIe5La55U8ruikp
fWRfTKXsVl6UMSRGdX7lSPGkt59KJg/np4qnwuwH0j37j7bPeaCge9GFCK5q28Kj+dv1WidWHuLi
3+sQIPq6L9pP+QR4wWdYcSV6XO56igBOM2rxsjCYmykBoLdjX/e1LW6n6Udv8kf6V+o1P6FXViE0
6YYn6zaaZbOzxdhTtYQWONuMTtBNPjn+nS4Jpm+/xtdWIaBDMzqtM1/FFDbQiTRkFQsbaz1JWsSY
FePdWRHXH9m3SSJIhjp3BQJfyucSqsMbiyRtc8CZeNmH8fhe+otjIaTBobVIHbgS55ZagHrThrGs
ukVpMV7Vo5msTIGWYZgk+btvKi4OGhfY0iA9CEXzfAOWQ9E7uTlacvYbwAaN8o3aqddMtC6/jwne
Fo4NAcLR8UQ7X4Xxe4klHibqqOKYiCKi0QXiV3/3LoAO5WGHqetypzmzBE9TM+B2CBVuOy0e1tQt
PxHSv2a5dBkc6LhI5xmkECXBbFYOKAmT8cDLrS2o1fYYGLl7Z3hFRyWSIpH03m2Ngx8QOrJ9g61n
zD4Ook8lExnH3KoSBoonYSiiVW0Y/bs3tmkhD8ie1mgNcMuff56o9wcQmgPaPhlc28mxAHIBNL3y
eS4zCBI7MCZ0chzGdfbsnjCCrKMdUvI0o2vtG1MJ6FUj5sRAL78pVKFeWe+VTWcRVHW0YbhuqdzO
n8qoaxOiimrCMDVsWDrudMMU37/yjS6fCs04C5Ia7SlynnkRQ1jj/vNiQJ11XkS7AaXFHLEYhAeX
wO3HHgHauk2uVE7yp59fG7TbELdgjxEjyCnOHy3Tu95lAm9tddFp9YekmToa+V3nZDdmDN5k4QZ1
U2xT34DT5tJUNx/QoumbK88uv9j8Z5CgIQ7JFAc64uyLdqmNgmdX4mFv180teC3taCkFzj+JQMFP
68WxMqr331s0ImCdcMg9cvh5UlglLnPVJMXSFxri0gKPjuLV0K3fPnq6cfFsrm0QEunO0aEzTLm7
/sg3phyLxipCJzmqB4CbtWOVYgOEWFJ8ctc/uE2RuEslMn1zFUUMkbaAHJIXrAnQ47OdHgyNnZd6
ubRCq69XhVpU46pE9czcjdgmf27bSIjllJh2sLYMSZrxAuxwljXuCQyj8X/tdxoN2O7d3wxGIJcX
f9FPpRI+f66kbSor7s0WQmCDtqaS7oOMjFo4o7qj9HaXHZbKV5LRyzPCmhZiRdwAEFalksyf7xKZ
qsouYXJuvSyePpDLK8tcHb3vWub2P926M67UDa+sR5LIZ6NPQkfuYr1iikN9VJptR82/6qCHbfrC
V9Yj6jO3LhjKj29vlss7gYuAJ+Th6MwxID1/vkiYaJakZrNt6jjbgRgfFyn4ZHCV/rWG3OWjQTPm
/iG1dzSouLMrgZQemqiSsi2ruv2NurK6gJAYHHwK3lUU2Oa78wP6xmRVXHSabdLPOH+0zukZAvtq
vY0K1b6VMqhb2wrwdHj7DV7Gas9A6om0HjNrhhqzx0rp5U9RhPiA1Yr0i4BUs0xQ+7wSNi9WsXXK
B2QopA4RmcJsH6aI9iQ6wO2t2hTBnpSFjkmt2bu3n+ViN7DKyW7VRECFC3wWFWHkyOEvyu9MUdMb
SHLhDToVIGnS3t6+vdRrD8S4gjhA8WrDfzj/OukU1LYW6v1W+Jb+lOC8tFPwgVm9fxXkjIFnS60n
XuH5Kl0DTBaWZ7/1VTBebtebn0WV1e179wDvjfEOzU3UoegyzNI3EC2dUyputwUGhEU74kNg4Pz8
nc16igTDofSmUyVFArTZHuiLpBN5n/ZbOyjo1fpVv3JbUA7vf2UORYIp3fJMcx4R4FhaMc7MyCb5
mBIA1w8W7TDGP96/CtvYIm3j4xCBzj8MJhugJcGP0wwOK0BbdaMfEaBON+9eRt7wlsxwLJOO1vky
/qSQ1Ymo344VKvu3eZ7Z4i5AV7p8/0KoRBADqEjpMM0nqQUmsxrIxA7xaTe4VwDwbGLhiCvZ7kXN
TRefsRvdOSCmRIL5+VQhCrkY128VMu54ExihhjVRlpf5PYac+kMaqL1zPzS9dHlPrDJ4/6GV1T59
JuggWDbOXmfew0YaoJFvOxx3DroFO7FoxLVu6qmdfZacyWGFiiEkN9Lp3j3/anCohbBHHrNIjfhW
D8zoc5IrWreZwjp8DHXBcNNyw68F6hHruva9tZVE3pV3Ld/l7EfQu8eSjv6ZQXY/O9N9n9CfsaNh
a/lTcQibptgAnPN3uoCIBLihGh4cSC/vc6qlP82kmJYUOSn9Gy7J2cHguX1Optej8NwHdwkkq5Vq
9cp9C3Vp+fbheCXas1VVyls+qpTDO3/NVua5kIrUfhtazK9AugzNC2o6Jv6nQXot933tddKlxJtO
7hz8mc8Xy8ekZMSk9dvKc+ObiYv4Lq9HRAr0FsuaMqr40I2a/nz7EeWGnH9EEI6ouMgalPvzfFWk
nkowCX1P2zLTHmO/G9a514j3B2ZZVKMYSHZPZ2r2Ip0kEIZVB8MWmwpwR6Xa7ENI0lc+l/zyF8/i
8efT+6cSnae/nIUuSuqa8C+q8YZMwcUvEtQEQuJoMqE/r+TR7/e/PtA7eAoy43c59eevTyAYBpdo
6rdq5SdPTCz1FUwD++v/ZBWybBagtp6L0LSMG9A74JIe4RrvvMmsVkGaBlfKote2AsOm/1pl1v2I
sjo3IIb16Mb5BqR/AD/dgP3ye5/FUBEysmToYugw3woCSBIYzKjbMm1FZ7k0QLNq+AC9vcrlyWWI
ylYg2bBgAs/nTSm3g15XBg49XrABt+uuxhwlA9Sy393HYQwoHR1VOlPMO+eIhzJBKk1NBN+mDRMo
tV27U8FFXEnVL+81Q0O8Fql21VE5q7PgkNajhRxYgtQLZgMmEM+a7jWE2Aq2MmZzX11fffCz3oeg
kRbDuxMegxSUzMolypNXyZf9R7nsZpmp+SE5gtPAng4UlBq6cSivbL8LFAtqQGfLzAJ7POoMB62g
37pQqRlExiOkMro7uFUWqyCIrXWWeDU4yTZbhNMUwqABWDyhnvH89ua5PAiURZTfBCygSWRH588b
1QGbV9oMJD6a6PDOzUdPKeynt1e5jPesAu2MuohkkuHH+SrYjnq1mozdln7OkBz0QkHhYKzcAa36
QOxjnEjcdW0BXr5yb7/yeEz/bTRcKTblnjpfuKnzrHWNrt322E8cbfztV4aROFd2rHxJ58EY/DDz
PZ4OTBLx+HyVIYz9TC0amQmJYhuH8HJSkeVb8K31lZ3z2lJMNMDo0TljgDRbqk0nc+gT4j4KVvAV
lDajQQz2v+41973dDvpGzCt1l0rJAZ83O4e+V/cdPTeMEsPgPkoA2itC+1WQaiI9pl95rlc+FM17
sAakOtKcXP7zP87dAGSS1g1uzyJBxzH1S/hQVRc2n9/eiK/EFuaVZFKyzqBNPDt3kLniIDWpzcZJ
RwkgDps1CFp7ZfaK+SUcA8rC0ulvlS6PrsxMX3lAXI9cl44xzRXGtOcPSKfdxllnoCaIi3LdZ/n4
jI0Gsk5vP+Ar+4OaEPAmr5FR27yUwhIbHBxKbls4/mO00xUQ1Wsd5nW1KuD1fHt7Nfm6ZhufWR+4
NELH6WyfP5SV1V6fQpHZNoGRLZt6qqulg+w4+sInpLzoMf278oSXa9IEl3O4kyay585eZK43seIx
0NzimYfDgo1zi6+4PwuBKagpEu1KonX53ciHAUCg4wbaD+jI+SOGaenWVUWfMbRKulUTWrgFvavV
2y/ylSrHoo5mVIaMP1rP6myZKFZEjVNwt/XcZIva2XcVF54lIge/gsBem0P0w/RwmW4o+SQV/d2l
nFydTqrcOWBwZqtbihIM5CjEZziQv2tcce5QYRq/vP2Qr71KhtE4DlHTMBqUt8QfZxwxJygXPUcA
0UwdFedYrBsTxPv7V7HlDIN8iKb3fBSdN23R1EgVbV3FCPaISng36aBdiY3yhZxvfA4zeRAye3Qw
GZucP8qAmzaSxhmi2AJB0yourJ9NnIqNH5vx49vP88p+ZymqFvJHPs+8nRS1amo5cVdv86mO0M1N
RPbJcUvVuLH03vmQVXX5/e0VX304jzhJymrQeZ7thqhR8SbTxnoblE780YtQ64BcgODzSnpUt1e2
/iurET6Ya7l08enOzlbToPBOGAc029q06rVQR6wD42JcoMsdv/ueZmpLVsf4lr9IeM6/WolgBU7O
PFjcdiZoPS1+AhMqdq2PN9Xb7/Ay4wHMxg3tMF3lXM1nuB1Gj7kiaN33jFDKZZ3lbf2gJTpqwjCO
qviYC139OWDmPV0BY78SSmgLMgRFh54uPgnk+VNWlRZXgUmypTll/aCqVXc3xCtL+Rz1SbCEBGWv
0Goql1XTr+AhB++uf1ne5QWztEws5RX8xynXQ02v0wnVK+REw/XY+Oo2CuMrF8/lppGL2C5kEiI8
2fr5Ii2zeUzpUN21sZhftBBq1l2Mge1UXZuLXgYtVqIvgvIr/4mW7PlKGg6FSGRNiHghl7UJGnrt
VQkD5e3t8trzkDhSw3HW6cNchMbGyJKS9GfUNUmklDTFuPGWXtzHV0LXKw8EAphZiPQZocCW//yP
71MbSqNXDvcnwKrkWxR11q4f0mx9eqB3GVL899wm/l8TOJYQtP/9r//nLwzyhePEFg3/f/+3X//y
7/9W4SBXYD6R/vpT6Vj+238LHeMwQSXEt6bpBKZIXvl/CR1LzWJXR86YSZJM4mT1+Lf3hPGP0/9b
8nSknvuJ2vG30rHCn8cdwb9Ge5KdKrfqf/7Mh7/urmb293+qD59w+H9ccTLwU33LKQNDJgb0s3YP
CiOykzQupaSOuzZ9OfVxUc6HnJRF+VelU+Jv2JoW1bLECNuBH1UBLs9yeInSo82RNqTMSRa6NUzY
Jjpwptd+bydf88ZpoqU1qHRuO6RjXxjJKd+tylJT1LbCBoMug2pqRYauoOOvmO4nNR99G6PbwWw3
MZz6o4+0FSRjHb1Kx8+nbq2kWhlufBMJI7M09PyucxS4iUppYjb2xwf9+039+WbkiT97MaZk93J9
EIBAWc4v5MCcBBJg7sIBAXmrRkX3VdO6bCewPrjDG1Xbxl6MZjuyVMH7EihQ85xbMDsuqGyHLzyr
XkKtMw2eCzFZuIDk9O0BY67yytD5VPL/+XzEITYdCCcmtLD4rFndNw7VWHd2smy6WPrqORUOm2hI
WI+qAhvY2FkxGjR7p7Wq5FHp1f4xVlAi1RBW6DqMiIfJxptPdGWC3za9mwERBuZ7dyYiAMhRxSM6
RQqGnBmOILrkaoKOdnBKo/G3CIfGbJcmHJ8nzevRXWvrVg6EFCHMpSnQmoBPO7TMuwIMPZ1+ND8m
ZWH+xD+2Klawkj0DcaPJST90gyaeayRODwluSb/rQtjRqgzUcbrF90X9bpBsJ0um60hY6doIt65w
ofyOeL7+8Jji/irzvsTOAUxqdZsZqA2slFEo8VrebfG9sA1Y4HQqB2jmEC6DdWWq1XMSDyYmTo1b
/3LtfmyXIplcHdtXP6oWRdzgK+AEqd8uixGVHtRL02bEX0otHrwgDcdlqhd9vDZLXfuqN9h0LqGL
wx+Igr74lUkQwE0/VOLjBIjZ3GalB9ugieJQWVmxFnmrgEE9rHBo72I5TGlfrBy3ZohfmkWgLyY1
WDBfrX6YVpCOSx353eavqP9P+RYz5gvgAWh5RDUqJuIavb/ZDsWDPErS5mfhhgWk41p57EWLp0bo
4jc1cKlNlVT04oGfB+zqF7RHDxmqgquholmZond88/+voXbc/fy//0szuLj/+T20LGp5Df3s/uVj
9/PPC+j07/19AxnqP9jrDtNjEjY+HH/iXzcQle4/yCHlZAakN60zvuN/3kCuVNQHiC17zQQJGYT+
voEM4x+ggOWAgPyavJe7bnbhvHUBnehmf8QhWeqQctG8cwwgDlRy54kKQgg23kNK8BArzfiA4kAK
Zzir0WwdlANeRjh1Bj2yQ4y9OSFoVRDt2/QmU8b2zm5QmvQxBXfRL6yH+zLUqxXEj9RDrMsJt4qu
tsWVHO4i8eYHQx5iSk7MBO86bzZCOKZv19bBQ6RPyqMRqJx/Pek2aa0HS7vLvlbCND4h3+aFWCXa
xbYKbOVKdjevO06AUUi8Hn/x+eaXU1sVYWs6afqgMLc/+pOjf896RL3MKIHI36ioj5lVG165mE5F
2vm34gORkfDk8r/MUWZhhKZIoDfFQ9jkkX1sByd/tpgQHUZMcLamMzl3EzIQnxC8jMKFirw34j/l
5KLIR6s/2mTImzzquPmkiyEJ8jVqFtqVumh2bbOddFrArs5MAeohQf58O2W+0YxdmacPrTfmd4PZ
V4vQaxo4ozrCSzcIpmu7oRXWwehDMpM/Dt8rOcPp289eEEkeiTfDOqbIc5PGRq0Rd0eS/CGM6kOs
luEnExGcQ6dq2r0E6N3adprD5qqEvwxNrd41leGtvDSKb5MR9Zn3/hwWo3LijeA6CFBpVm/0DUYu
Jeppx1GxqzVivsxzkJPxfmr6qB5REjA/KAWDnjRwvXsudyTuIdCGi6FqsbKJbO/z2z/otC/P3o/8
QbBoJZSF8DLHZuiR6YZ5OynHCZmIRwfu/0uNK9BGrZH2aJvmd9rjOR0Y7rhzJjGt0RR8HFu3/O2Z
8PpJMlWgy7LLmSvwLAXymHs1D4kJUeQ+mV1e3qD1FG3f/tUnPP75r/5r+ophJBR2Su7zPaX2np62
9M+PbU7qMzVle6NU4U8AlDjuVoP/jQjXPgR5jLsN6vn92s9z5c7BLneJ2nR4nyOri3VtISXsI017
qNW2vhkCJ8GZudcOLgKgV7pJp0b6xU8GxQBOmg4xjinnP7kwkzzEq8Q6OgnCpY7aGBvsXOk5cgo2
tdtY+xaLoZ0bjNazEHWzSYLhmWE6zrt1G20FZfkmQdn2StfghLG9+F2WC/iW4CknjOe/i7hW2rlS
m8eBQvtzUTj+Njaj7qlxkNaL0kB/zASGq7CoUN6zvVvHq1DlTONWude6yb51g1Y7GFNMT8Owm5eO
477q/TS/luHIHtH8d1pgsfmNkkM4z8GzDmXDAGeWI55mhLIGxMsuAs/wHHmYgPPLUJbRi2Jn1Ljg
RHGyGuDXbpXCsK5EeplKzX8IPG3OCgMn44LFoai9VtfqoB+zPtUOKhqiPz2rKvBCCLKD37TX1pMb
42I90FN0+2lp0Xc5/0CDXnGrYbBwNFBgQuc2f2FQmEPEis2HegAJP8A/3A10t+jHOM61fUs1fLE8
XHtJO6PtCiTxfPmoGvspzTlqwtfaw9Daw8IZbfeAezLOhm1/65gTmuAZzp5CtOUSoYDq0Qo9ZH0Q
xXwRRfnJxU7uUZDVvP9LUHFbfATDBLs4t7Gpi7CwVMTwjlE6tE8RElLLSMSSGjBgxm34zdPbYeeV
LwHig1SbkOPAqJgdFYyHFYz4EuvoUYrcYKysLnotKj5maREj5mUoy7LGMjoFOnoLDu7aAOaVEALe
hEMqgWeM5+cNRujb2Eu2RfRglin5WF8aw8tkdmxCTzTZJlQC6ztStQ32GPhlYxRpyABdjncIq+TB
fZLrWbjqKI+e1OvX/GUWxvCQ6gv+POM2OoMktX/2tywkpiLRte4Rxe5iZ4tiOriD3jwDN4q2uVt7
C7fz9BtjMtt9igbzLTZEybX7Vfb/Z4eFewyapAy0kup3/iOUGlyQXbrWMVGsbmcXIrjJ3TR/qXx0
uLTYWmkYQxzpdYef+8nN7/XR/dR4VbeME3zrg7rvr2Q/lxmaBAxTlEnKsOSIzl4L3QS1NErbxh7R
sp9qJo9kYEaMWAWNXAR1bOe3iaDTMqyJIf6o3KCY1m61MMTbRejSGqUNox+DGgwvYkraa+TLV/Y0
b4ndSNOauDq//0vTyJSAqeYRrgs6Hl2Nf3HTZcMLCPhihySqeGkBNS5PIV0IXI2vfTL5SWafDCaK
ZOdCywDbP7sYW1GYHopz1tHF4+5DE4xYxscJlfqY7AurRWMebdCNZgj/BsZDuk1sRDqvpImvpEEk
iTBePdC2WFrMWVkd+jv2xL334FndbashQKNoAvTC5DsPKXZLX1FRRC6oDgOOVG9ibRA9JnbS7Y0i
xI88rZNq3ejN9w5XdXowefQz7rTuaEup1sqfaOTAJNKv/OqLmoPsB8NsclsiCgyT2dZC1MxURNnG
DyiiW/spm5zHTtct1FBt8nnHHZEsta5mMpf3H0ccmSI2tWS4zMvDDFfJZrT85hgMQfk8eilqAaU8
8hFv8dnMyWTeDrsXoB24azKmUI/SHWOnzHeIo8nb3xqOVJtc/Uno1bdpjonJKeQXSm6vLEa3GAc5
aCWb+LkKbdwgNyquzKRficD8FKosNiv0dDDA5+HFx7ABiQFXHEM1DO6wM/E2ZVdBjfaD0FjUlhrd
p3Hjr3E5Su6wkYmwQYjw0ukLB6VmhT4MidJXF/3Bt1/RRY0F0wjxGPYCfQA+j/znf8wWsgEEBSWo
enSkq7wm+voWsEe41pPCftaK0luYaN8jRjRFfzV6/nnn6TI/kJcvrBxWxVBuHvY1qwvcwmzNo9uU
zlPZ98jstjn2BHXsDS89ksgHs+mdByNHCT3w0QqbFNSRF0ojORqhWoKaQwlfhGNxg5RGK64ckssA
x5aROhpQLmHOzzlmlQqRfahk0DdIElBYxlCg6rpvHPL6LrSi9ogNc4g6IBt+NU6p/ePtT3NZgcK8
5N2ghSLpLzR2zr+NaqeJPWItdfQLT/nSjFm1jNymWWFNIbDbJLd3Ki26D9A9R+ExHoPPPWJDBnKF
3vDkFfU1AqqMCufx9vz3zPJJFLayPhlC85hl9lf0t241L/595Zlf2RTcwWxKujEkTPNN4Wp9jCOJ
qx+dGufQpTu10p+WjD2v/eiuC9LgLkYqcJOrRfksEmSVgqmvdlicJLswVDCrBVPW/ixylAU1r/Ou
bNrXfh5bFWAa/XxINrPj0sTG5GGsbBw5JO1TPdTVdjTTPltkNWnq+u2XcQrD5y9ccoVOEgeEakaA
5xsgjNvBnBo9RLO9DmA/deWTVinFblAU57HJ4V4sLKyRHgMMPyoM8TCJXjYQWxl0tEgUhqGWMZRM
nQZoafp5NM2PPokNspphg6FPZ1p7RVYdObyhF3/QnEeBacrSJJeXRMpPFWwoxPEKbFJoJHU3flzt
B1VDLLHTMnRehyDPPuf+SGdolMmjqk7tUwXkce8ruAgHbYUz+eQVz8Az+amYXcmAH484rSSRflMX
0Xj0gnx4efu1XZ5b2p/0MqGn2uS68+Q+Y2JVI+AdP5jRYN9ZuZrchKbov4ZI8yyzNOkPYRFqG4SZ
s4XZNNd47a8tT5kJkAtCEYmRvAX/iKhoWE+GOQzRQ6OEyq2Kt+9KC0drT+Zc30jWu7IIwrTacGu9
lImhP7z99Obl+iCLSRgJGWxUw51t0bH3mcMMQfpArsquQCUAFWKPsnThWdPwomFy9XxKtBFJ1Q61
E+a/tdoNJzSvU89dFOz8x9IOqm3ho0yywtctrBdl12iH3p4oHkb4jdhB+CE+vGZTVDssTrUDMONo
G+Aqki60ouvxOePQ4r9nefVHXxHjl6lrSvyFuhRNS9fywhFnFcGPUpg/HnA2YmkuPZIkLDHrBLVE
uild7atimaP292ThknJQCGwvgFItjPqC7Guo9tVTi37ErY3D7z48dSrtWnUeC70pMY0q+fPffruX
L9cFv8Y7gkYDkH/eFOytxsiH2koeFHrWqEAzlHooNSPY6Vak3Wj+NOLf5uIlYYzhWhmDa6TIV/pX
qO0Y4H8l886F9nG+uxSrFXru9uZxhFWSLqKy6T93nhHu3awRLxnhYGljIY8auRIkN5Rs/dp0mv6O
L/7kRiHTVyuwKtxOGmT/7KbB1ySo0x2+XQgTZVl6o44haqRvv7VTi+U8kAFyJ/ACPISRc1HhTWhb
DJbeaMeqKwdM+jqQsMiQYmchBD8p92yBP2CNjT0c5O4TUNCfnvx4XacZv1sMMG4x7VJXKKii39oo
6adea9qnKz/ysgI0GFqAvpHHR5JBzl/t5Erl2oQf2VRqHy8HtPYPGL3nGxxeoAaiHrgbcU3/lMru
zaR1w6ccJeCsSJul1Ue/LNW8SnN/9cWBGyZXlniyi/kxa06mUmn6sZks2hON1j4JQEIrPyqcjzFJ
2X70C7FLdSkOj67Ut77tCbWAs7fgpoyPKBQbd3HRcoAwzXox8SX+n7y20+SJybrEHM/ijSVA4lR5
qjFCGLRDVU7pgxX7X7yhFHtcCwQmp2V64zRZsQe186FkvvzST7a74yJpjxhJXZmGX9Y2ILsNfhGM
bzlB0M8/Y2APrp94g3b0yoGKJo/K594vCVxpqCaL0dHrj6jNXi01LotRlnWRrKPPIumXs5LKo2hL
0faGBpl7wQ8dfwLGXtiZkFk2a0WfhkdcSax97ZXOo6FPxe6vcPX2Hpbv+vycATiUExMYU2g0zFH7
wVAwQDPT4iEQvn5nJmbLJDfKGEiPVBjpIlU9tJyRXXFvaUcZV8qty/qO4y3pmhBpuYCs2Zu327Sa
UkYjNBftMOR92+2Ti3rfwUHGb+m0BhO+t5/3QiuB2hV2HzFFjodIlWabL0x0Pc3cLn60Ivh1XRiY
hlQ1RnMad9n1qcpjeIaDSoetUOq09RLbz/ahzjtl7ZRZ+TzhnrXWa0fdJFgaLUyR8sYwv7o/dUTJ
q8R+8DlvQTR9Po24aP2rn95+ijl+QzJGQHVxqSDHhEjNPM9zdN8prW7sjkETlXcYElZ7y6zqjdmY
H8cWK8gy0BKsf/oWUeNsSl66pHqqtYkiOqiQNycYWjs7AvGA9zGUpcIX4aof7Idh9LL7Is6/xknN
BdtryfRNFV2xFTUHgtlM9Qkjs+EXpozjw+l2LWK72GGxM30Q5Hg/vdSvNplqV2KVCEt8yyZd/4K+
f7/DSoDMMYrEjeri0la6lXGjj5VyoyWJv6kGMIvZMOSbrHewDdJAXVgIza/a0XLXva2UoE8iL9sW
Q5VvXG+MvjuuMDmkY4rzD+rRaFHLjmweq8OD6yBnPU3lZ4Ui7I4BQr3ura77mJkkNZN1xLE13vT+
5C1ykSvfM4t+RhOY2dpGqWTvti3oeoSnQ3vlhNGhxGL5d4hS4hPhrNgFLS5w94Hoiyc9L9U9zBAK
dFyxXtxQ156jzHcQuubO9HwSobyy9OjKLp6fG7ibEBuYcBJBpDf3rM6zvCEfY61WjxX2uwdFdCTi
lsyKTCtbe30sriTIrzRcOTIGwG4WhFo/B497ySACRcTaMXH1EqNRw4VMp9jhOrYxq8S88YdaTf53
IwfDE8v/Pe/a5tok7jJggjgATnfik3ogss/jtNPVuOIIfTqSSYf7ouDMaZNrviSRqR0cH6n0UqSH
acAIdEDT7juGOe6V33DqbpzHS34DgDD0JfghiNrMfsOANiLRUD0KehHGmlEZaaO83oNcZld+FlH4
p0lib/JxCg9mWGkfRV4Vv4ouCvGUMK3y2Q9kb7WB+PWUGF2zU3pTf3Sq0tpbsqMV4AS9qzW7ecry
odiV6YgfkDUGabRxXFTS6HlEHE2Ag9R1cpDuTMPVtFWiFC+uBtnu44trXFAkOrNNluZ9hZMRw6dT
JpEWI90Vp4xwurWcx5EW577OFWtVBNX3uAOOxUlyH2EgWPtOIXoXgQX+WtXHuzrXsWuz0UlQlAoi
ZibWqYVoc9CYw6+6GYxD0Vpfa6MnSxfTsOuazHmIlKb5TEXdIyVVOJglyTGEEIZxrKbBhXTrDaCC
7ajqt1No4uqmi/HDSGKxakPcHDmN9oSPHhMLpii0KE/TOaJGcuj1fl3Zk7Lv27i67XBmw7CttXDT
GvKvVRaQnzOnXo8aE77CwzjLMkXAxtfYWzhR/GwhiX041UMKn2pnO5F26yFK/2n0yu731Fb6upyY
10glhfuQ7HTrScvyRijFZ6dXlB9lJj3eQ40ZksHfS68oGVyxg0K3Dw102GVOde+nrkBqT2Gr0Khx
H9H1LXYuwI/HCoOWfYZRTz0l/i2+z1/USHlkzmBiTBhgUAZzJnrBJcW9O11W/cTYNNZK99aoivi2
Bpq5tZjaiCwON4nTOrejHgpsFfQKafpe7Cfs2na5LOvirh/CBWPYX5hzJIcIOxzgnz6xPUuHPYpJ
zU5EpvLFzYdf+ZR4hwGXWzypRj/c1b6rL0Mj+54lnXdLm0bZdG3SLzAXDI+u1yl3mT+1OXrv0Xhj
FtaDljLZtcvpLkoUD/evTit2lsw/s8roP2SnWSxwoc+Ollb71G00saxxlqelIf9Ppprmd1Se1sda
S279vMvW6BNhkwixJtjXwkv/ymhR99Hx6qOLUbcTwRPHlOcwrqxdxkX2kASRujVwbRxwG3DEIx2S
Llsgm0XPWU4pTj2Qqqt4DaePZlS8SNzUtR8x8gH3NGidbd4I3Bh7TA0XfLnqZhy05TQ0+7YMim+G
39+nvebs+aZ48lm5vyQNtrm5sST247RZpaofbC1zbD+VE7JLYWVZd5HVuLd1kuIjWtb4+ugoTC64
r5L9KWcNKhtvk7LCwgBSuPGJlK68B8jZ7SbTVW7LtEjXzmCah0iPiuVIb+PHUFTFQ854dxdYSr+K
BNb1fQ4aY8QCC9hlgCKwUzgOg95eWeNB7t1Xufeh7128qb1K3NQDUn+RItSNz04GOwKAcVniovTs
9W4dLVRsD1YdxhTlqu26eAlZL3xC55Z244j4+EqzO3+pl7X5paki8dsZlB1IXn+nJp67D+3S35iV
beK/m33WGkcnlPrfpUzBh1Y4zvehC7/6TaCt3dzMtkGeMjupUpupaD7cnKJiyDF74hraMKrkh0V5
txoE7l8cxu8TwflQoR/LbL//BjIGlyZccfoXwBHJjthf7GKM5uuFEva1sWp74/tgDc0TxTEbTfYL
/mpNiSplE6qmOe2ysQi/JzXRT4mTEUhtLKc3jrvV8CFcTj5JyzjWwZ3vV+bWJvV4qtIM09sxGDcC
pjNQXLV5iIdw3ACWDY4K1rk79A7LQ2/l2V6RangLPIPGYuGaE5cus3DcNo0MVRBcM764seof/NLG
7rBwCC8Rxt9rpx0/+PgD3A6qXT6XYUUgbPGCAc/Nvl5Pgw1CyrC4ZVCDqp7DyuCZT83T09tLR9S6
p66+xXoqe8GqpcALFgO0bZbihCXtzBld9ekLrE/rq2E1w0+YvsW9UCL3iP+W8lHvqv9g78x6IsfS
P/1VRnPvkvdFmv+NHQsRQBCQQAI3FmSSXo733f708ziyugqiEqIr70YaqaXuys6yHcc+73mX3zJu
6141VtWAKbFs1f1G0acMQHeDFXSEKkveWlgajZJwUz8uvK6BXog0a3N3mClleLjG3oQfzc+8exzU
5q4onCzCHzNRz8IUJJEaZxZ9gsHYcuSo92ZKVHe0/FaN5Mtp4JSdMr/C6kdqQKpHCcZKubjQJGXa
pmOZrwVcxovaFnzNwcjdxlEp7nWpZbSTTXXP78zVRd021QVufBi26MVr0aBW51qFmrqodsiP+Knc
ZL0KBqQHqBCH3bkNROPMFIm+AkxsXzaarW1mOvwZRs69p3amK+Mr5OVR0XwZVbg7TmXj44rK2GWK
BaJp9vF51zbGNWY/xrnTWry5w9CrjgMFrpGUWWuVcNun3RcoBiTwk7OkdJ1eI8eaLjto8z+nEPGc
HMWRhLRgyOg34lWtkw5jOox28O8MLRGh5obrmSmF8gVdceDXAmHrTs4BuZRxwNkmhQ+2XVyYkhGv
+iDoz+U+wOKlz+VbjJSHtd2U47eMvA/pzySwFvFUBY472U2NQfCMDWwdPGILXwE1NdRfddyFAmY2
8niOQIPqOViEbjIcfLaqo7dMp6103Y0VPWK/FJdVJC3TqRtcTE7FThlazMAyUW5aWn/rEj80bPD6
19wchkv47/ZW0GJdaiV5cWLp0RdVzFpgY0tgUzt/Zauqf5NIQ3OuWk1+lWQjXX/dLw12Fbs+Jfzf
URclV0M1BaAHR6V7Usykvj1MTw7pXmnm0XWpifR18jXwlllWeVktAnwpTXORY1SFjx+dIKXncZgv
40mkj6V1ZQEQRMU7UTy4TON9ggnJdiqyGo9VtdrlhOb1AWlkyZnuaXJp617JQm7aklRzoWo1ZRYb
/KuP26rLFMC57A4nZBlPm5o+/KbQtHmszti7cAH2s8un1uE0wyTQi7Siv4q7eS+rJG1BmWs37Qzh
yRyZAZ6RL6njumAhElaqtW2mZjGNIo1tZjtfRq03z9uikNakQcqdLJmbTPQG/n6+YTNxjCzguV1s
X2N1N2fFc1baB6b5JCeDxM8XoY1Bq8KecRJZfSxIKygiqoqzu8wxZfMauj0VmNGJP+n7kr7TnEdm
U1c8OtXcihl8jI5c7J3bm7jmTydfJlPG8ewBU0O+QMfOsXc2J31L1RRuo1gxvznq0OwqR7QsV21P
m6SR6vOozrEnkqYajDzOxTQdmDXQ5pj62wYM9G1Q2NKVnUfmqtSmofNsZcrwo5tHFuosILnoNJXn
UTpz1Pe6oDBdjuUgtbvY7xsctMVw00MsF75WTrNNQI0jtGF1X5g519/lVuoeGjq/FzmlrL0wSyYq
tjxMuPHO4yEc1NTvWe1LDzJZb+7KpVZfa21RvuaVymSlDsNkE4NJeOpUq2/dsKsbtBsDNdpkjYqv
mDFdVDzOI5EHzbPONJhxaXZ+WU7gP+yqkJ+iPgs0D4NUPMQm9Q4zMf0Gb+z9GBt3VmI6d6M22Bvi
6CzSCa8jUmQJA9VsNpuk1+8zK1JJNJajib0p33qdeeQrgYS1m4LJaa5Ki9TH/1SzihvDl8WGUS64
wrrCwxNYymNoFf2FgsfcKtS6fqVZvnmOc/hWj42MJCLCZt4KnwHYkrmFPuPv0co1T1VLexEMoK1F
M5ZrPeyQLYzGzlrGulZ9G+wiG1w9MKdx0YAwfCnquGy8MGn8XWb0WrZoBk3/zreHV9bA88WXeSjs
yjPzcTiz4H48ZGZh7IIwLH5kTmH2K2mMwq9l6ujx12SU5xOAbgMG54NWPdhdWEsXop+6YDlgfFhe
WEMqPSEpYi0KpUYtahjGdVInNuQO6P/4ulyltrYd+7TdqnY/7JBjjldqnJSXsS+/YulNORTHUXKd
ZDaHN+eAwFMk1kZXQNJKPTMimC3N1lAvRjtVsLgqHOu57sjlvcSsw3orsky/T4JGixaR0w5XHYbb
7d7vgrB0XDqNpVgjlybfI6iScT17oNNmAXV3DYxy171F8yspKS46vE49fNl0AAQJFcAka5nhHYYp
P/OHxCxr2w1q08e8U2uvDnOXQ18Ee550ySQn35Qmdaw6DmTRqS+xv9W0Y+uoac7WOfy1WFaicYGP
Xr6RwbrxvYQKSPFD7lHMg+o4pUo5/FXYpdZ1Ms9wAjpU9sLR026lV+o8jtAa3IL5NCo5VXYcmgAS
TFrXaRqVj1Fc9d+I5717KOU4hrmjP1fNQVqQFNi581VGxw1miqkzBs60pHjEwjypXGeIzB/YgkPx
OuSSSTYXBHixx+eamRvnptmKRVIOYI+zNMrvm7ngDdKegS4zVUajkU2s00eFOh1DSVqbGHby09t5
QtAInbAzYNhZsKkKp1mSowgLHg9CtH5SX0m61dxphq+vTCdgG2K29PMx8qLmglJQHKKkzqohS5It
p2I0wIQ6wt4CzFFWsiiiXTmVWGjSq2B6okjh3Gfnl4MpgoFll+WqdmAajWn4o+1s9G9K8MAcB/u+
TCWvU6psk4aOf0Z0sO6CviJRiFoOKX6iS7obYJHpJ1upc+ILHCszV7KT4Eudp+ole9bqPcfpBi/W
G+Umb9rmjtfO+pFtimU1hMGyEVPgYyCZXqe6P00eVtTytgilVd8a5WXa1MmuzCT+R5A8HzohSm9Q
jNdy56qy8BfAcDUX5/XguyPZExbwJdgnDEXClyySWZzaj3yal/PiWPb8iWV1t2dipJ0PkpaskjGK
wM1wSCW9Ud8pg8KAwRLmWcqJTnWSdAt6UMaNKNKzw6udYlmmghFQuZeZTm3f1036YpF4f+kyLV9G
ffpVSkLK1S4IUq+PlXSpY4R8m8pC2VD/YW84yTQ/xBAsc3gruziEqTWRIXzB/pHDljjI9xH4kboa
BFVD2tN3PHzBsaD1H4iZBTlGMVFuPih+nqia38deCRhnU84dC7xChg0N93E79PldKEUvgFmNq7ic
Gsz5an1cYNGhen2nwhavEe1QgFVct2NVfUNr2r6pw1JohAYWTC8d6bXGWDPxkp7ptBsMDPt7XRS7
YETOQTKnEPXtONK+GZEqn9lD3biSM08MirQcXhSrFfS1ZNLEsfWTVWnHET7t3XSmh4m8QYo5Wfb2
IK6mKq4CV5aip0ODJkgkNos/FjAWJiwU7n8CARDJTD2/S7Q72lhfdXwzUdkqDfEk1cJe1I3GcPgw
MofLkH1HidPfHz53LHf965zcIiDdZXeLRDge3RDtGunWWzFPuWQz94OFqpSm6gJCIIrMIPOyl4hG
WkQTrjSliA9cc6TLn+FIUR3XsKaCFldRN5bb40eNizNIBnOeLq3lWK28wc/lVaPgxBuSlF1H+kgC
b0h9pbi05xlmTpTd6UJrGtOtKuQ9+TdKkh1Z0OZrQpDf2Ger6dPg151HXhteHaKbDsDqDOmZL1EV
2buuJuVbHbqEhxKJTgd2rhGye3sfFfu7agauH8o7ziOahYBDKEqB0l3budAw4q1j/yKXhX3dA066
mw6BuJL50ZkfnscNfoleODC1bwEIbQEAducyA6LdoOrNYhgEfzSV2zIvuxejMv2lFpUyYgRVuMoT
STwa0VhtEBxeVqZh7GiOSTcZM33v0OkrNKAFjZJh9sq3ll72RlE9JnplegrQFQ+hkuHmMP9yfKM5
N9OeomZIV31p6JvGzOqrA3uinVtbh4YkcJL8awI3eGvWQU4hhnBzVfjBUsrnFlHd5TXa43G2S4Da
XXdOF6yZa3S7FgDZ2rbmwFpYxrOmWsm5PB98YRC2u9CJsaSW4/4HA16ZtkinuHI16CtDk0kbO59g
lPRk0EMqp3u5TPKztBlDJpWa882aRno2kH86iK8vYyq3G2PMdxg5KQurbVKP6SaG3pJir6QafI4V
w51wIcbyfPZY1C6jrHBnRExtdFwsDe+Ajq11QeBvmiRaIghujAuaX1rgCidpvyt6HOjbdoz5Ne0Q
999ag3GGOMBoDue8FXScURYSCoA2S5lvzbQS3sM8Js6dyPdyPCWWWRMF1wUhfE33CLNyXx5vDt8S
9C5llTs6TYO8y7Za6yBZQg92A/nGPrNLo9iUPk55Ttkvi8yXLxS5C287UTyPURtekNCQlBmxuJCb
6UzonfpSFzpp7wzNQpRJ38i+g8d9lYaXCtWBqyTDeCtUZ7hFI1PsHIfEAGt4e23Ejb5Nuw5TWd3e
WRTVF04uqd/5nqJHxDiM88MX//nU7Rf4aqbVqC7hogpz+h8d8bKJ7XzMG0AJVpPc0jz/bmPIs637
DGNuxci2VS7b6z6tsLoPu68dkqKuokq25kVO5r/+RMmXQDfXidn7+8+f7p+TXEbIsHORvWWMax2P
aNqhasnjxXQl871i9mY+iMNoD9soNfXQEo7P2zYLs4VclL5zitozT2rfz0VmHRkU5hCcAKB5zFfw
EyMze6vUr7oAsrKLU1rxeIjIdKnkpRKJ8lIO5fs+S2KqiKbQ9lqRh69CTnKmrGm0+nwxjgdkqJkx
157VxmBP/BN1E1VO37VIRl1BaDNIQgvmFvJcMsoWXUEB+/onXPdfaWHc5in/+T/zv/MtRx8Etezm
QI79+5/+O7mM9Wu+e05f6+NLvbsyPNs/n24WqHj3D/MGbcbr9rUab17rNvn5FPiKzn/zv/0//9fr
4Sq3Y/H6P//722yQOl8tiPLsLdV4dlD6hKH8XEj3r1Vz/G/85CZLqvoHA3ioRrBqgPmgd/cfcrKk
Gn+AyIDeasz6FOosTP4nOVmx/ph1BnFOMcBOzMpkf5GTFf0PvsLZTgXpMEig+C38C3LyAb7z9zdt
8O8zW+eDRqKUbgNTv/ezvgBua2/oNdWcLBmb2bwpQLHIMR8NuJPbTkzaUzGOgcphpTHzCak4I0dw
ImeBnT4jorcN/ZZERkJscTHQ2scKOpGTK0Qd9GedruI5ZuBp4dpRbwvXZ/wyubiU2Q++o0hXcSv6
aCHGPP2KCEV7IQ3+YsgTjsuOTspZpYDwbVE0yD2UlNYh2MyXWNalZz0dNd8tlH5JyJw8w5w0ZDw7
OJWy3S+EqUYn8Dzq+73POiF5h3IxOibMo0Ee6+/XKR+pY0Wm/cD+Q73T5AxZCWojdJRB43l6MA/u
MiUNzwIjIz0JzfabASyqdxNm3DnlTDCQBMeK7MaW2t3T+UhHtA6HiklyeJkneZEsYxIiGaWIirJB
adtoSUE2nYhhv/wdMFR1JJIhzYINef87tK4OLHrhP8oiDG9S338NNUEZT7fKTeh9otSWf68KJtwW
LZR10IXmDbPM0UPXHL0Oq4g9vwmUF6ybuy1Ji+46qXzRxb0K0zKszkXW6UDTw3gTKHl0wi7gfcA7
vAMAaDZyHmwb/Z++rpqcaDQefmSpn14AKNQv7CBovLHpVLot2imZ/SNAwHw/CgloGbxT3ipYhPdr
NQ/ZR7hrr62WPEgYd4fJpCyNIm7OGpzszzHpkWmzR5nXFznfPpnbmziy/7kL3wq0HHS83m3OmSgI
yh5oIPIB6rEPUBrXVM1D/hpNiayAWTZSGCh0fb7nfqb+mEChyB6588ak6x8t6ROPL4A/wsKbImN8
7pnKdEsOavsiGdQrVEnpcnF+lk8dZcZyEqMVUgMC9HCnVIrOO7R8smWuWNJ9Tj+6M2WBUJTWhICW
K+1mciQJj+CkCr5mWRbcSL4dCLRP7OIEYOoIf8C64xRCAgJIGIcSAxrt+3XXMcmhSdV807qK0U2u
UuyNktU/VEPJoHZCqmaVa5H8I5QHOni6P9CNxiSw3iV2Yn4JQVnRemhrlgxr+XHOfjmPK5TfvpqS
3OxCU5+m1WDY1yY04fshHPodf1R5YVjqLmGIRj0z1kvFyKPbwYbFbenW5vNX+49PGWUavmA4SgcO
27HEApsjD7rKeClKS3cZ3UMEFxKdN+hOYMF93f38dtqv7sctYdlynvA5H6E4yxjFE3SvX9rGGR4M
PzCWo4jEIksaMtk2ddRnTTjWWSdN52HjFxjp+vWN2mUFqjLQJ1yVpPoiLyrKOcvJzLNaycRsT6ZL
6yR1rI0kg3TyyFKa1mO0EnnTqNbXkV12t7R7VQln+KC/VQbmpJbZnCu0u87l3NJgXdLUZdSjdRqo
/WrraFH7g92Pc5HZaZ4UV7jIf74Y75PI+fMCT4bM/4xnleF6cey+haLDrNUH8GLfsNjuFiKAEDKy
Yu4QV+F54Y5uzely4pbvYSZ/3tKUOcoRwJ8pRe9vCdDfaoxi+CYnlb0BiIGZd2IFC0P4p6S6lflN
vosZ7BmCJK8Z6B+b5+jXcVSnklqhee90D2aVl4Fb0Gp6VJjBx7AOBJ30nrrENGxIdLaVPEVVLC5H
3eyHEwCuA9fx/aMcPjg0ERH4RQ/06FGEk1qAxZyXXB/kRzFOaYNOll7t1ZgBtjt0hegovUfrjrEC
4z1JD6SHMKv7BzVGtilL+vJq0No8WShyO/GVDtmrYTOMcRMjQjDF6vz2rCuLqnYhEWTnqs8AyE00
4Cj0FXyTW6bWKYG7A5T8/Y9CPI9d62AISLPwcMC+ITLI0WSXNPmfE6HS9TaTwfwuIxjrVWz1K7jA
yLFkdkaWgxmXsizYPa9DZTtuHVHZLKxApZsFeMNxi0j0uykfGiqHMLIXRqZkz8A4xh+j2REVVGka
yCQm9YteJ/VOBKP+MA1ad0/PU70iFndAL5Qzwcj6GkRmLtE7s+HcRDl9KFduAktxKz/PwB+242NS
SKq+LCTpS4Ku1FZClAxeY95eKFQmKaOeeHCgQgAPcQMq7GuFtnMNtJzB/Im9cLBEOl5BzUL0mQVA
iPaYiaJ1Td3XAZaaaig/6m1lZp4S6n3tymE6MWHMxspaKM6QnptMPDdWOEieYDK2jdMKbuisv1m6
feJ7SZp8tdTGuCmjqr6pRROGXlFodOmGwGzPnSFoA1di4nV9CCD/qg7674qc/9c0AdX5rP241Pny
HGWNtI9eq+pVekWRIirb1+R9sXS4xJ+1j2H+MReozP3VWYGbWuev2of/iwBMMAQ2RPlDwPyz9NEp
fXT+NiHDme3nDWLln7pMuvkHsgkctrM84By/1X9T+iC38D5Uzo3KObvgJqjTUECr76My8ActjLIu
BO2n1WdWH33lnquyTi+sqCldXUPvL57GYJnAGfes8KYR4MYy315BrV6HWIot22oMz4w4DV0ark9G
H5luK5eAFGhlq1F6rqfT1q+ClZzLX4hkT32V/NAL3RsN67w1pW0wILDSgT93wfV+b2N10zv6Papj
nav4hAa1zR+ccLp3lAIRTf5HHBhiUcfkeAD2XkCGRGeRNQEg1O3B7TTrZVLqVzT3paVvSgM5oS0B
+guIobpyzQ/eaXr2BGLxLDeEvIh9+sI1JvZuqJH/6Ch1JtmEAp0qpksoa9NZnIBOmIeCiB/wBFH8
wx66mGl3pWFXUz4kRfrk5OkyU/wtrAoQbbG/ZWa5UkJunzbiRTYqZ41qUbDslKz4+VhRDXyxKmeU
RlZ4eRzcOdLVQMNkwpt72dn5Uz+au5BhqMvw9zvzlttA50kmFH0XmelkLnLC92nYFXu9ZAoiMSfy
YJTXJCrtorXi7/4QxF4uXirY7l5azpOZot3pufI1raWFJfonhtv3dc2bi4Q5uEyJXnpG1JMNQMdX
q2I5JlHh1b65q6d0GYdVs0ThbS8501dwbo6nGrwjslj4DO112xR7IZc1KEZ+j3Amx4NCrq3VSbeY
rl9UCDlsmZSOZQ9w3LIfGl328qTtVqhRSnwp7dyXl71Bf7ToioMTIxdMspAWZPTiA7U7t6WkWAat
KoGm0sU2zEsQnRY2VtOoX5vQDkE2tBC4JW1LFzPZRH7Y3Oj0IlfZgLGrZWjDNvHHy6YWqOnVlb4Q
oTksOZQpXAceQcKhfIRW6YnMQSzTaRtar21964+sTsaMflk1KHmzmSMvkcPZq93fxpUsMzbR8Tur
kSjStbUE7sY1UxQdraYBtMinmfSSwTnGx24aDHgKZdlriqfFzoYJykJXsqep6PoFwvIrkMRbRRc3
SVztLZm3T79hz9QTqZCVWooT4rtHSTFEQHos+IHRk1Fhex9L4JiwZfWgtYK1nRSla+WY7sbmmRGJ
ORdJTlTex9Xkz7vh5QqsgLvS3nkfbcCxKJIUAnu07LwBbeCsKwvPqzwj3VlOvtiBvvOapgOOIOqH
N2H6F5XkcVb48+YEVdI6BVGKYxJKlipanhtqsM6FeIHPnC9MCenEcSDA9cSaw4tIa8/xkws7Sy+k
yVp9/ghzsvfm1D88wawuA4EZIipn9Pufj+uxngJYCtai6y51Nb0IQnNTlilIzWSZ++LEcltzSn10
P5IzzguFxhrkm6OGTaaRlXU+L9eHlkRXBcfZ8b4SV03Blq/6Jnad2rnVRenQre/vY928bIoXtazO
Eux2Bbx5249WRpNBOtHvabwv0va8jLt7O7dXrSrOtKLcpU65nr5LTZJ5ZdIsrBF5kYl4lLXaNU0u
m+mntSny6DnugcAH9blfhkui0RJc4auJ+gGYu+RpSCQGM5pyAVKvAhVVM77ummVcKgvfhl0Rhv1z
qTm3aUDUFLJWnavVxAS7179bZfUQ1zYAYI6wddEq16Gu1y4KRhGaZ4zu8xGGTkn4tNV7gThLOMn3
IyBHN6psvM7sEWfhcJtF7QrA2lkBgez/N43/q6axMndzPk6l/ta13OXV97e948O/+LewJRYAtIFp
AhnY6xIz/ha2RDIDIjzlLEn03Mf7TwKl/YGaq4Xztgob9ydj888ESrP+MFHJnDVOuOJM8fg3CdS8
g/7eYZJK8q7DlzkWx+i7KIKuOgQ3jpXGZ2UQKOvQnuQTQj8fXf2oaLRMX5Zrv5Sus9h4BCUBSS+Z
TsSij67Nor2t/GuFXrSqpcEN1iJXTorDVE2z5DcvPvcA3hSGWlM0ZQr88prxz1NBv38DULBbvvlI
fhHIP3ry+c/fXryrqXmhYN3Uva0iRaMClja1E5XZ+y7F3y/0qDsBAV4vGqSMb3RJ8ZeokubPSSYj
w9ul6om+10fPf5Rq99wB1R9uoYztcJ73YmVBATjBcf3o4kfNLbtwgJzEtn8NmCtALVW/Hxr5+fOF
/2htjo6t2u+oAKLIubY6IDGiErJnUK/DxZNPfDfv21J/rf5xl7mB7D1lpO/XgVVMl0lfFGeVUSve
AFzhahD0AjOlfZFkS6w//0kfLNdBr/bNt4RWsTY08EMhvrS7KUBKNvH1Ux2vjy5+tH0RrqY5bAAt
kAPziWQwIRAaXz9/8CO6/99LdbR/ATMWLazZ7roulaVagm8ClGLjXtnc29NdXk0uQh2xuBJlvETF
yAWenrTffH9jNcilQHT65gNG+Pxh1PmmvwiDx34fZa7U+mTW3XXr044o+tUUnEvpTR9fmoFYGNrL
wMBrkCa3Uzed/WD1ws3YsklZbgENpI5Y/PlfZWfMfyfFMCGkcEL3FzzHD813TjzpEW3+72Wb39Wb
Fw4T1U+HsOuuNSncaNoLUDLPZEW0AXbbSulHN00hVFX2YirxxCo8oC+uBQ9HzpytEKck0g4tsl+t
2FGcSXAbx9lxTK9lGqxND8CTlbNT1NlMVggkMdUvg8Hi2g9WCoosrE8+epbSuXFVeT5d/qFpzvjL
Qqx8FUCffGKFrA92+XE7Ph1hCLRSAeQ9pbiF+LzpB/nBLnVPaHEBmkn2+ipX3bAovijI6bhJ3WXX
vhHfQwO6qOXyR1Q4F1GRPtC/vkEK5LJ1ooehDu6kmgl2my5GZdj2VFdVSC2nSJcQPZm5hjWeLdqd
2VcvIgWj6ZuhlynDU9mlS9RQFk4YQjQcvcj3zyqbWes07cxmAGjtbGXZX7etdS6FgQeWajuvWKT4
izEcd3WHPxcFP4rTT1FWXmYFk0d4g2dOV61DILiR6eBLJtkrAyIpttj3vdSvkgHoohGHkLXKlZoM
WyMqtpaar+uuPLeTbqcp2U2SFKugE5kH5m0/luZvRsGjGK4gaQkFXZR7lTGUCyBrcM2xDddo66eX
cp3pV3OTxgXVfOKdfxSojgP7AMPTGGN+Q1WgPoezcfmnd8iHWl4fXPrYLpNhaKQ7qUpvoueDmEC/
qUXx+HnY+eja8ynyZi/reSpss9DKPZw8OPmmv7Pt6Obza3+wC45HB51UI0phGeUeZHpdu+NghNdx
UsWgK030Rz+/yUc/4CiGI1s2Wnow1vuxd65bna6uLE6ghD669Py73qyNVdWKU5dWuZdKqQXZnd/g
paMvPn/ujxZnvumbi0vGYEuxFtT7zoHThOSahMCAkNeikf+dh+BfcfrY8YuJpFOUplLtG2ncT5I0
uAxkTw4weM5fBF9Zff/8LXx3vJenat9bnDeOESDQXInw93IK+Wj7DvZAFaon9T4ZkkdrilzTDF4/
X/iP3urRRk0RRYrksMV1CuM4zx+nvS5rxc8q9V9uVXSk36+KRVut6XrCTuIruufw5NBGrN/aq+hg
vr94rEkZWpxNuReD821KcA3JI/lELvTrVYEp9P7aiVqNsZ5HdMdqe51V0FlrpTwFQPjo4v/Yo2Nd
CpuLq46/Kmp18nq/Hhe/8z6RsH//5L4BiE+gsbFXkP8862Cy0YaukhMvdH5x//zMQeu8v3rapYIu
fN3snVZH1WnKV10ivpQAA5Vk+oFv3zZrkg4tnuyUZuRHi3WU1dSmOU6ymBerED/4njwt8+vfCpb/
0PqH5RqIXsdxjYY00Z55JEpkp9SzPsjHMMt5v1aNGtlBVEjFvoNC8ZylhvQ4WRPdo863QabDehZ8
ZkwESnVnW07luyV0ORSplRtShvIq6wx/NVlje4fBsbZLEOFxkRG1FhKoGpAhYw9Rq/0uTBpaZqec
Urr9aMGPAkIjUmsYAHIgYWC/MiKA69qdMvP7dTHGCOr9kvht6ldOk/IyLSGdpUZlwWex7mW9W5p9
Ul20adguk0KuN7+1GY5l6aamT51Mosk9JLKL2AlYWqaYv/f1HAMdLFX3s6qVOGpH0/ekympcKILR
iav/+kBkvP9+qRRNQteoHZu9YYfRIpgMpl19k9LRVJTfOtDBSb6/RRsbqJugW7gPJYwUmwF5DcvM
phOh4oPv6FhU0y+1ookGu97DIFcZZtXfTZQMTlz8qPP+n8OcRtn7Z7cHCQJHVJV78BpgvptcOW/6
6BtgTDJx9MCW8dBJG3vml4+16njgxjGwCC3nxAN89OuOzvvcSoiyZlXtp7S+Ablz3mbOj9/7aI/i
Ri7FelWlTbNHA/NbIesAILrvn1+aUe4v47d9tLl7H8SHb0fVPs6HdqOUo+nGWuZQr0pqBA4t6BZF
PDC9iq2vAL30RV8qUI4IVlupmVrPDBP8qhmnoAXhtF+sdKZYRba/6p00p7qBMSH5fuohnMBxjKfO
elJNCE+F7KyT0LiFFZgulKkvF1KK4xWAKAjSdmi4RPUA0lgDWypBbdYZeuS0omTydLksr+0RWgAT
YUgLZhvtJEdHItT060WqTvYD49icys8PV9oo1C/wMZsHX/TjVoFNAD+uH5ejLX9rxzr25N6KF6Oo
cY/rESpFN1Be96bzYHVIyvSq3bhT1RWMi7uXIZJKr0yZ3n6++B98Mtb8529S3LqXknEc8nLfIIO2
QC98Aj2Rnoh0HxzMh3nNm4ubYWHrnWBgOwQRQx8Y/G4kZ6+WadFzsLME/cPCZ+oZU3nAlQ1OJKYf
RCnrKKDjrQy4GWGIPaE83NR+BhjXScsNyMETd/ho1Y6yPLVNECS25WLvV/6FlCpA/9VKOfFK5mD6
i3Tm2N9GqH3ud7Je7GnFoxrgQFLsHJzzhlAaNwqKEifezkc/4iiYo4SfFnjA1vu6KK+AND/JWX77
+Vf10Rs4CuIDVkn2PPfe92GqPdqVlt5k8pQvaxMAwue3+Ojpj2LdOAHNtqKx2EO/uOiL8Xss7BN5
9kdPfxTrqgKtH3xSin2VROp50wKWnS3vLg2K4xPv+KNbHIW8VlOFJY+NuUfLw7koaqk706yqwI7S
Hn6rQ/4PRS+0qqyxGlVzbxYKKjD6eIeY+ImJ6weLfyw2OFkmdsQF15bgs6FJVV0W9e919hFjeh+R
xNi3gcn0ax8nXmWsmYX+1gczT8/eRjpL2NJo6MLcJ12zSZ3+OdCc38tZjilK6jCYZVXL5t6KHMmz
0EFzGf6K33zw+SW8iaKVI03+CHBqX4YKyq85QP1RCU/g7D96k0cpi9YPXWkkqbk3pDxeVEmzwz/j
lDXE/Mp+EckOB/7bJx/KRoUYae6RkS12vc8gJWBKfdY6SCpoDgCdEtjL4vP3+8GWOpaORP8Z0YBO
M/b2UA6YD+cRUJ1K2pndkK0+v8VHi3W0ayXHEQfyzr4vIq83y3tJdV5/69LHjrVBhMBYUY285BLJ
oECuFdDqyiln7w8e3Dg6r2yzCQUiKQYymD7IDzv70oXK7x0jM3Hq7eeJkwRqHpFZ7bM4d8HcoQBX
6A+fr8oBKfKLL+hYGtFECziEPWruh/gia6y1bAsPq3o1u/VDf1EXl0NkLGRlPaSvqvaSaF9lfULK
YGMBTZr/qdzi/rqa/BNx78jf8a8M/9heHhpuPooYGT/b712keTx7AGZXoqbrqJA8LxhU6O2VVcYb
xNVnAZ3cJz6ijDWUNJvnIUaJ/sf/5ey8luNG0gb7RIgAkLC3MGXIIln0lG4QlETBJ2zCPf2e0m78
0ctttWJ1NTNqDboKBWR++Zlz/vvm/O5Hvfz5P96uuYB6jHkP/yoWgKaymfDvC/WXF/+0LkhrzIGW
yeYM+vzGbSBtmdqfVuLflNH+n86kLCmdWc+9+uxhxP0OeEsd6zZ9Jzmf79pNkAPt7BUAX/stS6Yn
C2xVy+jPw7JuAsAXwrk6dSD5w7RjYoW6VYNCKhKtOd9NhpXeNwN/bxg999Awf5tf6Ar1Yn6l2HAD
1u5PesTf3f5PUcJC8d9W8LfOmp79NM2M3jxv2v5w+38TA9qfVpqtbpyOBtb63C3VTbPCOVg52AX+
Wr+b6fx3b+4vfv4/HyAqSPk0z9XZTZd3pdJvzvzyV4+m9Wm92dyhEZ021edk8ePaL85FAl31v699
6Rf+t13F+rTg5GO2ddm2VGdFzfIIWdN4RHNf3NA8PwZtladHvx7aNvS9ro9G8K63aFOqh03R7jrM
bbWbyzGPvLlwvmV5M508IfVdmpM6HDkJ0gthPNnmYiJmm2njF2MXYWmE4Wtzaqnzv6vIQ1z9v9/e
tNqSUcmJmz/Ss29me04U0X/fod88mb/GGf7xu+bbBhSiT8szb9HeceWLPVZ/WJB/d+nLn//j0q5n
c3KtxvJcevLDb/03w/nD0vq7K39acPQZEIeumuKc9nYaW4PTx5n2J9Tu7y5u/t8f23Z7pu02TBS1
muvYSOmyWxXzGn+435dX/l92qc+8fAEutt2Mhcu7O1CKIVENybF7iT1t3NU2PSTFFOvNu7hs7fkH
o9372vI52R8vZZPS2KKssuG7gktxXjwr29n1AvcGYMichY3xyHsKK/CpTMgNtK80NhAjBwgzHpMJ
ZRbZSf5No/c286c2zb+//rVG6v5dVukzlHnWNbMwLLS8y6Z/K4FWDTqghj/cun+/c+LTUZ1qtFGI
sinP/dRQK0fmk5v7v7v0pzWIieXU0UpZnpMuPaHBuGvV362b4tMCJNK5yMqtvqybpHw8zYnTpXr+
u0/9aVmoWGBQpDj12XaOiXXu/nI//wVF/seL29SVNGZnKc8CDWbk01Z2bFX/p4bf37xfnyely6SU
NQdOrt50N2mi3sjLvf7dDfm0Lsimq0soS0BIttIOU1W29JuXMvq7q39aGDK78ZxlMsvz5vdNNDTl
rQVX9C8v/ilCgBnnaE6nivNapa+Gkw3hsMDs+7tP/ilCwIfniXlb5HltZQkqNcCe1ez+6tqfdYKl
pdP/RlR7Ngp/iKfZI+LyE/Pwd1f/9GJuZJ1Sx8hrxjis17qQ32TLUf+/rw1l4d9XFPPTy5mkbVkq
R+Zn3dT2LMQnXnvbeWGttTvvyDBmkNdgJY+XNXrZxjgbXx1yseZqhmu6Rat1kato9yCdYqHEvmdQ
bh5+iPKJK1QkhkVln0yu4owTq7U6kPsNGB490sqdp3VUCh7S5rXh9OmwtouS6f6xh5J1ZgFvpX1o
1HHSd5elenDnoNWLPX+y8Vhos35k/+hEdpTO1wWLcNiPN/xDs7QIEEQweus3L/mhe89GYgQWSBJh
n9gMxOb96JmZc7KI1V/jx/IaJ+yKC6z+2KguYNIOlvgTcJdHG/bnwhfJ24eiPoKYgwT8AZaK3/f7
oOxf/x4uaZAL1hJa1Iob/hoe6ZjPYWPS9mpSuPX/vo1DBTJI7EeL+GU5tsMQ1tMt361IPtTU7rgh
7GaT3l4hrItUrke1mwSy765GHYNAyv/cXfa4lZlFSPN3jaGumfZ+TTDMs8uZkCnm9KQ41hh1Hqem
88pnSMmvAF44mMZbD3bCkfaX3KqvE8mkTidDR8/iLTUYILoxnZNLASlLGdgkg6qGKkx1I4YNSdeb
QlBkwDzUQw5lSt+pHr8gXKvxS4HIXEehJHWA1Rntg21UtsfLdzTVm1c6NyQBAkg0Edzj/35kf7N2
/jok/WNlzmbKvWA6MFAWKWSgxP4Kg/APr8Plof+XwORXCP2Pa6fZMNV6yzHCHecndzRnKlAM+YiG
nzLvM7ge6/R/mv//f9sqPg9feE3v9BM9IecSreNkN89gK/9ACfjdLfq0B3Rl15YQtsqzozLr6DUg
3qwFGt/f/QCf9oBWLb6TXo66VGze6nm5Kcf6DzlY4/IJ/+0H+LQFdBStbXsW+Vny7GdLFhr9fMUL
hqs15vm/RDxDeT/z6E3ZIYPSZowv//2tfvfTf9ofqmWU1VIkxdkT1U9qXto58Yf2qXa88qfIbf/W
U+uf+rt+9zU/9zP3a2LBt3fyM9p2zHiMYN5De4XFnDDlppS23MgLKC8tsARbifI33knDB+w7eKHk
xT/mbmr8YXv5zRf/3OrsOqKqehDkZ71oWqaOzOp2HLzqLdctFJ7WZYATZM3fPTufzZheqVmwWQt5
thfmdSrvrV7T9//+AX+zkX2eVKtGwZweTSxnIy1t1mc3Recw+WEBChWYfO8fNL9aI8bxm787gn3u
bnYXYwVMW1ZnUxZTSIML1cbqLwuNxuXd/sdShLfIrG2KpWf4HF+kbN9r3fzDbN9vlodfT+U/Li2y
ftA8S1XnrlxfDGf6Sr7zDw/T7y79aW1YlVaOhWUW59HVX5h3fIVy9qc02O+u/WltaIqhH/XGqM7+
pL8i6tpV3fiHPeWTFep/8pS/BhP/cUuMxGtU5eNi7l2zvsJvCNberq2nYV3dOCvMnCF56VFdbjS0
HtW83jOC7TMfZ9dFlKnc2DdNZgb4dutIW7spnpcmj/PU7yKSCsaBEVsrsKbU2ZV8iWg2YYNEWdIl
f/gCn1hV//MFPvfT9sM6oaTxs7NaZFDa5Y5xtaCgVi5LD6XBPfHMSkMF/6EPdVBO1BMItWbn1YYD
WNjQ/fEkMUjErj5sZ7N8auurgpnXqihBwO84VI9OHZduHROtZT0MYkKHycPcQLSVi691+aCGKRIW
NfnBOowTjOu3Sf1hX/jNT//ZFOfUrt7aBd+OwDdf98afXjKT+cp/33E+N/T22G4hlA/FuTLa7HHN
W7Ujebo9A/vwDlNeObHn+31c4rSKjblK91IzNbrJMXrvDU+fEYQVCRFOL0PfHhMzpM2ifinNjHyF
NlgARwejjnIsP7dzn5P0bhwnmNxi2guFOpPC2nS7MGh+EgatYch/xoOczAaLhzMau7Gdy+t5lEPY
p7V5pfctkQj0ymmX0XPIL2Rpz/CLH/RKj+zFuMtGaIliEeDMbRoyxm2tQreCUONm7QaXSroMJcup
jfBviZOW+YJIfm12uqrFs4UzFjq+LGNRaflPTc3Fu+fPzsfUTO1H1hbD3SbQyuSlX8b+xoeghdsO
OgR2rwkUvJg3BCzZ4kqSywBmodTqp4Qm/h2uleooCs2LGkizjN9+KzKxxgnTvoDJqv5QjAA76bNz
u1CaxYlhIoZgu+499/opaOfJuvGs+sMSZvqSbdkXHxYYUG6g6ZY5JHuMJsPO1ltImnVB44cU83Qn
9Wrcz+OiDqujnKiiQSXcjNy9wtwqYGPjQixnRkTrJn+p8r69LbS2iDSAUS+ciVxJerp13q3OsO6K
sb9nuw5HLbMOa2elMdeWgaGP6w6pqMFfoCo9I8MNi7Yp48oF9I0QMr/LWwA9qRqBSuXF13lpa6BC
LCNr7W+HqV7NqMecEZb6MDxqhct72lo/aRyy9p6ZyjsuS6dHr6GSoqG6TBe6BKdUcaumfD2uW55A
1yoc7Vsx+mYkJGxtRHDjQSD7DdJNqF1euyDL02w6pKU0YMYb/DpLD5bFHNcUIHLl7h1RL1/02RaR
31n+sZCLvh/hAqFUE3UA1d+PddCtZ81T8lsG88wIBxqCUHa0xVXiFGlAfzdRmbuuTxWmjgyOL5yo
QDCG310YL0OAs4HOJLt1QuhKdCANI6cWxUi1E8CQmavQrort5LOH3vejlX6MTtLEU1KJb1Zq9TXn
wqT5Vk6q2Pma3ceG0nUss6YXrUgjbhtvESGHDPFao1kFO6cl43tRCfco5zaNh7VaQ0DLNswbNQ0/
4abxhMK7vfKYt3tnyncKrZXTpZowtqyGVu7xlZi7yYGPkAutisngOoFnt34VTGoZD1s1tMdeNuo9
sXv7qp0hwQVN1S68EQBJoagfp37iwKs4UokO1q/5ZgN/8k10SP2cRfXizIcudzdGZXz/fq0yeSX9
TXwZ9FzcGJvy4M2sfn6leDEJPav0uOKNvc+G1o9TdpO9Dsmhi4vRRYsDe/pka1a/b/LJomJWrS7g
g0p82KVXO2EhdLWjwWS47hXpGhKnObDczC+TA7gJZ+VUvZTXm7A3jSxpYRw9Zco7r8PAE1/YXIGy
7Rpkp43whYma53GYrIHpra4Bh5N5S+yDqc+CpsMRQF8SA1RbZnI26/p6e1x9XhygZNsP2PZMrMAR
WJH5If9cd03RMITgAbKn+RVwL8B7q0F04LSpog98Gb8XmptcLmSrF+WXJLXKfv7ZgsJa40IZC91m
plD33jY48WSaNYgwH3OSsuA2U52QAl9EjZA12xgdTFR72wGg329jI2K7VUxXWTChoy015VWRmxs1
C76NzAzAG4PAjgiPMYZeIk71NozX3WCgIGl6kpiNp4/xZjHx7rigvH05q3udBCGIO0ePh5GuNvwu
fojFC0lH2tOVUbrNRzGO2zukogGP25ZgTslD1XUhfo082LBWzSayh3mjqUzywC/Q3jX3UAzKjFwt
naPV8Zswye0ZBNvkAL43qaV986aOSaZZt88iNZCdsVRYEbMFzNK1yCDw8ZQhaLIqXkzRx8pWSNKg
zUBsybbQmFLiV9Q8YZuNFQhKP+sjqxhG59bAkBHa/Nev4zyq11lt8ymlFffQuWpp4zHxysepA6yd
jTkMOjpz9cBuKy9Spp9pAP+ZygosqS8Byi4jaLXOpq+sGgMjd4x3sdojLGSX5IU0utvR64BvjWl9
BXhMHkW2kEEwpBt2De/RYHdYPQbh3DlrPixB6TSENyt1eZmY6VXWT3JfmhPMAL+Wz1rXy0Nm2Qgb
V6P+WQDxCPVlufOGhLglH8Qd30qEWb3MH0myrvcTTc4ItfzpW11Y3m5bJ+0VZr12nFUrvqjaqHi6
VBotAoI0c+WIigr9q5EX3/XavcuKGtnhAEy8aqwN2v/UMf+q5l1eJY+zyQZQI3oHvC43bHV2ETlI
dHjyFigsCjuhtQKyqvlAnrnApJfUMLxM2yIGOOsb2uTGu6Geh2DYCCunSbi8oxsxl1HXcSXAxglG
JwJQlXbcC2K7rtQufFFaNKHU2aFy3VAjaoXewp+n4r2VRaipGpi4C6GeLeOeeOa7Lh1APnbj8Pcg
nDM53+M4K0VUtbZH0LrQ6wKRuUP4nMFNqPvLN0rHdNdnhrH3UlQsuu7JvWeN7m2vJdPOL1v9YXYq
I6ZwV8allQi6evVS7PNZoZ4w+pInFOvak2x9YKnNYFTEWUrLD9jBzCzq1KQfk00HZLOs/U4pB2FS
4WOYF96XflKwarV0v65mEldNyTZG7B6LOteiSlzU0O1SX5XgPTk8u0sSm1hgdm6pMibkGmuMG9P2
d5NMP8BEr2Hq5hWgzl5OeZhjm6+ZnMz7J2f1wPFxEogyw09CvXXK/eDDWWUxIodnDfq+lwM//2U2
E7LMdiUMZF9hOzM1Cr/cP05VJ070rj3gqfICK7fhiFtaEggGmOl06D4uke0tg7pgXxITWmbmjunF
QsRJojHTMRqyvgg0vYRcY7f2XhOJdWxlNoduwztdK+yHNTvJVd2YDUYkR7uuNP8t2wrcPCj5TnU7
P6f6ZIY63b7HqTPEF8cv0qiwyp89FKJDOeIjbEGHWwRypE5L+kP6zdaeLa3Q3smA6gDUbbmThHOv
Ne6BHbSiqEBQltme+jLwAcMBRM1trtnGwWu65NlRc3/a2D6jy3ynL9dHFhOM8JDjn7tNz77jGS+P
q71sR7NLu53wWLV5Y5tgwX7ByzH4+V5Ug7+X+VCHDNkD+9GA9JzkPDW7TroIVwQUHSAeY+gL43Hb
FIGiz2xsO7gOxls3vW5B5JF/lOKqIDaRAE4kGCS7Xz78GsNOOA8rjJ5EAg0AZrNAlGWBCFqrQm5B
5MUZSoP9oWYbC8VgDidgJES/qTGp8+YtHiqoXinsFcgPMlM3ds7Up9fT1t4RM5pPxTS9TID1w5m2
/2jdUhiKmlk/FGVDpEG/SFzMwr/rk1596FY5X6V+/tPxWz0WbW4+b06jTQGj7c1hTk3jkDlbS2d/
4d5UjUFLc6KTeW9Utp6SjiMFKMCsu+zZXdDgbg9YKxNujAbme+50LWYplV9KOV4wWCWKM93KS9bC
knlqIPE7lQ+3a5e619va5F8tpyn2DDk7QE/rChdlth4Wr/5JDp/zjcI6WbLuXismTHbL6OhRksiP
ynbHkDaMJeKGZbcoOHnzDSI++H49XacGnsrC3sLOET4DECU6KIRaB0MIlkUrs6jazviClNq+Z8m2
XqArxRKuWu7ncWmPLKOZb/ZA4XULeLy15BsF7zGos/at1hPvVEhUOj5BDKO55XdcBNuuXZsuNssU
JRQlGjq5JgtPQSJ1ooveN6/nLK2DwquhRl1mext3XWItLz8sfXbuhejXWJGg3S3S7cAyDlr95LdW
zQhETWadz/1DtfUERirVgsIs3N3St84eUkR97CrXJ95VcgdgmDb3cW6/4AsDFJ3bHlJAOFZsnygf
EjTIzNYNkTbNal+3yXCacyM9FNMmb9RiNId+nMrQSNYhmOiJDwtH+bdqEtZzDz79ZI/9FA60AgT+
yCOVXowYXsbypo9dxWEgy+KmYbsptBWO8tSktyWoXvb5xAupOrhHR7TyxZvbS9zg6Cc41CynQ+7Q
fk5E7GATDRdZ9bdGlo6cYKmdddYwxtbSZJHsgZ4RDZSPxconIHMO5ZQe8pzfTvNfh1HjHLtM8ks9
jJaIvSb1XrrRhSu0rAYz3rY+3vTJvN1VBB9h1brWz428AvRrXDIL59hkeJpW3QxRYzk/0qQ0Dg0q
7bB0dEzPi5vRmpAtu9x23ho1eyGuOj2wfO2nJXR9BxBG7MwFY8BlKkxFcN7MJz9l18uqtL5OLeVc
r41uRG3jF9dzJeSBr7dhtqsvRaLRudKlQVtLK81vzVK89lDtkKNulHE0DMjzNvhaYFtyBIc1/KTF
4N0ubdBU61xlcbf5P2akJTEKdYCbpqEOgNTqeGxbbhTg3VtOwnjTIMiEJZS33VqyQnlqWO8mcFvx
2i4N/ph0feAo5T+spoaCo8DOqjRo4FLnB2LqwbnQaTeqUJu56xOXCQxw4jfyciaxTeXH/SL1C3fW
iYWW91eN526Bb6z2Y+VxpGcV4pC3apMMPZ6+h3ZosjhhwIGOH4xaWu6IRylAJgccOfVQ9A0Ta6BT
Q4+mvN1oGBbqbB4r0xfdS7GAImNmkRNSlv9M03XE4diWQTZ7RsSUUrUzfFPuC6mmfTM5AM4KJoOl
uRRBOi3YLc0+H1iS259Zk+RvVYmslY3SfcYNhULGNi/H9c4C+TYQwacJRHGt5/S4gSLOTG+9bTCO
h6LarL3w7fUWycyyXzDJHYgNusjwaINMtnENW4U6k1Gj+Z4aLTe/ybTDMJnbj7UTTqTplNiQMW3n
HB1jPMn6e11h1XUq7KcoV51nb6uTQ0v4fQ1Vj/PMxmECldgaeMtG1CG8fId9g6DesOynuq3Sm62y
kvupl3002cw/1IQnRPlVlt+oxhAPhjniOKW/6Zji+WMc0J6emWnmVMFJ4zhZUx873fw2Ww5jdYMk
2dS7HoVKdziMbFCBBpfhOqGkEOSr6946MxVW1UnvZtCVPI0L3oPR8Vdgi3U6HXBgwTqoLVhbupR7
oydl5aRT/mbW3CYJ5fdM9sOCbaC+JrnFbF/r1F9axx52Ep9FP1l35rT6+2XNqsgb8+IWZ0gGGW42
z07WnRsP6TuGm8W60ptMDVGX6i5FVFfLdmPnvTiNiwXXzd881YSmXowRDpAPTmBvVZZ8KYeq/ulh
XwxxfEe5u+iRWpS5Bk7XZBjOlq960thHjzHwuOzWPBRm7YUj+9wT1eg0Gknk7Ia8LeMmWyaGgqb8
tNoaY0gar3LqjF3My/6O57gMyFnYvFP+R+K6Jqmyao6NkXMshMb8ikTXfUkXHrmSTcZ5CSS3MUcw
fxVRUawyUBaVquyn3uzNq0ZerHMIZ9elUw/Gtmi7Kv/W6pxHPVoq96W1njkeuQcO3lPoXvBEqmpe
iyy9w2HGk9wPM6czZ3kdB939UQ7kwHjnWu8BC1B7bRaa+ZBZOfOVQtUvwO+tczL2euCKDqBl2xdx
lvZ0uZeGc0XixLjNbQ7Ije5ik9X9t0FttyKzrhOLOr6XVE1ULma6KxtnvU6yEks6mJbnmnTDDeKA
5EehCvJIGuCqaVz9YMyGm7IpnrlneVRZ7Y9qNDrSSb6K59qhIN2ML+voPRKQnWEJcGw2zPfcr57G
WgLO7sA71tospwAsMcfchK1mmclCrOKWs8oY8LLc1KwvSKxwmM1bdewH3s/A1d3iRuH/PmnM9JBv
kMt5rLz1q7uIS5DRI9As8jVMlj7qGnuXD/7JV4UVlFJzrwrIx/x/bOxUaoWa6Gx6nGY5yW5fZS+G
n0U6XuyxMkWMe+kNM9GzZdnLi+BxPeRGg+W1zpwnUv35TpPZuHfGHHtXnXj8nHaUKLVvBq/+oVJl
5EHvzg2Pod5cZU7l7GY56qishRNyGOjQ2jrIk2ZJ+0lg17Rkz62414QW6NLzYiHzfq8BSLnSxABx
gPN81NR5uiOB1UZ65luHum/hkvS1vbM84JluV2dxRRwEoVBzIzlaa2h0S/3aZb5zpUzqvSqzQaDK
4nYzhzVw3YJDg55e6e0QNf2QsY8a804yjXdSRand45wonkXBXeeX9q89U3ax8keiAM28cz2Dk6Jt
83p5yCoRnRYh0cB3e2zIbDcWSES53rFuOVHH5olk0rpWSXNyjdw4tTipw05OPfa9WrtLxPqOWjAL
65YgBSr4FDZLXe01FJpEANt355KFotvv0e2VH7Zj4Qauh3uZulIObqP/bvTdm4YNOjb0/HZaaPWj
3LGRJTXu0TpfmyKBT5CKl612wba0ftCZ7qmbGRYyB3XqewCdPY9JMAzmaWisAmPSNMTlZHwXbG3d
0oac96C36pPG2UB9BSEYCWJQY0nuLdvn0L7V60Gv+/zVcclfF53M7loOFMd5ReUBVA5Bk+s5IWh1
JtHa7MrdTGRU1HRNY98Je2+Q9XSN7jnrTO/sScygjal7V50/pqFmcs5bNE58poZ0dPL0qMQyuAPU
jni8WeIsM1ltS55m3Z6HexpMi++GGgOr1Z95ItgCtRzFmo2QzDD1wzxCyYJZQ6x3cKbqtOnp+yCS
KwxVt13tFEGtLdf5dj9sTgRNdA9mu6M8MdPtYWtphJal36HXOXTmVoeu5gdbJy9x3xvtwY8il340
raz0a/0wbcmV52nlwc38liwEeEcw2jFQxuuRDW4cvd1Kb3CKzDXeeOaDrO7vilaccBibV26tnime
nmHrQL5f7oeBXx98KtMCpW2FiKbnwzTN55RWqKApchWtdi7PZek3u3nZpkcvdciI59tbKs12l2vv
fVu8b4K8vgXtIHRsCiNdiWCZil6+89ze+WYDHm7WaTpkWQKZteBRyQjTOhSCVfuiVPFUUfPqR/e5
smTUDSlxqya/uGX3kQ4VndRsFonEI81U5ilno9fc3LjR8D5QYglRMN6bvV4fTbOvo9GkmLZ1a0pL
UPaCJ/ZnMYmDcOh+bf2FA1D/QLqg3BfO7EXeBtY2XSacit0JrdgYyc04LPTBhmWZgFke/PImw0Zz
62Z8fGPeYqvQrzs6mVl66jK0ZeY/bqOe0UfEPTOoPyDOpSl2tKqw6+wYtNGjrVYZqjwBG+XXeKfJ
JM1Ze8jLlO5Ys3bIQcoqkJUaXztvWGPE69ANhuxUdvrB1bc3pqr0GKfhjMKP+HZJQf5OVUL2aV1u
2pbmXWP51lvjgUASei4H+a0qvju9P11tY6bIg/UHb5F72eZfii4/cT6/tlf2/mTM2qfEENed+wNs
6WuDWE3ouBSWO0KDCCsDJQS/zK+LYqQrmNQ855pZn7cQIVz+Kh35fZhZLnyj3PUif5uT0b22Fm+6
8kZyfmbaiZvabB7I5doBLetPWBVJ+c7b1TD2Ix2qjEFrxoz32p2/5HCeg06MN2VLOdQez9aK6qtJ
v5D7BBHqv/sXcVyK4I+2+S7ojfqkdxyp+9wwjllvjuEsbkoA19GUM9wyKfPO1Gi3T3sDB6rpFsdO
MasBM7n2dVxvc7tfaWyRcK1CRS0tdK224zkzrattS3dp+gjU5NrQzsbMuXbxvrLc3yTiYx4qTH6b
QbSHDe9mcSuyr9XykVq+2mcNS8RqaT9LoR0M0+mOzKgcOfLII51eBaUWVX2bE3R9V5OxekCnbVGQ
yN5St4/oC6uoaFdQtVUhVMAx/bnV/JV9xRMpS6a7+PSyuf3XwZx/DBqlKaqc4j4zp+fk8qo6ftVQ
RHA5vhmtRbCiTXT2tD4J2inJP0oG2LVO3a49R3TIry1d2VP5RH7/Q6u09qAxVdo5mRlVZXuvLxx/
TRvIa86YZgZNNxaT84XUuBOZrfFzqPwHh/ZBZA6cwDH/hiQ1u1gkTb3vkm85AvFVU02kLTgRpCxf
VyP3Qquqb6R/on9cD/VpisuBd1ZDBIQwwH7QKHFNVfuhiP90E8aZmxgdkaykR27F39no1k6jZV0b
3TaYbOe6UqCrUw5X25xVjOjU1xO3aFpV6Or5dan0a3fmrzLdO0EP1x8v25nZLddK7+Xd4iwPjMrE
mRj3rqVeXT93A+mO/g9In3sdtjQ+AyugJv49rQ03muf1oyhRA9Q2CWmMjmE/MLC2gkLTqrPXpw86
xjrgudKlKLlcF06yAx9exGtSHOpWS8D5yOwGf2ex983xZR56N1wdeUONs2IZokyCZSYJEgJqsjPf
mopmOMXeulG1ULhPyUUXX0h1kRtzshIyHoU2pbpo0MBc4weMHSdbWXvqR20pn3RbcH+GW4GOJ0/a
ryPPZzh045M3FHacSTQWFEe/dob/rcrLr6Y/fKPGuMWaZ7ahIRcZscE4WE+aR7WZp0L/YVjIEAZ8
ggeLruqTmssq2NLRDjXpW88LwXoshuzKgI4XSY+iRqGJ7mHtbDtqR0SNOYom9r2J0jN58aSgbKQZ
XfUjX3o7bCv9tZ20MdIKkg7dWtehvdGc1iE9DF1Ttg8q4+CUjonLWXLtXzkFPqBb3vZlK2jxdBd0
InK1Dl6i9WHuTm2IuaU8OGp6sRttuNVx1MabZ9CKastxly/l8lhZXfmSTQWJYSsbHj2XVFyGs/eG
yp8Ta4vnPLpqcu+RU3zpMmsl/vAMgAdZs50XVMY3HG2sR4RF+hM7gXhw04YgzV3uE4oFEH96b2ea
ihDFydw3fZu6vVsPknvNWp7os3joWjnHv0JVvytTETHpo04tW+DJyCXdhMPaPIm1sWLbLh4aT4FO
AUgbcCqR0WYo/352Nu/a7CQrCSQqsOf5O6Oscl8TJIfONoMyMChj0YFg7qksrJSe7fSwdfUT5OWR
lVtM91Vvd0SHSBV9Ba8vw+Yp0gregjbcTIQG107r5qHG3MKh0ZIyKg2VMIXULodtbnabwdO7ZoUW
Oz1eb1bslHrs8HXeYG8GzUhJxWd0N7Ltxox1J+2usbRaR235X8ydSXPcSJqm/0pb3ZEGuGM16+pD
IPYIBndS4gVGUhL21bE5fn0/kTk1k1LXZE3dxkwXikuQCMDdv3cVYpMOJfU+Y3MqSqHCKhPBpYhp
pJyraMB0gnXuKbHs6izEkpJPQiqll+t7MXioAHITw520MlIanYyNMiIzr8jkLcKE+T5pjav6xvwh
e96vvHLkky2rYu0YPcQjzY1rCsRf2xluYOqLjmkCkp4Snke6r4DtRhbOJuTxkC2PYKbX4AvGM6kZ
AEszHmduIEoXPeUU+0EM7Z52+oE5WbnOOvX95TQnXMRRO90hjibuZGQysVhTeg3NoOz0qcqVPtaO
0awpRJ7uJu8KOdiTR8Z/UXGQMtKXaSAZc9EquBfT9AS6YK46aHSb9ZyqmWVMg8u8+PFZ9H25jeYC
PcE0dbsxbZd7X0yi5eBGTlYj0+hm7ufs4M6pfG9Te1kvlH6e00wgzu9tmKzGvm4KTpLs+pRRJIdj
28H6UmLmNKV9Su0oBYYlSryd3PJbpOi5W42lxQERHYlAIb6Y0cfURvnBpSfw0LdqOUxisM/ESS/E
7btZ+TnxWN3yxY0dJq25vLhjT3pT0dc32lXmg1f3xZudC0mVcsV0mkTNq+1P8gOSzEUDE5XbDCYv
RN7FXgFiaq/TRSc3IJ9xOMexuFR+R02wNEsQZBcwNcUBexbVPO9gwZJNk3rY53KlDt1QAOfpkc5n
x5evXWladyNvykH0VX/qON085ZzkH4I2677Fo9AezvlUrs3S7K9kG3p8C4lL2iOdsabWWC/GkNzN
gGY/bCMpd9YC3HrtI57GkL5agO8iCqp1neUFcTGtAZLfDxHzHMsM8upsmw3IEmjZq73jMubZZW68
5Ztcqp5npCPNc2yG985smS/qKtjn2mRlzNN6F8eR/Z27fjiPsV1u0S/6D8vYq9CX3PCwTCWV0Rk6
36+xSJKbrvOrbT4ujPhWTdzuCobWxqZV93Oyo36N32FKXLXWKu3Ok5yTu76KrbOnYuLmU6/eUC++
zcwMyg4w1N+1/J1oc6SH/o30+PfBdsu9pQCu02G4xg1QjW4AUAvx5rpzw3GvqvX3qEAbClsIWRpX
8ftIl9rBNKX35LVFpoiYsae1EGqGr2HhhZAG4wMNcM2RGyAABqz99kfGnWtllbpkHm8msjjbf3fg
Wu8hRat3kbrTjzoY/VVGexkLsO/c9Z3HQt/O8Y/ZpdMh7Uv63wcJ7RdF0zFIePSKrobJsWS2LW2O
uTHb/bmwFQ4cPZ0KV3aHwrWRTsy5274uNZtPUHwksRerK3JT7A3RTuHUdsSz0u69z718M6Fy30RU
QYMqGfgG6snH6e4nF3ixl7xh5wwo5QVOjx6LIGuel07H2DRANepNqUr3044noCWDnx5Pc3GkADAl
U7jvtsLKrXPl9GYoJuggr0DGE4F2v5tGEF8ab4RmytMuhPb1bgdpE3HSdl+Nvmu7VcaEwppIi/N3
uyxG7G3gLFk20qvip5SOW5zR4inu81UDa3JXI8vbDkokj0o1SARSGorbgK9mWGOpvwq3t4oOsy1l
SiaMd1wfGvyq68R3xMbIW0Z1r5anyo+S9yyHhDST4jWuK2NVsRIYIaFgTrpurap982K3fp24JhvP
mdkd8BcTrIYESI/IalapUeW7NlHvU05jtbK7N0rD5h3eaXWXt5MKOYKLPU0bzaWwXfni5b3a26ku
YeEk0NTccNJXNDh3c2dRg0OvujcWKD2cYgrLpUGtRtcfvwqH2bbWb8LR7k6bU7SFxfEZnX1v42Va
rqvMylHjwxcvwTRvA9+AL56C/kYtuQthAjcUR0QwW5PsVy3EzbcmQl83FRQ8DAh/VmmBp2UJ/GQn
oxmgy4zzG7owaczqpYx3QtrclGnlrF0VvDipz5PA/lx8pRmnu61n/9Ptze4spphFQdHaYxeieGbN
HzcJtepD/2QSAvVo6waooKvlIRq8YmUnXn7SYGTnSsCa99VohAA9P8qSsneUXOV5mrKW421GJuc0
9Y8T+kx4dWd6ceYog+A04TeICMeQTK0eeFqtbhaRUwUfCSbBiEffLYjhEyRT3Tp295XbnxabRs9r
JrZyP5eK7jWftk6dTNDJHtol1cfmc9YZKDnz5oHjWBPqSZRcv8S4nRw1r4Xne2sUahaDX5FDMyKG
TaM+XRFoyVwdK/78DElnZy9vA31yCIJcyWPRVRsvqetN73fMa00TXBD9Z9ve4zRtwG6HkVt8S/zG
340BoFWSmOVemiOqCHdQJ5dtqIZpm8RprKfsTA2peEiFtg9zPUc7aURfoqgXuznJjfOcDOI9ajs+
bHt9zr3ROSTYtHe2mSaHvKu7XVOP8UM+gwusxskxLmk7TqE9yvGT1kNd87fZj8EsWvKGxwV9TZI2
Oy9aoPG78dOXAyJipv27uMh0A7NMj48TexndTTBSrbTso43Yp1mXauje8zqaeQsH5ogiCD7zwapO
hbLdO3I6Eebnxpch1sW5b6ElBfUnmzYCcDK8sT+amPd2oH76smTGsI7Lqgr7pV++yDjx1knpyVDa
Wj2WXdA9tTRvb6dO2gciOcV6Ym/4mk7VFsXbauzqEegkCe0UlYVhDg8A6cDgStqrweja22i28k1K
F3G8gtDmZ9f0jfTUKIWjJW4hgL7F8HUbe0zHLVW/KIHLA0T4evJ1QsOIqo7NQgBSMpnj01hoWn9H
nT6lC6Ixiu2GTx+MCtBt6Y6tbpyNpyM+jFMYCM4Q9cqZ7Re+VR0d9tw9yc6fCSpKrmc/7twoLd4X
cvGeJzvvtywM0bkbxuRUIf8kcEIGG3fB9qCtvH+30FW8GbbyXZ4cFa3L0XwZ+Kt2XF37IYrr7jFw
/TZZNR01um29tOtoVut4NtqNpj32ZI1EjYle6EeMkpoMOVuuPV1U953VIIXKGzTxtKZkt3HgO3vi
0Dh7d9ZwRLgwPyxOW6+zWffrUbTBjYKUemVUZsJMbFl+GnOC5S5qmIOazAPaHkR/zqxR3zJBP3uy
1DvCVB3ig+OhPcfW9NwszLUUI7fhKP33MXXEqSMPGxUMwDLEYw4ViSoSt+EDGTpvTlZ/+lGcAQWk
4KuENQBbuM30wxQL1E9eDppFterXzKoVCz4zBml95ofwIrkrayc72A3t8SsTypBmzziWbUgh19wR
A89/F0Vt7LUT53tfut7FSKo3Y9JoQBcy6vZukNbnMtXoonycjl6jMpjlpoJ/de5l7qZ3VlTDcHlp
d6/VMj+lHiF1DWwdljsY86TMp12eGW/F7GchSixn7zRQJ/k1O3JHamJ8KnwnWUOKyrWMWRwIHR3b
C/rlZ2049a6zm+JQkZsZjtWCkXtxvjpIV05pOcovjo8cJUvGZBvM0QvljB8p4X3rvCztDYIIzIA1
t1QXyeihzv296VymBcGFmzZvhluml9bvqgeHRkJj5XdrxCvWkhr4BpOFjHpU7zHcBZ2Pxi0t9ClI
vvxoWJBDdvcfme9ue2cXt/emVP1F9LW6uLgTl8GNNxFNpxsKkoMbs9AfyrKqtdWMgL0q89m7hord
FtyuKD1GnKqU/mfQksS26j3UVMliuxtNLdB2Tlty+cApNr2DCFQFqPFwWn0ZVV2EnP4J3TEjz1gj
+nUfKf/sboXKk7sWBcTXLK2XH0LX1ZMwEWJ4/WA9IOzIWYiGCrzd8GipHrNXx1ASRX1WLhyPDb1G
dI9K0xD7aDCaoxEwAW4qRxT3fTGjJQKzbaH9Iq/9CAT+WOQ6zaZBhLW3oGDRaaeEZVOzhTy4sEJ0
sGwfU23vNN5UKC6juUuA5g5zINK9riNu58RSZ3LBOVJSSBCpqTwVxSRmqK4I2j2Op8cB4d0OsRc7
FjWQmwBV4lNr0hPKqV7vmyiLQwus/ZykZhwimwDxGRlwXPiU1e8htZEBLBEHeQBEKz/8PgJo8ywD
GDFfjOB2mjmIT3EW7ALEdt9aOFbG8QWhkxjzjRrT6qV17Rr9YQcWEg5mQCul24odLgLTPyV+Dn1X
MFvc5LRmLysMlylqG9e5Tz2qX68ZDz3TxA8FjH8Z7CzN1rE7+j+8ykeiNqDbiWBEd1G5uBc64oF+
0rR6nEohyL8PQCX7TH8EKFOPtYGdsMmBD0cHO06UjdnziHAKQGqcTn3XIISIgtrdio6ALYtyIP4Q
FMCGDrobhXIVKJ4OQGy03oNnlkhKjGur6Iyaj5OKuWtE+wXwMdmBnvJDYyTkSzJ+I1Ok/AjMub8w
g0fPJbjWLmiX+lgv+cx+ljKUNNygXerqPRORCC1Z0u07VOl6YDB6WdKF+gZFiSvAKWGaiRsf3TpX
x7GbMAN4GVqOWTjjzs/L+FJFVfA+jqB6nauijVfO3T7JOc3UYz1TXgHDcVymUeyxbIwcXl3OMwEj
WqLRUM55vGTAw377tXPsZTOzFq7cLJ0pecSoyInIpcGR4wOFCbCb0kpRGiVO/70XxpyGtqqvDYxJ
+TArZB8UY0enlvijjSfhehcrTh/7apjO84CYklBRPDMlM4nsxwAOrHAfPCt5TMw22plVBh9XWl8R
0gxZmLMZ+rKL9ihm6101RdahbzwUXHYsqe2KXftRxn571ijmuPe7PGx5jsB2HLoFBYxWErkg+cbs
riYihF95yLNLZCM+ZUguX/qAxIGVmFwNfuOrZBMMcroVbRS/xXw+zPyRqThj86ybiBgPnQ5Hq/Sz
jSIieNMEcbMmezIOCwdUIyaZjUQr1lzw+kcHafua/Ex4xDhtPxSVGcwD2bSPEW6HlqGH02jRH9em
U36oAl9t0yWYf3gOFYergB10x/ZD6yNbOeTqRJuGoUY8KSpb4g12HNZllRZANbF+VT7Wd/Dhz8Uc
hs0oUVaaMtZJSG67sbfd9i0RLbQlAqMNwh3BqbOIJzwi9G+Ak2Lx8Nr52+QszSrOoT8Hb0zW2ZQm
u5Yn8GJmC26jwey/QBlTQ5fjCF0YVg+m9t1j0fgZSoKoesvz4utomQCdCWuI7WHqiGr91TDqBWuM
TQkksY1hg573gULpEgt9waNMyaeTox6hrMaNBx4Hu/X/8Jr+W1W0T3XJv/+8fs9n3WjMSEn/X//5
00e77/Xlvfyufv2in75H/dfvn46/1+v3/v2nDzYVKJS+p6pEP3ynku6Pn/+/vvL/9ZP/8f33n/Kk
m+9//xsC5qq//rQ4ras/158FNJa5Vwfb/7077VSzTdf/9Jv+6E0T1m+ge4EMfB8Yw6Ih7R+9acL8
zUSgyn+jyLJoY8Qp/H9604QnpTR54GzPdVz8nf8onrV+8x0P7aa0hGfbVKX+O71p5Nz9HFflCcuj
c9Kke5a8MxeA7peomwIvNos7JSrCbLsHJ2uWozGo+NB2+O2iReVrdjPoAoW8oja3o1DFi+c032Iq
ZEctj2LAA0Q7z8bR6HAaDdKDYlquaoc20Xnx5P08zi1t28G4LoR6j9N52uqrzsfSeu3PAZbPdrqN
sx4IoYpeJm9kCwJaqlR5b1gy3Sc+SclTC/DWxEFoxtatGOa70kSWxEoMTmxYNz6ev0c87LVvHWlP
j4+dkTzPaf9dZJxdDKTwl0poQoQroAmQEm/lWjwQqPUAwpLowwompL/tpZqd8+zlX4RnHe2xjJEv
tsDyCFGtpmRJCPJzJByK5d3mQZii3FVZMQAlzcUeRc1lUa04IO07eV59ZgQ5ebZp36Spcz9o+7G6
9jGa2q3ZE2rk1Tl1JobG9EDO9Kar1V2JWOVIey67uUaaCqxgW5IM6azc+LnaeVdNl2gVCuwYy41w
X9AxocgIQhwJwHAejVOEQa9mKR/jeL60zRgGdv1gBnrTDlDO7YywsjukBARWjSRAg0QEE8FoOhBV
W2If8ldRqeKwzMAYs+apyCO+svWeA1VWTN3yRXtYYyzDLOgDsXZB2T0LIskcHRn7fhEV5e1UaGYI
oQ3VpZtI8stM8Se+hjDxll2jmfTyKhGHpKXxLgMorpKIaZKw/tLB05GTkBcn+bpS8J9ACJTdZmyy
aEn1UOAtRKE4xHtUM/vWcW9Q+m+RVu/QDdfr2EY2Fefq1LTxabpuJHSkMNZ2dGzybnyxrAbmqOr7
lcFRtbM4iCjvO3HccMFocRkDUSu3rNJD6u2ibPgcbeuckdaEXJ2NK0fI3pT5jnWTr7OKnSlAyLwl
2WftSFQ2epvC1G/BhFXCb9VWowlcivLFIB6idAe06u46V+NTVGIqsgukYdUGRSIa3L7fqMzapU22
II5okFzZ/kdblDtKu+wtG4kRmhZzOFsF1boDeVSeuY+s/oGAIHYg9wwmcyBSakK4bOEsG+ivb2xw
TO6fF5yoF3Ohvskf3AcCNvlDpvpspC0u0q7d5zP1JZFZUb6bx2EqKh06Q7AugSaXDGSgsePH33N8
mvo6Qr9O6Ou5FP1Hm2JnW5JPWxgvuqrao4zttR7tz8Xz3tGVnThafXqmYnecnSfRecXn4KaP6DIP
s0cCi6PPWEhWuW73Ih44FWvi7JwUXYZ1ywy38/L5HgsiqLEOzjChHGCy+xhPeFrLx1bE941lPOD6
uga3Mh5rtm+XcSKT1gr58tYvSJgzceLaRfBK+NN6SOTFVhFjPbc3tM5959frJuopWm32S8ZpxsyC
0DHMvYWhYFUFzj5q6m9eXxwy/5soYsZ7VT9OlnFU5MWu+thGJwEqsPUrFol8gP/usfcX4E6hW9qf
KF/GA+b1ctsgdjPjE1DAGmUyF7jjnhKVeOKDPMwHb6PVgHtBfOUWpUk+F5fSs+l5RkCyslhwWsM4
WmiTIimK2zazqoPbOVu3Hp7aRT2LqSReEl1EN6tdfvUs9CbVB5FlOruJE/pqaZJn35jWLnqlNg9e
00yufVHfIJmz1j6AV3ma8nXgvgTVc+I/l+hrQy3rbWMlem1M8n5Mexb/Zbwxr7qBmfLWrtv1ATmn
vv6Eig1xkl5Jvta+agOzveoBb60CHy+CfWe+Hm0Y6DkPDiGBrMSgejdljbdvSB0k+siAMlA74Ytn
x6vurkVYq2FBXhiJBtFj1HN0VPJAtfXX1HMeEPDCH3Ool4RUw9oPjhrWkXRQ18QwQGXHslbal0TL
jEPQ+I3Ex2Yn41LSX53dg4m9lRxod5MKru+f/9xN1X2AjYhXYopynfJ9Qr1IdFJ3X7fmtlyMZiUc
llxPj3jz+AizObNtVafIgoOPyYH+HGZ5nMzqjqUAisKYXl0Gq8dxTl6UXX24sXsOqvZT2+IuLosv
LOeHLjIPxUjgCNUIULTDi0n4D6HEyDOHDtFIxdOccrkz/LE4ORE8L9G0ctzKhBEHvDT1fCTs+sNw
cey4CfP7QnBUU/Q3WvifBdnC63FiPA46+VK5sB3oJftNlDW382SzMxVdaMXBj8kCKtCiHFjlrWE1
V7jLM88dz3Ubv80TvXNZccRosetwJ6/Y3NAeBN7nMo8nXMm3qTRtDJVGs23QlpMDItj84+oVi0i7
deP0LpX6pTSN76NFakMw9QdbWw+9dlFyut4+CqAbvPzGrvu7smjf64VNdbE8rKrjxbbQ90lULb2a
T74/4bfISU6dUKOwnatNOQf73nM3ydAg/UmheTMpvnmZuOPtfGbh6s553uwR4iTwcD4Z5s3w4E1Q
GL5hLjzuLBkaq1s9zN/nmNyFKENaaoynHv6ArSNfFU3vc1uYmy7LwrJXLjKiGsmbhjHPMI0qv93a
ZARavn2kwPU+rXOE+8tgrYKxQBpht3jcpvhDzVe1Pq3y0s4/lfCPCTFTK10t2Q0nGsx5AbOvG3iv
k+1kwK1Qsi3RXzUGwFWT1g/XLj9LtnhSggJx3tVXCA/JcACOY42X8nrs6gfSv4rnolY/jEDugRmL
FUKpHyVSRtoUT6OfoPdoEFwOk7mz7ZEMidgC4hCDdZM2X10j5leHNnUhjvPx0DvmJe+DXdJTPxH0
y4yScmF5UNup1FuMzx42of7gxNjArXx5S13/A+EpVFQ8+GiQzFvtIXMB7Kkj3ifXwuHNuEXGQMZb
kr8rBBcnqedTkrFHiGB8kIIhts/K3TXTgPtecTvjt8aXZmNBaCSANnWQc42xuGqxvhCJ8I61o0CL
Pt0UFULN0XVwctE9XfquAlxH/NAu2bPjlwfdVp8tbggkqelNG89WaJUM7V2f7l1ZTVuk9fY6c/In
pBxn4UTZjoVs2ESj7aPMSVvQNpDExOyo/ACD33Y2FnXMdCy2jn1uyxKXLFiVnVlHjYYnpFv9dZrb
AY9rK3fS6cW6vU6pYJ8xdr6CdTGexKpO2jC3bTLUwN5UVV8qT7xbTdUgb7MQ2Ov+wjp3giY4s5Jr
lsT0xvOrd6/g7UoNHDe40w2iOjhv9dl6MOMI2UZvbMscuDXPZmfTqgIzr7Q3heM/gzI/uEP6dVr0
jSjTs1LZuzfQxdMRwsWJPR83BAbn6MKIbkCnTjcnSRnhEmHsNysvwwfkfW/k4G5YF9N1luvbiR3X
brM9XvCbtonMlRqnW0PIDCRb3qNbYKGpTBxNM2ID2Z/8ufc2g2E8kmi1w2h1KiH94xqvSDTIb2Dm
1smbp8el8Z+VjQ/I8H/Q2Evpyuw4IX2PfR0hMm/yNW6/Gq/L72oNb1OUbOH4PSRW23wORzpn1spE
QgZ7+1Uj+B3sa9IVTQO6o3eVxRTxQzOuQYWiAwz9w6RxeRKKqFgys/d8Hs6WpXoEJv60XsR0cT1+
CZVldigTtWzLuNrn2AnDvB3uufvghSPxrW/rZzx6h0wP66yUG1Ip+tDWy5Pv+xFCgPapUnGzybU8
KaG/GJ7P8CMxB3azfhJRd54z+VRG7q2fLw+qArxA583bOj1ZvmjDzHI+AFpvejObwtiYjzIrgMen
k53IAyiNWI3oUkLDczYwPe3aroe7sSD5vCuN76JG/l9xGF4aFItjFtzGTg/hWIynqbqC/gs3pFbF
2hwWh3wOp7+KYPeOEdyJJjj0Kv4RyWTYOQTZFOwqmWFVq0jVzrEtp9fcjzNa3ss3kok2+FYPhl35
Z9MHSC/7fDjmiXuxg6zYcPUwzi3bOM9umtbZc+zCiJl8qb2ZVcckFdEsyn5v+964deGN9m1DDNrK
TKDUHJbroE5JGhl6TuMsqzCJvYlFvpiOsquOizM/o9k7aUmAR4tmdBw4uCoEdhsdqLXnkSExoAyq
CmUgUyBxwuLQvnJSXNZ9wK2qIHhmzNNbH+oOxlN/Qe0pGI2du4Qg5msrDt53KpLMXL1KKFNBqonf
VicYYrkhX8ADcM7faXPKuPoYlL0pxq4YTHxXxzFwJMpQVhR8Gm6D0q1c6bYr7sYFS1aaRFWIoCS9
75LswxLJcrIH51g6gKxjy5I4S2OHMqHbmRk6sMhlHPViE8dJeYcp/b13OokyJrv0BiRj29Xo3DCp
Xl9xcu49vEH54l9sTrErclZ2JpbCDg4KISOAE0pCaB2wogTAL3OCitOzfnMxg5Zl+szj+il8HPg4
r1d5VwpO5d23oEmb0FiSR2TAWhavSCRKZMDl1uZszQRLjrFGFrPpcXlv83yx3hKrxgKXNMnGtfAa
LY0hMdM06HQC6x3/Hmc4i+8qU9cEd0ke+yVOWKMxKi7EHbg54TuuNhgggk1rZRZ+/3TduGftG1+y
5B7uc90X1smpLAeZQvWEEjJkDIEloTpNxlehPrKBdPzm1xvC0cIIU3YEOW5T3zbmrM1YaqLY3idj
/uDK26DK8P+C36zwQq5LrQ5No482mfOuOVPd42OFiRT5AYl7CkwDTFt0X6o4ATURDovi4OqNS1MU
O7p935tfZiRSB9HY24ohdynlwa1A+QGDX+fRQYzdLi+td62Y0jcRq3cECVsr2W0hbG7JKAvrwNsF
VQkBPd0TW+GEok8vS12fSJK/Qe1503MES9zqWdUdhjjnMcjrF2uy9phTAbcttR9glpNEPwEj4L8O
1J3XpBYnE8EpSIA5FuJrVBMhMailY9gdviCMLFX7jCHGXBPamO+Fq791i31sFaOpzQksQkbPDo7Y
rkFSZDqJFUaLS55FM6OomVIG4+o4BtlEXFUAB8NzvMI5cuzFtDKiTyleJxbEcWnv01EnO1IyvpxK
N7ipm/JmHK2jORcM12N0S/ZEcXD86FjxOl2pJYFGyXfltefG9AnYLHdGwzRtOu3ZQ11qe8aKY+aX
pXxvhzuneae2Mpx7Ano9YyTuiTOJmZnIQWBXaSo+lP1FYYVbOVH9MMNqraq0LNfOTFSV9IwTluke
okTjyh1HzvqeedGe/QRx9yyVIBmAL6DmoLP2+XI9UpIYUX+Dm0fXXC2XLvXCRQzTbuiavelalwYF
vxWNe7dTT4hJu22l353Mefdazzvk84+smJHzxbuyMm/bBlsZUtjVUBvfLH6jV9vMVoRAfKmgOfZD
n3/DyInfgYTvi4YsJUzQDYWbTGuvdfwV1kGS1AITBjqILJIZyjWgNWhdhknfde1wqgdjR3/sWs4V
v3vNgxJUqfjRJRPaup6Djo1zckdkTHYzOr5xdJSXndxeklpqAQNMAp+7DaAeqsF5/B1M/bcw5Zv0
E+yr/tH/ihj/BCvfNt+rx777/r2/eW9+/cr/D7Fleov/ClcOu/q9Tylp+QOoPnz7+99+/44/QGUr
+M22PeEGtgwYDMBt/wEqW/I3QlQAnF3pIPsIgIf/N6js/uYAZ7ue9EzMUbYL0vsPUFn8RlEtSDB5
xR79DZ74d0Dln9PjPFNwKAK5BqQGXQ7YGH6OVDSROeHfSZMwaQhUc0HP1rEgtO5P1+Puj5DS/6iG
8q5Oq179/W+Sv/FP2aV/vIxrklsQuK6L0esKbP8pSxAilkEYiirEDTQ8uEKZUKGmYSKCBsiO5np4
FhnU4+DUeMEr9E6YOM2AupDMn0GU08UzXxOlmcB0hQGMIKjOrVeuKAz2ELd8SnKN0S133Bl0Q0LQ
kyGXZCsGfiMFvZizeiPF6E8rW1rG1zKyrMepSOlhzzk+7vRE3QqSmT54TGsX274ds4qi781ObW7l
BnRe7t/6g0SW/9dX5p9cmMB34RRs+AXb+jXxVpN67hBekXFuX8KuCi7e4j/a1XPs/IsI0J+z/H5/
B356oV/eARQeuTUpXqiNh1fd4HSDrCXljElfAm4GWLXnY/8v+3R/TlDlnqKo13K5yR3fEo7n/xJ+
GafpMMqKU7zSoNJjzekqzop6M0QeBu8Ryks42PL++qL+Up75x6sK2+HgKUCogl9bSVoIlAi1H7PD
1ZGAvpS4jALb0KRLQcInuv6V8twcTz8BV0nb11i3bQTePCz/Km74mpH7xwNxXQf4VRwpBY++sPzA
C8xfm2HB4h3mAoxuvVtT2jhiQr1xJME7SGHnllNgbY4VZ3mbNF1ECvPaxu5906aZk+4JqArKrdkP
5tlyLEQ3Mur0a1pP0QPqu+Eez06gjw3zJ6ZKIj2ilW0QibazETQ027bD2h1mi5Y3iv+/IS4AjgP6
92425DitSpm5BE+1nvNxXW3MrVlaFvlsnc1hqKsz/dDEZKGFkC+lCsH6aFaoHRWsEGKa8yZwVPYG
mGv+q4Kp/0FyccWuNJokz9WXlP/+vFY4rhcvNampRA74Q7Py6ciCstAfzSz0v3j6rP9xe/JanuNg
RwgC6LRf+8c5RioSedDqDK5V4Drs8aj6aujP0mjSuwx0Npw91wiVJ8yLkRvNBuyru0dKteypm8Ds
ZEzGcHZkUh+1iem8lhkBP7mNueiv7+lfForf7yOf3cLn8BMI4V0//6cV1Adkz3UNIK4rY9qVkB1k
nFwHexbM5gEL+lRv/voV/9nFsYVjm4EvOOhYvvz5JYcEh3WvR9xsPGMPTuH53yNRVuObxpbJOSoz
4ApbJMJ7jngYuxIy7C1qrJX1pS+kwyhkRPrQLinCeiZ9ALfJKcdndH2ouvAWqX+vpuP3Z422dCcg
5ENKlp1f8qrJKOtRkfNu8nA8tJKmyJV0Kh72v74w/+SmcfAD+tJxCFVxfl99/vRW6LHO3WIBJFhs
bEY94Yeb/2bvTHbkRtIt/SqFu75MkEaakVz0xulDTIpQDFJI2hAaOc+TkU/fH1XZaLlHdDiygbu4
wEVtqlKVopM02vD/53zHn8VjQ3bQe7qmEQpW3Z+Zvn/Tdk/mEb4JjymNNqQn5Mn7R0Fq44Mu8Meb
M2VV4vyW9IB4R1ZBSnn3s1PPy0Kd06Xb6Do6Hw/dDEUiaJWdPr19/yd7hnUoYkJ3kBBZSlp0o4/H
BbKphU1FhTc2qsZAD0W9j5Ml2b99ld8059M7dgVbH8kuxWSIHV8G0rODLg+DabYAPctVVu2yjDp5
ENuhC3E1chyM6Dq/pPmwWtbRcjMLFvH3uqqT24oGJAVULyQFx43F7ds/7tVHwM6NsCLLYv9+sprO
FRg4vIiMtDzut3Iw4eIJO/rnV1GWKZREcmCti9nxE6ij1qia1YQcpVb/HpxIsRG1sJ/fvpdjOPjv
r4avW/DVmHwzLxKnXY+K76J5zhblib2hOoT7vVVchI293GqVRRe2MwhOwW54+faVT/Yk60Bi32kq
6Zm+aTPXH9+fIIxYpj0DCbiih2WygqaxYbwZ96kz+1v8X9U7UynjkztP9BTglqb3b/8C65XFBpeY
QFShKP3zO45/Qhc15kBELovNlNgBroV826aUW5JMpQ/QfvOLuu2jQzfY46XjEoed0QC6ACqit0vu
9lcWMIx3KI7CoPe6ZTwz06xf0sknwBe2biFMRHaWczLMBosCWpl4IBDc1rpboQf3EVW8Osj9hdAx
8Mztma/utcHAOrhObGzdXiwzusR5VtoWuksksZum6KhsTUb1rYz8PLAsu9smtmsTPe7Nn95+Fa/M
qkqt5xphmVAYTiOi/GjArFtRQLOHhq1Yiz0eMeC49SOH3krWqXBXd014Zi575aoMQI+1wmVzSj30
+P3DfKFWoQfWOJMWN1y46DNOIJRXrT0N2EItXL2BHpfi8PbdOutffPJqPceyFF83h0BOgMcXbtET
ToNCK5/Mi0NdxuBLuFCK7nxUVqHcIaupjV3PDowyaGqPVzY+3l9zPxvGZiqcJboAQmX+SgSy1Ysi
izwriLJCFMEgI1A1iT8v35LCXgRC8qYL6WGMqEZcXLRoWCqif/ZW7nlPHnY0jELE2ZNnQg1zvuxE
AXwTkxCSW4h5bXXdIUcFxlUhz2TG9+ctpQr1QaCBHQJhCPfWi/PBPyDgBtEzlNDYECAP5bzRfg7o
C7cvff9ZDxJSF9TOM/xz65WPhIOwrTy+Y0ciKz1+krZv4NAxV0IKTm1a9xMJJVaOqgk4V3wYIlrZ
aUFmdDLm040hAQX4szZvfT8FXJ011aU3D/Ul8G3/tgHaTCTOxAHzzOt+5W27wnVthQjMEacz+Sxk
1JVjHFGdLtWPlOkMikwzngkveGU+xXTHSoELD03u6c7Z8WlN8PbZeMU1R43CiwvUmNh4N15PidxD
e3hDcwKkl9cjXILgZJ7ZUL+yLnquz3HPkr5gXVz//I+tEZTBIZlnxGSKlsMnCseI3H0RnQmXeG1n
ylFK8s06lPOZIo8vwwGuMDk3U06opYITNpEaa2LTAl5W7GeJ/wNkK42QyjHFQUJR23sN0XqiW/zL
OsG+tCnmtvyINZyuPZBsvIQxWPo5RWv+9ot/OZ/ykTsUPajTML2YJw9k9s0s6TMW14L0lqAvbVTw
tZk+19UU3S6zb13OUfqse1OdWVutdXNwPME47IHXjTtXFt5pokVptr5fxR3WvZTWTS4ieVeOfoVE
NZIX/kJT0k1G9UsZWPuLKOqu8ItOt20FBwJUSnMu1+XlyODnOBxeeBpsz3//3D9GxkwuiDCLhk0j
tNFtUWEBBPV+LpruJFR33cxgD+REZ3s8dGCZJ1umuBP15E5oyHUsCCnKJmBr7azx7DajOBRWubyf
OPB/XiwzRIaTTkDF6mLedolZOXt8+eXOsSAm0z6UxRToNMb/sri0sRPMUIXjnflkX+4/+L2/j57C
s+lPnGyBpiwpqr6nPDBN1TcnrTrAiKZBqJLUWX9mEnq51jlU+cz1MCeUTevr+KuJ8Moa1syzWcLU
uxsWoukDiPAfmtlUH5KqYFuBi/Lb2x/Aq+PQWycDx2NucV/ssArKbi1cHqQT8QfXCTGVhpLZWWRm
GeRztsQ7o6AVYXCkokW7msLszgOGkmlkLHAs6zMx5a89ck7QFDspL/wtsv1jJJZI8IaJ09RGVx2h
rTDC6o2Bqgj+YIJh68ztvzIBONR+HCGoAzEpn2ww7FhRF/B56KI07Idh0jNhFKlu2G1Q5/czqGN0
lbc+x3CU8EkoS9p4CFUBcnp9G5hCkg7tCXwdrlpi/cnPo7qD+hf36Z3flH6y7wHSJrjhVHwu/ujV
385I4aBDn5TbOB4whRFZwKH57e4IGhL0RnpRofGD6j/C1W+d/J0g6SOIpHDOpY+8XMqYKyhz/C6Z
8+BOLp1a8DgEBWBOcDZCK8EW7COCk54GkzHCnqTV0d20aSTlT5MMwyc9Wmm7PfPuXpmzqMrblGUp
XvqsNcf3P0sktfVIH3VwyuRpalJJtYWWS6vlB69ru4txISkvMe1+NyzG+KnOm4RMaWtOP2Bx1gHN
WTZnYR2bZ/Y8rzwdafFCQI6vFXx5MqiSuTZzFUV0SCNr+TxMfar2Hfi6d8lodMthqn1QmUhhxsvQ
n4l6qjlc1B/efjqvPBze61q5djxlcWQ4eThG2Pmdm6DQDB3waNZEhsYcnTuPvPKxKsHp1HMtycbi
dM4qvXnuvYrZY3LxlmwkkYT0P1MXOnUFwv7tW3r1YiwhVBxcXyrnZCdZ0szsHU8anERh1iZt6n3t
y+ITLjLr49tXeuXhUeDkqdmmyRrtn7xAgAOJtKL1yyrD5hLFPnglM0/OFJ9/Z6ad7AFILaCDTdkQ
9fnp6cbNadQ6wzrV+auMr16mjzFpH/ZlklTdF1UI1N1uRljpnFs5mQ9Wit/FiH6IaRhaBCr5Vw+S
I6ZG6f6CvohODdTSEPCXoVUdK/rlFZDj/PGfPxzqHTbHQde2bLGO/j8maKqK0pttUIN4Pa0d8I4Z
O2vtXLx9lfVlnj4b26ZeKISlqACsr+iPq+RFQ9kj4ipGCfWnY0Y9JKKzPthV7EKsGbozK4F42Qlw
FEUzXgMtMMc5PeA2uM87NsMGMGCqp7VujOc18n1rL91wiFpomEkR6hv6gRnGumzc9pnGgpZMttjW
WbJcDuhXN2t8yYXqvGiP6RTJFMfjS+x8N47fl91N2nftmc32a0PVgSjH+DFhfZgnQ1UslUaNHxqb
isMSx1J8ncZszru338arV6Hax7dOk9Q2173LH2+DjCZjQGrHVZZOXoHaxwhgtf2Zq7z2gUtUeJK1
n+/7dEHDiJg4U8huq0PpCFpCIVUkaCHd5lZhJf8fs4nHHpTxRYdPnbb2NMwVIiFmgxyKIr5JpqS9
rEAorLog/8xm/7Wnt7qPbAxKJgvDyTsi36eZSuyFm0V6/aa02u4y7wvnTLHslf0jHifPogBNtY7m
zPE7IlQanTzKJtTOcEzY6rf7CmhhUHaYHMttCs/ozPt6eV/0ZvhcPIvaNye9k1EhwdugYOScF3Gg
xeut6ztJYMKZEf5yVEiJI1cKuPProfVkvsFVbVHhYCUbBzPfm8TrgLtG2ryz3Dg6/NNxzrXoTDLr
Mw9wFDp+hkNqtbGBFS/gHEMArEcISQSD6czc9soxiAqezYBQ62AXcr3lPz6nbI7nBANihG6qM763
QKI32ioiQATNdAEPGJhHmrcPZhalt1MRN9cSGeQF5WYS+aIG20iKtthqh+/ZVPqPGi8eKZhL+rEz
V4Tg24/klcevBK47ToU47DglHP/WfCTppyCWYdP1MQV1o6KzgvXZpx0bis9vX+vlEKZaIIRCVsOO
HGHg8bUcGVITsaiQdKZbb2xEXTczDv6gtFsEWZHRRo+JN/XyzC2+0ss4vu7JPfp9OJDGzEA2IuqY
srW/pnWd7/kpy9b1CvmU0xM9pM5iXLpzr+78MftaZP4COd/Iqv3YFwgfcAN9fftxsM5xw8erID+M
fg7VM7rUtG2OH0iBpLYljipBlYXN676bF8P4YNZLnl+RrifTRyLtRB5Ae7B+eR3fY9AmoAe3btun
9b2sxxJDW2uYt6Wqc7lP46HhfIAD+ZE2n3IuePGkqSVQvz6msp0JHHF1S7d6jJTBztiXO79OK4It
zMUSG7Ylsb3xsOID1PeymC1057cZorQFnSvtLNHgSrZR9MllsdJtrzPQeZS4zJ+drOTD4HOuCpZp
Gu4pUqViU0Zt+X2srKS77geJI5qGkpOBbbQ1fpYI8k7QTAzvm9yl4slauzZu+0pg6UARMj/bKiW4
wG8tYE5ggsCeKFPU19QOmxklvEeWSLZk03doMHzJHkITYgUbX94gbunV1s77eY1GmPJ7VCrTz9bM
0ZV0um/mG5mYQ0duWQaZeh4xse2wKrOtMqtufpZsFh5Cayg3k3bt5gCqvIfftFQOKObOhg04mSNE
QXzk+S5uKrTUHUkrOxTQriT6msP0xuzHxd5WpbA/u03p/AAJlYutlqNzheOatLtcjujz69LYagv2
1IYaIXbxqHMzF7Fwv3xv7KF+Vph6krRFwxfXcGyHTnMUFOxY0araqzausDFOyTJFWCjSFm5kgYTA
31gEiD5MMb0fzktxPR0SMjjGwEji2D5gl8gfiinVnzqEGp/0XNzbCLovcf631s4Li/Zn0wnrezY2
FWneBtHneYrweU57+cMDtGAjeHbT5ramo1BsS2GOJs6DsequQpujY1AIVdAgj6L+ySI8ot/kbmd9
JLQjYt0vXcaOm9a+Dqowq6132BKy61CNEqXP3OIAaa0kmi6yYprvlRUaX80WXT7iQ8947pPZ+57W
rYPuEDTHo12uXe9Zd+0S4HVHz0dwjftlLnGVbQ0f+qSrSqAMBgayqVeQ880kKT41TQ6oLoOsCQaD
1CgYIxzaiMGUKnwkLgNoQz5G1s2kVJWDVjCBJsxJ/i1Liwlkltt/y9q5Si/dyYKWm7MVXEqtGJ9I
4R+rNI0JzmwxsxKAMM9M6La2rme4Pe5OqkHkm9qu6nivLA0oKvbNNN0plCBVUIahAQ4WIHy5cfoE
XPKEVeCroxfMS9LvB3KhlpA2DeNvxbLU8UGDMCV1An7goxyNqA+W0m2ppmJ3j7aO9tocRGE6/iiR
5H8BAGZhCIDs0gaVVVIGodBVf8yLtKy2OX5ZHMA0Kr8NbkakaA0HfgjqyCFKqitsR8Fl6BQYRNgF
7U4rgGHXidnU1abxraW4MEaZrd/hbD9nbVfBWrHQ788hnfVVLDb+ysh6fLIGzpvYaeQEfLbv0KPT
6XWxDsRTjMGtSH5WPr7+jWuCjlJlVN2Us4cs1p9C/4tZleMnp/JypoiFgjfElxVoQm2tyYKE454M
TH8o7lBSV05gUIZ8MvG+fIKjsDwNrSKoNXbKyg/mXuQxgWRL/9FsJrvkXCBJE7XkTCzAIsVnd4zD
9wmz9hDEXTI8UBBY7v05yvFbIxMBstYs9ow6XLJiA5F3xqvGc+DFJXNrNZvYKv07SOr5976z4nE7
pQv80jp11DZKjOl+aRP5rRnz7s6cqhbJqTOaoCGH3GXYguykMt6YKYVQoAtYtrNfQyvN5zk1ga1n
oB3vUXMl+JsS2cEt8if0q6r2sGtVFSyEraAv8zB5NmVFC1d5GqRJ517peukJ02uc4R2EzVBtpTM2
03UIEVCTPpDkT5E9NR72hNp5wnPLrKfwXj+YYJm+cWSjiB6GIATRMmXPCd6CR0eMerkwXTxJFAko
bW5QVPXPZlxiFGH6KZjVmShaUGGg3mJzYXyABPtVaTk/98glskeFNekTk7ePCwKhtMJNVlffydvM
4gt3MNZAiYm8TCRc+QcvbxYgnnym+j2uOZwXMwo3cUfgZNntDdLKUjQxdgHMFQ4XGZt6lc+jJilu
7B7XSMNYvpkiDfjWINvEY6pxkpJPZlhjaYo0RxoTKpeXWwEqox5cNihtJjypbdYVV0MqWlYixMDb
1CeyEiAqa1Uv7c66ELMKmSpIV7yjXx22W5REaML8pnJ6xOYEZSEeYuoEgC7dd5g/ErXpG1PTXTVm
gtJ8wK54Y+ggPRZNEz7QByV/vVdZF+9jr7ewFbd2/GHyFuhpUMQOUAe6Tc5tXkUT39oMKywCxJwW
pLh5SS1omxuGta0YffNF5C3GbadWhHc0lOpbE7tFz5+J5s6q+fk7a4ghqvSAlzYeIwZttLbImFri
dpnwUcTNA2mtJMkwDQAHgvzRrClv9ohfL3fD7xET7MeFg/sPx3Az86LyTUXbUZHB0itRYS92Bqi2
LEsNGHe6S0QikLyIMrGXxApwXFu8Q4GfG57AejeGYuGAGza77zUGL2OnzTDnH2Now34VuuZNW2vC
LmvTqO6i2fExEGrZmwcxk558MVij/2kU3pBcpk2r33kMgRaqVl7BzS2JPy5EX+De/i0Y6mTpYPas
5jWkvUabF6F/IwqmNhcFKmkZIBpZ61CO/J587MYxEvAsMUXPXdR5+XATJq7/Q7bu9JkqJpaSOQ3d
R99b0nGD/5EUP7tpiq/sA3OYapNPXOQ4kuawseRkf53JiBiDmH2eESBVhFRCOCCuCLKJmWpBB5Ez
BJlJ3Kpu8O+MtO8f6jCOb9XSRHdxbLnzVdnxuYoZbC+rv6UfCPaBFaFHAvUCb0THGGASnL+w4fNA
rchMpFuYyiwSppVkIBIa4sUDtibdPbQ78RmafsYstcyZs80GaGJ5F5Ml7QwT3eyY/Ju68X+lnTK+
DoKepgleFoiq0dhJQHinRRxQGZV7kbBJ2ts2WeMybad+Fwsc/odWJGIPnj1vHlRnahhMvQD4x/cR
41nso7AKgJ0l0NQjw/s8zVmcX9VpWubX+erFJCdsmNNrt4hbdCq5mbe4SogEv8wk+AhSHCsrAMgz
gNpmE9FsBOqC9p0cmrBhfSsyEH4y9+1tQx5RfxBgb7wDzOykvoJslgnqgCnp0AZsKTyZI6niWTbM
0J+NQX/IWyN9rBLhw4agn5Bv8EY5crXxth/MivTywFkk/uLEynCPNhB9sp2WWP+2AzSMZxRR+M4A
O5kfJWGAT5KYEXElXB1fVTj9l63M6mIPMBIVeM9QeQ+JNW5RnXrpBbTVKb3yxmEis6PDwZtrpAQb
FBtDuZ1gHPebEb7+sOtU564SNLijl06y6AvS1tmi2b5mXMOvc28ybVrFzs27wr3JK2gsKw9yYL8S
A0QNJuzeD1bhTt6eIIrwxzj2kbtfdB7lQQtWqMR6LdExl5UX/yI0HGC7z+4EW+ls3spQQIiCEA85
lJQt8Z3lUn/kY5I6sJGI31f2JKmN1MV7LPNxeFnj5Pts1n55hzY7C3eYQ5oDOOAM3YIo6E92tTVq
DHy92oHYootOP6C7YS7pR4wzhHzctAuZmzu4ylaLt1fXFy5Rgd3WmdgFbMxZimWfd7Pb7VtVZGJb
oUmTfGFDxpSURdbqPpzZ/ddhqYOWKpyScCFypn2HjN6PaOWbW4ly3b6Il9mo8b51WXGfTTG2Ys/M
Qwgs1tjAGbewtm6QMTjzhbRn/v3/jJY2s8niiRjQ7KZg7OJhjfoRsh4dl06cqXC+0uqjpAHic3UU
IGtxT8o1WZ778wjpNMhmWaNC7n8MMTE8Fca/K5LcQ56DJyk4T+Y3DDyQvE2gjiREhz+hDsf/vKqj
aLi7Dk3HVRJ6Uq2aUXYRzgV8ljETH0je6H66RDQSP+xE8Znz/ctaMqdoD0oDjRCPG19P2X+UW6Qd
sp22ca4iJ6mgguJfnLq0+1UaQm5oe4sz5/ZXZGtS4adQtHN/S3RPnrTdoGGowXUGjqJNzEmvZKE0
Fh8GR65/hHExPSlZMgVaRfMhM7z6rpl9ZzdIARcxXEDGxKEPbCc3gG5nC0izM0/ktUKLQsdOORc5
inUqykGiSdxFVyNXjviVeow5kPo6rYNl9Iz3PcirYIAxfWYEru/0pJpBVQEdl+lzWfrqx+/BjVgd
+aK4ql0N14YmrHpDSBLJrJW/7DsXc2ri2QOBm5XOztTcXl6bwb/qVF38e8CoTmqwIvLDzCu5druk
AOOzySNCr+g+Yzn7yjY4fK/hz206w8jP1JlfPmp31foArKKCSa/n5KZ1AkSgmiQbGWMCxjbbBcEw
YbNbKHpChZzzTzTD0zNP+uWIR/qKAofWLMJUyz8paBmt5efL8lsDnNpXmFg4GSxsfiqZxDf8QX54
u1L1yohnYvGZWWwTpQRVluNXa5jJoJsaKWRngGOqeuzJEXkHwaLZY7KmqdDautphpfQ4fzscSBrO
NEg54wffbMr9gkj3ytID2iSHQO9gEg674rd/5CsPhWWQGRDxCVX/U03fROJxHQsS2K2RcIqJgDzI
1Tdxau/Nxvrx9rXWt3o81JFfAwNDOoiO0DztLkxgnQpN5m/gjlV141dua1ykjuGDfY5dKYLed6Ln
gdg9ALAxwb0b0/NK70x9/qXRhvIN/g8amBa6e5w2x28FbZ1U0SopEeHcF1eVWJQXtHHiPBZWOz0Y
TWN90eEI+aFk2YE6ZAs2VngrvB+GYZIV9PZDeaXO6pmr3An2sYuYWaxv6I+JOLE9nKWrZWFMW7Fr
SL7EAsQGo14y776IgQtZhOMeogp6Vtos8zYf7GbfDPg7AYeMn0fqf7uhBm/49g97OTLW30XLCREU
jpZTK0UrtG/PPSMDJH++1QuSBjeZ8UJFnnGRL805veHLyQhJK30GHCPIW2mmHj8H0Chmw0CkV15O
3vNMe2qT9H2XsXtYjwSAxbdRmlFetKWHu/ftm13/8uOhyR0yEdHpYEqk0XZ8cTWkqV2HM9LWaW4P
bVNPQc8R7czYe+WRMvL4CDDFYJV8oaxTBOBYq9QwdhbnKUNC/Z7MV2tPpHx36eUrwPLt23rZp2BF
oQHGh4JCmRbO8W1l1CUMQ7KkDU0b3cnC9IDLl27g9IjM/vGlXHpsODxXD5tpn0zpYyFaq3cYxghr
yQDpIRlAuqXE14T63MT6ciLhCgwW9rf0pLmx49uKXLxmYwzxFnptca2Gsn7GyENu1iLJS41Hwo42
oTF1N8R7kJ23iF9iTKotokozqHsKxoNbVVdOi6iyGYxlR4km3KvBqbFkZO50laN7PfObX3kTq6HR
RfGL0JT26vFPHn2N9jPia6JYlf6kYzReW8CG9om5LJdvv4mXMwrNaN61j6aQT5id5Mm18MdluVcS
tMqEVdy1Q9Z5276CDprGxNxjTxvzzyXMnPYq1U5EF0kk8fi1IRm0XwF+TRF4BSqwLSnci7ivYz/y
z+w8fgsijj44ZBIekzDnd/wiqG+Pf6Pdm2TRmBCBFtqB8zPURsIGQLosfpBTrtYEl45zflBWGU8H
gF/+/AEBUYdEOHPDrXalCTmQJBZaFUzx+6ZuKlx+dTNMbCcrxON0fozbKO/JGh+zpp82DTkzYiMw
JBG3NoTltLIv2ndDkXTZrs8jvevAB2gIgKFJz8HINGFFWgzizIfye5k7uXXMQWvPmyfguKdzTRhC
LKHIxa6Lbd1hMhpDb2E1Z1+oPRCKs3hDke4oGLpEIc0OTBrW1Knagt6c32Hs0fNNk6yh8tWk3Mdu
cFP7S05/gRjHdP5ORCjVQvJblypQPa9+w+5r+JIWlaDEMDrgIFOdxB3dxCR+fHvgvZhEKVhypPD5
JvmPe7qdbKIwz9hvQogxOejBOwei0s7TGS3ky20VmgHORzY8UY9d5Ooz/3PB5El5IBV6hKBDWN+k
xeDrQ1fOXbzNC6c9JItnLB8IoSupbSdlcdF6KQC8BFTLdqzpaBKGIH0DRH6PE5tKRyh2I/nwyxkl
08ungekNgSx9SuFLeSrWUdS2LU0bL6Bzow8R0IuNyQHvzJLy2lV8pkEPV9f6JZ0sXNREZMrHShEp
diOK4AgGgnFJk/rMqF0f6vGgRRUCgwg/NIdknvzxQzf456IrCK2b6jreykQBQqRSspuLntzENNJg
pFrLRoSsne6qlUkm92+Prhf7A2wCPE8s2YifzBeiHvh3o92AgA8cURl7UqKqjYvT7IbubAQ30CZ5
yzEs/yDoC75/+9Iv1m0u7SOD4pyEIpYe/PHNa1rtg5kQ3R5NzRJMOE/eJU0VPjDpWPeaEKYzx6NX
Xup6CnVX+xSIA+/kYcNWhKCdU2whed281LnzY8Zjf+aN/lbSHb/S1bTNSWj1Zq478uO7Avdo9fkM
XDRRhYSw1OIuJ6WYyn7LriHepV0WZaT/xbhtaPyW5L1iHQUpR4eX2hICjMoe76qkG74bDqE2G4cG
4rU7ONVwQWchf0ZNor+FRgx/s646quqdmJYH9GviNnfd3t2LKXGhAhK93m2oO7tfdG35xm7IstEB
wMU2jY/HIKOoMbuCapt0q+GummsYCzmCSHr8JaSvBA1g+NPL7YYUxiJT0R72FyEa9GFDXLyohMGh
GogCtr1T9MuOwnPhbCGvRrByxlj3G6RX6lmE+Kq3bV2Le84kU/UE6zecrzW5oajM9UjmOLJrzTGl
04TFljW52JtsjLpPC3IsaxtHtdQkMsQYTBNF3f7QZ4vPjoIM8jvDCF1CNOBfEXHIx3IfIbSyN9i2
6+8+9pfwIhZYYT7XtJovpVuTP8MxcGn/PVv8D+/kP6jF/fFNr1Tvv9EmKwz8f/3H49AmJf/tCHiy
/iv/Bp4Y0v6Lg/qqb1p1/+v2/P8QTwzp/cWnj8LWVmi78ZwyNf7N0VYQtjEd8v9mp0UpzaHO8Tfy
BIw2U9Uq/2UvxjHqH2G0MZgeTb9M7BiGUByxW2D7aFJWOP5WIyFalbL3BmpFR39Ti8Xt955IK76E
XHnx3rPy+k5VJp2AYtDTc6FKfS2JBxSbLiOo7AJ2YPQxptwTA6/iwEE/FBQsfU6r2BcFVd4AB0ZT
7lLZJ3t21wXJelNu7MH4soYV5FN/SY2lWXnv7mAfPBfSFXj4wtTbEI/89cwCQcudaYKW+wyw0F7c
eADm21YM+TAUIrDnjG/DT0O6USXr8Z0/48lesdskUKaVbg/lYADOY0ohozkVCznTvXJHQpiNAiJk
7rXON28cdb+dqiW29oNSWX2J+gMz7GjOObjEslyye3Z6C4H3EcjwnecRJbvCWX12hrZaMqwAsft9
8rz4I1iCadmbLak3rJ/av2czHP5yiJn5EMqp+9DaNM6JLYvsZwrp8YPQyKrpUQzFbrAFNEoKgyNe
kCws71ISAuega8e2wLpWxExOGmrbJeJ7/bX10/S5QuH1hR1JPXDUjzXZp76qyYi31mzd2hdjtc1s
2F0WTcl3Pri896ivaAgL7T5X0ZBnm5iQv6cC4jSRY3TXn0o20e3WRnN/28RRawR27/mfktwc79n4
NnRTo7E41DUdqwuU4qQOU86sIT2J4QoPaYL6hTwFaxtCGdS0AyzVvHM8A+FCYrfEtAKxdRBiO3b7
6FkdIUONMZZfceKI7kakvcGJnKY3IrTJd36lKfiabaNLj0YR9+pBenWWftt0RjNv3c6ocSMtraNx
u0XlvY338mLkZRYBpTMJNW6cGmK2Stel/0YSxE8zqpJPeRpB/pvnhJ78ouhpBCgQen+j+jwdNuBu
KrXpurHOoC7TTduYeUkuLt9Rl27WHCOiYjuTph0hU9K9jvGKeRuOGmn8tSTzJbmC2a9/FZ6jjcva
cKMV3rOUxX1EO93Yjyr370Ho9XojWC23g2O0n3TOYeHKcnKT0MuwDR/7cahCmifa1OKDB4aHoAiC
SNLrWSzj42oI9p5LR9p66yZKUWkjmFNfNK0RPg64YPtgwM/GOcbJXRT8eZPXD4bCup6yzJakdKJf
X6DHSxHdjuF6kmG3ErHaspbEB1C4dnoziWl6Z1XCHRBZmSQjdVFfdFsxVKRg+XW09O9D06jVtpbo
E1BJdCM8LUdpmvaqiul4JghdCG1rOD0cyhnD+NUYSbu6oFMMcSUrSgf6iyXxb0BtGW+QaBiQvYl7
boIyRruzA9WyojxVx1ruIiK9t6CPPqaYCeNdkzmSuEmpuydF3iOyLbBFP8qJwwKSgMz4msPauPMT
M+03VcG74GGm9lfHTccvUx2D2OPkPN26Au890ZexfqoXPykCs6noGZIDhJMWo/1obGNdYVysRVN/
bm1roWnkdQrqnI6hCEkJRF3k4ScO6tHPxnKqX7lWA3rqVJJ8KlQ9J7uqryDYNiq3NfImN76Red22
11TDsx/UlmlapIhSaL2lgOJ0pAp12zgJQsCKcHf2K8bifQPhRJ4cSEBvRmmc5+llRAn/vvFVRnpM
ahVmQGxyg20qifuYoJNWeEQH1fVTrRdifkhbus76ie7mOLrElmv8EvLQLUnu7PokctEtxG536S8+
zcsGlt2tFFXdfqNX2wLmiWLh7PzIQ0IWuy6hso2TuVfIDFBSrdsTY8fkRqXL89QG01L7ZbJJeaQI
zb4vmE1tJDuon+/w7gOTTzkVX2CEpi28ZixSStKkPWdeN34ZqlKbG7W0mvpcMyffwhGILpIYSZJm
NZF6v9NeMRZEnwjCg2cEiM3Ba9uZlK4qbZ4FgTM/R1UuP8rZMO/sAj0M2h10a5g7hMPI152BPTvK
w2wzjEm3UsBdza6L6LJykyed9UtOErwGHm1SoOE9x/dYL+SXJA/nHTX5KwhKXkD2MbnX5DzN+2nW
Cu84LLsnlGL42oaO9BnBXzhemFqyF+zNaviWDErg5isAcCdTX0NLdGKRBn6yLPNKZuTbXFSBwWBO
Gu9SjCHAw5GUi49j75LeYC8J+PaaZfxdWMRRvp3aYnjENCdQKaZONBwcOyw+KZLajMsOyA90BsIo
ScYjEY1uwUQEWe+OBCVaaoyfjHk0n0eFigFLLtsA0GIq9u5BJpkbo5jrh6gsiHUKJY7gTQSmmDUO
ayQBRv6S/S19/q/YQo4/235of/4LYl73r/1Q/gA5V5X/DeB5q0ObXd7/O5blsRo640fSkQj2vf/X
j+Ffhyr/epTt8vdf8e/tpS3/giZGxQdmnqAyOP3seohz8i8FXg6G8L8he2sh6O+NpW3/BQ0IhR/N
Ek6Azrod/XtjaYu/KCjgLkMLxN/1O/2GdBr2AjOppgTbgC38v//7T8IdNtqjXSW7UgyubChNumI2
df51P/xnJSWpGzbGDhWDJgQV3xTQGgmKBVM7DZejl+9T4d0srvUs++J964ASjIbdTNYXJTuHibK7
loW6KNC4TgviQUNdVaNzSwH82puyj0kd35rx8mHUKPn7xr3KIVSOOBAt1DPMCN9mkxgVx3yonCze
GJlfBv+bu/Naktvosu4LDRTw5hYo2953s28QZJNEwmcmPJ7+X0Xpn49sasjg5UzoQhEqkSigEmnO
2Xttt/Y+18KPa5g4sWN99cMMgGhXT/uqquSeZeZTUJb+FzkSUx/bq209zk0EM9hTzZVnwAoemfSS
qbCcI5VhCl6VPzz1JUEHZBvMryaG7s18kvcZlhHeCiRdJYkxpUQNpQsnFtJ/k2Y+b0ThWZtFI17L
gPLtGi8Q16h2BbvoDh2qBOoQV30WHiEVIfHotX83L+V9xj7mjVTQHvh9b20MOuFXfTF4u7ZCt7/R
KlCggBTc/bIhbBHk9bOq2y5ekPEl5B+PSR0SPrZ4ms2yKW90Fhwx3iJoKlS5DwZ9LwE2xKPfiTeP
dUK3/D8dBWvoAtltVEvCsVu0d+RM5Xokt6lEjkNsebscSSRFviTOFhht5LR2iIfDojmGDur4+qnr
+2MbOjFRHTsDV3HorVd5rmK5iJTIP/G0ZCP/Q3sl3LDfRAjp0Rt2nyA87Rp7uOGn/4BKcgvtJrHC
F9mWuzUi2txtjmu17xRZKcF9UEeJgfTeJysv4p5coqSLyL+wBLXMbB5uGrU0H2Th84SdEY3riZYr
3zoHGX3hiXVrubI7WnZTPjm93W+qJr2qZXnUa6VJdDdf2adaj+ki7zsiKg9EyhbXqrx0jPYM4PoX
dzzvRIG6wN0FhUE0j81RgCPC/ViUAQP4Da1idWN70jt0Q35WjB6yQL5irdhWTMNUJs647CArIkyz
ms+MAyNZg9na8LXKHUGD8ryuqusqDerLwCa/r1NE/Wi7PqJucVHZumsSKIKBwj67dtcVWG150isj
JU9FGPxdQfqjWfp/HbL0VFT8n+fcy3b9WH/K1fDjIf70h/6eZV2TM3dAaZ35ERcmFej/nmnNv5gx
aRgh9eFfQcQn/8y0hmX+5QYmFCXO9wRtug5/3z9TrWH7f4XIFGxmbofZ0QVm9G5+/dV8y0T/XQmV
v8Y56Sww8J8O8lSvnR9nWzMoPCPzyNFBSwYfi+nqoh7C4lZhjfwd7+3HiuXf1wKi4WPcYo43v9FI
vmsql2MQjaDFOfJGY8pMQEymxUvmiDdshOO5E5Y4k7/7Nf5ZXr5fTn4sWn67JHg561QNcagonp7j
94vJyeRZFLaCu+xPlLocQgMa2urHX1/lX27stChSsMRpz5nrXUezChxXpd4ykVQaNeJ46qjjbwm9
YSds5lRwfQ1ZRr++5r/8cKy2rMToUN2A4fDjnQnWngDiJz3FAZJA5i41MTriJFTtg+F3brt/u0Fq
zWhrYdtSlX1X6SlSR1mEUJPP0jXyyiEp6LPbTgRSGaM8G3IIKb/53U6/y3/KwIhwaEjj7qVHwTDh
/TlV/r8bKgxIEzog2RnjJM7Nbvk0C+ayYfCe4IlEF+w4z4Xqtr9+pO8Hy+mi9HC5IoY/mnXv3gXR
w8/1Z1JO5sJaSDbGF99VbfWbwfLzVajpIac7+WZ58d83GUclSWg2qzlW7O+vcnDkl8zAn359K+9H
B3KDEx4Yn9o3HYf7btzPFL1XqSV5VZ6lH3EhLDel7bfHzhrqwx9f6u9NG5QztoXv74dkIPLKJm+J
i6w01wS3xoRZxlmmF2cSROX++mqnkfbjwOAAeGoh2x7eb2bIHwfGlLenzQmVQqMI00MRkc8l5Dg8
a1Vkl5hU4GT5mHx+87K9H/88Tlp6jofJnYdKSezHq2Y0FtBMweSvLL+/zdN1Pi/CqLlwJPz+ZWnM
3xkd/2WQAAuhq8Q0aTLFnz7/bvzPRahCs25x0qUq3Ea5kx7CYPmdZuHfr4KoE+nOyTL67rXOPZeI
1VqubESJFe8pxm7Q16R//vAAwp5ABOzoWetOG/7v7iWtqLmuJp3GSdtogkuS4FOVB2d2HqivYmjU
bxpjP88dYLPwQxLsyI2BjPnxeuyQ/bqVZCp4znrgKaM0P2382n54kbV1XYQarL22ftMB/pc3jpYn
ByREZAgX7XdvHMQCmzrHvLKVWoKtBsC9awOfsABjHR5//Q789LOd5ihauMhyQ+AtwemrfPdAlS+N
ocKmdLJwdpfTSi2SNLrfyXR+ugrWJzRpGNTpMYbOe0naamBacjElkleHO4wzPYoA2ffW/R/ezGmW
QqLDKGeFhuD0480UKsyjsC8dHCa4z/wpClmh7d9hcH66mYiNxwmJeFqgAY+/e4FhGPVB6TLII1UY
G2ojIunaJtj8+l5+GgO8sQgJTe80E3KEfXeVBdrtGJLERq2RyABdrusNnDnMt373O93ozzd0ulRE
i50NFRrJd6dkc86QvRUNedWecAgdqQfTPS4Ss/D21/d0mlB/mHDprrNhQT+FdgfOx7tFUY/h0PZ0
duJBIg1lTifO8pC7NRFMNjjRNenthVhqTI80Ww13Loc4nIDN7379NX6+X0SIvFkWKDZ+wvfYZt5X
p8hyzpkFHrjsbMEBg0OIU/PvaM0//4Z01KBY+yei5Kn19uN4NHBdZRpBXlzNbUPrWQXxSr7ZIXOk
/fDH98QF0J7aJ3wWdbYfL+VjUVS6nkNKf6u8DkgPOhCuIX4z/f7LkwO+xCEDcRMNw/eRAUuT+ZNT
Leg0SW0kYplSOIHZ4nfD5J0CBqUiZxiSfrkjcIU2OYo/3o2XU4Ieif5JCvKR523F+tVtTSBxnyHj
Yg4xuhwXE/II9qfkl0nMeThryTLYZx2HznufokG9s2elmD4Nop1j1J70gewU6OQF7Ov1cwDvjLpn
sZT6S5pWJy9a6nYECpEGo+8zpxuDXcpqrLdrQc+njq3MKjV5KilspbgTDl7hM8KkAtxqizUuXhBP
sHJBxjNJZ0t4VDZmwFv6YO64m2DD+M6G9UyNt96c4iYt+Njdrk0zWLdBAI8wtmSBgTuQZRQlYK2W
YL84hRbnZGrJJ0+05t5pqRsliruT16kbGcEHoTFBXiIeIGQdYR4+83H0UzMxl7an6JpHVnOzRh71
kRmMQHlrgOJWO6vDYnDBfnvBndIEw+zFzVTIaD82EwLmGKVMyppaem2w7Wc79+7ajq7ETnR96FL8
9Qz3tqw9nW9KO1W3gMGsCAX3ypzoyW6i9dqxuYqHMpTejoBJu3mxszQzz0g8L51HG67Bio94xnD+
sRKuL7YybBznFPItoAKa3lBvejpD/UG7I1gpZbUthC9/yl7LYgoRsWpUC5ua+JRHU+TGegwjadgb
d0Fbnmg6svlNsAj/MRR2tRDmhzH4OOrA+bp242wCsaC9gtc+wHodT+OisYvlaJBpvQziNhvKgCZz
AJRiQ5A95s+q5m+/pYxDgKxR+/AJHUjYK0pQHyGmP9RVf1UKkFJnjbSrm0ENjv9ATH0HuZUAS2wA
hovDr97qMaM6vlnMKuvpZM2dMD6FhR5cAo0cmgFXcI5rfT7llC230ihG/Tmvl/WonSVME0dWlI5I
1uBg5jJXt/Fq5yCtdnMd9pTOejXknxbtScdJGtyUmkxpR/ZOdyj9yLAzutStSdhOU6ssGLego6Ip
2NgqM8fP2BXM/oIwpar7MqhCS6x95Beu2c5dHOvKrOmrn+EdEfN21L6lDnyJ7q00w8bb05bIb8La
VF8NjGakN7Z5b5zTMw1mon473Hc3yjIQz3Lkc5zxbcUfxq86aCMyjtG8+uMnc6rtBg0Z5k9Myjhp
qJdSe42btuinDSVbWgXaXDOE7I1vzEc95hWZQIIc3tu5cmgYWX00RpdzL2S3F1ndfg55qUbyF3mH
3+oOWEMC2KU5JxPLXC6qmZDp3RTKMTw6orTM7cLLM20q4Y1X/eRkGcK5sK/u0Fr67k7XhW1vBdJ5
zKqOyABNC10QuRel4UIZrxwJpSt8l1wtp6zDvShSarDMpKxg8yB5DAZAD7YkLdl0ZHpZT0uFI3of
8Fe6WxcJEqKFQIhyS6N2bA+9Dcwr6R1zaIk5kSpNwmIkZyWFA/Fl7YOcDbCo8HxL/Ow4KYepmT54
pau6o+DEEx1yQ9fOuezqzL0Zomzyn9t2GPK7yYwaefTDKlz3djsN9I3tDEZI1PTRs0IZcYnvDuec
Ddnhi2mRY34ppAKzsPbg9rYlmb5yO2VuWN0rHeIfMszWOv1Aw/TRHaM+iOuyFQ/tVFRR0uggKpKS
1/+KtOZJJwNW4eUQZAQyJFaHiSoufA78h6kUlkcfW4xEn/A2EmZndKdnVtW33aAbE+5kZVyVwK7u
mfgDO6kwFWCisEdmDTzevT5RD8oHWSpJwncWIrVA6eB1uzUMyWw9cU4Fv1/vdzt4KV5N/98Iw60k
pJt8sWbW4c61pAJ/MBc6fSGbfeHo3ipB1HLUG/rKmqL8eEI1uIfW8sgzXQI7bz7QMCBguxnW6INf
sXAmNkmr/lelFmHimLaa/jzoiN6K00VMZFgOYW1c+AqoxyZsELacrZPVeegLTDJRWMQXE+NYo4at
aw/9sjPHkR6pSOmVJbJzDCu2IoARxIC1/UoMatVbO+ynZpeEQzP3Z2rM4HKD0PLQhSydA4XCNNGI
ZbRo7ce+11ogLXaz6Awzrg8Meqo5/s4Uhdij+EukSJCncLMtbRl8YlpT5qXfBtluyDy6lbws0txJ
eJglaeStG7yOBRm8yWzUZnm2DBkePn7JlnqHGChKkH7AnUzZ0BIV7S5wCbyx9VaEs272suCNxHs6
AzUgtW4EJb/KwDlldwA+oJJn+7T30BasiYx8/aU1dKq3br5UU8KA8tnjR850mMcOOQrJZ0Bo2qn0
sl3PGvAKbGG6L6zc7ZMalBDyNly61xKNmhXbEiEGoqIgkxvyjaLiDJmQoYnrNPKZucvVxS4Qo7I3
oyI0ZEOpsfiK7VTX+HesKUi6oV4+hVJ1Iy0NZwq3pVYIZrSPbySeTAsteiStbtjaJs34g1nLwY1z
e+S8OkoA3gNRcXbCpHtKgE5H/znsG9Ec87oxcOoKq0Yg1EwprfY2X26p+i3kvXSIw9nEGBIHLvyb
877yDGLb/M59CtaxwUHeWRxMuwzVxsYZB6zbdZmSCx3Itr8V61oGfB/hoTEsibGJScoDX1Q0+IoB
kK8gP+iYcOLETkmeIUsfrzw5ewAwlA5sqo7K+SwC3bAATnRs2GY2OFeAUCob8cRIX12vLAYbtMgE
sORr2XxcNFS1E9PEehhDUPLokmx1pklkEYllFOTl+U0RkME4dsEVsIE13FFbmEM2SAidKJJkYK1w
R5r2ViL4p7WxyFTdZKmJxX0RlYwSOlR178S6GMfpXDXF6mwN5nckyWbTisuyrGaQLQqmzb291nQ8
WpRuxZUL1Gncl/iK5sOKmZOOklh86zxFt16eS/YS/UMDFrDmTcvRWp35zpAB4zFEh9GMnNd0Nokw
NfIQzh8hcn12YTtL7r3pia0C66ut0CpHmoUUeAwsNfQn0nBc+cq2xW43eu06NOxqStONa9TDIWdB
7PYjQdfeIQeaUMSyqmmxZBwOkTM1xOyxdhDAlbicBF+UsWQInKpQAJarNXGNUxsst3ANVLTJh8iq
sKaLvNzp1B8WBPcZ5hAKP1pu2HQ5Y0wYvM3jR7ZCTEpGSmaPqqXbD25f3SKIGVciH731uRVeRpRJ
hghmk2nt3ul6GomvK5Fjgw0cLrLUcWHNkvvVowbx6Tqlbaf1durTaHwZMtt5OaXQMNzsaLCADPcN
4XhmXfa7MSdVluTRaLWTANefozL/M7V+34/beRk6dBqOIjTUJHYWGwO8E9mxNMbG0BhXpjYDuqhd
gxoQUhUl8pGaQrbtrLx4oQvIDIIgtV7iwWGTGDtI+dD1WcXwUbOoT7iFDLD4Iwq3Ev96Oj2rIoQd
lCEzggJpSf+hK8BtbRvLAlBiVyW8paqtcdewcdXjdrFDPR6W2qroE66qefBI7EUsMRoeqkWM5Te+
mflm7FQVjhgnFwV+T9ilSegB6yOeu2oOfoMfi6vTnMGkM4d31lQY9cYFN6I2q5kh/BFCjV8QumGR
zRbJa1iootOboRgC/osT9E/dsIi3ttSUTFeMCyYx9N70FUKrfPbzwj+4acpeyiwtTkucBdoO13zZ
XQAN5F31tIG8xex7PLAEB5FnCJVJ1jHEkvYjCujgfEUVVW9t0sH87Vx54oZI5lo+RrlWfjIj0WEo
DUsZbBRekF2N9dvYaeGX/s4sV7LFAoK2hriAd4WU0FaseuVSrLfkEaDvilhML0iTzLIzUTTGo/Kz
wHyUoU1Qu9bleL0q17mZu8F0CD11jbu8iISx9c3R30ViGC4Udg9iDbwF4yCUBFjdYIFuSPPqZ7bY
OITiDsUnMrBBpAs/P6Kl03KQnrIYh4KESJ+Dxi01j+lLpprmayVHRDa10bF65vAwkBdac/NxxtWM
7MR09dyBYhoXK03KzOs5BgeEkBMYKXXDNM3wgTFwHjDbRB+MZa31bWka2cpXFOAidkEemuUjaKqm
B5ZkL5nNHhsZYn8twEbwVhrS7JRK2ADxSYDq66nW8/o4Bbxe26pqvHE3SKfCx9573kvWFWh8OApq
aB5B72ysFfwCQ6lY+qTt5zDcLYY1ns+EwM5JAKyNrDK3yBl05uCLZd7abi++IIki61e24fpxVt3w
uVC9GIlnY9VhnBq4lSUiuI4TT1Z2MVNGcw4NS4hdjay/T1Jklyl5xigUtytR1E9t7phPY8HszWRb
ESsaAaA4FE3jlHg/yXhoXKeq+R2kD06UnfrnbEjbaB+EonyRXuWITd831e5kpXcS316jF28eDHlj
l/4ESAi6oic/DTkHuYcK7VH0yrNdrG1pTGrZCnRwaUx8oP8opI7KDWIwm8B7FfT5JnXqcdxl9Kbd
8zoYvAccw8O8n9kKwkgZqSZEt8TLiOK8CYww2PjgrtytPXbmnoKserMWz2Vu8ws2K0E/QIxwrXIm
8tu32JC3vZtBr1eSk8LYzd7Bm9aKyHv2m11sWPP6sK7G8Jr5UefEbWlaL5Du/Mtm4S9JVA4uGiiS
Pz7BJDXRgWlTeVtGHHsHyqconshdO/GAAmpoMeVhifAU1na1V50kecmvxuatjsaVmY8u7Rz7XjFZ
ydAH3ZnTwMDbLiIKZMIGtLbiaWiHj8YkdH4xea2F5G+BjLan/ZliWYcDdoc0JG9ZpsP5qrG6OtoS
f22AFVzVfLf2sEz2+A3Aek2jYeRkWlMpZeiFgWQYTv4hCCZvpBZB4Tn2DNNSV22eQ/DPMYEGF2Nt
ZS+NDtuU/HAp+zjwavsBISaGA/LCglP4iX/au1WFPs+Re6MsXY3iiS3fwgZUsIYmOvV4+dUUlPjM
3KYGe0JAkknkVIQdYxxc/Ra02YTIwokI8ysCq6z2ODF6uWFcMh22c5RZWyOro2xTZQWAX3Iyqlc1
Mc3E3eKyzV7NtXo0VLheE+gyf9G1Oqka5lz3ZxMSnc+My8zZkoIS5F/h4jRqD0a/NM5SKz+lAPer
oD+Na6g6hHroGzTlESunsgit3HHqNc3XmtSYMm6cAoyvhqX4aVY5884AfP+mSvOpPWLs0B+ArGk2
TWOu4RU5a7kY6aWxhLNd34tlcHm/FPwbGONsSYYrU4aLvSkV8qFNu3JSfaNwUNSvZuGPJNJoq+v3
xKhTpopVwVn9oWQbB7hJTja5ThXJ3eKepmJAgFeKSZv3VOBF6e4qp/KiBMgWDRdVTrm8DFN/+jrN
oKpOFKuSedpOOS0DK8QiEvj5BZHZ6RdPjTXYjWH4IMdI2M9jKofqazGz+95BZXZIfvZbm9SNDuzk
vcBnovY2pH3x4Pc0q6kCqOK5z/q7plxCzSGit8DeMTScRrLZLYyGY5EnNiniX/J8m9euti5Uo6+b
1v3KebfcCBl8bip7/lBEYbetwyza+6iKutOW05DWPqxn0tot+ANvWegu4vy/JK8SOaBELoMUsprN
2OXGjeE3TocQuAAi40vyfJPC6MityEKPowwsCL53N3nX/xW2c6o1xz8O6E1G2llbmLhzdDFcR4Nj
3XMys+BeDoLt6TKF3Y2M2pk1Rg3l46/rwu9L0CERSnRELNe0oNvCUP+xktpEo8fIxJGd87STlBJl
Mks4y51p/I7U/r44zMGQvgs9pJNy7xQ38+OlvNmZ+1VOaWwZeXmZsQxu3H6Z/7DlzVVoicDPO4lZ
MIS864t0vuf2rShO/P9An3EIai4Qtji/uco3mcX3rQouA42UUjqdMce13wM8kJdr1+47A76gUaU7
mD1sxNPRbdQ2IHvpKu/d8GoKzJOKKlPGY8iC9xXXP1ufP/8BcT1ScD81PN33iXujl7oW8jO+CAnY
ydQHiMzMjjxeLNZ/193/SFP1fzQs2kPS8gvl1Ufd581PyqvTH/pbeWX4SK+wJfEPlv5vTtT/L70C
OfcXrBZUGHB/8C/Zpyzpf7RXlvsX4CUGEnwUfkGHN+Yf5RWf0AXlIxgJmH0JyfoT4dU3v+R/RisF
vZM1ljedNiuNY/N9s7Bij9wWrWg2olGzYJMQoGdgRh5if1nWh3oU7tGhrL2bJ4d6UjZMz/7auV9q
X6QfsYUcBgIkmw2lEfih7myrZ8sx9o2WbKfL2bhHyohQttDRQ144KmGLW+0pY0Skqsrmle2hSckv
H7500rvNoBf48eIw4c3NqM6L0RbXXe2lZ8LwROJTQyNohnDdq1BDQkQ12TdQ6ULrs18P3gsdV32z
jI7o4nXu7jNpU/Oe+xr4/Jo7/T2zPTm9nqy+LqTAq1gtVo9GpHHNJ8umSAFHif3DFHnFrZ5xadFr
66vYpsYFuw+iM7ZyL6wRt4501Z2xC49EPS9b6Knri++n5M1R8r1sOVu8pjUNu0hPtEfMSAS7YQmy
BXZRJ45tVNqfq3bM9qqMdsVg3sh0sh59mHufnXztn1BlniS+mWkeAMlRI0NCY2/QWVFRmQt1hIRc
mTHxpC78NgRYwGoHNF+ELb59N5J/q1o7DQ2fIEdG7YlK8zMNpilXi2NRxGnP7ygOcEQ7movxj9f2
j6aOX8oxf8ya/18rnLecX04k57nOTrGqXf+jWP7bH/t7KgmRaiJFC2D+AsRBK8Ok8Ldc3o/+YgUF
EBOFDhIhGsf/PZG4Dh/h3MQaCez/74/+mUmc6K+THMFBtgdt0mat/5OZhJ3BSULzn7mEGQn6QGA6
JH3AVEEz9E5isxhNKaXvigOFnGYmkGxdt3laGft0sO2DI+FictpwjStWe1I3HT0d6V96+BuVcZiW
Rp5PWO8+V9I2rqusy29oj9yTg7TqRGJg2/aFso59ZU8OOu+hvyyKUn9V80rRqtRWStBZ5X4ZR0iE
sTfWxm4YalAyzcLhhX4Z/JV6Vnpfz86Tosxhxq1M6fbN+LHjjsYxdYW0cV8yN0rfLBUZCJ1DDX63
czmtgEJOrxsitWP2EavAU0nlo80Op6Ltbqiqq6AVSC9pU9rPkk7DFyvPCRqdRLPjBNgeQQbNRzUH
RLL7wiy2axf4t7VgQotye93qOuieTyHKR0Di4UvI5niMpEasPlbygNTD7XFAZmazGQZTPHhBU52B
iMTo30/qratrf6ODimP6LChwrgEdpMXOYW42B7fvP+WaohXGPegzYPk32inyXdA6GOX8YjcExYXp
LAt0kHErciztReY/98Zbp+rrMCRfA8Tl8GpUkCGKAah1KPF3DrRUO1ptV/l6abmHTPtfpr7HL1FY
d+giXmVQvMg+DRLDrkXsA5H1hU2hbMC2YDcBZrXQp4kN67jx5jleA/1pimQiBk6DUYC+vmirDzmQ
4RgAuLEPRX5Je1JvPegdZVOfa7/t74NSLU9uPxxL0PMNZN40Ww9+7fAUp61rLgdyhq3EDPMz4Wfu
WdNkn6eTApf+Ome21EPC/mrh0BNLue+q0LhQBdg/Y5lkTJog7dvwS4vqiPrn7YAl69CH3seB6rGl
XPDI2JPQZ9b0tZ1TvbleDnAcX0A4PQnPB4ylDIYh7aXwkJrOlgXTSgp430eXUF7ajpY9HEzRGdQF
liCedbAuBKYV9psEWoTtg7CnuKYUmI+3tJ+MpJycfWF3wzGK8g215y4GW0lieKWHDdByvaUyy4Ag
tlvsU68OHzoyiLbriLOKMvIdPOya/v3IA6Os/VbRdY69SfZYBQvjPNL2sDO8lPJgqnPnHO/YXe6f
APaLE25Jrhp3hdHTpieSedw2jnc5affen+zlhWBtSiHTfMw583hL2+1Sz1dHL837K051+c3a1enT
kDn1c+/deWJJ9wE2iX1W+dH9WFHlApwULJs6zPWN5JOtLCeFN6B0XJrm6LETY9SPK16ZYqS/75rI
mC0qqLvelxSzC8v6GqRjdizMNBnMYCDWrMuuTYH/uqWrm1j9yR/Xl8WtNJU8s912TcIpcj4aQdFs
cJxCMrAu7MFrDkCZ76aM8HgVRMsx7ZR/GZlptvNSeQB9BJ9t1pdeW6EBKHrzsdHYq4tadR/BLMdF
5SUUfBVnSprjxKmuQ3SlzaU/eGNwMCjZqyijFwkJXcFH34aljOIZY0RTf6WR27Looxckb4DZJuyp
G06PBdmmCU5oppzlyDedL6eofc57qGN5WFxXhfqQOdxOrcczlBP31sCDzEZ7U8gxqZr5TKAnAUZN
ERC7Uno7T8UVDcoz2DhbSM+nZrKHu2lKrxaLCNFCvEIbipJJhC1eGfkETGrj+NVZ7zdfDKE8Ksu5
X17Sel8PFZbFvGJyJt6Cb21+8AnAPS+GvLijVuGOmDQJ6+6NxNIAaE0Dw19hXYz4m84x0nQbzkHb
qmz36To4m9pcTzl4RHkCKZ7HrL7kRLhtjXyz0LpKoPnWe1AamymkZkxxZYJM0RzqioC93pSxuc7i
YJoPRt/lB2swV2aD/MzR64s0DQWurhz23xyg3eK9AB989ptyvwQVKGSXPR34Q2Y/6PiGW+bnRuOv
cT10gIu7D4vRq6RjbtlUXnaFv3uKnYV2ipO73WGasjunXhZ2wVpdr0F23pYlRlLdJBlFzgeZd891
UcqLwNO3s/liQJpOjHTYd70c2S8uZ7MZ7NN2JOohvDQAeTp0G5s68q+LEc9wWVIcdj10H1xkJ2Gx
Xbnj0J/VilcoKl/tasp556gAyXEhfkD2r4tNQQvHxlfUVs4r0iU/Nlvv6FMITMxufImstEmK0nsN
a7ENARPHPazyF+mfa9QE17NfLwxgIe88aw+W/8zvv3bR3D3xdjAR5v5yNQenRlQxNfuy6I5B52V7
r5v2mRmlrG3qigi+mxXmcFPL9LGNnMcgKosjG/x5Y3tlR7KQEzzDiz5fOQ7HUJWfxWSc+3MD2YmK
zriocZOqYTwrBznt0DDYqCRz75GStnvjACq5WTWFFxdhR0ps3ZZSAeZVm35M2b8o89S2YM1z9yIN
jqNPHoKLNIQf7zIjaJ769ETWB7Zxl+QDWt5t2R1yFViHvBT9HqRtUuZNtBE5xlrPLAb8arQ7uzbY
h1I+V5E9XQCguXMo9sWaNAKIvtTElvZTKdXrEE0bNS6kqQlZxrMo1x3wgasmwLdlO9eLQThVVlbL
rk/Fnsadm7Se9bUvkZK0C8UyTGXbwB9drkWItD9UcZ+iJUpL61Zh6E4aC0OYKtSjtIoDRrohbjoV
XLZ0eFCu2fauRZGZCF0Nm1aP5oXFbJucbLHG3Nh3GeTMi5SAlDjr+4IOst8c1tmUTwp60F6IYYvN
G+PX1MepCA6UisnvspetHJEYSMSjzuRuszbMt8D33Y3014gU82zT1tOuoex15rv1NjI7as1GuaJ2
qPc2BYhtNXm7Fe+ioSlAVxOKFV9ZE4AYd6GamO5n3ezKrMX9U67AAnrzWXpDseFQhtIE5Csyot3s
szLZobxy3fwhHVY3Zgt3aUQjjzDDae9AT0xM8io2CBzkdvRRwjFXJ92a9odmNZIeOxN2GHTzAkQN
xmVq1KrauKUOY4r4OwF+dNta12kIZXso2D8EUXqsyhz1VMdsXJGEs6RriarGvKf9dYGXmL6uZV3Z
Gc1qq1HRBX1ntlml+dxaM3KrOZhjbZnVYQLgDN/UXC4zn13TEOAgBIufR4cwnbNjMLFZmAa6QjIY
H9KGJaue6teR3f6xIwMD06e4q4S9DdbBPc9gspKqEdAKskVmHqVIdQJvK9o0VWc9ZxlalLnVT7wz
B8tyCI4mJwZ8Z/GlMOkx5iIPDp5bpBt/GRhyuU04R9verULddvjEvuWdbJFenWNnKlh/mXzReITG
PRvSieI5HZ3VgcFT+vsmE19bAxmiUdusZGNz2VfqiDIxnuh9UwLuvm17qsTsDSQpNW5Eaw4RNTaw
5ET9xV8HsjZFdLDX4bXu7fA89dBqoKWzaejP4uOEcHU3jL61a6oWo7ot/fEA/t+kc2aur50N6dgT
c0okkdOf5725XBgrG7Z+YlitYWM9Rsp/I3iq2yNRMuPVyklMWRsAadqcGSLkm9ybOqVX5dC3ulaj
/uCpep42sqysVxcZY+zlaXai0Mob8DLzofDhFKDo6a3/x92Z7MiNpFv6XXqdLHAyDoveuJM+ewwe
kxQbQoqQjMZ5NpJPfz+v7gvcu2ngbruALFRmlqTwCNLsH875Tvvi+8tFKdxcLmurl1K5U+wDtvse
s5Q1Qy2qC97ddQvDPovyWdYxMjjmDgUJYWJh6Yb31/5DDmoCASDs+hMKitMyWX/7wPmy1nqMGA2e
+yKPkqT9FESAPdVN0cSi7v09GVv1oRB/4biDf2bdGQQEYEgz2K5t6R5EXb+X997Eq5jC5/2dKD0O
065w7d9pXx5CCWSdInHvU1P7wEPZxSuoIbl3rti6xL1AdNgW6PkZqbKPUQ+erjhuSudPil5lUw39
YXYJwTMDw30i7W+TFk8TiOKr0ZRNPPhF9pzlA7KmlOdfLLdAOa8sPYarCE3+aj4D81cIZt71x28r
aVhaYFbYtPnyvmb9b8Qgt146D1YLzcDwrfkpIfVoQy4fl1eDfNTzK4oOV1fbZJEwAXRuz+fFEqS/
UMU8QQpcH2U1YY0dZArtJ3QOmU9t3/h1i9SkNB9GEJOtbv8mUOoLq7qWK1krQdrEEiQCG7L2UY6r
jtwuHe9/hhPLIq2vekz0DxD6BjY3Y3qlb3S5X1UIAFaMf2F2Ja9JLa2bQBDLPKcptgyL9QPZD/bI
YeAVv2WX2Jc0IYwprrwxiZeWDE7qrOYHC5l2nyW286XE1J3BbPigGShfpsZ4btjmH1eUGXVXhDs5
An9wmr+YMDa9S15vLvgR5Hbxnpps1fIpJCxnan661gpDJSELgM3Spu6Q6JZZk0TQKASJnNl6dGSw
X+7ifYvWJAKNQJBGkyGGytk9jfZ0ybPmOJIWvOWtGx8mUzY7V3tNJFvwRhmnZ5WM1sFX/dfgEnAJ
OyayQ36/0UOH12Zvq7IgxjoOfPKx1+Z1nayHolZHAtB6QO6ldwKdAmcT6qMd4nvOQwSmfjsgMkj7
axOOV7tYd4G2WXnrJW7l+hMmLCZ3YXjtI5ju8OR6Om60436g+X8Rblge3ZGVkhlo66iRXJUp7+FG
9tV3nnQvop13futwWWf+RvJLQ2kjTjJy90FlzzQGx2w8GDak+/zoGcVVoXtk32r/0hgvYpFaH2kX
HJx0eqBFXbd4rNnvhbu556REfkljySAA4slmnv1IhowIteXLC3BO71zX0o5oQdtorAjhqvI+Tmso
HWm7irNbsm4nk2/uN7YZ7JAYbIuleayHalfw3XxpgMBviMI6jIFbbeu1PKLoPZuoqTd6FfMpYUy6
7Qwz+UD6BPZJE4mNsbq04tphDTwNA6KIJQCjNMng5Ax4SCicw2s20mnmtdPuh2R57n1Hf/dV5kX3
BKlobkLrJayQ/A363iN4clzUTtt1F8vGmjeWLpOXMGyQWiaFjzTIsqbL3NrNazmQx2cuXdqh8NFq
lyOMvqH6RiTIenNHN1nvdZjjtC9c0rnqNSHXwiIuMMj0+NVja2/YpOzNJv9VsMdG8iZd3l3L14gi
h+ml6dbgLC2vOwpzoEhxip0NwyVGlVSclyX/cMQEm55ot2JcLGx5U/fS+s2FCTFFL+8wE1qLhmM2
8yA2fB2exdSeplHqbWOK9ZgDzNkbC1yuehyynTkHpDtqS70nCx23XdfGfkRS8u1m1DRxg2jEn51P
6XCrtsUdNGKh4DEs1pZeUVButhC5oqYIzc2sKjjach/iB6iCBiJMPp58DxaT0MqiZR9NdHtGvRuh
NG1b15Cncp7DSLqFvTfWMnhf2uUjnSnUUILWB00lFkFR4oAcDUiB3DQlPpF6Gc6DnVf7sWMwg6iO
mX5SX+2VN9O0vBN4WCOq5uyOgwImQ5Nq7JbGU289h1rQtTbXalVcR/k9IWOLWjlVMZCo6mhm7Z3h
wpTEyu03c2zciOe62LDNBAcViuVoWuFV91wEqTPbWwNtO/9fEiOx94V7K7kLABe3utRW/aNP5bRb
0syk6xjNjW+1zn5dmguhdCTQ4Zur3JKgOi98qD0TiKYqf8+oQ3bVWAyxKSmkMj8/GX1IotsIA3sV
6tpo40sm1XNioEkvcjRF8tVvsvS9C0UeWa1hsYwucS2vyn7GxfRUQD15DybMIEIX+j4Fw89B3EME
Hsn4rhEd7sGMvvlQDcAw+U5cm/5OZsHZKb3dulhhREUPm8fNQR2gViBKi1pHyhdrsh/Ler6qIk3j
sbdu1KkIYyxhnhsveG975pSzoi125CXJVITsWkWqCZ583/vR9vMtm5cjN//DOPTx3Hs70SKJtd1D
7/Ei2wukz8AmJyY/+J5+TYgHQhvjzTg1bPPmt0iMBGIOE70kHEkuCl5xUkN65JmkVslL2Mr0V+LO
jA6HZs52qlDyp0SZFek+xUxrWXKHwI+abCipLDz0n8V6syBV/UqKLL2uC5sj/sep1aaP3Nh4t5iP
/mlq7h1YcCcx8Cu6hrif1nHSHaAoXCJH2kArkv09e449PrZdnIrFO6FyBwYy1R83Za+jE9lua6OQ
u6ICRjkY1SsjdJKdsoB4ttxTsQpJY1psZ3iYxewjhHGsfekDwCqZUVbg5j74iPWxdtwfzHj56irJ
nMEXd6VwTYYf3u+d3QXpn2rRt4ohBFpxLjB/Mnb370jUMjBAB8ZAYVinV43qYWMSl8n57k8RuhjN
ZI7RJtRBuUuXCgqKZCo0LTfb8RgMpv20h3Czz6vum0lMGlvF4sONHqYY42i7FfDJ4lXn02d7V3tw
2ryKzj16fXXL/Oa5mJbmsC5++2zn/JTDxf0ol/nJSJjVTGqE56WdZN/Npo5G7ZY3YM32DXAVx2el
9uQi/yTc/jry/G4Kx7iNkAURlK/ps78OJ1BMId5l2CdocbY6MbaIwzv0mmQFIldg5lVWcWpNoPCG
WPBavxky9X83WiDnkgVzPkIrGT+GJGPq7lFXVO1r1R0aA4HVmpDmM+6teiToJ+H+tMOTJl4CRYP6
ZH78VjnzX454XFhhgrwH+miADkk3bndh++FHwmrm58qGTahk0m5T7bfcXg05N4o5Stxl4XwQ+Tgc
DGbBCuQKHeain7Bkn6c+GyKAaCWdhB6OcF/qowZnnauTSAXml9pA2hmiiLbQtUWCw34jE4ZNeXJJ
AyePfDBqwujBi1ntJ66PNi7FfKSkJUuS7cCJTzg9JHTPomda3dnJvRUil4QPiNh9qm8FCYCo4yuD
Cr3VbwaKlTOxkSc5Jfm5Dkr5QKFIaGCdv6WaMWIq7CkKw9l/7TseGyM3Lnk+dDsUJgc1hZ8rsYtP
toNXphUPiCXJ3GzX85Lbv1J/eLKX5S96k3iG6hhXZXJq2dBs0ooxhsf4+W+VWM99Z50HRpqh2aRb
MRA4VkoHZetfd/TDKDH4vtKv95HTm7fBtR/rVZu7JYR1iTEXJnZOLTbZ5NL0XXJ2zbZ49IVRRLBr
qu8yYIthL7cB+p3n6QU/h0XFvgxNj+k/zSPgLlfUd+Ye0SIhJgPHkwvhJ67b7tL5jbsX+cABB85v
2/Y1+a2JfZCSPIWkXh/zim87l6raAZ7bDv7Pwa+bS4X6Ge2u3ibzvCt8ZucedeiLR1jEk0wNJ24T
GpiyTMfHolNn023ugy46may6T72AfUuQY4XtPyA1jueaITl11MgOpjiMeV3vm6Q/VT4cHn9mcpdz
Mpnjs+89ppZHJmtvyl3lE9EU1qjZXek8Gfgnz+FIJo2HJTVuKz9GbrUhngylpLbXk2tRiLHV8HbE
/9aoefqd64zXHhMTPSpTFrH8Qcn1x+nAmBZ2/sx9WRzLRu6buovwK7WHYALe5LxjSzP/MlfLaRuC
PKb5U3+C0fiZUAZtOrh9xy71zG2fkDLZT1QMudqDKn02hGz2DtvjAZwa+RlTsZ8a/zhnj5nvH5yx
vgReT3zjnUc1ICs27iQ9QtSrfZNmMhosdQUmVD1yiku2bWZ6sMWUXATDv4NVSWXucd/0DJ1+VJkt
TyNDHB7D2Xlr6OA3qZOdvdoDy9CuO6AC7CGGob3QXnwBE3yRioUa39aXyQsiijTA9hFR1sAzU8Lp
Ugv4E8s0FXdLEyVA8rZpmiJlpbBJa01JNWbJr3JYvHhppjluQx40LNjDwQoVp5yeu/dxLgrmYtpt
X8xlHF/Zk14aJFX2oPw/tJe3loTw6zhoBS+wRbKArjDNfilbHGtKp/m+zVxqecH6ktyWpvZiKk3g
VIlYOaSAYKMwIBwjua8K2rIwbpNsn/ze/HILqPJzVmKqye8I5rbGFuG+NEl3Zjy5cnyC6AoHDtTa
F78M13zwE3trWpegMhF0B8Zxbgu6k7t3DbykGdInzb+bdIHVPK8/7LVa9kNX3hjOchaMzHDVxCws
bW+W7fS7piyfwqI+ODmzUu3422AIzDhvnEOYv6msiZiM3TgTjW3fLv8O2H2tbN4d8CMFqrYJhWow
fKsgQRedOPm78Fwa1inbTWNOgLMtuR/LZ9o+MDrWzIpXsk0wsieMInBbjellwlm2cUZJHlq5u/vT
0MyFJKpOjws9EK2vva2LXG8x9rH1kOtXQNl2ksWXNRCbxzko7oBpzfLEbB6WPjf2BnL9h2UQu2lV
17aaw4OrWSa4Ri2R+E8C0fiINS/vDCfyElhd5tTtkcjxz0GrQLKAElNQRG1KTrlStA9J0H9gdco2
iHRJ+euD17Fm/7i4HpGxGT4a1Xv5XpVoy3vA/ad0JdjNcsN3XAYyTrnQtrkzgVl4asbuNNX288DG
FzebsuOe8R4cySkgVhQDUWeV1zwJH1CqP+Yjc+10yqKVhqiZZOT2EFm1Q7YPqaYHSztDFDToAKcu
6berzYhqTVcmCQZ2AVYnzkuCdCiah/CUSui6uF23jBgx1rrWle5+0yW1d/DoYThvRuzwcsGRVjl/
y95mZHFXphQVOxEv3CVAWqF+B2t6dGyBMcEf23436THd1xSJWJB8be+6IHcPYTdbxyqh0GH9hDQe
A4UjI6ss8icSxI0owB7yxgL2LHN7583WtvezJ67MQ4/ciYeknC81HueccYlPELJC0fwiIVzu6UX4
uG4Vl5XZ/LTFaL8IWf6YmlU/CUJNm6jEFRvnNcplzDuW2KsQM1Y7NUGGYY2QSEzRwbORqcfUxu9Q
ocGLiPCwnxLdLJ+dR//eN4l5DozynYktWl6LqXBq+OqMy4JAEE+n0bSmtxzAajR7yS/bgNhHcaKr
H/xkgTNTo4gK+LuG28lUaWOo8S3jatN2Fps+1puxFAcqzcva3lcC48nwBHsgvEBJXzEf1fNjkxS3
pZ+bWzuaDDRK2qVhhkbCEKIQCA5WALTZT497ySymp2KdAUHnOaksw4y8X8uv0fk1eqhiNwRtyo2D
S9IavoT7MFNOTcLftcv6HGDBBQjonMouXA+hhQUIO8g18BTF6kkh5kohdmBgxKlaxuUCfh1tv7yp
2v4O8NZdjTmDbn//kvPlOyTuaXL7qOjurOC640Qa9RPG95SjHHPh2mwmI/1qdP0hvUO1THtLEiTb
0LmWlv2T5K4UhLM+rtgPKfmwQ+4Kvg2sHyr6PBTkboi22DDhF+curt68BrPrcIyR5ct2tgh/loa+
oY6Pcbw+FPP8Wbouc2yUNF2Tn9RQxXqtb5lOgpNLvOnGXZ2TaPh+6CVxzp3DkqNuH5EjE8ZwH7WW
TcC0MhRPbov4dhqzMgadY0Q+7vIoNFuOVhxPmxJB9PtSIVXzYDjz90n1rk2FcUEY6da2/DNxwVeo
3ofAK760cJ6bIVu3WVsZ50oE7KbygM6+7/jDpnnZak+d0HWTUd12oMnTioLTp3kFYLs1MnlgwTDE
CNtouFtAkr5V2rFp9oG18SvFsI4Q+O+KAM+o72SH+HjRr6tO0b17XR0e+xZrLPBAHRyx2Dgfro2T
AZoJOjNp2cZ1+vc2ohAFscGdv/BDg69W/swI5PmYxxVTUFp7D52LyGOvSMnhGjPe3UL5z0viV9es
Z6S4w3N7bWYH/K9d28NDRbzvRY6e8RROdv+zyHzx2CGO/06mrIHHjkPzwrDB3CVrwMpiQaOMrDkH
S720aXlk+ZjE4COdcw8NHDfunLivPeK6PRmdPrtfP4/9BTfI3THPkmTx9osp8m/XW/XWSXymOK3d
V7AvnYC2NCQNZ1STfhidYt6bPHY7y1HeY9FUzg9p3/e2pm4efOFS2fid+JpndZkda/piaEsWPZSC
gvVQaTaHdrYeRN1mF75bzYUUD+fTxGD7tE7DuBssp45rNVHWFHfMhFFuk8mGLECyLzTuYdiIdhE3
Jxit79ITZox5ClfekiwUe/0+wFRK4SDbS1J4H6EY3lEM2KxRQXMrTXqZO7m/UYgfffNqhvN1cXHh
Dr4FY14sVBH+k5jLl8qYP8iVsjezSP393FD0h25zX7B6t6Rg5JjxHyCOU2H+raSWj1XW8iGnObmE
3ZQ/LGZAZCvy0y1rEL/dJcVIYW2+9U0gddTDOcZ5h+0W0Va/1caEqS5rJ7YkKVuH1spQmXh0IoTW
naGUnU0btAKbofCpln0kaq4uh5gMVev7a9Wz80W79Y1dEvS7yNHH2AgNuAjIhOiKT2XTzk4EytLH
9UNs55nzHCzMG1S3YvwYssOo5MR0zmjuS0PvyLg+iJE6WJT+hHi8pnUxbZau4YvmPGYbYMPsZhsX
qD/w2YbHpbes4aAbSFZWhUlXEg5wL6tF1AOR+DmJeUIV0rA7EO7XVPpbvxTlIbiPWtJ1kifPN6qI
5Rr9MBrPE9hjvfU7ZrrlkOoT0jTjOGEw+Gi7aYwr0bKm9hfjRGBW+Ww6wTqAbzWWh27mDWcbQD54
0WG766mY5YpbmVAn2shx6CqY46NdfcFdhaNvtBOesH7dNcTs7YvKcc/A2lSMTdD8wJX1zbX06Tvh
sVVaXJg+cM23juH9WpQMzl1RYT5gQHNluOex3yzUxZiluI5TO7/UjKP58YYGkwbXejO03SZATtrp
MpEG9J0tS38AyAR4aRjwkJVVd8aPxmlTGVl9bRwoDFOSYPrCofYivHH8gfYXJ4XbjMsKDUMyryfS
5J5n2yT+62x7+qDGTh0YV2UR0Z63qtDdM3mj1rnlxT/O1lIfB45lLFS6u4TKvTNBRJLvnL6cr7lZ
Gd8pJPa4y0f528QRd1B2o9npmbPD9TuoHENEMt8w1LWRzjDtxgXskcfUrWwctzmriTyAJT/0XGPI
RWi0ikdL8ZMfmqtN8RzTXPvvkyXvVaCvjjpnQINHrXnumhYFi4fexfVb62WxSpJIALWzoqK/wTUP
OIeUJXUYiwUDbD9pdMqO/FU0FjMLrPzbMdfNUWRu8YH+rt26A4QN0xffvaGwpTRtc8WF0Z0tXHNv
LjRgPwqkgVdsTB8RZpn32m+p2XVieT5WctC/fZLdXi1klte6XvRW1ldEa/y8LdPYJqtTPEGBn37K
uqv/ms1AwDIha+XBae3x6iDeYdBgptMPBV5z3XpGmG8tK2WkXI1/U7GMD+DSzJgh7hxnHYI5gBrZ
zXaRQOPAQyRCHNfzVAhayYFo6kM2WvT7UufJs42zgV6OV9vMKuvC+9XjIjZ9sl6YeS1gSJGTD06z
VbLgJ9bPAZ8glD/xjC7XKvSRhTEjgdjSqaNJVvxODXB417kadza2LfDJnUFBmKZROiV8buxJUWv4
8zNwgendaFX5zO+Un+nsvN/C053JnkjhRyq60npDJZAxdSxd8ZgG3hM21A9yjYm9Qm0bFR40/bUO
wkMKbuJmMi3r9oZp54/pGk7XMlvWz6EcWfniUP0ZAsdlVeiED5hWqwN520PU98h8SCMxd07elQ8k
anmMwggtnkxINZY/1JeSvmJTY4mMVVYnKOXy9MkJCnDmYZMe1sT2GSLgLU0SY95rrLy7zKrYIKy1
/2AVvToXYghj3SZDnPXOduZ62I5YeS+9FfBczbhKsjnIT1bBjm0T5q58bFWjP6WYmQoubTttun4I
f0/JnLyU0u7eNHnuUd224ZdUQvwl9nl6np0leezF3Gpw915xYKMQNhue9vDA7P9eDGFEfu74khU0
iqb4LokMfye5ltG5cVcThl3+gOf9nZADXCd54f/Kxrne3huaOOnaQEaJVc8Xx2pLRt4rE1KyBB4X
B2B2X3b8M7PxdtrgrA8tw34lBl2Zm6xTbrcZZ49IgR6+Dp5x3QRXtdagNWxHR9KZhr+VC8d4MWtO
k5oZHUcgXwJ20eZQVko9jtPsRZUiAiKxCwakFsK9AtHtI81rqg4GU6hugzTTv5E8P0V9aQ+7bEAe
H1cAcjaqZqI4pXXVnCZv4Lx2e+dOPKiH7yGYWmfj2ZxojcvOc2IKflwNbyRrBHneLA0gIZYB57AS
4uQVzbDDPy2P8F3Gizsl2DjJmZ9Y1g1ubOjG/AFebInZmrF665+dTjLIp4U1eHoiUgGf2+DFWhz5
CJdhfV080V96cmnS7SDcuw6PrI6lACGVTZV1ztg0xEODGs81mM0ri/yau8nxbME2faqU40RhQmE3
mYHNPK1qD3mBU3RjzUKeS8FonnWyESGGk1E11vpD2bOH7w9COss9FE/KrL6dzAuel8Uvv+YGJTh4
iPtR6zJI6UvzOxPaZmBXBgtJB3W3MzBOLxry4qbPyJOlnArrLxuYfyRYz0au56BREVPxoycP4mkR
Y/ub5h+lDHJCzB1HU32R87etHTRRy5xnf62hLiPi/5br0nptv6m9sH32kQbenykNJquYvIcseeqV
1MxjneYllAmSQ7bD5lvGUpkfzWCEr2z10NY2ZhkvGhEN3g6BO9RP1B9iGHpqd0usLwrFJsno5fzd
OIgSLD8zfzP7JZ+YuQpu1xq/51AbH2rksCVzIUVcUuCptntqzcDxHvJSsg6wl+6PqW37TZZ63AFW
Ci5Q9CgqvHo9C9QFB7Pv2aDVHUoek6XORuP79ViDKwYqWQ2Yi094Qpdhb5zcGJ4w3hIkZgTebnRm
+AlymDgHuhJkCYjlSAbOGBcQ8zZWmcyxRrFG0kUKCsObZpdrBZ5JaGbP8+xEhmO2t0VRBCMTyvjI
SOuiVcEs78D4TGctyWTWhd+QoEJaSjcUVh9VzshUlCeEsOrMJtpBMROFsNKL58BgcdZ3y/hm2IP3
5oIu28OcYz8rgC3xM2zAAuE9OqBk708u3viv0aX09JahpGfsx30FmZxroQ3funL0vo2EKjhpl71R
p1Zc8BtGcpz7M/Ud8n6jt+TGMxgL0SWkNzMXRixLBjKpT9qlEy48yWUgfqBdkheakfpmgTNh9Jnd
C865BFEUEHwkg9x4rjulYg0ZDBVIXdzMof0MeqS2y0pZ50ujiHn5w21NnAqrlEFdSLP1X2r3vtrs
zPsiv288ZFpo4OmlMrFzCp1hxPdOFtCaK31KdhENrPipwZg65YP6g8ALY2dDqXRcZn95yTrLQEmM
r5XNOxPQp6xC84RQwLgURQJy3Xf67KDUUD/UE2KWjQix1Ufak6RR9YzDqJh7+6c7eOlXmmR8B5Qv
fxvLzLhuoI1KC5XsApzVTy6vWndybUaajHq1/OG0KKLIjy2vQR10R2iwJq+c76QHkluBhIUG0/iZ
dm+jy5IOyUu9R/L/iigg9hKp1mK6ELcCE0mb4vbDRvKm17n5NJjj3fww7c7QaIK4zMWCmhW672ao
KLvmuQ1eLVgXTFos1gX8W4wCYVg8ZknRszrvWKIEDK5fC/Y4EE4Sy59OI2Qim/kZXINew6DIFhfB
XitltXfUwFwTwQJLFjzuxRvgoZ/+SsO8A3WHxxcMULrBD+dfiUTyubztMohyMCGH0s/xUddeKi48
7OG76MHyz2Vj8eHpNTdGXdKHBIPF1NrLAhTJyRjEg925J7h6/Rv5L+qMIWbcuG0x/GCYnKPuGhEa
O2g0I8x3jF/xq7w4Krc2QYBIdx476Autr/atLl8CaA+2MJLzqJUTz0GynnHrlx8NdIZtOtT8l8+g
sM9sP9KStpNmNUfGVjW/xqyFBjYswX2Hb2eHzhR9bM0q29UV6qycuc9rIeDfjUKsUeKlTTQbiXi0
BkMdCdKazovit17Sxd6NK2rstPcTCP8pveGKiBUmhTLmV0khfW6wnIJXcew3N2zIzGDc9iSDNrmM
GJVfllaU3/WEG2lTmpO6usJi1QuMBWxVUJGq25sumidAPJ8OEqXHsiNmUFrcGOBOBbhAdwTIpMzP
rNfTxXVLLsFlNB8DKYiS74zyEeZW9dR2c/bhQArZ9YhrLmFVqkdNbXFifc/U2e4KY+PQsXF3sFWX
galiBgQgX3PhP0K2I6twseVrS2H10TRMsBfHSy6TbJZd1nrBd6FE9tNFc/xHVwEJDShwQHA52CAT
t9yFBZ4jUrmJP3KW3v8kiXeBlJWDq2oXFWboW+r0EGR++qZkuRpMapkLk2xj3xYB5Ymtg3NkIpz8
NMOseJZOMO+bLlM/SNEpo6r219+ydWpEDe5wzgztH3rifnmwVrkwWp7MzWgwSDQVX7ghjOyrRK76
KoJivEyN1Z2W2mlOqlrvUWbchsZM6hRRJm6Ej2NGKl81W9q/4Y9O5+ys4Z186amQ8Zx3iIBcgZGf
gkVxpvch2LnVyWi4RzR5v4lthCaDJRpfQMjEsOFO+2UVofruVH6jAJwPeNxJ6mEl8YUovT/nY5Yf
CZ30wFaQCnu/ZQOzJdZ8Sn8FbQ2EL+QgC/ug3jGiG04B46Qtxykb6gRDQY/tZVsNyBpzb3aOGpfK
J6V8+idE1fhmo34lOKgMxckMJBcUdECkPXiSQgR9pXyVmWZ/P1hGeHD8mTh7nz/R8bFnJ6Ge9zTp
9XW2MdvM3appWmGf7OGF1rRD4mgseYcFv1qHmEbEf7HajB0eVjPpaOtXT87Be2N5A/lQlrOVnkpf
LVXT/s+9YEyZM5xpSRd7UI2EgxaO7vx0l3rzwk9LjtxhmjejEivJUjy9ez0vmv4hOXHQ2+zR7eRR
IX78awDoZkBipfhUDY3RqG0VzzbIkGEhMGVKv5Wo3AP0z2BnI4VmHxNWByuTzVbwClFsh958anlB
qYJIXDt29x6LwcpyEl07fSWhnbzJVFQAS0I2drMftN+du/o7kaJQs+eOb4a5WLcVTm2U2vd5cDd3
j//UE/vVpV3D/eCU2aP2J0djVDXXqGWa+uqPWbFJGX0fmJ1/26lFOq7PQcZ8xaagTJKUXClThWm8
GlN5sDPT4BMiS0H/1ybtiQvIfnYCqH8HAavtzSM6/Af1S7BtzaCL/mFnHXa1mcrDmITdoWyc4W+2
or5B18xBCfoQIV1jIDWx9J22ZiHUGpM1HuG1bpmq4GBOZX/skWlHTQ8zBMX5n471/oMXEs/IFaJZ
54yVRzUYWA5rVTLWX0f2oEWcs43AJVixIS4Ht2Hxy9rH3iRUQxdTjMVhgQ1z6fS9j85zEtXlUh2y
wVG02pLlS+DP6mMFyB9CEJjZWFEWPVNJXINBEb8V5vOuLFQXLwTRviqAKsAIfTbts4OcEY/1eClb
xPYBIrJoqnhB+kGql3I2fngFleQAN+rkh+Td1OBl3uY1nXFslO6zxCp0qiCvRb45zLssW9Lnf5xh
oid3fXXoV2AzDiSXXSN84BceEyvVoPHNrDfuJ7bxELrufgWFiAsEGN2G0Q5fUiYqKqwct4TTlESE
yYonzPft7pPToYJ9ua67ulmcaFxKu9n84wpIL83qhNhixmbH3WU9O2wsL7ZICbA3kukD1X/zJhHK
RP8oxDdzbWpvn1H97ImYRQzS0xj/g9ea8E+nSA8zkrynLEF/bHhLTlZOpveKRgYfOgPFf3um/0du
5v9fQQjYef8fIIS6+P41qT//LUVW8Ev+j3fZMf/FJtDHSe6awkT/+5/WZXJkPIZ8ZuiYls+DczcV
/18Gghv8yw0xGYQWkRjcGnd2Aff1kP7v/+WKf7ns6AOYRViNA4dIsv9B+gz07v9OIPFNQfSW46BF
oIXi4Qvv//6/wOznsHC6NkV6Z3rTedJGiX20XwYeb8JF/oO9M1luXGmT7LvUHmUYI4BFbUhwpuZZ
G5iUKWGeIjA/fR3cbrP6q6x70fteXbObyiRFAoGIz92PgyrCMnhgQHBv2K6/MUEC7dK8H8AZiO4u
d01mYHXKqXGv+tQnnwpez8biv04jxXwmQJftDX/46yjkaaI37d7UNFEGMvaxwU3eq2kRValVc7Gb
2XjnxggOcxBlj/AZ3VBW7o3HjO7AXlqfUYQwkpfGL8PP6cYS8xOEx7+R7Q7OPjUnem2qoBsB42jM
tJuobeEEJClDjsS1+5elxoDkenRySp5T5j2hAkQ2Kx7SPCQ+aft7v4Xf9qdm3pI8QwBA5eOILo4E
bfMtFtPyeSnHTyoV0bY6u+pAHVm2VYZBG81ybw2BSfyunkAZzkYPTxUZBabjDP9J1PMNJLfXbi4N
dWDgSkl4reNlN0xe1K9KLDv6dEpPltG7Ef0ZAmBODrAx090LGWL7zY979zqx5uIODCz+MGbuEDsV
4T1LUxnZr9bbKle0gw5fRU6fF2WK5sCqXsm7ghyMwtETYT/OGQvrpGy+/VyNm3L1l06NcI8d+2tS
A1i7zyoOvBfGnr59NLBQGzt219NzYFjegyZPxkLnedYf06sycjR8ORtUAH2OOnjMlcoRhAtMDuDq
+7H/8kpZXAn60sHmxq6BPuQxRAjcbNeCEf6TeCrHcl7jJCE3/5lHePMIIVn1xlOcQUpheBf28t4l
yQgHdnkj+tMYUFUkR0jaIbU/L9H65nshkKU1oXEN7nZHHEw8zqsiU8dYfircQHnnZZ+20qjdY8aR
NLdvcqRJD3R4m141qejjNKgcD77gab3AnvSo5ghhZAm8vai79ArgazIZV7YaQHGk02DfgRpbD/zz
Xpf9Zap9ZOCuDunk6zeM4ZDDKszeMD722BtJDcw3gkQX0j9TjFpm4Yir8BCs6Vi6guk/pfBrfZAw
Rt2785xsfarRt60hGInaD2KK5ZXLK3SU7WyKXGaYyUmU1z5txIaJhdyrlg+yLXaIvkS8aZnnQ+M6
Xoiutl9EMG6pRxD7IVrKkDG4i7/dTE80pF7HLjoH+cMILe80R22JUsBpzdGA/aqoY+/ZuvEOH7Rx
7mxOumkePHFyUwf3nx1rT8iqCCYO6FPxujqWXOoKNiZAzV3duO5uNJiVpKhAm6HTDQ0nguFEU8Rg
2/kl+JLni+HXd3pO72ZEuqjGnl4P3bg3XXMbD4gEjP8Do3gJzCp9GTGtnUaXVNFgvTDuFtehFWgz
Pkm0WNl0jtLKtE0c4GIIIVvlj98LSsW+IEdtK8anqkXYlcl7HAwFyJKOK6SEMxKSjEEZnqaHpFkY
C7bzfCL+GPoF9LRUCPHdDdlyIMqNc9FYma4AT4+t4ZuvsnS4A6vKe1G+VXIoauTWztp0q7ndfr2o
IrNVCuT+kgmsfSwBEY+hyLNqO3rFsG80s7sxSm+XhVudwRrKD+GXycW7Nw/FC4q1nW/snhgpW5u8
u1u7lDsrv4JSia4C5YchR+mRsoPV5pRsVXr7YaHK98FYwN2mY/zTIwCewXTjJrJScShMYZibmWpb
xttyvrXSYvxyMNJd2ro9Fg2DVFs2/q63676+SUcw67iKU47+BB+LMDOK/KmT6cQhqwIkzsLjxPus
xDrktK61Q+fMUEPgIW+WjrGLSRC75uLeTWPrPpRao66WXeOfO+asrw2oKBbKBBDX3mMVZRjSAKTw
7aJlZ+/jNZtkAWt8VApZAMAoQ5U52dfMvU7Mvfptt0wFl/tsawxVNUmqTosvsMrRfmmoxrWTyjvK
Okg2kb/YHPfqiGAxsb2EpBd5aUD1DCxhqpYHc2jUrkAp5uEH523IpX3btEFzNUoolkmXM14c2MH2
dPTsApNFrhnG+Fqv1MtYuX2zrV3DeUwRV2o8L6nrhd0g008xL/Kunfpgb3ollC8vjxgQc7VxG97o
XL2P8wlNiVVPqCM9ggRjVruBEPc1hggYd/xsVAzLJTcQ7lBRgQNAdiZcUk95WOTYjlsCqKHfCzsE
PCq6PVjfA1vwrWo74w3XknFOSKfeF9iH9lY2R5AJWM9Sp9phpg/tHs68I+prutrmy7K6K4ep2Cm3
bO76pt3ntB06wxiaRcHjzmBMTe80cMTBwYyZT9fIbjNSCT3U1Ey3JD+6M4WN8WOENZNykyeS9d+p
PzvbdBiMo5aBOngTfAsLdaMkS5wFxa5J7PuATSvDluYWbfveMYPm7BRud+onw32C8Pqrc+t3sKz6
isGu/jMvfRUSmii3hMOlPyWHts7F0ePKe2wNfmn0r+WpGpweQ8bq16gqYy81QJZAZOVVQu+/x/6a
nX1gmacCaX1nl3FLaXvZ3BsFmBMJFO8bdYnJHQzTPcrKpg0y9yaVwTOhyfqDA39yZILH9djbr8rA
6u3WDc+vlDEK8TSPWyKJ8NYyYO+npn1oexU/FUsWv86T/u1THjQ2oShiq5jb0yZvaTwhTtIyCN90
QjwONGjyT/a4TqWZHkRXOjs/U8X34CD8N5OhzpR/M15xtb6pvOTqlKO/TUxGy06SfCWGap5Mc8ie
OG81F2FBPpntajmZDRslbPjjjUPYasfn4e3HQHwUACcPfEnRNuUAxZI90fYauU1D6nQ6E/0AmGLy
IE8DEZwYylAAOi/FHz3irKtzSOyRNb40tXzNYqJbyhnPg6X+yVRW9xLlbZdiZN51SSVfxjEY7yhR
9e+SonqBco/p0CGr4C6gP3msPxpzlBJzwTpZm0F9USwrT74fT5elyTQOC44/oONbjPnjItOP1kHf
CTvuDhxyc9pcDKA2T11n0Gw959ASSkfYTOnScvUh5yOCarVSEAQtvjm6KjwRFXwtKqjfLdxON0xc
/BHoDtAPwymWr3FwckpcZk1gV8feo5gWbr5uIm1aeu793AeAURJPnz1Pvsyd4R0dnuYXy2ddVFNi
PgQtfc6bRifJM7Jl/DGKZPglHFvtmg7bPeKfBfwFQ/otdoP2uPjT+ItqODwOViUveZulh8hAFkv4
47+wWNszYKPkd4nFT1biOaM6vT+qnlgONkPyZ/EoHjtSFzvJyr91ZVPP4cCIeGszbyL5WRv2cQaq
gIbn+cZNl4jaCEXhyeeMonswNGvVgekUNY7QygsHHQT7SmPI33WMSFhPjSw7RZ4PRKTznDPM/tsJ
o8NRgNbdUFNRsT51WDiG3LldVGv/yUXj8Y7q8rnqFv3LPUI2113MZA+GAHt8R3HlWajpbaolMeUs
/+k81mZ6csVrR0D5wvXX3I9+951JoCcTbQXXTGIwB1dbo4XXdKiRBn1h3lrsXT/9kMLHh24F/d4f
sGMk/ktMXWvtmifPNskc4071axkdEls3h2bsMQXn17K3Wz5BUz9XffzUdjX4teSG5x0Jruze1Njr
MoNs6aJvqYSoVwlJHmJbBpslSsRhqvR95Zv9sZXLV+0bt2nBqITjAiABe2RNUiUAc/aU29EEut5i
OjZczf7aljsN6wg2+YEtCONnPdyozGkOmR70iYlZfuY6Lu+qEYZ/OxjpWgfRXYyOuy5WhbU3Zpib
vSn9B9rFq90cBca+XIgq1WvrMfNXvZ+Xip4Lgfc2VUj+3oQFXybTqzeSXGerE+N7HK6Gz5YuWaw/
OdoiAEf7Yc48/KkMnHerOlaIYudM4641PbLt7DYqM+8xdST5OdfRr5U15xbI8CniEAFSyAG4urTR
aR6RNwDIqrDMB8AqOVm4boyCM7ALHM9ZaoR1EhVbanDBVtlY5Ar4AIy5jLMxcX07UD6OoDmra1wb
8TqPHba5qb6xb7hkeAHc5ZBGlYdx1SZddKVRZmDok5Fn437Glzn7Yjt34xeGk+ymNAznjpX4repa
9VRlHoTrzmanRfz3LGf3uCz1FPJDPNALHNsD2+MrigydOkFHBXQMi9RE5VVyuu811ol6dJ9BFVhc
0cFRwcGp4eCMPnCgCB9opLJpD/futWM9CbAqXS01Y8dzB1hEMx+8wsREt0biUFwz6f24GCygNTAI
LzGWYxNU30aLHcmUgGHkVPlXy3YjIFXzhw8hBgLMdJbRGCbKYfz0RjnKjUcu4Zhqp9tzWqLNeHIg
zriCLJuT7Dy08L0i03Kc2PKHymZYSOT2xXWWHjaUMR4DDZY9SJKXAhfDZxDfpGg8atOI0eeVhuEC
WXbEG8RkLcJgTkl49MgzHtnPba/WyD+sIb3MdkTinq/EgkNPzHKHIMNXWr14bcYjLoZXrdr2WEu2
aiY68KSC/YjrjNu2PBROPq8Y0dciyyBXZGN+ituxvxjkFThxrlC13OahyA5DIkTklj5Pks6DXCYQ
I7JqHydEkhi6P1exsTNMtvlRGR3VoKONu0aZdFV1OytGFBgzHRqjX4SmrdCnZrvYGwY28CXr17IP
3jxr/sm2k62DTnDOMB3gGEi94wKHhMJSksi2hVZfNOqYL708JmVXH+dMR0f6eDtWbkPtCC2y35Ts
lZedjqv5lE25IAGPtTY1sr9T4txrd1+CJrtHx8qOY1smgJm6d4W4tHVK57Pld1uHigKfl9NcgxJX
x8/IWRVvBJbeGSJwkJlha0U8fZv3HGl7K0oaoJr6uNjkZYuRSc7QbM1K/K278tOQ9sBf4SRsl/0L
DmRiCZwhco0oAOmqD25TX7w5k/8dxUG6m7UuwsITF5hS2K4zqEzMerZBQh6aESMF2pnHiVuRrm+4
K40mI7PCDREmMKkwTE6UGBR4RbBNNniiSo4QfQ+gIXZJqHk1SORBNdsFah7umqG8JKY5h73XPXSi
6LdZN9ziNvqQNll9MmZPE8G0HQ8vsJmAvgDKYXUzWyKFdaq33uA/8O1oJBIM4zNzkz7JY4rRltMi
vF0OVhDzUtcxP1AEQxmCsZ1IrGNS14gjcu44xYrhnTviFssW7Ov+2NmATUY7WNhRNs6WHCs+zKxr
d9FAmjAr9aXoXv0gz8Nh0OM9JQisqMGiQnJQlwI42LZNgiw08aqf5rqELwch72KVJJyNxGA7oxUH
FYHnOIQ/6T4QOAmRIc9WSwvpDPQPebK9HxJ9VzbjXVz0nPp4bvothAN/nURHEJpZb+JQjtM/47rL
wGC9DHqxS2OWX0pWn1PHvqEeh0y0l/Shwcxvs5Cq3nYJA3W8iO7RLwmf2EP5WNGlyH1Sb/8RHZsx
P1pedEfmnRif9pvvxs5gaw9NejuRMT4aRgYIgkMsgIbm1C55EgbewoyCNjlseKa/cWaWzMoDwEYa
9nNIRo4aGR8daGDjbBmmOJcO+narjT8WQe3tArFsA2CQLHTjkpqo7fJQW7O9RSFyNomw9I7xNycA
9O27CL9TGIxUk3DoyG/Yxq8nUuIicfDg+/1+prv9hvCjwegjHnbRmowj8NNsHct+lk10M1LZENXe
n6jVBy8zHktO5Me2Sx+9kWolzmGPCr/IxS7mEyrag19XRLfL8jyTWkSHfcVG/9ekH2NvFbVDYwnB
UrckzF3aKggBAwwc433QCtEDyMKSXSpezKgsH+xK8W5YJbyACp2JUEiSkNF3uowDlX/j9sVuTAmK
Lk31mNnlM8hBZ9P4vJWxthAZOCPkvXsIBkwhQWuSQBBId5ShblVMQpPIXpjI4i5IUhEObQXZ0cUi
30zunZNkZ+AgL3IcDgslJhtREQlPnO7kYl/fUo+BiXoKB+TOIU9gN5jDB9Pao4rGu8UcHs3YkKFR
/+TonVoSnnZA6G3MGJeEP2SgT5KnbPG/XS3NQ1mvKWDfmY8pkE8io9hEIRcgtiYb26XlRjmHJoNm
NbgDgnCQc5BJCvJEZvygU8Sf1jc+Br/4FCK4ZzjthnyKaTjE/b60jHD26ceA9EekoHswuuGVscS4
8ZpGbSZcbxtX4HCQAvAA0VEeV0seHXLCy0Btt5N8I6Pxq6KWtYhGJShQxMcEtBw2dsW9HQhj71hF
e4CVNGyo/wqZEhOKnvWhbrAjCR0He4HiVMIN9BIszljeLkQmbvoiA3iYtz+T3b3GxB+nzP6ayxzQ
ReRzXCKsA2dHHhXTmJBSBXabSdnizi6h58z+XZFOn4gA30lNKtPJ2TEmXfZnkA2tYfBxMTwM1H4G
qzdLMr/EEjTg3ej2sYDKMGf+aZzgysM9eCjiFUpPDxA2Oy78IuueKN7JtlDp6t08r8ySLuMKNdt+
O/2j2wFch3pEEaQo2hdjND9zl81UNKEn0Qb4yrEtCLnUJO8ru21r46le3E+KKP7IagpjqpW2wkHN
tWZsODkDGRA0ttrAQPsrTQnlv6M3xUqyPYrgHU4nyH6oxSEj63S1Dj8Y/MXt7I1mOCr7hLv9TJsH
I1IxN9uBl6OvL5s3ozvFO3Nts3BU7rFXx2zgLNCwlplshMYotW9b468bATSyU1rMKn8iiUK/w0ZQ
PbIdKsYpCLJvue2yFXA4mK88loZpg+DVjJSnWlH4RHMVHK+CHrV4nB8KFdBMVpkHRkxPEc56gj6B
s6dIo8OIQiBqphgspFvgV2bDyWjznxV2Qar4PprQmmX/FfuYl+3FeaUylsI6B3ppVm2UkRz7qbuQ
YSw3y+gTHO34HBlu93cEaKMjzdwTD2+MtuUAEVJSwrRHkA52AROsrbRdCm8sHqZyyh+ZWUDoSXaF
YUG2VuI1S8CDNOY3p2uEQPNK8gCfgbpPY/eFwJN7GQYgLTAXzhMbbF38zFb6h4rNMwHy9z7m22pJ
hgZvftl/Dm4kXssOGVzKRZ4tk2dR7Uanrk2oBYXlsgXqkx9yc242rediSZLo71ToTZ149Wz3u+us
VzB6yRGNiSKx1j8uxuom+vHZZzXo+rED/8lW82enNM+LzH7nKLlGk4FTkAQHv5NxAu/iShFJyLF7
OWctmj8k1plUSbgidBzyBiyirG470scVBd5RWOPdyKDvK1uHvnAOHubeYD5fPPsj2YvGeKeUFhxZ
DineNiFyUhePGOAtfxOsbzfRYPA99J9+DRxlFZo3pk+fkkzIJSepl/AFzmI/LX4LN8xVF8brl6kI
Lq4TXCvYhOT4l496MYA41kmAIYynYylL0kGl0f7IBbsDSJJkr4R350rQtTrKH6a+Q5txKbLr42cC
i/dl795PGQs1VSo7qla2nj8ux6r07roa/lDlpThLzdWENGBcSceOSAdbDrgHBOKClL2aN1oPQ08D
y+qxpSc+C2mHAZXEtsmsYOJQbEoDhJYOFv8Ripmvg8eEeQVz7rG+K1r9/f/VY9L7f//j32zaI/7v
4jHCVvlV/XfxeP0b/0s7ZouDeOyxi/SExQDcApM//ujuP/4tsCFYOzY/4Lqmy/Pnv7jXtv/vHo1q
6LlUr+NZNlGc/7d4HPx74FHWFviey1UfSCH+n8TjtTbiv6jX+JGE51jSDTzp+TKwfDDf/yodJ15f
SRDxRB/Z2AFY5uo2KDMMbdlv/uVD+T8A2W3h/A+dGg6u53ge/7El28NArKUd/6JTu4B4IYNX9mGK
F7I62l7sZc9RZmZ7taiSjpAAWCJi1Iyz1Id9xrJnTFRGEh2+jHaKEVPGEdygmnjN45xI9cbpt5q3
WTR4f8zRVe9YjZriZfFn9IdKBTN0uYoU2EYN0OL3sixLB+ciaaIQTtFMOtFNJEqvRccaME9Mu4d+
RvzgcdgkFnafJH5PCFTzkmth3sYhBd4BRXaBtdTDuGfPzZlFeV3cbCYMxtUR59xCtK+qmR6IJmX2
RRtfdHV5M18lmhYWXdUM5rYeZ+OHdzzSAT4W7VPRVeNP2nQELHzyhyeK/rrowKtaV/QZoShlduMv
qyumvY9khn268zrnoJeZA8AS2Nhn2GLT5DjRyAvpsJBlFtZu7/5phiT4aAklY1BzR1ttC9NZxKZH
3r5TUwOkapHMO9nhSoLCcELjjwTbHsFPMsTQeWLce5jcU4vOubYaAIRHQBorOxHPimbFaVP4Lj2K
gAbVizZt/Woj4P4mE/iKjVocCd6ymHhU1ygnGbNha3lMqH9stlXa4PSTcvKqsDab6dvo5aw3pRM5
nDds1y3CsS/ruzpl87CxpCrFxmUWzcMcUyAzUGHlF5E3WE4n6ofmbYLr/S8zZHrdUoDUFgu7bt6B
aFfPKPkMSXMoWKA+/Cy7IbmWxneDVCuLLouMNWNuen9nuhkUmy7Zf2vVmu+e2bT3dEnkI9b1ZqLy
vtAtrOls6n8l1g8LMPkYLOTr5vRUKFePZ7+PxCrCOsb047UWZrBq8e1fUkeoXamom6O2CTAQdJCU
IavRnn8W2qyHzdBTTEidE/HtczkocYmcAUZMI8gi7WbOoPjFcsPEZOX3qwY9TDh1m4gkDg53YZ7Y
Eus/2tK404SFAY3Qb5AgceN0pRkNymODPbwZCFEkcCzhiOTOXRtj/QN2QPWV8PvsnVmbXWJkM7I3
MQnQYtGQkpjxSg2oSYLTIAyalFm0jdOc17VhAtLhEOWMWWwC/OKegzobY29sMljxiHPNzSLLiXkR
54l95bbMylJA5Jzv02YiTd42QKAsmTdbLurqAYeK4GYLCvmHTAKDVbx33Li9acAGSgpzwaWNHxBr
96Qy4NKZ6wIL0EtL3G6kvW2XTSWiP7698dsZivmjnUomK6XVcaooZ9TdDX0mY78ZU45jm8C2zb+1
Yyc30tfTF8W7OCkF4SOmkYZsVlIS3ZT0vM30ugamRfKYZaAzbg2h+1uRSIZmBMSGhkB4TevZSIGA
FQLICoZtuVTMIx1n/ogVx6ZN0cqVdUqLTYt/guBCLcr6M9L1eKqRmQpwBKa8mEvjv+Vlg5RSyRXd
OirPusaGu9J7nO45KN3OD50qSpdt5IKrCI3KM166EXFo08YZ1LYJGyEzi24Zbk0ktWI3d7b+q6eA
A/3M8obJOzeX9yjHvsaMpEqrkOg1RYTUekcHxoXNxNnDxjHOiaZe9qycWAMUV+QUQoYf3njZdVqV
LYAIDGjvh54vc94LM0iLbW3jTAupA1YPMcuN8ULeqCfO0sZEFxsLD+POJ3Zxh3mKwLmiRxSEeln6
42oB7x+8CoTz1m0WxLe5sVw/LKOV6t8nPY2YFCuy3s4mLaxbcpuyCtmbCiYGuZe++DCbYmihTfcd
JCbgApNMAhBYpV25RdrVDDC019wkiWy+TTfnumYk5VMbUGL3Z2JK8o85MwSWDbwyHjNQXKziJJKM
RTqxB++T82Zk7TqnZ/YsJ+5B0xP49oA/mfsW3lHBrlfALscpBgxkQK2t5lKS/U8co2BNLgcO76xp
ECGdRsR7JoaJ2GdkmoNNGdeJPuVL0TOPijEZbzTjBlBHXbo8ZKIYi2Npj9Obu7iKwJ0rgg9ZOQzZ
YCV4eqtMroWNE00s3NrHG7IB3rsSDgeuDIBNQ11xnLLLxzXCHUMSYw/OAAgI5KaB8Co2NmHsz3wK
9DuNvBhJ0ZJW6bOehruYsRXkMBxWXwumb8KnvteJA+QX6PxZhgTmekhHGybldDUaoNNO1FUVzhnu
TRNcKr67IKwnixCXRzHolR1uRl26HTOeE01ApH1ShUt20MPvS2lYXOxIILNcLa7FnM7v/XW0uGjX
JowvsGYIo2HHHmGAl6GmS2bcUH9TPEW0MIN3ttdkuNdQuXwel4B3zizSfKyNvONKg7fMwwtq4pVx
F0V8TT8Bqsb/RaDYZdm3MDxU4sGpA3JR2h3Lj1i63VddtTbj8pFDHFHs1gd6ahQtst9ESKYi79Zt
uXmw4nOqyF7NOSKERSkRVnprErFxx+FwnDGtigpjSRFxkHbiyPiOp4pGCxQU8uLEx5t5J8iF9IAF
Ojyyyva/FxZofOpGldxhv7XNkwNQwdyA1VFiJ+1e8MnoLPoVgpnghlHdeIQKHfD9FX37JKoF6lwR
6MHGhRSw4dE+4IfzOLZ9eljqcQCJtsSoipxbaBN3tN0z+Jjm1crLVo4RN7boS9tZ/vfg44Jcl2aF
nOWUZ+a2kvMZyPnZJTa5tcaMSaJul/mHrqL5pcatvTPr5lt07gUV+6bTNg77QbSm2s5EcT6Y7hkf
urOgVUuqR7U6Jy4TUNrJk1NemCYjQbWvZmfauzXaHeDlgx8ouNNNccp9tzszI0PENHu0401XWuaP
J6D6ROtqm7ATAaUexcwMgDa4Lp0Gcf67eA26X8E0bcRkwOG9MMKiIsi6w8kx0IbJo5nbCCTw1SKc
UhwTYjqMWTOTaPLS0U3CYi9enFkeyz64x4DGforkzq6n0CR06BwxwBmAXe/2DGuc+5K0isE7ZAu0
9hmTLsfXG+8bRZ0UPkvSJrITASO7pD4BUI0Q9HHKs3/E/uZiWn5tJJh5NivK3lpi9HCoKxJqkqH1
6g+CzjRyDeN7Aj+bWt+Rz/wka8Bc7JYoaI4zx03ciFJ8+CVSijB2UenyoLAbgotkr/dcXNTDQDTn
44FUSHO5pFUZR0ZIGUsC/8V+Kw3X3+sqT8mPLmb0juk93U1SnvrIHKYjoz08i6jv7k+wTOUtRjPQ
3cbA4EWqf75anrchBNDoRo45hpceXiCMTgsOqgFHbIExv8D+0MWXiKk17ebu3ErD2WQDD1SFqaqN
kG78JIhuPWoVt0xnDxh+JJLVmrexh7zHKE/LSp4ARqC3jg8pRbSWuqkelrwzjnWc7rUq7o1y+Qww
sD61fZxf+sGhcmYpNHyu9jFbOod4bpYPH3qWeahw9+2VopM4WfOkoFd5rYb+lrfaxYMU5C2x40qD
BCFk+6oVNin2RD3TQh8EoZm3+bOzOFdSUgs/KMtz39PXyBpa76y+fY3G4tQP5L3R7d1gDyGrPs1m
ZhwaFzM8RTBhT/V7SKJz2g4ecDC93HZuxQW1sDeZBhZeZ9EMcVM8R0vp/WaMdTeq7+bHUVufbOBT
hH/LnsncxcOBGRqJ5Ljio6/6kkj8Mpgh2+3+ZQJs/oDazu6OQg9il1l07AwWgd5qm18P9PmNq+x4
X5trnpgC1fZorlb3CZY6JHxf7YZ60PsuJhTugLk0WYKZYcoqoWHATMZjXba7zC+/VcWA02HWjLnO
OZgLg5ZUsRk1NTv3bEm7Q1uxPGSJBSbME8A1lju/T8lr5dK9mL73CCzxwcpQ3ek+dzdQQK1bgR33
METWgYX7zQnScxWrvzotdlAA401BK9MuxcB9MKB+uXNfnImBPefcVpMySA9L4iamIKXsZB8BHBMm
L1+ea3/PcEDrTZLjsJ9NbkqnRTVFekYLaSQblXYll2PSmQEA7Epv1ltqcf2b2eCVfXcc93YEag0t
lsOHLDQseUItaDwMe2tUnQ2kJkkUbCyCzUCx95XdnX1qxFztR1rZNhjv9oNbvtJhMlICkVDbthbb
t4sz75TqbujBwbEXL2DAsOxyEnBi95AOYtoaxvLtzuSbnQSZl9TfHUvSZyKHZ9Fb3bSNkwyeyZyS
c91Aq49vgiqfkKy8/lyyHWU4WqDpLe6yZbr73Fb5U9/Ie2IaD5WiSsnkmKJxJJcYnaS4b31y2J2d
sdViLViNJvbPgmSNu8Q3g4MM1kpSfZGm5rPOub2C1HxzNBXMWAMW2IhucTHIOn4yCPmLIUsdereq
ARpU5hdbhyv3TgS1Kv7wDeOI2fO+xgwCCbu7Vpz5tOftDQyUF2V7lSLKux7GhvhNuv3y5Mr4PYhz
Tk9t5Byhdoz7lKjUV+/kFGyZaYbRTQ5DcSqAZaznAzqG+1zQbSCr7q3UAR4piyOw4+/dIf9ZeJgk
jAhhnuCwOcEMPg8rEiIo/Xs2fGRxpdpSG8hUGpYH/5w8cGfqUDnujQhyKilS91Q0tXH2TOsnheaL
BZf/hUfb3KnMxyHY1+9LDqliwydgQnaCeY43LZEvnu+fWxpxJxIAu6I3JvYO7JMueY0Su1BNG9Lg
VCCNdyAdBuBVNIlBLovEoVN85V6QHMZEQMsY8ey3l6oB5B2UH/Anh2ssxR/cVefWHP8GQs6Xtunu
fHukObgbg+BiGNZDLJbsBk0i2Yoe9jgXqXL9o4XAStgvl9eymlNqJJyDagNn0y4rACPx/Tv225rT
PVvbrDPe7Ypfijmk2vkAE9lMghKTscujKHffHTZnbPaKYzSbz7QKP4DbQkuCIVKiZk+MU1uaMjQO
BDv7jZfxmlvgJZntkq61myYJvXHmOB5Px3SmXIeAEYc94U5Hyyn7ULvw330SBwCTCgeDkPU2d31C
UwOpDoxAkWo2QVnoI77Wi5fXFnm+IBg/bYn7UguSSNAPmLfW/XACBqmj7aBikn1Mk/wwWNrgrizM
6lomY/meNXH8GSf02ZRk5T+4mvr3XkuG4lN671cOw1ddcrIog1ugi8hkjQU7D5Iwi/iibudsfjcy
s8SB0dXZQ87ZJWHhac0HPGx/rdILy8Ckczt3ut3aBM0nmoStE986TvfdIBEdRsu4aUgVroH5+r1J
vId+hH3IBXzF6WTgeRTxtREgh+lyXN5TIPA/SBhcEhqDGdOEBzehdFXPLE2AQustGh5e3WxyzJ+8
B4AyFha3b3eHnwAlkI6BlTfysZi5pPER13iSBfo/qTuz5MiRLMtuJSX/EaKqABRAi9RH20zjPDmH
HwjpTsc8z1hEbaUXURvrg/CoKCcz0j29RfojP0M8SKOZKVT1vXfvuez/MJzJg3z0xnS0qSJ0dQTC
8WTLYu+2OkalDKsnbc+TObhFk8Xb97PnARUR1K+aXJXs1a/zq7Gfz9DxPli5LK4sq7EfNZpqJpjZ
A5O8O1OMOLcBEG+I9fpaDTo6Z3C3Q2o/rDqNBjMjmzP0RXs06LdIA5WLLo+DtB4To933CpWhbU60
SdCfgUVgtTbE1EyNKuHGjsnl0LnGvTeHF8YSUefSYkLsU9s7JhF8LX3rTms3K8yb3JSUxmPQcnIZ
2bG3keZJkzojVHheCeN54s6NUCqMrs0Bs6LqwgchOwRuBfP0uk3OK8KUardD212m2FGB8fdoX9sw
bi/8bnhGzPNGl5ZpJTbhlTtwXct91I5G1kMe0GTaRLLPX4Owqna6S85TTNmLeo/auaTbgDu33Vpp
WN817jAgndQYQiMqKShI7tdkKNazl6OnIUY7PNrMo3g0h2lV0J2hhSc9eLpldUYd+sKxiS2kMZ45
7/K13fDSvBtLoVQMYcrmJeQzKS5bfHB4BhEG036IECeWNHVc2JG5B+/A7ubT2UOWS3eKWeQkDl5e
FDsYz8t2QNLk6aAZjkcGFhrCMrhg3SVOlHoMStEMnkJHQsSdmlCrwrBfjR1xeHh73hxdYdUgRGHj
glv3a5SQLcpjZY930m99tTRenY1cFGdZcchmPrXZtOkjo6jb9znmcQda0CoKq6tBdXAq+0XIUTuV
cXAMy9kSnOSTh+HBWY4tAJFOQcFUElrCn5/PCL7NLUgaC4qRb98BFgz2Y9jKtQWO7xCWqEPdKADm
0kxzcS7K6Kyy+9tFftWPMBTJnShMPb15FCnrpqV9sYpr2m/M40oMU6NY3hR/PsgCPlTGCls2hJ1h
BhgCioFO12agvU47MJ9of/V9ET9PlcxzuMAzx9XIOouHujoYHfEnvgKGRgQfjnphp/QnM3GEhHnE
SUBZHs5fBbomGLTrAkUCLOWHhjbdOY4l435mSCWH+hPz/c+FKBhZspMuZSO70pTR1lNywXXynRAS
6d/VtnvDdMNNdr6sRhp7PfBNyxvqVVh2z7070VWDKkzSLaCrfRd4KHo9SqXWov/BuJdmbdz5e7pG
1k6gaG5wN20ipV+80Z1Pi3z4WiTlLifZfm0VsOYR8GLeSdu3HKbTGqbDHTrSfT8WD7MXvo49oW7w
z0g07OYX4Ovc/BA3ocxKrjuHwb4xlfMR3tN9VsUndTwdE7ycK9BUat03xLclNCsJkhP0iqP8brAR
4qJvZNu06Mwnj2wO9OsC+cg3OW2VIy8zDmB4Jcl6NAFLF6VBe9slTUGlMVLFBoQljYMqjhHjtCb9
qSBl9O0WgOVllc+nngrNY9JlXADymqyXlog+JdRjStQemx7OmjNQfjRDp+iZKk1s+wn7TDRNZ9nQ
PAYMUjaY0f0UYKN7nSXlcA7N77oeBmdV0ZjxJooH3n24gxPHozfoy5m2wW1RT6ed7ciLxnfDTZzK
7tIvs1sTbtMKYzvYcoLog46znDnjjWBPDSt9RZvwMmpCqkSYwntCxu1PviO+djEGYXtcT5O4nBYU
JWaYT1WBU5oNWK3trnswS0igoEYfHGTHJ3WPD4gtFBKAAnpZN/GWoI3HCTXwqqVi8oYw2vaARQLN
12F6xXDv9ItMiPHbagZntQq85jBxPmjow1TZCBYMaSQ3uPyaOwoJEvXKWZJANmF5rMzrqrfcU7cb
qkunlMeuitN71ODFl6Y2Cf5UWYyPPUx2kVcV1IYJfq9Qv3A855s8Bju7FqRs4gJ2MEs38aXVDe2O
HGUMPhBwMGqTgLJKkfQiEoHYe2n4XKjQN3pf0J72VKnGwR7d4GIQtaRt6nkwTZNqjUs63nnkKKFs
nuW2kswpfCMgX6Mt2qMTj9We5uQnx8fsOczVjEoLrz98vi8TEMszPZIISUszIPc+bZ+RUUH9w66a
7eq26/dofPs9bQKwWJN/dJz0DZvnJ6IEDsCvXkkyo5esm+ZTNQgnWRuAG9OtXareoNnkEvOY+6bY
hpWJWpBbh79mQTLWx14zPVBC9GiQMj6xKuCuibARqbXhGC40xIXOQSeSWo8j/XUSSNNXcTHd4p2Y
10NXTbdD18J2kLZtndJgoTXngcB8hJqJCb0U1edZD8F9rMgJwsBXiO1kcv0bKK0Iip+HE0IW9qyi
qdz5GOqWm37C2K71h4EMsrpbl0MNDllmt3juvHWchy9TYsLSEc6IUsuyRpDcHqMikBjANTQwjPOx
IPiS54WTuQ69dDMT28E6y+czi1NzMzVcNmvUB18xGzySOWEC0jEBiHbzF+hFPFajiZEDcNKM9eNO
9RSBmQC3Fy5G3GBu2qMVeqiRUCtCIovtfR3S5kP+1t4EJVw2EsmGi9EyLBhDLurtFun1yoHVXdtB
/pBThTQyevUC0AG1aACmkphTToxwR0Nf2HEtD6BL7T2GkPxEZm6zQsFBiTblsqHDit1h1+vCvy3R
iz7JOn0Lh+hlyoPrpJPetsVmj3EsONQCjShM9fIUZZc8HR3ceZkFJ9sfPmu/eBWK9SoC9xbhDhkf
Dl7boPGDZ1+Gd4wHL4kYvU7jVN8n89QthieiGeLqE0NCvkhjPgFTeolhiX2gx1e67nz1UOTmA423
ZkN/8/M8A7/15mavK8rGVVS5L7DdQUZqWpg0EhmcjUiiMIRyPiL8o7Gmk3M5MPWTSNc3YdU963ys
tggFX7NEdm+iLO1q3VmhfZIDvXABRPHwFlwmoon/fSj3WueUTh62I8IVjk0WRw+Fzfgujm9qpoCb
OsxhNQfK2M/cGrj+4nZMTB5QGGTkDK1bbVzkPZ5+R+Snk2/tTFfsko5OaCZ2hDxddROhRs6I1DiL
5mRHWMBRkJu4JRfjaOBaOzR8Ridc/E76BihRhjqsrTH/Q9+Ixk9D26H/d7Bb5x4WkaxChJS7FT1a
GFvrpC5BGXCk70ilO61MrVdmbH4d4/DGkIphQGXt4oWywsq5oZJfnIlc2MxGhzu0Y+6pJCJo9MyT
wulOKxIO/bWBi+joNVEdr7uyv+sSTHuijU6IXMFRkREisU1H6zrKwlMnnA9xGYP+j5ZRzWyOx3HA
+MRcx9kmiIpKizhCoCaY7arRXUjhwzA9pwykLyBh8WtxqdpBbV6YY/KacaVmujB8gk2T4eGKzC+D
bTLk8pxmiYYrXeKAKvIGvfwKndOJ9oz4GOtCPY4p6XXYN/NNIlz0RnEJ2RH5Pw0FlBf1LnF0+GQG
ZXhOG5EglbKm+vO5o9HMVcreA8asb/hbuy+aaeYxrCvoV6FDUFbtNvkrVAvDXUlzuchoZoUEJaqI
Ebs7tR5lCgFqVuXgDdP+BLtwSmff2VSzqN+ETHIge/VSw0cG/ckw8Zmkly6Fd67qPU/oeJymIr1A
jh2fcxrTliMrjUuRRSxWlNNMnJvG+mqX7F40HV4UtdsmkkD456RBO4f8yblrq5IsLceX5h6XknM9
kqvIOYLd7RWVpxUw/oN35zUFhDx/6RhmPIC5pZs1GHljDeoQD0RunZXWaJy2Uf65ne310GDKiLpC
U3rY3DndKKtuZxXDAyZ3LExR7hOjBNSQsR9Ndy6sIstuuww5EuOfRbZI8e/HORgMevtPRmNkj7U1
Ps2DNdPLyghF8jplg4WbucSFFn5oZOrTovaL7ZAoh7KAq+8gO1hZ7twymUqNXuxU6hAbMzb9p2Yy
kpMRdspjlY1oKysEnoxdjKBi5GHhSoP/TN3CYNrZeGHfo18rY/fZSSJAcw1S3Ds+FbabsaebPoU1
11pZErq6LnqdP1WVRdtwIR5Spy4JpVZRf3aWzaebx30EEhvhFr9OVBb2buaFBF2i3B8DOo8W6weu
yZJAIha0EIr6yGVb08468McLu+kMnFlyEaE2ZD0nvvXAzCliB54e8rrJLucg4PwgLJkd0TTP+jhI
BXw9l28pbeG2tqn9aOPlsYn6aJi4jPNdGYzhrnJEtWkxkdH34yR78qKkufYJRL/qdP3J93O2kpoh
MOYOnUTnSLZbsVXJYB8EwVb7xASe21ZEV2vVy/Oc2EEJobwZ0axOIjwRbPrc5AukgeSlnJoTsSzZ
gGheUYedV8OMlQEQ/AIWOoGEb73GMqKXAR3+DHYqMTUYg+6QkVg3YTKF80msq+pcIk45akTDVmNh
eeq5R7FZRweVzKzcQHb3OHAl8/dKbGAfEO+ljde4k4d6EF/jwO8Q4wbXIWH3NPTGjpFQ6PZYIozy
uQZP1rJ8l95EhkIugsF26zY8QdxQ0hXeWHGbSI/UBAN89BNKQphYeXNaRpO6UDyhb6ang0fu+mjB
U5U3fAIh7uNGGWdN3vd7NNvcRu0sagTUpaG410wiNrmRhCcqN07oUhmbgFD2ldO64CVUxgx+noKL
ekZZpBiYQeg9MwzGYhZ78bAlEbJ4M9vOWDNC7yEl4SeWKd1Js7KJ6Cmrfi1TUBK5z6xbt+GuUcl0
n8gFf8jGimlmTKcNnrRhVysrvHQdd/gcK8ZYdshkqPaWxNPcJ13GKLvXyoLUOYfm8ODG2vwKHGJc
+6gdH6Gtjg905eMvnQIHdBbjkFs3OEfuUMfYxzhpkGl0GNY++exnB5w8CylqdPeQ14p7NyJsY2PX
jbFGvwNOv/UEUVKIpQnt9gHTYmRLoytA60Q6ZQmT6ZhykZ4DyvDBe6ZArie2uEncjJUkF82LvuaJ
xfeVO6HGRODDozNruQYdSas7GkkewPb5NS9l99JPwHQS7norx7XNi3iAKuxPqJes9s7IWpD1Kllg
WJPYOORZNit3NomaZPfBV9NMLsyEBinpLO0Ol6C0jYsOdcKdh3Ln3rAIj8clNyL2tPORs2CW6JZ8
qyXZYAwzhsy++hT6UYwESwnMEaoHzIuRf+K5RwBxyuUGZPHYjow/4exxXOFo96k4Q2M4Cmuwn/SM
Y31l1qlJ7YBLbyT9Dcs92we85xQ9Vx/2noGBZ2Y+SJRmeAriubytm4KSCxIkrL4A9IvF5LjFIurk
M7JbrP7MpyPao2SxhDubOl1rozqiTYiQYDcmt1fdvKblOFyGJALeTz6PRN4G3plhFjGeY3RTSPTd
zzLGTeYxfsZb05Er2Q3ZuEBbnr1S0YiGbxIpFTyIYWrPa59uRNC5V2goPMhv9NAoQ7E+Ajntcov3
QxxUAA3mLCE+Nl/EGIweYlgsMem5qEfG4USBaj9RWfNIyVavWsoHHK4YBP1aH8sOC/+KXuQxrqdL
ZL03cZRUR0VnCMmYzmnaWZeIiDZTjbfH9Q1tbRK0PBPrqLgRgu6d0oBMVhFRdNwx8BAfjKogx0wv
jnt6fyaOSsopSS93Xeedt7Xt1tqAX8A4H6bPTYnSxEPcuEjvg0+MIBrSdWb3q+96JRKgAnEe2uJc
FKzwJHgJqXxoopAkeda44V1stUTAwYgL1tglC3vp99g4KX263WjSmY/0pX3KmDU7dLTMCGGZgP5F
YSd23D25AyIzwXE7R9kaCLz/MHoj9yu8gwnlMgq0O3LHx2Oc1UgH2kUphC35SqBc2kM3zV4qr4ge
tK6MB2TjhbXW3uw9Me+NL4Slo2WvEFggNSqzWtX9RUieCT2L1KcSlq0lQ3pk6Doif0DL7abyIRxV
eGPnEEBICBrKtaR/+IUWJ0x2THCXKZEL+KPuiSLeahnKtyRHbTSggttUfQ6qRiDaj2XzySnmrcWg
bKNRlZU7yUQL2YeZvA6MMSuGTfR8zRvq0dO2i88gCzCWLXKHXImpoVDV2bSx3eZLYHm3GCDDkznz
uIBF4cXg0Epygi+16ffPXdd8MWXrXUVECqIj7PtuI9DuMSTLt30Yby0/nvZdvlAwUwfGUWU8e6Hs
OPgy4p/yQ+aSq2zks9iRMXNX5sBsLOJhD3kzU6OYDcAzAmnZ0BoWqdl5clonFsag2I5fE18A6O+N
pzkj6oaD6yQZBFYfUABc+e4mE6pkmcTFKdSZo0tO6cp3CIkFcbCKlBkilMWM1NkXGP+rB2eyT5fI
9qjD9d9PNDGw8a4wjiKSQ3ZM3P1cMkuuGUZSB6pSnVGMAnioExiTK1rJNAJwTR7RmTP3ZNs6kKrc
77wyOZvI0liNY3aD++k2J1Nogzd6L9LWITIGwgNsa+IgzDXXhPxltIb5Kom6C1ckl5zp5Ng20n9i
Y0E/04gxvsE94J+A9Suv7TLhL1aZxAwO3ihfe27PHiTNlkZSAvP1CkVHnO3pqavTOkk5dpaI5WE+
JrkvKEF4KlbCsfNPnW0G86pOjfCe20J69Iv6KxFt4U77mSFWWqQkjhS2osVb4UW8jDChb7Acho+I
dvJLPYaSoCGIJTBUaH/CfohUwSloUPTykAv7vIXSt1Xc9C4GM0/uKhWBv6RKYP/NqgyZcDWaSPvj
sqWjYFSnETD5CH2qUTyaJabzCmTuNhypTEpqCLwMVyQzXIDu287Yd5qyQxJYmuN0XorMPgaDU5fn
iJtBFVaerDGejAX+7xmgarMLCAuOoVD5U0sDII4A17SpMxIACx5lE6R+/xnIKQWXixM/ei3pzwPQ
ZB9hh5+xUWVfYbhEGVmdFpMNAXW8vyKbo63BGpnlfeVV43XM5mk/w8Erbr0hau/bscRvEPThbO6y
RPE99BPEs60r+7raAvnJr5veIhwDCG6ef8FxHabLlqtByfbCik5UEon+ZEGRRTvRytnHL18qsfWK
iaqCGqyfkGSNU3s21wU4MOzXgMynsmyzjUbbme+MSCtzFxAFUpznjSWJl2kTrU76MashCAEgywkM
IOgdFwWcSa4SMnQ/IQzTX+j1Gxz1lVXwlVT1dIdkkJFG2M6aANQQx+5bxsnEeWkwdqMdJpLQ2Tn9
LGlyaoVfbCqUu6kjeLCndjbAPjB61+mfAXGL/JwE9vSWTPjuNkpqxvxuzTHLWcOQf2NRdctTDbF4
2iJvV+ZdWI82vjvA16RPVEnrraeAidGhD2LpXdOiaKkp6NLDmMU6BmG3CHgsDDTj9ka5srB3ucrL
CFMeyVVfItOwPyHFBOuj8kUjmfhSYHAhsmXc1PQAcTz6yQQOdrSoWsxAEOIzBp33pJH2ROdJQEnD
X2xlX7CVVOdOI0OB2NWwhl0XFDTeu5BbIYbuwUBV4SZXBbRLUD9yNmGtDW3Ekpsn7ASQOsr06NX1
7x0DwGVIOiebijfpKDYnG5nYborQKB0iUQbtSiP6E4csrJ1p59JMqnGxJaK6HKtMPtiwo5gSE6GK
Y6/IEBggZUmNvZWWU7pmEXnEvUs2WOBILTEo3N8QlZqRLMUmA3fbEBcMMA6ncweaZZNFOtCbcpjb
6GtZ17SInNZEtpWFzaDv4iKuaJOSwXOWlp3C4M8yUCdNUZoAx3Q1owc3p5xweuIUOtjI1hKPTOWm
YTsJx8D0NxNCAghmLrcD89KSzaaoXGjIVoKFKcvGlNDIEO7jYTCV67M1oCCm2QeJcBVXlffQmr1T
XQSuNovTqAoqTmbUh9a2yPEGnCIcHXAIYSvh2s2F93Fi1k2HLpZEWKTMtRQdgTSxwEZHNVmiibYD
AkByZLUQewz5xQMoAIzPzGpoOPESy/RgzpTZT20peh/lUU2mbxKMUCzYX8dbLgAFt/HYd/GstVGf
cXNz0INvAtJ07D2MfHvcGZyZat/zkcUX2ow7Fi8kIX3S+7otzwpncl/LoZOShHYRW5shqo0SRDWS
uAckr1lwrgtGPByvCNHW3E6xgJTY3sjbInToKQROrhBAMhW/Z5kNQNUgXW2gjifzmkzD0LkgOMia
zjQF6sB2mgTPNE5w75aFFxVrsy2cr70rR+uBIEYHzJ9XpcV1WIXkeCeiFktPG0nmZYgNg+oNbLN5
jmYWNR9jwcAEpmPTZk9PitiqrFskiq2xtxvHnNZ5BeF9axdiytdYRLCp9ph+AjAR6GUv05C9gSZx
YXcPJVE4xDdEgRqPNRiO6aY0UfJxwjJ95HI4ot6ltcMY4nHSU+/fl0jfhkM89k16buUWahV7Gu1o
16HChGzroH/dj5lWINeqwHPX0g2aLzYpbOOmEbDPCQwO+2SdRm5jngR1aQ0b2tXDNeLosd7GYeRd
9IHVjBc0qbsAxbDy0OYBFnLf+iWD+FTiObtDys3wjM+SCwweb8hKYUAc4fXQw+7ag79FbaltriLr
PgrrcE87KZm2rQihfkxmRSmFBL99GTuXEsHWiwg1Kjkp9h36KRdioY+ozKta+1PJJSk4jMJoNY1y
R3jbsKkda4sPLuoPdkkWGhdxySGt0PBjmAexsQS6ImCCLlBPT9jaowpku0jIBcC7iSfbSkcIfkUd
WseY1AoLhF4LX6UxbH9aKzwHtDgYFr9Rn6KCyruxLdetV8psawpyHTXCXVI9S2yAG6sd3XvP8Lrz
QkmklGlayepi6lxTnbCOk2jXNoV+sezMTLcyTpuWu14q+0NJKf2Zj2nEV9gl7msxmdFnyxkK5MKW
YWOxEhbPMq81X3pR0+yBKxFJQrxHlF5CoMnAB49W150jckodRIIjNQhqSWXecCNnV/37YmL7JRjs
ZfkGXql+e2vPX8rff/Qzo4M6Irr022/68z+bP3/z5qV9efcf27yN2um6e6unm7emS/nRz+P/Ct6K
5f/8V//xb2+//5a7qXz7j79/LrhfL78twD/1PbPV+qFR77/+M31r/rZ++a//g1+v+fhz3+x6huP9
hkzFk4SBemStCA3S9Ztfz3Dlb5YSSlhSq8V5Z2Om+4P2KvkpGxnt4qBTcF1tfuoPwx7/pDSJlp50
FFxhjuNfMeyp9x4627alo0HjW0ulqmwb+987D13Ol57neNN2QE/bfUwY5CV40dU4SwCmzRjsWlNG
APusL+6ggitHjNO+nht4FQSnlAk7u0cczkG0lLNBPcVACCJXbclcIFrEAjUi+/gEVflTKhL52Qsn
eYLmJvuZGVDyZ/6P7/Db23CVjbAPeyFjjw9WwLBKk6g2aypWkzUWJPdOiclYVUMCO2MMu4tpmvZh
xepmYy9p/cZomtfQQPtDmNTRZaHmcp+irT+rjGVqIoJ2TfOcfh45Kd0tcZ/lzTiXD4KJ0u/Pxbcl
+Rc+RvO9ZZI/XZmeDduXdWBqzxWAfb93MSo34TTmVKbF9nswklXfuU0wPhWYm8q1h+0CK0BZvDCF
yW/KargPq0ic5/QrL3BWZCZG8Ty+6kVWfoqrGbq+alBRrDRCMybX2fCG1cQ7ycP2aSpq8yQj6urF
MGtFS2rCIdW6xCEYnDPNZhRMy5Hu4mMKlyl/0frFykrzcjeF0YPQqR9stEUQ0MqYbKzKJEjEr7++
S/yLyOj+jdFy/fY3tpLmb7su//LS8vj+G+wqHg/zP7f/7tnY8rfmbfp+Q1l+5I8NBZcvlwLpsWDg
Q5uOg833jw1F/YaOyaWhhM+XzoVYfuq/8dFsKKjGLIeFZtk28oA/NxTL+w1PMPuQkJ7NtNL+lf1E
fngQeQGHJ9CBNKWFq3/HVL9bzdBzxtlZjn2G26fa8BNyyBYYY2GEp52JXbaNIE/5Qdmee6JpjjXe
Nu6ykfPtvPmnz5Vkr/5+S/j9L3Elfw4fiac4Lt8/VwQIIKdQhKTEpKiiYYqefc3125xE/xUmE3uA
S/Ciy0q+tJKQK1lnOgzL7SF4okFIsRwQyHK92IQOLZNMIiC1jOgHTfPld9/vX+wAf/GH0iLmALCU
6+JN/IDbJhDFpLnFR1b1HWjs2Fikr/C0wMFlxONlVHmnP35FuWyH322Xy2fjai0EdkHHFODu3n82
RpW5PZTsYcV4GvtYeHCAQtwakuEe+vUCZwcMesPvHqNEB5sCNS6+sdFccRNKaLCytXbDEqaegFz+
/7YB/LtdJn742N/W0d/OXvLk5fvH3vrzseeu4LKSMesIrG7fzP3fnnouGJwg7vJoY4hkif75zHu/
uSbueE95Lj8lIAD8+czbv9Fgw9Ln8JB6PCK29SsP/fvV5FisXv4qmxXFY6aRub5fTWXua+X33biV
dW9fe3S5T1stSRVv4mz4yWP9/rT847VcTSaDsDjwveXfv/P8RyMdfFTQ49ZBLbChNZGfz2WZHfwe
IH0SK/mT4/mv3htXM3e5V2iuOR+eFGdEbp875bhtwLNjtuTqkmWocJc5/E9eajno/+eh/PbWyFFi
BzZ5f9zI3r81K3KMRmkFbB9wy5U0mvq186fuzqFUkquKfj3wR5fJoYGIzdn+eEv4qxd3uQxKXlqZ
3ATfvzgZt14zcffZgkXNDyZWYVRZdJ4uYxWhL7VlcyUU7CBEq/HnH7/0+yvot/fN3VjYvA0leOPv
X1oFkgaTo0Z4V3F2rnSWHMyyi75tLP/8PHh/Mv3+MsQZoBqkzhb09T+8QyedUnsq2nHLNS+hg912
Z+5QxPsSocttvSwpRJgoACmhkyvs2DRcs3a6muO+61e//I6lcllP3kLKcOUHSobfWi2+cjFu6eMm
sLK0sR7Cojj/8av8/ms+LChpCh5+ybGu8bW//2ADGsxR7PKdKlgwM0SsRJLGntIqiy1jerY8nWH7
G8iD29GmZCzC7SK4k27ayp98+O+PuG+fvcXfwa7jsh15H+64MB+8PsJ7tvW6Rh/cPgs+We1gQW0c
g8/R0IcYXpR38+P3/xfriuOfDYlygFWtP7yo6xLeUHIh3go/5sv1gjc5ecH+11+EL9C0TQt38j+8
iNfiikLs1G8HOBYrxn7o8sry/2HBKE5sdn8KSDaiD99k3VllOCTLgjE9rlFZEK9bX6fHX34vhJEw
/KNeZX26y7f43d6qkFroHl016VaJv2F0CCxcZd5PdvC/WAtIndjkXIdLD3fO968CoK2HReMP27Zx
ieEjbmMxEUbF/aRNhBcjPTCNRfonK3D5rR+eBVNx0EkLRA57zYf3hh4E8WTd8AkOSL4oahBH9+w5
AmrFT/Zxaf7ja7ESLOny0PFd6WUn+u5zTAHC5Fkzk7URIfTHxhCZL2QJklCAUhIZh5ytKt+PsucK
ZaQMJdd0MuM39JPNZShj2KtM+YLxxC1kEv5kvf7F5+BBDlrKTc2C+vhQzDFdokAtdh+7lUeyVfKd
LDrvOFgq/MkX/Rf7D1+kxYnmWQIc0MeivO0FyIJxmLYu3EADbDHny11k9EcpgjOkQ+HKjh3Y/iEU
e7/61T1W89Iepwk7rIkl4MPT33e+nKSL52NwiMOblZ9tC9cKfrKsljP53bJiRmUujVsCcyystR8e
zH70agx6ZYuj3ozXRVlNq1pIOuZzMOxN19j++AmFd/IPL8jpBbLJUdR69A4+3EcwzM4zzBZIZJNj
giwcseWvMebaJD6ErW+uQwTqX0oiUtH3JiNgIpk6UXQQpYOtWg8CsUGA7KDYKS2m4KhEh+h0rHR3
luJaLA9eC0ffD8JMbjp3mqJdmlJHrcAT0v4E6kt8R0tEzbSmX0gOWRQ1xOmQoCCjnZ+HDqngMU1I
xOplNQIlyMzr0KznGIZFRi5G7GIRSF0/fMy6VNKMgTyWbHAkYGJvU5frW4PTSW5jRuvqHsve6KG3
tV0C53JkmszpVEwUB8aJ6XTO8W9eVeBtyBzAe0A0kRWHwOnQNNDbmDGYRt1UHHKrR3+dow25bUYJ
9971oZoowLO4K2jgZQQCxFDOMv6gJfADWnywqdyeLaLEnhCALIKTtGRIBIR62AN5C0T4oRPFK3KV
CxPsNjEL1csSR4efv4hyQDIOL1SElR+ufduJX/y2gciD+3x6w4wGPRXNYvPGHE2Rs8amKw4G2Nbw
xPfInmHOwTwo47u2t4ap5g1iTxvfY+ImFnlKHVLbC9WBWTit6G0XZ7ZTzjistTvhDVoFFSKliyKo
LbHperuGSuL1CuCjG5dEr3YcHBvHLiVGFJ785AQhdyNOlG/kz9psZ+wOUYJpCGKv9xoUzOpOJGkj
GLHmLNqhacD+BrUO2ZoJIrNtSxJ1a6Yi8VYkLJQbaKP9AhBVBhG3iZYbYmC5SzE2RSznIi1IVuQM
MdpOZCuS1eg2XU9sThV1q8INvBfwK126r8cWO5mRukQSES0dGcc+qZCiYVzuWlIOpc/sop/806nn
yoeVOcV0yodM3sYQWzgdUJwVpwxCRLBRbDvdBqa1dZUEgVkfDcWsfIWLyLpDQjsWRzfH6L4156Ru
UW5YRG1adkg8D/p0wmkco3xImBvj/UiDUGyhn6rLqPcjSFoV9mcj7PKv3AGmBza7MN9Hdtg8kWOH
rJw5BV7NVnWmXhS5VbCvMzdGFR0W0WfyT2K4RfnUvjBztFEeLpfrFWE89deUHcBbtKPpLaohfsdY
VrHahrjY4wOUoGpnM4zRt6MJjhxdrRtPG0W/Tm9rqwU/PhNrz7DZUgViCwAz1s5j0oHar7QbdJ0t
nZduDc7KsDcCa3i2VlhoiOOyREoyi6sHFjKbAnZIlVbGRUvDpPvsBFWY3QP+QRjm6a68L3Whx8cw
yJvrsacxtWrZBdkr4JKxfkt/9neGzUrn4QvDJWeSjQsukw11pOtsLK8K6DC2h9bHxm3itOFik7q7
zgvUtx7LL00f/sW+4r9ZW8Hj2vvPu4n/O03fspcgf/u+rbD8yB80Qfs3YfKAeK5JMa2p3v+7mWj/
5jKQoNHA4UlnGtzGn30Fmx/S9KodwZ2XPDPBGfTHcMJyfoPFBy2E+7DNzOPXmokfboqck0rTweNF
NDhBbtjv71EzZqSSHSli4fgBKKZGI15mjfoCFZI12jVeeHv8LMlXOPnuQ7r6doD/jXH+FZtx2/zH
3z9Uw8sr86kshcMyEjE/lqTO0CSxEYTIXpqMoAQnFOIV1L7vbAMg5mTYD9ojhMZtkzdyvuAV/Pjl
P96ceH2TIY9tmtQU2hPmh2tFa3EVhNOGW9pxCoEsLSVKzdVNsS94/O7bSaZvlppytTGIpQOVXWKE
bskL/rXb4vJ3OEq6mmYRTQkWyftvoBcFaBvQSes4nu1TYSbho2V2w7ELaRj85E1/uNksr7U0WJBs
0+GialPvX6sc0E70RhNjp/Wt/s71J3dDLFJMDImp+Mz7wh6vfvw5/+MC4+0xNfJw0sglV/H9Szbj
MLadiHHBzOlAfFcD9+8kbXtsxBw5I6cQOpILZ27E649f+MMt/PfP1aIBSyGicfj+X+rOJDlyZMuy
WympuaYAin5QOTAYrDfSjJ2TPoE4SXf0faMAdlTrqI3VsfiZURHumRH5Z1kiX0K+BIO0BgqFvvfu
Pde4/fwPFUJXwkaQ2ER9Mola+86e0jA9GJMglE8gePubb/bX1WxqmmVQeGPq1RiP/fnVxjkphgnZ
EMaG3DqC0PhMzaEfNstUrowR5bNA5btKcyaBf3Mf/QdfMDsIdy7tMz6o9dMr10OPlQWxv59NNrl9
ZBuAlNC1dR6lnwVO8D3IOOtvmtu3i/aHI/ntu/XoYTHsgAzKKOKne2datMHOwZT4NeGb7xACWKkI
ff/uZX69hKZG+BAnf9qe9Bd+KvIQXUhXMsH3lcX2sEKJj1q4xKSH8rlo/+YK6rfF/+cPxdfHy+BT
ZO+FjPXnS+gI/D2NxJA1crp5ccbCBluja8NW15OhCyYCG+Ee5zFBmilecxjYfd8DlHEmHBgVdH0e
yqX6uxrr1+/A0SS75K2i5gHyW5DoH5ZxhqaKM8dc+QPezfmohQXKld7L1JmsYO+f3ot44OjsiDTv
PIfC8s9fwTJrcCajnD0Rteqxb8i+siISrcjUUvXbX9+fv66h28ONcb3LzkAgIk+4P96fNjsQwh8G
oyQ1elsDYdrNeVuTFP3Xr/PrnelQPzL2RcjFqJ82/J9epw/1iSdUVPmtKsdzOot8uyhlrXMkm3Qi
LS/60ATWxyKEOPQ3r/3rfsusiZekG8fezlDwp9fGhYnkks+I/YynG+RnRseLneCRlyD3z0MtefT8
9ef9D75XXIvmrVGGqOGXm6ZBS4SWCkUkJuTpIojue2Hnddd//Sq/7Do2swG2ANoONJX5v3/+ZIOT
EvTIJ4bYq4uLa6bhOWxc84BoOPTJxa4fdW7ev5ni/dz10XT2VocmnXG7UW8anz+/atWKURgjIHk3
B0QBbDVyd/A/awiS8eLuRI4fZzvSLFRBWQ0sqDm3o8+kLMpdh0LW26d4o40dKfAoK/76C/nt3vjT
9sGFvk17iFJgMPvLecaAndfPI2AseHUQU1AZj9sUBV+MOmskDQJZ+7GfyvgSFhFi0XQp9106ku+D
jRS8ECWdb02I/wPXgPP312/ut4fAT2/OpTigKXjb42zzpy9unBJKU4Nwgx6N2Je2H4uvC3Z/O7Dn
HHRPWgrtnOSChck5kWOgjiVFBvOCTgGjrvEFy2q5k4Mz4r6jp4f9HHt2YLbQO6mg2unmU6rZkjNL
2hN0pGEEyOnRK1hxGZGwzojqP+mXAAjERjMuG3zRZI2qEi6ZXwuTA6BZk3JDhsWknZU9IWQr9HLa
daGdphv83Lna1NLlv5Mzah5E3Fl+iGZvSDbR7d5qtZQeSR2jIsaJ2D8gG8YgYYTlRhYJAhVNTfmH
o+ezrylV5L47FTFdB74TAs/FOF2qbMEYE0+Ge4SK26CMroFcr/ulcLO31E6nu0Qzpj746wvz8+bE
rs45HvWRS+OeSf5PzxwmbXiNcNf74g6wAGwKBGjmuiIV4q9f5/a04N74wxJAssPfl/S0IHbrtNF+
2gfTm33Og/K0kibKuG9CCq9d6dMMSEdqCbi+5QYuGktwnIt2U8CnGJ3DpIU9AkeuW3V9a8AoiKw7
wkrqch3ZXnxBOb3Js/hkTBLOAP00WL80B3yeaeEDGnUkugY3XhzExQJ2tyzyrVSkHzthuLQbZMdf
FwgFOL9xU/lYJEnorVUeEEGvfVPdvKswurxqeH6IvQ8z9ZiYYxnRVphdiMquhtW0hp7RzTomNbtp
rrctMdngoDF3hPLUl2aR7nhKkiylz1SBKUp7TPGr3o3Z+6MhJD8vu6UfliYWgNDBYoXoEgNHECrX
uaq6tc7MQH0Jw9neDLHQcOV5oqm3glRk4mJmnI6O1RJHN+jLFyMi2desIdJx0cHIdLZFXAVY7W4r
6G0CwOPJ00JAK8YnVFYefYihwzaQAejp5/SqI+4nV4h3MQd6Ywt7h5FJHLRiqdapleP+BJ37QI8m
eyQSq/hudgNkNC9ubqGeudXpflSn0zYcovsBfyEaB5o74I+7zvvRYrqi2SaE9Upq0jT7lb5gJEro
MPlwTIDLtbjaLxqk8KtuQVljSJKcyia0DqI3NjYidDpTk3Hky9fuytls/RqG6DZxh84ge9SCfhqV
uBBxn1oQnOavgHJnSslBea8tK+ohFnSEqgFiNpIIRYtS6cZbrzX6Tnm3SWgevpDcLC80dztwe/JT
J80ySBO4xDj7gM751UyOoIc2H9UVMQ3nGfbakRhI66H2INzgKo/sHt8x1iFerP0xzU7l+pXgaLod
3UHP7vKw/sB4+JiknbsaWqnmLcYDgDEmlgo6mob+QtxSGW3DSMpNndbaVaY4V1OU0mtI3LT+kuWj
VSPnMSuN/G4kzAEDzPCArxVqQOY1WxJBCMigfKu2ZpW6GMkd7iZ2rc6iscg3mApho2MV/QG6R18E
JcZLkj/hnz/pUfoUy7CPDhQtEFMZZQCNKZNuKz0Yq5BE5vxLByeabzKzcnaMKOIxIswcZkg1gJoU
2jafCG8ZdHM5R4M9HSizbW7u5G3ER7Sq0vYxNPJ+1UNdawbCU7TlpU2tl5TKEWmyhM0tyj1xLFOg
eI7TwfTAG8ZANmxRZJu8GXQrWEbP+pQpJDUf24yOltcop3vi1cebCZVw5wnnjw/paAmSHPXsAvs7
uIWRX8dJF/eAqi9VjmA3RPYCLDN+LlFR7h0veqybvrkOc4PRerQLGBP5Ke27Jy+hYWwX9M9a61s9
Ld8yp4X6CuN0/Mpp59MzebhNYnxvp8Z8TefFYT2b5h4jOslGZGpNXnQv5qo84vEWX9Jwubcm5AVZ
lLzpyyfJ0s90Rj9jpU90cefDrEVnNinc9sMYOH23bRYAq56N/2kCugH1FEavJe+REACNsOpNWi7P
hgM7iJnzMbIn1IOEKmKKeo4EVn4yJH8Ms7WuXflGm/Cd4NNnz1IWGkI00MXQuD6CxG+a5wCNyer5
g/Pdw2QsTziwtI3o6H9IgDi3YKXSr0oS3NIOKBxrLI9DsFf6QxNGJDfx4D1VhbFq9ZpYpnGywXWn
0Tq29fvcnLlCC3pRKBwnjp/kLeUVbZ6a/GJVzeIONCUUtkIRb486llfQrMNkxxqGFWWgycAPGOPz
bSKjuithgRNxhbe0N0hFUr2xwx8sVqWRPkUK/+gEYMtsrQbebQQVOGdgU0eP0uAecsvqntRa3+tV
wUk4+Y4JztxzerNw5zTS7DAPWp8Q1bE6pbDgP7HI968M08pDyH12wupe+2ZJ4Fed8NYn4e1EPd7j
URP+KOT0aAq8RHpRPmvzeFyctg1a71ZkQHv1JYhs4n33nCbOSzfegBaogBa9XpMKYAa5LI6j3r2W
WXgAQBtuISNhVzOHoDdpFtHM8XzLIo4zwocY1KPb3cE1eHbQPRc+CgwuTOE8NUyQ1mU3PKc9CaFW
dM05fxEtZgCMsNQ1S90P9F8jOvYkOokGFEgt4o9ORojoJDtiWWJtddqI3CTRWRgNsuic1vWHjEke
jjP34PUGYdc5TXHiEgloK5IflIexb+ahFrhzFX/24VIe29wqNtBq80fT6gnZCBsuikRXOtaQiLWa
ULJ+oH3NNGKzZNqWU/O2VnJesSa+M5deWHU0NQaiEs4oYd19W88P2OwAio2PRVmf+qF+KLspfZ2m
5goA1MJo56DPr/EXEzoXVDHUt2VsJf2sGfcxxBbijMhdy3Fqxj3x6+zOD20zPmhWBURCTSBc8JBV
09locNhatQmVmuLC9fD9NtElzeJDI6zTMo1XGYMRGIbxTprZXebUTyFumBUycRdL0/gDIAIRFvV8
iiOdfaMsTyOEJWhfMZJbof2wO6+euSjSOBLJTQ64VBA6O4y4hWRslqsTIuEtJgWIwRLKVdhNV6Nk
9W8wvhEIcLvgBbGI0ditAaNuBRsO5D7AU3ekADOB0EC0A5p79vrig8oGgFvbEfuXEfC+bmn8sRYX
c1hFznzXdPOhb70lwF76xgZ+AyIvX0lywCCt4wBZGXbKOUVEJz2R2tmcgAnI3PKxdg1XVbAoaV0Q
uZohTsZpWa3KEQ0xiGOxjquZlOIw3YwQ3vDEbRlf+oaJmBz9/kNGBKlfE/flt3XxTQnP8bOl/NQS
AdEFytHGZbLkmtimCjOGFT4a9yXnaF+p8Mkum5OdpzRlCB1YFV79LVL6cYy86T4jX4IACVNfp0bX
rMUsvgDhTs55gX9+qMM77GBhoNNgyItsr+VPoRPtQjWv57EObl67RCPgAe+u5rY8jcuSUFfwUCvY
18AQmUaSZ/mZjPGH7QCzuX23sb08WVpbAisznb2yAO90RctvFLThWpnr6yyuXWCn9raOEQWoPN1Y
rby4mAwt7bGxzHAzkUBoG+KF2exKpYOPBPfCSQNsAbTPm12MjsanzMdDl1THRRPbVpOYCAcGh50l
NhG5qaMDXjatnrUi/ExB4Fm9FdA5CswhCarKeYRAd790SF+XIntz2gUUqHquXALmBp6wXaUH5mia
IHrbbGO4+YX+ab6ZhpFpdGEovzEgbIclOhh94HKgYgYjknaYqBQHdhuuUsz+jth1502sgqQ0ttB1
4MOr9rFpyOkVot649NNW1ng78AisLL1rE++lnXKhPcjIuTML2k029Bi9Ap+AqYBc+RnqVzmSelnl
0RF4QrnFkskX1IsSBLHtfU3o9gRYFKH6kn69nryZDJb0uLjlKbOn8Y5R7wf2ZuE7MOdPlcuJnNP0
F7doLnAtyvsBrNXOkgl3DXxNp8AILEWyM+ZQPCdUJU+R670zEKNd5OxHrSEUQTxZIZksHQ3CyTZ/
JEDEKEMNSjfH+ap5kO0Tm6w75cBXGoyFJF3yAaDbwKRzxjfa698G5oPwB4h7sEv3yVa6XMW63ABm
gYqCbfHgFsZTBiErjoVDW6O5ogW/Ir2u7jBgtv5SLV9NJQ5tX0s/tod4TfjZw5QTfOp0JCkXEZH2
GQkbHSwPOqTOnkPadk6tbuNNREI4sZWvaZrfJyHsdTxIsEA961o1+MpbsiJnEd9Xdc55qwfKunK7
5oep59eiI+t+oo+Ekrh+IcCn8Ju5/qwMddXJZtjXBAI/Y+IrVlLd+INhNPsDTpPDqJZ7DN/9Wkgy
EOB7FbA+iLsA1d58S4vhJPP6nPAAOzSLwFBI1UPsrCK8gF5gdmbdLccpGd/6MrdhFszscxxHwFzI
k4NbL1zjAi93YVx9iD6bDn3v9b4TJ/dNH96XXYJPHtJkXaTeFsQeT52ZxGEsqpmvt2BkdWQVfpXp
xG/KBZubYYdriJrwLdPipVm6neNObGfsLCutcQI44uUptwhEoe+xXobyuSoEMOvGvWhRF581wtcO
BEHJTZFwmadKF0EOiu5sjM1Gy8J9rOSWwRDpliUvbONL9QqHO8hV4bbMxSV1y43bzS9kPb5gRux8
NUdA3los2mKt9R4RS5NxqvruWg2QayXAVWMJA88i55KIS4uHF4ecDDbr4DlPFdZdqFrtpdGs17n0
iM4ydkOh6fvW5WsSrjut80EFadQ9m4t41pNGOzZudVVu9NDo1UMBn2yVLcmbNjZbo+S+IzIEIi8W
96qTN5H/YVmmwIX7OWnw+WsqGB7Vm7gn6VNUDviydqsm9FjGtM+XHo5I1JV3qEWk7ttuOZ9ki8iu
wcmCsfWqm2XkjwQa0jEJ915dbAjogW8OQDm68YR1itrpljak9B9wF273bq0D7IF47eRO7a1yncEa
egypUbNWI3w9PZcZVvhUKXsj8OkPfmYp75mCsX/0tDDO/UYTCH/FRGAREtw0BBQDI3K5sxj9Zw92
0vKYhtMF+NnKxvhMYG12naKK1Eg4Tx242Bv/pDES407mLbIS/beE23Ci5+NHoAM+6eRYL2Ispp3Q
YnXXG3bUb/XJmV5gcdX3GKs04gp0kkI2iTXIS1gj0V+3Om5YUPN5jjBHZu6aW8pt1lqnCA8f9Kdq
hKh8GqzeebLrPr4gqo7WQzTfo4l68tz5ihRQA81AUhEQPPa72k/ndzQ79yACQBk1Mj3Y0Qx2nmDO
NN9gP+nfJr4gVlhnrLwQcBfalfFqyWLYOPSzBNFHGiHzwEqeJhOqRsn7niYgXRTP+TJcJOm7NIJL
f24V0eKedQ/Xl9bHXKVnMINErERhF75bcZrdx2kdVCnUyJSg7HBJwaw05nvTuijHZKj2OUNi9nai
1vklaGIaVkriWkijhdsUHRYjjYLSnoj9KtsjUt4vWQImqWu04al15Fvp1i+OAyJMu0kC4zp23tPJ
EtQcob5iTLUcEzSeq9SJv8SZBb5FbzXgZuwlq7yzXvLZzR8JwHmVBTcsawO8SsZnMgXxHc4NocWp
D9pDCKTSpXGgU3iiojDW8djiGY/KndMRBmo0D8lg3PcLRhX4JuGR8fp7BZljG5EI/BjXkJlPwzSU
36jLonfore4lr7NmA68nB+sIJ21JJj+Ze9IqWqUeaFCu58g9xMpeLlh9sXi10bytBpv9LNWppNI4
PWllZD1yg3/r2ukCA667L702xRjjVVmQlpN4phCm4xoy2Hkk0XjZ81hsVy0P1qe6oMbLlyW9OIT8
HpzF+4JcXBxQ0l8iI/1ich2OFfz9IHa85UXYQEUWDm1d0HWu9pxXVPSEb8eBivsCKjYNBDsprEc9
ivgIkFuWFZPM/dQ33nqybHWpQe5+IFq1P6zRGl+G3DJWeW++NLrmHuOkyO/TiIhS15rSMwqzkaME
U/TVDZKUNtMEtkUe3XYkyba2gBOqLiBbgiF+N32kTnfmsjBBU+03Jtv5urXqq2oq9a2O6T5xx2wI
5G7otZnxkfEIHOSmLvZj2Q+oNPMCmlhY76raGp8hbBD903r2q9R7GTQcon2OUvrGBFGNlEAOQQaM
KkC7GJBmpK/MZpY7o7Rdf5xmmzhN5t7avDzaGJ9Jv4IUuWgdAPecuXByM0s5RCKswAW+qln9SI1y
M7sGOB/OisijpAyS2DDWObTtdDuPjV09Rq1WiHUhbUiRNfQhqFaj9mxaWPykrEGKRl76RpMEW4+y
QV0xoNePMpm0redK+mdiHgBZDJfZ4CRN0nsOKjsskfhpCO2adho3o1aDyK0tbMSFAqBUy1zsq9lO
79oCnC9hssSbVjHOogowtE8uc/ToQJU7l+lwEoUEwGFY+VveJ/Fb2YH3Xemdgo5eO9o3iUFzg6bc
+O6SmMaQwJiI74qS9pvnpbF5AqBvBszRgUfii9A/6lunmXqJHLoqHDiocO9EJkKmOGVBzkRhrgiY
mzkuTnON7RLt3EgDyXV6uNEdYFTnCn+iLL3VYLIgdzMJObYv6Fpzfytr8KM+9b5BNJltipMl9jhx
u1EdHvQ4aSvQBD1EnEWjt3vQez0xv/e9Grl7MTOGUIOWsv0KgqBVr4bX8izQMzAR754sk+mkLb2d
7FUxdOQXM1Z4ge3/21SCONBgIEBXrFLp1ohpUdATrMGpv+esrenbhlgKa8+zwq4ogcBtPWqFab+T
okKsBgV/tHN+Gye0Tdale46nM9ngRdntBi2p3Ws+csg7mN7oGBtUdBkQcHBfXyo7Z1GVmc2/mMbJ
IAST3MDfGiEORMxYTjNQ+nkwDIIM5WROB0WyXXFnNOZ0yechbTfGoIErH0cbKp0Vh9RX9B3pZ7fF
rL3DtdH8otDc6jt6wc68n0fbLBB/or9jVAa0ed1ESkybdqqGZkdbvhj9KbY1ETC8LLwVTy5Sypyx
9rKDkYS9G6R0VdetkGvK7a2+iOtsTnRk3eadiLKtIdXWU/XDRIjZa5XSfvb0D6FSGoXdfQv6e2xR
ea4A51y4NZvdSIv5utBuRbkY60eu9lvMqTYeh+9ury1B5qjlrUNka7p0I+cODE+20Luj4qLfEMyK
yqeflL0myLljH5Eq3pignSk1v7axaiNfwyK5klGnb6jiw4Io7CXzCZ1JPHc3CvUVVoR9V9kjpDeP
GL0xau75FfORlnn2BL/JetHAau0GawIeSr4EAkFn13DaDiih4mGVN9I5VLzXVZo5LpeYNmXQtQbo
wFU2el6+NbW+sq+KQGtnnXpwYKKptect5m03XpX1PHGL2E1hnAaws++RqaLGz1I44YemU4VBr+E2
bt3o5DiBlegSCnrTylp3jeWYuqByDMoT6sZhoLuTe7BW3Nk8JU06V0FT41/z47ZOyoAoA9s5lmD6
cR7DnwEtbcVutzHGcdKOToFW8T4cRsfeySoRTmAKJAZhuVhgecdIs4+q1oxqz+VNYMqP8NqAFPa8
b8dpkI2hGWEKi5ojUpuq6WV25cQ8RU89viDjlE0aW4E9Cv45swu5K02rvH5t1B1BNCQvnlpcWf1m
Kr0u3sSWCQSmCt0ISEabVcap0AHUPIKua/UjWPUu32lJTnaaW1hZ3az+sU2MbjoUX0fbbpKL2RmY
nbKGsc5aU0NHgotRRx3YabvQxNmza5ns+MvhjUEHn0Un5JJuZtvcR2ZLhSXJ8TpYhKZ8uGbW3bOG
l37TjgQ8BQZCBfUyeKVH/jlQJUCaMWEkgjIwz2lvXDKtbnfoyMjNWtRL03e6C8Wz8wgPZXoZce68
W6Iy2TOL++E5yxceqRRZHMCPTWvM92ze/TEx7WM5uoQIxp69Ra5wU34oejmG1UOchK0WL3Hld6I1
fb3xOBuVptrHnSAC4TZ8h/QFms+yB+NzcFOxYWYevoal7PRbWw15eJfEatMpRElU+QB/drSgOVuO
bT+fyraOOdQlrAWrM5pj7hg0guKcnIYCXOJOwiah6PJSizKkDIOwyuYUSvvMyb3oyu7pNlZBZspD
emozkF2l4ZYfjYAwMrTWKSLK8n2K9PkqcDRdxw4uyFa5hI0BR4n2i6Y9DrJE82NpyQZ5hk0jB5E9
PS+yXObGA/wfDfKQsEU0xKbPYiuH/HseEa6ZeWHzKFtJVUNDzuSTzIui/GsBG0bqMWZ88jVLStLK
Cdlb96V5SwSwcn2lVdBQgzmpOc3OtLcwkpi7pTOIqNLD6UKihLo4rDsfdx/5JgtEYSa18j2ni8Dg
zOnlmgkHCE8GrS9xZlTXTHdeDSJS1goiaADYNoR/Q7RDQEDLpQCqyM5AeJIDCep8w9vQrO/d+8wb
FNgl2tm39CYCwcsuG6EG9PnWtTPvHVpjv61HVZ10VXZ3yMWHlUOHkuobkC3QJ3a7Jn7RtdA4OqBB
W9iSAVK/vZOE02lGc7zmidHfeb0DhiEiEbTgan9ziDcC+dLIOQDjduuRpsZIxscQGRBNmjBZ49Aw
3wcRR+DUvLLRgy4rWGGZsudvjZOlCtSQkJT9wAk9BnevsTn3r4q8zi0muqvgL50NfbHvB4PJEAeM
cjloTI699czI7E5xFNl0ohw/TavpruUSdxfRDgf4SPSNdATTOxoKdK0Q3NMo0lPLJJWoWoy3+JZL
3xO6ExjVXN51JgkfrYMOYOUiroRNT0jctkAlHdgIdWAmg379Goe2uxExKWlkik4RI9i6Zl91YToU
NVQKFcsezZk8LjE9Q92zJW0S8jx9VVsa3X0FT3dsXXctsWE9GlpJOYCicstA0mOoF4dyGxPnQOiQ
APgbqXLZLKbWnCMxtu+YkSCaZuP3geB3oFDNAjdwiHxcHn2yNuDd7cuimvYNMYIrjAnWES4XySuL
Zm3NRpH43S+heZ2ko95qEGzeOhyb+SyxZj6UkeLk0dZEqi2le0cDxyVPMdyN1rKjfiNYT4P9XWvT
A5oQ8TTbZX9tmYpxfE2qDesfeYSnpRtsjMaXTrdulVtoASKyWIkwBCvnIUxQALhVmu+9dvTg5Azh
bkgdOnSJt05drTpwy+4zOINvqOnoakf0HrXUbq/CDDtQ7ZWiou3S7HEwlP6qLBndWVlCoLIhY/o4
tryXk/eS2bf+ql4U6Xaw9GStQXGC4cmh3eOAT23XyV2WLMY2jLPhstQD6JACEy/zSu+7ocLus8jK
73kKt7ttBoiyqXTuGqgf3aoeUKA63cDrMNNj2D1hK0EVBIIl5mCT5ofZ6TbAMCFx6NaG/NzdRDzO
3rJhFJJ/fZBSEZPtkHYH/O6tA/kdICR5xrn8YfXITCpRrPT5BrkvtVNleaClxwW9YCgFZyKQzSnC
oKLfCKDLb0yD8zUQwxp6WjedMqrxDm5a/EArvDxOwLdHTs6jCwFtXXWUE2K45T0iuz1UkHNpNYFc
2EWFmONjh9Fj443E7qDz6LkQ7Ime8ngAgzaGqrc8LhqJQhmbaAAtSr+lmCKlAtoUDeaTo6XvBXqx
DX7tiDQeFXD20p97PdvRak8PhTd/rUmsDly+m++i4nmUGCqBOWrMz4tbK31VJwrJIO48uP7J5MYH
AbfzS1iExQ30OCf8hp6yV45Fh10vpDAYFE8y6IqlOOaCsroalXiaSAU+yEHNx4jH86qNh2zn0U2j
CT919x2GjBVpgK3PmDg+EncBCRCh5p0LYDowaTvPpqtt6SlShFB2gdk3UP55o+anTVE/JZpArsSm
GpR5YW0qnoIbUiLTYBYgxmt6L+cInA8higSKlIne+XrneMe+BEIdW5H1oIVAQwlGaJ6tkCKWVJrs
VdhwomdxqOZBk+sxraoTXWxf69uvyWAVFxwZADvSIjlI3SLkoRXdc+ia+rFtNPdURU3zSfNYOyai
iY6wasnbNDDtiCjV7h3NFWHAfsbUgTEZQx+sUlafFrt6RkToubczY4XhY4IaG8x56W2kFFbP3MLq
L4Ndijs3YWwRUfg/1aJ2L1ij2Nl1emEywszij3MOS1fW31yjK09dzuNw081jtXPqyg4Sc8YRC9rx
HftauMoRVYMGtNmeC3m0J0qv80yb+yEifiFluhE1uj/S6j2IkVbj7cjIBKgagxAO9DrUnGlLz0Q/
OAoyexzyCcoWAVYKmLPcZDnUEnsi/nrVzqDGqgz4O0Pu6uvMTjPtuKu9R1Je84jk1GJax07XzUwy
RbWbsZ/5RZL3wYxcbVc4cx+gTeBuS6y2/RKCze7pfRBKu8Y7mRH5O+jacWqFecC4lErfGBrn2Yyk
9iPG7LXrW85k4xyb2nNt2d1VmaZ4LpNBnlsCBA/ky35JG7c4T5RYVyO12kMR2tWDKGYQT3VUGHvb
aYaWNrpcCl8xHCMJfKSyh/J0prVPSAuFobYaaeNX+9wu2eXtMdLpX0ftaK5FH7W+bffa4BNkUX7M
RhkPgSeXEEhRn/3AdesxUxE8C1yXSUPfayybzgNi6sNO1DxAekn6JIE4EkLa0ohcJ1VjcQbWu2Pf
ddmWDe0WV2ktaMCoGxWSX0ffdATn0k9YEHLadJizeaguIqZaeCoUu589o4wDrWq49w0NPXJYFr3V
X0w0FRyeUjvC8FWGPhW5bexkSaNBqwtCIqa4YuRhTiMeRVimkHR1c4i+az15cpl0kGnVkLIJttXf
jU41hx6bXr0mK4wphrGcao8ZYISf91wpEX6Ry/Ie43pjIs/sO7PYx1SSnLLMmQih0IjnqAW8t9i+
VcnEA5mu2vdaTVivl54JyXhLWOR0E6dE+klFMlmVEKAMsi2jsKlrPFuorsp7C8VUFCBCY9fjtL3T
Q9FA703oLBG+2viRDKutHhVEr9lzUfGZbEGcsSDtYLSdD9p4uPqwI3eWpQKcbN05T0dCrG7JUVQG
tAtB069wmLL+W8vbxHNb7CVFg29M7ofnRIgcEFNui0bvv6RCj/ZeFUbdOu+bFp404eeAyuWaYles
5maKLnzf6IjQ4x2zKZ3Qnqpq3CwYcTZZPNM8XrhIIu7r9cIUQxw9YneexoraE4mNcnV+CPLD1JcL
8GuDrvwcieXAvsqM1mF6zAmKphfzUZNhECZKYbrBBKhq30UlZ3R+pgUdmzQD5KLR6JghUaEgiXaj
bRjt2tLUGEQISza0/8Tgl8p8UIwZN1gomA85JiKsyfo64s0VPPxvq09azo4Kq39dykTtdKPOOTi4
Ja72TtSvxmDdwLuV6by2lkAr6LRzce5DKz0qbeJ9cOgLmXlRL0eDNq7F2OGYpaXZ5SQX4Eatln1C
A/ZvRZe/SC5R6dgaeAjDpfZ1f5J/V5gyTfJC/k1Ov7jtPMEbsuH705hH1GNyRGDPulWdvRPuZ+WS
Wj4jF1vbfddikPGogncKZCYrFiYu8bzzPF08JpKcxtIJHv+C8VCu67yPxXdQGgxnsqEq1D/0w/+U
te+pKvjfz+wv2CC/AwX/9b/m/tt+r+6+Fd+7n//U7d38/rf+e8AJdYwg6DBxivyF/e99+B/nofsT
VOj//d4/PIA3Ox8mN3S+poWF3XMR3yIq6v/X/7z9hAaYjU7fwWmOdPl3D6DEH+jB1vAMF4O/hQPm
dw/g7Uf8GZMtwbR4h8Cl/p3QiG5ujqqS7+8/x7bcxPp/kAYDNGI4jwoZkgd/FsoRP/+Dx0QQVKFE
xcSkQXhozGRIzSk5Cmy4a22RenAbEgXKih89PWfzsNVuBN7H8TPbYOLNNtaiz7spsvfQbHq/s9zq
H+L6f2r9/f8GtnS4XP/5qnn6iP/P/8bw8f2PptHbr/ybadTlAmOZw7Rieh4Msd8XjC7/Bb4OWBsM
GM5teRi/LxhLZ5XBiAJw5GJism88hn83jbr/goASirHJhbZNnIb/zIKRzm3t/XHJ8I7gKN4WM/QN
Fw/YT8L1OcpcwYInI+L/cnQey7EiURD9IiLwUNvGtDfyZkNIehJQeG++fk7Pcky8me6GqmsyT7aV
+4QE5UpujdjxML9gJuj2zUJXu0iVIws1kodR4MsoqDlT8LBBrgjpt+63amYPaZNyF+Beq83uRIFo
bJTePK+VVV7obphJSmzs83Q/Mp2LMyTqxuqq/Uq6CcgBBqndfMzbbgdek0GUYK5NyIGozm1cnZVS
QlOozsIqPpn4/dCr7MweprwiAGQz+qidR8CNIYDmJH+lY6zm40hOwqrurAh6+6GU6UlzX7LGuHRS
XTakCHnkbJJ/uhV1yZ7Z+hH1N/93Hj4O1Sb3ItLWoEiLWy9mX9WzwJUp291XCpY9pAgiYUIjio+d
RR6UeY9Qf1rzs56ShpEhpLSUH5mpL6u97iexXrh7N3NT7BTxDKRuw/lwle3HWiINQ0xZL6hqi3ET
JwfkKOfFpKhNt479TdjuMrzGRb3lu7wDQER6ntmH94dGxf+B9pLJ+a8SK8+My3U2w6Q7mbcFuQda
1uc2/nIpFDXWw/lTVLHu0uUOXk24aLpf2tGNTo3zgGF9q54Ts94RrWci/TKts7NmW1TXP5AfDp1B
XOk4W/4yTydHJYqEMca8JDsEbUhbwjn7qpBNbzKV8N4caZGS+rq+TeP6gZC7nSBk3lCuIJxqBidF
v9dNVT7E/GdBOpPXdjDGW6u/SiQYg7V4rBLy/kAkJxIltniMVEjPFMkekf9pzEBgZErsEalGBG3q
OdotKi02pizw2vYW2+MT6FFS6SwG8gaqDfI9aLmW4mOGXbpx7OUBgDqcAzXfOCQ/le4aqv0qvFk1
w3pSHzuLL3nNsnfWkj2SvsqjFv7T1F9Y2A7EgPG8yFe1K7Yk8RDyTfzI+FYbtrYHdu1JK/NxxyLF
XvQX2idCquzNpNLCLA5Ktj291sbqS2bBjfTYMV/t5WzYw5+kwu1INixby3f7Cs0/uXLZR1HT1kBK
79ziiGlxY5bHJXlqm8lv9N4frK9lyF/aWOxiSQsHFdxSx1uHshQwxKnrMVYZWmAjaS6Tf4m2hqiN
3kArPEVpuUf3xnYdbcDC6HB5rvCyman10Dnkg9SkspvKbjKmM83oj8itDzC0P7J9F+uOEs2PyBcR
RUsw3qvTOgcaILcor0AtqONy4v8YEBcqj6E97tyMKelY/CWxxa/SE8pnTprGUz74q25dhnXsvxy9
/RFtdUj+/zH6sEygW99NLDNeIkagzcFd5AeT0DfY+UxwLOOvE+ovbDSyVt1R0PZyTEQpE3R51JWc
mXTsy7i4ER0dqLP7MA9KExYWOmNksfB7JmjqMka6TWfAFttBS24QT7y6+6QyV9j/C9JFV4lDVBbX
2RGVr43ty8J71M6cDSrLCiwPZfkBWz61rHeWu7smYvPQGE9p/6NFy7rpi9W3yxV1cvKtuc0FIe1G
n9imJwNtfZY7pLgyJ/LUyFyvOeuoR87RydeYQxAbzL5Cs/9NqhuwLWdEpR9JV2sApCinFAPmngPd
3DbLy1CCzzL18dbEznukoSQfK8DoDqacNU0Ds+9GpqZtw8yvewJbvynsRUdyVtLoZduVPhSph3vA
YzeENmmXO/RzcH80xQ5Xht4HZ5hIf83Sz0zvjpUrgqGKru5YKcxSTxCalmerUN/afAElKI/SsS5k
8niReRyUmPiBMf2lln1cp8jcpML+RT8kPdp31+8WmexQGJgBE2V5IOtg9gv86uNgKR8GAJacH97N
vMWij+oWhr9jKxHUMe52Ft4mU4lOEQFnl7Rp5g0La4aAZn5yrIi1Z0/xzZla9pe+Me9a50hnGzgE
bmrQmRnKuNddIo/U2nhx6Or3MlLtvdsL+0lprYEYajRWFiY6MArRe0+LRyrTnL4iDJxCetP6gQdE
Bl0fpyenSHEIQK3z486sdnaOcgSJTBOwvWjophI0oYsdcSvimgcBfXZaETZry4+nuD5y721sKKBd
9B8aqYExeLuQdKJmT7EbNUE7tERQJ3W111bUU3r1j7zrJ43wRIMYk3DRH9GuGieCrqC2tPUQtJxY
t9ZJ72MHYZeX1jB78hL78TtRBAQebAPaHhASIdCOsDhv9fLiTO7qgxJorp2xDsFCPpE11/tZOpyP
Cynqc/xn3K+/WP80S1X1E1dnBmkUpDP38zZ3fb7kGkVxw54DEtoez5MZ2MNK9PqSfSBYU0NrYvHu
iOQtj/PNohqneK6Hvbk4xHMs5dkkp+yHWYeyocWXhyhjA1AVlks081z7i1ZwOjXoEHAeaFv6TDvk
e6cssIkSlcQDAxzigbWbPFSq7maZyhhYWJAIhlaIOa0ZzBbN/U9juU5yVFtcy1L/MrR83lq1Dicj
SXZF4z5Phn611HtoRWU1p0GlUHBe6QrFdiUp0SP/hCDdavnWZT1wSszp0bUYmaqdu+wK6q5tx0/t
Kc15mbcskNt0/Yv7VPOF0tI42+0bUbL/RptoV6sh6sAtOA30/Kwt8sVIOxru5ZwU2sOqOKFhlLve
Gp71tvA1jBxNtP7MTvZZ3ZO8lPpuBvPh0m+hxm1tYiTSOYzM00xok8ZsWVTWIe0ISmYFl0CgRcDk
I9H2pi454IFMWcIO2zxCQL0058rKDmIurrEYmB5fm87CsaBcqrreRoYdKFDXNqRFep2pBQoWx42p
1Re+eyqIJ8VkJkiigvNRRR3ujJF8RNJbeP4TddSuucJEoCvYtRIHi8EvKwiv8lA1RXvgh+42i3W0
CiVJCX1SEccE4rBMg56EzsJfCSIPoAmzDTa60drFbH49JWX+hVhNE4emNpwjRbL9naGf80iPqY5j
i1wLNLG6rdggP8AH5GZM9CoPuxFFj7KypLOJq8FHanI7j8i5wRLA0Fq5mFjdrMcxMZVHjaHndphW
a4fgSjvR9ZPmnq7NY1V1yLPYaeL+S9foqUGmhjqITn3jqtIwiaGYx6vFrnnfsFfaSexSby0Bmhtz
MrBTqmM6eosCMLRW6+VZrot2boU1HDqzt/4KjQVw1U/9g1CVL2siKxw5guwvbn8HGtEoWiQbqcpF
3sOdB7dMn9Vhgg3ERyd+TkWHM1Ck4EO29ug16x0KrCao2FB5a8T6C/sZQDAGft6kTcWhTXVuDwen
Scj5YRg73Dy7GY/1AW/Bu94h7QlBTllvKD1Tbx1xlnQYmm7CnoltE8XdZkhqGyqi2o1e7HEQe5Pc
LX7Uux0TPSEnH7saDSHCscwYGq5SGG9s8aN30jXzg2FMU4maZaVUrBfnax0pjJUGPRuHUzdsJ6cY
znOpyPdWAFmaNYu9HobTe8piXo//1rw2UdkoBNYl/afFVJUD0VB8RxnMs165j6mwttZMEFSME4cp
cdi0OstSwFfxyLQ9nYst36RCAI+CGrq6uO38amazj0zsos+VyaM0zvOR8r27R6GtyDwVBkxZ9GmQ
xJNrrLGNrDylqnaC03/LkDbu1aF6dqfixcjXUPY1lxKGObN65l493LPHmOf2/tzOTIpj+cHiRyN0
R0OWiGy9UdlYT7K7sf2OvWYoPeeeYC44LzfIZ8+5Xp1r8GKi++IZrLw8m+qAGMxXQnUQYkesURSd
AlDt9lWVJAfp3hloOqHCvYJtq4jNt3VS9WDA820YTsskzv0Ws406jGUg0840PcjFrJ8ZQhJRNK/m
85pjsrrDQjewLqmF5V1QL8l5qmX7gstSPGYZZLcyXl2vz+0D3hV/SJ04ZMxVXZsWylqNGmpDLlLE
uiiqIW8oh9gxQ70Wj4v2yYzWM+res0giidTS40YJkK5gCCv5ZiQ6CkEuyQBbZl4yb8r49vD9ECWy
EglO9nBcEkCEsvIitPHfQFwz48G+9BMkEGGe8qhrrHcxm5KjzSfkA9MDTNlRRcPmzwTd+zAEBmxH
wCeJAyuOZCuiyNQvsdINh1IdbjUuwk0KbmmbC4MYmi7Z1gpjz86E+CltJo4RlqkgHwsSWvPWwaMu
0StlAOi2KxawnZUaxpvaciR0iW3jxss6OzQL1boQH2UHRZc3V/hfY6Bp6KIKtMhHWjleAi0i5UqP
cbZUam7uGHuyfEvz8mVWFMFSTEtuuc6OtE8M580A9La10X1s+6hmoYzhQbw1brze7NEeX6S95E8O
Guidao19iLKuB8KXC+tNx0p2TsYGDWipiCek8onXVDmh7R1IAdqZqdnj7CneJoJJnuO8LL5mdLrf
I/XFoV8HHM12onXhwDj7BT3ccCU+VB6UxM0/7Rigojdm47g1yxbjCrt0cYEF1b+jvI6eslbGj9qQ
chGNXUSdq0dp8TwYi/EJjiLJfLjWJCfOeoN9QSBLZ/MfebpeOs8W1sLQLbP5klm1ekQnTAvm8GDa
TqE9RSDsCJNrlXNpxsu+aJ3mEmWppSPVrDnqZW70KjiAxj5x6K/H1TTp2lyrLd96aEo8NMvijWpr
PsHoSd5n4bQt0V9L9zYQ9KKzW5z1VwYI876NpRm4RVYFgNv2OLTS/YzUst+IvtUfsccSllNS1Pp6
uWR8NSMXs9sJT3fT5DWXwCEbHPg3oY/J32COLCG62MzI76vIr8fEnkRbTBB4CyNdC9fBoTMEr7cc
MxFzJwjMgx1CFAQxZVA2nRHIqTwlPLWpmFE3Ss9AIWXgwfYJ/5o2Zm8/F0p7457tNtNIdRBZEQAc
E/VjQgsDxTZn6bLTZqXwKDEJxSzXe1QVgZZGG/nN3Qg8zrL4XYa0v4y5ZNRejOgjRBKw1N/EkeIi
183eq0iHDuCwFcCGKQ3ObCdLH/DKiE3ispWqs4+yYtWtLPp7WxQXouDJj4Q+SApxm29UK2LkUKKZ
LxxEGnW5jsd8oq1M/lZmJdj0N+OgvrGL2EM/xNuMJ1DvRkxypI6i+o9g+xiHucSenk5so1mCnyo9
D0ecxgSKYkyqCdFCzkH/+OA6mc3fnMYdsfHIV8YHe32RFommOdMG5kkoxvxqSJ7VtGc4YFSVT4W6
V51qxxaStdGkISPotfqs1+gyrytR7ZM1Twj9igtTD8cjZ9PykhmTIFlQe6Cf9cZ2fSHIFQsNvcl5
h1inoZz7lVoZYtn5rec0fykL5Qxzqw2cpqOsArKz0/SOKlunn8pwONBJ7fkq/7G508myjJQg7vqQ
0LAvW7dvHHKc8az2+LT/lrHEIvoeKSuJ2YxLZER6UVnRCfQYFrxZEpDl5pm1tVfMBxNBsFxMymsf
oz8vGnpSUR+Hdh2OKozKsEmSLTQPEbRuPPuwIUY/KxgS3iXSahuHpnsy8jCW8oMQiGuc1T+IDyei
MLkzY2RjXq5ELkqlytxy6+ARy8ssaCv8EEnCEAUDlBEUVdHsGl4hD3lc9xCveImazuVoKTa11j1n
1XyKBpeqMqte2xhDd+1+gUIavb4s062Gx2lEZDAwlYCkvSG1+owXYZOwCEykOMeRapDlQMpfI5vY
q6POYs9VM24Ry3eUq6dBRPaFM3sChdAdzXRc8TJUIigFMcNMerGMJyeVOVBgx6b8ilfJQ2g31dta
zX/a1Fvhem881TaXQezqFwKuDoKNMcOMrzxN1ZMZ26cBiRSDM027DqUtzvNkYLfsWmc7oeTSk+VY
1RFYZNRxrmb9qayaNrkjzkDxu43jPCEMql6NaUXdmTO/nZR+4msABkBiartR7x5JNKXWSWHi9AQ9
byTueErYU/aXNlu3wIseCliTG2PUXxd6beT34mLoMd8X6e8qI5kO56VZhgUJZmUVv6CwzLeiHGxU
/REFe5nsu7UKEX5gy07mm4b+4hkurp+6Bh7KYl1xMScOItbGCfVqkVtZOuwd0sp9UJLsB6XpTV+J
GU/jV+7Es9LFvPLul0DysIsXnaMQ6WwQAeOw0KWA1ErxI5RqYCnVrYkE40XMBhsygbZ6lA8e8qcm
QCxyFFQ8DWiMTy4rjdo+DUZGQachwyEKMkv6k7q0t5F0wiulwVnruyN7HcMnscDw3Uk+ZEJxDl0U
/2pjkhF+RgqZlaLI03AQzvnKa59VD+QCcUiSZk4IZls92BmeiARbIIpcbXTDLlv1Q23V1mnJQRZU
ChrVThNpmJI4jB4QB00DqJCL65bbQFPS2n41hmw7LW7v605d37h4tmWjih2AD+va3+VbJWewY8mr
ZhdPrtVwXhn/xnr9/1biF4kWcNh4zL2c0sYvJZIWfF+72OREXfoQcOGmQLDTD82rYX+mcP+vYHqM
azLs46jyHfSbSY6E9Avvs/rkVhZePtttDloL847Oy3xa9CXbuv06PpcR1qDVnYerLA0l0Kps36Jq
O1vJsASg9D8GFxYCtddrw0iMMTsH71DeW6Ypjze5ABfULAmflKxpqQI2FhH/cMDBcExIrCvV66hb
RCUrVbNpAau4zhjoI3I9Ak5VuzKDLOGFINdNUOIuOYUKQ9mh2aMa3auacp6wh45462t3hpz8QtGr
Ezms37U6MrAw6suVhpix6xvZPN056RIC/QpCdDvAGHCoxm3LmZtJrSZQ18XOQrdvFLuWnMC5vmve
3rOmLzeAnqxjWXUDsYKDCT9ZJEwMKLsqNBlnrkvsM+PCPSjrv0Rp/LkilBhzGiqHepWhrQ8dnR6U
kwN8CDYSbPiQbBQ/+HePWVOeZjs29tmQvbdLrOLJsttDlk37Ak/DTqo4PgfE+xlCx9xnZ7FukEdr
vy5xwNtJB1N9/9qVgrcE8/ZhvKtptGUJRt3gu2y/hRbhYFKiGS2yNZ0ml4c8jZwDa5o2LFxz9I1W
jw+F1v0MudM9y8j+Tcg9xSNyGJggQ/BVwnFIuJFiMXmDHLgky17V/Dkruu/Gtb5QdAsvE6PxTCLo
M4/BbSjs1K+N+JfqR0cI0h+MCeAhRrJjPMrCU2NGwGKZ0qBE5U3JEQUqAgtfk1ArBmXax7WB/Xel
gQSQcYY2fNMd7WrH8ZuCsrorzGJrrbHcAgE+FORUbNqGWiAvkhOq+4NZQOpVsPPTtjMrY9I5bGZJ
MhjuXPSJh6ybSOuS52Q4OMXOyZ7LDCdQe6VN9THLhNFyV1K3dh46DXRl2AGlg0ikaSvdL+h+mRmG
bt2eTTW5jqb2MCjMM5M2C7CEkRhkiavh2KTUY+AMRf6ruBur4MGv0Bl61VxkHkHIO0Ptb3Mvn6y+
iPfWMF01Uo5a2B4eJNPLkLE2atR/kZ3evdGptW3SHgUV/8LVGWI4yXZfgC+Dd5Mbi59jom7VP0rt
naO4pb8oAxRL90k08lQu6bWPhn9kWxpQEkxxR1DUgQ7x5boo8bFd6OBqdO19bKkbt664uC+Fkj8I
QqAYFXrpijDMWHYlVA1/FdjuZwD5AoE8X3/qIWxGE7s8QDy+1tx5k/rS3JUlZeKRd7OFlA64FLxE
0XZP/Kxwu1gkoYAlgzgStwXt9aYWnMxYCOOiza4QQ47DovsOvyYutNIrV24NJ0r+6Ul81kq6Xl3V
GQDnFTJX8UbYT7np2UE6req78c2+z+c15W2wQFSpi7yOlVx91+DlH2S1XlONV2oycEBng2Ptmam8
i6Z6qEY+CzK2fTmwjIIlsaL9xHi+RSL8YfBHDjzTE7gipR/+jdAtHYAWrRXm9kWIgoioJBRwjpqo
8ewmCXO6RmJacdZ+5DqgmsL+npLoM+Zus+spWMsA0fvzArO3VEBEDAf2wR72nR2WjmuaRkfsFA1X
sZSUgCmkGlULWmZtTzYeRGBFCGTIEGf8ZtMq5+r6JFjsPjcgW59qBMvkC8TaswH9GyCkFcOXYGBV
HWmWD2bpwqYRES7bgf5uMa3JN3iKJf0HE2qz85EzIeZZlX1cKfEOSuGvKDkaNZa3m1Jfc9x0d7Dm
uCAib1C8ZYUGHWUBVAJCCcqPdaiHMt83BWLWcbgSRUhFpS6COhDbbFQpD9kAdjyPH1qJn8o1r4mS
Z4c2KWB1qaggRX+Es5kcBD65cHbjt6xOrmRb78Fr5ChoZidgfOdA4wDbLbt85PuZjwUzxBeJwRiC
87RZHPpOrDgJRbl4cjgBEdNhZO/KHOeaYdZHRe930sxRsK6PUEQ2Lp0K7gZTPiR9wgJNKHwmQrj7
iy6UU5105HD315VYePAo1Djrtl9++ggHEjpuNNsDbiyryOnjWjbCOZECnb41l/LRhQmi94J+7l/X
JyFl/a53M04Wjq59CjOvHMatCrQrZdxGFDFbbjsU0qDKaLEcqf5knaQ2IjhH01r7ifls43FBl3+K
k+aS6oo/A+R3DORz/GrmhzDKDn9cZnr9kOmvJL3GHuZpehlIIHjO1oFPB+85TO1nAFBe1r6a+RJG
VnZJzDiM270c/XwGpJ9szfhH0IbDQ/IaqgFlgffV6hsr/9Mx0IxY15B3B+jB3+1+Do3+JzFD1ajf
c9l+RYtyU6e7tgAEz5iQGcsEKCuCtj/lme6p6VeJj7ym3UQZy1EbSrsLeslVx1Amtz+KIue4GPEA
S+FRAx6wfvi1o+Z+Y6XRc91UA1t8JneZqTmePeTqfnVptXHv2OqjzJ34qY275lYWDATrtRn3XauI
LVIOkDFGm36rIjKJueaJhgtiIH3oJi1gU1+BWmC0wP4xRXlGQIJ51xLcPbMJQtB66A6RUU7bfrQw
Y2OreC1TneZt7jjqpc48UbRmFsxJfTVlqX1YDm8wgIGewW0e/3WmE+/VjCNammr1Nmj9uFCvJncY
o4sZL49sb83lNY8xImXpHfwgTXc5zA6ofKl3t4xy4HmmqPfiEiaF1rHIs94bEe0c0uNlq7w4PTgs
Rqkf0VIHdaWy9co5RGHaP0DFdrmsXlmYg89eiCKPpjLaFLQJmM2AC2D4YzYdHeAnN2Sb5z+6tG8s
61710dwTA/03WRCiuxr6HbghILv06vZj77oHETHXrWfrKhxmuVharmrK29IJQc40m686eueUT0mk
HpgJGz4ik81osQaEUDlvGpW3ZUp2NVsMQP3TRjH6h2WabfLYi1s79TvgFZc4N6+N5XwquvVogPOQ
Bvn1ObBAC6ic3k3kRw2rsoszecsr26EujJ9mFS280b+b3K6bpV25wc3E2tW5AtrDnjbCTJ6a2biR
BerDaDrPlWF4sFxOzsCaRsvO0V3znDrDt5X9tdqASpzi3qNLRUnCiNfI0C3Sif71CfOsaOJqi5Fi
OnCq8Onm3jJTnBLzg8w0uZjG8OD2aKSJA9gac/Y5CATPsHR/hyj5NtSK8tpOD+2sl5AjlF0Uowuf
knlXKtrWMJvQWeODsFn7RFbFRjs+yki8UhheDJKkqRDS24ySOE+WCzxfvL3WvEmL4iQNrtPKcHn7
8Fna9/gTTcNoHGGhmJYFdSYTkqrhg8IDeq9XZ+smWHbN+b5QjDZ1KXwVvsm2tmhZov5zqYurjDru
fjd5UhMyu5rGZS8ZPcJv8dRc/yzNZW/2w7UvZRgzq4iS+k83FTWMdfGcgkmYuibssS62pHH65tBs
XYT/O2cpl7AvZiNYpY4bEqb1ZsrNy0yliH/xhhVhb8ui9Wgmv7SE5YxqK5/asKDg7bQ/qS3CI3nj
vvVmiOwOt2TWrpGYL7oaYwyMIPf07/rd3D/Cd3SWR6wwYgihnl1YF9ae02eBRTQmDYyAM2aBXFSC
DMtGLtNfzL7wPTbo4jdSHYlNGSk1tHPOgtrsGLEQYi8Zrs1a/rgMT66zX1J955bFw1w8Qab0+96+
SwHuETyq1Xo0qbRtUQYWaT42i5MFgE4slNcWe5cyPcJaz4NGi66SrNc7aY3s8hWRakVny0SZ4laF
qRPWjbPF0dN6TUbnLqBgqjJHjlPY//BznJB+PFkwjZRVK6A6jsZGZVrXEwUPuGMJISzwHnKnebhr
3/N6OeSO+S9uQQkJ7ZHVmk9OzZkZx4F2dWEfxl6T/nIDo/OeGlXgI24W3ymrLZb37SDANa6yhSbV
D/q21HQG7ArRvawZ7poVVAoQRk6Dq/4z5QCuynhp6uI7corjIvBYwYpSlGirDvd0XWQEnj60P70r
HxTLZBY1tI8uAmKAg/sUDo2txychMXzAiZ0HjL/JH8nmY2A6v13mvrRzduk0LLiY+vRLmzenvu+v
ybTis24hEIG2xxLEOYqs8lgljCCrGYlLLfN3ity92rRfKKLfpy4y2EM4x3nSXoEI/ME0B7TIAI/x
t/Ks8mprDKC26/K7Wt2Ag4tTMtZdb3DtL8bHDWokqHRp0ty4iw+6u9xcwF4UGNu7KsPJtZCl/uSb
RbLwEbMVfJoDh1A/ybK4MrJzPNAQ1d2ZAR4A5VKSKdA5tOUvHdhbtVSq/eQOfq6ymc272of8cGq7
2vFLJmboufuF1UZaeM7ABA984N5tRhWgNv+lRpsBEhSg1FHcb9GmaPibxVWzhHqKsiTx+I5IObFJ
5dKV77XvEUQlz4PibLV05E8cZRIYmZsc07tcvarZihGoVfE8ajhiUUK1DUDvvq2Zd/Oucj0o2xpt
z7a1RxOHVfpnSfG0mAPDaakztyu2YIs/e3vwXQyhNSsYJPYKQ73Ud8b2s2znk0mfkIS1udxRxEgy
bOtVYMVjSWox5ejGYBnvQOkSdG4rX6wZSgV5R7qPudL6Nu44uRL2VaJ9TaTI0VjXH3oqT6BFcrYR
8X0h9d13+kelNp7F5lQCZoKbpaEmajjh3lfSOH0c4uPG0ItTNDcIGdI9+Zw3fq6jQgL4faV0I6XC
r1WeJoyFHlBBfDiY4pPr0J1Fcpn719SRpt/b9l7q9SFe210DW8/N83qv1rxalhY9W72NOGJABLNo
iBrFdLCN+d2SjX3Bjen4bHCf1hpmmCiOGuiuPgVoqPMVGnroJG1oMhHboGNXtj2uNSU2PqLqoVXQ
utViDRX8qGwi2WcBPsK9FjKS2wCSe9DQNfbx/Bbb+WezJsa2n+QTAJ8fsupYW/xi0Nh0LHkny2D/
gcGuB9K2rbP9YtWoFdi6Zvn5/lrIKsyT1Yvly8BeTwyPKfOAKchMH+bDJlVZcmD1XpmIGAtSw4WZ
UV+k+qG0BvXgTtkpcZCEuWrwQmCOdsV/Q61fMnJ+aBI7eU6bJHpsVT4oklT1oONV/3Wyct0VUP9/
MyfPgjwZy6cV+eOfkbjcMHofEiNX/xVTmpAYbsGx04nJY9W69G8ZIq0LKtpiW7rqgqJgkMdF6d39
sjZG6OKpPC2UQCds7Mk3+V5wERX6VuNusNJYZ4ZFpLY7BbIx6MIsep/s+CsSaFks+eU07JL0vurY
tfQsehRHD5AD1qcxWVtcJqAIHaNQ91o3vnYlXyNGTqUKDKV8derMYjmuD8ZBy11wRUP2r8VrxJkb
JLESrprpz4ON+1i7Vl3ytrgjIjb7tUtRmGppCRiHxtgpATcoWOg2Bsv150baygPRWj+28VVRWEAx
dDbZoAKvzG5NZt2ZyzuFAcSOOZKyZaNcBI25GsBd+luTOo9t4qaPk137qJHRS+nlfMARo/swlJON
kw9wGrT3NCVDSv+Rg+qlIx0ImxnC2KeefTw+3wzq8MyOKlLTd1c9T5HYjNNJs+PQYecS27cKXxhL
8Q3J9b6Dh3Fit5goOzko/mI0n4b8XoVghvzKe0usEj2mGa+fSgp8eMAtZMYdjjW9Q0JDAtqX4URH
CCKM9GxIrkCqa6pF55A5ccCk5BLLem/pLHGXGMGgnr7dDWj37qXhVIn9VXaBOVM2yRI5lnKr0M63
HHw6vAt9XxXFrXHMMXTTITByNXrP0DeGRkVhrSB2nMjnndfqjUSssU6PVbo8QHHjH0gc+ZPidvul
E3S4M3zEdnzKB3GKRlds4l6U/uqm815fYTfFckKPnWTMpNDN3iJVcV+ZDCahsQrqfhxZnpjUcCzv
ewB0a1mdIQU1AWfjeAi07F6ztKntNS5Xaz7bzibPcdxayTnO1hDi79vat8euR5tbWtt0ARXTSvFP
6ByRjFeUD0ebNW/BVnmWNvwnV1mPOEu3Y75sM8Ve6YszF8rQPFJn6Zh+1hnKj4j+JTobwB6dqyLG
czMkJ6f/TTsVYY5JiWRay+oNc/7FlcurM6F+q+b3cq0C/BPssrnSWZVDLBdVjWmJwqzQfhz509Yw
txj1nSeH+n/gLywkoxuLIjuvAcvWKmbDKM8lB8nkBqlRJxeUdKS7cC+CQGEyOlT3MNTnpY/h+buG
81u0GKZV5m3+f8ydyY7cSJqtX+Wi9yzQaKSRXNyNO32OWVIoQhsiJnGeSePw9P0xC7ehjKxSooC7
6ASqNpUll9NJ2j+c851I1GfW/9dtYj6y4Y6hteQjimunwHefdwV/C9a0f3gL/v/5J3613vx7G8//
RoeO9VtzzvmlrspfLRZi/ff/XzCX/AceBrm6Lv5pxuF//IcvbcuE0/vPZK3/A8+xj//vf9nOmgBu
CkD9krAu8oT/x1phmf+wLcsl+tei8TKV+o9yvuVnZwV/PlniGIHg2vkerd5q1vnFjFPOnR5mnZV3
Pu6fC4BOtu0Zy1uVmNO+mrCouxMLhKEfv3n+eIPBADtC+2wnFR5TCliwEIP5onKWRe7AUnigF6U+
7tQZ//d+jwLnZpLlj27tFpN73wqP40yY5BqosF1Y4gd1h7A2Yp0OCp/ZUVgwi2V59GLzbkcjbCS7
McKcZuNOQkJUsPlA8gMxIJbbfMvWLX9acNWxRrLeEb0ylvU4yLzoFpzQJUmrtx6uxr6YCbZcJC/J
qP5imU1Hvo3NGrZlauuP1ncyuN9sJHc4vt34xsjZL3WVhn1ONXQtOzEc07Y/ZHfpHVbeY+9HV/Qk
kd0GXmaefER5WfQAUNo7uGvnTEhJHpgZQT2IDZ8aU7B7rydvU7z5QIfd8cyG0rVOMxtaX+7TuNku
Pi93+w1hSr0vcOEB0R8J7ZW06IR3Q2vbAV4fSwOFoAsCZUzWtzHe/IZpByeTv031VgmT0fQC0wmt
ZUaDB931WIqczYHby59ogtrbaBm8ABut/WS0xksh7XBbuAgIqDwE8qslpeoq3tOOFX4XhRbbAEbb
s71EB8vknWkjTd2Wujb24VK9kQ/vBWRW+rsmSbszYeN5MCnqy3adx9aeAuRQmsl1MXbjbgQcF/ii
tZibdw2Mnja9ZTXuHhYgU0Fm6PiKw9WjGsye2ACDODbyV51Te2Ypc0g84LRROiXiKtR0NliZdmRG
FjfEWVqXoW5+5GRHogYu00Cg4r+SIxPWIqxehS3Edpjd55IOl8vIiec0voXko5xolId4T0X9hR+P
13gXRWc8lESbNmo64oe6nx1yLclsDKkboBVq8sa/hBy2hynzvzkSFylM5mobphbSEnJGWcyO3XkZ
k/DO7EP2q/FsX+DkRM9ydNxdz1kSNKUQmMIdH79bMSQvg4rAi+r1Jh8y++I2JRpw4E1IW8x0B9ex
Oqdd6Z66AsS7pTvQZQ289K4pIJ2PkJfClK4kRLNHnWDWm6Qe+PnGDJcFDBTs/Owkk7RBm9lCvv5J
MaevCwVFAagHBVyGbm4nOhN5kbtPxH6vx5GRQLaEgWVN8a3BD7lLsnYdLEHjyxLavmyB5M5I2d13
hsvzKlDr5K5CghsWKw9Ly2Meroo7ewbA3WbNUx4LCmWBkWWg30d4k7cX0YHpVwTIEjo74yvl3YgQ
DvzSnuuAQ18t+U7HU49thcoDuzlrDcvqAEIm02aiu95x4MkTib3obnXNmU6+CrJnyaZPg6EHlf2t
nGrWP1o+KoQtSGD8+WyvNikIcN+z3hIHQK3uNnGTny6VVtBrUI+jw9dhS3cLp8YA/Aj3y28LG4cE
TzKc0jGIohGf8uKnTDBQRCWJ8g5zhV4eJW5znVdQyFufAE9noNhKxFSwyAzFzvPxCsRhDuKnKnlO
XLDdbRRBASrGbDM0PL/kRGuKN4pKVSQAsh0EkplbnalkufZGO+89qNNHpAT6VAzLswd7YpvaAEDX
4JPAgH7EL4q9xJNOtaO2cI/aytWePVf8z2P+3xo5P6XJ/HF0rF5SS3F6CQyEfz46jBJc5Sjb8s71
5aXwh8DhSTBrZENG8S1UUb+tRPg38XOC8/NXJyB/a8eXfOaaxi0tbKR//lDq3cyE/SjugM5tFnrz
kL1Blr73I1cGCmbRfQEz4bn3kudJxir4xTZ590+X6q8xkqs39RfvKh9PopEAH2QKQSHF6fun4zJD
FT2IMDRpk8EeULVPf3NRPzkdyeskWBv4HxmVFAbe5xC6mfRi7jpX3rVZShOQPjUSZvvUy396rP/t
j/cpK2z9HGXyXILXxL/pivXH/eXcb/Iidc0md+7K9iBmHYynesoDbAb/4fVSpgfbQdgkta8f+enn
YrURoqtp/DsN92j231g3//4D/sX1+vUDPmcDzgWzr8biAzp5nQImt2lJME//j1X2X/zmn/zK66VC
b8ONbvq2RQT8p0s1WpYy+sT27gYydGN9sVe+l31v2j/r+O33H/WX22v9DH5+W7nsfBF7/PlX4XLl
pE0L/66R57Hc+9Z/lqTIVxGrj5cy1OKDXOtTMJcVNi0UnMa4MwRtTUCh8fu//18vFb5yeGR4hh1B
6OenarIWyloFpdW9FAGeFj/em/FBQlEXu99/0F9/doFsykFDvIIOkAT9+UKlPD/LEOn0HtbtXhvd
Fz+Zn9vRe/39x/z1KQG0xXOiOMoFkFTcz78+JYx7k6SQcXJv9Q9yeQSTtxHDW4wS9Pef8/m6IQdl
QiMUP4nAUf1Hlf7L0xhJ6qkVtHkX19d5fquhLjMuC7edcf37D/p83fggXNS+KyyXcCq1tie/fiGI
+MySvSi5c3MSovMXI/mS2X/3jv6U/YWl3wFPZq73sMcTIz79ONpuo5B7EDAImBUTxsbM+9K/T/Kr
0tQo8JmhO6x5wsfff7fPDw/YgrVb4gXKo2ODKvjzdyMNs54yZad3zXYIPyCO/M2PJNdf+9eXPx9g
0yQB2SDXjjv508VLvHSeF4jZd1PEJrXXGuO3ZDjZTphSLTMcdsVcYrzRlbkbkQxttTLlD2vgBd4b
1ZNlEmtTgaLZQrJ1kDUW+jSb6oOQs+QuqZjjuzDyDqXEsy7Yy249VhsBUYOClmwFXnoJBfKiWrQu
mSd3ne+sVkeB89AmGI2IS+dYWc548/vL+tdbZv3WtiUty5Y20L0/X9aMFTh2QTe5q8yj35z9CsDt
3e8/4l/8cnwEzyyJo64FbvbPH5FXfou6KkrvyivQexCTf//Hf36KV54FJjgeK5J5+SKfDiG0XQDJ
AcvdASOP5U9j+NkTQzb31t/cIH/9Gi4tu22Sh6mUY5qfbsCuSCc0xM1wN1asP766mFB//0X+7gM+
vb4Zzxu5WD8A18m6jO6D3//5K0XwL/c4pwIZm/wjJEfRpxBclIqpiTHUvXUzC7cdJpctZrHk2Fvp
RD5eDQaImv7JSjuGc5wxh7FLhbkS8EJu35EARxFl17TVkW40YUxrQhdurX2dxG8OifB3fugP5zhP
w3CvRuvZNNOEqRnFVtAkiX1qKx1eufSqjBZG68ZkDIdgkhTa1hubIIL2cYma1O03w9BV1skx1/BN
LsqNrvria+wn9YGFO+4ksEE/pwYH1VLWCOpcxmY7Agdo8VMPS9/INBctc8aeCZ/QxGRsQ4xyRJoH
tbxio7aM52yx873sVqWZjvtAefVzDSyZ4ScRGDVnIAjqySepMS6INGrhc0IZAj3FSxZkfB9+l3FB
Doc/E6Dg2vE1RhoGK1JXtyRLNA9uZla7suy8Hyobunnr1mF8pbyl+WY3UwPuoFBnF80LOhg211k5
EhJgxfYrPmXE1k45YJXT2cEB8/vehf24nTrXDCIgAbuJkQlMbhHtpPLME/A8eWJzMu5bb34joXKN
MtPPLmbywM6GfufnltpCJ2oObTKQ2RjFK5ntKYph/shuUvu0LtPt6KVYibuIHXADyxkSJaDwNSvz
zMSovjZRiu96pZvt5OluS2+mMJnH/jVmneWmSXS5750mJfILlVvUzmjnIyycuLF6+lMbVHnUDsdK
Q5AXNeEzMVYnLPmMZvGqmO51Y2cosnKLOYKXe/dE4fIB6QQxYin7R9ZILI+NNNuDUG02lmE2m6jx
+pOACncR+WBfiXY0r1o1guCCP3ampPMP2DiSvdKsmpfJZDNe+kYKK6n27I90cK5pLbEFFoBFIEZV
DwprO7fMYH+4NKyr8aIdPrpieSq9PDxNXjueZ0faV0vIxDfX/vJQSb+5DGgnf0aD96oLwcY8a9Ue
RQkGlrie9lxo47bv5+U+W2UpHjK8I2YG7MzVJG89NbG0oyG4ZbzCms3tyNCrFK2Hy+haRY0MSof/
m19Ej/5EzMrc8f6s8DTvpXCLnz75sQjnViD2ACwtDid1oX3yTgtJW+fMjAlZKOaa5LuYHzhd0I/3
trPvUlufWBHnD9MwFcQF2Z28b7VWW3PwIJwaDlFqoQ63DCHqHVFqFHuuZ2zyjHDIboapLiLrpbUF
rh+JkwuQdQeZHLi4iEB5c5GLA5O+6MPVJKTLij2+42GixusWBkvSvHgz6G9Sru8rtZSBU0X9CRBs
dWNMGvU04RS4vWfnmIGRP9GFzlcA+elyayFPhMJE/MsKMW7VL8HSklyjZjgBUONmGBYSKAYH3njx
G7w2M7TWPaI8E8txvsHUwPyiroptqpAEujhwzk1ng7AN53OIrjt9KdQ3JiY3tATRNgyT6kpRUF1l
bIU2GeEI+4hfcOOx0E9LjJakqRXqD3M9/T1qYS3XvVf4pZeqJ53Ir+wfFnjuwO30N8C2K7QhFCc7
xhEcd156uyRxeEwKfEaim7uzk5Fho5BEnlrmtseiCutDPjf99TDXhImiCWWr63mQjC30HEaf63t2
BW9zAc50hKZ+xwSIIZXdsteVWHGTTsnr2ZjSk+zRzaDsQYAAMAfoAStgoJPx1mNtEOQkV0O2JCl1
x+bAeUAgTozqPFyj91antudNJnoDSb6CiofevtshpJwObdzDq5MI9kjn5DnVYFKIHSp2eV7UeJyj
am8yYUOym1V3YmQsVyQyP5aqVNcagOwegej7ktY+CgnDAAiPQclMfCI9ReWfQT08DY7/Y87NZ3i3
LNEh3xP7kiR7R4toU07lm6VBSCwW0IwRweLByXJA0HPRHSeAt/eiGfXHYqJMAMRoo+dTg/6q6ya9
8FpsTn0XstGscWCQ5mJvRiDph9lPHsSAGbZe8mlLcfTFGYU+kozp7isEu1iMI3PbraPbAdHfIV6G
iTCDKtljG0xvlhbv42hwXYfG8J+TuWwJQwHxMPtzfbQhAz+LqXd3qsLvF1q4mUeFYy2pEeVKaJPg
r6PhZh7RLUy1nbBQt2JjDWJtoNrU7texRimZ43U/dtZ6DLLWHbcOGUMYmor+ScyZg3rew3FK0AnX
aO6nN6m4YvhR1dEcZIYMN/WgHuczLhARmuelmcybPr+rGEWlTHPd8a3DLP81W5j5wLywDwx9H1Zv
MFaxWe9FbKNejscPzFsjQrzSP7cp6oyJ5vTaHvTA+wy5PdZJJvBp/FH7Kbe4Ql3ghKUJeK9Eo07E
w5aDFCWYK18Rm0fvlh6NQHZhd+u5afWadgteWkRbCai9qb4hDYH029LJD4XUbCJjS5ATO6aXyTO5
dAN1xFClb8NkFxIZsiA1rFBddh97aubajWl0yDRSJ0wCLVk7rLeBnqfRHYoeWyMtM5d9RY1xU1Eq
7NwSTVzXew16BqxQMDXSPQbFN2Z5aB2mxsIRYn8f20pcV1X0avIlkN13TLNnptnIoMK2GDZ+Sfof
6XLVFxvvy7ZJWGNOZV0h2QhVf1+6kH7a3jFvyBXKIQlEwGI8Z/aAvJOUYNoDCUguKZoYztZg7Mll
oUsUO0GcZnc/5UOL27Gpb7qSc93zMkDIthntuwHOgZRhsXPRYD2NdBmnYh3lVmzDUVpbP0wWiRfc
K/AoWDnsIGqJvaD3gUcQ45nXA+GqXfoztcP2JXbEx7j+Z3TagBunP8NNRCXVGp5/7UTjS6pYCYnY
JbjAs/Lj1Db5B8st1ujditSV5pudxi/VKI0XTZeMcNgboDiYFqToEPmRA+EDgRoglTQz2PPgCgww
OkdHbRcERfTAMBI/NrdjUnfbxJsNrDFWtSOAPYcaBZNr6PR8h7D2BbUozPA4al+FXD5spzRODPNw
wtrGBEE5cpMLEZfJThVsOUalX2UOEkebIy8PNvb0y/3AkWno8UblkYOKjMN3tvRUBkZdeQdfq9sx
mm8ke6TetHetjenviZzXXSI8JCCjiyxV29OtPTOXBMz+0yiWDyLyeqa7SFtNIVlqW/F4ofKo9oWv
0AUOcMDnahyCDv3etlYueEnV6i0C82bnuKlxDdWBG39uIPwQqnRd8ea5YZ2GK3lmHqsXB+AV1HGc
nbNqntkpmJRWjmgPQIhYeoMlCmgIoqBIQxQHvhWdpCRO2snMH6XI8iMM3IxEVdWcJS6Ug1EXoC16
bJKzQHjNmhJjZzJ7e1x8y8FeSNycEKwgRlRvEv3cFlR5wnmIIa8KR+cgnCb+Bs8dOb+kgM/6bDhl
Laho8qWQJqGFuIoN9waiwkLy7GI8RjnGJPKFxWMicvaMJfvMhqOW2XlapvEZgZpkXTEr/mrTdI4K
gZipsb2H2WOMD29hYqQyRdvK7t9KXNxX47DY10luvyhB+ZUUgqi7YqFISMC4HRMvHzaUSlWw1HYd
9AOKxqkcwHsUqn+dpzK8QWzYXMVzPW6tohYPLdbFjeDdz6Ebn9KpuueOswOz873b1NPZHbplfJdT
9W2KW26bDvH5mBrtqWzl99rr7V0YFyinw/J9pljaKT/hNmX0dPAsNmakK8RDUBXk6eZgUEG5Eadh
1ngO4zGcTwJ1BpztuLEeO1sue9/GDgiFjXu4Y5t7ia0snnjOhm6fSd0Go27DO5Xr8RoKB6yonjJC
NzkqXQc7ld3gA6IyrNaw24H7F7wCb/2wv04astllW8NZnxvLxw1Baix+bb956DrpvBVllu4Kgh7o
VOrhK2EwNqdmow+FW3tfK+6VnSc0J5K96qtKz3JOFUJuVGkxWaTMEw9dx2PYCJugatN7L61I7ZqS
hW8VWTFHTIz4RMtoT5Xg7Eo0eKvjDUeUDQN+Xqw1SyYn1hrPHXuIGgyf5IlVw07PZOZa/XYOY8wN
DbTyqZlfMyY5MCvq+RhV0YdTeMu133Hv91Xsn+LEiW/mycGbrQm+c1tqSWlrYx8XKzArQ6hj1d2a
SOPFZGmhl/8yJUlzG4aaLdcyYyTWg20eh8aP3uQyQTiSfY0fB/eAQ/LbMZ+Ffk1KUiKVWUU7KzOH
Y5OXaCrx8D8im7XOzYKk3jYWcnwjGDhGaDindrabSz1r/ylXTfrNMITGbU8cTRAbRnawaL4OrN3d
XeLLB4dwpoiFLDbvBV/EgxT1saVEr5lYIRFCNNia1YHSLT47niweU7OhxOtKFO6swva8P0vgPd1I
sHAot7JMmHGNxowPHeFsH8/hvsazQzumWHjPQGVJg0rY7vrxESoV2/1EjC9lB0FikFF3u5RwTiQk
oVOC4jkwRfQWNf4XtruwILwCU82YqWMuU+daozN7UNxLJxU20cHuOL8oVNMbG/3sTYNlbC/k9Aw/
CNAK1SWQYwtGomprIgiYBwCCibeQhSkIswG2iAP3Y4RPFySKwtREDH7d9uKnSgn8GnmMDwqyWjDi
qtq3vDMDmvX7RESEm3gxGup8bC8K7+cebTaqh1hbVy5ygC2dcHxTlaQMlBZefqBoDmwqoCgWqrEg
7/LyiGQUS3g69ZgCV3t2CXSKrRXZF5ul8p9Jhv0wKrNDc+o45Ll4ISs+/0dfwFPIhf1dIVs4wqgR
qJ397mLJJKb59B9pt9jvayop3cf+zuq0zc/SCFIZMOwuoUSlt1C1K1s7KDMN4qutgZeERyC0SLgu
CJbA3rswNLxIwMuKFdKE5auRoFb3HM7qqF3G6zU7aOt1JD3qwlHf7GTU0Lolmip/AVRBqsIxHBQJ
RVnnHxCnphgCjHrnIVv7NvUFBMdkiYjuFe9IDrJt7fv2VZHmrwj6WwLHZr0lwHK67ZsIGlU2fgzu
4N/MNf7TlCUD70gSKaKilHg9eNnHRlpeKun6kKxaLO88z9tuduuDF6b0U7HtnfXg2mSooRQDse08
W/6A7DELiwcuXMQln7BzT8iOsXv9gOc58b6SNzwn6qoiK3JvGmaPvNFxMCQC+xxINgvaiv4Uvpm9
HUpCzYYKfMHg0cg1iALoS5N+p8FpIiLHUg0tDRDGSBM99QabY7Tv24mEIxS3/UdYQcrKajSOncn9
YBM1tOsGIvVCkjiOvighJkYqPVfRmKHASwObNYNRiQ4Nd2kdeTC2yWif0Ag4tzLLiq+GtyhwNPVj
5rfhzi7rCHvKAigiTkjTIORlM4jVJeVU484F/3yqU/Fkg7QM4H0QwEZa22ZBW7fHdKqA3pnjdc1k
k5PKesra1iBBoyCTwpTjgSm/tWd+zUzdrazpwDgMmWJF9vRmoVs+jaT28oI18Hugz0MthHZEW7zt
cNtTqcZ2thaq5KUs4P7ECFoGTxov8MoyGQ+WVP44+k9uNfyU0EpRSw9Z0OLl3XViwc3hFSrItJ09
EFSBj7LpykM8zs3JGOfu0FVjiVi2io6qwdGubb/dFb7ur/kK5Q66en5tx6O4msiOeklT8YxSoN96
GFd3jl3OQTQWJjamgaohdu1D2uS07mTYHpli0b0nMRv8JSquiImqv1ZRWt2yG/5ZCZon0WQY+nGj
o11Hz+JjlTry9/S3RQYlvWSEuiM3p72xMBNuHNfv7pK2yy6jPby6/MPrjQkK7CoyMZUxo6zxoptk
XjIKIuLcTg3ciH2J9++YIRG/RD2T/3H13RBK22/zrknPrlXg/YxM66Vf5Lxrp2nYLMSnow6RLkEp
PJhpXKPwA9BlXIVoQLfI15mq8WLe2LX+5glCCMoGt1zX9tYx6ubi5HKVbllW8Bx4aXsw00bc172H
UmbpTArMkOwkQqd3BmDqfRQO/l73Hu4RTDZbRpz1AR/mcARjpvdN4j03NtrqkrnYXTMn085P0CFP
FvfuhPrmNnUSfajCSRwisR5V9HY4CVoBFgzp6AJeGMSYetJtW6HidYgQpHdBQD3H95EtqpNEnwJE
B8VQKCEBwb1RSEV0vvf6CdlSjOwB3lB2CvOMKQTEqWAA6oiCI1EgB9jjwPSod9yTvBX7AufAzNgB
QGL7PoZN/MVwWzD13KgbVtkcpMk6RKZdxJ3dShCUjDjGQwxylMMs2XYdx8dQQMLtsNlDorCuMqLD
MV8LhgA1ySLoPcryUjimhaFIPGUxxHroqLicmh7Z+Yizi9EKTDgMvNt4NYAr9B5X2IWnsxvL4gAf
pd3VLqJry+vxbOV2eag6rOMgmqvrJTfJp3OBzBH5Iu5i5E7HMeJcX4zyY4myAtceJE1AbT3wj2E+
p/DEuLNC6oiIxCd+SJJ7orVXdHBH14tjPOH7goTikvcYSzWdEThVsPsM62sT825ejAgRlAdCccRM
z/AcMFeOhzxyR1qEosbbS86JsyfUvdoORiYOg00adz9isCYnvWYw3D4S1ZpCem3kbp4A4hkssU+R
xLozAvLtVrzgbGCVyaigAJvU87bw/HlLG9kz46N9J6/X+w6nbbqqiRhSLuPBzsUYQAKXyfmAtigy
XbivXsdgamnesNGnG9bGmHDNRmzKdGnv1hn/FucPx7Tlzh9riCnjJ5MVJilP6TYZsuiYFQPOTdJ5
yJdZFAnGzCaTLKdkoLnfyJXR2zKre0izO7O8ZKltvHrFhOHa7vxdm2RcW1GrGwaZ+EwEP64tDZCK
Isv2Bllyhw4L3mkq3OEryYpIExNzIAHbtA+djPp9OJUapyt+Zd8k42laPTHSS+oAq0Sz1Z3L3aGG
5DJWrhHoQkaYLlX7BMDSvrS5aL8MTemRAdABm6jzbACsiPEWgsmaCFpZj6xh8Iu6FIKbsmrwLo1Q
FEpZJLuwQIHkE4XY52TEG933Vq9bgHEhBCauNL/w2F7h3gLs4Y3te1b7+jYUaXNr4Ui6uMRYHbwl
eUyXsL+g5GvJdS8V3vRwgpsRJakbuAxxd2QEkp46RNU32y6tn3Zoej13CmCIKYTTOHqM3XqnMm+w
wrzMRHsdSHcWDKZyykKz7QJnmr2LGJclsHjhHVIr1fuRxn7L2NXcdMa8ptyX2dWUWm+xykmZ7xyJ
oVLHMKKSJY+mjfKj+rYdyugZfIpxMzhUWf20SDi4pFzz4IR3kpaRTjkX9/DV6njbuszLGCJEQRTr
auvZk3PpEzXeIJvq9m3VLd87bt1bskAKlPSWB3torL9D7EOmJdr6q80yD0DUW4iAgn0Fh410kvzF
S03rJMJ4vFUUXFg0Mk3a+WLAdkvED88vCI3xh2cHmvcN+zfzhz8t6WOqqsHgyNL+WUWQNC0gVw8N
szj8LeZXWyRYCiU9Qu16e+F38oYb71F2lQfbdxwKiI11jYMGn2Q3LAtuu3opDnnDjjWo5rz2dkuN
WwcwIFkcKTbjoXWdW7rMd16Iw20oE2A2U//ADjHGb7hgW6gpG7TFZlyvFGcle7mZnVQFEMiMTZva
BCV2xDA1i8qu8s56N8ckv9Best1pQn3bErzIUYvJJu4YI4axjZezGV+Rn6hd7BTxYZCClMs6F8bV
zPIBRHU9BR13yl06MkbQnaPppZkBAOehpkpbeVWYs34RxLgzSYicV1eFcE3cQk/AdpSxwyBmnYV0
GXDkBtJYg5l1x2C03RYx730MmubPBY/3Nvat/MHK8vQLRp7mm7Kd/lpmxXKgqtCB6Pz+uWdXb7nJ
Lv9hgCw8GmmvT7HZyGIDXWONMw5jTqdkeO1Fbp+YMcMXNz1uS2+U/pk3Ur7N3Db+7idZfZbL0F9G
zkcMW0sVpLFnXJP/dDd1oj9aakkgXaf+jmasZThFqPnGqcp5W9WWvNS67g61l+IpkDjQKzdzD2Tx
pdshsuYp8PMRXrPwUovFGQPa1o3rE9Jx1MteLw5VQp1WDbIPlqr1PowZTJ+qsLswYRp31vpfJACR
ap9UfF+yh+k06x+h7AVMsPSdmKjlzIbwaSI72kurd9cwGVUPsScJcG5AElHmO9U3b/C/VKSMQYgQ
4GMNA2XyOPUAVE3GBY+NIez3lNTAJOixJ67+Pkn5wPyqSlTBoZ9Fa5aUvJ/zBf6v2bhnj+SocbhO
PKs+mPUCSlOCB2/AqQCAK5psi9kJlVKGXLpbwpGeiPsFzUUagVNcsmk+9PxEBxVG+jlOZXo1N3Vz
k3WsaEqBjDMpFBZ2doQ3TDkAbmcEKpU7jy0k4ZAV8GbXN75XisxUBs4kZDLE2lpR1e4TVsh7LWAR
x7G5BDY5wzvPiONLiAjwbMZRdIxDJigDkCI6GhLTq1Gwdikz7kj2Iff2Eutj3cw0MnaREXs/Inpt
MPBMPqkZjqCKtkOLmAIMyPsCQ/2+KjREcc07YMiXOsBezW5urnCbaTJrvNGi6o/IHdDR6mnPpFxp
oirQI5OlSXoECbyHxX1qPAM/mTnJY2ZvssGHU/jtz8TwF4LVIxufTGqZ7OzXek2WK1E5X17spjXf
GXKbEDI517/otvR2wxARuAMQZB9nPWSlvjA3+IfItYbPCYBqxO/lIYVzO9e5uJO7Zln35AhwQLHv
Tt7ptYkrWkgMydYirfOLNkiAQB4kO5qtWbN1Mvv5BRYlbXaxTFQdvOEBumUoV4FLzK+jgFTWtqZi
2BN94dyzH8PVSMD8NfvOVRdvfoPhq2gbFAvgBenXIGWzJOXdVXVvuXKzO8mWicDNXAER+sM37cNc
xwD+aHRO3wR6YgbrR7kVdLoDRF1rSOywalh3qienIzkBYxuDHhXFQWNpMiDXMN88wQyPWoxlJA0R
KeG9S5We1om5NVnovBhzBaUlrXDhBb2ZleCMph9jyAOOebnqobAqXVCqEnwwUYTcDFIjIaZwqC1w
9KZQ7d7yYBIY4QL6GoDHsYjG6Iy0nni90rWe5lyA0yGRm2LFd8fbAWRwIBWhf+CezB9GblMxOV1Y
7Z1ysrbcczKYpDWcXPqXry7tE6jjwrvMg4PiwBPVd7/lTk5hVwazstHAhyY5ECbb7CGGql2YtcXi
Eek9QXfjtjeku+9tIgKMseoP/G2mA1Qgb6/M0Pzelnj1TeD0fxBhvxCWbn+NiphqH74Ti3Ewz8nY
v4YTZuZOlWvkh0n0qD9oyF0dDEPRF6jrk5i8QJvfI7Uomlw21zhfh9bpA7ee868wu9J3NoPeaxza
KTXApH/WNbmVNPKAgSaRfUnnEPgZZqtX0OJM8Vv6GQZuI01k0e+WsM6+umxKH1gyslLVBkYC8NeY
rRGpm7eDRRDUaGrU+HLBUMc8fE2eBLAKMytJ6OhH2gLdYn4Z3IIqcfYOjlM3GFGlidmLb7sToI0u
jAYX7MMuS7vBnveOzG8kIuXbyajx/7fyvXBLk0qR+fUoy/4ilwIcKJNd1lDVKr4xnDdzKNY8ANdk
LOi8zplh7lyc5qS/F+ZHTN2/GcEtbaVVufDNAavhQ4yhNOrEURtdWDHd6oSJpycAPqiiMP0Sc+M8
ZPmYvjOZG8Di1ktyx1IRmT6Py0EP4CyQIUdBzi2OnVxY86aSbXyTs9RjDL+Y8EYYk8MM949c7e6+
bLRVbLzBuktMyYKyVreasuceOInToMDJNekUPKqLhVCEItjcWSbuR9L72p1oj2QUXqIEjxG8Zx6U
uKhnkurNbrfkfcFw1BUNthV2FldJafHGbuLiDLeSMDeXMfo0G/KiKks9x0BGsRoAA6rztXqjSNmz
CGBh50bmjgWxf+5Fbwekf3/EqiV6yx5mDKotr5ParxkKRnCD0Ckm0CYZpQB2ZzdhPRe0XU7QLhTv
HYHKcGF429DfJDaUIm+cH+u6745QBhk6KDMJD0UsGdm3wrjJkgEhFpbpndF3ILQVPpsKTny4D+Xc
H5y2z39qYRPK3FnLfZom6tEHjkI9FGF2Nmo2D7n7MMr/Ju08dyNnsmz7RARogu5vJtPLpVxJ+kNU
ydCTQW+e/i5W30GXUgUlamaAHnSjvxaTLnjinL3XjkW9pPSsz4jXtK+yUIwAmmryxgoGF6dCwlIl
J7cxg/ImsvVLm6lwO0Qrs80OZjleCyN/aAL/RUWFUMhu9b2w7atwbpY8a/grSIBG0XuizOtcwmgi
FrcbCD7Vxu3/UeWOpBqbB2Y9tK5M6cSJaC6MNGb5ZudfY/NFBTpa+3/9+S5yPNVxOAG0p1/0kUNO
9EKq+9fqkF6CqfMapVt/fwh9/o1/iltn0exvI4Bm4wbg/nzWYCYtdM3AqsorXQvIydQVIDoSVRl5
Rw2+GwvkNXq4aRUIghp1pv5XvqomnszZLysArN7bzpnYskIw2HdBa67cYYi2g2iYR6tBe1MgVXmh
IGAKYBdUMGeerlnD+eXnkymGGcA1DGN2TP4pbE51tZKDnZVXjBEBt13X/SayoeQ4jyovavE7Q6E+
I5f8z0X5fNRZ6kwjAkOKahvm/Nz9odtWlQC0DQPcq8CqyTBxbRqmiUY9hcRi6n+pGp2XVAiyMWMm
X3oczlcI8dmCooO2GyAUpozucE/nydxGtObn72f/6Bs2njWJ1anV5z4yZo07GL+E+GkBrnjTNJlq
xE22Q01irbVIny6g/zPdaqjfmI8SXZNpzJfcepeyS/ZyXXGBYwyPnd7iC7ag+nCuCuqLyt4WykjX
krBHnGK0+vMqf/AHG3xij+OyIAVJLIWG/ohCkAUQb+DGz0l1tiSmb8gizcGOmgLuV5ZcNbwgd2Pb
VkR28JTmU3kP1bmBV6fWh9xAbOXsNOkjbRqCcuGj6dlKOcD+6sHvznbmVi/rR7sn/yQPhsarkG54
sZo4xKFUe4pk6vYwKvq9ItJ3nlXnGHYO83urmy5tJyt3tub2TxHzCHrQnWWvxxH7cxewGxwF9foC
5iwpnY77MRKFukT5r3i9Dge4hqkAkauu74rZ9zo0XXyVovQ4Shkk5hrg4bQbK/aYOdaulTFY2d51
RzAbRqVF9xgkzZUAAb+kAnzViYDZTbPIacTJu898zSKINLdxefoDGVT8M5dhOrK+souhCIABz7VN
052ijPFtXcjW622tI1tcolTMav/dsdJw1VfXGqHODsAcIwgPYwTnJ44yLJdE/dyMdBjfdSunHz0w
WpOLxKIJ7E8ITuvasndIdcaLQNfLdZpDJJMKpB1XccmDUOYWjEORfnCt9g23g3F0Y1vuanuitNeU
+EqbinQ3GaA6ssaFy0FGrbYgLx4LIt79Za/X6TGui3Gl1iUjcacc0cZ0pi/WBJRLktPNrD009C09
rfHx9eGtBFDQOmSQzNBa8hHw+vH8JYuwB0FMlpAUa2g2VMShjCSzgbAl197i6zmHfjXJWBzMvHlh
eBI9BEVHnydB5IS3IrgqG3XwYghSl6Vt0v1XOtWb+gY3TVjIYmHGBnxIPDZHqTwDS2+Wka5PG+Sk
GAGrMHxwDHmjVMVFxPanI0L6MgLXA5I5BWDnFY95WBsvMOGTu6CsS/Kdg3Antazft1obwo2XzgW1
A809fgExTX4KuaoqbOsQjY1cCebhPwo0iQ+5Qf0z1dtK6wESFhDWVhGeAoZF9nBUbcZ5Qe4/V+Pw
6kN8/qVUjr+E8cowkValc6UgKkFGCrnEnQIaJ8yKl9gG0h294n6v2uHI4Kpl219DhtsgVHc2Vdn6
8H5qL9ZXKRD6uNN/OLASvExQFywoU/AlVG7EfNtVZkaT6xtrxjo66P0x2AeW8iZdnfFInb8HCIy8
OkXYwk/wPxDSyPWgwJrrlapd6iP+7NEuP8aOrSf5GzS4g1mTCu53m0rpep2p93udLwy3GsClAmDp
3tHZiPcWXHCqtzetCvR9kNgRluFcXILmrg6KNearCcrHBQHY3UpCQL0o6pTNvVvCijdxUI66ApI/
wtCZCUm/uAE3cfH9d/KkknCFMPDnmQ5hBtjm+RZ/XvG1ujDbPMbhxNNU2ivuy//t759K/HVZ1DR6
imOaHl2aXXLz/d+frRR/fLFclP2Y/Gd7IV8JKrGT72QE4M6PKWRuzAmQSBhsTNHu086eRxcwaJlp
5izz/35M0s9VAkfxUVF/fb5mU9X7pPE02g3cGXtYoUebrlU/j+4CIe1fjWPVD5WDqDNH4x+dOfZ8
P/57vtjDKGVm94dgRClcwz5xpKmKnzjTgEqfQOSoh9G7ho32/enNP//zIQjv1TF+4JzAWPXbNvRH
EZC3LPFj07lXuPiHt4osZ9CV5+qzcwc5qTSmLC2Eb3AQghzT0mN8D2TbjM9UNOeOcvJ00z+CUJL1
7hVbn6m/8oFMIohs/8mF+Nuyh4tScMUMLpeunjyDCNamUXRhxMc2gks+9OVVPHbBmSf99FxcR9Px
URoCCyrl2emdrxOtlqpaTjcMmeENTSDBwbjma6COKCb1NDnzpH2uQB0NJb2NdW92J88m5VOrq9YH
psO4IzsW4Q9U6FP/5Nb0Hm/0+ok8Q+Sf5/xon08QAJOKBdKCqj//f3B+J482uQng08ZcZ9AdrpCg
ERiiRggSlX9bkr4c58Sd1eMSovdQ6Jdi6pzraHLGlVKQMfQvb9HXszkxabXQZhFOczYS4EVIJ+9V
QcXejmfu0un6rTsmaibDwJ3K28q/Pq9FQ2SUUHXC+i4CxKrAPdMq58zjfXJf2GPa/HkNRxkOdcgu
+udDYMXxjVBNfYCFCzrDNEdHmxbymVXn88I276RZTnV86Kw9JpG4JyeSi1Dx1bIobhudSBTPtEmh
O3OI+QH678I2H8LQWDIdy0KGy10+WQ3wVQuDEV1561OVwR3y/BCo5zbm3/Wgi7+//6c3hoMJYDR4
xfEazt7+z1fNKNtUOLItbvUXhuvVwz//dRYBDKnsAFRbmCdLjtIbjUu2WnYLnYwtkvpvDQCuFH5X
FbgPnhq8p3Pg9p/7QNMcBEwKU7ntetjkRzwcZ67O17tt67zpFuA2y0IMefKul1GfdsLXzNv1mDyq
oYHiJv83Jz0zYt3CDGS6LChzlXDymofMTwxYP9XR7ghg6VYd/ja2If94H3QeKbwixnwmdEtOHqky
zoTo0qg+EgoYr+ja/9/+/MlLAX1M+Mr8541ubW9Cff39nz99swFO0IfhXlMAGiy5J5doKDM/UvVe
HlWzXzVowDoVt8Fjhub++wP9thJ/evX0WVKFwZ0nlnaVe/JA5TLX62RKjCN5nQabFG1fmZgezQZN
atEC1ERmyBjhUNd4/6aB0qN/xBX1b30nHgkb1YjGijavlc5pU4WQbDOry6G7Dba+soHk+/1Zfnnl
5z/P6sXrOGMJThuCmlKG6KbM7lZXp59kkDxBQvr3I5h8laFp2TbAg5PXPtVqkvR0p71N7GH7rDBZ
+P7vzzf80236/b7zheRZBtDtnCxaQz8gX2bZuktl6SkNsW0Bwm8AdoB3djWZW4HCqO37Y570Ub8U
GqfICxTDcdhDboWmVYEIEPFF5VoLYkrekr5GejjjCRGs7UkaPWSyPZ45/HzN/nvO/3N4fPAOL4Fu
n7qcRyNqEEAGTAHLas/X4amdEPmjsyFsG4DpnCjddhjZRmntrTa+VxgsnfkJfyu1WMap7FlxIcGc
1ApRUhlawxDrqCvG1aA0l+R8oRHRpw+nmJ6oVpaWG/4chuqSBC/PrCLy3BUbNUz8M1asbRXPIlVt
OWTOUtOrA4LgM+vQX3+gRkdQNyhz1VOqWtsF+EZxEhzTjFd4AiVewnhsBIqqHBOTVYxeZTWv+DXO
1B5/fTgY0BF4Q7/bYpH6/CWqZa0lIk6zY4J9qx6ZDOTsSmi0Z+YDb5jRvTj1hTKcWShO1qv/PBR/
HvZk4R2Z7YQVScVHXwz0lLZl92voX8bgaIauFw1Pvo+Dtr5GqYMPNTzzlrufX8OvRz/5OoJMKbC4
EX2gkP60wB57IIsaVnmGk8rKfnUWpt2GjCyAuXgn0Ca8Mtx9TzvrzkxtgM4qgcf2hcTExSq0EypD
4kGT+CXK1z6sFEQK6o1Jd25N6NhK9hyjmrIbZ5Zw0M3cAKNb8kV11mPXfhQZRikzD+AL4MWkFavl
WIMUaxUDAoZfXV2FA8C1aXrC9HJwiEJD5yHxdNZeVoTrkWxIw+CBCVhFep1EQZ+QAuxmD6kf3Fu5
euMncolTfVhgPEK+NHqazPdOqa3EWN71lrt2C1QlA8Hxiz6zkpXsQghYzOYENmLi9MA+j1rslYW+
qSz9vSvFT7xeWF/7ZlVlhAjTXovQpSJ8QXQdBPdl9DuiQv+h1cHBdt4Thvw0ax8tMYt5yX2QE697
j/ByGfQaeqvuYizE/aD0F4Q7rQrklssOj7esg9szC8HnD/L/v/HMc6i/KFT10/eMdYDeJN3Eo2o5
N4yQQZq55DFrUPWHQN+EIx6pDH+TNW2MeAIv7D+EEYmvyBIYtv3MW+WIw+XcCjmv+p9XSKSuTJt+
V2vQQk6WJ4NIAhmJQh6T8s1kA8h9EuhXFO2hjNdktnnK+LPp7snRQum8OXNJvr4LyJ4Yrpnsrq35
331eAFTUdJ01JtQonZIfJsRga0PRq1XUiAmh6qB+VEihfk1ug/nDruR1k06/EFcQM6Wp6kpJDWvf
9m5zXZUjprUoaPaC2cNa7ZP27fvfanyeCM63j98qKJcB0VCUn8ImHPwYKDRNcM7uLureouKHMwGP
cGP0BjcCpUrcXgbqC9rVRVFeGbb6q4J+aE75RTVc+xBRMNx4hvMzT1D45R/DwIOpVLy72KhTZoug
JQLjYoDQOqjJjRv/ExnlPz+fibRjzvea5s/JWhvFZDxZziiPk2gO/pjcJFEZQTFQkjML3F9Wdeok
jQKDMSNwjtNCDN6jVuloBo95ikibYU34hnIn3RI98DbkQ3YduWKAZosOAEk6NoOIaOTvb9ZfniuH
NYwNGpUUba6TUsqa6e5+W8tjVD6OPXEx2YQKp1wgM3fTV6GmZz7yXz+hnDLfTxo3JoM15+QlImiz
UM2EixvkrvUq+omgDgEQMLCbcGsWg/6QJSTmGoOG46FB2vC/OF2Dutcl5xsYysm9VdQW1WCZS3YS
hP7Os80F8da3UZNli25UdyLIvda1zry9nyvi30+UQ3aLSYOWN8LQT066VkOfOcl8kUmV8Ws6FPbw
7xUCF/a/x/j9Uv7RrozIOFamrpFHoW9cpBTNKJbSfETGjKFu8DryI7VoNxIQ9v0Vna/YyapIl9Sg
FScMGlendaM0NFzXvsMV1dz7ztFQm3UPExq87w+jfT0O5bhFm54hKf3m075fGaGuJoC3OtaaeV37
+YNSdGil021A1wefjwfg6R7exq4R1broJyroCtQqDl03k7d9op15kuYF9/N5f/4984v1x/VOe5mN
k+NUVGTXZs3qxJOD3Hqh1NW6T+6/P/uvH8T5YDYjTBoF+NROHtsBKtGELw5LWhTt1AJ9e9uQKJRt
0duf2Yf85VAagB8aj3MbUj1te0cj69+Iku3YRvGdZRbuMdGkS6Sq/hEQP3fmKv7lrnI02+X/DGOG
/X6+ijCDWy3umvloFFuyXqt2vsr0M4vO10WOrSh9O6ByKkqLL0IOF5tgEw71UZrVqs7anzYAAdNw
WAWSVdzUF1hUzrwWX1/5+ZCAluaXnl71ySuvjJWdDuQuHZOp1yFpaMpBLZX+x/fPxV+PAr6QTZOq
Ol82bYYLahnLMI0RmR/zTtwZRnjm2v0eHZ086HTcafAgThYmNsHPtwhRucAGNtHbyT4qneDQnlCH
8m1w2AJKdA6DJ/LjNMeuueGZp+Nvp/fnoU/eMQOrTuA4832r5bbUGtSGM3j++2v4l0dw7oTw9QPh
o7Pl/3x+ucRHhcTdvLG7rgTAZFiXuNWzwxQBuf7+UF/fLSo3OHbQFGkofrldSty59WjF0bE17YkH
D1l3aEBNGhlje7Ikp+X7452sUSjghMtdQxyl6rRKTpeNJKCf3RYdCYgaOFklz+RmalXYwCnhWy7y
HTYVtXFmlPrloKiLGZthxIYRMKP1Pl9Pn2x4PE+tfXQI3Vr7msuGJxyTQ2f2NmkPprFPeiU595TO
f/WPpxSoqkr3ce6lggZiGH+yQholrZN0UJWjjtZ7p1Zasm4aUBBtoQEWqgPtWrGj/gcbSrhJlMp7
J6iJKqi6JHma7ARbph5O8dJt+/QYSUAZGZaFmymIqFSGItwXSAm+vzknD7eOYo4OE2WyxiPFrz+5
TkMcuVVgZvx9EENWuOn0u+8PcPK0nRyAKv/zjRCYj53OotYJLFL+yGqD7r70BWEE2TlA6Mk79J9D
IS+j6UfrjHvw+VB8alHsED91LCYMDK9xSmrbuZHvX0/nv8c4bfp1dQKeBbXxEdOOED9AMaCb8Q3j
zHJAR+XLEzzfmf8e6bRGtdXBGv3MKI6qlhXorV3nikT11htKxgA1pqJdz+N2lWCMP9RCJ1S7JoPY
RvBjllXsSZhbNKX4H4DPc3ZVqSExzupZEZzSxd4KowkwaQplgVuVmNQxyJ2PSMutbdHbz9AfmAPL
6T1RFJvg+sDy4rEsTa8NbZrCkWESuoYEY5tnKUjCKiCZC+/RuupBE7GEzKL8UFuQhUEKpdk3iwp7
GJbDhxQRxwjWz8NxKzcIlV+dpgrxjWpkZZXRC8Kctx5vwSoeymaVRTUIrFrgHJt66x0JHJs1PYE8
QHN7jk4dlyZbGsg9cXichnGfT9m2rxt16QAoULAgwA6wapKmijAXy75s5X2ropW/BEcQwbCqkAdh
TwHDEIlmEenQQPTEIopSK3PPNqEysF674GCg1CT64G8tM5Y3epG+GlkgVlgA7GcbQyoc2qQgqjps
rwOFiBsK8BKivYZVTiWUvCb4bFVHrDoq0cXLMGI+oViNeVsbXX1QJQbOvKUCgJQjdwkQfNJVShIT
Nb94tpug3pgkZq9sHdekWyCbd0LD3uda63pTmipEj+uhZ5Pv7PlV91KTrE6Ycat9+ALohF6Z/cNY
WoSYmePQAtACITWKiq/mNGvKK+ljonGMZBV1beRNZaBBIB77coHozNwEJWAj180b4pwtQc597gPT
A9Z1kfahfqEH2UepqdA7psLZdW1XLFBbW+tqisEo5njZ8a7oACV5+/vIGV6izgUdhBF6pTq+tRrz
yNhKgRcQ4Xl1STiKs8/6qtma7siollEnt9LSDmFQ/uK5sNepPhrPwWRhhdEhHHVtYO9K1K0EwYzp
Kq7GN70/9PDMu3y8L20filRI00yGYXfl+9LfmLEfE/EwmduhHd+QkCs4aB3uh5OXngWnAVJ1CmVN
Imfc2JoWr5w6b3a1hciql8hwo4su2UflAio8JpI2sxe4YfUNMupgS0qg2PpFC88LqAUK+9TAf9WL
ZGkk7UfVKy/laLLlq2x/49uVflWLjK7fnBYJb8t+giUzWos6zfAFR8yqk6GaNnVa2cjGaw3fbACW
gfyom7wvnAN6nmbdmDFx9WToYuWJhkMP4Ab9JJC8JiyDy9oW74qrInd3SOnSSvxZXYr5WiT2y6CR
R0ujmQhh1N/rlJnvwm+0YUdw3sDn0iCYKQlJBfU1/9YPpmhXywLw/1AW1+6IldadoGNiWwTImAOU
J3MSo7aAwJLgV1xlaaThrzWcq6gJSQ7AVbNxQvPVgpyJRw8RXFI6v2AnzgB5QbpvQv4SOQTsLwpZ
HbCb89FTg8sexMUuJ+6XPmg/p9+EN47aDV5YOPljkFn2wuA/rg3Rmt4AtG7dxZONcayYaE8qePVi
Hx+V0utrOXttTUlGbNmq5AK4WLIjfbYrDtiDsnTm2GU0plDZBhcW/3EZ1TCRwraIQK1V8jVQcOIC
/gKvKIi83rptOS4b00aFT8hyUM/hAyTXkR4RpEujcQhejpMB+f+couk45CV0QeGFjWrhvWnqg+VH
YoEGsFv2QdneBTTI1s3svG3lVOxDBz05OdHEbxRTiet+orOflP6Cf8K/0SZIPmoon+M2MpYkRQGQ
INCKn1yx/zOAacGqaIDIoRsPQ1AysUvUBxEC7opwJcObIIytM4XwPRrP4lfmD2Sd4Z9aRqX9UmEC
XYooeevz+l1i8GG2EL91pvLDkC38xcF4zf3MBzvHiXaMDxfcn1fTpGdj675cam0LstWICcSGco22
U4Z37CoJ5bShyuSNcl8lAz+zJDcv1kJkhpk6IVcF3RUQcIYnpMLH6eTGxoIisehLCodOiICZC8yj
vBtRdIExqB/4B3kT02jA2xsRCleyYjxEdo13yCzTR5tsPgu15g+inLNDj2VvP05kggaQ5UtssaCl
2lnnas+cBWxpyqsIHJeEbyyMWA0RfroB+k5Xwc7Edt/TQtfa54H9Lhy0WEQRFhe17UIe6wnSoghW
6YHXAx5ztnhB1TFdtWS80XshVgS7w8vgPVlDSrBu41brNwiM6kvgZ82VlCLeVxlr71zQXlApJ14y
hD22VvODRUh6HUkeLHek2nRWg8A5ceK17NxxA9plWIcMini0+5bmEU4xjGPYOYUxLvnWTnu9a3tv
qmv9TsahReBV3LaQs8FWbiKE2XiE3PhR+DVfdb0w81dFAjVZAPrC1CUqLqbaB8d4mLG8eodjz2XI
5RbOTzfOmwVcTBgg7oRoPy0SsEaEdSx0vJSgQUVyAb3/ya7NZ7NtH0cTKkxlpNEtbMsELwM1oNlR
MlgW0WQwdqpD2irBjRnBHHAx+C4bUjiX5pDgfen9YUbyVBlWpEgTxtYnRHnyxsCs9rkUzF6Q52AA
C4JrnbvGrAFEPGl3ZN1Q4q6bFOtRPtN74OATB80wcZEyVVradgsBJczTRUqECjHCYljrlRHvarx5
V10iGDUGAiKtL96zkmlXjSlxrzZNs+qJm3vyIU/B18uKbWoyDcEnQBQexAWP4bv+VANTg3yElgzP
zWTeT6OD77kVMf6ZQOtuM/hEPPNqfqkJjAu9kn7IiQUyjJEr1qpVwVtVouupQHKdmV2yZTIyXUvm
9PzXRh1cCKtHrI0F9DDObVP4U4HHF8+/qxuSvAOzFptGBQGWYlDHjdTKx7ykYdVmpbPkp2prBaHb
pslxUC4LpamAM3fuNV50nuOxdF+dCquDUymaB6fNvYGj66yE2iOYHhre1pTiCWgzMeK2fNRzpflp
4T7Em5WMGczFKSOuVZ1Y7PWkhWAgevWolaV/77cBrJG2HDZJrvle4ObjygoYqrn5xKrsO4S5mErW
bqZmDO5VOCa31YBysDekw1vJDCnMfHsng85fsZ2U92K2aIIud1aNwgoEmImp4GDEa+TIziZy1NiL
yw6/r0t/O26dOyuvoU751JBh7/QFeVDlu4GLCApn2qOPxXefata7KhiBlTklbV0x5VP5BpMo3yXF
Lyit5ppJlrpACSrWUTyRODVO1bXadOiPY5cTRt1dZIc40pr70h1/WrVaUwK1b+MAH20cjOqyq0j3
TVTtbTDnOzfQX7Okjn2ud8i4AXEB0GMMt8PApIeBFE4Kh7VdlqF2FTKQWSg5K6rTRNNaViYTAnyy
azFqw50/jHKphLyRYZo+9GjgQW7EjZeXmrUiPTnK1q9SDe9V5LKgjtmb40cZN31JCFAPh2KhDn27
QYmN0yYeE0Y4lrYG1DasQMGlmAT8dIV0DOtYHUCkcSh+D6OpsW+I02YfRWl5a5Jxvy0Hy1gCouov
YVc3P7nY40bvEuxsPcj7VWz/3iWXNac9pAfik2Jczol/j7UcpzsWxU3OFhaGogOYltpDw1EQVgc9
1tofTeGAdUXT7Lkydy7Rsgdrc6JmMqTV3EDIYhOggrd/qWM2HOukGvujBF5RUaV25TNBQRfDYJKT
2PfGWyyMXrs3yyYymOsbRbqNQLT5a1OtihdctvPDmHSQCWrDwNtudqvSauZAndx0l2k7ACsVztAN
jzVYpEur57PcWaQzZ1j7d2aDaTSz3fAmyYW1ch1ZbJMpshampjyndUOqexm566nMjJ9JqbFvcbIw
wg6Ji3YZRPnsD4xJ2c5dNVpgz2mI7YPZv0wbIyHqtxlXXRaHN5oknAhzQGXfhZEL3LISd12PjyUI
mXyx1js3VoQBhzxhQD1VifMKcrjdPCM1RA/JrMPZSyq/ndEp0bqELLGLU8buBEPjozTIzo26/g0Y
iUnIYY2ev04AegngozS1MnDP1Dyqlbg4XKWxi6X9w0X9s1YdQrWp6/HXspot8tB/Tv0mX4pE6MBi
9dhL+nkdxE+6kFYcsmNyAEgNY3iZNTYETt32s6sMRlXsuQDnqOodhV+qpdQwAEtYLs14vAQBA7ZN
i83p0tHkTVKmzy0Mt21v4cVctAYuSyV1K/gJ0HfsQa28EA7BCvVgtgZjyacB0i6GSJ5ObLThI2UA
jSPApG9WGAyvtup3NyOz+i1/YICW04RXsBmRtAWTqQF+tjufBUErnpoMp6pOXDe8o8He6mTEEqUI
7YuSo9vpUWtfJ37FS57PwMWO2AXQXmXmVfUIgMfx3Wv6VrDTzPo5sO13JaXhqLMD2Q8Etf1wdUfZ
VKNS/HRHH8gDUywPb4Ekdxr8hZKFDRZIX2HsaWAcZUFYmkqpbDHI0fti2LdQgdF7pR9UF1aPNUI1
iPxyUKosJJt6nVRaajzwhcpG9D2xXBZItxu1Hognnkx9pflwhcwgnhZEN0drgtZocxn2tITUo3lu
mL+7ASARWYAO1/JALEhZDrxI4FeJw2j0Qqw+GKIU4RVuO93o5qjvpgjgI7i+8TIwEos9hitpnVXV
Rphyzmo2Md1npgP4L2qvk8xsNwjM2hdA6c7BGmLlqsfHyJ2KunUG5v8pZJk5gCdIvHhIgMTyOOk3
FLXQN4oQ7p1btHeQ3t67vqp2YUMmJhOx6UIP79p0TcwfucwJZlepJ9ozxWvH+kLNIxWzWfZtzYy4
kfYq5HieHujEWzeSLR9G2cSLwjDx1NFxn0RhYU03YSv8mnz7J66q/iHQ82LXmAphAGo2FtGOkQac
IrPUoNU7YWN9hIk57JJqMDx/iNNVqjJhltJHL6HhcF1lY11c1Y3+ZhmGsgezNyzSqdOxWODo472K
YBV0vPcTAQ7wJayX3LKbrZEWNEhsoVH6VRjMC4MJYx4znMOZ/Oiq4w8bMxJ1FSnxbi2p7pRU2dgt
GX5JNoDLy6lW0WGBRErIV69IKuC9A66C8bcGkTAdaV10KNSQijBqtq6NDsddZDPoi0syA6JMDbeR
8IOtU+bVbag79h0nZSwsm8cyclAN1f0LSDL8egKbtkoBtaCHCyik6dpVn2TiRxvJaDU2qfHShLp+
5caJHi3KOnA+piYlXY3V9NAJNDdpU4MOUv0fmMdQR4QKKXsso14jYK7laaVva7cLPOy2v6Yq6Vag
b3BzOwbrJlLHdezaJM5W8tcAF+yB1hIoGzLT1jToobUJbvE4juI2t8OHKe7Jl1RUGE2GU+BKHzOP
nqOBa7B978mhW0otkduwrQQLD3dPDVuicEezvjW7XDnAJLEPcJTDK1uk0zpLnGQ1QT+mXys5DW3e
8SvPbmEU14gMqVIbgrnZK9O2CHxeS/OVr8o7US3QrxBBLMWIab5RBgxnvel61iwVCqLI5uMJVb60
+uLajhSsjDlUhhx+CL/PIik80stVoLo/GRyXa6XNBzaGZv1z6ug+ohalrKr7tS6K7IqKsPsx5JCz
jMondxi7GyxDs9r4WZvMeBI2BJO0kmfi04J1nneap49mtmIrQ2iBOmJpl00ab5sCxnpg6x+gPlDX
yWlaytIEZCecDynVEu5ymuxZa81LtEO5J5oeQVQQGNVtmbUDe/e0wcFXCZi3GEvWDrbgpQLAey1x
NS6MOPuF+jXkta3ewgHaDIgDzdgTbF5g/9NeZ1v/IlQlvTlA0pTS5D+8Jz4+taI2tesMW/8KhDaN
ONEZXtvMMNHYubAnoMAGIsy967Ao0NFqSTtKHPgUgC2YfgP0UkLlMR1r9dgZWnisaiO/dBPHJha9
pTPFjnTBxYX6PgE6ABljboVdE7LtasYKJny2EhZkR1WnUlOCVoeLVdTZc9NY/gEaYbUNCTvc+lod
3gBrrL2c2MPNwG1ZtnGvH4yOWxNYAYu4WpqrgkDgRebH06aICfzSwR/A8dPwlhog4EmjKza/s0Sq
oF5P+fRTCVubhqscrF3Ti3CN5QT6FBXbWqshNNRS6bdM4eBqOSG3I+1JLomEtesHsXVkdF9awBrC
om5XqWjYjKlhvGMsXl654ND3Oq3ZwwT4lE9KpYmPLrXls+U0Tz4JzQcNGtgmqSEiDVH8FtRDz8+n
4SvIFiemtGnxyka1D0PGGjyGnrSoSgms2k7Ua8DzvN8mtIMxcNVVVhjNlpfTWBN2IjABEiCvVEN+
p/ux/TRMzi87H3heVNYbXKTNurDBQA1K7uyEWRasJWV+XxM67emCgkLNyVvSEiV67nS7uSCQNF2a
kQIkmaJvqUzkbsYyxY+YKfJhihoiF+hIAI+3Gt+/42Zo7PhS6RICCp3B1iRAZgvpn1Zb5vM4md3e
ZMGAWTjo8KArtX/gUyfmjq6+Q2yhXoeSpgQlULcdO3vGOPKJhC3NtFNAgMkkdb9Jr/0tRtmikzhf
U1yHAfiVvE2zD1quCMKcihV5bAfr0iHN6ZYKvPIMM7EeB4FKOgZjQsqjT0oJMbVrnG2AHwRP9nU1
KKkX2ENB36Kplo4/DkR2NJ152Vp04SYdpCFBqU+4UlEFDOU7Zst+S84PlJWhb5BHqFia1gwmwP/0
Ml8bmhFe6lXRw4u1ISO7oNYr7CA/rFE8MTxTKdTkCwnyNUiCkj0/DJtmJ0qEngrBtbrvt29G5moB
XVxcsEwwZbN3XMBUOR4HnEpN9aRnOmScKqu9Di+2nj/NSL++vtMLgtyTJjc/HBb9Czvrn1Fsyj1Z
PmD46THRunyOMkTHQ0C8Dy2DZkl+DztJomJWMJFZf6l7n2MbUpae4W5uGzu+67SiYjRQ0laocnvt
x3m47aWmM3ZAC0JAS7avLQasvHJmiPixtQrQaa17kK4mn81JVj7k9VpfjyJ6aN2Q7YnRP4dypoAL
rt+SL4C4c+gSwFBu08hDjj9Bv84yAf45M/yFGvu3Muz7y5Ds0nhFH7qsHyKU1O06bqrm/3F0Xs2N
ImEU/UVUERt4FSCULTnbL5THgZyhCb9+j/Zta2vGI0ui+wv33vNi6OboqX3qkqjUQz9oE0M9kGHq
7GeiYN+iTu19Hls2kKKP9vHCsFh3k1c2CKpXOTEwFNhyYURiwI7GJtrjEdB8K4shN9fQgeDlDZ4S
90WYjROTO1fW99hby2+d5l+pVv/yutQ8Ikgx5Fs2k7WjpJHsgiIar4VDGuXokHsNxyWjW0r0oCX2
ibFu/m/UOBZlUxZ3SjNLFHW0o7dWXWqK6Nltd+AtAjf7ZG5WR6eqGm3jTIb1hHZUDmkadqyALyvu
XgRPZhoiqQPvTOwOKNSOAVepQQ4QivhZc0KAK4w8uP/r76iI79PI1+6tzI6i3WpP918AxbNf11sh
jibxaWT/k7JlzuQkcItsstV6alsiLOoIDIxmtFooNLJxB5ZIRFAR2l1WDZkGJsfE0ozDwUbKvsZS
2SxZ/oIB4D5o67RtVjjWI9iqf4uuHZc8f1554EMVMSOUE2bxBfHy0NzO5rRooIl6aCBq+ktQM5YN
+2jLa4n30CLgkiGnXgpK9rKI3leqsbNest/x7EVJ/hpzGp8z4fSfGoF0vrsQroD7W1u5353MDLJy
kDdbNdaDo6efjtG/xo1KTnxB5MSgSaZftkL6+1x3fMBV6rmkvT4bNekTG5O8uoexUaejWZPaxkh4
2tSpgolMYRBdpYwjxqqOmfoOHXhqmlKimFiPGGR5GpI8fEIhpk1RwRMqNCb6zIkKNhucwgvvlmdO
ZEzJRpdgEcZ0S0AXGuW+hMeyVAnxrUxoII9wq5n2+NzP7FHaNLGPRbZ8cJ7roc2qw+PYUx+IZc/8
CHGMV6FBFjz4mMPpr9kxJfTkXyZmPhaE+n3uw92zKUrZ/5YYTTZG7tRB3VOrEb8Ai2qKf2d7TgKI
XGsVsN54bzl/PBYrJFpF8xeABlIImQyxhFEpSQiG3uqKSUuYNrP6oyl9f2wGAjEyCDybmNnNppOQ
fxk8kfXOoOBmLPXwmKUJam+pasajrZcVpfHatN5STZ8Gx5RfkDjukY30BWedfasu2oUZ7WgSvJ2Z
X3rsaGf2NfXZ4ijhhVj/alrhYxaLhaRZy2Rh4iLJ7rUEk7bGRraMcjrz4kON45YQ/8w9MHL+NyQj
w17HuW8oIxwimdZHi18McnhqCX0moibvyDkjzTItQEhbdpw8yyYeH6qy+yIIXw/M1kV6mHFVU8eB
1yXVVpLba3cLy5fxzSyBJRDGWZ6VsSubY6nn5Vllg2SjLB9mYn5lts0lRC+FtAKu9qQ6yWiObg0z
fML8KmpFdRxeJtz0vpEpM3n1zZ0iob/WJiO9RcffP1pWdlhtNz8I9V5ud3wWLFLpnfW43bZxnvid
OwzbTtrdjkUNNK22SrbUHCRp1K7OyVepG5exuh9l1jtk1VfgfA4PdZ8EaxrpOyhf1s6ddeq3aJid
LSvK5VEaKLwGezL2BGjMwdT35ameO+I/e2f1EdEspJSS5pYbsQssTSCANcV8VlbXOdoxfwNO8mfd
k7s45xp7AFWHOd934GEgt3v0vZyZJOjeEq1LOl+NROduOjWPzx0R6+xkbH3DGp1M7j66cpiYULIi
7SC0It/JwUx39wxgmhuYkFrm0iBAIgnymQRrtPBwVhcmWIRJIeO0EBig1O/YAALGspL2w9S0apPe
GVMzU9ztEDMTlxlZ8S51ykbmTXnQKYzYbsS5N2ttf5xxuBxVK9W/cmhY/BHk6lNHqhnBrPXOwcl3
06jPwjgbbzk01jATLfQLs9DOQ3YXbZuG9MlZXY/Ip82DEFazNxWcDrUTATTr0u4zSdMmYDpXeCaV
qLe6pc71wj0ACiMHjqPKJ0OykCFQpj9COeiI8x36wKpWzpJEQ9atWWDgmnXgN11gR7n5uu5cNxaB
lGYSTsXEinl9W1vZ7eCU1IEtzfGRw3phXYS/McN4ujO0KD01etccCYwhT9KQ7a2xMoet1jJS5K1s
Y9s4e+i76cmk8Nwps8FQbFBM8IL37bSpfllu158XE2tFZQ9i3y/68tTIkWkTBYZnU9RUpKIZSVY+
dIngsXCnn5Tgkvd4qkSyWe7xFiLnXGim+KeUi9jmThrRPU85S22VvyDvYYjVZN5oKOKvwTKqEMAd
1KUhZ6kbA8POM1te0A4T7q+2KvdZ1KLhit0DSCv3wJWs7+M8a9D7luT0NDkwBK7ltc+XEAxd51Pj
t5Cnm+lcaWW+4xAZ72Wi4kEKolQelWWnKU2FpEFQHy81idrTkmxEZr0UzeiGrHi6QyP6O1muVel+
JSYMMZAbGrkkytSRp6TTfGnmuCb4+548brg1qCL3D7Dld0dPwn762zIAOAlHKd4mw8xvclkmT+3i
MTC4hB+AyppBLlnt6lZcHTI3tw4EzqVhVuYvmWkXNKKaeuwtfeYNGMiiqXJCZdjYsG5C0yYmJHVs
r5a9bkXxWx4vP9XQfmCpSTyNCsAr656JmaQUYCdI66d0Fixeq0PRYqsPcYRk2bXzfltbq74Bh6P7
KSfRuSr6ZJMvCwtyMb/IuuhDxU1g77A7vUwiKknj1pRXWFZ7lJiXpdbSLZuAC3RNZ7tK61PqQ+Jb
Czeto/EVJ/IuObl8qiF9mnZxSTK8oV3NPXMmRQo0sbuNxsL5oWDTyDW1a/ZFORFKitPtl560HWOx
PslIanboS5GTuBEh0+NsbCp6420CEZVHwfh0sOSyBexaomzvvVmrvq/mlJ7cKhoPNDU4GliGpxvs
JBMKNKYDKZp7TzMrvi5NZtzAxeVnrSFIdE0wCK1J0gZa2sCMrDvtQb+vDtyK7tBEHbexBKRFrMzl
TcTCIYthemsp2X1iKTtEAXcYk9ZbuzVyWb8LxfyL8MfeHwSEJnb2SiKr9FZb+bGEahOr2Xy4Mwk3
yTSO55yTe5cp/DaxwQCo6c1XdATJ3ZO07lZgvZ5Yy5szrcOb4JX5DKf4wFU9OipAIP18SD5Q8BAG
bVrPukxtX4uT6dmpbZtfggRjK2e2RBjVsG8Ge932RBc5g3ytI3aJ2QQeSuvGlCAd1/VZe0Se08ky
cBNt2OtjMVxHNRrCPk+rZyLSDB+6ju5psQV1kdjAyovaSXxautrvpLMY7zGJIi9K48REfdYgFdma
ONjBCovaFqlUT2sVOAmzwqW9V0SdIJu+EeOtM6r1UUqJv4hZFOCFe6qulp8N0fZf0NGqE2MpkxW/
HT2TGcWj207EZsaVN9EysNtkC0bz2anfee/Q8eCc+rcOUfteaM66m5PM3hqJwXSRzWOtmF7tIs4i
WoV6/Xeop7dEiZ9BkMHouOtz5oJxINlFDho0Mb06Mf8CAY110PYsEGmPRt/EuvtgZVP3Tx1a+aqp
dD4Z3e6mqGdCIlUCprSBW7Z3FPVCsxiDCRhtb8wnwnGJKvFde9SC2EV8MEdVTGCZ0J+10fhVLTdD
3g9QedaNzNO0Nrq5uJ42vVVrQOKxRQ6CBQYcCUA+OlUP2lPinVlX7DSjYZmvyOzBiCa+cBnVSV92
2biRJL6/I4PSt6m0X5xe6I+G2eg7Oi/UOSJvOeAbbhbHik5R1q7bZSozmDHRU0pq6ZFVYfkyWMgq
qsUpTpo4oIqCq5Qr2Rt8ENtrahu8aU33YzqIyVhQqI9G/olSlnHOjSg1ygGv42FVGT6npDPlLP2n
16zcasiJ2B+e2+pbatklWhfCkK8wt3H0q/qRMQ3saeqW+Icweq5KRr8FSXn3nb5zHpcXhIxbS3Q7
UzxDuIFWxkNpPTXa0bJOdvUQJwcn3REinbJCUgnZdZ2d1VLlnUBoREBN3LKi/TE3ZfpuAoIyFN7e
3VrsRPnj2jfark2q0jn0JwaR2korpB4HRp/VGKQdlwoZT3xaX5V9q9UXg56qekjSsLcpYq39UoMH
Kn7LaVcwhOoVT+9ZUNWnhalSutfm68CQaWTDWMiBpQjzOK62bvgjRIwa4bdXfOLCu/E0lz8jHkg9
uqzxt1Z2YLEA6rioVZJuG9fPsfmutCetyfYWi2ph3uzW3XLrnerorq6pg4Z3noRoHyjpUR23c/+z
ML+wcmSM9FXq9LowmerjYJLIC2iMiLyrmGwX007LDuZydBJ2rWbhW+ZOLW5V81zx6HQ02mdnYNBP
QKgcCr8xAKU7njM4fi1/7p+aSP5oMqGP4mxeIXAElvNQd28q52Xc5IdcDyftCBVoXxZEpdJEczKM
6neWwJpEhKqR27yQADg9RTHWpZGA4PmHE2hTkvQ4Moszm0M3ce8Qv59jWFer11rsBZMIyJmbNJo2
rXFIUBrxjeEe8XnVebJttasCT9f8iOtroe2H5OeeLY+5yJss3sCzogOWOrvlffv1wYxlsm8uMTW9
BQL+29Sel/kVC9SGNUdvniMnbFhjIW9XEOMMYYZ+prSCQfspUCmW3KoEnaerAtnsXEeX1IShhVYr
Pzvc4wKGldmr7bam3SV/H+1XWSsdG1xpviTSqvZMd7/0XM8vZGwG9kp3lZ8neNEOcD6Kr6GbkUKZ
Vwf8eGlAby5A+HLokKYuTpHeHhNSLrViV9jVZgLMRi4dJAe4PoQJIc5luVTmvj2fDXBTJkee+yJb
Tl6XvVrBIDXamPKFpHKfRCKvpRrM8jBlrzzhKkPFulviFBvj0wz/qzwL0DozDb7Vv2fkhhO5wn7X
Mc45CUluTqbb8GDNL6r72EZhhgBzbf6YT4ZK96quj7r7EnfhWvxNEChYYNWtdred71SZoUYL72wT
3SK1fvlI25cUyqNUd1E878WkejnSjbbGMesS0s/QnmKBDcJ+QXVjIn9zYRd01VOvvfYG5aWyo7bd
1/odqAE8JP01R5eNfQkkAFcerNBGVptS/JtJPyyz08qnNaZoQRjpLJFnVQXzJOWKqMgn8HK2St91
f4D1cf1ebfGD+M+LE9L3bfIDGbivejiSfJVx3C7s5Pd3FSS7yTI5u4tGRcKByHeApslXiipIe+VV
Ij8jxnfjRLfcus5JvsuNTx1R+1IRQ8zwNW4+axmjz3omWvF+Fc73EYBp+IWCEqDZuIBosoKKtNSQ
pjzDplXpFKFYVMvZhCtpYI2YozfLRZmRRIeIcGU72gzpj60AVDECJTu24MOce1anvGokFMqOTTgL
I0pWzv3WBxN/7CBpLaARE8uPjdeqBojOOzLT8CAIqAW5QVuWnnxgzyLucTteCCk2se7Gzueg32Wo
8yVfBr9Uon+9bPw8YclQncWyV8q3cfq21N1ShlpG7iTRnu5XbV0xAnspmcK5QTyqOHT0iZUVVpCi
JmhduYb798a9mpK0aHnFpHiz/b1y5k7td5c/29aJ9mJjNR/x+IGULLBQDaBgQHJ5WTM07LtJOTvz
Dmf54PA8XEfYXOW7Un8wtfIbkx7X/lL6p5gnZUi3ZRnq2Wsvv+2qCRcktogN0Lc9mSTotOgLK2WE
eZxxZBNOV36Z8dXuSVOt9+xncPM/9c3b4hxL0A7/u5Wh+9D+8YNRMcp/jXW9UxRdZWeJx2L+Y/lR
9z/oa3dkltM/lxtV/ykXkJFuuLSnrOXy5BQfiMS2kSkaWbiWzyNzlHR9ENaV221LPe2RbRD9tYxM
/gg0hjn8O5CNEr9m8qYu7yUqEW04KhRZse0Ou7uwGHlGyokkSGLOEC4FEK+GQwG5KeTTH0hXreHA
GyI5tkZxnXBH8cEnW+oXT0w3OaEcHJkRlhfNZQKZ4UV7TSeAoNa3Pf/2CFAycsWtmSjoNb4zowK+
DN6S/SrsHRzATgPa6ikxfRSki6WEDBfhlLwhKQtEtF5gD4XrLB4iKN3stQMtx6OOyqkQ48eiGds+
3pfOO/sCWuliW1pvSfQrLgPZhGq567+cfTs8iIb/caRX3sgyHNjIrTLeT8legFFoCHRO1tNdzyOX
F4NTNS85M+4HhPlTck9BJCdY6mqXeMPAzdWPDtiOJudD/uAQcyEOEnZX5YUvwDdztjga7pv1I7ae
+vGUub9gFgp5iOcT6MKNGM73J42NNA/R3qXi1i9p8xjpLOQtOwDBxk/7rYtgocpjVjL1/1wmYixR
uHo6r4tJwk6/svzcoD0g9mAVwei8KdZF1x8Wbd/1tLLqzpztreTaMJyDprCP6LdmdhHsSKb1hjgV
Xfpl6R6X6cvW+MZ8FOmnkgCddxDUAwxqlPPY+mz/A5JEPVV+TPZxra8kbNYsBpvkNKWAN7+Y/SjV
vCN7tWyfVQPV5ZdqH4X5GE0vIIzqeL9a2y45loRarSFWe88sLy6D2Xp6KLKridI2HT6LdOBLcLSc
F2mFM7dYGmNUebH05zi7jvKkxhDrUUkN75k4EAkxrg71SpBiUOUbSozso6sDPCXuciukxfP4vmoP
7hjQyPnW8M19xK6bLEKwcdHvLODrVCcHQrJVAFpQi6AjMJY+3xxuSU7IqU7+cWZuNHUrWiwy6KIi
Lmf1DiQ7l8C44no/2o+ZOp2k/hmPUVjoLqNqqGXdhY7GE3ZH31NtJBuMWQ0xFUJqbALKdApmZtd0
AIpQYTHTliQX2CYbmwvYqR5xPCM+fQHBzWmXHWbC8ov+O0U1XVYEuVf7UvtNpL1p9beMA0BXM/yf
mcdMuqSAn9kmxtPvuCS+ki5YeJeHrC9JAWGKy1Ct5NfX+lcy3vpm2o/uFUMFJUG8XeG0LVQcsx3Y
JOE24kkXxTad+scxBhqwmpwysd9FH7OFaH96iZpzEVme0kIBY1S1Wn+yL/01eZqaryghoQRJZ8Z5
UDPC7BQ/VR9617qubn4aGsioJjdWXG6IwMK+oXsTIGJXR5coOPFG/aUt+DbXBXn28bdpsLHKfltZ
sYtAso+chhsRDv14kJjaWG1z5hL1z8C54kdWaFsiOMA2w6Ose5LyHcybGB4Ixkd8wYkdbbvqx2DB
ToYsK8+/2gnEaIZaFJEmndGJt/vEHrdS+2nbjuhn6IT3nJ6x7PYNI1AVXw6p4uh5lXclm/d1Ne6R
mjBdneO/LgodZ6ehblPgGS0zF1nyvOjkCdddwODvNGA/Du3VQk7/1zigPLvXQRivet5+rarYFACv
TeOnLf8Syz5akDJiojfK4n3qUjp09G5sAdk1rxKE4LVRuHiT19R9SXQtGDs0veu/GV1I9Fwtf24L
hgy3jfYxEpU78oqTnbnu7yTvhS6xEJ8xUNfOz1Z1J215GsXz1G5FSq1C/EymbDRWwnQ8avcDznJs
vyzj1kIEZ92WzMe23hbaw2gTjLy3bA20hY8LI0A94Q3UiKJKwxEm54SqT1dvQ3cczWPHWlwkP6Vh
eTMj5EHZ62xKGwa5mfZi22epaCHCz41KL0XCBKHRfPK4VVAGeOm9I2NwM77OBtCMEUJrcZudH5Bj
/1b4GmZpEqV7qY1nhKqbtJ6Z+/xyxpvRpVOOmr0vs3DMYYby2libW+uja/2NQJ/ZAhTdtkzeJjsi
SZTTCBvSQeFbxMYA7MmJ/bNh/VZxg1L0mXVJis4N4wpBLVnxp85ntX220KpWJy3jy4lPMFYvokH2
tevu8BTn2PT0PtZJln+GEH4M5KRjXpU+i5FtE3yJpr1G4iWfLE8ul6GNWPdTlr1pKL8WckFsBu00
fXwB+uhskzJdV0+lfFXaJ6d7nJZQdje4lB7TX2boB6vgDzTXrv/Q6WBM99in6r5mmpEvVED4DMvi
FUDvw5xeGuWIIxBE+2NhH0vxnhE/vy6DZwvwr6C8EgKa4emtGnt57HcGw9WSljqhrlOzPwleoxl3
cXPOAGemNW0ut3dV/bhgNgCoh6kWglU0dHDxJHPHi99mwB3jZjemrxKYBs42ltff6fTlDvyGqA4U
473S/7WdDBNj8Q11DzECTRff49UZb6MCeZgUVlEj2CBmfOgqbIJyu4ISEi3+CxNgVj79MxH2LWpO
wtJ4wtV1YNwQbbDyvYIc8VZOarTU+SFyme0rzgXDoLfm1amoF/bluByZ9wCDSZdAl/2hJ7qL98NG
3ODkdwBXdzUIexk1BTtcG5QRzv7W9PJY/XM6JEn6HJAR/uHGmIeYxVbg5WVZhQgrDvaw7Ab4NOpd
1wRgDG38QEJ9rquIpNdvLdIfOnTo5KLTgrmh0Q/A2O8kEem3lblrFx52e5n2Th2/j3P9bprKzl1l
4Aj1VNdwWJvVYxy2EUtxZZ4ZGHI+MOP/sCgQhSsPk5HdICj607Rs0waAuW7XBDsJgqHV/eAopzKP
j4mhbCu2/xu2Gb+dIrZjOT/Gi8oin4XVpHur1e97nprURTdfGh8oX6glIN1wG3ebNFc80nqeTBsF
WCL2ldF+zrmDQLwmMcAt3APEb9CqhaeOxqZVjGAl2t0jEBt7399S3ob+SZiSEnmtNrp77+aKd9ZD
1ynNt9qMVcBeDusa71DDXQtX8VLDDatOY1MJOkfrz1XJeq9iST92uzmKrnoqyVwhcW1c+8u4lsdK
kVC/Kz9SYTExXAabfHQ4oDfxGl1RFJ5ngnyq2HrTm2EjuTSHXMfphy5Hj4/Yk/xxyV40YrFmfX3p
1z5w+TMq6shxiT13zgKTg6OF57guKwIdOD2xi75iDRVLO/V1uTN6nlMklRMg286xA1aXH63i7PJ6
Onfa7NX4K3v4eGw1QTjD535Fzb8T3fzIOPJtkuPBzCMfthp4SUDB5KPQ9tz72qmmtusZy4MFcpYa
Ca/5oI4/Y2SRnaLsUu6TRLUCi5UzMDxmReoWRftNsbiCBU/vsKzHpKB6z/HADUK7GqoMxP8cJyL7
zN5HXeYlSbdr+wFu1RCO6gy3CJgdGz4Yt3tbr32B/c/I788Pr52LGT3zrwsEb9LsQ6+tPklNF1FT
sUl9epIMkQa72cYKMzmVyc9szX7BEJ7R1K+6uI8piUWeJcGpU8P9djWft1MGjcUVhcS21RGdGZSQ
kJxhepvREhBuirgG7cc0ZPt8Kny3K/aqWuHuzMJ2rj7YKhew0JOY30bZdh2rmLvmUK9ADsDs8e1p
Jgkw2rI2NoMR132SxUT+11DTIm4DQV+qi/SYOxNAojiM5Az53FUQFbVBMTfHOuYsd9YXE+WrHCiI
W/AFcO5Yf8k779hlGqiq3RF90T5fiHfFyhe5CQ0JuPt63aMcGmnr4PAK4wmSng+u6gFUVEFM/xqW
XfzW8uWFFUHyzXirDJuYPrNsoG1kT8bwmku6vB5LvCZwBvJ2cmS0zZM15B/ZItACQq23qt1cxjAz
qKzGhrIOQygCyArRWenPLJUirTh1bMOagSOZ6oevR8b90Y7Nw4Jqsk94KLTKc1BBIGDFtI0EfOWU
j1JgZzwJTUuBQYNjdcmhioZNFjV+VbPbxt0AmQ5JZON1NRcR0WbIrhnON0HSOTudAStxjUEm5yAf
7I2eGyGoDF+3qgtl5gGXL50WRfGgeDG5WY6Odb0TeIVwWtqYINOKeZgJZJQFAWKDrPasAkPW0B5c
0Kj1vWdLQCGXWr8zqXq7sfyDowGlzljftYl1m1zOks5wZSzb2KieHdJlURo7A6HcFSemwDtUjTmT
PR2XHxHxZ9110Nm2TFfqY09D2NeFpynTlpNhf1eeL33n62jz3Kl4bcbsMM6Z6qGXfViTCKabWT7W
FjJFVBR0hjjXMrN67zUTVQgGmshAE5tp6rmVDMsdXijsGP7IwHqWkuwO2U5CbFnBlLH5XfkUGYxi
TfKjaPaIHtsakb0ZhYOaAC5jIbCQAf+dkIbbjOTzxmBmgh+Vz3NB4pRO2bRB6MWHc0e5r1HQEM9V
rFPpCcVirpGVvsCZ3HQq1y6mocTxUWx58Xzv11vPqKqT6uAy1jhZ6r5CrKQD+BY/BtYSb8lNLzER
AKgOymmuUhUyYCEw6/f9b00h3vB6lXXiA22Os+iCaFUDg/FeoxlnjdF/C0R9E0tSQ+NOP1bm+mxk
xg51dwh85ok8zxtbYajgOJJnEY5KMLs1M9Fs2iXwqeNBhBilfHxkQeRmN3WgVGUP6eAMJITjZpfK
RzOhEXXY/GnqSsOBDUMkbI5dHxSvZ1LDJaPy6Bq0b1O1H6jY4WHCorRmqAQQ7PsOq7Nuh+78z+T2
ktBWe8yRPRpd6OGy9AeB2YH/q4H0SgdKYTNe0b6b3wshXQjuv/juccDiHTZRHw/28F6gdDSK7GFi
QDfM0FuXCm9XfEy7NsTHz4pn8MScP5hmvddG7HC1DHWRPeL9Zh7KdpbF/V4V+l4z3b9WpHB/c8w3
SfVUky16X7EbqstMhodidof9yLq8jMxrrQ0+9nleZV8CLEVtaHAgWfb7ojCIH3r7Qu3xMSElBDEq
GfIgysrvP7DSWSy5b3kTndYRZ9o0oKpM4me3ms9DMeIcRPxvNdAbxoW3yJB1yIiZtUaKTRCAbZqx
YuByMDEmIry+L1SUIJU4HOephie7fOgZaGxHIuqxbOLzcG7rXlqMlNCDegB5wiogakhisNBzd2xY
g2SYYYohXItoUnV33d2lm4vdnwFWh4QXHe1xGXes2H6c2dhaaXaamTKWph40sXhTY7kdo868TFPN
+NAhxKJ26Wkc32anHAnYR5JETLt1/PjeOpYLvTyeVJV2QnT9pS0iOnDtZDTpX204v66znjsSPhuo
eKbZUxdWh6kj7cIxvFlPDhbMpLsahprXXxwEafchEDMlwSBG0ztmJvO6MawYaCkD+FrhxnYY5DKg
jO+XoYLbJqVdNbsF8RHI7TZPKOXA8mWCpIyyjQNEDdtZh//dAJ5kbb+VBYvXHjN5NXf13kxMTydN
oZ0tim6T8QpxCavBTHyQoV1UaCxHJOdZZZbBSALMo7Lgzc9w013qRpAmCm+ENkm9uTygTVF2MHCd
+5pI6jfNqRtnC+t0CMs0wc4pC+c7651/aqe6F9Vq2UFoRJC9rgZrLN069X1mdy81uo83snKKcFq4
DSZrRBotUAsZpJruIhsez6at868MSOpDLZCBkV9A2mwYJXF1MkeiAHEyKHQ71vsozfYIPed7zfsx
xGKYYhivBG64LodtmEQPpCdj7YzXZOYJSnQEeQzydJIqVOe1aTr9XVti56qbS5l749zpoclM21Mc
qKtaxcQhl1F2kLp1aFzSMMwOM/WqT9r/hMwdPpfy3JIDEvariccN2+WOTewQtLmNZqlHtDcLLMUD
lkjEQ3iYMKf151L/JSselW0GJ8dwbP0L7CiqLYkmPm4Gdn1ZHB36lKa+zMcZG6qrs3rCRP2IMi3Z
Zx0eA2Ykacs0ts2ex3zsbmVvIeZHXjs/pC7zY+L1iXDRsevcMmI4HOJL4uk6Nan9LUqLlJJlZOzp
gKvNJRRlzTIjkEy9ghZ7Wp5Y/W/jGOamvdhEPPQwmwbwI0yl5FR+O9q6bseMT08tiO/AnfQ1zsoU
o43qGe5IwgawUfoZDCLWivPSc3wuyc1eh/ovXwd63LSu6EJNXbgIsW2CRvAL68tzjlgimEb1qZyn
n0btskNlaefSKgjmSGzqwazKCbq/37eDg8nYIlzl6qaNHVragD2ym7R31s/uMwrl+ZWUF3LL4UXw
UCzy2PWd3MYQno6qK8aXoddZBbvluqePxNeDLOvGd8W8VqQQBLWqtz8qgsmwXWe5q1idEosoUp6V
LGK908UGJfpkKD+2qIq9lmPCHVP6CmwF/3/tK/IoONbyrMW03Kr8e830natkobgzKcXGYjylTquT
3YKChNqlyZUDYhWV4XTPwNqKSw4pjaEw88DiFQ/tXfy5VtYWyVx6Qhaj+3CMxkNTEZ7CWnSY91Iv
kX2IcXyRs8SZ4TrMAFW3foFsSHkqFc7oHGuLuikyE+9chukdJWNvIgmxhrC+r3maybX/uWlXBHcD
GFkAssWRmJN9KnrKsqKxZgYZMRV1mjgegfsTA1uOn4rUqif+CY4nnQ14rZbjRSdMhwN0vu+iRYzL
jsFC2Mv0l/DpFHnzxFioyl3MCi37r6Qt+a+1ASZZ1Lwazegd8l8hpxblwpXbk/SwJKhuHcahWTYu
Dwqwt5QB+mFMJ0Bv3T09irztzKaysN1m19T5txGtz2U+42M5y1RcnYQQOCyZxHG484LSD2nNLu5q
jnK9ecqoo0A3JRylpWNOD1ZkVbd8NhwuJHLx6UjNaA829Z4poVkvyjwy1QRmurUi3uk8cvGG9GK5
DnYJxayWDqJdRgz+rEMtdmlhR+rf93zRaoyWutxPL6QHJHLLS+/2ab+2PP7MX6kIx9ovQaGBqC3i
H8ONP6lP1rM2V/V7wWDIXF7iomHgHW0SQjUi8gxwlscellMOuDKK/jrQpo/q6ES/wyK0mKV4lO7t
yHmIuAOfpsnsjqaCrLBUIKoR8OZyntzPi2LVgtlKvT4KF4OS1nRwoBZdL/cWIs7/+DqT5chxbIl+
Ec0AApy2MUsRGlNjbmhKpZLzAI4gv/6d6Ldt601bWVlZdZZEghd+3Y9vxoTK8h1TT+5tRTpHEt7y
6I/7vivhGBB2bU+KQNEWFi4S65IsbEhyIzoSuEituXXxOiJc0T+YpAd+rcmNQ3k5xVl8mFUueQBX
R3rnGZwDtiduCpey+6i6jwP5kd0c1+md0XiJXeazNYxZ0E6Al4Hri00xOAzNvlk/nJV1t54dxTPh
/V4sT8vgZvsJhBLOWC4twJpjpHwHDW22DHrQuFkXN/3WdDo+9k6nEX5ycxiXHnCICWPGjVlWjN14
roZMklypSsY68hMM6GT7IIsLeFVp7JPDxe3DWy+KA/5Y3p+xIknEnnvTuRkfIpp1cUVTHD0mgjtM
xYScOMHXSuphV4qRLvGCngUmOMbUItKohUPcb9tsgU8kiFfEEeFbfHZm26ddgnHBf0pIjSTbtMUv
MXYDUZGizhvqpuK4201re9fOw48Ayzs9+0xkWBDi/LGbVXnTd5olEUkljYqe3mNw09wnHHf+V/EZ
h/Sl3D9UOv5Fwor27VxxtWLSL7ZRzNYvSqbbKfhDYxnegsq4LZgD18FZC4KYr3n1XhvPfSLfMH6Q
OBLbGVICrgP39zA0udpn5SwZ+gaAYwkssxsWBsNNuOK20cBZH83V9Ji7CFQB95p9MBTVoUz4AhPM
IqCs++jRlC4Gxl6ey8L2D6QEWqyVmUGw8R0yNm35Ea4lTJ6w/eLWOuJJSoqW156pJIAbordR2XMa
h3la3MEpYP4QJRYHTy8P7er/i8fsOtd69htv7992wfxkTfAQ+Y69i9OYQK+MuCUFwkzDHo6dTsAx
+D3PxrXfKcoR9a31r9vyyBEn1eTyCx86lZB+Ajh6iapHMpTepRrhNWzmaE7Zf7rWe6vwwO49eRXA
KEF27twU32M407wNSYj1MGmJbS7AFVwa38+jpyyJ2FVrGiCXxEfgd9iR+PBYEht9mgG7JmwKTNhe
9pCgaptRbhP3Ix64RiCyxE3KasBG7g/NoM+gwJ6NHhEH2+lRzc6l7grzFsdejuXBIAiMk3pROK7Z
gPTT38rtBTtj/ToPdF/XQfVGu0B6p9NkfPW4f3CHtwi1inA6PdVPS0thUO29lCH5KU1mks83p+hm
NeZ9yK1/X+VMftp3wBhlEHUK3cyfRuFK/SaO87ISEaweRFu+meQaE1sC1ln17MgA3ztFRyCSqq0Z
VxYDIV+KEGViU03Dv7KugHTkNWIU9iDfYwVtAFDxruTJOG1b5cBgEDym8VFmNOhSVKsx9NM+tJkH
4tMT8+jWGKc++tn424NWcoSfEZ2XIblWKUSYF3QOsK1LEQ4XbkdbKF0g03rlnkbVYN/PpqiRO5tX
SrJj1RJkft7/o2G82pfFBKNhxXBdrsF3hhJ3qJvss21rEiULF5+2dNZNDptlOy6BQTxY2XWEEC/2
9ZJW320lqi/4aFcTd4EqudcdG7MgCbDh+7rlvHYXto9qDNpn6eaSW71IzQpcLX9BzuDGydcLO0JP
427WpJM5OXPkLYexKzT1p6GVNzREzrz9scRl2C0xIJ0Eg/gbdw//pmtbwBKDxDNoG1vvpT+lR/y0
AoYjhb2PMpnH75JXu9g7ofM+L/6fqmDTCzSuPkDTBhUVTN7PpMqx2dbu/DBP/fTmyQjXs9/jj8rS
K0UAwirXw/6F9e2LICNJ6ZQTEEhyh4MpWeMzcqeEHMSbSqkiOWEc0RSghj9TyMeBi06wnypuzgcD
jOlGeSsJ4DJcqod+QXszQdTzD3ncnBR7cboJ87u06J/WjngfM5zLQFYY/VSBCGTdugj2pMxMm6Ie
AQAQyGD9xO+Eqspql/VDgH5iXhd/Dp8c6kcOUzpV59gf3T0DjUHnBB0fekDyN4FOo4OJo+6nuELZ
sJ0wKE6B8zjCk/oLGMteBq2ns3L77saOAWpwHNZ/fL3qnVOJgSuIGC+8Xc221Dxm4LDmk48f6W6K
fHOThVl4U3aUzoY6J7g6Dw1qmdTsN2z90M2cKtWEroZCqa5aMXGjDhIJKp6Dr/N6ZoB3mj7g1/jb
Ihi9+6Z2zWch+v7WdFHx1Ns8vnPVlL+LgO5ed3bG7Vxky2FaCtZNoKxuA9YYzIOjTkmfdMut9sT3
ijnNgfq2EQ3g9CqPnJuJqPlJJ+649xDFtnmg2hPKCD4FV3CSh/zR4lS5t3Od+V+jMHK7eNm8c8Ec
7ISTvxb/7+jCGUhogdweZRfj3mYO0lok44Oc5M86Dh/+QuBe5GL5HaLYnJUluc0CvrkFbl/8WgVW
OlFae8HB7Q9bkiism/vqZfWygdMEaVI7uMccP//T6o7BiFlr00eD/hcMHq8j0/OWPvTlmQCXu7Xs
pzaEzOSGHT7SanWbRcuVGOS0W1vQnJzjreTcX+d0348cuTRzdDTVkhvqk1YeQhvJnRBsVMd+aWEj
IF152Fkqb9jz4gP5iNvg3AXS/Te7hJt7O3IdGjJnPWSM3X8LGEyPSyQwqqWGqR9qz2W08rEU+gdI
Wb/p0oHFFKNtxLxQ+CDWriwbGySa7YNxfrVB4e0K35KOiVVNy9Ts+uGXP7bpGzNG9EG48HcGDx9/
9azm967S+bEhQEPKjxgx+o9p3lMz9CzoimLbwyE9jJP0/2X+s26KU+x785MpAUUeqoSlYBslfCXc
pbs1ysmBAgiHwCUzNiS18kPPBkhEQ1YCWXHJ3mnnWbh2EISk3Xqk0X5FvbnSUs++U6OhpLiamLK5
YqOT3NZO/QlYr9hRF/xS9s67jOhSwUQ9XeBTda94nvt7FtCK6GGCYiWL+BwR5SMwaJJvJBsK7QWR
lLCNu2+zwBBxKaTejFwWP5tmFQhWM7rK2nkXHq8WpIX6KU3nbZnVqlNa6dU9e27SDH9t4PjZvsnD
/jIGiURdd7Nzh2HrFgrIfKwmf8bDlNcv1UCINCip5e3yBX1JLO7EjEtsKd5GXK3VqYabS8C7KnBv
oKpM5aGrOF/3nrbhfdLnM0K0VGejiTwuVbycVhzwvzQbUoz2fXmg34iSFmIGF1msLDFzv9m5kSPp
N4ignJZZui/X1tmtQTAH6EkCk3u3tGoThD5UpkJ42GuX8H3IUN4LVyXFrlbrm1oVCyOYUQp5NE7w
eS7Yj9q4LU6DlF9FyodpaRc2Db1ZVhadedt9rEU2Yp93G6wClU1p/mxHkE2BVI+h7CZEdlffp/Qn
P8UC+JKdsMTYkd0bAK91X6V9d8zn5Pr/EL0GQzn8cSX6Wt8TA3DxmO1YEFTbYdTRvlqL8i/9wt2l
aPMYXlxczv62V+z9usCXD6tuQ8LcnXdohzzcl1zXbqs2Hdj0sYDq/ZrJIJXePQ050ZMR3riL/AHK
vYM+N2POWzKgp3Yt11cou81pbWb5KJXjb6MwHx7JZteH1l2r7dJLygy5fG5bX8d/yolpA12SWWFV
4kj2FbNGzxGf5Rm0rRp/XAy58FiGjYRtjpJOZhx/FrVplPR4DGz9/DXnffuQ15X3DTgAWJuHdF8B
dVz5I7PZW61xjmkfpFufcWFHbn/a+VZWd2u7YFRQBY8T/ELquyeQMgWY+kO9yIzwehLvhsBPXlXO
9o2PhqPeROdUBNcH5xKGTP4zn4YjEl1ztL2oDpmt5SNvwXXbhIpZpSiggM7oH5iqCFLQ+Hs0cbhx
SJodkW/LvRRZ+m6DRdxWYuxeqpEnBIdFhZ3Sp1bccdiJllo4uDXTFuApdOMQrAlUWRZgRd39lmlm
/s5LZX+hvY/U2dOHZpKqva8n+y18P7lniqh4rnAwR50xhKLW+hT57fy4trV/JgkMII+V484fPNAy
KqlJCxKIm0KO9bZjv9FMhs7rhF1clKFxZQPt12XTk8YxAH+x8K0z/mPYyHCHaX+ul80CyuGQ9Lxs
Eol+JzvBSFkk1weYg2xZ0C4GQjXrR5GM+rVPGdSofAq29TT40B3D6FB6ujoJhKpNni3vjJ3o31yE
YXH4Ap2CTpRdoN321dqCLxNjCssfyC8E6O1RA0n8l2IbI84yxydRkRz1Kjx3E1wPRH/uMzIDk6/9
YkbsjrIDmzB1HOeUAZNf5cP13NoEZCw3NZ/bfU09AsHjBjTV2P1eBE7czIvvY58Ye7zU+a4DLIVT
Jf2XMapufGk/lgkzcdfF6pTO5StT0rANhfOrVAxsm2rW5n30Syw+cpaXseh+NM0aMBKI198FLgHZ
cHGqe1cR+hxouHwIINN/mLZEldYKU1wrWW2l2U+1hiyEqYZ7a/mC7FxqL27Eop2bJNZcndm27juh
AeUFQXULnw/TSLom7vW7xgfLs6H4w9UV9Ug5OFPsoNy9w/OxTX0GNqOlfwwbLsCzktNbktfxfdiP
3aXJ6mnPhQgX31xlv1hkkBzvcANnQIrTzUoKarN22Z+oyprz1HTlGRsGf3TQSVz5E2zRzTjIS1m0
yCrhADlKJeAKGQl0+QvimDqNay2f2Pzg5+5r3GcTwQQcOtffQyJzpo918HrkVaN+e7Oo73nmQC2k
6Q/sDIxqmQLnEyusEFlDPV2WDWrXK6RSRA7gegNBGq913E2oayZz2NFxWKm9JYB9nAydUYnp2KsG
DWK6Wxs2Q9d6sLFXcBhd97wKHDUqxWuMXxPr19AQscCOtLHAs47uOjyXyCeoIdUvO+rHckzavWiS
+QjUU3wFVwM5eK/o+vYwN2qvw5DriTt/cv7Icu4OWa+tAeradvs8l9Mt2JEZ8n3+RcA63laVwLnr
hqR2EyMOUWSWc7pqZIUJVhFsuelgRldw2wKFG4zpF1Sb6pBgpwBuVthLUzdcLIYIA5PD6L9Ldcsc
L3BORL5bHbO1D/bJUnbDARsay+g1slvlO1waXfxaYWdZXdrhHJGIXS7hUgPyinWUXo/+4jFF4/+T
eOsrAhVxr57J6dw2jUsxXjmALWddipkfImB/coGY/ch+SJ8yPwwf4xTncEeB0gMtaFckFRl6vkdF
jiqeL02DTR2PLmkjUjTp1Ug+4O34y5bYu49rmz7IkARgjX4MxAQEl9uWPyJlo4pYTYSPPTYr8YRQ
ZbXqN0OZ2ymFWHIkCEuq308EvBGKV+cW9KmfrNyhmMyPjkv6p5dItXhl/Z1WydfMHf2kp3Z+SsEj
7fKOHIQzmmw7cypvCxv556mmBSqw9XtCieghiYj1FkszkwxKw/0gF/XSNXSWDzPDlXSG8uAu89V6
ya+10s1nnoSYgEOH53nilVKy/8ttliXq6pKhyVfipBBKfrnTEPFui2sIAd897wecormfyGww9nga
sbiMgZtWgxpAeXh9dOOhoeMSrQJYTgl7kBdFJn7a92u2fJDj6LdRT6wZjuK0if0rpVwuzHpdiIdC
tQw5c1kwOw5zfhspu2x1Pf6qDYLTWDKxBrPD5hdO1MkNpvAyazIAG90Ydm+m6Xlo8sS1LLQ74S/n
KnNBxE42f4nb6i8HMPTy2r+ugZr8eVxi+8urxoZTKSeuGQY4wv3U/VgArl20XQoGe7w9EdM6jMk0
e61NDn9/xbsRBzY9pALxXvuxwNOxquaI94DJPox+kqD6Grhd8kOR2XGlEOHcWkNJ4Rww57UdINkU
6h2fvgwzABqjeE0AUWBVw9IrAGUjla7JTllfhpucncIuMWuGhuyoAQHVVHIrFD+yYQ3cXwQ55bOq
cowein9Pnv1GK4i4RVfTrpxjJgLwQrhXm/i0EiHA44tjzrYodk7MfiOfWOGKmAO7zJxTNXbp79Lx
2RKgjp1cx3a3URk0O/wV+KZrII63ZSUHPqvOYPnVMNICLCwu1HTiSJl678APiZ5DL/qhOxXjt0mi
c6k67ti8MxDD25Urd+Yg2kZlx2c/hgWexARTUa6n5VxOBnR+1iRHycXrsCwTcqVNrgwQS7lT7OcG
FnfS77Xqm2Me5t6vWfnlryVLgCkEbX5lVKiN1xOsTGY2OyMTSuBys08793OiCe9hAR8LNluSMI41
3y2lD7O+id2fGZV6J6bRh7bnJ/JXYtP+TYYFDkwCPGjl/YBk1PNf1TtYHsQwdreddvIXHTIju4Py
UUjGcd/V2MkclZc/sZMXT82QgOrk+/0VZgRUi4mrIXRwu0UZJ5alexd87gLLOsTWV0++OqL9Mxh3
UCOB+lh2fbl9AhUtbx3fG75i43lXpJjtHicJC8QJi34ry/Yv0oL6mUbJcc62be+7OXfmEFDD6hTY
NcgKkHzR/iY2XI7lmFZfflmo/Tjb4aMeuVQAIGHGnsNvCdmRWsxYHRghcLSEXocs39vxKTVBdm5G
VFKJNc2q6RphUXPKqSOLz5AFPhd2vAnDYpxHk4bVQxn65slFwEJBvSrAUpPo8Vdcl3bxMcMXGWUL
kPKJfcxBfQgVlz9WbSNFFXOwS4W73kceowTpQPSdBLxJozmtRgObAcDV6KLu5fYHN3l9Cp0hOBAe
Xo6AB7vTZOgOELixvkp3nleM1ro/NZwYO732nKfaFpdlxvOxCEnVbg6HPja0apUl2qXCzXHHbRlK
/UziBiIVp18jfxh9GNK88voZ7rrb3mGgWCmP24OJpB9TQqF4zuuEu13Qpo+SWDkMfjBtN6PKw+MY
zBVxdd8cY7MO4DaC5aujBeJAJp7zAg4gxz/RVbYDw1uZLqCzdOWj/l+zJIwHJ8la6cUOWMXFLNY7
awbqP+k7PQJ5BQEs+PzO0nXu3VBPB65e7mnuhvRPG6/9yZNjtV0b+2fyqNUbmir7V8PZw99o+4PM
5/YwUy978FC44Fcl6iBXzLmVZsCtAP8fNN0buFDxoKWN7PWxXJAX88w9Wgjcm0WRxp4SD8RCHg/7
VfUBflLKMZph8j+6dkaaux62Cxm+m0k58W1o0bw3me1+F44Of+ulY3PY+G1zA+u32/mux+8DUkCS
fFbjFZ5s/HrP2iE+BTkZm5g6lH1NXzI0iMA5FWmS77NkdDhck3qvFmzIxg3/DdoBAHVFf6HugOtJ
C6glMufLvho0Quga/CXSApvN3nlORKPP13bfZ9dU6R7ierEhaIIvYfTkTVywr5t9N3xik0ODTuh/
Mlm4F7j/ztkHJciQAlNqqwAp7wgG/7CNu9ql/CDYZiKAtdQ3tHQUxQjzsYjym9LDrV3CTPOjM0ZL
gm1lXn4EtQN6sYlbyrxI2qRAXs5O0bbv3ghmxidgth95nB4UI9BtTuZ/2/k4UMo8T+4CNlCXmUef
j9Qw43PA/V8X666aGlCBqfeHfZB6JGT+jbkPPY764uM0+8POJMo/Rlz/bmmbkOfQXfoD39/2WK4c
fnlXR+Q7qxmTss4OWdFHn2zf7IZ7pNiYCptv5FNQUS95v806JBMewC20MvSSCu9kCx9kw8ol/4PY
CgMJ0/8dI2Kx5TZOyow2661tGjyWzoSQH9b6OskFL4AASELACQI1B/GQEEt6DaEv6TH1Z7oa87rZ
5r7zzUc+0+DEOJjmfNWHPA6SC65WfH8r2iinMUZa2eiDK6p3BK9kbxASt8vkOgycTnZGuUv3ixMw
MFWt+Lem0WtHxOXVLx1eqRjA9FMwWnFHlrg7RGXGTEW0jeC8onUXSPFmDfDvUS4W7roVE01aWe+U
uFhJEsAJHSSPgH3rvQKX8C4TONHcSqazK3g61mZtd2m+QvFKSQfWInmGO3JaacUjoWXYz9EBygy2
lIhf5BVdpy6PRUWSmtGATEDviH1fQv9NAzFvG1GLGwReIBRl1p5FwDm0ja69OmpeggdH4AAaUIQA
fxHYKZrgONte3gO2DDdJlf5UbQn3h73dBd72us0kOkHkZ80pYoVxwl8L0EAy1xwqF0KAzeq3vmY/
zsmb3ij4iQHO/oXpuYVoubHhEOxmOmn2qjbZu64Xmj9QDTFqouHfho6n3vE1eYf+Ol5M09QeBxf1
GUlMn1fy46ccENehsphns2yCszHjGLa6at6KLKifHY+gLXfnBaMW6ndRti/RYt0DxwUMODYvp6EQ
wVOZOs0B+0bwhpMTgEcZsonCkcCqs5HkVVnQ2HKEIg92+SAKCB4by550F163Qv4aqRWIa4FnuZYG
a0cfITqHAx8JHKTXvkLhvOqiAlJRpt2rU1nQWOwI7wFE87Me2uoJfDswDg0+sl/bfhd7cwsAXKC/
F115ict2fWmYxC70TT/OQCp2eT3+cLpwV46SkcEQLHxMkwkgEcZdD3vPxmdipCEDmRn2GuIETRlD
Od20EAIvcYV80xnESX6YOI2tktiHB3EEqf2RhnwfNvWYAjrG+BWXUyt2gVf8A/jZXLI2HJmHiu7Y
97h2wXHIJ5vMX6RJfvdgLW7mNV3eBsTyHfvY6bAkgOuyeogYDVL/jo1ac+zjiTsK8WhICvTjJLQe
/ceJRSwaIFuEeLGFJRNtioKlYtX6zVb1voExzLeoo7b9m9rs6mLCjN3hxGArxJrecbkzXFMwuz23
YVEdwynSu3hBJ5oljI92Uvkv7H3zduZ8Y2rG5TM1oQXLiZ7Z1xkW8CYOLtZtCcgWl9U89QLMCcR+
8em1o/cnc6/srIAskA9nZZuDOr2T8Rxs/bFYDvUa+4dQRN17PvdoCgFXZIqY4cF7qb3gMJffnAKE
THth2RHW9hNour4D3MgH1U16ojmsn8s6qi74RSumq4YJxLTON0cxUxfoEVIZIjrSyR2cWfAVe9cq
aEldAi8qRlHJizg7SJNN1C5eQZfFhAMasxs0a4WkNbXjW4ad610wuOG7JVwaTKhWmyimfChvx/SV
XXDMaF4WzzMtIk8RCHqc9cvwga3bPYBb42Lia2w2/E/+NgdKnzwcETdmRLTcFig2WN/LEv9rVnbm
YoraoJuY6oYja311Vevcuuztj6UZOWeYWOTI+IQRhitiHhC0i8UXbJp3PAFPI+x2EP6ITGX02s6v
TYC4J1FyHowNwnOCwXw7Dpjn2LqmPCpN851LW+6LpGioQg6uiXGK/Z6jtRE3bjXSnYBge1Rukb24
1wiYCGR6QTQrfirFElpgGrsXDebSTo52Hw22PHPhaB5XW+mDQ7vZASALfQR+8ZY5yjTb/pQ3FLnA
iYvQakMkdlpQdl4COflUhXuFwVHfpNUdeVVAJGPMaqQdXDIdOWJECOHnikQZ3rLpitUIQZt2c4Wb
BG8nqwCse1ZlK1T9rtlzkmT7ocY+SU7DO/As0AVJq+ah7lSHt76J1++4KTWPwNXQUWfmNumTHGur
A5ld8PcgI+snb10VS1nb7CI9RMdQ8evyOwgEIgblBdfnDY1ZfNFi5J38vHmO7dodHC3Vf/xyhLOp
E99IG1FqVNjPcA7bO3JN6TefOHuHFQSjDjDQCq2SCNVIM8COFpvqEWF4eZ8azgK2r81pLoNXY2y3
6QL+JZOMv9UqXUPDDXc8eNOYB/TyvnAX33jKZk8Oe5njqlywBeXA08KLds5Hfgzg4GlYIXgy8npo
IIbXShWkqPac4J/fZD5zVjSk+xEicU1WlqE9vf4NCDtROm+H4HEqUvPaaPA7sHjT5BzZQt9i3mt3
/rKw9hRquTN5FfIBH8J7WaOV0ddXHpMx4oGZgggXEHt3doH0bCxRdzEoz48sNTJwsPUfcirJHlZ0
8uinRp7sBC8uZ3uIlcitbsMkIW9buc1xUtDk4rFLHqzxvyHS17eymQjzqjkErB+vm4Wr2z11UhzL
+Mc5L7ixS9vEz76PJTIJWpSVGphjwRoTLaRje8S959EG5Akyif6gZqBDQ96G993U8/mM9HVOI+eR
W1GgHPJbWwSBpaKgOoGH3dnTCJmdshA3Fdc394p4rk8jryN4Ww6reYjoJM1InsDK6J+9JaRpio/l
nZPQtYR30SF6AyWTi2vGlzRs/yTXCbo2ZvoJ3Wn8rvwxOZTUewGTg76SOvF0RMCsf4lpSWh/0QML
LlizeY41J1BiQbIGNRhjLjkPARlrCkPpkXCBCeiF/0i3G859QDbAi/Ty1gfGRWCM9S02HLLgvvwM
4UfkOZITgMPBA9dGjzgUzejoYZW4B9mVEcLCw0GX3byjtGvEddEip5V4hx3S0zImUBaWLUUKdWzh
PEHtGaJSUIMo9W2LA//gqym6MdXaHh2JeWZcne7Ei8dU3SO2D3mQ7RK3Cs8lBtgd4x2n0TB+tLgI
Tz2GmWcTrj3PFt2IUBPyA3r0fAPjk9c16JnbFxG+xlI8B6U37/Jm0Zc18D7cyYMgX/JVHWqWFBgs
w+eRAN2lGCq82wPPh/FwY5fOmJ7YruRAGmjGWCLqrzvTwnerDC8Jqikzl6NA1rJ3uqPdKt3NhSJt
A2Obuw0J7H7pF877vjnLiGSAGsmHAtIcwT3U9QmGlsDpPeasRT3zxeDKlIP5FP5LUY4cgVoMNzC1
eHDhATlYlbjDVn+07tipTtV0aKOuvee5UjcUsq2Ao9aA4GDa08XX1H8ZgUjEBkP7GRQTSeHJGYON
5IaKQ9ElWtJh/UDX45YeKMlZicXIFh35o4KgjIPf/FnxcnEESr3zV1Iqk+6IVWVx/951Xf8kejoc
ExMWx2SxlJOn2tthyP1i889aEM7mpeG7s/eHBNB620NbIJG9xc8TnMoccIAaIw77xf092sBcelb3
hIpYAfUSp3KJg3szUU60m+X8RT+aOJKuDw9hpccfion8WxnlbI8i8R1Mqjp0oFafozn6SoMQM1uH
gsAC7S9+Xrlne8NFNSupwHZguoXtjBdEj1RmTT7an2iOnoYcJcl9A6bx4kOwkADUNHXtdOKQk49o
32qs2/DGt6o6jY5KHl1vqJ4190ZM4oNFuEeivuWh+jYDe4q2arhAhCkfongS+9kVOEh7KTZB4NQ7
S2h3o5caHiHj29auhDBxAjb7MeHLN8RsnGjjS4nDZfZondQl9IMgg5qzDFRjAT2MvGC4zam52PGr
4CqeimUflvU/l7rEHUyn8s+wIHR7weh8GQq9EBvUQOJQPxsGy3sWbDCnRGx/M+194i7zEV2JwNBs
anfdiHA0T3gV8rz5y38cr3RjiXVcO0aanG1U2Kb9rS213vSd6Z5Sjp1T2gLFxOfHhoK9qlsTWceC
Q4sKiwyX+Fvh5fcexc87WRGY1Rk3qMDSlLJx4yW+cSk0YcAKFlzEfNPECmpmpOkDkxROpj7o1tso
muAbp2HxPsQo16HL0qEv+DR4YqaFFWDitsxynM3IwBB0ux5fzvxJtyTSclEGwEQE6H5SI9Y2J9Y0
zrYoiDtOUi17rNMh8RGCE2KmX2itSUpGNDzthmlQR7foSaN3C4UI7BrPZE0e8qIIX7EB5VtTm+CI
twWUExSPLXJ/Skxg5NOPr56AjMBfHDj9xRt8w9IBgw1rAs39YlzaZB9Owb8kGqeEDam11+u+A7aK
dBSJGW/XzItG/I1xJoPBhTGX+8t46+NLTxgAvXHo6LNKOOW2fsg8yXpUvmM3ejcXaiLRpRSlPT04
cGwLkTexavVgLjpXxS+L+uJzHgeQoL4D3xxgIV61xLvt2wRFBcPGX3+247/Eh1KoYfs6ZfsTIswe
8d5Qdb2Ey/VPV/3rZaV3k2KZn7q83UAhIAdeOaWCA3ibhUC7qxTGj3gxgDI3TceGMiz1vDO+KI4d
NtwbzVBFGyJT26bnc0vGLShOHdVOIEwBmmUhGZUxcgECF353YYm1vvl0Ifzin6WsYEidfTVmzl6P
6UJsDwMSDkTx1xlxXiLImb+FrzJuCQUdAtbwo1FX1oGeSO37KuQ7r9kGkp0v3nt6aXM+68nVLdwT
XrnhZjqRLcj7m2JE7wElH+5d9nfAQlQAGST3bl1ZZHSB2oMyZJBbVqXw6qfJcd/YZ5OJ1C4KpR/4
tzpmsuRzQaCJ8XDfVkt3Bz3c23drZSBDUA8QdBl5Ns68yiqQQB7/krjrDRWfV/AHajUetCzb6m6E
WeN7+DgTzzmGcsqOWGnYKJBxZ/Ojps9e6/HFhc8FTRWZ6ckoHGYNZUPbtY1BLiuexS5bsAtk3VvI
VvwQxA8RIQZmvGsliVixuBoHOw0cZHZ3FL7sE2JhuD6va9N61L8TZoUPU7MdW6dSXOa09h7TCmXW
wWv/LNqWdJqNIqL1WFoxQ3aI8x4LXpbgZK4wfAeelGd/JioJpPxzHa92SRcOrciIkXORHPfDkH1q
PoubckKsQGPXRx5+lDk9awg0GNYyOOBHQHa4JQQstiuP1XGYQXIRsXeV5I2Y5aI7jwoSvDG2e+MW
LI8TmXBS0GEc3xopeW9y2uZimduTywcMJ6xj7wNkbnGyBg8yFWNF0D41lvhujKeK8wixzHVRd8Ky
hPrQhvzaKop7ssgDgO/V1Tt+8rdg8Dlypooa44wKYT/CLACkF+cTt98eeqxf7NZqASVGAfEmMiRi
l5TT3LHwyQb+oNvcON7zikEKU17WvVMN4x7Dtpx/Fann81XhsetdFqps0lZ2yiBkwszVZ9fFzc63
W+JaUSOrVSQtfYUhZH3dHNdBhd9NPlCtCbN3k8Q4p/53Pfp/7V9XYagJmur/I+1MeuNGlrX9Vz6c
9UeA87C4mxpUkixLVSqPvSHsdjfneeavvw997jldlUWQkO1FA+2CM5iZkZGRMbyvxZ9//b/8z2+v
AW7u//xL+f/UvkGXHIBTDCoa+ITm57cOb2iq5qiGRhbIUGXleviGA8uLe8hOtD9/8MZ8mynDH8si
bhnREWE4+Oqaahq6LLCuE2ezmrBos5MyPg32J3rjzIjeZFoe3yiHJZJtR9dtlXg1tVrXU8nlWCUf
lUkgeX2Lhh0U4aSgouHd70lRr6XohTFGU/vWqXPsMyczO5s+QV7q6KQnXHntblnc3Paz8QAVq7aj
6bp2LS6SeetrgVWcuHi4wgd3hUd+bfzp9wv1AikgUQrZKU7FH2RqIPT5vc83rofPCVPSh83n68Pe
ig+Zu1seX5nmnwGumaUPP/7nX7YqG2z3xfpMynfx/XQTW3SYuQXoukf7k6OcvBYEM2oIaVndAmIG
LEZF3e7nUXpdlry2cMK5rKmy5CbRi5NkgAG7y5uVma2Nb19PLM+Tzjdlg42h1pLGcv83N144lQNg
JpI8sjPpSO/3K20wv7U+hnz9/ZaDQ5TVjO+RbVZ0enUPywIm1bndeQuSLoAzFEKb1wIqUs95Y0rF
ybbPBWWHwH1Vfy6LmPZwQYQizIFIOwRUmQcYk97vqcHYNA0ulf1ZouAx5QWzLG1lQopgv2xKkyjC
5yjSHEM5fFc9lPqKUq2JUK/XLNNiRxum005BRUpbOEV344qIeb3977b8PLAXBxLALE+hULA4UTWZ
tRuSEsurtDb+9PvF+C6o5SmlTcWpw7GlY/28PPzaCk2/XwyvSDyZopEtB9AoaMhKUib3mzMQTBZU
hbEZxHZxKvEqsU4rGzD98xultXXDcnDwbEMXhs+57El3VuWpT+AAwDMPw23L28UdTstLNbsTF4IE
C2hXUkINX1meHNJ2sNuD4bQsYHYvbHjJqdvXeWwId19ikaxVqhAE8QnfmP5gs3hJrPe/J0TQJ9ul
78yENPxkBsDxjgYdzBY5wPRxWcysKXF026ZkXdVMQzjcTTK2cC9qWKsDJYtUnB+1AQjN47KU2b13
bCQoYIDIirAlRltJNvxFXLeg97nvNIgvd+aXZRlz266pqmbpDi9uwxFkwJtW167WlicJdD/7LqfV
8fcECDefSaq1HE0EONW2Kf4IinJFwNwq6bKiy6qmKkxBnAE5K1ZwzE/JtwoKwf5ApDjPnpZnMae8
umIbtqrQY2OLy+TGtQsObZ2fzOZJir/05XOtrLii00KIJ11XDZ22a81WTE2wVbYT216bRFRh9JBG
OMWTJNvPBmDWkec90r4xwrXVpyuLN7f9l0IF80Jkui0I5OXEw/7cqM735VWb3ZqLKQlbM5BX65I2
zk8E1U3vwQ2Izu3q5uUXpOi4DboMh5BuCYYl9ewQz9QrTkSrghfb/1OPvozqyk0yu1AmiSEH8nHN
tIUTr8pE13MK1E9m9Eifvrmy+bP6dTG8en1RjXbV0iEls/kk4EP1xGUFSNPyOs0qmGmakxYTG9AF
F2tM8ixU9T4/eaQXycYRHgFpcUpaRwTy7g3tl5bsv/JEn5HSUzMeIuTFuCXJeB4otVie0U+X7ebM
OOy6ZeqTjRTOjFUngF43bnYqLcpMDj7lwPYdCG6krWnmTL6Dk7QscXafLgQK5yXws8RMSgQCiAml
hw/AUna/LGL20DjkRh2D+0UTH76GUcLMnSICZkylBwa2+FEY1sZ6WBYzqw0XYgSN49gbo5UgBgwG
eOAOQP0XKhAR4a4lU+YheFnedNbFrTJkRdYNg32yVEH7CvAYaOv081OVHiOXIoN9ZD0VIOS3K+s3
d1IvBGmCm0/ajp4cG0H230H2pOnPy/OY0wBDJiyhGERfZWda1wuXUqa+TIFxkOE1COKoYYYiaGUG
gghdBgdD12zdMjROqSlGcSzDNORKd/KjTRdkCxdtWteHMgxW7IGwI/8WoyuOQizKthxT2JGW0kZb
j4IJ25YmsQbLedKdR7Rvq1sflhdN0OmfogykTGdUtxRRlGW6VJAbcXEcoN3eqEB1p75E2Yzz4Mfe
iiMrKPa/ZWmKSn0ottrQhEuHv4dRg9zD0SU7CNRgsvcSWFDv2vHFDlauHkHX/k+WreAZ6JBli1fP
QIF4q3tRcbTrjzJtucZawGhujwzcgf8ImD7gQttGP1QlGtiLYw9Sqd2+U8KvugzlxF8wyy1v0Zok
wZSSSslkF+jsIz5zR4HT1oMBuHkY+xVVmJVjYNjQcEflGF3PqHDpq6eHtDh6GuU6dSffBzFdel56
HHX1nTP6K/JmVY+GdQU3x9ZxEa/l0RcAfmjLvHxgJ+Q/4RgEju274v25vHw3WkdWbXoPqIoO8DVu
6LWYooZ8yqCX7Tgq0IbDfSOPMEPEZ8DNDn4svQtp2FmWSKk6Y16YVF1GpmXrKi8qQqSOoV3LhEh3
GHPmdyRHSC14aSpAd1JGlZlWApwptIUUP9PE3oCL707N8nACZJ/txG3fASUZ7qRmdB59jU5Bsm7j
rtXpTYXfrgKpPQ7vVCDltqXc8isFKmafWnSlxp8jr6v3oEbS1+/ZLX2MkraTtVA9t7nl0XYDDKPt
lt2+pcf7MTbDcdvX1GtTwaMcBhNgnpGimSfCVdJeDYLmuaZ152ssU7kdZrRL1OCn+yg6pREVJdWV
DUxgfM76J6WLXsvMevgMXD3AxbZVbONXiexbdzIl9YE+sZj2Nej48rFNIHaQAWToEkrfVFJ7ATAj
E2poDKkJ39v3XrgLICkj4ZbRNF+R/g/zgdoONYbQJqHO0ZJsDUqcZNi2Y/cRZG3o2QuNZibw1+6q
dmyY0dQnUNMWXpi6flBD70OUjuYdLfv2NquBIMzBp93KivcXPcz99AqN97SgpqTANYC6p8K5GnyD
Owk+xA3lBpiPhlb5yqcycNAgLMlzHku9mZBblp2/soBXeZGQ99R6yggqW/cfuhAc85K2yJ0WaeC2
uSCPBbEC5GYHZLo81dL7KqivvQG1h9wC5iEVgQHeCGRaeTPScAsiIiXNmbqNKP4hH9K4XwzL8B+b
hMRP2TjNHc2x0guPU1jcgW74TOMBXM0SpJcHwBLKvdyb7Tun8nOOlkkpJPXQ9+FAjlnmGqAJPA6D
Y1Vofw69IX+d2iIfijCkD6kDBrFXaHxfPhX6jX2xeS5j9mVZ42SY4v08UtvhtkqbHukifwKuDrxH
55ST9zPMJ8Mw6KqQTrmpvbPCZ1onATs81G79OhQH6j6hD4r3SQD+Mm1bluS+T0rqd4EAKqhJB3Ad
FQLmjFatjhL9yJSha/raJD86RaZmjI5szEv6mJOybii7k5T3XvTsdQYGjoiv+8ErWjoMXlT650GW
DOgyynXjFUbilSWYXQET1kIyJ7xUZMGzS4c4KMewT49V/oPX9zYhoeuO1Ew9S5ADLC/3jasyrfaF
LOF+smpK5BSrS49e8wRMBYgP24AS7mUh0yCCnbsSIthWX6LQiJ5nJmR8tuJzZX39vfGnK+TikpWp
L8fMMX7iFxBLfXPW7ry1CUw7diHA9JPKVeEqPvoYpXGzml24ueOEXZguiovxDT3SPQsUxWMPlHUL
UMTOLD9Afbm8TGt7LfiLcdqbZUML6RFO9m0Oq1Uqy7tK+v5bUsQofZ5CWZxIzCUCEa14bcGr0le8
tpXlEkPzWm10JgXA6bH4m5bHKHsCaE6175bnsSZEOIW2FWVkYtlzioADmpuCFzoQTfk3V0twAcYk
rWCibtIjYD20S+m0AnZrfsbKvivCvhdO0hh+KKfHkK77faRLKWCCFK5TZaJBblC1EBWo/Sax5IRe
YcnYyTWXb5aCTZtWVJVFyZ+Kb39xemvNMEySbwyDY5KQllUic4qg9ymw07Fu8qAsEguuuqNGI2Kv
f8W/aAPg4Kj317qVyO/sYtCRj12ViaGI7uvQjLlaUQZzNN19MzF3HuK/lhXnZyBcmJWKx2/JKhGA
21hjW0DErEJ/dLSG4sGu36mw8XhPQQY2TnAPytJdVX4xyo9dCNbcO7NvVh64c8ZKpiyJ/LsBKbMY
dc7sLu3bSk2OrnVsgPyY+lOWZ7gmQdi2Jup9oqljcow12pe2dOX93viCwuLnufT+ML4MY9kIz6OS
HZYlzB3uizVShRhDb1MKW2tycvTUR9/B8fIpSZShMqSUcFnSnL5dShKeLxUlS5Tusxu+NO4zFYoA
+txpMF1ZsvkJEXKwuM8txRZuqFC2C4Nm4OTYVNRrnjzjHooR+hGWJzMrRac4xVEsh8yVMBm5gdFO
8izoTwDSVTNAHF4z+UczvC6LmdUvgkzqFKo3LFO9vg4HejOAl3R4i8H/BJ7GylrNDo8B4LVHFYyu
T79f3LZwkFTVaOWslXcO02fu5hUBc3t+6cIKmyHrnVI6bo274Bw6ez/gS5crCjwrwmR9dFI/PB+F
I0JfNCyIgEUcOx+aPOqqoKL7Bc1VLB7FMpZZu4nDwANr55aDu+BBkZuccu1rqa5Ezed24lKEYEj6
Wh4ksvosVLADgNhTfmUj0FSDJ7Yj34R3EhgpAJny0mNOyX3ngttOS72SvbG4YnrHU/LAU94mm2gT
yb5WqLrQm8iSwvQY2P4+7x80M105eOrcybsUIRyJqvG4PZsgPRJ7o8G7NIcHm0pIMGzrZud3PAy1
If3YpZyXepywPcw+uTeGrgKzgfpIewhtijP9P6wIruvRIDxUVAS/85jCR8Ai8u1Q9MGeeIS5t7oG
EAvbHXYW7fzUEvJWchXrjXnFm0UTPB/ab/QA6ekxA+inq16a6m2p5P8TQFRvyixYsliRYrVR3NOJ
lRxD41s9RFDwPMhqvLIxsxps/1eI6O22hQx45YiQUYmUjSmBteHRyfx2ewhSjGnKsi1zEAV7kpYN
/kTmp0RE282LDNDx8vjTvxccFvT3n/GFYxi6NIvmFT4Rr2MvPfT2nUsb7qPydVnM/Fr9I0awWTLE
jNnUBnBsku9u+GQ4fy+Pr0yHYGEetnCrpzA8FQN1EOQnsndB4tJyN4IsEL4mhQKLCG1ZrvoYuZTT
qmNPjTRxMD3bL3/ErGH+Zy1F/9LSYLxzcxffqHgx4RAY3I+dsVabNLuSDtDzlJzppP6nj7i4wVxP
GsvBTNOjQZOnTiBCM9ay8rPzuBAxGaQLEXocUWnblulRJrjV9w34AI/YuBXNW5MiaLYVgrEGN3R6
dADLLAHzawPn4PV3y3uytlyCfqveYLiqn7Nc4w7HpQtXzuescb5YK0GxnbGsK2DX0mPaf47g9G3p
G8w+RP7K+VkRI+ZjU5tmss5iGhGhoB5S+tGDf1D93mu/8IKAjeI/6iVWx5DPAHdNZz6l5rIbwVMx
Sn8ub8nKxhvCfRa4kIpXoCofSxhb2wh3FTj5JLTfVvbx7zvg4oGpXWtxghiwSHhgKtl7WO1gLvug
BKflqcxvyz+P2En7Lk4KaH01nAZFemyBUAvr95IE5HA87HVwbpYlzevxP5KEYx/UppcP9MAd3fFr
KEufa2jWflPENNmLyXiWAwxBg4hsAAgfzoBXcOTul6cxv/f/PMGFvacDI6gGhUNfJfv+B8SboBYt
S5jbEio6dFmbIDRssVIC6DXQZVUUOFIOtEJv1ODZSfdebKys1rwc09bAqHdIHQnmK3c6zzFTm5mQ
NWloS6rpOc2GpzxYqSSb23lV/keQYMEKsI0bIzexYPJTaVXbFC7E5SVbkyDYMNCVACzOkOAYj/3A
0/EXTuLFDMQXt1vKnZqqjF9bf8rqZ614V64VDkyLIF7/lyIEN1wNlCQnGcXxyO7oId2ohfNUYe8b
6SuvTKDof/zCkik8KwxK7wx4Fa7PykjuorXIzR3bFqgdGlnSlVaNOb8M91VWHBv37KYyzmlrCbCm
JDumSrnJjEPrf/PbaNc439fLnWcXj5yuClYKoSNTsJRdB3RZaPCgVK13YbWbuGK/eQftm6r+iipf
CJoU8cLCaEFI15mKIHviIKGOab+8K7MTMRXKOwxNgUtKMJJkZ4rRgaUKmF8ALzTQ//Njmn4HHmcr
dfeS/2lZ3Oy5MckNK0TcHEo+rqdDzjpSMnA6SE9vcu+jFa8o2awOXIwvKFmU0OLnppM/SeZKgpdw
2zt3UfECpc/yRKYPvTk9F4IEW6Y3EJAEBhPJIDXPvFcZKLjMX4ncrwkR7JgawL2hWQgph/Jj21bP
MVDHirL2YJqM1c1cLLA16W8iCnvjH6uZrBRaQux+CO8i0qzZD3lM7gpApXwn2VZGugdEcsWCzl4G
F0KFnfLNsCzVdoosO0efBvQBGCst3RlatfuFnaIEUFNw/RX+e61yJe3CbjtpeK08GxVJwUPQrBzS
2bk4BEwcYtgENARl6PU6q3NZSY4piQHXeSoL8EmSF9v+sDyV2dNzIUfQB8cM8ZSyITnm0vZzlK8s
1PzopmJB7MXRtIWzOXUiNbYH6EheKE+9PnyQ7GHFVZ5VaOcfEcKmd4E1KoVf8/7/ovpno34KzZWt
WJMgbAUIGPS45UiIvFNiHNvmyXZXwnDzIpgFRVcayXdBoUCJC8Chb5Nj63yXgfJpD0H9+Vc2+h8R
01ZdWH0oRzJXUrrkCC5lBENKuxLsmTvxGsdBNh2KAEgnXY8vAcZu2h5+61DLD5D+bGjd2TnKp8H4
O+s++sWzQff28pTmzsilSGHVCCFLdajyQg684qmtI5AkcrDolMeyDz8ui5rbILxZSoU4j5ohRns9
+EJbyxpxzgJKS4pvWgX75Btb3H6+lTSDaK8KlPxtY6itVVC8QCt7tCkqlXPzwbPTXwlcaGTFKIdT
ZOIWgjKbXtNEsVvEx2ijjofVaru5Aw8oteVQ10kvgWj366RVeST5ydFwPhjNi7py2OeGnyIuiko1
moVDdq1kbWK3bZNyTmBgo6UxWssbrI0vGBOpz4Fz9LCGRnxnp3BhrzxXxPFpWjXxU2mBsEyNFlbh
kOBFKhWANvV7H1xty/6eQRW/rKjimRAlCGdCC/vOVvK+fh9193L+bAKL+BQZh2Uhysw8eGzh2rEJ
qoW3er0PveQMsAQH9XvwP17U3LsbXO+DoqWHOPqWeGfbD6GunyLXYOBKnwztK+VeYM5CKLryIdOC
XfoZTHdqdiW9oJBGUsXy9TiogDWy7Oa9WzinRHa+gQYES1jggksehQdZNR96Xb8HjvVgFfJ3zY/A
BR7NZiUCIRq/n59BKlvjxWHRlCysul05BSU8fIYCrJZjARdf6f6uHrqPfQ6xuR6R9rcNUFe00fZ2
y2vwMxh0vQaObuqOQ5Gr7lDHL2yGB/m0YWtN+X7UdV7b0Os9gm35vhzh9rYC9wD526ec/v33+VA9
uqHxR6m1f+le+UPpocWksxhoAfcs2xB5umoiP7uQbdwBPxhDYtC9xrmiwlgPDEpQg8kZSA++MW78
vr8DAu5Rc8ZnrrOtVbm7uAnIU/QpkBTQJrp9vdEHUFLHLNtAR/oX+GZPRquEuyYA2sT24GzIjUNA
oWUbkXqqCu8OrpgHuvWeDbk5Jyq8HJIVfwfSMFpZslv1xRnBs6KEdmqjEyvpncYdNZjwyvfVp8R7
1LyVCofJhl5sCD3YJGjJz5L3oCOMG+r6dAR+ORpD4qSnPHwBMFDPvR1dSNsm+Frka1FiQfNuZAn+
WwmTaAC3THoa+q+p97ejgZMD7LwC7m2cQPjyDmqWZX0TLMxPiTbGCxvM807VpsW9cCTItLVRAZ/J
CeKsGhy87BlYKlgOlqUIj8hJii4DWkDjHnEqlPtaSqMAu24EUnrStUei96TGqi+Dcx+r90X3Y1mU
WC5yI0uYkVcbMWl9ZJG92Mcw7jXjCepqSIT+gptr20jAvQIy3P1wnHMfgW5arUxW0Md/fwANBBop
UoUuVeHa8dwscSDvAdPi0QLQKb1fnuDMjuFb/DO8oI+OllelNkSTT/EUFKAZHiTvMX+jm3wzCUET
7SmEYndIKZJHz9+N+kOjf3vzRLD0KB+GTLvNucc9yJYwB6Sn73H2R+sBYOcAV7RbFiImsaaJEE2Y
jMPUaHsTuww9Y9AriF5P0Tdr8xdgYoF1tONHenoa6VFvnuE48J1Py0JnTMalTDGzAK+CRpGpnZ4s
r9nDIRXlzt4DYzHOzq7ztseGOD8xuRC6jjpqPubJBpW0iyzMdLFVhi+/MCNgi7mYCM3KhqAO6WiB
TGpwqFTnU5XsQAuVWmfbGBA3jN+XRf285QWDS6mKRpoB3XAAVbk2FtCDWZ1cMyMwp6x38Sm60+7M
v416F28/FPoHQ3P3bfPRNx56OIiCHvxdHbbVFyd7D8JO4IIA+BIPL2H/UKx1CN2cbEuVLRk1mkqq
bx92fVzUkkR90yutyF9K9SO8cX8vT35NwvT7hTmu/ytBy06pc/zN0YWVbUG4hYed7y8VmDminQTo
0vL33xgnYYWm3y++v3RN8F15TLxaoPRmG7hYYuPd2oWvzEohhKuak3kFe+taSqvAzRlWsfYKJiEc
IUZ6r7rt3mxhjWu6PyUV1h2vOql9/IcCzHZvFGcwSY9eGB9MG0i8NgFqDai0w/Lcb/fOhNdYJkPC
RcfDUjDMUeb2iizn/rlxPpvmx3DFD1kbXpi0PkZ11IGffC7NvZncNW+9tagLwwFQZI0XKxF4we8s
oiCHFsMA9XS8b/pD2K9oxsznMz6d4mR2cNTFp2qQArRIyMJ9BXqWt5j9C5+vmibvGDAbKLJSr1UC
Aiclt+TKei2r9+W7zF+xsnNfr/MogRyXYMhNO1Oka6GnDL372niPw13Zv31vKS7F5tE2p2P5Jr/w
4tgoeWbkoRR7Z1PLoCjPNm8++JT/2apNHZuG8dKE8TVfh8BFsqTXQALPNPtQSCvxorn1uRCgy9cT
gCdeGdLShsEBXEbvkGYrbupkma7uBLSTqODUnGlRt3MTQPWAkNLqzDs7DT25ED5uBuMXFBSaDnOq
a8PC29MUL/Ygl/NwpGxHeq28H857lUfPsnm4NVq0x2r0e07utiqLXayGVNfSAMT0GQs0eOQceD7e
O28sAcT8XEsRzoEiDWVdalpwDtJ9PYA5uTKLmY2+moXgyYNdBSdgy/h1+VAHD8ClLq/S2vjCLvDl
uLaBHpyHT5Z/ZxcrNnpmE7guHLJ/Otkl2RaMaGDYbg0gPx106Y7ygvgdLywpWIlj3Lh/qKjmgCtt
Uk2qIuhak6qijEHGR4jc1PSIfXTTJwhKSgBY3ljvM+02J0LnZFhkNW8iaEnQ5BZsLNU5sZ95J0IZ
oDsrKaabJ6kgYlrRi2NRZH6IVS+qcwTz012fgpBte0PxHuxF+ehEzbmqjOCDqbeEIN2EEsplfZgT
z/uAkm+a13TibdfiwUz3IadUSxCqQeEvxzLbmpJnPOeqVb+EudEcKH8IoceQjYcKr3slzT6jjlQ0
/yNemH3qy6OsS0p5viv6L5H0ZXlyk7YJVm2ql6YDHBQVQFmEw2QUvTHAXFWee+VTOZ6Lejso8Fu1
D47d7CXvYVnajA2dsjY04zoELm8Ah2y4QyAesMtzE9NzDnh5Yfyl5Wsh6RnlBwjI4I6f3CAiWdcb
FtcprK2ZUZ7hoHXbYNcnf3VdsXGaPVityxOa2xyDngzeCSSkbus4g4LWkK4vz1B6vpam99gZ2sq9
NrdmJOzAQAeGj4SOsENlGvSjTSLyDM1P++o6vkoNTC0BPyvJK1fcnDJYUwMzAXeCsWIU1gNTWA61
rD7DzpRtLO0LDHH3Hd08cOJ4u9hSXno3XbnzxNDvTwMCwpyK3/fTIAq7BQ1sA0MTQhMA+Dd5Z975
4GXHf4+qf+chv23az13YHDsoA1tnr+TBfeLod0VtvS7v5dxCX3yIWPhbF13pgxhbn+ug2ZjtaQBd
LSs+LwuZMyaXQkQft6EqNw/L+tzUu1F6iYZHwwJOHvp1+Rz6sImtnO85BeXRzHlzeKsoYv4kiCIj
ygcmJcNCUdYnKoNXrpo1CYJ9slJ6e3V4is9lAVbzaBiwWLsrx+zn2otmCu0npEuLx5ScvT7SRMDl
TjeG6lxJR/ghMkgtAuXoFF/JEdzr7n0FZagCj9cvbNaF1Om8XFw8rlUlKV1L1TnuYf1qH1L9k9s9
yuND1IFX3cSbAqqEZZE/Ox1vZkpFOI4BaUGaNASZ8H85VeDX5zSudrLykHRfffeYu4fCg4b7oQ3g
cpH+gkVsZa6z23ghd/r9Yq5eMAxK7gXI9fUXQMQ/u+laaHn2gJFts2XgGGD1Ek66Twd+J+VuddZ4
v5jvE/9Qq3cryzctz83yTYtnk0WyKXm9noZrw5wWYFHOZA4B+Ha2oXMyq6PaPJFC2yrV35kF0sSL
1H708+fkzWiseCrA6UGgRB6Ahr1pBS4XMZGcsdA4C0O/k6FSfWMb3U9beTm+cNbscOjguWR8WI/g
c9CblUfg3AVwOb5wzGBeiOII3uNzMxC5dkO4KQrdKzaFpdC0PpEJ+fHgn6URmOvljZtTv0vJwlHT
/a6AlYuZZeOIEWk3SfawLGFaG1Ez2BjePUTFbbCcrvdGGeB3TZIczTDvHfOTXeHinALlx7KU23nQ
l8ILjkw43rclxoWA6gYANNSrs3InaRCwqt1uWcDtIZoEOCTb/31JCyo2Wp4Oc1qLgB5ugYMqlxv8
3l+QMQW14JnBXbtpp+tos1F9rzp36aGI9rF66NZwwm53g2nwSMHp5F19U8/leL3b6hIiMnDo6p3s
cRvuo2jFd5rdjQspwnlJYNAqG10qz4n+JdRenGS/vFC3tzmzIE+Kq/lzpYTNaHoN9zk3uCCKL2Tp
8F4OMG/AJfeUVPdD8Wwra+7S3PZPnhnATSyeLdpQ0iHgq6l2dR5gkJO0OwBV8NZXrvQVIY4QSlFa
ra+G2KrOfv4yGgen3VXK6/LK3VoanosoANg8vIGJPF2fRjcMCwD/Oe8Bcfx6b5RbcGj0cNf5uyBf
sWrz0/lHlmBb5N7247JM8FDqg6WSSLoL7ZVTOX3utXG5no5gXMIQ0jcYOLk9QegJAWJoLBJJhrpR
a8hiy7Un6YyXcCXPFHaoB1vHg4C7Pvve69RCFkiPcu5tKmVX2/cWmijF74r+sVdWDtTcsb3YNrE0
IHSLnj+4k5ry1EYvqrfTnQP9isvKsSZFvVaO1mhKqI+QgrfXh1+98MkvX7mLlqWsqIVYH53XatA4
HlJ8Cb6WHWhQIBsti5izP5fLNf1+4Q/0ZgE/5YBa2BCPdptKXZnC2vjTFC/GL5u+Ht2qYAr9596F
J3GlUnF2/KnwgCJ8YgPidmeZnskU+tXnroBdNHseqx+/sEDgzxEIIzEhiwkLKYRivis0okfhZ/8u
zD/9wvAA1YA7R9M5TqewPr0cNm2nVGe932jFVl0xYrPLczH89PvF8uukPe2xZ3hZlfZEIpvkbvn7
Zw8CBFdkurktbx7ksG9pAwx65dkKs8d0/FQSeyLasG8g0l6WNGvApgg9TS88xcV3YmPLhQRvLW5F
B5eI6d0pJl02pdonYLPB2haP98sCZ550U8CQadHsDiyAeJNFdUi429TLcxsbD4PebcOh3XnOQbMe
I+t9l7CirQTk04rc2SUlvUHsdXqKiAVeFkRHXuMSzeuiEm5Qe6O3z2lCO8mKuzlnXabUIEFYg1yW
qNleFwb0cyYELSNe+rq7DyL1Ier1FTFzKgiWC7UtU2HBTc5MsgEoSy2tPgOf42yNsTvEwej8gnJc
ClGv9TzXJfpWYr0+FwQFgVgZ6L2viq8ZpG7liutxWztDHPlSlnhkLRDTytBCFhgC7oeOwkwjuBvk
dCPJZ9miEeu+5v9jedOO7i5IVi64+fV0KLSaIno3OUK1Jbfakps+G9DxjFXzHs7er8uaPycCRA+o
VAwwS0nmX6+mRoVhpFVJcyast6EBfK2ncE7DL8effr+wSj4genqlM76l+dvYHGGZfbaafboGTzmn
4dSiTW0LwG7cBHPjgjJJNcmaM0DQ9yNsr8nIq7Tp7paXa3Y6oO5MaOKywwPuejryUNlGKKVMx1Q3
nnnnDFtV3VTE6JblzHik2CHyMhZ3nXID3dh2veZ5vtyfMz3fmjCnj8pDVzxYwbNa7oo1n3RGCagT
5H1IoFrFjRccRomy2jBP6uFsej/AdEzfWthkkYwEbc+YQJEII4mnCO611vCtHsO9a7u7MXmoR9jC
V5bsZ9hNcHsRQ9Bj6jGbGnOu9yaRGyuW2pE1k8qN5n0E9Rs27lcpOunWMyBJRuZvqbrb5KEF0mW2
S0t5q8NBVT2b4CNCSbW8hTOqQom4PkXL8VhoHbj+nEyXM7Oog+HcJAdI5aKOEovH8I9lIbM7dyFE
1MdIb5VODgcMVLL5mI2/8Pi+moSwpkFL2MXw0uEMkVvnbcmOaPFheQpr6yRoB1x+tQEPJVMI/5xK
Z58kYxu0a9nmtYWafr+wQ2EvDWNhsht+dd8Tr61OvzcLwY7qda94NXjm57B5hLjLbd+PzpNj7X9P
yrSWF7OA4lujmSYazoHxzvSlrQGUaeI86mu5l/nV4rRO/S6QvQmzydTWHWQ/G86glCrAWby9cAyL
APLPf8YX5kFNgxKAIzaclfGu1+7DeOWpMHMbXI0vPuhjO6HooBzO3rh3FRCrwEq9W96KWREG9SMg
5lPEIzZmaraXxCDn9mcTIsR8DwuVqazs9uwuXIgQVqnQoJ+vAEM+J+Wz2W3H4nV5CmvjC6vkl1pk
+B1TcJqt1e44d8vjzy0RdawazAuKxpUsjC/35ArbWh3Phvkayn8OOXDA4Uoh0jSGaPSN6XqZujHJ
SgprNMA3m/ZBLp8pat1I6tkDrT4M7y3rMWjfiPOBEbcUY6LlA3Sd6YjhfKXKgf7taplnybtKlrZw
MqzcGXPvEB6I1oQWbnIhi7X7pTz2mccb5ezp2WHglKeRIm+MWttC6PxiheNBUqvvEJI/juFaQd2c
z8G8QEWnwwk8q2k7L4xLbRigtVLdcHaqqUrbDh9ViEX0Owcy1jcT0bGUUBjgGQL3j28ryEqCbhiJ
uKrnRpd3DbWKZbhbVr5p40XFuJQgKEY11q0L4rR67rqd9xze9X97yS/oNzl9YPjRPPRcuLm6IU0g
qdeVs5zsgDxNo/vQW3kgzh1RmwcpKTiSVDyJr/fEcl29Hw1/PGeqtEkict/WyiRmJaDLpLvhlrnh
XZBCKfdHkMzOtR1s/Drc/FjehzkjQPbJIHCAG8QsrmcwKLFWw8Y90Lwa7pXkvRtKe2kNmmFuEpdC
pt8vVDeAqVxX6nw4A1ntahtV3S9PYm18YRvqeBjDwmESmneAMb03dsvjzynr5fcLyhoPqmuEKfeV
w/OIBjfoXE+1kexzbcVczk+Egi+ykTxjxKI7TXXdoova4RyFEA2qFSf77VMhOEfdoKKQ1rqJpOBj
9VandR1hqOhOyeT3GnhicW/sKU1ZeR7PPc/p0Jk60ibus5vwSZL4WmxoRXfu3SrdyU6vbLKsg5M4
teV9qibBVmvVamtJZX1X6Llzaqq++ABKiHTfEw/fDq3ctysmfGYrr75J2MoBao5QqvmmIg22dfKj
lV4L9dmWV95UczfFlRzhcg16KQFau+zO4BBs+ugkhx+9CUorPxb2qZX2Xf1RN9eKmW67RyYA0IkN
hHpQXEPxjjAUYq9l5LXnSNM3lkNKsQSwfwdBbt4fLA8Q/RDy6fSDPgLulK8s7cxdr5IGJAIJEygf
IZgSyYk7R7Kt5qw430IlolP5PeTjafbONVaSNLObSGcHqVn8CtyLa3tS9ZFLw0Pankf179iuwGoH
fWOYSADeXE8HAiZd5dSQclnx5L8WFMbV2BhK0547cP6Tjb+GVjJjfSmw5XqyqRi8DYtYWiHZWd93
56ZstrjMh1Ept6W2ls6eE2OgDXgPhF9uXAdZG5Ks0Iv+HCS7JIAj/lVZY4taEyGcq7IMIrqHENE7
QOluJQW4uBX9WhMhHClIKoaqHxGhSXdD8I5GOGVNhWfsL2EQrOIU8IWDQNhvPxmzwUHKGa5aeWdL
b7/ML4f/aTQu7kFftdJc1hi++2Trz3X09mfV1fBCtEE366R3saHc5ftQepdCK9qtODxzJ+9igX4a
oIsZyJnX0vDJHnifynozZsBebdK1hpmVXRCP9zjWKYwUZX9uLKgaQozWX8v3+ZqA6feLWQSKX7XW
dB70/g/pe5z+/QvDT0XzhOyo7xG/369z3a4yTjUYOnFDKyc88b8nQZiAqheeXKVICPKt+qCtgQHN
ro81vTN44kxBx+v1SQZVT0e/6s75WGzlINmu5armrgoqYf8jwBLOWWH/L2lf1uO2rnT7iwRoHl4l
y3YP6aQ9pJO8CDs7iUSJGqhZ+vV3sQ++E5vSNeE+QR4CGGGJZLFYrGEt2rsmaGaOrvNCaTCi+iWe
8w3HMXYlBeHvqy28NN4pyNEmBHpi1GVfTwbk9rM3t1N3pPVRs8K4fzDSs1ftev25dYyw1XcxYeiR
Dgc036bO19s7tfJq4w4QjC8YQJfYHVVsFGWtE3bU6eR7PfMH2gXcTAJyvIoRNZDt3crSIqIJC+ai
7gd8SYKVtKe0xQ9eddTy0m+ivZl8UurRr1kCyhNZozTfJ2Ftr4Tx2V8cJOYaEUgi3epo4l1fFo99
t1Wa15j+ypKzA4AMezQkJnRtPS+nJ2gOhYvTJSSqjlFBvzUtDFCib9tmekS3vc+UCcAiw/H2Fq6c
BsSPeDU/0B7wkBQUiABfwRtVrToWuj/9KiWjr1jUq9GFs2b0il50DkbvP9Px6+Q8aNnOK863p7BW
A3IlxbjeqGbwCrM2IGWa9kMG3FDy1sQEWHJ/atRQe56vjLuoeWxMer+luhIsWCqrHt3cHiG4Qi87
Qn0fuFKvxudOw4UGKk3D8hnNdEcUHbS5D/rN2yu34nSYAN4xUAQIzwlcwdfjR0net8iql0fL/U7Y
s+4+1tnP2yLW9AtdgPCcVd4ZIzIeUoD7ECOh1ZE+K/PGkqFhyoYX1Fd1UjQpTXl1VCe/77/1nSwJ
sSrgHWMLDhN6DrmGX2xBN4DdV1GM8jiZL17zJaptyR6smTSXEw4A+sgCS5swg2JqjN7CU+ZIyvJp
JOm2TRs/syo/btxQrwbJI3ztRPJaA8DkAGRtUT+O2DQIGxP0afTuQSkjUIRSsLkeHcnbYkWzLJQC
grgZtQ0cmud62ShRqrhqCnYkfwAm0PyL1q7berViKtH1jYsAYLogAxHdEETYZqWdKTvSNMv8WjEf
yyEL067bDp62qasWDVh3g0mgQuNSpnDcM9fyvMjN2ZHlvyNF2STxB0KTVxKEZcs1JyrA88WO1RT5
br7NAJV0e91W1O1KgqDP+eCWXcowh6xu/IRsu94HgQMaBhz77bakNRVAdJV3BOG61sXmo8ZVnHGI
Yna0xqMLPKPI76RoSTyPKVzRINj5rwwR3GFUejakJi7MunlomySwlPM7OpL9xYw+5/0XkFNauuyW
XjEJQKHBqxkcZuDqE+t1wNhoZ7Ojwy9wN5G7k9KqSMYXi05Jq8Og1Rifup9MY9OMv29vzIoJuPx+
T7A4SU9qzY7N6pi0PEGlu5sse8Zi/W9S9GsLECd9OcTEgBSAUiYPpr6J2iCyJcES2VoJVz+A3Bnt
XMyl79tvzCifoyrd356ITAT//eIGQPaW/We5qiRskB5ug9vjy7ZDOPNEsRuzNLBQc4O8Uaiwx1jx
Z9lplM1COPcReBBUpkKKE+9yGuh34lHy/NSVUgmeeVd2ulrE3BXC0xMdhuDcG3GTfb29VqvW6+/R
EwkU66aa7T7HLEDA1qvPOpro1W2afkllJT3aqvW6kCS44iXqSQwjxyH0kB0icbobZjAluiDt1g0C
pjE3qsI503eRmj24Sgd++uaNEnXPlPJ56MG+2SfO99uTv60oqBIVFLHUgJNRYInLPEyKoG2es+9o
f7wtZC3KerGRmhiln1lOVJrhREWdpm3g/FA/quJukzVk8JOKzj7cvUOGzQ5JMte+S8DS3nkW82P0
Iu9uf8261iLtaQLxC70RglZpie2xgeG9ByrSrNxKcSHX3s+Y7V8BwhvPqyoNDCd2dUyN+uBkbUhM
ZecCFoM1Wmjq6V4xvW0/Wo8DZgm2zi1imLuaqa+357m+tX8/Q9C2Wc1mZJNxj5Xds9Mnfl4ZPiqa
8YB2JPu7foL+K0msly8SY7CtGpJm8+ucPJXqlyLZl/GTtENr/QD9FSTcMp4T1V3XY2V7fQN8BRDf
41DcXrW1PMTl7olkWlmUDUVU4IXOygklEGe7fGH5C1E/mdVzre6G+OeUTOFtobJ5CddBrLtthQAP
bn/v2WhecheP8w9dnX+Xjn/CxY3jtMzWay5CMbRQq7tXy44fprLZ1oOzvT2b/89x/yuLa+aFrDme
UCrBLFzTyUur/8rNs+N8HaLaV1vg3VX/9vrZm35QawcoGYkqSpTeFg6308Q97Q1oSKPtmnareuci
CrNOMsPV/bJQLwkAOETlxCINhRrVXIA36miCW4C84oUQbG6vIT+cCyf0QoIwDzey9DSPcVVY9YPX
7c0ysKpTpmxZEsba0yTjflq1iRfiBJNl9LXX2c6AO9D2p8pH1O32dGTjC7aoollcEeD9Hlm2e2tl
Fl2yWGI8AMUXmTppWKxE2yCoVQNh+HdEfKd8joOPVHqgPuK/e28INog6pAewKKZi6Ql60WI/kdht
iXIZ+vXpYVQzG7ubcFLpFox7lvp57B/+p+0Qaxgy2o9J2mHBynryD306SrZ7fQomIoiADrEXfcKV
nqfj5OG+N+p91IMM3d3Fs6y2aF2n/grhv19YGWssPQOklLh16v2UfgHv9EcW6e/4gsXstbzpihLj
T9bWIg/5B5o0oUh/xxesZINuQ9zRWCStec2URyf5rgP2Np//x70QLInjIVfgZnyZ4jC1doUNn0oi
YvX+txwYQhQNoUBY0NgIeTRAgCBk746hMvzJip2Voh/I+VHCbb+9Kav2/UKU8DbrkZklg4UAQJzu
J/Ot7b91aNZvHMkTcF2B/85I0K3C0ZLByeHRNPE3G3SR9lOWSe4Q2aIJ6qV3RZoVNtzQoX1mbojS
ft9MHqPGDWzvQxbl72wETZtYAcit96iJ51OGtA2YPT6yL7ZpA+wbfxYNOflQKSOeNzDwLNvExrNb
fCrZJ7uTYKisnXk0PFhIKnCaFzE1NTp5WXXpCOObhACxU2X7vur9XQoQVNnxZo+mES7CDkDc+c+u
3FGn80l/aJ1Xq/nX6emm7CWTWtPpS5mCTjOQzIzE7aujbW2Lwo+yre6Eef12++Ss6dulFEGlkeVJ
Mq3DzHTljU27NEdN95Zom1mGEiGbjqDYeQtij4Y2eLUDpzpvh0fG6i3VEtPPikni1XK/RHSTLicl
aLbjdFZetpiUBaaSLIiyRxAV6uNmUL+4+vn2AsrmxRf44r7RxhjFFD3mBYTtiaCAeT+Pn7LxA0Hu
yxkJnljRqY0xUWg4WrOcamNMCKJKnjjrEwFIM2/aBoyT4IxpTB29zMWN0NnA+K6qg+YOOwLPEthS
H6ges8DC8H+yxLhj2UXxqHFvqX6I9yoqmsHwKMk+rNuEvyIEh0wBhoyedwhhuPlOa19c8wN+wOUU
BJPQxYTOU8pDJAD5Udk/TX0nl9h7nOtSgmAA5rEduzSBBOdozP6dNKKL0YWD36FKCpUP8Cfzcmc3
YfGRK/ny64Xz3uVxFtsxVyd1r3Rf7exLXf0kdzIhLWYhnHQrsbtUt9XqGJdf8uyrSg5KH94+4DJF
Eg44mRwHJas4euO0jY1AlhVfDf9dLpRwtC01ynovwjZ3WbZhKdnE2dcEJY5F9QQOVnPMtyg79l3n
pzk+9vqnxPttGNvckj2RZdMUjn/ZAP7CiXEkO1RUtIDxr4+31/G2fUFR2LWhjKuqM2L+gNG119Hc
k3w7Jp+19OttKbengXr1aykR3LO5zCHFwEvP2BuTxAWUjS8ce80mA60rvJF0hsaIByqrlOTHYnF1
GagsRh0jeNXFIgl0EtkurWo88/Iexa6G7471z6jSJY7Z6jQuxAjTKImmT7aBW6upv9TkLbqXW/c/
B/NCgGC8yKSnDAgg8GMr3FXtb7v89oGNvhDAZ3hx785uO7T9iBnk40abger+kesQ0GcqmLs0tEcL
9gscF7bjAPAF9T9BWoPJcacpIR0kPvjqobiQItgvXXER6274RYi2hFELB+t7CZefOrJMokyQYMVA
QE/6JMJyxfHoN/HJLE49UDun4SPnD+6DCfoM/BV7bKehzZw5hdmfFdQRm9BflE/d3vnVI/JfEeiA
vd75MlMpiWbYfNVDaMefo7daBoayejwuRAhWJHf6CMiLOOXWvzPAGH7fnoBsdOHwRY7ijuOEJ34b
H1Aql0kMrWx44ejVSm0yvcAWKM6uMICRLln/VVW6WBzh5EWtodcgbEMdl71zt+X3V0OWGZLtsHD2
4qrPmc3T0hYNpvQF2dxSdhutLxIQNx0AM4PkSlAidWpRQgRGOJ6ZzoYgkyYMVueAA+B6JsrSYcuv
tZTBAc1pxhAnylMfVCu+PTwR+2VItK1GPN8g/UYrD077c7ZApv5coa8v9Z5R+yjZLdl3CPe6MbSM
Nn2F74jA6ra1wcAiU4i1tXQBJMoR8N+JVq+nWqRRW1j9kKPQR9t7tNiYze/bJ2ZtEpcShBNTRnM+
el2fH2fjT1y+mOzBADjFnTJcBN2A6gEiKo71JbY9WjTSh35qynNWKWSflLH9hGiP81BNtie5WzS+
+Ve3/Lssy0NcDNW7i1LIMQPEGS3n8pw3epCmaOoZwUnabLp83zXPHTX8UsmCZqqCss0OoLUgtNpr
pHg2swoU8nrQkAzV6apkCRbBAHyWDa8D1UUGB5gQLQft5kmpenaOG8c37DZU0lOJwl4t/d3KOMUX
VkSQJVgR2tcuc/KRnV33LfEynxplkKS6T2YimdVCeQRJ/PcLT2FS7Ywx5HbPdhyFE8hyoarhIG0a
Wl08Fx2AeA+jAlHseYBJz62uZOysFr/VsQpy7TOJYzAoKpuilPHbLI4c5oR2bKipjX8tirGZE6UE
OEXVGfDcX62WPPVZIlFSmQjhzAGy2DYVJH/OUVv+zBR330WRJE6zIgKgLxbQ8S0DPbLvT6OLnTGn
nllKXlTnNlOD6s0tGskcVpTsSgD//UIAEg66pqRlddbTyM+GR1iN7Th4oSW7c5fJTYClXE5F8K9i
JB3QuZNhQ+bPlpYA+bT1gTfi07rZzOUDaCS2adtuDJrsOi/1s1rSJLiylK4LjhrwtHOEQrHDilml
05fJUJ6NuXhIMNlOlbx8VvSbF7y7AA9E/Siwsa/X0skrzZrqpDqPY7TrU85oO8x+D2YcP2+syC+b
TCJxZU682f2dEA+VHo6wpq7ixkkaQWKh6Lihf44y73tNAIgfDKDW8uZjsc3P6ZGISS2rPHftjylh
Ye/JEKlWFNAD5BVgUcAIisJ3YdHarG9LNDeXZwvPXfXV32jk6+1ri9/fwlUCCR7azEG0toQroxYg
+MdSLc8E7HQmG3yb/FtYzVNLx0Ab7EBzw1FGC7U+q78yBdOQja1B0fiFq3JE86d5aNUT0YrAGne3
57YqhyNPQONA9SdSw+d91QFZoYNSo/RpGOc6jFOUxg2V0wc5wCzvvyg8dNfyamX0fS54KJOmoxTI
gdl5HhjSLTQcUJHE1LsBCgEaBp+TU52jGRKJ0OuDpHRZoXiRl3Iuq2lTypoU15T6cnhhc/Q4mTuA
9KfnitbF59oyq0fHlob3lpfqe9E1qGV4Mf8CIaqecl1BtX9ybodkqyRFCAaUsJZSkC8dJbSL2ujD
NYHzD+Q64e6ujbEE+c/YntH/tUmN/ZT9cJJHy3pSvW1Bf95Wt+XKwRhYKLbl0BeApRDsTWPn3WzH
8ACnKQ461FzfzRDigioKIP8IW7ioJhdL1Xun7LphVirUuZhba/ha0ufUBNbQ/MMZvt89lytR/Ghd
3HzjQKq2rpzqnNu+l/tM1s+xslYa6hJBrYeaa0B3CYYtNijw1FANe07zaPBdxaZ+Uxd3X9/QGkCq
wDS7cBBEXHaoVQoi6rY7gztHrbZ2jX72wJXB361MBW0K3OtFZy+8GuGF1KC0UCPDnJyjaNBf6rHI
Q8sllaR/binFQSgJxdxwdgAYIFbDWXiEzXXEolNct9YGnAp1Y27u3fNrEYJhcdVEGTSA9Zys5JCP
x2b/vw0vGJZIySbWAsfxVL1rLc3u7nHC+xHtIh7P4PKMsXDYzcLK+7Fl7inqWTi9xI0Z3j2DKwHC
obANIJPWce2eZhfq6oJC8N6crTADwYLU4Ls08dpwT2PZbFCt4//rgeEaEWnJTi+tL3cn8NYAg4wG
MmohekGyQZ2Kys3PxfQ0FUnmGxPi3fr9OnstRlCoaRzKCXhH+VnfsWTcmKoMEGR5KFAlh7YdBFjx
4ESk5NpKGZOuzvXgZWc0//ruvldlBQgrCwUBPBKJEw5HT9xxK4oyo1Oys0U/o2kr1X6Q7nhbqZZO
Cu4LQGoDuZI3aYjXedFoZZ65fYa9aNH+GpRm0CZh5closlfW6kqOcPxSLaIT2Giyc2R5fvUPSWWI
ozIBwma4mdNUzQQB1Yh38mgGGrk3JwsoSRMxD85cZcAdFnYji5kxab09nIAkhqfyxp1lWGKL/YYE
S+W94vzCWNAQ5a5Xji4dxpPZbdp4EzvhUEuc0sUyXYsQzx5eWmlhpxChITH32ZOBDyzUSRheOHNp
GzmxO2D4SHvs/kQpOgGqx/LuHgouBRYWnigwjhfEetTKchvEFuOJPCoqCGTRXX/nqYAA/gxFZhOW
atGVN6pz0xBj7k/Ta28/9NE5mt46GT3jsh0XNwVMFPpKecvnoj+qgPjIdgcdAAS4MQbrKe9ZAMra
L3PXhjbwjRUl2pqT+acEkb2qyC7cZe72Xb6FeBlwRziu1LX9Ktgcpy7LdaB1UL+ytI1h7Ok0BUjh
BYP5WCWf+umZtDGYeXcRMDlHsrfbQyez00ud4cuA1bbemRHEXBVlCR6Aaa8fnTIOWkA6NwndOOi3
K8Z7fQA+YQ0PTjD1YrnFElGGngQ1YZN+tN7Ufq9a90YxhOH52bvwWudBMwdaYXhjGEOU1SetjAlw
XWWgL0DSUxHuFTGiLaY0rssszGDAA28o/RJt3BEJTQ+9CSFKhSt7WwyOX0n7IZa2CWt3IZm/dS4m
F81DZtDZ1I+N+ljPn4b4ySWvt0/d0jZBBN7JmJ7OofsEfUSzJevKRNePpPF7J8jmze3xVxRNV3Gk
cdsBhBDv2OspALQkiiu47EhqhC3b06eGgflA4vWvrBNwmhHbxBQ4aJ4wCTNSjIQYhXlU6uGBKP0z
McZPjM3b23NZBE44wj76rF28LcCNJLr9WZ2orabWJorEvnfmg2X8adEOE3mfG31LGQqSVFkj8cru
oOZJQ58yjim6jISJsXYuCq8wrGNJkqDWX0cmiaeubA9iWTpMAd6ZyGAIGjbXTj2yKLGPTfI69LNf
/qhR0llZp9srtzIP2FuOdGwCRVEzhXlYxuw4JVWsY+9tdSUwJLOQDS/MItM9hqAthm/UVwvRl2yW
FNOtCQDFOBLUQBMBOqtwxdbMI7UaRdbRrkv/l5PlkrtvRYF5xE8FYzpPpoj7nHlRXxcdtY/ZeK5J
BLwGbeM5d/tSIA7QoMLgPUZHv0ge4OUz8lTlaB9VVNJ7ZUDjX3fvsgPvAAqlgvsYWJ3XZ33SC6KN
A3OOprbtko0pA0Re2QXEQLD6qsepAcR8SaGrg5EglHfM0YuDtGKYhvdOAEjf6BWCEYEQ7Mb1BOzO
Y3QEAujRiDZNETB692V1Nf7CEYxwUVGEE46q9tT+pqXEPi0PMzizUHzCzzH4ZA1h/QtvaJzW1qLj
kBOfefOLNzYvTv/DkRHbLNX1WhD//eJeMms36YHOHh3TOCwflTGU0dWuzYSDu+sAezWWiKuj7iR9
zCiKTrwi0NLvtnmOe19rVMnFsdQohKIgA08MgFssIHtaNE9rqVnFp9kMiugpMSUvvfXxkXHTwcoC
XElhoWg16qzp2viEwGDW71MZKNja+PCqEMRBHAQHW1BYd8AilQaJT8pQHKx2fMwALCmxTRIZotIW
wMiJGxDanSb00w7q1nNkeruUgMp0vOddx8Kphlt8rU5ennpK4Wnusd2g9rqVaSu3/lf5DkQJLofn
ynahrYZOigRBEfc4ZeGgj4GRq4HRvbSGE0SGFsT3P/cgD94IONTh7y7AN9uYVKzXiQfIZXdrt95W
YseXp+96fGE+tjfTpqgizGcGXc4m6j6p99931yLE+3qiuaFlEKHbW6X1K/3htqHl/1/cEg5LzYHI
DHtxn0bz2MSzkylHfR5BOQC/s9y78X6IXrwovtvDRZzoQpYQBRlJRutxgiy3OSAq7BWyaoEV9UUP
iY40Ph6P4OETnIPI6R2vUqzo6H5NAc+vJndjI8LnfH+toZRzBd5TjU3wnThtdGweS9MLZ2MIb2/H
ygm5EsBneHFCahRVNHXUREctzXZx5zyCM8bKN7W+sfV2Hxnu9ra8FQ2+kicceFsZKbUzTIha6q8k
6/YkyfcTpb9vi1nbGBM1Bxon5gb+nHBQupEVNckxrZS+An3DloRuV4cHDwneNdDkBUB0mpsEtQJV
BOaE7wWa74u7037YdxQXAXkJZKXwqgTFGojWMNstomPdo1Bqy/S7vVowioNoE3kMwO4sQl/E7KbO
bjzraNSbXgso3dxe/7VtxkuJB5yBdb+Ic/Yl6g7iyjaPNC5eMpM+60a3i5l3b9KfP8kuxIgHPKnL
ocPzEDg7G/VfVdaUyLVEsFVXwwtBTgsg4+Ax8cxjAUhGRrJgdtIgtnBRyQAEV9cLeA+wVi4SpGKy
rwVaVFqmqYWexPmnmnmfGjQGtWm6u70ta3qLtCIe3XjJoipDMO591XYOsK7to9a3QVNuB+p8ZOM9
RLh4YoaXh13bE+BWkArwSlCseQYpDwOWaDjJjMjqNC6ECNMw1ZyaQw8hwGNGauY1J/fm37heXQgQ
XpVVWrhZHENAN+Xopkj9DzgKVwIE701tSjRv8GUCktjG++R4979nOP4YcKl5dhpRW8HOqiVNzSRy
jKNRzg8DUcK5kry8V1T2SoKw07rZdxEnUDpGytvUhDXd369KMK4GrBRg+jSUEQmqVNJKV1tiH+No
fFBAJlCOzNf77d1HAmwLJpooUMcIrCBBl/SGcEzvyD5WybP5GVxz9w+PCCgoHYDIhWyDkHzL7SYa
e72wj0P61f2sGG8fGB4lhIjj8OJh8Z5ISq0shg56hHCx8YNMP28Pv2IAHQ2lnR4vF/IWNZ6x4eV0
rhTlaP+wrT7QqB1U1hSUniytvmyaRZGYruG65hD8qN8S1qnUHDrPVqccVTKH6hAWxZPKXsi4I1oW
OMZGRUDcLSXXx4oKv6OmI0jtgUDEEYTOeq0qLJu94xC/MdsKzara0/juhyAKxuC7/Z8Q4SqPDRXU
a1xIYX0ut/Tu0lhgBWPhUBHJMdkX+jsZqpLMQNs9Ohm48Lr6U5aoYdPnnwDoKnky86MgXIeofUAp
D0psHLRpC0clG+psJl3kHWf0yzveT9s+RPTB+JpqsoL4lY3h6gxkJc1Cdk5Mlag2aWtcLnDc+2lX
4x2l1Whja/TdbfVe3iMIvWlgt0ZlCioHxajSqFjWXPZ5eyqMX/nOqv69f3jODQrzCxptoFJfG7AO
rDXjWLjNyRu/uEmglf/j+IKBjKq5NOoG48du4Jzvpmb1bBC5gP+Qfz/eNoJ9H7x5nMfIi8+T+lBb
2+buKxaY+Fh6PM95oai49l4eoeLIIfWp3zt2Hnq1DBBpubnv7jO8aFND1FNMtSv6FCEcnbMTKuC9
JFSjuyN61+MLvmerxnZkWpQBUif7lPukYBIBy0OAlQfgAcJpiD7rYvrMzbR4dou2OpVe9U/bTYHX
81p+88dtLV3aeBhcbkCQg0WKQ6w6TVDlrxY9bU7N8D0zjWBCjW6EhH7OZAmh5Y68m3bbAXqbhwot
/vvFW9Or62SwqrY9Jf2OeT6TIRbKxucLejE+aXqFGC3GN+LN6Pjk1+2Fkg0vHIjRckGmODTtSUGO
1voBli3/bgEoKDTxGrMQSl9wadlDU7HIVdtTDmDv+kEDc/z9AnC5ovHm/USIuYyy6E0yTw09pfm3
Nizu5k2Fh4DThlQpegw4re71+s+2O9l5VaWnzt00YEOQWOuV83A1vLD+JFYgv8TwG2r9YA9F9/3u
1bkaX7jeaN4YkTJgfB1ALf9UbrK9Pf7a91seHAGbk1Yh+Hy9PNOk6fOsZOmJJqE57bQoHHVJfHAZ
zUFNmYbaRF79ineecCN0Xu7Gs5qmKCk7uaQM2joJ2hQ4xK6DIp3CH2SNrytnAnWdKIOGlQJji/hu
NfuS1rObpCd1UP0ieaj70+1FWwrwAAaDzC6eEkgeilWdQxOhe1Sx0ICavUa+2d79iLkenou/MBkT
yVIEYjD8nI5ba5z8UmtBpWJLtl42C+Fk4MQ3JR7+xYn5ZboBOdDtReKaf+2YXc9COBkz8Abx0MDw
1Jx8y/yqhFP3DbW4d5sPRDmRAcdbBt4ycpXXi4XaPEBMEDqe6rLyHUr8WnIVrSwTz8GhxRIRu2Ud
UEnBAtjpY3eyA7N7pfrdnjhnmEGKEsyz8PjFN3GjgA2+z9XhpJHnMveCJC7u32fu7KOiQuWEhaLf
imxDPU2NN50IeYx3iXd31I47+3+HFxzKJB3jJO4xvG6/dfnJDm+r0dJAwQ8DAAZ6KEB6B4/4en/r
amKKZZfqCeDyymOparmPUJSLKqG2luJwinuNJCs4ifHisy0YwwXrj0nxLsqZMZ+Y9vCFavvbUxFP
xPvocO9A4I2oGryb66nY2jTMacXmk5tP7mcAy1cHTaHNzmYqSJZpFrHgtsDldDAVFzgoPP+Nshph
7TrXmdFHQYZD8q10w5hJXqrL+VwPL9wdCSrb07TG8MYEqqf2m26iIXibyJIzslkIy5apSa3FFsT0
ZlC5/uxJNEw2Pv/9wtziwRF7DcH4hYc09fTUUMmrQlRheJYorcXZQ5UwutvErKgW4fXbj0N/0NhJ
8zauikP+evdOX4oQIxWxkShZjfDjQdP9mgWJxMtZWSIdFQ5oh/H4MRR7JVLP6Fhm5P2hU3du8ezJ
UqJr46POAEkFnshH1eX1FnRKrZUtSfoDIpBAckv9+5cHFRRI75lo0+QAa9fj64A6cg2A+B940x9B
r27+7+31527Y5WWHLUbaBY91XPwmCqQEHW1J3xAL5Q0Hq3pQInRp+pH7gLsuU063Ba2sFLr8OE4c
vFnOJ3Q9ExTuUpzoqD0Q24/ijSZxPWTD898vzkLmuGA9qzD8QN+U4Yd5L2jB+zpdfD4/KpfjT6Qv
hgHjq+p3rT6kh9urs2KRUH6AmCki1Ly7WPCWFdtq3CkrugOAVX6wqtk6g+IrnbMFR4DE71g51Fei
hGsvN3IDwf68OxC21fpflIZlF0tkyKYjqG1p9aVtj5iOlmyidKPQ0GO+QiSHW/TP3/fk76KJtgMs
GqRGI3t3GOvBJ6XiA1XHn60mSMkfjT20RDattcMCR49vFLoOFp13k12BTDGu00MVO9EPzR1B2JhU
mfmQ0Gh6GlM2PVJtoDJ4hEWtMybK4SxQNPcfhDhhOZUqRX1E5aSHus7Mz2AdtyPcJoUDYIsBvCuO
92dok24bUZs9V1j6xC+Udmr80bWHrVJ34LmL0rkA0UiTb2vLiSX3xHK7obMoTnZ4SyJaSvjvl4ej
NwhpGdbFY/tmDNv+k22lm7qUsegsNxxyEJVFSwm3IuLzpW5n18qaND3Y7XM6Jg+FUm0GQFsS4CTk
B9TmStR4VR4aYNEqirwoeomv59X06OAcDZIeWJ74qGV/dLI3ffyi2GFUPehDIhG3tGHYZB3vP9hj
xJDE6aVTllvjnGCb023kqzKK4eXBh3UBGSiiX0j/IDJyPZtYU/t87Gl6APHIpnCfmuJ1lj0K1jTB
wzWrIh2O14H4qGmayqwTZMsOldMGFXD5ov4E4xZkmbK5bTHfSzmFmwtvJBUJDghCn4PgI3qU5TRN
8uzA2ortHPQPE99uNfuxKgYjnHTg9rauCaBLNnZ75qJFm2pavAX5znfU16q/ezqDpkyplE8FwkR+
Sr0Mlbs5+337O5erjnrgi8/Ur1ddQ6tYxNCmdGim5KUzi98KSFL03nm4LWapO5x3C54CcMvAmecK
YtK0Hb1Jx82kvzpaeDdHGSyQA44f3jaNgiZPfMzMpLXssdbrQ7tVopNXHe7/emTSUV+GXpJlwj7R
tZyZDasPtA8surGG4P7xkUWHFwtHDW9t4SDnQ++orM+ag0me0n2Xf2DxL4cXrtQobazSaDD8ZJ2s
/I1J4lAre8sReHiuCMUriy7ZKSdKSxS1OdTGxk3D2JGExiXji4k71igFSSKMP2QbM/IHiQ+7cgIu
P98RDmrRkqocAO9zMJvmgXbgr/TaYJqd/e09XpoeDS8UGB4UiaJY4j0nenEJpaye2lK16kNh7Wdi
+XN9IFYdeOnP23LeI4uC4UEDi20CAMZGV6mY4y6MyGax1hYHfI0RuK1rBFphZ4FXUn2bKMQLKkB0
hRSW6ynxinpj07GHbQKO8S90PtRHJxm/G9GU/5knkn4G/8hwKllCdlofu59Z6ozbJoUXo8Zjrvtj
bTgyh2JlR5BB4ygIPLaCqoJrmzQouanGbkEPfTc8mOCG3zNK5k0dGd9ur9WaIPTJIluPoitjcWGb
eZk7HmnooamK/gt6MNQnB8wAr7NWyXpKVrYfu47aVxNVwkswDsMdKckrpThk477LHuLquSevUyWJ
HKwcFV6Iwy9QhFEdERcFGSQwnuZOcajIs+ZuM1mj99qCXY4vWBIGKk3bLTF+yl517xNLX9xMchxl
UxCcSYN1IzqWIULVdtNnu97c3vKlj4wOIjxVuc9kIfUieBle3ulJaxvjgZi+bn5HthmOTJz8nH/d
lrOcBu9UUjm9r2HwiPa1DrczyR0LMD+HMt2TMKsl1mRleNTZcb5xFNYicShsRKMz4jZmMx/G7k+y
r+/t8ABPCXdZcJGibh66JFxIY2/1mRp7/aEBX4XxVtxdS/sfAQgaoCwYMcGFP9ADYtK26HAYml+6
84vefaGiKwKRXwQl4CshjHq9+vU0IxesTAjQxVGQ7cBBIBGwPAgQwJ9ZKOJDHskQtHRwshjlwGw8
WJnlx/XBVY9Rfm/bNRbJBNQgKrtQ9o97VahYoeipSx1GrEMLTlTYv1YSgV/aJBAiAiAIIVlA2yAJ
eb1Kc0cT9Grl9sF6btSvbkXDzCtDS3u7fRQW5T58Hgga4DRgybiHI8iJzKhNGHEOdXLQ/gXqtmJu
6z/99AvITfu4lLz2Vo4GpPGQFKI4yzqPoUgQOJ8grUuAL3soiw9sCyaDWgkkb3HJikGvOfbcUh2L
9kA12//ksXvxlrFcGB+ZNv6K5IVY18vVgyemTpK2PaAOPdBDkFhJlJcbh2sPgSduoVSuDlQCVDRf
CwAmlEPQSt4e7GRApevnlnxuyif3rHytsjm8vfkru3ElS9CxIlcSr4sgSykRQCWBwu6t2+XLBUwQ
POY8HoYQKR7MUTHtqZnbg6W+dI2xd7PeHx0NoDMyFqe1uSBhAlQjVLXzFlRh3Wqa4wlTI5r6T2vv
Ymd3/1LheQTD5aHvDcmZ6+FjBEmUOM14VMrvnNBu7vbTUch1Mb6wFaWWoOYuSrtDMT8paUAdSfXj
mlrBvUWXFV4Cy2B2VRmgCuuz/pCav8vpe5P8quqfVP2Rj38sTUYQtQDK5NuObgiwFcMhAXISt9AX
/rT1/0j7ribHcaXZX8QIGtC9kpRpM90t9fgXRo8jCYAGBP2vv8ne++1IEEMM7dkTseehY1mCKxSq
sjI7rZ+QRWiP/uAHBdnodC8PI7g/G/2Lw0Of3xX8vvohRFiNYR9HNH9FazXeb+iwvb5uF43j6k9R
9kVZ+n5ralZ7HN0KCulPnfZ9zL5T7YnxWZ/Dbo5T+mxmH6+bXbiCcIDBLALUL8JKlUYWBPpWnbMU
buir/A4EDHAq1w0srScoJFFTw6aZi5znMzxUuqURUBMeXbfZiGxf+/VdN9WhSfa5n21L79t1e4sD
suc2AvB0zC1D5/Z0T2RcGr48xrb9XGtxNFTjp+5mtpR5tfC8QDYCOazZC56b6QdaCLPC8wvED1q1
09bA2PN/r3pXtN0iMkOEiWSHEhqQCWwSWhLXR71+lKkT9eNL6z061XMjmu3tMwbgpO/M9dsZEXo+
lKIicZuYJh72qbA2EynNIB17AU1Qd42Ydl5sZVQgkZx7yJFqQcCpmLJju3SyoW+PPfi9vhZskBsj
/VLGvRWZIlmjcF+YwxmIaKK4CqwJgobzgTkA5rg5SNeOmgDENQOH+71n7tMJBH83v5gwd9gO7409
uA6VQDqlbkq6aU7SJxveNGHn2cH1RVq4Nbx3iAPymnh5qBQc0oizPB3d5hiXMS6mKK3XGtPmHaWu
DTCP2AfY0Jfq7T7ldCi1oj82Sb4FS2Hg0uFJ7+i+G/1n5pYfHEuIQE/027cfnrIQWMcjBN0HunKS
TD0ZIUUydcchtgK3/Qqp5TAZjdvnb36DIHUIXP3cg3W+F+qhiTurQm4v+2z8mN5uXRxk69F6DDeK
vr4LSP3cqepVqE8fu449ICh6QCJr5Vq8dGvnJpRrvS2lF0s4THBh9uFUentokn+AbNQKXMSc3eP5
LoAdvBZwavDevIDAtmIgo8VlduSxLKF1NnQgwI9J6E7tk+uXd8T4mggZSTPZeLWTPIqYjW9JRosf
HlQltj5z+mAAzcqudkgCagijC8qyIFFbeMnW52QNIXd5vYBDFcs5o8yR+Vcv8MTkPRmnJDtmNN8l
pA49Y1dM413nDXcOwl4gU6+v9UKdChbhJWe2vTkRp+ykthPcB0EpPTKuGyExWFCaj0HUVH5E9arf
uDzpA1PzrYh6DtBhifWzFmTAHc66Td9k7coFuxA44AfNxGAuQJRoHVeuikkK1KPRZnak9NPIUazT
N4I9lPG9139IGyvghr5p6h++s1ZkvfSv6L6Gs3hnznQu+snTyewn4TJ2tEHPO1XDFxCPNkHae3XA
GutQWDJamfuF1UbqC8kvaLEthGumWVU5dKPpEdKCwSgfpoqFqb/vUjsiw5fW2xLtA/SyIsu85yDg
Loyvvg+qVTtC+TIbQzP/ev0HXXrludMAks54X6F7Tc2Sshw0HVPcMegtb2WyT9YeiQun/uz7yr0i
wE/p66xlx0YcmCwC2YqArfLSro1C2UAVs32Gpn12TDJ7U4k3Y5X4fWUcRAnKhnx0EnuU7Dh6YV3e
DebOXQM0Lg4CTHlzyIdLX21rSiy81vJ6ZMfuF/W2vrHy7FkcwcnnFf8rEWz6HAxLR7wJO6BiQZG3
Rt9zwfENHtK56I4KM7YUvJqyDr3t8MTRCDtm433vV0Fjb/PuEf92yb7IWcSK0G0PZPo6xGvkfwtH
GWQpcycpnD7ed4pTK2xzsGuvYkfTf7TZNpvy0EWopD+jm2Plvl80NV/B83MAuWzFFDE7FAOIwEJV
URJHLQvieM/ioOpurvhY4IX7a2gORk/edq1pi4JUMESMg1d9kHe3n30HFzuSs0iuuWpBaejrTpgN
fz/7Ldv2KxtucZocC8sBomg8AOa/n/z6um/QL2vX7KhZITSrtSfrDSp2xZoq39K+xtsPSU7jvZit
7DknI6LiBJfHOESuj5ptgG7+6xO1OJK/Ji5qVqWRm53j0GNSbLDapXnwsrCLN3w1hJ1XVAlewIH+
72Deb8qTOaPxGPep4wOiYQQN3fJuO0Kw81Y10PmYnlpRXEFdSeEVnUePTRb0fVCuFa4WR4FnEh4U
APUBaHC+8kz3ek13UnaMp9BCBmoIivzOLo/XV2Vx4QHDQpoFsOwLoAR4l0vUF22sCnSYneSzO9yB
Du26jSWfDC63mfAcEAaYOh8JYqPWGu2qOEJuysi23Ro2dGmmTr8///1kvYsavFWTIYvj5H+ywY6a
IWmXAJHP/DXFoPdHsLK1/PcUIfJSAAGpuJIqz+PM9ZLySHkqA7cn33jqQVvEDPUKGP223DvAZjEr
3RVVEzSCBNKiG+ne2kKGzYfWQygew+Ugp6KmUzJOmOdQFLbMeFO7W4+uRJML28JHRIOABpEtnmXK
lDI2tELYeX40efVUxfFP5jd3+ZCtPGcWdsbcseTiJTtXTNWnuZlL4IaphJn055u9Vr1e+/r895N9
kU11jT7EOj+m5gtzj2ug97XPK9vaGgBVqJE2O/rTF3/j8E/XT83SEpwCzZRf30P7KhkbSY92i1Dj
o2Z/vLVPc95EpxaUAUxoVDKlmC2QTU42/ZdbBzCT06FKM3eBzmia8+nvSO0jpIRrMVm9M4tPrWmA
7P7PdSOXi3BuRLkfR6duIC+KWwUYzJBbH0m5ljK4XIdzC0rwHQ+xJskAC7zrIWT37PuhU1Y3n7dz
I4qzd6QsnCLB/QvN+rS6m8oHfY2Ld3EcKI/qM5E3qqRK4cwYkwncEVgOV9tOkxH06Iv3zZtfQhjH
iRHlUhwSv0LGD0Z6+iVLf9XxSmJieRCIUWfgoHXBPjNRYgt9wDxpJgvrXKCzH6WgZu3uXXhMz+P4
144Kt0XM2IIzHCFE85W2AWFRIXZDs/W2vRvKL5BNNdfwtguFzXOTyvrYZjdl6Hqmx6yQAR1TQOzv
uvxRo36I6lBpbDlYZFnzev38zIfw/EI7t6osmDX0U9MPsNrNpGBRNe5dHpDbi10ASaCtEExtUD27
kNgZ68ZNmlLDdPZgw4+fjPTn9WEsuQFI7PkI9GfwmJq81khdtmmmcYTJaWDEL3Ea/QcDNnKuM10s
MDHK6kxxD8kiKvKjVt3HvhZ5Rbu7buEyPibwkbgODfBmIKOkWBjc0ZwgNMyPbRNxwkOPPlbN/USz
0M9uH8ycn/Tm9BXqnSoWIM+B23aqPjkmRrmx0gd3clYGs7AeZxaUwfjJNPJGg4XyqbY2lbu9PlcL
n0cmfxYGIbhhLtLgGhV0rDo9PRbyrgwrdnPASjxkcZFDQ9s56n7KxViQKTP0lFdH0b9xcNn9uP7r
F5zY2eeVixHKllUqK3yeZWGM402dPnJu1SRDDRskmKAiQmA/E8wpFyOSpF3sya581UlUFlUE/YbI
pvvGvDmEO7ejXI9kYFWutbDj1q99hQvy1/XJulxqJCNQIvKRkAauRK2w+U7OAbNi2Wvz03EeUJm/
/vlL/4fM2oy9wGGYuSqUjdpSt9c7dAUBWuV9c/RxS1+0tN6hyPHtuqHLRYchvH3A6okdC8H482go
Ecwbs7yNj1J7KdptMm2dtaB9YaqgkYS4HRAo+Ft1LGZp+UOFsv9rMmyqH+VaJ+Ha55WrghRElKaP
z2vii/ejalagNpf+DwUSgGxQ55wFclTYdVHLwqxNyV8hWWVZr2n+1eevThbFtzsPcLbgVTND3nA2
iDIOGwhmt7eb/LXS8sB2tMB1N9fXemGmwNiEHhFcGMjJ28oB74iVOS3xitdn8FcHA2Se/rfvK2e7
8jui8SouXsm0If2+6FeWYu33K2caCO8e6Xf8fnPYs2HrrUzPwlFANRvXjoVmaqiTKsGuMISOm7Tk
r9R7E1od2BSA4mxNNWFhEKdW1MScLIaizo2Kv2p+UP50vty8BGdfV/wGI9Irc6fgr2CsmIaNJDdf
QaDlAlXSzIWHBIwKvu1Ej/X1M/4KnVJBo3GNUWVxDU6+ryyxZcQN43bKX13oqXV4EIT5WjJ5zYSy
zMOkocyFevKrSbZ+GmXezlhTOlvw3qezpKI8aMeH0gXw8JV5bvdrhBD4kQgIY9iyijcIsab99VWf
Z+U8Wp5lL0Gwgn44aFOoYeYAQgltQvPMqz0M0FamUTLsSvu3tFlQWF/r6VYSV8A+QOIPjBiMIWxW
Lw1mxjmFmjp/rbW3TPbrLBaXh+TcwPz3kxRJ26bcMiuBbVYfHHEn+u31CVv7/rxHTr5v20NSjgOO
ejztoRi6CnO73GPnv1/xtGVCxdT6mKAkjyor6vwnfqtIO9YAPnyOEWwLsbmpONsitntrRIfBEUlY
ALDK/GZnju8jx4vKNdoHEG+eT5GbJmWe5IlzNOunau+s9bVfXqtnn1dj/amqalIwzT6WdfXkEe23
79J7UEZFSGnsvI5G1xf88kTiDQYeDrCw450P/34+Gi54OxhtPB55lP6o0m1XhKO/YmNhU6EbZe7p
QJ0Pzz3lAs9BzuxLu9OPrHoZho21Bk9a+74SqgnIzptcw/dT61g1L6a1suLzHJx7ER8P4ZleAv1f
iNNm+6eHgs5PMu50x6I8WHpS3w1Z/QRK3d/oGPsjhvq+JU1676evNy4NOlPAxQgcFLYaWFiUpUmN
Thun1GyPekODkgR2nQa6+znpfv0HO8DCITsz6x2qw6utdtA8HQ3RGRqhZRflIqpIFRyuW7k4+RgF
aJTNOdgFWan6RouH1hU5LdsjK3YoIaZuZFW3Oi+YmPvTZ/agGVqh3JHo1GtTAyzXR8hST2HWRmPq
jyt74WKvzTaQyge/DAQF0H17vhdo53EoSxEAL+Nd3uw/X5+kha+jwxA6oDMg6ZJt2pPg1NLGfDyi
WbvbJmLzP33eUn681nWd5BM+33uPxq6lt4ah6MQ8+fUq1J8WseXUHT7faNtkY5PblxefRwkPTNxz
/4vy6zmvgCV3zPHYPRrlvkvurk/OwgY9+7wSIXLTibvYxeehIOB5Hwj9kN3KoQWkMp72oPUBXA99
QapShKNlaKorhX7MZBzk96O/hkZeGAMMAOeE04yDoAI1m3Iwq35MdfQZxkGiWcGQi7Dr13IVC9sU
MpO4LAD/IzMl6fkhsH0kEHCe9WPuRNUQeWtNEEvDOP3+bP/E4Q6d7lfpgO9L/TnPXopyO2UrkeE7
+8mZU8daoB48rwNKWRe9YKDg9tBYak1HlrTTnaZX1daUJo9i2SUpfK08pNLbEa/9irul/yXMiSKY
6HXBAsZM45hpWRESwgyyAftnik5vjwW+lPSOpgkPgVksnlKZZr/wavWHgBG917YmuDaj1u2de29y
u22XmsUOuT3IVYwl/44mZv6cFX01AMk7NU/u4MvA0NwkZF5vH5llyuY+t6vId0XUWKOwQ0fvvTxy
i1FuY6mPGzom2gFvZWvbciPdQcScR5Xep2lgAYqyhXZx8sMc0v4QD/Z3TXZDYAP4FlC9a6dNJV2A
bM0k1I2B7ye/nmhgmdR4RF+hFjT11FRhrRH3S1qmfEPSLH2oGW3COuXyUJXj9CshVvcAvXmAXvKp
Db3MSENPk/q2BgdoCAykeM09moQ1L2Xg5Ua3BcG+DBq0VvzUexeUIqVDjoNVTX0AeqI4HMfSeYYY
hvGTed5Aw4qP4gDfryeAPdidHWhx7L/0dKBb4SY/GhJ7awDby82ISx8nF1k5bHg8Js43Yz1x0lRd
Ro4WAXcFdAOzTez8vO57Lg/UuQ11w/etqGuAOo5GFvlPqbjZc+Lzc5IJSQ7Qu6o9tZ5VWWU5uNbR
GbR7GZbAGf6H3w8M1Nx0DC0z1bFppKyLJsHSJQgcPPPY0pUROJjk89OKEZwYmP9+4hE6NPokxmCT
42T/ButQUNMkEAz9HmupoEVDyF2iXRfPxQtEVUcgx8BjQY7Me+2HnRVD9furZ65pHy1tKij0AsIx
u9GLQrrTcbPv8f5Fh5oM0vqeAvBJ60/XV+XiKTHTwMx6JWiGQ9ilosMEg+pGXQ/WcRqsaHLzoBye
BLkz2k+U/b5uamkDA8IHcCfwlMA5KHezLPW+0dveOFri46C9dLvrn38vpqjrD5UdRHbI7+PBojzq
uDlkhhF3xrHlQ+CPf5jod6ghhSm7971fpryn4rHXk1CT7qaqHobmE1oVAuHUm6k4GsVT3zwV4qc1
QbB4JehZWsm/vwz87+c7c5KtZyU+Rp7RFzEFIxB43UrovDS5c0MjmjRx3YKp6twEdwaa07420RW9
18eH6eX65L6/8dTJRbiAA+Y46AtUqWR0vdVNXGnY85YeuqUXFCYPB9Cq0T3nMjRHHgntg+uBhS6J
un7LK29rZL9jsAkk5fey2Jv1XlsLxy4Hjf5XsGmDQ3XWRldTKa4zeY7EY+yg0zoM2Kq8++VBP/++
4nIro8uopPj+KP70lrshZrMZ+Z3XdDe/GM4NqasnYotUPQxZuJrA68yyKbi+gItDwTwBDgb4xgUV
UDrX9xP0yx0IKV9A9PTaVNVdL5rv9bCGe1gyNbebwTuC7OiCGLTF4yvO2tIBG03/5DTJTtYo4Eqf
h6aZfLo+rMuTZc4Uxv/aUtIGdZk0Puew1WpfLJxmKKOKtXL60i5DxhawOWjLzCyS50eL+X1P4iy2
D8KFXGLTBGvCakuDANU2qug4QKi8KdFDkVLoKuC+OaRkCHR4+SruNzg816dqcRhAHs4aQghqVfiX
pg3jxMBue/BBA6wHGsRSrhtYHMZ8jUDhB9oWalbKoUTGdjNhGC2H5oAeMSo/ttqwclYucRxQrEH+
6187yiPMNTsP8EDdPmReHOYznDk3NpZ4bdGByDdd14ajXgYy/2p5n6+PcGEK5/5VbDfkDtBtpCyU
b9AUXS+OfhAJXk6Bb2yvf39hBs++r/ibNGkGRwz4vtaGlh8RFmZfrltYOJtnFuZfcBIjuRnzs6SB
hb7eGt63DKDKn3QNUL80TRYYK3FbAJSEJMu5kS4Ga6zX9vrBdZ95+nxzVxnytRba01FwRW8rotXz
z2uJI9LW6vSDb0GHqdvQ2AvoWj3roiqgGFESa3FfaY0eYwzZVOAB8YOPZeg6L4bY0mwvxcqyLC38
yZDUo1PXbmfo5YBlycSzWzhvXi/uvTrdXF/9SzPvRGNz6zisXVwC6LFJhM7iCfDmTdbfJVYg8hVk
/qIJ1FNw04Ba2VNL+6ldpMQQ0wTE0w6vxI7ts3bFz1zuYVRO0MQ2C+kg9amGrAn67yuL2RMgjk5o
1FumPdnmoRhuVV2bMzGndubfcXJWamzjiTFnOhqgQPo1rcncX56SWXPLArka+M4AdVZOSVZSsA5q
NQgoRDjxCD1N1xd77fvK1SgGr0GGRLpHlm9sG0RMnKx54oWVQDiIsvhMizojEM9naGhSM2UOjY+D
MSVvksXxIffcN45e9y95BwlPZpUmODYAFg3yVpu2cydt4FPzIU6Lu87Uw05ov2sb8o+j9/H68OeY
+jxgPfMSKgXzWIPdrx9xgKfuwYp3mTzq2QfTT4EuXEt1LZoCEg7NyEBgga/8fBomUzMSq2H6wWF/
xvzLZOZRP3S7LDkWFV/JSV1OOYblACuJ5gH08qq3ONrhJIj4Cv2Avvyo0N/iOQRHdGW8XZ++ZTuI
rIGpQBegrzhZNwdTlO40+oEnO8PNwpJuUvJq0V/XzVy6i3k4f80obnYko9majdQPbZKGuZbJoLC1
oDeSleEs2ZmheM5Myw0E2HxYTs4ybinqJCIzDq63T8yomgJ/Zb+tWVDOgo1OWgO5POPQuMDgFnsZ
A3i5Mor5V6p7+nQUikeCBPxU5BNsMBK4Y5SvEYAsjgFuDwUSZDsvXujJiIyqEXPjMJE3qDQiYve7
lf27OAQQGc4+D3kmtf6SJ33pd2lhHCreBd3eQ2bv+o5aM6DsKLPQmZ030jj09pd228gVSqTLLmoE
Bmh6+b8BvP/9ZCcR7tTCbAXWWRYPAvXjpsU9Z7n9V1d0e8dDT+pU7OKh+ZK3bkQ1CM0Sd6ODVKRy
2IYRdBaxAmoDdIhSiPY2Mos4q1Yg1YuTgHTATJaBOVbrz6C7z2q78o1Dl268JAL763+Y5L/fV+OV
BAqYY8wc45AZO5rdiTWPuvj7gZEBaS1S7xeKqqhK8KSLTfx+55PXfPx0/dcv+Tbi4eLCP4iE1GvL
mXw+1kVizgHk3TT44ejs2j7d9H0XXbe0FEWipfmdrQc93GrKy2ylbSVSh7ce6Z3r5xujsO9G4oW9
obXBOKAh11ujdF8c3YlN5Tayc09mI4NNFMgCzb+bigfTEoFb/74+tkVncWJHiS9o7OQjF5N+GIvP
4ESw7e9J8h+yFiCH+jt/yoOrM2SDjQYbyD59aPvxQ2ugKFah5hKv4acv28Dmg31ia96TJwc7Z60b
j92oH/Qhi2Z1Pvboik3mQDdgrDYTRE4SkA0W9ddy+FzpeAO8Xp/PpXWDIiTiB6RhkL1UbtxGLyYL
LC2YTxvB0jO48qFg263JJi3tSAi2IFhBER//p1ghpbRRlcIo+/QDo89180HrPsr0IwhCNrpcedZc
chxjTk+tKc6YCisehh7W0EV4b0NAIgPhyEBEiBhmY+jVnbC7fZlVkVfXoe5N34eBR41I9rplRG0+
fUtqL2yEWHGPl30Z579LdeJjlTSpNa+1y8rA939b8R1zkeVrA53vU+YHukE38Vrf7+IK/517NU5M
PTPLYoGTaZIxqlLy2em1qMrkJqFr4oxrppTD2QAQ63CGg9OM26J/qfqoFHtrrXVy8TI8WV+VxLIv
xklARUc/xFC9o8awjR0eVHn5aNRxMCbocE3AnZ2NR7vg24YXL3Jw7kcBRgWab2lS72u0QtCURVbC
A0qHOhR5sr9+rpbyRdD8xnMUDM1owlcZPfus8iX15y3P78sS+oLa1iB3bf041ui6zuPHVCD2LEQw
oAR63fbSPXZqen45nPgUj7WZg+2vH2q5YfdU21z//OJhBlnVe1YeqBnF1Tuo12p4DsBl8T8+gvQ8
b4OMoqLffLeGtzRdw4Ys2JvlnkBbikcBsAnzrjsZDmOdLzWfIikSb1i51f9Uw260trbxMVkDGc6e
QQl18ZiaOfssEIuBv+rcVMqZ7jtpjplzxj+1NwUUHCeFlx29WEenVpdHgGpuB23cXp/ShVsNdjE8
eAjUcVWdSHTQpHWcp/qhS3YOjew0tNbUvRc2xZkJ5WwicdrZLcHQtL4IDfEFyLrbt92ZBeXazPSu
dlmOdXLBUgOWEfD0dP+jCeW25IXW9+YIEzF7lfI+uxklC/3JWbcHuxoHyFVxQmaSJDynHG9qakbd
tAEmJrp9pcHsBQDo3Kx8UY9uOjttmW9Nh0KQ76znEdCBv4tVhN7ShvIMPNdRpYA8jZozpnVKm5y5
00Hz731nJ7QsmND0d30sC+4ebLx/jSiroRXwwiiKTgfPrQKthFwGFKCNR5atOJy1wcx/P3EAvOgL
6jOCwZBNKkM/Rw/jiomFZMosUYKaNxDSc9373MSAAkzZEH86JMbdONwj5Oo+9/bNWUqwFwOuiTrF
DNi4yFLWjZO6nT4dRmNX17u62AHac31JluJJ0CODaNsFlBGsoMpcUd2SuI7G8UBNcx/rSZCx9rkF
Wqej7qYrgTc3zF0u2z+NJR9cSsKuzsPGWluyBW+DnwGcAvJSYCNWoSm632keEdZ4cELKWUimMrw+
0IW9d2ZA2XupQTpAjt3xQIBB5puK/JBcD/L6Vh4+bG9gB9FagoZNQC+U6YxlUnWoxIF7HRx8gc9W
vMFSlAC2Zrw5CZqQ55bW832HQnIDkjltRCjTgfqU7oWVh6X7wCxti1bXYDSenJgHtf2iuz9vn0H0
uAIVAwAG7lVly7exyZC00K2DdLaN99OtUuTlt9ZKCX/hYKFqhvoipE1QMlVZZzogFyfBDOtA+WPe
1FE9ZiAg+VOUfoiq6X8Y0UybBe0yB1keJe43wYNrja1FDl7/PMVvTvvMDaDD6BpEZmnvAeUJ3A9Q
JQt5gtokKecD7FC5Ifa9LAOrDdDMsbLHlw7RiR0VFCtHk7sdGqgOvffkZiJobya1x+4+NaBEcig2
AR9lwYDO7tFhy9cg/JcEVLMBkNrNqGECLJESiWZ9CkK3UieH0uT6TtptHVRGmwWoeOePVoI8UTxJ
sRNO+WbK3gjwdKxCCSxB4KfdWgVnPqtKcIdjDH16MIQgK0KU4C63Y6tMtd4+lM2jgHhD8Wg0K0+8
ZRO4c+eiPVq7Fa/UNk0C1EFlHxxZvXGSPHp+CYJae3N9oy9uDGBp/8+M4pV6lqRTo8NMRsB36vXR
8B/ymZirvxbmI3By5eaZ12SOU9oHDh3fzWC+Xh/AQkgPyr2ZGwyF7cvHUWZMaVZUBjk4TWTHDyRD
kLKl7AFaiatwmsU1ObGl7MFRDrgqcEkditYMuBl6FXCuaymjxRU5MaLsrbatRyrfjTThb/12dDaO
ETo9bLCbIThVAweHorjdZSkcDtbaKrVH0x3vrq/Iok87MaEMwO1NvdBEhpOalt4Demtl6GigIpZQ
CwsqUgzb2+25SPk7gDjj9tOV2wd4Lem0egF7DYkgsBZYpA0h5RfJ27H/mDADGmtz4R7CBYqTc8dq
0PyqIgdN7Cu6318fx9LC42rDTYC3DxiilaPILIfnuZHAhfJAe8vX6EOWNu/p55VzWJStM2bzsnRk
YzNoaT96ZAUmuPDmRbD4dwTK+fCSPIaAF0aQFDvg5csCFYJ9oW3QmF0Gw5oY3dqAlH0GXYc8gcIZ
OViVhwz4U28YAPbtri/K/BHV00N/xHLnciU6YZRAADRUpCksSg4Ze+00yH+iNTixf5jW58p7YXAD
180tnR3U1IGYxQt+Fnk4d5bo9699kHYRIE9MQPA/O50WZT2FkODmuqH5Q5fj+mtImbwY/N5cmDA0
ohfvXtLhuU3BTMZS/jlHNiPyhLUW6yzub1AAgKnSmP+nnNPSl33FBkYOw/DipZusXYnZlr9P8EZF
8gNNXsrpLNkwS+9N5GCnu4oHfr8yZUv7DdR38ADmvMfV84niufB4VZkHq9+2xRYlCcZXnnVLy39q
QjmjPO17jhYg85CCxn+KBvO+TNEXsbLJliYKjA8GOA0gmIsi2/kma6cE9MimaR5YI+ogM6wp9Bux
Bgpc2mEzURt4YxC34f12bkXPKssaZAZGRcPaZJNz53M/skYNb8S03lrujZLV6LgEQTxg2e+i6JfA
HcdpWorWXv8ZKTWdvIze4fqJeY+4To7MuwEsDvD/iGZw26gDqoyqMVPpPxd5WBthD0oicifGkJFX
YkXim15uKytoshB6S9MaEYWyZhfG57+fRFFeM451ZTX+My0n8cMXDd8K6q0JZive7sKKsjNy4pUW
lM/8ZzslQTu5gdG++NO+4E8GdRBIv65M6fwmvZhShG6AECEtAlT2+ah6ILyEqHvv2YlNgIgI0C3A
foGRzQYHb81qI/C4lA+ADcidYQrvLtdZ/fH6j1D26T9jPvkN6pnLHOllXes920BFm3TC25X4IbqW
0HthHrgtouv2FDfy/+0BNQUGS/T4qfm0Dto0EL3k3jMRclNQEWRxHNXJWgpVLRH9Ywe9yDgWEE+9
SAQ3SEWYXQw7Q1I8geEYgqZ1+dD4ABl3VvrSlu4b+mW+N7EdEpmvTOq8HS8W9sS4eb6weoOydeln
3rM1eR9oTe98mq/kU9QX4fsAASHCrkGV/TLRxgTRCla7zrOtv/hFGU3xfT8czOmZlVPQ5xuz7Tex
6YeGk+waY43uRHHV/1h38OqYAemgfVJuG98D6EcMsJ538GZT/sf16+1kx1HOxUriY3Ep8fj915Yy
m8wB03bZ+c5zjSdugLTjrknIR7OYPjYNsFPJUN5VVbt1B303IRl323Xxz0ghIIksxTxWlQMnTeO4
ManmPKfDg/xkrT10l7aKf/J5ZXB6zNGCl+Lz4F0Otjb+det5w20N94JnD5YJLEfnW1Hg63089O5z
Wf0qmj4c8r2t/b5u43IMc0QAUA1g4+j/VpMT9Wg3o+t2zjMLqH0H+Zjrn7/ca+efV4I1ZzTLhPn4
vJVq3wqzeUpE+aiZ8kE41crjbXEkEPHAgszdrypdE7UmE2ono/M8+Q0kedOA/bo+lkt3i7GAZQep
E9dBYWT++8lFpoHL3S5Ii4ZHaCKgXilQM8e12VUPlrfmahcHc2JLmTdRThntgBZ/NotkW+YystdY
fi8vzPPRKJsrlXUzpA5GQ9FK60YF9FWk/6EFUaLT/vbWBKSXxgMKdiT+EYTMdC/nczdxt0ndgTrP
HfpVRezvpv7j9dX5p8H83HODaxv0t7ge/tEjObeRaKM3NGRMXoCBFy4Uy61in5tVGzW4rWU42K0N
3LU3bXKzrz/2bpdGdBDJXSWtIejAsfcyaMK+0wXPX4oCZBuJx8gXmtHhtSyacQcP1n9pPXB/FNDZ
2XeA6+0ry4GUx+THodAldMszllZBjNrHhumG2DC3GV9lIbGGcUoATUvjR9GIbgeanW7P0cgVeQ4k
3iyZeptCunRrdawPJp2l94wzdIu4Q4vqtdt9QwPqHxfWH6TB9ZfGqdk2N5m/Mbj/bRJ6s6s57SBg
A0Cb1pJpCzZ78tCCobQLYtEhuuvK8ZkPTvJs55KFE8iQQgFV5a2d0h8DVAQCt0yNMKmsNiIi1p78
segf0bPANjW6rh6MikGIpAf93ZT1ZeSgmgFMKkEXH9fLsBzaODCzNN34MbW2o2tWx7hN8zDtmPs5
1pxyG6MYtyedre1KmfCHSlCURabBvBMu+VrZQxqicZgEYzklB1ePu1BLzCY0ZMYDrzbyB03oP5Le
SKNCaq9IjE6/QeZ/fQ8tnfC5tQEFG7QTw+2e7yC3QY8vAQL2Je5syKqwB9uxAmaST94od4XR3ZYo
xfU005UAggsYOugk1Hpb40rD7g07eXHTdJtrBXrEkwfuDiujugzbYGYu6DlQ1UKDkHL2kga05/rk
JC8EVDJIbaSPWPznvnW212dv6YyjlWqOh2ctSXU4NKaJHG2cP4ilDDHS2GtdTkuXCejfZg5J9EMi
x3C+PGBFjMFvLZMXGjdBqU8BqMPDygWNq727PhS1JPW+NOh0Qu4E1Up0Oyhz5pfxMA5Wk7ygv37v
02GHk/tQIWuKN1ygUT2SeQ98BHljTf4h5vpKOmppyU7NK5FFm7RtNmQDXNnofZts87OdNru+W8vZ
LK0Y9Kj/H2nntSQ3kmzbL4IZtHhFitJVRFHXC4xNNqG1xtffBc6cmcxI3MSpPmbdfKERnhHh4eFi
+3YoOf8MKROtch+HmWYVvv9S2MVPHV4Ct1X8DWd3TQZJW6SAAcI6C3eqbtVMpvQqvaiT5KqkZup0
I3uy4mSqf8aX/lvEn78/eZiVLtPxYzrppTdL0w3g84NWKrmlP/GzWnWeWVv7rpnuzBHzJhkb0teU
kvza4g9QO79IFiTxbBuRVfovo5Ue4/RH2SaHdPoRzxv7uCqHBBvZYuYRXTTARe2odXI2+y9VDhV/
8xnKI7ezXvX823XVXz0vCy5YbSHKI2F0fsnKKS0bk36SFz89aMlTssWbvfJ9nu6lVQODtBBHnn+f
ex3Rxe/4L132Sitz9nr956/dXL4PjhNgCdZVzHVE0uzYuR9JLxhzFY3otV0uacH9DOz4qdOSfi83
me0yxLW5BfGg7PNhtG+p4W+hWlcXCiEFcSx7eUEfOsz0nudqglY2e+vJ2OrF/APDEtwdgHUgC8jq
gQIQs1SFXg/aqGn+y9SG5UGNzHlXGA7ZtxxekDhV0m/TkOd7Na/sGxor4Qbp/fimjGSDN9YPf7U4
GccxCcqd1VRQdyhdegOzx3e7Dux9ovh4BkkyuVkhMX2v7H5HjvEQ9cbfXdLpT3Ojdvs+jugANabh
/Q8WKzOWHANNcxcTovVKyaNYtv0XCfJsP9IOQWp5cl7cXleV1QPiMcEC0p3CBKxzTcRLVWerRVM0
23eLNN5VGwJEjObyiizYx/+RIAIbhqBMh1QKpRffH/Z5AsxRV/GVNOtDNhs7u80fukZyazXfJ7Ny
o1vdh96wH6bBuQ3M/M40ut1CnmuPwxOlqEOSRbdKtsX5uPLUQJ6CW7BMErH583wXFKOq4kCxUdPy
ybT3hQJzx7Th6Kz4VUtni+zA0UI0LjLMpbUxTKWsSC9T9+rLn/M03aty5c4Oo5imDQOwEtfQRqNB
l0YCl8hWcBLMRB+MPEqDD1HJqVY/Jdvch8lNF91Mkroz27v3KxHybG44KT+wHefbF3d51cDNKr2M
03MMcuXX9c+vqhDB+YLkILQFb3H+fRJ8RdOrg/QyjIbyIPmmvAsNrdnFJXxH8UxPX9Y6qjcXdfzo
W3Z7o89Wug9a/xtRbLCfO80/ZLTnfwRB4/8cU0vZlZneu4MltRQCeutBr6tgIzu6plPKwvZvM5p2
wWGd/+gK31IdUjaltT8HJi06KugdfwuCu/Iiwu3+HykiI60xSUlSRob0Iiso1i5+64aHON7IYK0K
ga0L8u8lfy6eb2sblTnmOUaiMZw9IWa2byNGFjMHRTnYVb0F31m7KgTmGHVyPovTfr51M2MOiYIK
6UUyY7ckpTs4v9Pkua2YOy1vXJV1WWQgtWXiLhHIuSxNCzOnKVibtARqXeAqWbcvZpO3ABbnfqus
snYzQQv9R9zy9yduWsoI3NJIWdocG26g3DhT61rOl1b1olp163x3/eqsigO+Ckh+QUKJRTVtUJy4
KRfHM4dWBgvKACP3RjdgadzCs65sJJaeOatLtm5J152vzOj6sK4UfLMuHKBaid56X7sZpOhQNxEF
vXnDnK48XKfiRMWvhygrQnvk5Z9deMi6d85fXJ6ts+8LOphaTWZNJt+fC/wkN9sqp4qMNv8SAKe6
owI1psom+oDtAtDMOxbQ6L9Uax8U7nxj9DgnB8x0mLjRwNM3mAc5cz6qcfUmZ71rKCnOhvVlHIbH
qizBdUYbd31FY1g4DQvYWQo71rLvJwpqTqMqRwUe1ewfe2ZuptW9BAArCcPbMcgA5WzhAFb15kSg
sA/KFPeJZsv+iy31T0bi3Oc563bwrKZpP0vKxo344xIKLiPkniTCIYdg3JoYi4Fu8fNkHtj33qA3
PO+etDk/ys2bmX4s3AqauwFKrf62nPWbROXcg3JrytPqHkNFxYxC+M4ukqiT1Iaw5i5hTOS7uvTc
jdCNHs2WOUBf03zjHVru3cV6l3lexPFwgooucl0Cyk2W2AyQzV5PjYOtPAbjr0KPXB87kNk739wI
0/4MgriQuXTlM5oNMOufvqwTJVJ6W566ovZfQvO1GBO3NJV9BLHMrIPsaz1r/GZPNxJcdfzbQ985
bs8E0nKKdo1S7KS82SVZ4BYhMd78lFjy3mHuba3oz4y9vSnG25ZurWzWds1CK+DfSoO6i/UHq3qI
5Im3InSlFpb8zJX9G9t4jom5g+E5in4Y/q2RMLv3h+R8nYy7uboLx2F/3eL+6WAT1456YXKpt7AB
gj434UCw0Uf+SzC+Nf0hm15oCXatcHaV+ac55W6n3Kpm/0EynnOgIUUSkkeZDioEjOUgu6Ycwxhn
317/VX8YpS9+FT8J3ADEAwSe59fa19PJVDLFeTGDp1Ft92P31cHjTxRanhjNPs0SCONjOT8U5Zum
8iZNjCiqvkvyvDMMJgLEfwVNtdOjcjePXt/ae515kc10nNrffvzoFPrer7YyM3/mdV7+aHxYtBYi
W9Etb/3K6uLYYEY4vyaPSygAqDgEv/Nh3qvKvTR8yfWWgO9rWz4VmXVItENP/kYNbzT5mOkx6UsN
Ip43w8yZBPqgSOlNWj/P1qeyv+n1l6bwGufLoN/O41vfpndm/iurRlK79m0ZbrjIK+VOdUk+OsAl
FnphQ3gebXvO27DxderUjHkNn6XmPkseptozUPm4/NJWf+vRHYWOdw/hXV4aHZMO5o2WFgvemvOz
b+ppqPsAuJjpf+jKp9K7rlsrji6Mb7jmMHGQmhEVXm+SPuzKyniBqezJGWH0NMnTze+kQ/nXKrRl
AUtC8qKRxWqYEl1WtfEC0+G+9R9bpdoIuVdcChbyXwnC0zdCsto3TWe8AFMODAZmaV+v79SaACif
6ShCCjAU0TToZj6OrWG80D/mulaT/oMF2HTacBDEBBfpMS2HUKYhO/2SwVd6m/38B7/+5OvC9tR1
42hdy9fL6lOuPtvNVk1+5Vkks03CbekUQWmF7XG6SeuDvDJfyl5/0sfuJR7tz/FYfopVfz9Zwe1o
NFtM+WvKS+oDmBNjsiDB0c7vBmjXQeljlLePGx7FholDRT8Gh5yBKxuncyGKi79MK+PF5+Wn3nEu
KjZJgkRVl3qydl/nYAOPc7cBQNsSoZ6LUBkU2veMXvDCfOrvOpXewZpxDC+Fam/BCi7cNlZD+nLJ
L8CCRU34XNQcFHkchIiSh2BfDe2NHMeW65hFSJ+F9qsDQ3pd/S6C0EUgfEhMiaEvjzk75wKVoTI0
3ykTL4m+hua9Ev6ouUDRVr5qbV0ARiG/5sm5HCvH1AQ16zon8UBt1Mc2zI6l3TzY5fCTsO3WaK3f
15e1dmQaNO1kzUk+XWCoqlkbAt8xE6+ZTKj9wuRTE+gvpboF7l2Vw2wzYjM6EuhpPN++VM2Ituc5
8ehOcesGh/Nn1W7Yt4sLzBFpJzIE9YsDkOmxLyceEeIvXQ++zpp5D/KB2nr7Uw2KZ6h5jY1btS5T
Z4AeOgGli6iH1D2mYtQT3lH6icKP5lDCO/1GIUTvHyCr3xC3vo3/EScyj0jp1NPVoSWQS8JrQmwo
9xWzFP+BUsAwh8OObeLIFiU98Z9BKgdJl9aplzKSMh8tz5gcbx620p5rVwpIDb2OPEfaxR0e7MlX
tLgsvaSBHVwPZuNrXIU3ffcp8jG51xV9VZjFxGYgq7QwiMC5yciDlPRA4U11vS90SlNFdOcMmTtJ
W1j5NVFL9xc4C2aPU8U5375UL7Woy5rS6xqs0fBlYqBnM/8kVLi+pDXdWzrEF6pB0Kti7igzii7R
NKnwqjRQjlKykPvOBpOTlV+mGn/Ea32UW73d2MgLL4JbBjKXdxKkNG1MgiEMpbiRrRiprfqoSI/O
RgJg6/PL5p7oXplEXR5VQelV7hDvAXJe37O1C3T66wXVNuOikdSCX2+/FRVxWz/uzI3C8dYKlmM7
WUFs1GlnLiuYo4PUbDYybn1esDhDrNdZTe8CpDC30jNNtNc3aPnnZ0EPx0tXGgh4JhcAUxY2SAbd
0VumXnqtNN8U2f04HMvsW1y85uOtod5U05bAldvCg0d0Av4a791Z1nuyXR3s23kX17mXyxVg3TaQ
Hq2kpnG/UKV9MNH/fn2Bq/KWRkAeI0rioucw1nPhV92IPOcYf6T8+Xe+1R7xhwlC2ETeIXwTE5jE
ZbOpMSmRKcHz5WUmXfwutPzSbuBO7QAp0aP+oQ6lQ1wMOyl1PreZdKiN6CVNJugWAAEN1QfVoGpY
RkrsYqa7T8U8jw+dHSYB1A9B+ZEjVODRtlPtDjkMuS9pkCr7TH4sNSPal5UpH8o8ql2Tf3Ln5/rg
mk0XPQRh7O/Gekg+NJXJt0opznelVNNZJQdVDPtcHXLaxc4M9H1K3tSc50NOBqV3aTNlnkEcOLeh
LM+PBHTSHcg7f88xxS+QFeTKURs08tdAUFzKEX7sqlX2Ntid8iJXyptd+N/LSGIKQ5y1YBCjRD4M
ksXQYYuZnhAkWnruarH9W9F6/4smyarrjIGpHAj8P5llk7ympR57shI66T42mVfsz2F9Fyva5IZK
oNzTX+r/cBJV7d0uYASplETqLtVz4z5LrWUaqVK7CpMmnrNx0vZDkQzPdZZZbM9Qb6jYyhUFnkjp
ZUllUnQTLYDVj6lGfMW72T3+nTXKRvJ5RYVpYgVPRP0eehCR3NFobSZVGHrmBXrhRvObkjxFw33P
Bl6/KivGkkQlNoDiOY6AGBHFw9zVfhvlXjpBKZ88lrUNimMDvLGyWfgARCQ8lQRdmuC1hYoGz2xZ
Z14W3vkfrWkrGXhpz2gtBy+/sO0RlQqPcTEZc6NUUupZwech8V0GPRyu79LaAqCFoQubtMBlfoOW
PjmSwjz3ompndF/MrWrqxvfFCnaZRVPm93xfdw7OgRTk/+nnG4JnHjiJb8gTn7ceAH+3W63Xy3sh
mEKYh+iAY5YPCSDxPWmmNKjDpEy92ex2TdndadoLLjoW707eJMde26pTYcLFs4fUyBKnSCG2eLAx
J+rH63u1dvEWVB1pAmiHyHWcv1V6ko2mDaLAa4NDkTRuFxdupuyL43UxK/cOPnqahfDBZfhZhCPp
w1aj+pNxJeZgryn5i14bt/6ovv0TMWB0aHqD2Eg8GvzESjL0KPNCrfOoNbjDoN6Wxhan0IpHsRBW
EKijBJcQy4D2m2yZCedN0uCqTncwh/igK0/h/GLGcLX0g+tvtcKtKMJyRLj6pG0hexOcpFjP0Tml
qL3wg5Tlh7oo3n/pl7nsC1UL/FMMjTnXhMyKa9sqisrTSvJ1rrFVNlm5NoZG9n4hgeLSiARAUeFo
SdKqpWeo++z1dfxSj/ut4cor2myAMIOqmm4i4HvCGiq9U9I49UsPQsiPfXlg8haQVMl253dyPvGG
kA1cCCfRav4UIyIrV/QqZvCWN2blruN/77omrx33wkC8UAUwOE+s2E8NR5QzBcObwnQ37cdpa6tW
BTBnkMFkOMbk686PW5aw8MCja496ULVP+f/9C+A9J17EfPGuCzc+VQrHGrKaDbLU264Nj5pyd13C
2mGfShCe2daqlNoOeqISuOYCS93jNB2k/i9mmVwXtLZVtNI7DkE9yR4RghxG81RPkBx6wY8qvHW2
iIVWP4/7TklmgVPLQnxiSX0gT6ZZeU3xZap2qrXV8bMlQDjqeEjKLtQQoGc3inzjv2+4/HIVKLuS
LqLTh2lAYh5C76pMNyup9Jqo/q01OPdq/n6XhwCAUTVLNQT7ISgTbcYzaKWh9LQOaDaAt40TXlGl
s+8LqtQoche2Kd8fwuYukYbP5HCOph/dkuXbeAlXDuNMlOC90QJMjihE1FS7MgPPPl/X1ZWH9uzz
i/iT2LPoZrWoJS6FxXge2/WpTm31fa+ugNZxGZIUEv3ieUtRnYVt4BSebhZU20H2SM70zpkzi1KR
+gSGSgezTdwhPHeZ1UmF6ReciF4d5qZ5a3T92LXZwS+3JhysrmeBkaNZVBPFpJMyWiGgXrv04uRx
vu2SjdBm9UROPi/cPlOuGOdqmny+Se4s+dAoh6FONmzh1hqE7VLMrB/JhZdenh3t9DjcXteqjc+L
I7yJBoYqja3SM/MdBKvSFn5j7f6RMtHogrNIYIjpWdVvyyQsUKkq76PnsVH/liI/+tAmgXyna8O8
8bguWy548PgfMrCxhSTnwmIVzdSPGpEmBKK58jS3VrhTk95xs6mzdgqP1d5PIvst1SJ1C64m7CSF
OGjSqYSQp1EACIul48EP6FpSoKo2AMd97bdYz4SN/PfnF9QtnPg0mAhviVrXzjwp9GlbU+B/sbJR
w1Oss8g1Jl3aOcZgvE8z/iVwiaghXrSB/C3af2JvhlkqFF1rwIrqj1b5bGyhuoTb8+/v88KQd1pQ
VMt+nny/Ziho3mYyjedKtq/CD37499J6f129V3eNghGAPhIQF2PHaqtTpXww2bXScGlq2mu+fNQT
0JkbtmBNEM474SOmBp9IWE3Tm85kR5x+14M7S4zkszqojasqTLzREqXdXV+X4HL/2bxTccLhUBg3
46xbxBnfQ/tzmh399Jj3nzXn23VBa6dEeQD3nvlgcDUJ77MCNVeiORL07t03a3jz52MdbXgZ61v3
XxHCE12pjDuZe0RY9V3kHMr5Tm/ulOjm+kIWO3liGf69Y/+VIrzOSt7YcVawY4y5m8dj8EDj5WDd
gCrTfkNL8A+EodT0Q8JZjwd1rttlKamtJnFZs6qd7mQzNT7GcmNB25UpdzB3wGBcVYO5h200lsHb
jNbGD1jdU5K0mF7wsxfIqsq2Ez+0M9VTgu6pqpO/xsannQAuTbf3t5RxVUdOhC0/5uQmBxU1s0lK
sXz1of6Vx7fFVnJvuT0Xh0fEBB8P1KzM9z2XkBnpXDiLbe2N1yh6NouNR3Z9Bf/9vrCClIRCkcmx
6oGDdBv1V53fTv9g6gitov+VIehENsVz4/TIaPx5pLt4/ormq25U9F+vK9/WYpY38uQ4eroBY8Xk
PoHhvoE8Fdhkv4+kDQ3bOhLBL6nCEbiJjhTse0SV3Lr1c/ufGFXwBZCE8Qf9EucryfpJK3umlKJY
++BJknf109htrGN1t05kCLtlMclYksDyM7/iLRyPrXLb9b//wYEYy8Re4DrqRUNt6uRBohRslZre
5/73BU4qD/7GS7e6jhMhghWFsCdVWs1nHYCyaseNx4MemRvPzuqhnwgRjGjcVVGmGQhRpQ8WHLLv
5+yjtE78QbqKitdFloeZ1308DoZGwEwHyI8BgOf1o7hcgIZzyDgUEuywWooFvFlWIduXFM0bH2Z6
P/P2nckXnhlMLgNLYMfAT7Md4Vr4yjTWEvUOz4jlgz0mOzKH15dwadopoxCNy0vCDZp8+fxSVOM4
Q8UA7k4rp+CRDvfPZLKYiJIWr04dbTiByw07N7wEgyQNaW3Gv6Uz8VxY4A+JmYAb8ap2Pyff6xlD
spODN03buIZrB8NNRgbQlEtsD8DL0InqVvf8J+YO+PmGgV//PD2C5KiB3YiR7diqTW/EMKbJyQOA
wqj5eP1QVr9PshDUICMn4Ws436c6731DipgK20y7tL+hR+X69y9vN/sC+GRBiDO6XEwahlY62rET
Gl5lwQ19G5lMJnr/1aAPjvG8JGIoBIvxi1Ewg66Cc8xTslH5VEbO8CaN4RbByx+UoKBReMfw09Cs
RCpaBPc6OZWvtp0UTxodBjKRKpG1H+No4Zd8qQyd+nN2U0f3zUi3Cvzr5a+027hAK2cF2IW5lISk
BvzKwhVVeqkMDF2SvaOvyzdF9E6QwGICTr8v1sBmCCk6WWX016RMx6BpDmMeumotHcBVX9eKtZXA
oKkzDQdWCBI351pnlHMtFTlvl95Mh+euGg/v/r4K/o3nlzwv/YrCm6LoeVxEQ6J5kv2997qtMTor
Px98Jy2e9EMyflIVDqKz5EzRARd6NhO3hi/6+z0uwPv//f4FFXSQ5pZZ2xq5v99T8cjcHMr0N+/f
Ih4UOheJkiGSEY6gpnc0NJRBA2ppuhG5rK0I9vLmg8mAFJ7kAnaF639+xjJ9/G1bxr0npceM8RCR
GwX7964BEbDkLokylWYmwc0KQj/tSz0c4C3+7Ifxrmk3HKDLJwsB7BA0aYDZqECdr8HqINkbyYZ7
WloceaR2VbFvpGNqb9yHLTnL3594viXT5JRkRE6AG19Le00rj75xm23WblcPhdGEtPmDaLioG7SK
mqVjofaMdsz3dSv/7DvL1czw5/WD2RKzXKCT9ahwiE5GrPRe3upHjdRiWhZ/2Vr647qYtW1jxixF
YkYJyhclXCUn9p/LrvPi2LO0iBEkGeRe076p3z9kbYFPAmcCPUWuRGRkYeR0a7aW1nqGeZMbH3rn
1gxa104+DcGPKX536mIRBnySVlwo5UTmiMZoE7DsUutV821oeVAwac3GU7J2QNx5qtIOxdULokwy
kGraVUnnhbHulvLrQp1vl4frx7MuhEYFEqhLK55ghQFDFYms661HYkkf9/SFGfaGBVgTsVB44HoT
opLBOlc0OQQAJunoc1p+asFn5fKLvkUpvaZlNpl/AiBjabcXZMQ1FVxKAwPWOLm3Sv3ZKYxj2df7
0rDvru/YpdeKB0lzCrxe5AsucqURPXykZtLRs+fOtbK7IToYjrrXhk9UwjfcprWtO5UlxI9+7bQD
049GTx8+2/YXxty7VfTp+nrWt25RMhK/DHNafsOJHQCToo40eA0efXJKdBzj+3Le2VsJ7C0py9+f
SDGUIFfiFim6NN4oAeRgDL201Ge5eR9sFgeJ40HPqH7T+0wYcy5oCDonrLVm9ODidWfyUum08Sqv
HsqJBOFQjLF0ktipR6/Wfo7FvR8zvW6rq2PFk9VBTgPD595wLU1hv3K/re10yhEyfg2nL5l6Pyfm
QXdSxqnFLl3WbfaN1o+dpN7X6mPdVRuLFKlr/uwjsBEaIegrgTdEcA3swA7j3lIHrzHLb72l3ce5
8jEpq5fZ1g4a1bup0h6MJcNoMu9tNuvv19Xy//MDQMLJ8MTbF8nh0mBkzaCiMXb9mqu/lb7f19mx
ku7k7qsdH7rytlUede3dWSH2nZm3/yNVsIf51E5NZiJ1Mkq3wjGq9lP0V2BsGJG163AqRvDsqjjt
jHgyB6+yv5n59xLOYwZ+WMfre7g84efh0PlixCd+KowQjMDgOVbshmXkhhvAqTVbyLwSk5cQbM5F
Krqm8SKIpwElqeNyJ4/NPpjTG8mxD5EcfJes4Ov1BS1X62JBBHfLO0IJWbRVGnZqCv158Hz4TdXq
TskKtxvvlEHdQz/opu8EN/3rEiyMaya8RpReBG1wMnC4WhCMXvkt9j/r5oYLtrxKF8s5+bygBSnd
HXZf8Hm5/JB34R6OlBDCekpKbgsQ2IEeStroTLtUvGWmKAHXYiYvoy6tDiPStwFV+OKzM6iuHh+i
QNuV0ZfrJ3Wpeks6BCoy8lQLdFZQPanr8w5qrdwrXHMKdg7/XxdwqXp8nFoYUCQ8C0Cz53Z+DtV8
jOcp98KjoxzM385EPeyQbpjBS1u/SCG1Q5qL/0S/gvnD4Rz1SIH+0nU1iE/eCdBDxc4kiAF9kfSp
YS8SFPuYBrjGG/u0chBEdiC2Fj4l8lPCQYSN1nQl88LxIl+znRZ4/+AYeGf1pe8LPiXxGDJjHkJt
4PMW9FyR4ib9d0naK84ePMn+uqy1w9DomV9mtjH8QLz945BCsBImOQMTP1pEE/mB6RjXRVwaGLiN
KaMwX4yyNLPJz7Wq7g0rCfuh8OQo2SvdfTN/M6ySIKI7RPlRgpv+urw1LT6RJ2YRYrMbyzGlAb4C
rQ97qlsY0Uc9cxRXLrPbIKeB+LrAtT1kyj3JuMUKqGJKoTVjB95gOfdiOfqqjjFuUrybUmdjXWta
t2TAlrlOgM11wXDqcW5nXWRx/efcvZvCrXzi6jKIJ5YmcTDtYkwh9VNmZ4OUe8CAGFFh/a3kUFCN
/rDJ/77Y4HMbTTYRgCtspYAq2bVzjdBGFRMQxlAU1KnblndSdZfPkyub40GTbk3zDtL3uVP4EYWr
ji9pfrh+YGsacipf9Db1qOsg0Ss8Myl/1LrymMFd6wL+PAZ1/kHPnQ3M3NrOUllmBh1V+YXS6ny9
KsypdjMF8DCnuxw0WKtMt1X8D9TjVIiwqTO0fQ2Mog2tTnupcv3X63u2on3oBMBCcihYPNHmNZPW
UYjOas9wIypVW3Zo9fN8XF2SWsDZli08iWXou6lnP59KJgwFbtN/LTZc39XvL3RxlBKAizvC5akl
Px7jmu/75ZeMfu7P13dn5YQX5jtobyBvoLVN+Pm+r1hBl8WgnbvwaMr1IYEJe8uwra1hYfglgFke
aXGaFKDIpiJZBnwt+NH2kduOG47MloDl708OQe4bo8d7Kj3V/Frpvx3l4/VdWvRcuPfLi/afBQi7
FDd9OBjtArjMfLc3bkY6vIwHufx2XczK9QYBC0oJUCT5VxEkXAxZX7SzUXiZXDOrtdYrV81Dmqi1
r35vf5OCduNurJ4+DRvAyOCQw5E+3ze6g4q0tZXCM+DgJmVNqacKrAfJqd+JH148G0Y+AeWmZAlD
gTjdbypg1c5HtfKibj99yreIOdcUQNdQLZlmJhp/hQNy/CTNbJNbEjBR5n6csvG16MJ3Avb/LOJU
imAO83DqfeaalF4hS/fJoD+V3RY+ZGUhkAFQCsGLZR6OCOTWTYC9faC2nvw2Nvdj/u6ECLWDk88L
D8hcYWDCiM93cE9+mOWb6wq8+usXJg0g6Eu2WriHkN6S1qn4fPCmd981KXSvf39FX3nDccXgagFp
JxrDuLSlKpzSzpMZGSZTs0+LvbWF31pbBDNXaWfAJFIBF8reViRLfTVknZcZ5S45+FGz4YWvWBPq
t0vDFPHKQsJ6fuuKIsrCzvBbbzIfxvI+Gh8mZsfp+/fvFbibhXaG8QZUD86lOG1TBbHEXk1QcQb5
3wBiVYatXReytlcnQuzFYToxvD2AlsLs2avG+Fbtunzj8Vs5b6YCEnIze2q514I+jUwErTtZaTzJ
v4nVXb0F4t36vmA2lFK2s8Lg+2V7LzmfBm03lxsmdsWmE9SbcDAuI+svjkGFyVIZ7aT1Gk64Vqa9
rn5r8tcxfw26r+8+DAfCEhv0KSOsL7KdclMrdHCXtfdNcWhO3QjuLo8asAG9K2BlwAVcpOC6xjFa
NZJ1j9E8za3fbriaK5/HPeMJAlFNw6gu2FZlVo0yzEcNCx64dR27W/jwVQE8DSY05URZYrdVJ0uM
+TAmACbB3/d9+Ou9e/+vUZlAWKgyXzCepH3VKkrcG970lDbPfrnhgKz8+AWnRAMRoS4xlKCoukaz
NrxrKk1p6lHL5y+KtcVFc2mVYAIn2v2DoL+Efce50UR6roAarN3Q2NUOTLK3xjvJkLBFxH8LeQr4
RGAmYnflFIWtnHWD4tk0i6bmIbbkY27a77awSOEBZatkzJPI6VXp1Wj7UqUCYhncwrqTpkM5ebK+
kfFc2zIo3DDi0Izg2QrWrwhMa2I6i+oVSn4rG0SCtJE9k2Nl1Ln9/pntZFbp3AQKj0GnJe7c1Np2
EKaS30ieBSHB19D/cl2BL00hjH5wTSy5APjp/2TgTyw5s6DtSqlK24v69nNHS3hea66jSJ+vi1lR
5DMx6vkqotTQp8yqbC9TC7gX3X7cOJMVASZVEnKACwXWRfGvM1vmxyhcRL3+qX5Sk43fv+zyeSTA
DQHU9yeLRiwjXERfi1UzL1TDy9KfQXssv8nF46ge5fkYjb/fvVWcNyhkVaZ6fFFVhli9iZJKA4l1
kIP7+J39OMtNxBBSi10GF5OxF9yc2dDCuZcl08tVN6Z+spUtXTuI0+8LyUA7kuNJViLLUz7WfuLa
wdbA8JXbh1tD8goM2cLnLRxF7zRObhWB4uW0Ew1FCx1u7FZlBn/I7btPAvAWPi1jG8iT/6FCP7kb
cSJlzVRWstfcx/0Hf4uEfmWnzj4v7FSvVnEkJY3swUjqu3G9YQy3Pi9cOWiXajkb+Xxk7ONwF21R
VSz7LFwJCGUBDcDyAPhGLLJWcWfMcRDPXta9duYHPXkb4/cbJ9qRyCrj+S9JfuGoJ6nsK6mogRzH
ttsw5hRCDH3cqPatroOYAm8TqmzC4XPTFOpyMptprEDhFLjJ6I2NBtf4p+uqtCqEXlfeP8AiFEXO
hZSa3Ulx7ctemb3Mxt8wWMCO8W6sCM1bFC5xmikYA6o7l9HFDSlCA1igqd4HSesa88ugbjF/rty+
JU8BzRalEC6GsJAxq/zYT2KZ8Re/C/XRh6ZEAnH1+fp2rejumZTlV5zcPHmy9LqoQtnTjL8L+UPi
H69/f8Wcw1yxsH8uVBwk+c+/H6Yx4PA0lwFRv+rxF6m5c7I7Dfby1qjcfKv/aG01Oo4PUEfCyosy
+sDAQQsKOdljitfBGuA77raUeKVSzpDrpReIkQ9UysUild9T3q2yWvZUefqrHtRDl0EoPfvlbUoR
OzSqW3vUD2ZhHlS602pes42QcEXDaWIA3wdsHH9SrMVVwxTLku7MXi19NqYnLbxL+7vrp7a2j1QT
SPfTKLac3fmptZFfSnmgzp4ZW49a3z77Tr8RS62pNyDoJZ+EJ3kBs1Z8JpzW6SKi+kvNNLd0cneY
DEqkG5d1VRD5Y3BKi+ctWp2WUzDKasD4y4xYLXNLd+Vp3JuRFu3KcvxyfefWDofSPLH00iNiiRPX
7AjOCRsiLNoeop3Rk0CJPvpRuL8u5TLmxaE4kSK8OHYRSUbNWE8vk4ynrOjcFvZ4o/8hRe2NKW+Y
iMsl/XG9QX3CrkDzwKIsJyYC2vGgjsZw9uKupFKu7BSdObXSt+tLWpWyUJoszj4ccMLj4IcmRazU
mjzFlwKmNs8f5iFn4FoRbLxC4sywJVvDVNj/SLqoAcvRVNKthyRFdbPso299dbLfRvSpaSBP7+jn
C/8XaYpLNaTNA3Y2TAZ/Xuh7l0iyng7qRDuz2yWHqoPZymUU0Pt3celdWEwtMYYY5PuqOdL7NnKr
oGFLp4lA/4MT/7wu5NI6sJQTIYJ1MLqqgThrmj2pkxmuNTwaWrOh4Gva8OdxJaEDWF3UhmiIu9ls
jMmznJtsZjr6S9ffvHsVCxvGMoMCwDT1+nO1nhO6rJq4KV5f7Fp3CUQ2zPTKLlkEFmSlwHtjSIVd
Yu4deGMnLF4NP3dthSG7G2e9JmCZcEKik/yjJbZfqLURZ0TB+WuX7qf8GG5c+43Pi1naxK+wphaf
D9XPwXw0w0/v338GfYHqXUhYL6DK0VhDNGgr2evcws9ETbfYgJCvLYAI7E//Fuk0S7AoapCl9RRk
2WviNv63onh3HAzAAzIYRs3RuUU6XtAfOS8te5SrVzXXd/SHy/lWP+Ol74QEi3w8KSNibfEVzvVR
aZVCqV6ZBhbKbuE8xIorZ495DAx245W83CxkgftbSjuwa4jvltZHQ1nIbQ3u+bGcHqq5fvd1oGsA
qjpqYTrwLtERVEOgfuFsVK/hlOzhp3TDLQT35aO4SABvpWPdl+TX+YF0rZTPjEmsXveN8+w4+67b
ma6yNVJ1baNIouIUAXq9JCLJZCtqgsEpX/VM3vuzs+PReO/FYB0nEha1OHlvRzv9f6R9WXOjPNTm
L6IKJBZxy2I7ibO07aw3qiSdBrEKEAj49fPwTs1M4rjiyjcXfZVqyWg9OudZUOUZ0UPRV6EWZqTP
wU2/30XoAeXC/0wZYI+xfOOnHvzSc/LaN+WuyS/LGpC0Tddfql9K0OCeRYpoSREi34yUmnl0wCYT
sKwztvmuU3IFD6bKOfe4ODEX6ASuPQC+LEC7oyPWS7N09BPW7Ki4r+q77tdRMKwd4MLhQ9QIifPj
E9zg9WwVQpS7id+NWVj9/oBC+6hBLu54SDl+f6oq5fkFL3YqbSLuwKjZ2Py8lE5MNKzEkFcBpG6Z
iaPXl+WI2Z2UW+x6eyWNa7e99POoaM5cRCd6WbArDvbdghPzl8v803LirlUUTA/Vzgjy9uMj99/P
HR4ne4CCNtITkAzAafi1B7eXdWPKETNBLyV7TcUBHH9QDs8M14kDd8l/LBhEBvzRMZIlRxZ6dCA8
ujOcfJtpJzK0HTXKX40mSNhB0z39PD0n1u+X/o4GrkgbPrQZ+hvSKXZtFZvniADf4ygg+LDRkVlb
DASOlVkGM5vHfPSqHW9WjMN5iAWN/etACgVjoGcWlXMA0P7zgPk0/UltQYWUW/Wun14I+YAF6c+j
dOobgMzxcVzByg05l6+TbxWe1xeMVDtvT1Xgt1eiOFN5O9kD5MWR6URIA53urz0UUJwdO7tBqAPu
DxMi9B3YkmXnarmnVjFw2/+nm2PJ2SYHm6p10E1dxnZ1Z2R7EIDOOX2dWlOo3aO6jjo+Es/k67dA
l02yUuXVrvE/yn1/jol1snmUx/BGw57HLfW1+bYYPGAcTCwoHxGJLmJIOZ6Z7xMPNCwo8O2xdJdn
+3HmyySNwbrMqnbMNAKr3ziMR4n8yLIsLg3ILqP6o6UZyPGcntmpdbBwZHEGnNJJYkVatd3slDs5
f1D/3moeyPTv58V8IkjBeY9gDrABoByP2et2Kvqk1Ih63dIPrZq+eEm+np3qL2ugPJ38Xs8FLsTY
l7BFhgkLAu2v02UrPHC6jpe7AWxWKqEK1lgx9c9cAKfGbaGDLekipJCPg8c6S4diatBLM2yZtx7G
iJzjR5/aOxAlBdEbKD2si6PgbkwKI/Ma3DF9eQVkRyyaMuj0TafPgVNOTBDyRHijw7QKl759NGKa
2BXQjlO6U+X4NFRWhFAQMuVG4KohHrX3+Ov1gDQigJ8IMfBqPzYw9xtFob1eFTu//GNivWX3ktBg
wj+TH37u6sTWBQYZ/nQ4GxZ/iOXvn87pfCwRIA8OggHv0Q0G8vvLDFQRaICBzYMo4HgR8GnmrcK0
7IqD6ENYiv7860/kXZEpxOICbg9uYs5xtJTUM2amRVicuW+JF5ZjtmaqDPNhpcx14q94l8V1dcPJ
uYj/xNL70vHy90/j1rpeN3uUy91o6Gvl6sgb6bYu+QUkWs5spGO/tCVmRl9wLVwI3AhtjwI2s04L
SDAhMqfQGUuyG0au7eE6k89l78cue3X9AxUy4q4K+3Nb7ET0g1SsibWBcx2OQ0dbDIzOxGpdJnfS
/qvaK59uQcOIvWnNm02i53OfemI5Il5YTgw8zZ1vzqlt448yGTWeOfMdihChZCMSszJM8jIsnA83
2UBUsgPPgUDeSzZ3Po1r//nMojqx25FHxYG/JNPhBnEUWwjZeLlNdLsbZuPW4li1qFBFPBUrktAD
Lcmq7+gTSmPgn8JvmZrxAG+NBA+CcoLnnoJfgiWg3NfS+vXnn/btl+GJvDCel9kAK/nYuSgp2ZDO
3Gz2erwFMiaAT2Hbxna6NpNfZ6rQAe4kf5HpWVBURwcDHaXu27aXe1qW4Vom+ZmpPvUpeOMsZSzk
dXEEfd1A7mRMJGUK7VtBTaCTXLVR9941r2n99vOgfVtTy1CZeK+5yzWOj/raU5Fnio6V3e7dcB7j
Ml393Py3HYLnmo181QICQwXwOIfhVGSy5tYd9g79l1d7Ma7NFma/O+5Af8g+czOc+BYIRDqgY0Iu
4rubOekN3VK3bvcVRGLNS+vu52851TweztDGR7YHIMaj3d6VOR/sIm33Lf2XxLT69/vmUToCpgp1
KrihHh2aS+6e5S5p9yBrv6tzAcepH/+59WXFfTqSZV+6vSdou2/K19ClZzJ738IZ5BM+t34U49qZ
Sgab4be/ZNPOeNH9w+/HBvkjHDg2FF++VXaNThcDClXNvqieFWxfe8v+9UJdaMx4BSCxCubRcc2r
hpyMYQlMbupfjyPCZner7b/Uu5rmjdH9+l2DKAmXMvBgeGUiTXJ0aRk2LkZWZ+1ep0i4lSosq5Xj
3fNzbMrvs45+oOkPIISNtMlx7Aysi18PSd/uLRHXIta/zRcvn/Gp+aX7T4tqNM2iqwo033dbIe+L
XwtwLe274MpDNsPHvjhetLafpQlH+yaMZMc6uW2aMrSsMjQZBHspO/y8yr6vYoB2EEEgPY1OvzmP
FX6nvGQe9R64xsDSH4n34Oozep8nZmQRxUToD8c2qOEdfZKekxxhZTbuNaxunLqNyK8PQZSIEYxj
yND+N/5EwrsCus+9xkKGzd11avy+fZSFIUa5PFsglnH0ARi6ZmJm7uzVqvMl8HK/xlDB5BB3+LLb
4UD8jXEyl3kxES919n7+4mR7Ua5g0nuO03BiqrH3sNHxJgdD6jhyA9R9Qnwj7H23o3SMVFfG6a/1
AvEhn/s4yisMylNYbehDCBIJ/dDQc3nv77cregCgEFW5Jad7/MSz674HpRU9yDQq6Q0ullVRfZjT
hWHHuXkO4nBizPDaAuFocSZdkmNfd7vZDzVgKZTs2WxuchP+x/DPTtY/70EEaye2yII9W+gUEKz7
phjZtP3MNXfpvhuVva8Ss9iMAo5WQKKRHciF9S3PdBUS7tF1SybooWoQuQJ/Lscy9Edzgluc7zbr
0SmLbaPUW8e8NzMHjk06ha9iq0y819lKxf0MH9QWltsoe4U25fzC1vTdtUFxAZaIXjR55YnA98cs
ymC9Feu+MtZ+6467dOzHnTH57quNx2MT9IVnrJQlLTBAkn+ySVe9l0GsSgDO0DRGjtZhoD0kHpJk
/mhdCJ69ZUYODy/ltoFv5wV8JNLmIx+tfjtCDvCqYgqJx5aIl7QC4SBIp4lgjSqchUVir+YWxOaw
SZ2XtlQOSkOeeGob5eYBuPN7i+mHQnd1NHtz/lj6Xh31whpW+HwK27BqDAeLzxtR5GYA2688ltzA
NafyewiHJNtuMsyY9sbbPNmsDQY1kzTwElb+M6YxDXp3ELGdS/dGTtY9PKHy+xaivxtLtiRkTu8V
YVLMcHJPQeihcR/Avuaxz5X/pFHF6mJWZubakv1r3gyPll+NgVVP5Ir5GPSg8mGO2Co5Pmey9jA5
tTODgFmW95Os8d4hhs8vJkq7sCSZfecJDWct1lZlEVUVZX/snmhUBdIy5E0JZEJutcmdR+vpXZjD
h2yTbtXI7qWakQsLUmokVmCbKSoJxcAetCwexo49knme0gCULfOP8nIZAIEHWWtjSiJzrpgMyiGB
fp/rj3Ub9oZR/XUZcDhFwpNw6Hi1E8jLbGy/PQBb/uJY45+kylIS6W6MRWd+KEu3Aa/d8dbvZq2i
jvVOfd0Zdb/WbfWv0LbHVwDvg9LfDc7BFUPTh1yC+R1ZikI8NRlYx0I2TmIPfMRT5aoKd4nhjkiD
6F3eiher8f5MmZJdAOe4J23J9zFtjKDJUzvk/ggmX9XrkNvCC4RM2aqTbnvhG71LYyFkFRcyS8vI
BLfsSs2paAJJG+hLJBQGdIIPsetmYl1ncxIMjpKRBfLvP5mP8iLPy3uYkCWBWec2LOmSx74z6INb
kfpimrq/jau6IXBlUl3KYjLCXjkvfUJnLzI82rFNKWbr7+BAmRro0xEWNELFBDq+7R9T5dBOayDQ
VOpeQxwxrxHTCBEVCR6gqNk8lBaA7xvonyYpKN15b99yEyiCuWvnoHFUHY2c5uE4+G7kFeKfmzVV
5HVZr+KaOUXgqL4uVmwcZiwlhwREm9tsomYV2JPdNBfdVNoB5Nys0M10E1ZJA5WwooZAvAV5LRMk
kRBpJBWZU/6HpBAAUfb4BsnYZu0WZRJqbjuhTxpKVjpFbSvsJvaXzkZXbnXeXufQs7+udJURLI32
npTldsqMP4VXS2M9D7Iqw842ByhFigMfi2eLZTh4tHDsOXKEfpJQYtKXLRPZ1hlaHGt9lQ9WYEj6
0I0EQ4d8DPyCqQlGUe7n+r4yy0RfKMdINtqRyX6CQoIBOlAvEWo5VZAbCV2zmScXjSorEWeG1/M1
Vupt3pprxWHs15P8yTPBacc12EYufkDYebIO09zo+yBJiLgmbEzv2pHnkR6GoYknR19ps8Hmq4Q0
ZQSjc/ZOcFGuxpSb77xd9cVqADo7NrnG+gcL+3bMbMKBy4ETYqVMdtMKUooor532kbV0OqAY+AbV
Z/OqVMNdVWAyDPiGPwGYxOBEIro09GEGlATSBtc3TbsqmHUxhgWwP9vEga9E4Zjja69avqYDK+9h
d3Y/V9kzyDPygpHG2ZLCpVvWYHlgNxvh4Aw8ACJLBZlhigjZUQ4idzWtZoCktkbOjeqKusMwBkU5
v0EpKDPWFEls8rfpPAbhPGWTKNejjnoc9kGR2m6EQqEd9W7TAIKknNkMC7f2A61tP6CseB8aqsPC
GHC2VmB4wNIxtcrrfNHU2PYl4DgTatRd1BaGXUOC3En9uC4ha6CIiXuIuBp39QgxOCGhuN5taD89
11PBIjhsiECSubxK5nbb6VQFaigAwrOKN5+lOCNlequ8mUTwfqSx40Bw39Q4WB092EFnS+MZ98a/
yRbCDFVd9xEjU4sRHhDkBVVvSolP58Jae7j+8miGP2W+nqaqxDJNkxpGK4qmoepFEaSVD/6hU9+b
UyMl7CaRTKOKjxEwI5vMM8K5AMfVqiqoQOInmrTEqio0XdcGJbFICQtFz7JrOuZlUPTFWjo84Bbm
RQ34Ybip+z2AyOYdaZMqBDkXe9QeGuhnZNBlDppCVQ8QFC1WcjJJ7IicY9Hybu+OI4QOuWz+aJS+
NxTq31tgJJN1Mc5pwJT+N2EoQ1y4MmQogt25IPivl8xhVPpUx8mQcexHQz03ssgxG1w/NwW0zEwr
uwNahceVkalnnIf6GeaiU4Sjur6sWdrtGEw+cUh4dhNyT+c3inArhoxb34UQRKxUvRFpUdNro7f0
C6SKSTC3LQ2BqcQuVBZ/btvy3epcZ+XipAjMxWpzGAmHmWifX8BrtFj7Xv/XpmpnauuBSLsBFsRg
eyYzumJ96rahGFH/pihWIGPj8o1F2y7iMq1DCE2K0OY+2U6pmwWJW3UXOJuroMpYHeei9Q644Job
TfP+0smhtJET7Jme1F4WlniHrXVu92tOcn3l+zwJWDoygshVzUHFquYazGP7mQ7ZoyIsfdAKJn7O
yJqrAidLQLIMPK0O0ZT0GuynESHeHZsbX8Ita6RBktHqb6dML8JvxS3fdQU8pLn5NylQ7IsGaR5s
NXbjxnCHXN0OtpW+dwTxzUDby9Ynf5Rdim0zT0V5YfdZngcWnBracK7brSm8Xe7qHAvcKgLXaZ8T
pu5k1tQbwy8FbFfSNYI45owQyBxXWcrXbdcPF7lr2JFljO4FtNNUCFRyE7TmQIaVqCFb1lrzAlTC
PU6nsgtJBeJ475Q3yUyTmNtpG4+GNeB/dJGfvLadV4Z9Y7Qx1gv0X1waCSmzYPTZvMYd/I9O1puW
egU9hQogclQAcn9tZyxquPM3oZUJ/zgOLD6YfIHXClA9shKJOpEGfgYPceJKFUJWC6MM6dLQtuBq
K3X6ASZksRolXBUH0j3SvBFhQdzneXLEZa6cW00JpKKY/FfWFbvJErP/C6qKuRWM94eZcb62igr8
fkNn91Wi6rjk5rRJpKv9eLILM7uGhn8TGKWfXJmNP0MqFaxk5unaj0jbOyqgtYGoLAcTIPb1BAgq
w03nVH39giqncAI4rpZPcsI1GJgNTfc2hGSn0BANfe211z6TvHuBIuurTlwelnPaIaLLYCWiDxwe
8bumVQgIUxw9W7NTg4yK3C3MMMv02IYMl9Xfkc1sDVHq4RXRRBshm+MEpS1QSMlU28RpYjSxw4sp
hs1tdgV+e3tLSm3edcoVq8aVDqbCzfMwS7rSD6SY+H2uJBB9nHSFt1W9V5MgsYd5jhLPICuDmP94
qobbglT3reuWMY5kvCVM0WysyuWQQqmBFxqMMnkVXaUQvLZui9Hp/HQND3VEHwAFvNhGW1/hPQEN
r9lIR72t7LIhh0K6VbWBmqeAOxiCXoh482yVF00e5SI9oOD2t84R/tVOFlKnn3AW9nho+PM/3x8U
jncHJ46HXw8jRCcuc5Y/ApDFtrMkWTxmwEFP2NN75c4I7etGvQjiqINhG7dNOwDl5HsKb6OpD02n
x1bIOJ4+skqtA2aTqbU1ZSLjQV3ByviKTGWVQh5/MPweUSuqCapvGsSSc7VKtAl6TG+4zwMm6JkX
vpNcOwqpZg8AtI0pxtq+kIN1g0rmAF3CgdZhacOdu8gc2scpa5H3SSYUUADgtm8aVzCwk4p3kjmI
cyG9d2P5QkPhUqeXcHeum8BCgurB6OvkQlCe6EgSaFYYlQudJJAB6ku/KXHo4NBPH0c3YYHhFRgH
AHMgpSVrsBAsWseg/7y6zpybwKMjNrZHdidVJ4OuTWGb180izJPsYFqTCOG+vS9NdV8jq39p+xKh
XzIr3P2sC3lalre1WVbhiLriY+VWd7NMEaSZcH9yexO7Oq3TC4tAcFJYkq0h6UCwmSmLAE6uLiFn
aLY7cFtIwGzeVNeJTpvyBpoVO+WaL/AP6votT5TN/nDThNjQbPZFwJvivXT6g0mLe9K0DtarPTym
piPvWdFZMjDIND9Kux9vhqbdsjJxI1yiOVa9z14GMT/a7K1Kqx7vEMPcJK5jvGRVZgbQnQHcW3gN
SVcClos7DlWYRzfBr7fr2nsb5h7XoE3/QLTZiadJPtRZL8Iqw74oWffRDSzBLqsfbT1WoTXjmZiO
TR14sFJdN25RhR0F5aUfffOAmPg+ZbZ4hHK59woNr/RydqwG12jnFUEx8vqG12Tsw7rA47YAESMu
UL/f9tBeMlfWnPBdzSq/imBOUMnNbPe7rnJzvRX5okpZuHjvpT4oXL3mH9YwfeSqvxqaDELQbvk6
efO+dgn0rQcH3uDXfcreKbzAg7IBnDJu0h6XkjatHlJ1DBAb5lXQeWNQfkL5VtWYcKiukwtf1R7I
M3Zz4dTmmzk6b7bfZ2Fd4YB0SvONdOAkEhxFwSwwGKg+lagDjynGrOHqYQZEJZyYxbGDiuFfY89G
UDheEk6tNxdIRaTJVlVDfymp0dMg13LL58QAd88ByiQjg2NFeeI+jhIwektMd2PhehFe/XgFapHh
YPEPrckfDXiLB55T2OtZFDKcZlpsZs3SVZ3xHj9NNH9cXQ143suFbMCz9gUkdBWJGdF3lUsc2OlU
34yM4hs0uHf5XAwHQ8/Faw5TrSdw/6phgzRRe5sBbRwQXD1DqD17P0M56r6BUsHG063IQpKa+RbS
Ys69zBOBHe62Cog1GBYFiCXpswTc7WImo+4jXhtes6rq0l0PfbNyZGU+4q2soxIYqJsBaplxV9Yd
kPfUei1q1U+bIQFhGe8qIPwSnBS4Bf3AV2YTdsyf13JkTxh6HiAqAX2CIYidZvNQF7be5AKJAW/Y
4JG48oXyL83W0zA+4KK/USpv7a0PP8S4dwS5FB1rQ5Sa28jW6gFZU7pxDfLsp80YjLV/nw74MJo7
MJh3tjwz95orBOd58u518hmBmRfPKfUvdIu3oY9K/ejlei+TVKm4bc0ibE3dFqFhmlXUUC6iluGt
oyb+5kHCKnSMApp9drEpC7IhjbupjalsQ4TPTeC5c9wgvPLdYkPbJ0Y3yu0Ca3I+yJi0q66R1hVN
U6ASkY39cJAUeU09had5ZSZ95BaLlGxR3eIZ+kC6JI/zYSgRd3bZSvteF+R9V2xtjezq1JjPkyHk
FUzivTLSXL76laKXVjF0cZvO7g23bf1HtwnHcxMqM6aXHUo1v2dJ7awHyFZPQUdTvJtNpHmGVPpY
+Z0zHljh31eGWaSAVLnIxhViiHLsizBXln/RFEYZZVApqgOOi+Wd4xa5BxRjsDZzlr1LhAhXyUjN
a5G4TTTqcQhMHDJXM5PkVlmljTxOaZjBYHNo1DLjySf6zp5na91Wto7rTImtJhDT5aBhBaKv/rHU
+Gid2g58lu29HOJeEgFzBFrzG+cV5EU5cER8Ft5F4pSuezlCvOvBnpELs3rDfxr71s2jIWkZC53E
UjCrzmbIAzgScYBvwCyQl17QW4OEVngm70WVoKvUexx8MkRDwayd1lR+iL6BiwjHyQmu/Dw/SVwH
a0Xx3F2NeB7+aV2CN6XrSvne0RxyoV2zay1FIMILwd5QZalWoUWqQ5W74yVuWRT0Jr8Yt0MhvNU4
yLcxyXEYuYPu//QdaZ6gGjND47At46Q1/Ju0akycNSBxZCAWekHLyxHpQ/8FyYEsTFTZPc5Adt26
I0mSkDE+47MQqly6pBEmzEO4t9J80qHZZ5CWJ+xh6lrx4SMTegc5pUcgj9zNTCYaIjM84/BIJzue
uftoIZVXzDhUXSi5Q1Ivzd/7lij8+qwrkF4YMhElXU9frJq7D9OEJJLgGgegn9AXhUfolTGz5i/v
lxk37Tv87i4aWz6psEHiLILn9hADFtQcuI8HrjX4OzKkPBzs2gsIrbERq1IHhS3scMSBs1J2nbxm
wDzsIGCgdlbXzSsyq+vB1fQOSLasDzQRy/PCyG2sJDqOOGLxOm6G1lpXYkYuBKhdoAwkElWXM3XH
tW2W0x3ocuza1jDOmkqnWi8HxU612p+jzKxYUPjGEKQmHHICS80GXhi57YaNRfMzZdlTNQcojFhL
dQOMjmOwl5S2hbhqontveJy9eKCbWv++oAX1EkAToGMB4oh9VKbJPYbIoswpKnKRlW2Sc6zkU+UM
AEX+g2FZ3zHrDnJZFDknui+NuHNC65zQ7In2lxIyQBzA88NN8giQU+Ym9/POZ3vlvOEIxUL8uSJz
Ygo+t38MiHQ7TyMBh/YLOSB3tLGriwSZuJ87OfMRxy7qSNJPDOkfhkL1FteIcaaqdKp5ICogIQ+4
HQhgy98/FaoJsj6wEnE9wIcvP5JzivvfW4fcHdDcALrAnRTaUF9bZ5NPDSp6ugcGzLhg5ebnsVmA
H1/EDMAv+tz8Ee4EzzebdCmaN+XW9y6G+UJPaw/5iJ+7OfcVR/sAmUqUPwxF99X8Po8H8fb/1/wR
5IHITiYoFtO9VBskuumZGT45SChPQl0ApVAw2L7OAQS/KldIB7/eXLE8mGRgf9TntEdPDREA4ote
MZ6I3zR8uLTSXGaofZew6vanOoCV5e9HaVGsWOQvgXU+pliKrKtKAQncvY3cpLDjsv4taw2L6XMH
3tE4ZfWcSehm7Xs6BJpF3DwHoD41SEDSw3qCgrOLvr72YDQDRa6J2PsHCW9El58jN5xqH7oei4XV
gnU/Lnprn+WCyt7da9yHiNg9bZyZhGUMjjbcgs/AzwfW8ruBaZ/bKKfaytsP+mZOIsgv6HW786vf
74gv3RyBpowyyxOfoRuJEkKUFGcwhCd2BAE+0QGJBaD5b7YmTY10R5rWHgJk5zofI6dc26gct0jC
/Lxmv18Q0MwCTBH4aLB2QUT4OuHKtehQSh9vC3sW28mp9qhVOLeyH+wzPZ34JLC/QDcC6WTRITrq
KUlRuyY5M/eW9YGaVqhHjnKeAMeh/31PwJstwOIFOA2p3q/fpAUUKbD4pr2aCJ4DjW6HKwAOyEuu
BbKQKeO/BhcioQHhCAB7sewgSP+1Q9TZJqDflL1Pu7gbYnVOV/s/qszRogaQlAD4Cu7wAqz52kFL
PbxSaoQhlo8kXWI4RViKggEy3HbXczknI5j9Em7UKPokkTFaGmgI2wvUbDVXs8XyC5Qgxc4CyiBI
8H5eI8nk3SB0nba0nExjPbluf2uhSntDxxc4jkG0y93klqNWhZnouGrBEhKm9KqAO1l3a85eEo+O
abx1RW7tsgyh58/r8sRqAeEUxBs4hgMwfSyD7MOKwXTnlu4ZzlK/OEyEBOO8Rhrv536+Q9AXZiu6
QsUPMQDWzdehHXNwsXph0z3q1gHVdz3kGJDVmjokqFAJT8Zt369JeYFnIPLMZw6r79wfYNawSF1c
TCBg4HD/2jtdEk8VM/neuu08B+q8CQb4Xdr3vqhDQ+Lth1TbGUWI72cwlirQOSCwoGNyTDDjvVsz
b5R8nybJmhvG6s/PQ3qifdCqwV1YLLkgL3c0ot5k6sLlUhyaWt9UVnlJrd/KM+NHf+5hWTyfIsK6
VH4HeUdx6FFuVbHh/hoaifaBLVswZpCmZEezkjuwReppLg5ZhighPEvxOzlC0Ht3seKAlzsmrfm9
7M0Cmnh7iwAkU64hcPs/mIJPHRwdSB0fbTk16ECaq+5gkjMH7PffjwcLikfA24KC/k2n0BwUpzWy
Y3sw+3IJYeFfxzloHzMAydzl6XhMBsitxFC15sa+9K4qa63ZmW33/dIDIPW/bbdowUK35uv6IYaC
B4Tl5Ac2X1T+IXNX1XT52xn42sVRfFCNjWMCHpMfHCMCu6k8J+tyYgr+o6CC5oaY9tsmSyBcnDsV
/Ods86K8rJNf7wAfcn6LqMpi5PDtwhl0WuhyNrJD9Z4C4Dz8fgGBZg7gIw4InH3e0ejkTUnKZvLz
A0VynAT14+8H/3PzR69qMrSu8gY0X1ZXrL9uvTM/f1kfX6/jhSX/f3/+sZGxjSpiPtho3+pD6QGu
QAKk51EzDwU7pxV4Yq0icwL8NzCVYDQfo8DHzHXTwi+rg+fe1/0QjHA4O0dO+n7ZLiqz/6+PZbF9
Ok+bsoOuCsKzgxFLLYIhtpbMZfzrSfnSydG1wNwK3H+OTmoK77Tsaq5+fa/hKyBDBa4uKHMINY++
onH42GVVdcCBHs/2dMmLfv0/+IZPXRydq7rjbsV5UR0euul6zH59rcF4CgpAELhxcPkcH0t5MbRj
ggLvvszfVB1ScibWOXFmgIEGeLaPgQKF/WiaixrYoBHJzf1oRuICKJlfD86X5o8mODdAZgXi390P
YlxBB6zOpzP77uQHQC0VSiSIWxDff53hggh3HmaNAWoBffTgZ6PP9LD8xqOdDSQR7jUYSyGdePw+
zXhnISHLvL1uVwC8ufmKD6ufh+nEZoOvB97YSPv9t6u/fkQNKA+pUeDcQ9c2tLOb2riSSRsWv7Yw
gCIkMpYw8oRw40Ku/NqPxANBQB2S7ZNMXvHL8myUdOIU/NLB0SGekjRtJxTr9/k/gIpSf+WI0CtA
Fz2z6Y6DZFAuAAaBdBXyQ8vj55ggP1g27+ToGQflIR4jcV2QS6N/8MBe6PuL2Z8i4L5QlEg3P8/U
f0SCT6th4ZLgDYnHAeSw8Go95uBWSlAr4SM9TCOgJWBm5naQAP9w788TXQt4TKN8UT8I5egPXpL+
Q9euf1VJzf+VvlteVtx8kPDEWJWE+4FBZ4Jq7gBkGjXwtFBNB4mKqUjZLlUNbMx6kt5CpFfD5R1q
+2F5OdAQRBPdJIAhjPcGqwBPkF0Mu3l/DRCEXFs9BTYNgMSLDlgVuHvkI5DrpZ8XWyBP0532nQOY
nWb088AcLeH/PS4UCVPQHKHncqxTnRB/KFNvoAfhXD2t62qbP/3cwdFG/98d2NAahWHFifCj6Drl
m2ZPD+aQRMDdtwM58wnneji6LDr4LRM7xSfAV8JY8//BBxBI2CJdh/h1kVn/uvnSCmm0urPQvG2s
RZZuzsRn9MQUgLYHbqb9v0i7sh5JcWb7iywBZn0Fcqm9qKW3FzTdXW0MmB2z/Pp7qJHmy3ShRNV3
RpqXGhHpLRyOOHEOeiW1D62fdODIo7k1fYGMF7g/4yy7Z45evepdyR41C0xHxJqhXFPGaRiDOSiw
ssq6Q0GaWb4cnHbv0N66rozMfhJt2R2QMjD+2MNwFwMyd9SMwUVyhqRhnZLqyptb/ZBaBG0CTo9w
UG+BpHPbai87gKokuhAOupmMwcTRGReg2N/6VdZrv2sQEft9jPaKeRrpDZBJW/SkK8sI94BJ0JFO
xFZR75wUraSJPZov1Pjj/cPol8v7ULkOln2IBQSxIJqm6McenaqLXU+4MX1BTtE3ATsYx2sAxC8b
eWdaV9zM0pSDDh/wtqFSpgxCzE43Zh4zX5zJCcv8ELffvINE9sb8ATAe0OC0DLO3Bfhuh2L6beuR
7fyQSJQTuRFCqawD/w4YDErggnAQEaovL8NrY9AoluaL0Zd3TZ3vBjN51KHZKxn0iZL5nsZAOoHw
gJb6zijLjVO5sqsXQrb/zCunEsiivk85zMsWUMoMjQ6PpLph5rzxAPwwTqSel45KA7RHC12Q2gg/
t71nxTi998gVPhCQhdgVnPlQZXua1+luSLOH2uXfRrLT2+xRM/nGQI2lpHG65qBn/ZdvAylDZCpV
B5ENFG905NYejB4l37L39MAgGhCDZfUiai2/g+5ReZWkmbmk84wr7J0OSE2cwAwZbUs79m7OAia9
P3OXgodbsAqAwRGsCY0cjoC8b8VeylFAUhMThUc/8hVo4kXS7NyjtSIrUjHWRTSZICzojk1+ZAAn
XD4Ka0bwHAej8XLhoz/u3EguoH4G0fBFEfNNVD/iAcoXXy+bWD5xMvHv4zg1oYzDzYCl9GyYqPg/
NuVXuXdwYy/AzAmD7ftkK8G+ag+5fIpGArxMVJXXRMxuYRBeRJJA4m82AxMMekRAb1g+VMkvkl5d
Hp/iEd/Hh9ieopcemk8feBoncyLoXkggLYampqoNnemTurX/WngX9ngn9lFjZBK7g02TGiDgeM/I
2+B8LnXy4fuKE0grM+sKpLsjM6O+Mb5l88bhW5siE/lWHfUhpE9UAre+S42y1whEPmnQYJa2irFr
uxiwNjTV47RQ0Juc72KeaTopwJkeZV4QyytCdjU9Xl7lLRNqQYDFheYxKGwOQ71z+yHS+/qB185G
6L1mBu8hsEPpC/+DyjjIK5trTtlnEcRVvHw/dAexVRbaMqEc+aT3jNFLhizK5VwdXNA3HRDKxrus
3Qxbt0wpR79eQF5jjfsb6/boDMm9PV7N8unyyihX2PvuXV7vaOhd1l5lgqglEIKN1LKoLXYpPc62
rzVB/POykbUdfGpkeZqdJGwq1Ldc5hkZOm683+hCm9ApM2ys/ZoNZHgBisDjx0Ad8NwGWJV19NOk
eQSq4AWNu0VIvLIauFGArAG91TsLz/n3G9x26BvhVUTab2TsEOY/dWgj+fREnRlRfMnYJG7K9BRy
lN0O+GGDbFxYK5N09n1lkhIyN4NrYRA2TUNLPmWNvTGC1WlaaIoQjbggmlKWmgshhWAuNBxnf/qO
ntBsYy+tGwBsAY855Ns9ZQgOReuSkHMZ9dK+tabq2u3K2zouni+vxMo96KDi9J+ZZSZPtmwmkecH
ewLEjylgk/Iw2wai6d6f2L2pf+fJ98vmVhcGXAqLShpeSWoysMDVWGo6RjVw9ME4rm+0fzOgEwvK
vMWlpdVtq5WRXrhHD8y4uv3QsioYnUfTTX0uvl0e0eo64UkMkQ8ToasK5WqZhW4cuyqj2UjR7zH/
mYYatamYbAQQy4ZSAiQHocp/dpSrhQNnX1l1X0bO0g+RG9JGDDyhZXYEclw6HXkC2EhsvGfXBwep
UsB0nQXodb47kBSpJbOxOwZkP+pDH1+zfiOs2DKhXDS8LvUKbZRl5AHDbl+zl7T6q7O64O3wJAWQ
SS1aW6MtadeAPSu1ngr55tX3vNpd3gWrq3NiYrl+To5RJWbgJSqEd2U5B5kV8Q5oVPt3kv3W0/Dz
poBkAp0OhBKhG7VM6ImpAkS3Zt7ERdQnXmCU+V0sSrR/6K2fz+ZXXaAl8bLBtRVC3GQuwQaYiNXH
J13g2uYEXW8Dj0ueoGu5RBNxtiXmtmVGvRPgsvXEwbiI8TstB5/Wvyxjg1NpbZlOh6I4BzGXU92Y
LmyAkbs1qtDKIYRW+53Gdvb8dHneVkIOCKH/b94U10rYLEqWY0Ae1sZsvlgTEN9GuYurjSO05lRN
0KbDX6Lm+EGUUDME1GA1VkZGYd0Qym7RArBhYm1xkAAA6AL/gsFZmTiH2VPKFm33zCvRSPkwky/9
J/XjlxBtkSf+z4YyX40+kBjtQ0UkxrBqfLBIXF6PrTEsfz85ONZkm2iAw/fx7PPbGf2eUqLbesNP
r6066FyQ3qd46gFlem5FUh09G/YoIn00DsR8AO9GSMWv8pNlnX9nC1zUiABtULqobqAFVwCIsDMR
xeSJW1fxVi5mdRw2PAzojt795vk4qBhaj6OVKtLmQ5dXfp8g35sffl9ek7XwA7xQgKIDZo1UoXLB
IDvJRrAblBGZiyCpjv38g9aQ7ZShQ1lotluB53stSr1GscUAN3VAfPshR15SJwfpQV5GEAmdbxxk
Y4OUNDTURp0cUrc2j7aUryg2lbvKsKYdo3a6Q9OE5jdoxPf1GhmciSK9b3BSBtzwyusYzFHh5WlZ
26pQWgBmbXnjfaBddNBrMEydB5dbfMmMCnSQ34z+L+72UxuKvwWbuUZ0jRSRZkSkfkATDIgt9pfH
sbq8J+NQDgNqQAVDy3EZgdbq2jGGJ4fOS6PldZ1WIbKuNYSWso1k6dbcKW5E6IbMBxdz13wTzn0j
Qln/jQUAxPBGWtCZqjNE2nB29NpDyFeKoJZXifxZTPIvvBU87X9GlGGMwp2daYrLSBZVYBIOtpXG
b9OXywu0OlmI7oDLRckIEfn5KXfQ+g62ChsLhCbmYT7MhhPoeNJctrJ27SL4oiby6WiqcBTPm1Y1
7YfJQYwnwZ8ErpXyILzGn+qXJP992dQyLer5PjW1uLUTJ58udNd2j1hvHL8M8p5ufH5tvuDakadG
yXMR1zr/vFNYuZMBZYXMS37LXGOvD+yKJO7nkKvvzh30Y6B4WVpyP8gHOnGNHI+ccTZNkA9Ahv6R
uO7PyzO1MhSkwrAcIFBHQuQ9F38yU03JiphQJ4uy7lee7mp9nzkbs7XsHmUxAN1EXILGKzyP1OeD
V6bEciySRXb1Z4jRq+gFHkHffHEFgqRQ9x7qLY3NlVvrzKLymsgyvNEyrA2Wf/QzelezxBezHdja
tLGn16YPyvE2eLNRrPjgBBIuhcZB+hN1RPhjum9A6CTcjbBrdTjmu3QhOtaxr8+3G5hwk9lpEiR7
2DdLVIfMPqZtF+rllkrK6miAeLQXcW4Az5djdbIZ+qYuQOeCzWCSr2gy9XX3W1dvBN+rNsBaDvgm
ivYgozu3wcB9weYEawMl2pmENHnQhrfLe3ptvpZ3OBCcSy+DmjSxy5q70NHKkc2wAqix+5o+hhp4
Lfpp4/TYK47GgxiECwVEFIoQ7J2PBuQycm76Jo88k7ePtd3/qEVclIFFUwGUliCPcRE/AOyxJ1GK
HgGSW/sScQk4BcDrBgS4+IZSX7bzurn16yq18Wyci28invhxmI3sT45k/t6bDe8usxt6LcHmAOoo
MJNYlYX6ATG6IwRXxgggjMJvhmE8ZMRMQ7zhZNRATOJODgS9xRoYksq8Izd2pRPQW7TU+6VVvTmC
CsXtQ9r3RjjP9fCnMyFJS6tpeGvAgfHKhJX+YmXpHUswDV1bpSChiy72AxA6r6kspF+ymR05secD
CMPNPQgNQDlBkhmPUgnR59jMjnnGi7eegumKgBkMbDZA7oDhcasVbXXZcQ4hL+PhDaQue5uC7A+K
4ziL9QFiDfcj8av0cHlrra43qJ+QWjItYIGUSLWcc4eCzSiLBKAe91rR7C5//+MYwFuLsUOUYRGP
UvswbLsmhdniBIIu5Q1MCbuuyb8OiX4rDGfDdX0cCjA7ELFZGig14CAUJ2mV6O+QVQZTh7hHHWTj
BaRi93F7LZggVEIXlAXeDspBL0t9BhUTyhMCRUMQprYIXuoZRZ1S7sHNd83K8WZstB9T7N7m2XxA
F+43Lc02fsbahKI2gs4MgA5dT1UC0LICesgOkvFo44lGnh41iXe4VbZH8CkGlxfvY5y7jPh/toxz
Z2ABvkctTrOon5t9Cb46e77KZuiGN09u496lW+56dQWRkAESwADQWL1YQZTumIjfMcMy3qMH8FYa
9qf3O4aE5AV2JXo9Pgjj6VnjdS4SgBAshatgb63Y0jlZHcQi5YnUIsah5pVkQgreDTSN5r1nXzdb
UO+19QdSSYdbAIADRcXzNWGkMUpLohYnkv4hz72dnoI9goOnoHGdjXht1dYCRVuuTlRlFFsDaO0z
D0rJUTqnwxWo48Z947RjKB2wnCVeXW1gU5bvnQdW6GbEux8PEGBq0bp1PrZMTrHnAQ0RmcYhc8HN
hezV/vKWXlsd9N4sGQy8C9BVcG7C7ms7LZ0SJkbm7JljVLseJGsbj9DlK+cDWcInUGmjjwrOVQV8
5IYoWvA5oWI2vaQy6MBGmKUb7u6jDUwW4kwL+VkoW6i8xGWumxmoHlDKBEhRE1+s+qc773WUhJi9
1Zi+amsR5EMZEN7PUrL0bQeIu9UlGVLNQr7YSDcGFh7BKHGBCvcAdjXn5xwn1oarW90OJ1YV9+Mh
8NBjtD5GXTIelwgisGmvB6C0LjfmctUS0FBQ/1iwq2rWCUxBWdamLIus8nsxtiA6eDLsDbz1ig1s
aVCFm1gvbHNlcw+goZmaxOMRx/NqlqFXGKG5lbBf2d5nRpa/nwS8bAFLpCmMiH+glBymyEdcPj+r
o0CFFstiYTRq6K5NpZZXfZ1G1VCHXad9rab8zmD9Ri5ibRzoiQES1kaq+QOiEUjgvuVAYEcCjC6v
hD9fHsXq5w34UADgkblUkT+uITsE1fh8DMJl+2iAY+qygbVgAa/PpZANkP3SRn2+ECAEbmdDG3lE
Qfh7CyjVM2D4Yt8g/gQzLcJ3Zyx/NsSy7sBdIsF+2xXXbpnbt5VM9S2IyOpwAfAGqMJELU99ohRk
Am3QaPJoNEgoR3mXDPHr5QGvhAr68gBaWhuBAldP0DQ0ej0RbLycfkEPSZhr5iFpb+vUC3XwGVd0
YwXX9iEe4ICIgRUc5WplfpPKzmXhCFxNcfMkrObeq/mxG9i3y8NauQGXxhvEUihArBSJ4nHqu4ry
qImbI5Paj6SMAVAdI96b3y+bWh2Rt7y54MBQBVNG5La8sEru8sipQ0cDQOF+aIPLJlb3wYmJ5e8n
3qFeYn0NrfaRHPQyXKBb4CfOt/b+lpVloCdWmrFhGqsdOLrsaNB7azj+/0axrNnJ90Unm7J18f0Z
FE5UGx8tgJA/bwKrDtgWwCIGugPPTbQWleAEj+F+ip1ownQjzlm5TqG0iSQLwNpAN6o9sYy28K+m
i/RXdzTsG8N99kAoN9449PPRDpwcchNQWl10V5RxIHeZdmOXJREUmPbS83aU5p/rnlxeRTCBjBte
j8iBqBcCsN8dGgB4EiUvICH+JBXIh68ra517E7cZx9e9DvR0t62+u7zQKjT3g4FlqU42U1O1U261
y8/X67CEbGDW6gFJJ7R9QBoqAd+X6Me3SXZ3zBxfq2orXbl2UQCRBGlXoPfA4qEqXcPn593U1yxi
mfFgSfA5/izQbmLkoIzteB6k1DoUHXQFdRDjMf050//ivJ7+ApU4CY31cW0W+AWtbT5qZfwquff5
SA4INZR9sEfQE6bC1Jht1sPQGCzSvNuR3IkmmryNM7XiPmECLc46cn1w14pvS1y7dnJqs4hb+1aA
n+qabPUUrq+VsaDzAYgBXYACtQQvctaDPoNFIJwtvhuOBFnbpMsjcTtyC9g3O5ggefNLJybB4CEt
ldTg5HYmRq4yCoGxy3t3dcSLqqEDroYl232+dYeqNBpwNyZRpz/m4ptVv7FyI1GrNkMtxwMyoUhx
g1cLfXAqHgxCwBKRccEj+NvfqCX+SpgJTru3ru73ui1u+qJ5BXEbRCc6dBddHt/KPYLkMGIW18Pg
EFmcj69zgUenmZtEruTB+HXmycZ1uDqBJwaWmObk7JNmQt8m2lWiar7VM8gSoVr4uSbIf+cPVB1A
TADs9iFc7rUh1rW2QqA517sBRHCifvmLWXLBdIK2O9QI1EDTzfqia4nkEUuHGEpHUFMuc6gP/P+s
KKerS02KRjNYSaXhm4CW9LWxYWIlgkTrNzoVkIxEJVt9z3qVW3pOIziS3OCC9Dl4Gp9TsGjfzHOS
HadKnx4g+GGE1Bm3MocrUR4uebDM4+mHvIBargeBaeoNJoJ1UvfX9thd5+78YgzylU3mxoZY3XMn
ppQ9F4+AoYKJHCGY08W+7JPq3ijnIXC1dGt7r54flNlArAS5yw/Y4NkqKRQ9EPU7/aF4zrqNMGxt
0tDwCWUydEIhWlHcT8wzVnn9zCM0J+bleO/SWz3vg7q1N4KYLUPG+TGl2gymYReGmvw17s0b0j4B
sY9Wii0UxdqEoYfVQLLasfHuVNx7PKZdWpQkieL80BjHaSMptPp5JE8QI4F85YNm2MTyTMzokwRq
4H54jeu/uAAB2n1vXwVqShWPRtmo0tOpSiLIjqCNcWbV68is4dZu0AZy2RusXoTQOwc/EI4q8gDK
W6WawK1ajUYSTS3pgrgAZG/Msubeibux8mmq+wlPDqMN6Q3ey9BKIXhSZZr9Rod+i2BmiWHPc23o
fARSaClaIkFFlRM1JnY19JAdifociEGUObogoXO1193CDR1HikV+JYfGifcKcaxxw2utnWdYRUgD
CMCCajnfnGhTAptx7LLIHt0bPecQB4rDJD9cnvDVI+BgTZd7EAk4JY5PBDjOZ1kkkVZ2v9y0BAOw
95bVKLh17UbmZXVALtCkpo42RzSsnA+oxI1sDW6aRHrmyd1QT9VDD1n166EetuTb1jz+ksdGdAG3
j8U7NzWRXtYTxy5K7H58aHNgZ6z60WrtKWToQrtrWG2GtKmnjSfL6vaFKC1oCVAWXmpT54Y9wu1a
S8cEaKnisUq8MEdjTpdP4AKswg5lyNyBeorTeuioMboQnMn7eKKfx++6oO9ynKV1Q0M2TVnUNCnd
aq5ygQc/FArATcK+11sv/rWNc2JDbQ6qQLwVGy5sjP2hHKRv2ZVvT1d0SDdcwppzA24ELaxIaFkg
fDqfUgNdQXpWGChRZ0fHDBzx/PkTsDBJAIWE+xk8QOffR4p5aiY7FVGeyENbf0NZFHyyX4wthq61
7Q/2WBu0geDCMy3FmzAD2l0ynkREk9lfGA+BqSYA9Xx+NHikwIPqeJh/EC60KCuYl0kRNRACMsDj
cgUWN3NL829t8U+tLGt2Et+CfaMpKB1ENEA5qLGaMB//SZPEL8jvvxgOciXA6kLs0VHfXlIzi0JA
fC9Kaeg0QedBl+qfqfsbX4uMyfKORIbsQ9okBgKises2j3odmlFeA8UB2v3orWzj1bO2B2Djna8M
gahahkz5SL0R1PZRMbd4zVFW+9QrD7NoXy/P26ojOrWk7DbAJWTj6WMe6RSc8WMGdSH3diCen+XW
Fed2aDNtP8/u82xb0IbgENbQNw7W2sFd0ps4WgsPiVrjY23a6iSf88hxux9gs34swa2xMcwlHFCv
aBQ8QHoHSBbgcsolqVcWFK94ISKvtl7Meg6zmYNoAsPLygCXDfDqZgt2zvGWAgaUjd61KNOrsd2i
YVhdWLwtUPZF58DHXEsKSgzQWYioNGpo6ZE6hDJEErbAAF8e8aohhCLveDpESIq3ykTGOXrLcfLG
DKxWFmd7dGmCWCPu3XjD1uoCAowK8N4SGqi3aDY3rIOqH5DZ7cG77/K/iFpRZvzv88oWFbETW/2I
G0Tqtj9AmKT/enmullv+w+ZYNLiRhEJtXq0cNGlvy8JgImLV/Nuprj07IKK4prO1G9pud9nY6sKA
bg0UL8CJfEBP6B7rRt0DAtFxH9Bv4mvtQw4mxMtG9HUrCNYQ2UAkWG23b3vu5aC5KqALpeW+V84P
VuweoLe3N5ncmxwqmv7kQz0PWlTGTO7KRH+Iy+TY9qC7v/xb1mYXZTRIwiG7iGau5aee3AEijgdW
6Gikd9FF703697qE/taEx8JurJ0/fZKTv5hiFGScd5AnAEWLMzixmGoDOGdQzIgmcruAijz+zTT+
uTyqtZvNwhkG7NEGLkF1KBXkgTo5Iuan7sHIdnqyN7wD/aSK7XvyZsnIQvIe2XMQ/J6PxGFQOshr
U0QoIB6gbHiAssr9nG+xM6yFwRZSXEgPLQGpY5yb4bGOUNvzRCT0756dBDF70yDukzjfelv4vT5t
bM81h3FqT1kgEypp0L9z4TAgUGP9MSBFdXl11gwsBQHocbsorqo7oJQ4f7WVLff0FWc31uNffH7h
a0T4DOZM9TEkhCsXvosMcfPg2yAsqeotirrVEfzPhJoSR64duicuEL5F0omraazzeyNhW/Rfq9lV
REvoeEMBAM5IeQDhtE+N1gAmYnHhfJ/ikR8JJyKwTLBqjFmcHcB8pENUM48B8+HmvugnCOFcns41
Z4W0OUq3Cyc6mlbOtx+TdZ93tkS0Q+YAwJ5v2TweC4heXjazNqULv6mBuArgKzVl4EAaVp/F0pgW
x8GEfMCwlZXYsrD8/cTx9KhCEZPDQkUDN/fH7Pg3IwAVBWIY4G005ftW3LqJU5I8mt27HHKcG5nB
tTwGCtpL+zBq9B/ov3JayrStEN1K89ZNO992rACyYz7uhoTceqkRWPpGYLbmRk9NKg6OIdTmpQew
b4fQxC3HQDRXBqp4VG5M3TvCQL3kTy0pm2w2O8D5RIfnIXeORZMdoQ+560W677l1PYAgxc8ddu2C
WsAj3deisMPCJS99nG48/Vf3CEJQBLK4EnE3n+8Rh0FatBwQ2ptj++rlwzWQ6BtjXTOBDgeUhxD4
4R/FhFUTu6wEYKLoyEpe3FjEECSU45fLm3Ht0kCD/hI2oZUeDU/nA5ElMDOTO2fRaI9hwl7NFNnX
u9K67SzpO+TpsrXla+ryLSzOQOIAzwIC63NrTJtZOwqg5qhdgB1OelBx8q6SLL9jGb3xQCW5cYWs
1WUX5sv/LCqHzSMt6ucp0G1T2t7JSiRBoTXXk5zRlSD6m7FmeyJtf2oktECheeo73RBeHvTqQp78
BCV0MsQ0z3wW4NZo/JGGidh4Zq5/H5GojrqHBZTQ+aRakoIKSK9xj7EnI/81k2pjEtc8O/pU/jNg
KAa6rCNpg1XjYoLAWFlcgQj6FzW3yBbU0w1gwUJgCfbtpXTjfoC2aY3MkOtF50PbEWvHR71+4s04
hTL1QGwJsvd7lG+KsG0Kx08TG1ISdNhX0CjVKvmbF322sXKKX0OrBzDLSzoYOFkgZdWgl6Za3uQi
59HAjOKqGrLuztG5FeQ9KD9mbm+JfazaA14EFoHL/lAK8bS2Fw0r0yhJwkr3GzuikBumV5/aj/+O
6sSKspypUU1z2cOKrv/25s7HQ+myAWW/fDCgnPJG5iNKvTDQxAui+FWXT43cXbahHux3IwvmblEY
QLz7Ib/c6knjFSPq9MN0k/Hy3iT04BDor1Z9/zBC8ly34jDm8SMiJ78t3NfLP2BtkO/cWKBkwo9R
sXBd53KIwqGGnyd9yDg9tM5DNX27bGRtQ5waWY7+SSjipCSjOjTmI2NCTzZP/WSCRguJiHy5bGh1
NChhe3g34+SpwVtvDR7kTL0kamrnZ8LL32hFAbuYjC6bUW6bfxcNRWZwMyFT/aErTC/GoeQFTaKU
czxJEomnKgQPuf5c5QMUQ+ifWv/ks+jdpokMKbLJiPQ/tFtgeUpEFChEePZPzzqm/EXwa7Px/Npr
/cHJNjbm2kyi9IxEB8I78PUtfz9ZsrakrcuGOokGCJ82L2nzBRySl2dRcfj/jmhhjAZLjIv6n3Jn
Z/pQg6kdtSJI17v6c5F+7mG0fN/BswjTBXDZQsZ7PoRCT+bJg8LoY50yKFC/GP1GiLoygKXp0Vj6
HnFhqbstL4qeGK3pPYphp+2dLd+w9nm86dG8ucTXhpp7193KmXRmeY+5vL+Vn4RivM8OUJyQxzI8
AGZU8s5Ro4WulY73SBJQOX9FWvzy6q6ceRedTgAf4QJAh5DiPVObpHRKBsCoLD9OfwFbaXh+wz4X
NCyjOLOyzOHJNmXeyIuBSbivvDhA3Pofp8k2gOorywATqOuDKx+QeJVDUGoxXp2gDonsCa15NL5B
BS78m7n6nwllrgRru2oeYYIZ1xQNeFaQFIduqzK8cqRRLXhngQI1IQ72+Vx5VFa1BCrncSnvTfQp
rq/q58sDWZkrQJDhfcHcihOhpoh0N+7mBhXOx64LzOYItcjL31/ZVN5y5aMKgUYSjOJ8COjFdbOp
03DiyjeNDL7mXVfSCAbtc6EithWWHEgvYLjRMg+s87mdMXctZjTMe5x/ddlD/qWXn3YdMGAhJYr3
A9aEKu6VWW7RWMx1Hwt2y6/qreaKj+uwdKotYmhoLMfzWdlQOp4LFfoF3Eew/0531hbN5YedhIwF
ao7vAkEQIFETuqNF3DjntfHYlzfmmzHc6O7u8kJ/GAAs6Hj6L6RroABXZQcbMsYNmVrzsWoSEIRA
L3f+3NOXYh9hiZeGNGwneFhliogt3aRJdfNR5L4UV8Ld2KofXwFYYRwzurRWoUCnXm+WZLIt4mp+
TPI+FBCzSZMDqIZ9wq+LevIz955Pz4P2nVm7Jj7G9Ybb+hhZLvYNaIshlwquTRWQJK0ZJEiCz4+6
9WQ2RpjEVjCPNzMUsEFg/tA0Iehr2WeDcuy7BQqKhDeocT6CMHWCLvrYGB/tYleQm6zbcDArOw9f
BaoHm3pFcrTPU2KKvpoetTyM+zuzvSbJZ8MGDAGXInCkSEWi7K2EJXExeDQ2gaPPjd865aFO3i7v
bbXMuWw9WABIBkOh1gemMoNBvZfVw4jN3fhojoScWIAHzNA9kPmR/rK/W6m9s0bhTy07Xra9On94
W4NwAgJ9iCzOHRv4hUut5NX4SHvvi5yQ3ZzsZ9pscdSvHF9qIOhyQcJjIlpV5lBMkHsEBm96bGtN
YqF4c5Vn+ZbErZKGeZ9HbG1kRbAVFuTV+WC4J0grUzI9viuad/BF2puWToGlgbBlero8c6tDOjG2
XE0nkYbNoDBegNrgMWmh8ixCqMdueYzl9jpJK/07niUdjKsHDQ/qePQGTw6PWNjc3rObQ13ezg99
/b3SB78xkkBMzBftXms34vDVaVxwi2i2Ac+BSiksB2QEUIycHpO+TX1b2i8jtMMyuwxQ6jy0ubbl
mZADUEfqLIEbgnIoQOEyVzX7ZAWJaCub50cyd3zfxtn0B8zWDoM8st6AZTMDa6uLOeZjfj9nRR2S
NM/D0kLbQwYtYjAl9TIYK+BiOzued8jATaBJhb73XPQFakSI2Bb+5foo0b3u57Ton1lPIUHd582R
C8PdsaE1781p0CMKasWwy6V7V46uPOY6+0KrdvgqTDr+zizhHS3GyZdsMn8TZ8h3EDhKn+wkE7t2
BCDLgZcPdGvA2rjFz6rXITMNjGYlwr7sC+5no4iPs1eJPWFdeVXz0T4ys5F+19tz2Nlgc/T4NO1q
zSpfnTbjgVmnJhj4qIyoGC2fGoKGg5wg4JxU1V0/lx4IfGxv3+a9cx1LCMXrZVGFkCYFv7WXar4u
tGHn1It4n+yIsTdiAoJznU1PDk/506A1/MEzJ+GbJvtTuhqyhVaTP+Sjha4SJKSCWAMTEcvAZlYC
a3onaGbuKpF54UitIayhJ7/rm+4f9GKkgWkJPWzcSQ/hUwEPSUR8CyI57V4YhfbUCvOWIfVTzbt+
KsZr04vFjnuZ7SdFw65s1k1HipAd5Rh9z2xnoXRwf1uWmEOeNtwHfQ4L85Rru1SzMKVDSnZe32bf
oNRT3o5WoSFpAbEV37RHR7/tOH9CQxkNcnuMI3R+/qRlNhynTFYSU996UJJHfuBIzD7xOyv57k0N
3Ow4VN/0mbtD0JUm64Ommb9PTWq1QaG74oG4ZAgByzd+gpe3NcPBNbwf3GXadwOAwx0ZGpIGZHKc
V2Myip+xI/QXz23LW01gN9aG99ZoRfd1pnPiY2qesTGmXSy6N0FG8hxn8Xwr2JT9cEVpuleUW11o
Of1oh6bFXR970SiPyEP9SeRsPw0tiuKceUMo3IkdURuQgc2lfUAaJ3kqtNStfK9O+y/IGbc/ecVl
oJEEeZfGGP6JW9RVoUBBwhhvexakTkICOebOHa2HZ4eMyU3DwUj0UJk9O/CKgPZ2BLED9EbY1ShE
A07NztzpHbxssmySyXLKcBymx8osJeaZ/8rolP4omNs/LLBTH02J+muKoqh9FQOIvx9oZT9PMebe
t1FDBPCgT+6JXrCXvK5+GE4lvraV8T2LgfCZhqkKpDlDUn4g7T7DKs1ktPZYpPEBc+t9pVNnBBBi
00Null0IOc1yD30zNywz7bs1o580nLoWGme8rwLExPhPA45TlnfeFzCycV/vRRFq6EDbOaPW/mA4
mVXgOYLdmXXXY6ConHXugL6Wn076U8ILg/zbl/SN5dbsW6DXCPVB9FjkCv+j1ee+3TrpQRdpG7iD
J8PZjsvQ6rx0301mHhTgbQnwjNH3VDb1FS09M8xY4ry2ZqpdSx6zIGcTC4qWmmCgcz1/mOPcr9io
BXPdgnyIO8110w8kSHM7zeAJW2j58oEfQNhef22lSX7aqF/6s5nyUDiVDAyegxcm4cNhzl2BolZh
+jjDWsCtVARG20NlseZm+4yGoTYwYu4eRN6UQdM74x+J4OCmwSPmZ1/y/IoaieV7XZkxyN2ILpgg
P36E49GC0koGtLlK/UtKi7YMUE3qbwWvk58Wwd3jczynApo288FrbHlN09o6VANxdkOuy69Gn/Vd
MLqVHhIpuwObBvdYWYkZ1mUqnyF64fpp1mQvhuj4oeEoc0sQ7d9IILiiMe4ruHEyHlFadoNU77X7
PkutfU4Ajhe2PUVp3vZh37lQYC1mO+zdrHyUpLOvCehQj11P5h2r7OxbywZxTKdJD8bWKgCC1Zyb
iZfltd3Gmh+jggCgSj2Xby3N4eym/P9Iu7LmOJGl+4uIYF9egV61NG1JluUXwmNbFAUUFEWx/frv
4BvfHTVNNCHfF01MTAzZtWVlZZ5zkoaK2pwtrWcBjb1zomhxiKbpv9BsLfXTjgHHmOevyPEWUNJR
0Ck2tpuwLcx0qyoOvIbHxsesa1JfcUvNzzjHxSDG9EFwVwR4F7W+noPgUTYZtAnNmG1EXlaoggqL
Hmuu4zfhR923tJHbtMnkw6gLD0o9br0x0BxvAy2bIUBXgjIk1mDuk0TVtjHAlhtg+hAkJZr8jts3
3wyEppuxx1vIUSoz6FOFbqoMe7otTftQAxga9LaJdkgKBPsJMEMPvJV5YNfMC4RnvueePT7VblJ/
qWhV7IQBs46sra0bq8z3kqz/yprcCXnXjD4kItTHmAAXaUiqHjIvbnaVIqoNgdc7ek3abfKitbc1
UPVbAcd/qCd5EqXO7IOJJktPspBdoAggsJC5Bj24wt4RmaNvHNLa4VigJY4ygOESdBW66PSGSEIA
nQAjjBvzPh9cBRR3/LFihwUDAQ7JK9EXoujgNAYlq4+212sbyln2RVCw2AzBqy91mVfQ/BjlC69R
/tIG1zzXQsOPZnW+aZW2+ZHJgfi9O3Df09CtllpNt2NST8CYxWT5upewjZUL5meVxw65HgMeapT8
rmJ4kxmDl+5rbGIc6bR5MsFP/0ltScO2dtq9nnqdH+sQIaOj/FVahvDRj4v6uoZt1meldocjGwdI
GOrbysnIDnpi8N2NO+6BwMchAyY/pKwxgr7go2+MuXlomNI+Ioi3zSNqQEPnExrTrSHsp4wm1bFv
Jd+UjYo9a49gsMclxDKlah+rxGi3vLAc32314mEEyzCwReWESmkVaMCF6AoKv2pg9BVCyIS9ZUwF
eNgczQOyU/GWAw+z7VxT+qqau/7AbAHgjQQGrLK8TdXbHvq+2j/dsf1Zg9z01raxhlA0hcuTurqr
25KipoQmdENaQW6ursw7OpDkQSgk3RmZLL9moxIHuiWbXZYzIyiEV4c8SWmoonPW1lLLesfQauke
UQH24ACOYi+JuoVykbdBF56zTIhn+dDlSYOc19YujUv0DStB2wyH6bKBKhjWdOgRQ/SZ+aU3UbA3
MwW9BgCmUwKzBVGV620XxnbWb2Ih0j0TREYjzeN9KaR4LEa0FVLqxn7EORo2PU2SUyky9bFmJYFk
ra5sqaZ0AKmjbjigD5TjF7lKQ6Qzqi3NmrgJpXTk0wDNntwqg9ywThzx5UaTpHu13bQdghIyYt8N
ZxCRxmX2y6ya7Js32snGot4Ydir5mWmZ5sdKlweIQYyAcc8IRItQFgA6fQ9dHW/b1LG6Qc2d+LwV
TmiNbr9pZNoHcQEGZ1uZyZYqEFiBtpi59zTZbHJFw6bDk83X2vJtKD2wX3qvOLmglYUGIyiYm+MA
VZbK9XvkTzaJWSobog3pxrYSogadVunWzmTD2G4h8F9BzbuPfZMkr8loghbQNPUbwghibUyUGSNi
0vbeQrer/Eg9WlUIZtH2C0VOGVITkmpW7YlHL3F+dXXW+VWJTW/GFdn2skdQCgjnPvY6XDsFrsE0
L+3NQNvmAJKXfOpKQOmcpGRvhp479yhlNM9Oo+RHIcoxspUktf0MGsPlXZ2MloryXMwDKsSoBUDK
0ZPo4RCIPvaBRFoEVwq6G0FbpQGb2soiAcmkL4jMINcWV/mWIKF6z/rWfZFaHlcB7Sp57PsESjlN
rHbch/pL+hsyDzIyFRAK8sTJ7hreguBI2yT1Ozfrgwb0n4AjwtvFZaNsvXqAe7BSO4AylxuOutbt
85KTfel1IjQz53uDvfAQV1UD+aq4+NpDD+i+JSUaqhZTvmho0xdC5bDtDbsM5egaUOzm6rOrV2mk
J0oKPbuU4DnE5c4YmLvRk7Z8aXOOV/hYsMCrsinokQ66JVnekTQj25RJ9aqIWmwYtYt7RmV1h96S
zQNePAnufIOfrLzunxybJwe1ptgqwsgO3KLv+L9oSDpDohEhzqZFhnbnoYn3Ac8tHvGKI7KvNRe9
pMwu3pAsaaN8KBVf6Ry6MfQm9wsTT4wC2LUXI7b0rV1b6snDwX5uVLvcEBIXIaMdCVO1gPRdz9s7
NRvZdrDb4UtqFs0XE1htuE9T81knxbbO4sCl7gEcxq9ZbCqhpGgmlehdFtCCtY96j7eSgDsMQAoQ
W13Pze3URj4whNrtiNVqYdyw33FWSziLlh/LOtUeS92lQa6KsLehaFmPXYu2X25zb2ik+ZEzAaBu
yo0HSOy6AAoxLcyAHsdV3WdHopZZkDSkAqhc3RFN8SGSW/nKqI/HDgW/TRNTflQ8mWwNK4b+NqCj
X1AaAJwKcPWwb+ribgJibPOKJoE7du69VtEsrKjnbVs7xbUOuYlnU2O/aNq4J9WAm7O9CmFLxxUU
dY38MCSp+0OvtQIF7ViGelM3J7tg5p3GvOboSPW37ZRw0LLWjrQ3oNHeU9NHQi7fjhZafhJUWgKP
NaZv1eWwsaVMoafo2hul77VdYqnST3OXvpu6RO7fSJQTtzN6TEtZbLOkUwPUA8lGdHT04cKVjahx
MaSWYECsNghCPbSwBLmsjkrNGvfKYLo+ySo3hNKnEmQeyQ9oR2/d9S6p/LiriA/AevXWcMgggMAc
H0YdLLpRzcejpw/ZD3Rms7durfX3ELd/H2iWv5iGgrm0sq+dJ5RtKeOfUojiqTZoFQG9iG6Wva5H
pe60PsLRZNPqNtshEE+CScc1RH6kC0GIMnwN63OQqYLukjZXjjKBpJ+PzIn6qCJLGcima8JcY49E
67RDDP7aJvEG5WQ2SErY1CzvkIEuH1qTduciVfoXq9GexqZAK89KLbyn2DNPRqsqL5Cq0dA2MC8h
4kc9EpGse/MI6R9KUD0CasbvHsvkHZh//VFvOTuYuLKClPSdX6LpmYGOhN0k+VmIoMTkKDAvVedg
x0kXZpSirQSjVcBS1fU7USdBnFrVncE1ddcy1Q145bbbgsRZwA3rq4Hiz35Mc/YOCTTLH4dmenKR
fJNZSYunWM1PdgNVoEb3RssvK238YqOh3MGWGg0Q8ao7xyne6zzz9q3Os7BPbMRlqTDuODSdt4Wi
3ZOqKwI3qdSIG+00hc5waDzFCyHv96MAX2GX4/G1pXUukVQwsiDXkIBiTEHEjReYdQSmoX8pgTbb
xqOKF2VPi2+ZotSvQK3aRxtnY4eaHvdL7rUnBfGUn2ZxErqcI73VFtoeLdbHR1yp3G/Twj7zFM3m
8HKN7zLX1TdF1St7s3Fy7ne6IIguHLJVk7pEGJA3floV3oYh+eknkv92U8n9HEd8ryDPtEETDKgs
9LWyGauqOiNgHn0FiCSfq9hRiWd1vl732oMLHsM9Ker06yczpVNyz/tD8Ne0CfB/mSmt+862Rs8d
I+Cdbf1+LFfypEvJw6kLAr4MdjJ06y6/z0QibEBmxqiRjz09EH2lxrDyfXNWZOzQMtPVUnzfO+Vx
0K/BnK9S8JgeD3UniKuBX3RFUOkdF3dcH49RV+bIFB4NdTvQNazb0hg+GpkVMIVVWJ3dwkhGgkzx
18T21j4/WwIPoDHRN/i8g5RjeebJ2+e3kDcVeIBo1yaQ9OUSDw4f7AzZp6gQ3yNh/Pj010FjAMkL
iqHuRGu8/Hpcd41St7YaQTzyu470EDJgn60ugsM7pfFRZEEtGVYuTaDFdJdVorKiWC1OKAEhrz4Y
77eHsbCRYAOYBNRX8BaZc0xRQfAMoAWtCBLbmohqhkzF820TNn7mRUViGoYBiik0xYCqcqf//qHo
Ic3SRJPX0ook7kioND1ZeYscff7dAbd1peZ+DaqaBEEm2gfIjEi+zdzGgEQjHytm4YLs91nRHsdY
nsEYfdZF8lMdJNKRn21gOzGtJ2AkBLFhE9yZy+GpldK71ORWVCbUz48k+XV7+qZjMJ8+lMdxxgET
AlxhtgtyPUM8w2In0tmvEe370sFHLtXvcfBVDVmgNYmYOYMCuIWpuzzkXKeq/CT+czkgq/K8nBHV
jljraBuux+Bx2/XRipEeLskmS1ukbNlzbyibjlVxcHu4C14BUCK83jGpwH/Mi/bI6jaKjfMcAaIR
DN2R2p9sh/Kf8X2wMPMLLe500lHdjhKglgpsSecvNjx0yKbqFNqgAj1xOYElgmUX2STsCDR2Ro2l
M1HBgTh/Ij/ZvG4q9oH2gen603gFNfNLS4OGuL9zpBEJpNDI4CvI495ejiUEAjiEKGEDjeyAsTjb
DaB31mrDaz0aUTJL5K5gEas7H6TCseJbqxCvSlN8U2NzJzy2I8jnmf3v27/hakug1A03DvQdIK6G
NY8FMpVbeMZ6QwQmTZCR4n40xEo5cdEE2teAbQ8mPLCElxNZ4S2GXIIxRJ2o3tU6PjqFu7s9iis3
OI3ig4lZORtII5rktT5EWfNDY1AtYqee5T6xtrftrA1ldmvj/eG6ZQw7oI/j6Zwi8F5xsksWED5P
XSU1VKnm0j4EwAcIPaSwMKUCE3DswexeZSssFLKhWYxjNCm54Z6d+9WBm5wXehfVwkkYsGboZc37
2sWL3xPCZ4TwfU7L/G7o9fSltFN3a3Tsn9uTuVDWhjTZJCQBPpkOJZTLfVEoCaNgrQPqgByIA5an
qyPwNalvaCJos092P5nOs2nAysRZ/MPrujQH2rjuSNvoIgv6w5A67yVatSGHL+SruaZDdnWvTLYA
HgNNwsXGnB9sp0ZrBK3su6jv1a+6lWxr2659C4UqhBkD9a2Ohamd/9TGtfZti5bBjQcmC9HrFSy4
M42qBkGziyQahHfSQVNPLbDZIYbaUXsWHQtihW9uL+RVYIDRgkQxAYrQAuuKTkBay0ZZye0iE9JQ
IRuKRxsq5aSEQKHbgPMCZ4b20fon1d7/LKgFmSh4aahvYxtdLqgphITShQc9TdwBhb0jeuJTRce7
Vgvxr+Un+7v9sTcBcybiN8KfeayVez1e0o6B/Qr2WYGs4Bqm7ipexDwC5Y9i2wRvREX9ckAoWFlM
tiXOPh7VrgfhiwaJ4+bTUcBkBnU23P/A/0Is79IMjgDgFrroo9F0wn60ThCZP9zeEQteDCbgvwAa
n0i1M39MBgU1jrrto6wq5XlwkUnGeyR5um1lad9BdBm1TajvA40zs1J4cW1ZStlH2JIoge6teqqn
HSspA2nt+/bttrmFS8b8aG7m/Bs5tEMa8z7SCCAc/W9Xfx48ezvSn7ftTPN/EZRifSCRCOApYmzt
irwm1cojicX6CKmtL1ZcwQkPb7QyvzpCQ7+zNPBa57EApjq4bfc6OJ0Mm1DJxrUAAvf8QJV5m+fo
CDxEKTpLarGCTBDfWJZApu4X915KxKaJ8Y+5xhNa2vZgAiDUAh3gGgepKJ7ViFQDJHF80fBqser3
ak3xZSnUQlsAbEUgLbHl54hYW01Rv+zGPkrUkwUPrIs0UPKTjO0gdYSvjWeb7Q31gejvSnf4PBcK
rhheGX9NPJYhP3d55syurHMjVfWIMyi0IumbpGR/e/kWztyFiWmaPzwF3YZPeetRj9xCgHO4U/Tz
bQML9/WFgVkcV5tGLi2CMWgUpSNjS+ShAy+a0jepr4QGi2MxNOhy4xrD82zmoqCgpxsUlcHIsX/a
8Y81XOLK5/VZAqnPvNEdWI7P+5VO/TFfS78sbGmQXPF2mPwfnhGzwD5tTZSxwB+PvBrQYT5I7YUD
JXTMOs1aIVho07dm7sJBJ2fE8NDvgEbYzNZQCjZqpToC0u/5WvpmGvejkm5J+dUkv9xxqpnxvQtg
m7mSQllwvxeG9csNR63MSHpLjlFNkyfAijfEeI27qNEFmsvtZb7yjFhyT7AH+gI2BhDhcyZepUAc
iudijCo9+cfO1H8qNMNAJQulB5L4KWU7kLV/jjG/N1rgXW5v/oUtM3VIQcYITCL06pntSOlVlltI
YDB1sGUgf7Zyt6x8fi4X1rIsHYiOzyNrgJT0pnHf/+L3I+THexOIXDw2LxcrEamgbieHqEjQM7ZX
EXEn7pqQzPSR+VYEYeL/jRizc9W0KlW9jgOoGsMAgMxfWGa9IGv/qycod6jqm+KN1Gduv7s9uqXz
BsEY5PFsrNGVgkddo3igxRRQevHNRozd7FBMvW1i4fafNGn+a2JawQ/u1RS23beiGKPUCc0ftQad
9b2wVvb44jYAER+OA4JPiDIvjQit0A0xwogxhtaApuIr87Q8iH+/Pzuy8aColQXdoqirtq23S7Rt
B0X3tazd8mr8a8WYjaJxB8laWDH4RjX89JuxNo5FC38C2Kn1zlVmtbQHcMXJn/c+4Ou5S77nunjU
amtze9FX7Mx1sVxChDnyYYgsvON6iPclqGP7FhHR39jBmw1Qa+daWCVmAvg+CTi+VT4wAKdFBIDK
bROLW8v918QsevWS2oGsKEwkQDqJrPSttdZsi5sLYSMI9bqHCHa2eRUAH0pBbSRhED6yTgdmxw7R
ZbvT678YCxwxUqk6OhjCoV1usAyc6GFQTBRPkD4F9G7l80ur/vHzs3dFjkerVwDWCry9E+q/WwBy
zb/wJpPIFWYJ4Q2KEJcjgAytkQ60VCPCw7QKkgMgKPbau3xpyafSABKZaFAN/uulEadVRloK1Mnc
ERgltal86lovt7fV0qIj8wbmJdKxSDfM5srN4zhNtESNXKfbeLTe07j0U0/buHR729LSaHDzI4pH
3srD8+hyNEDPIgGhDChp1W6709CzKkyQb1yRk12yArUV0HkdtJe96remohW1raSIpjqxVTYAIN0e
xNJ0YS00C4xq1F7nSg92AXBEPFpjNBgAjiY8yB1nI8u93ayEhUt7GEkZNBLFM9JFpelytnTBLBNd
c/oIJX2/zX4wIHxYsfLkWDEyd4/AHwtDVpOREnrJ/LU1kRRZS1csGsGzaWJjoX3tfIchVmctQpUe
K1IHhfIOWz5fo60tLjsCPCRekXq9ol3pyNdRMPX6yAVI+CjGSt/FiXy/vfjTWZiHR1iN/xqZ7eCY
O7GsbTx0iwypR/7GADqojDesjFf+jSnUTyFgifrZ1QOkM9vCGx3A/mk/oOuZWt95inZuy/EBLU5f
amCgbw9tcf48MMag8AMdsrmrqfLarDNughllVb6r4WForDjlxZPzr4W5MnCGLKAAGX+IPGdHlXCE
lA+AgWsBmLa425Dbm0RbEWvP1bljtPmuGhMTx8gAXWX3obMHP8/Fa1LnzV0sOZA0KJggc1y43xSJ
NvQFIBB+0ffuTnoS9Jo2pE4hVwK3pbcWJLYmPAJyM1BkuDzOLbrnZYpEWaAq6n8KLX2wKkkCxWnS
oEE5zPfQ+GLHWfH5dzhk8f41O9uxQ1J1QNmQIaqtLgAscbPK2vujtTs/FNZEs8S+QUnvz6vvQ1zt
eKn0CHg2GFncIeMJoBob3GKLYNu+UwdN3KFZhPcI5DuoFinwMT1Tig0tMpDj0dFxl+glDxRp0rfb
O3ppI0wsWVTVp3f8vBBjjRC4RDMCnKDujnyTPFTJ5i8sQNkBIiXQ1Eam73JNUwJKWwpVmUgDCDVz
awB9X0qxhmZZOjdoHGoh7wUyH7jOl1a4CyR568FH570WsrE5ItkrGvAtPtmUYkqPI9fxr6HZXklc
xpqWwlA8ALihliGwUae+6CEo45mvt6du6ThMQsfIUSI9BFn/y0F1aTLCX6OkyBTlQe/Q/chTdtCG
O3MNdaO8o6+qmn6/bXNpIqd1Ao0VzISrtHnCWxK7NSiReXwqTeiTqj5UydFH/baZJfIxwpb/2plf
qqo3UL0eELVlaFpagogkgEjz0EtZzb46+Z1RIsOCA0+Pba4eqmZNc3hpaj+an0XxxcDjGCC6MQJq
VQxBPb6W4qhZYaH7qrMSPyzdGrgPMZm428Ftne3NNOt5aksdD8Ua2iOV2fh4OaYrE7o4IFTioFoP
oA/wSpd7xaWpU3oJ1g1vr3ZnKMp4b/AkDmKjQfooy50NNbvsSRRkTTVk0TICF4R6Hv7Mg3wjB8vO
tDCVtdjXehPUqBuM+nOqmei0G2nOSui6EF4g0ndQ30Q5bHpWXA60noSiZAzMl6Wc8bgvhm1V32Fe
7U+Lb7hTI2JEYuAjT8I6s9NnNnYvoJegRmA9BGP9CzSIhny9fQwWtgZo1tgWkBIAZmDegUuo2pAN
QCJH5fgcj1urO/zF98F/n0J9vCTnKs5VmRRa23MtEmgFMvjc9f+370/e5MO1ptZjwqSRa5Hu0SDT
eh89E/7CAhQb4QYR5uOGmllA/qPIB0ONVJL5aB7/2fYyk0N3oQ8HZQy04puKJpcGKld0RWE4WuQ+
DNTwFTCfbo9g+sDs6sdWnT6Nu39qZXtpoFHbXMRmq0dmnjmh9IpDTC2wdeWd0Vv72mqyoO68EVzI
7Nttywu+HLpHQJVNFTaUrGdDQxdilSkTPHIEFaEL7K+Kt2nZl78xAlwZuiqj4jQvghpZrFGnJ2qU
qxJ9VobhIGM1Dog3vthGsRIgLo4Ios/oz4FjefVKMjtPV1QgyyIp7C+Qcn+amIS+UtDT4K4pLSz4
NRTB/7U1/fcPe1sRYLbqfYY3f/s9z79r9RmNc4ATgWJFAa2z27O4EIeh1SAS1lAlwr07V8oxHOY6
tQOkacsBudF1Hxrlfks+2Xzqz2ZHaQ5oVgjGTS3kL8ekgxvixCOKC8xoAs8DsfzzqV0kFdDAF3CQ
yZ/NNnudmODCQwg8mrgC1h3t17rTLHnMjwZmHsewR8AKGmOMTL61u2Pz+/PrgIcdPA2myIFe2OUE
9XXnNEOMkhZ9G9Sja0TxWu+XxQFAFVDDHkYJep789pyOoK8Z6klu8ativpWv9cu6viAh5oKO1pNg
Mf459/maHucUkkLOyUpBFUiOifctBZXbIH3Yf1rbDiAjGINyrwm9nSvvXDJwJbV0sE+ldkzv0vjT
u+ny87MjmHZQ2RgZPs/uXVC512KmhXL5pFSPLBsQaCi2zS8XrxpssL4b6wR6D6mhHzGeZJKAWX3Q
rEOlq6Hd/NIm7rRyp4FYqvXPn91tl/Zn4/OGoQR9rrNOivfCwW2u06MstE+7FhgB4maq6wG/NAc0
t17H+JhhkFr6hUvQMws/c863B/IH6nV5yU2oSnCzgMdCpDGHgpUjwBYUIfAJuXm+rdvC7oDrM6wn
IlP6ilkG/bUsvniDaL7KSjcQiFYp8ZVci4Mxr0DEbzxx1+tO/QhgLaqPY0zTV6lId9eYvbwzU5JE
DZPFYaRJsbOSOttVBiBu6gDEAYjierNHKCKG0GJDf+wRO+4TvPh9ATzEAY1i8x8tT5MzKk89avmu
9go9deU1GSwoJg6kiloCyUxZj7kf2znICsmY+Qw9v9EzaXDCLpMa2+HiaUFvG6tHCq4joMym8dJT
76kpm/e0U3RfIWoOxtyYNuMWeTByqIcheSuhCH1XD648oBtqCqxTy+33Hliy37k+KOHtlbi+SKYc
gwonjwwf9H9nd77DwLZSCwurzU85WKMgc39aEBKH/oOJ+dPNEHHNSAUT3lZmoEttb49gyX8hHzE1
O0O77auAoiwxk71M7JOqdttU2Y/8d1U0vhkfE7AQb9u6dsbTUP61NTuAPW/MPKlha2jdXQLZJltf
eZctWABCAtJryLMhCJyXi7QyYQbHzX/S2m21sdaEtK4DIkTF8PKTCYQPc1VIJ6mQLkw0tE3pnySe
QNyaUD57cy2LszQM6K8igoUE5aSseHkvCpomXNFa95Sq39s75n67vQ5Lw8A4wD5GpHzd6hPpfaUi
iWefNOi9nnt3hHwHJNufx9zoHq1WzVe0pnQdv/fSX6HfES5HQDmBrgfe4nI8sZRJO+Y1A0qK83NX
DQfNBUN6U6fZCPUiV4V6E3tz1SrbdGMmHp0GGkqUMeLHDWTK1BTpAuEK76mEi3I3rp3z7VCbDJPv
OoFR6dkPdFzQz5P0QVAqpXy+PWHXx3zy6JDJAgphqrLMfn+Sa02rFGNxgmiAOmnLC8OvP11cQRM+
OHXkExAtAnJwOUcEsbYJQic9OSoPRgDlhN1DTSK8PZLrnTVZQS4G8dBCuMJqUupUOvSktHeaR4Ju
/LxLhAWEpCjcgYJwxeghSTL0psqyk1GovuWA+K9Kv+vfPz8Ow4LUIrCt05tyHjmWg4XiXZmfhjQo
z8Oa7vK0oLMNiwPy7+enafzwGqFa05HOwudj621MN0pzDzGNM292tNlp/NNu0UT7WER08FpIXM1X
HtUUZ1B77C6d5Q8OyN0QYvvsbEHD1kG+GWVbCNXPiWmQ2nSo25TiVOno+LUry/3t70/+6HK68H08
QTxAEQHRnZ+P1FRJ6hlUnDRd0IdWdcmzqrTkmFl2fW/GbXcwFNXxe9Kt8ceu9/NkeSrX22ggcKU5
SMxKF3nDxan51eY+fbk9rrWvz/ywOmRQ56C1OHGaBnZzaP8iH4JSCHgmCB/QhBN/Lzeal+XQsIDL
O/XQKxh8aqzFo0tDgMvCqiBbiJmaHRQj0UymmVj6oX5U4nvVWF2B6RU7W3z0frKQH0BHX2zj2RA0
qUNzwU30UwNbm4R1VhDXUGMK1LxwvH0yyvQZ77wyAH/XDCoFr4zAa1qOV3eMzqfwDZbyo4w99ExU
4zrAyX7BjtHQRDZpVdBGbLlVUEc9Z63uhqQk7pZ7uQIxiCEPUXGgQW/oT0nXWI9ubCl7ShiQe9Bq
H196zx5sXyv1ZC/AC6mgJOdASrGk412n8+6laHCHd3baAVoiFEcJRK0OIasr59Mvq8np2vDquAWd
K4FUHWcBPUOIfiJ6yA1ox3/ag1x+f7p/P7irtK46IexpCYanwnw1rR+3z8F1kHj5/dkmalqNssJU
tFOXp2rU1Y140ICYgOii2hogqxM9fYSwOP+028KGQsM23CLownPFp1U50eXQDDyS48Ghzy5fuXKv
z8bl92fTxt1axpXE91vQdTW4j37FLy7AS2EBxxoxzJRtmmcHBEn6rocCN+DNX3KgM6wewnmQccih
+KY8cJKjA+TbwIrw9nr9ARt/OJNIEKDtHgyjI7QHIfz5mayypEg0iIScY41Af6BAI+pqgChgmdqD
4vfx0D1qWeluuFTfaJsVgRnbZ5VQ/B6jBRAbmgcHji4VYcHcJ7xBs9CQCVTPirG5axP54uTQLbv9
m+c1qqvfPEWtHzaxBhkJSyssdq7MCgpayqvXkLuYa69oVbytjTZg6ODqmf3eLax7IIICOeqH279h
tiGufsIsBhu8OEOjCkybOr4pytGAMN//ZmB2oVgt6VUyjVF+hZIWz1Y+P4tT//P7EUTiQTptgHld
FpdA0VRQaTmXnEG16aEqvkjY+YsxfDAyTeKHdaopuiimKoxAR3CwwWJd2bxrg5jdJymU7kQ+DWJS
9RvDAWqFa42aZ/7sap5mWw1KnK5LO5Wdi+47lQdT4xvJ701SbnVlDVc4T3tdGZttKhcwCt2rDYxn
+C6Uu9iqIM7wlSFXWzQvpXeCBOxWmO+t6mzT8htNtreXaxrLlSv4sFyzLdfrpZmrMcx3lu8YYGAe
8ywcuxVXumhlSkqCLAAt43mE2eVlzPPOZecxD9ClTat2mUT0v7k9lsWtAUArblDkjK8oYHasJEhW
4PiIYqNrW49vyzVd5EUX8MHEbLrGsYRGnWuzM+Q5s/bNc1bewksT5U6gb9xoU7Q/e0pCckhwookS
7Q5PZr8D8qff1XTl4lza35BiMVDdwGMeHZkujyjEjBJUkDCIyj21412sg1FTfs2T5x4yPbeXZJqP
+fZCDQXlIXdKuswfL6bUDWZmXnl2ILWYlAmut+ekO4rhZ9nsC2sFL/Hnl1+Zs8GXQLUDAnRzfX0+
ImOQmNjNedy0vt1VUFalzKr3+G2Vn/fQHCSWzIIRyQPIl7kiBJCx2xUdlHBiRcn3HmReoHmIK8Xt
CnK0DZlvM8vNA+Dd8kAhFcTmpMqrZ1FZ3ZOGJqsbKAo7j8Li7Isq+LNFebYxRfOPNeTyGQ22nGdm
2zRkutsfei11oLAqGPd56UI7DZK9P+uUNujcxuPdYMegUTXIItTVyJ5BlhZr9Yjr/etOyAdsMchz
ogg9C9UMSH8mQ40aN+u/xsUbsKEr7v/6DF4amLl/gEfcakxhwB12UJsJodCoNmvNy5aN4CIDLhcp
BHsWmUEJrRjtxlOjwWQhH5tgVL6YYuWiuT6KwDMAhzW1SAP/dl4FRIsnu9EVyc9YlcCwHwb2IryX
2CxXjsj1kugaMpLQHwMsACDAabAfLkxVb0irYBOcSzco7GBoV75/PVmX35/G+eH7Y+U0pGf4/pTI
d7dev/HYCgxkcQh4wMBxoes8Kg+XJnoLXQgVL07PpHFCAU4YKVf84tIg0PpjKpvgbF9B4wq7UonJ
WXrm7l1Kd4yFWbHyClszMXPtbaJkkJYq0nMrA72EhiEeqyuHY2mePo5i5t0Hh6mNQTAKW2ybAoJe
4W1vu/J9d1ZRLtFf0ChtNPUz8/ekKKCxuxIBr8zR/B7vncGuoVibIqX2alfvbV0H6lqSfs3G7HC7
vLJ0J4cNyQN1gOba0VyLIbWFs427FUfuP2Ir8zM3QBu2UrhCzk4J9XetCtAJFw13KNo/xi+FoQeN
cYCeuyS/pf1L8X6zdE/kNqvF9vaCLY/1398xO5ue0YoYEp7kPOqh1LcuCe32L0yA0Ip3HvQDriGf
CpIlQ9XQ9AzFcsPetfFTvcbCWRrFRxOz4+/UbetkGUnxrghUSBM2+9U+nUsL9tHE9BM+OLGYmKJW
INl4Tp1vWrFR2N7hgW3tbi/H0vn5aGW2HLgNtEQpEsxVDAL6nq9181icKCA9UOVAD5Sr2ze1xoH+
H2lf2iMprnT9i5Awi4GvkFutSVV3dVX3F9TbsBgw++Jf/x73ve+dTCdKlP1oNDPStIZIb+FwxIlz
oAabvHD9DrSvFfgdyfYvhnBiQlkLE4ncoc0N7OwO/IqBWx7+4vuQp7IQNwJDbCkBRKsRVncpTV5i
6ms6GLZXbqvFhT75vvL7PbPqOdJhyUvvPaM4npXPLuip0r85FCdWlO0EQRA7bSI7ebHznZE9MHh8
d60Kjx15Hooi2j0xoeylcQbJVlM4WIgPaLe5bgD4bDmuGJEXxjUjyuNxdHPAq0vM1piUu7rTwUsF
clf7e29te+cFbHY5f/2/rb9yS9pTQhLgXZKXad6BQzxbc82LR/Bk2pQrcjDRmEgn+X0olJshvVG5
D8/ts2VR6+VaWnpu6uD7oM1sf+drjD8rP99WnlZmlzlNk2FBhOHXH/TH/2nybeVqNFhnuvC1yUvX
3dv1bpWOY/HwgTMLLW8o1wDWd+5lu7F1nRkKjS+ou9o1uOmeU9Aqm+9/MYoTK8oWmsbEGY0GXpC5
gV2AaXtz/fuLXvbk+8oWasHlxmNHT15acTeEWXE3jStOdmWe1Dir50ZktSNGMAKWhpIyNHXG31X0
cfM4UBZAPwhStUTmHM5Xo+4YoOVTHL903K+noKr2U7fCp7CwXSF+bSIfiFwAnoXKUgCKk1pV0mvo
no98z/lV69OKp12YKsOF1gf+gp0LiVrdinSG90kUTqO5mdmDl31yxkMBctrrkyV/qeIJz+zIkZ4E
CMTU3AFFiCjMtW8oc0JE48Xw+IZCz2Wqvxl8ZeLkSbhmTrlADDeeIN0Ac7r5UWRhlOzn4iuzHqFv
unIhXu5mieFECQ19WOA4ViH2EUjTxMwiPbTpAaIKTvkMEvvrc3e5C6QJpM2QE1hIOtEYrwYQNJGw
NAIntrZdshYhrlhQ4fvCzbO2+GMh/SolONbSckuTBKQKQCsQuUKGUVkO0kH9pSwnEs4xBQ7Kfq2K
+aDxYX99oi5XHY3mlsTsIsMIPLJyIqsMnRVA75GQg7kHYk17ral+kajejoBF1m2/cnYWRwX2Bw/d
WiBvU8s0oprmYm4xqkIb7u008t1Shz7Gz+uDujw5yNjogBOhuQISgOpbCNz6ABAniBWaZHrI6vG1
dZocGTLxc4zsh1KIT25ye5oTNlGUl2uFh4nahZMkg9dkY45GggJU6oIV32d4H+hNHRqTpSuuYWnz
AQv5v2yRErIy02zsjCck9Nq7ThwRIV2fwMXvA3EPeDroVS96U2w6AHaLxFfIrE9p+jNHYeK6gaV9
AAZVA2cTXWAXVCOgVqmBxLLRuZ9CXMKNErqHjiyo7gaTrmy5xbHI3DC4QAD7UCOAehwrMmiYK4u2
GxTgA9v8m9k6saBcOdD+NmJRu9huevUpyfgnlFbXspxqhycuG+wvSEyB0ARl9YsORFMfR6Z1DmaM
QufbynADJPojeNbftMT0HSKsIG7a31ygRSZJUkgC8kNUEb/NNJ/W1fb6+l3egei5IgBwGGgGQyef
4jaMtB/0fkLTiW0G9RcNDUAkrMVfrJwt2TvRKGWBvkrZ5fo8O0Mf2STMzKQ4uBOU8erKWWuNWNof
NiD5kqsAGRS1Z4F5ENbW0SkVptAZiz/jyv2L7XFqQJkrt4qGAe6KhE72mE4PN2JM/2yM088b52FC
Y9kxa2ZBQhEBl7DhN4e2WOmT6VEWoRaDPYAXi4SacxiqO66vfH9xJwFlCIlDkHybajDQV1PJit4i
kNYLunrfekePPEIY5/p+XVzkEyvKJEV1gRbY0oTDrLMN6dPNP9e/v1DLB0UEmhQR+IEB9bLKpdkZ
Yg5gRdLi3SafSsogexImxrOR8scGsrd2F22GfIJc0XEYV/K8S6MD8x/oSgHgAyZNiRV4J6AfjR7l
0HXBiBqXm8P10S0FCQ6cDtosHYD81RwpJDJ5lRM0f7KJR6lv624T2Brrv0wIUHaDoZd3NvSlVgLS
pZ0Bd41+aw/A4wsMapmRvu0BqwrHEii0nufiyW5R/eKd3d+j2Nev1BCX7MmeTNQPQb96wfaQziwx
m7jV4cvovujcQwv1MrrLopXZXFqtUzvKXpxn4Of5XMtxRR+CNQeov3y5fcFk6wwWCzJQFwFQDV1J
4RGwvEQz39tJ9gS+FOigDtNTbtgP0CO7PceFKTsxKOf25K2SJyRLXB0Gy/bDHu45rTfV/Hmwxr/w
pWhXB7YZXDloq1S9kaFF9ejoOgjkqqD3Al3wzfWpW1odgHkRXaGyD/Co/POTkZhirlDwm5FnSiFB
U0Fb6PbqFQIbCBDjbQp9MRCGn1uAVmka20Lu67FC/3RYUQLRxx/Xh7EQYJ0aUW+1Oe8aJ0tghI9o
m0WMDGVbBwAFw9j9jSHZ8SfBthft2RkUaFkhy69ed2i1X1H30Iyfr5tYWBLczMj1A08Guipdia8Y
K9LU0ZgZFtZH7P0GlOz69xcOPh5ZIMnEYwstRuoVxEknGk1DA33Gn5r2Y6j3LLGhQ/163czCkiBc
ArWkZFvGdafs3aGuCZ/ROB+m0MaBVNQHdDP+wgI6gQ30/xkycDrfWVAcsmfkisAEMFXbtBifuina
1s1a3+/SQCTYHTymwHjiUjg3U5HGcmcXd53QnnQB/U6RBU21Uh5dWHQ0FgPYhRIFUOLq+5dPpTA7
gTst4s/6/Jz/vn2qTFBgoWYBDSx0f5+PgWoe9GhddN/n0MiDTEpYVN6biPQVX784Vbi+wFsAchYY
OzczQ4PYnfoRW2sw9rM27FjVfaQJW6lWL4UfIF6wXWKgGx+KOEqMCWgqa2gZw/96XiQVNOfAzNM7
oDZ2DCqlfpclhzKGUFElHsuG/wRTROv3YBy9PqsLgQJ+BnYgZhQvRxUWP9EEgudeBnaPYdqNOSSP
7eJLn9F3M0qQvp8/rptTWVtl7AusD84uajcggFEbLAf0XUT50IGsAV19O1GR7FffeAO0zz19k9TT
sJ094LMmquUfTe/QDY+ssfE5lI//wocgiyIp1dDOctGgGDdugwYA/JI4mXy05flz5AVxgf6+tZ5Y
FWL7n0GbpgmuJhi6IKef7SKpW+gyhwbl/VMSs3emTTHkFVmf7HPK+XOumfReb6w26CLqbnrN+Ysn
Lw4+ntSAdQHKr/oyGuWQ3e3Rxzy1ydZ0q5fOdG4G2GFtT0woF3E5oh2qNdGJjZSAT6cny9M2TQzB
wXgNsLjkauTzAxxf6BICjPj8kCbCg7QyyUUIXdB48vMbWW//LBiCI6wWDgZYmpTDyUaBRJUA/+UY
DPGzo6/EyfL6O0/cQklYcrqB2Q2thuoz2cvwRh4McCyRvAIq7Fua69uafCriGC2yr9AruH7olm5L
eDM5T+gLBKrufLYgLZd4ZdTM4YPhvO9A3fN++/fRzWvDgaAmiya08+/3tYX6H+vmEB233YYmz8J4
TteaQBeWHLvLwA0DDyKTdudG8IibnHqY7RCEOdHnrHm7Poblz0vSClz1iMPUObLinmroiYbCybfS
vkuRsr9uYGHN8fv/NSD//CRKLc1Wa/ISBuAK9o3RYBTDxnM/G/awnUCIOBjx5rrFxSGhmx1NdK4s
pxnnFhPmjrOe5jZyqts03hcr1/3CRYkMmg3xKHnq8c48/3w3Dk3ZNp0DjSroiQfDS5n9xQBOLShT
xoZqoK3dOmEpfjEUa1LTWVmUtTEol32fxiCMbBsn7KMtIVu92bQrZ2PZAtCnoHTHX45cpJNlNyPT
5siqO2HS3iM1y9mjsUYUuXC8sRD/mpA/4cSEVtb63CLzBjil5xea9IYW+1a+3b6bTq3IX3Fixc5d
QzQCA0n1g5PvjTU0hNwuik+EcCIUAgiIzoFOUb7vUV4CdZo7oZ18p/weVNlV+t362ojb8WmoZqCa
gESFLDeoDQikBOGOW3InFPnXVvvtVbcnJc6+r6x4VfeEwt86YeQOwahvW4ApI+tXNa/ctssT9u84
lGXvWkgUDQPGMZL9YB2iBLLJu+iH12+vL/zi9sLdQUw0ZVoXsHlonWgzEj401OwfOfrP3COzghu7
GOWFi0n714jiq+qoN0rLjWiod+57UhgHUIZ+vz4OOR+XG+xfE8pjLpsNPTVHjYKZyvlaD2wXl8OM
PqO1hqolt4vbEFzQUnED4mLnB2XiMdSVwB4Qatyf6028Rjm6MA7wfSLnBWJjRJTqA6UWUMSd5gFE
at7eLu76X84ahcDCCFAOk1TsKIyhxVi5ag2rHboRdIBhD0Hxn2m6sqGWBgDOZOLibwOIAuXioLXu
QSHWxk1YARif1UHSQLng8/XVvhyDBwu4+eBLJJWlMgYKXigdUsBG2E7BbPrecHf9+5eDkAyMUppR
cj9e4CIEFOEhD4b0dIvuTkALttxg+zihNx9ymIEciKTPRaSr1ihd4PR5QzQjnCfgL7QddV4K8tix
vaG/XR/Q5TE/tyQn9MS/Jx3VGW9gSZs+efV9AaA2AZgSOr/X7VzGQed25MSe2KlophU896CmAkIY
yzz2de5XXTiZ5aZpHrvbUTLoL0G9HGG2id2snhbXa6wYLGtG6DgxdgEks+MnSFD6hni9Pq6lDXdi
SE2x8LnKXV0aiqCSPPXfGgDhrlu4dPiAx4BVCT1FEpGjbukR/bkgya1tMMbWG2ExiPlk44+qY7t0
YD8MMX5ct7cwIuB+kLqVr5RLMTcNZJFDT6YpdEbnV07hapzs5jKI9DFQrkCJFAl8lRyMmNwCqZo1
hZn9muysZGVNFg4pQWBE5cMHQaqp7LUOQrdGEuPzzjvrH5vkKWcra7I4RycWlKjFdvpiKiLwZ0eM
+X33aV4L7pYMQItZ+nn8C/7s/LjoieukplGCjhcK91VH/SG+UYcKdy+SAicmlCC4iF06oRkTGiyI
HDuxGZEfzMeVbMtC4gdWIIxNkR8Ej5q61DGfTWPosZuG9g4C8aXpl/WexvtYC3Ac7XkL0QS6VuRY
mD3U1yA1CtgXHo2GctXEQ1OwpuuQ6jbGwG17tA7ffg/AAhLpKHsDXKbi4yJrbklvQtCgjH+4SQmc
12Zg++sHcSF/BOEuJG8hLCfzn65xvgny3IzyfkCtpqqeZnveMbRo6SX19fwu7p9ifp8PxV3Fbw5k
YRX1DqTvJbOMms9FotdNJgNJ9pZBCFYMP8fa2uql9Q1ENDenwWEKPWGIyFEhQjb8fIBGahdE7zmS
rt6hHH6P5Fm7kVhV7vIzE8pJzViF3pq+Rr610zZsnJ/alq3shaXdBhYA/H7c2HhwKzFHrRWkZlqK
3GY2xKAF654NfY2/deH6RGAJZhzUbRDfqKWopBxNIfWoQ230doWXH4vaDWgBQso62kQEKthpW6+4
0cVxoXiAtAjaVS6OLtMyPPNLrI7Zxb6NDOWv6/t7wU1jMyFxJIkn8JRQfByn7pDSKppDnj7pNYMM
deYP6e1XDXg/8HGEtYAwqo4UkhAua2Ok9HLQCWWNCIq1h9LCNJ1ZUPzo3AotGwgsYEXcr/1aF6v8
38/fL5L7zEPfBlI6kD1TNnCF9hqjsbUuTOz6nhep5WeEgzh+fq4z49mNa+ozYkGDZC3RszQudB8i
F4pOJRCRKk60npKGJ33ZI4QagzaJgvF2bBKGhgcFwLOIA+AEzo+/GdHZ6uekD7Vu9O32cdb20+ib
3vb6Plu6gySnr2QxR50YvubcDtc1gCI02DFBAdjznd7SJ107NN09dcWBdMmGleU+dgUaFFe6ghfC
a1OmHHDRYh4vMsqoVwktNlkPXZI3TbAg7+/nHsi2/HZwFObyxJByV8xmJxPmeR8KaoKBmftZDgLZ
6xO5tCNMcI2hYVTHy0RtEEd5KHWyKh/DIn/XGKBsK2d1abIQcoLzCSEPQK6KI82NfoorhhJfXbi7
Dr6U9PTOjF2oX6y4Nrmz1EMlr25oMKAUd8EKBbJgG2TP5RCO7auIxy2rvscaihdRvEurr9dnbcnN
4RECfCtevxJHcL77LKugVtlh9xmJc6AT2IaKjP/SdH0lXFi4IlC6+NeOsgNEO5ARuhB9mP5D4/ap
+Wl+60b+VP/8i12ARJ2Da5sAd0EVt93xrMjNaupCNmzAxrim4rQ0XZKPCJUSiKSaan/DyNJiKNu2
D/s5Dyf0w0V18+q4a9D2pb0MVAe2mQ7fg7zN+apQABWMsaA4LyzZ/I7JWpv4kttGUhPcWdjMKLCq
q87TnIxp1Id6GfLsH2t4RwBP+scK/VjZN6fcXd9kS0cHWxl1cqQ3pYzu+XBczWzKPIefiVoIDiZf
m+pnIVA4XksXLFCG/GHJ/J8hOa8n73hvRG3baKWh4tlss41VTo9CRAeTVm+12ft63B0txncFuGoC
K/+VxXSDRV7ZgwtldPwMirw6HqqyTV65Olq9ckWn43IqjfrJ7rqnMS1RxdWDxqZo+u82XVFAFIM9
tkPp+YCNHlLX/PwXcw5fhWIIQpiLh3k1Eq/hPQ6c0Vt+kR/c4cVxPni0JsX4x0Oo3sr1JC4B0C3k
Y5W9NNDcnrQIHsQeoWAdlw98nj5X44AOyGb09ZluiszapOW728U/ph4ScXYBJXRRBo3u/jR0qLrx
6bl3UdIkki03PzoF2bb6GpvA0tEF7gftAhbkyfGCON8bfRmj5J5iQnJ64PUjQxe4y24HlknqUZk4
AOklUnDKyiOL69kAbc6hpT+VZE++X1/UBb+AtBHKNgCVgTpbjRc5VNV7MPdNEIVu/erdnm8HGePB
CPeGSxQQTerISTw5QAKMZJFd4vdzlgY18mGrxH0LrseCjjACnj8pFrWpotBZXOn1OIVabgaOWyAd
/dLNP037c6L/iOYHt/70F3N2YlA6p5MhxRX3mBvhjV9rj1pr+G7x8TcGkNSFh8O6q94NNU7QK8b6
FNrWtvE2019sXLxCgWpGpAsEk6MMIK9taxIeHcJqivxn13iro5Wq6ULAAQvYuY4BkDweO8oUGZ3L
nVofIP2SfWjC23WiS30PwEjG28Qf7DV57IUL4dTgn9zCyZpYVsq6tCFD6EC4J592IL0OqvST3t3+
hD+zo/imiTOnbcCdHjLXe9Jn975J+s+J1+yu74C14SjBTUNGoyxHMYTxiISb8Uybz+XwdVpjcVo6
/TbEZHCvSLlNNXNoUBAg9S0iUGi/C/sxaleujAUPiR4a8IGizoJajgpm42LMqjrpp9CaB781AGEB
9KP9en2ulgYh5XdAfYQ4SlepoKk1//c4liKF9Okr5yvViSUDSOkhH434Bs1Bigv2kqrR87EZwz5B
eNkm+9t//+nnlQCzcc0+46Idw3raCCdgaxHm0lk8/b5yFvUUODsx4vuuBT1gPyr3hNxX1XZcKzmv
GPIUuNLYcEoyNOuGZrtpcmjovXhzkNvIgK68MpcNoffGw+P2skRQup2tuQkfQwoGaM9Kgxgqfsx5
1cFiP/Ur22tpD0NzBS8nEF1dMuqOXMN/TyesvvhasU+u/lhZK05FroAS8OB98T8T6sSha6GdPHcY
Q9Gme1CdTR0aA4OGP+TVI6WpP65tiSX3cmpQ8WJNaZGWCRikw/cifxjTR15/zcnKJbA8c1IbBzXE
S0ZgbXYsYGX1MdQ8XMpoX7IScGmj5eQvzg8um/9vRjk/qHFHObDA2HZ8I2yESGl/d93C4vqgzwP5
KPSGo4n7/DaDYgOZmhgOoG708QFwhPoJad48iIymfHAmhyDLpg8Hp529Q8Jm+3Dd/NI8IvhHahLo
7EsKUXtmyO9PaEvm0Sei35vTZljrq1wzITfMyfXZcnTgAqCrh4R/nVm8Id4nD60S18ex5Ef/oBkB
aDQuceZ0qktatAaKCM7XdtPrK6HsUv0AyF60uspZumQ+dKNxjirRo7caCD279iG5UfaPc/5ztjOf
0+8WaHKd9HZwlYf2RxR70M0C0mU1b8jNBGIqhtDDDgxzAW6j/Hmi1nAUlbZG6K6y98vsvmy1hHAl
aARACSOX8XSZNECO9QllGHeYd20LUYIXpPt3SC0HdrPpiAhyOF5zbP0GyWUNEh/6PYWSxLgti8i3
yI9qfOzKn3qP7iF2V9drChlk6aSgCUaWBxCNX6Qe3cqby8ZEq5Kw9lHnBDwiR7OnAZ7NII19tNI9
el0RmYIB8Ltt3bH6BYc3sCaEBebLMNwhINlU+VrK2pAHVHWwIFtHdsIEmgEXuTJvThkxKDrq8hVv
FY9e6vqdftC18aXgP7Qye6H9tra5XziPU/2U8h8iKQDtHfxKNPvI9O77vvK1Jobs9XHssxe3JUHc
jiv+cnl5MX0SBoHWVTV11rISArUEy1tnXzw38WfxrHevoq53UAMKKkgBFdG2se6i9qdVPhbmfVWG
yZTgMV5uDNJsm5wGtgOdFx75yNK/0Ozl+glecBOy5UHm5aV46p9e4JP9FzXuOEUFeh+Gtp1fZ9B5
P0qZjy0t5zVEg/TaypIh34G2HxmaAkuvLFkWD5rdtFiySmurR9ZC73DKhvnenoc2cEXVfnZZX702
mqetePtFy38oNJG8RHQh9/jJIG2D2SRDjSUcXTCFUX1D5ud2fi6beDeC7EI0t7pF5MmR/QPYCTh9
56IAWRKWWVVWdGHqPhjzwz/Xl+ziqsfXITIh9z0qQjha56OZhWaNOiOop3DbC8qeJT7wuX0ABdz0
AL7QeKXj42KLKPbUm2SstXb0xi4cQUc55YnhlzoQCcjOrUzbRRAoDclKEbJRUvFAuZQlUJN149SH
pB5oAM519wHdD6bvaumbMSTzHvO9hlNanEzJY4eWFlRwLny9l/eFSa0uJNNja0GAL3sQ/K29+cEh
h3ZiRoloEFF0gzHBjFnaG91ifjJ9vb4rFlYJRTycLpmWweZQ9nhLzbwiRDShI5Ivvajz17ISJDC9
iHxct7QwZWjJgoovOiMl9kU5x25BgXVMS1iK6HfwTR21wruLxnw75P0a5+PCqCwA/4G2Q7gCELoy
qjIVxIlru0Y/3gvvX/L8Tnc+Xx/Oigk1z4B+UicrOEwQ7b6FZFpNnse1ft9FGwYYfCgOrsz/nB/Z
AvXNJK2jKmxTZ0SupBi2Fcnz5yISzsohWlgduATHlSK9aCxW94ER17PX8apBMXcr3DtbHNrhMOU/
rk/awlEFWADdyxIajkBW2QNFVCFBR7Mm9IbCLnzekenQa5CdIEilPPAuyQ+0F+kKsOMyaf7njpKU
sqgkI0+qeIhoLvrUjDG4fLhH20YVPVTO0SE4r0cL9Zbug6XHqL4r3JXDZalXl7QL8m2UQ/AMuMh6
iD4fZ83gTUg7xu6goisC13HXQvbLcBc8FzjCqCfLTkRENefbpHagSj9SwcO47z7nxHgfDBIMZryJ
QCsOuAvbJH21IbU9Bx6UQ68v6eUeNQDWAicwkkY2nnfKUSMRaCgnfSzCOBs2TI/B8aH7t7MloRv5
xIp62iyz4HWsiyL0Sv1tRB4sEu72+kDkDz2LMxQTymFLbAouv5EUIS3+mflrj0o1+F72Vv/Ux9+q
JHRuRugoBpXUXlKZhoYHQxEmZuARx9duVTHC3YRZw3HDtkDLLUThzzeG8Kq6dTtY4P80D/nKqbrc
3OcfV35+1rmly2Z8nBkPM9kM0ev19bj0SOffVw4tCPInKD9gPTT3vv4800ORHazqcN3I4u6lSCBB
uhv/JMoFG1NPi+3WLMLMuY+bxzl5oPZKcX9hnmReFb0XUuHLduU4T6LItvRKRrOkCHUwN/pDtrJt
lz+Pei6gPsD6qIjpJuMWNTVWhBPUOw3HF8laWuXSacOvSFbN/1qQv+BkAIUxDED8FUWYG3Q35XAt
RXKoMmdPaPQ4z8XKui8NCKBfFKMA/0ZArHizJO0pb1F+Cjvu+qPJoKodXF/0y1ounCTSuPJdCuqy
i4hRj7g7ZtOEEbHoYfLSj1gUj5Hdg99af9A6LehovrdIf58QbUvEFEw1f0ppt/KIkptL8ThnP0OZ
WEgetx5nehEKe2BBmk5HoEa3Le/2Dpj0ALn/nTZi5Uq6ZGH+M3a0eiKmAJXIBZUASH1drR2K0B6c
cPLyQ9KmjxAK2DXgZJ1FsYUgytOUzD7xqo3ZioBNGWrI2TEB86zesG2NfmX/+oIsnEICgUhoONoA
rl/cIX3vtVQYeh6SuQGwIgQR/yav1gqQCw4eVjzU0mwiedOVjdU5HHJejpMDkvQ4u1BgOCbZa1LS
oGqY342vDftyfViLBvEiAXOT7ENWoRBov9FEMWRFCJVFZ2j9ZN7VjuenyVNjOX5b6cgksNsdGojt
IXYOtZmFbhlN42LIOrgDsz70+XYmMfq8V9ITi8v1rw0V+h9zPH46inElSKe5CSyk31KxJqC1YEVS
MAL5iR4AmbA5dzuuQBaWFk4ZxuX7VL+z4o0Zb9cXaMHVnJlQDmAqLIeR0S7DXj/8Nrz99a+vDUD+
+Ynf7HCYIr3BABLjkQLoCwkwLetXfNnCLXk2BOV24YOREbOGkY68d3qxNwsGjq05iNc4fNcMKaen
bppmwh1XhnbvJ+YmBoyQ3RXm2vaVq6r4xLPxKBeylVJTsBJmqOgDxn45OdQqbYiOJjukv7dO/sOp
kTuEap071vuS5j4t9uUIDWV+9HotyBH96o96IXyqPdYCcnT8Kx43wTg4vuexw8zGrWvU/gQe4vLO
KHZG2n0WZN4Jbws5Ed8zfoM4xC/Zew4p5dIokdLa1A7ZxLO+yaDZ5dq/9OELK2OfZa+z/mNCYqPj
BhANb17ypJO123dhj+KoIbMhS+iXcmXpMEHOvCgriTGgBt+2drYy58sWJLumIZvl1WQjt+eyojar
QoNMweiiR3ANiLpwEjCGfy0ooWKMfu+ZO2kVcvJ5iPbp9G5r2+uHbW0Qirfou8Hx3CavQuL+MIzH
ptxc//7C9j8bgrR/cpiHrtErneH7o/6Uj8DM3s1iF3crp1nubmX3n1lRXIZO7X6yDCyFY9IHJLb8
ONojFvJptdO0cev1P66PatEe2BGh44dMyYV6PWF6rumGwYHgL4Iqzn2HhzrdVWO0MbSH+OYOfRuQ
atxOaO0BpQ3QY+eTaCNjYnVjxMNJmA9W+zUvbi6hSwuo/YO0E2rTgASeW5gNE8/QuKrwqH/MHL9b
g6QtbrOT7ysj6Ga9Qxcsx2m0P6z8B2crwe/iNpOUlZKjBe9pxZ2beS+mujGwASCww/vX1PiS1yg2
rIHr1+wo3twaEQCnEYEdeLjU6fd1/xC5z2JN9Wpxg1GQWGC5EdqpCHQtaxkIcGgVMuqj+tOKQ0n8
KnvXeCDW2ngXvcyJLeWIkiI1vZhj7qLZ3VWF2PQDuxta9/ZgVbJN/m9IyhktRVW4qYEhadHerWx/
KjddtkZpr6wPamY2oMbA+wHNgo5eFfhVZnMdD51nHW1zmDedWZvPhpXOe8j4lo/J1Nc30uX8xyDI
ZTAwXDMX5MBostZEjYLU0cg3VDfQW3+jh/5jQUp2S+ohPLTV+gMjLolBQmsdq8R8ITPKWVq54j7V
hof/2EB4DwsIgYFkPD/+AwSqorqzzWNS2QLEENb0kxelvQdTTx+QobMfbDZCViapDRCHAwBtR3B1
sWvXK79ELTTil7hQkgO5N2pjKOeoPFOoMs5m7jVtmKJEz40SRcTSr6Nsm0zvTfQg4j2JPgb6Laoy
QIcPo4uu6uyTO7yJLvGJUwQ5gB+j9c+UT3cFCKGq+skaVlJ38pCf3DZytgyJZPKgOgCNJ7VXOGGW
k1exTY4zh9Bv4jdev+HxtvU2ln7b9fxfUxKX5cAzw/D5wrSNhaekaaEGTMFY+ULWwLF/EjXKWACI
RtMzjqYHaJZiAFUznlRlQ46Nzop7PbPqnd0Pw0tEO7IFkNic/b4t0saH3KuO3PZI77PZJbuWx4Zv
abP9aAuv2zWIpp+nYm623E7izzF10l1VI5S/zYmo20MF+rQuHzrad21YtdtK23Dn0LGVKZcjPp+R
sx2oEggluVlUqFy3YDV45yneg5nfrqHi12wo582ZGytpTAwD+o8G/1aYnT+sIfyVK+S/UwWSdETB
KB7Y8s9PIi9tnrOhr7MWtOXJ+DwXunbMkM73e2+ErqXg5mYatLe5yJvD9eDocnDIEcgmbTQe/mlI
PjcctXNrNpFpHi17J6p7xHurkjhKOCEPgnzfosSPIoGkgjk3IVIUanPU4I7ZsOfJZl57Q6uVD2kA
vQISfCvr2Ii6zg1A/3NuKuIMR2hNtFDsjeo3yBEmue/xir2aLDE+i4r+nOeI74ZiIntwVHTPGS3A
q8O9aI1FYslBo4UKrZVgosGgVdyK3jna2NbaeMws1m+qXs+3pTu4DWAqk3vXzND6hjBrsnETr/+E
piLNH7vWRhjsdDfWCOXUnP0UJdSyocds1DqbjqK507xdbD6aayWFheWFb0UsB+YPoGvVvrFsbpN5
bGBiLp/NOfW14cf1LboQJpwaUMNdJrKY6CUM2J9AqthZB1SYvHHlHKyMwlFiXsPutXFiMKJ5ftaA
CPZmXyhvoP/NkqM4ETpjiQ1WTkdX/1akIU325ZqAkpKJ+7PW0gI44eRJUHNJSdSBbHjUu2OTz6MF
waaiGH1A9cpfNfXin7RNY8h/eiKYHG4IH5HWmpT2pTPBo0SCk6GAhyKAWiYz0f6QpJ3ZH6fR6AMv
jo+kcVDFivjNs3lmSK2UzUIIm0VGf9TIhlSbOd9NdCW4uYwbEAGiHoBUAQZ0UW+0rWLCAwIEsePs
I3FdFuiQ3XXWS7+W+1hwF+eWFN9fjaLjwky7o2d8IWJrJw/t9GaUOxt5GNZuarpPu/sc7TbXj9Xl
jj83q3hN8D/1ED6H2cy0xV2RUPseJeQ1MOmCFSj0giEPqHhZ6pJb5uRi00mSWgOp+yPkTX2RvRdr
z+1L7wCekRMDiocr4mYSTd72x5lpdcAqbQhSiAe8aQUbwalgrqkeXp4yhPcEb28cNPAsqxLHrgud
OsY6DOgteiNFADVaBsBfYJb75kZCeZxoie4AlE92t4PtRJm8dIL4jHCYceR46Nf7ZE3PamHuUPNC
/QmPCVyhalmtGlnBHasyjmP7mGU7zwlIu5t/XN9nC04BXdkozIINDN1j6v2gcRKLEvfkcdYPdfZQ
GJtVLtYVE+oN0cY6imkU4EuW450RpIBaWCunZc2Ecj/MbdGVXiHxndMD+zZkd81aT+mCBXSmGcDF
W/jHBZcrBPc0btalODK9tTZlzu5KA/BWaq+xYi4aghoKaK4kk5laImJGrnkZm8XRbao7YRgPQ1yk
fjbTteBjwYVKWmfkqIC/wKkxz89+b7cxGEpbjCidtq54a/UoMNLyyUqq9fSr9JLnLwE8uqQcGOQf
ENBevPOipB256fGQZpkfm//Y0cvUfdD+LuVR4NQ3JkhwNM/MqeWhoU8FL2qY68U3mt9xqL2C4P3W
k3NuQ9lzYi6n3DY0HpbaU14erPFTcqNi3sUwjPMlmqCHWCYJkpWafSez4u20cvov/f/5GJQ9kFFS
dwZJqnAesj1osCOIVFyfpUsnBg8mkw8S/AHsk/q8MAaaWQUef8406v6MXrs4Nkc/rpxdZKGwct3a
wnjOrCmXtdVFUzs0dRqmdNw6bvac2KstngtbGX0+SFLJFxmwssrNPPQDpAnS/0fade1IjivZLyIg
b16ldGUzq910z4tQbYakvBelr9/Dunt3MplCElWLwRigB4okGYwIhjnHZ6e52FQBuo9f3DQejKjp
Xmb69fZ6ro0BWi8RtUsgSMwKqz2egxzGb5jP0bhhRL5339Y08nWmbW3TpAkASBQgOhAJXGqZM7Kh
c9qRn0B+/NnVEXmsLuHs64oOGxju6VITXwd8z8sczM9mRZ4TI3knyJ28K2gdRY8LJhEc9LwpafeS
z10lJpOfTLYX6QPN79IyjTLy0M6b1tc0Fq/pwLkwZctYM9qD3xl4KTg/JvdoLCSych5nFDiw7p+k
Y5pwd30T/12csokY8sXol4fFZaO3SRIapUjPcV279LoiIKpGsRuN7qq2FcBVpAh5OGbI2+xrnTbt
vU8GU6PTa1LQFoDhEXR+4Fkq13oWc/J6sJjjJvzkis+DiEP/++07o/u+EnIudtIXJefpqbCMF6v4
0efWt9sS1k7jfAWKTTMqW9i+iRXQ4s5ID7Wx55WmY+vaOQN/QzJzIuiArVGLFv7IG1GMOPC2/9KX
DxLqrnCsyAPditO9E7/m7eqcC5M7enYigUvwgufQZsObNnMVxPOv2xu2dl3OBShHDog9f6Lc4qeE
fBbuhqYChfAyKmrQTDEecaLpDllTAUAUoGcZgRTAmxR5VjKbJd6f7JTczz+0cJq6rysKZhl9xbN8
ZCebONFz3eiC2bWzP//1inr1SzFPZohfzwfESsMWWc3MeB3p8f1ZDxR4zrZJHtvZuS9OWWBICoKO
E/kV7Ej+evvYdRuleMqUlD5PHXwfyIPNGHvb259fu4ZI4YFZARxB1wGsX5XubAc5w6Sqv8Hk26bs
0Hto6zhM144Dj1jkGTBlgVBGUaZppjSgI2OnNNiH4b1pfLLNaU8sOxbp79srWrknqBtgpAmaC9hG
NbSoUnAkJ/ZMTyWKeiyZdnNv3Rui+2rWIL63jTtAK6aakGllF0GJBghAJERlxUpZnpmURtOEIT0R
uiE/g27v6oqiK2ogWUdQQUTREkGG4iyzIuiB0Neitc6lXwsg8RiLpoq0IgEd9XLQDx1uaBJVbqRt
k4lwp6KnhN/T+1BojPH1FiEuegP4ga4BPFm5kJbgAfEcMpxq04sIFU0cBOMXaulQ3+TPvHwkQY4n
W23k+HCovsicovAmywcCQpUF9nMhynGDPHYTJaLy96016mb83hJx1wIlko8p8ZJUkEt3MUajFXQ8
cT+IEruKmLkN+l/cf+zrY0vFlvRL3Ju721p+fVp4ABpQNVTLUPFTWzDyAQ7UcacRo7cLaN3KI2PF
9raIlaydlAGiKrw80FyrzpIE1uzzmYvxlJdjRAkQGqvYrA9VVcmJs3goq4jTIBKYwHUKoonW3mom
6r7isSvxwHwwqqtdl6BS6huMzfSnoPeeBAfGXRtsTK8EanB677GhioBeFDW2vZ1LQ0S0RdrSK8jW
AQeuX9d/au7gfzc2GIrVWJg1Vca0GAatZKkSb/FLk0+6uagWt+lP1LBJXLip+8BYEERd0oaaXVjT
Zll6RoYM736Ek5ei0sDOO8DwdCAm3VQMyCHLLkePvo7eaE2bYLkABSUr7lcATSwYck5SqzsVnrir
cvOTSXJNtL+2aZ71Vk7HQCx6lS5XwvyxNTyGoUjibjFyFY1dFuWVRmXX1nEuRLGS4FpukcPK+1OY
P47Wk65J8zoxKsuIOAcfmUpA56oHb/QmitMWsMPcIBrYH0xDRgt/rRx/3xgvZn5qA6rxLKsrOhOp
hBfF4odzbZgS+tEEHpj5pbB1TNk6EUqEgSbjBGBvWJWxPJnufflO0iNExhe75iknXyeDk3gpvk/L
P4X9q9bxAq7+fmRdcRsxs4+5sEvN6nFJO8fIgHkTTHGKUalSNwW/KgHnjfQu4mFAAlxKyHPDbbzZ
H05p+xLGSfU+WqW3DQLaP0YcZU87eqQvP292re+wxh6Q1+OHwsHYVYshWDY+Fnnyldnpa2baG41t
l5uuWlc57CXBLzBPpxoWTh2PdUUImdk+FN9BoIYRjiijTjRxuuX9j6xpD067vy12bSMlxidgFzGz
gVzM5Uonz2emkRoAgsuP7FXML/+/z0vxZ7E4mzHnPYQL7if6hfvXrNOMSq3ZMMRGDhA+ke+9Gufv
JRynveAyWu03jmHXwRWRlh9lNaA4l6LkKdBTOJiziU1Kgjl/zYnj3BUJdb80TUueq8UsYw9UmBE6
9X/wsGNHy56L9wEkvWmkhBWFi0MUfcWu55Rg7+sXgEtmzhjlO5fo+nzWd/L/BKh9M8HoVz7NMbRZ
eZvU2ljB/kO6drYGtW+G+JQbQuBWOT3fWh3Z1H/er23nApRzQrIP9IoN1tD7P92fif2Rz2PgD94S
+Z0r3OQ25T1ZXIzD04NpwfMHujzvWmwhoxfb9IFiDaSCy9viuxk3STjjMrIfdKbbIsj2nnVntxpw
p7VLH4BuBO3Cb3gdin/xJjD7NQOsp5E883uj/oD1PPu8yj9rgybuP9bTCIr7Ycr3nRUevczaGvX8
TF1MBwGk7gMnb6M9DcP2Eq9U8WhhXqJDrYTxDA+8KxCU6by+3HrFOgN5BvyawHnA2J/6ngTXcALo
jxDttr6BkYeXtL0bmubOGAADUn6kh814K5XhvYTlKHrQ1ctExqRrTmHlAENs3BuWeCxrXUZmza4h
C/9vA5iiB1YdEtfreXfyizRuHAyBPodlv2W5FaXOyQd/aH1a2Pd3HxUGBBG0AUHoDeXkUslZ3rSl
6UKoU6Ix8sGsf9/+/solAtqCLznSArwIXMXlTCNcjjWgWTnNu5g3f3e2FwmyG/n/U440qGeuradm
MFHTrk+OszO8qPAeeQhgLE3Ob8UsY7QOTC2y3wzRgRI/17abFE0z1ad2iPv6Ll+2iQ6p7Do9EyDD
gKYTgJNiYFdt7SWWY7ddAtXOAfHmmp+C6ggcZtF+Y9Ud1/UcrpieC2FKvJGkRm4sAYQ5c1SbcWZp
DMHaPT1fjHL6zswzygd836xfwuLH3Bxo97uzGAoYmufTmp6hewFQlXgIyjDx8vxBB1RbSWh0J5u9
+ryLS9TLUndjt79u6/PajsHny5Ad3d1X+mzVQgASqOtOSU+iaMjeCcEuIwsURqBgAHlG8U8FHMJg
rrNUYTqfxu+W+cCru3f/fGTh0LAt3wLXjCMZFG8qvQpsCY/M+9t3/vrA599S4mizvmbb5D3i2joN
xYnyvxqeAs/pIwLgJjExgj6JK4QLgUxMYC5A7x2BRkfIVnRaMyzNrOJbwIkAwHBA0WK0xlbMcGDm
nig6YMVWQ2juuNN+bpLuL5s1z2L0Y58D13NoH5OZRCg4Phhl8HtGYisQeBlUyyEFp4qVe/e8aH/X
jgdocB3r64oGnv8+R3GujBomGZk9nhzk0oy6jnQtQWsCUHWWjhU2Djm7y6vk9L4nRD2PJ5/4UYae
1T7TnOKKWUB1+y1+RlvTVTolbapiGloyYvgRGDyz23wOhuLQNH3kswy9fJ3Y3NbLFesAgQD/NUM5
EK3GQJ1llXk48umUtKAj6obl5xQ0fswx2im66Z/bwtb27y23CgAgkCi8QcaduSJq1SwD6Sx4NUA/
/RhWGku34oOwDsnOAGw8ICZL8WeftxO3BuZoAGD7elumu4lsHF3GY2275IwkkosSvEZ1c7Zd90EB
zpnTPJtHnxUvQzrFAiQNotIlUVdFAfcMreGGdT04lXYkwEx8MZ5SJ/3eLBwzRvmXQASHftDN3K6e
C/w2etBAs3aF5UaRlkxmAxDDXZ1H2xr/uH3uawGcRN5BOlg2fSNrcHkyoQMDkAzTdMoqQGUZw/Qk
jObJtOmhYdZyh4mM3Whmz25q7+e8eP/bHmRY0G3Ecgay0UoiLKvyCdVeiTxsvXjup1Tjyde0DnUA
VPIQAdsAf79cW+6nRltM83QC3XFUsVfDOSbvZI17832SYwl2B24QrRqXMsa2K2e84YEB3XubnwTp
7NsHtKZr599XHqT1gtxVCG54pCfSu6UvAJuZvU7Z+CVErfi2qDVdwzi/+QbRLoeOLpdS1UNOlyWd
Ti55HbODpZv/XD0OJKJlxQiDG6qTwkijMIIuxA0dHq32webHofuAQslc9/+KUP0MYW0bzhlElGEK
IFtA/WtUau04JD0HcLjxAoFOKXs0E5OI3ptPbrILiufZArDYwTjcPoi1jcJEJmok6Aax0bd1KYRm
Hrjp+mE+DdaL1bwAbrjVNR+tnTWsvCkBHHD738zCmUE227mpwOc5n4DDR+JBfL69grUyE55PsMf/
GbVT058C6KLjkjeAGPWb4vuEFtRN7vhg2OONHRn9Um6R957v+yXzNtNY1puibJuXVoSm5v6sLBQo
rGjgCiVlHVhPLveyrO0ZQ8nWAvgS5NjCPira7e21rsReFxIUIyaGbgJpISQ07a5rY0o+J+ZjhhBn
iIrscTI0C1qZpkOn7dmKFBVkBP1wSeoC3pN2cT//ZRT2znefgyyJXLZLGIur+RPt5x2oL+LG3nLW
AXo7iQx3T0exL/NTZeg6DlauBV4xiJ8DFEsxMqXssg8Oa4cbNTyiVT0WfnXove9NUqIvM/92e7fX
zhNRuoTixPA7cOsvzxN6ZbiFAwqbvh1jt9g6fNCYwZXb98YiBKx9sDFddRixEKiL1EesQkkA5Iin
nDwbbaU5xZVlAH9OojrgRQNgKGUZk90hWOpQ3xDpax5V4/d379LF5xWdTEXpp37OR/QV0bjbV7nO
ta79fgRbLgocCLmvej9aMQqXV2F/6uY43ZnvJEKSXhXwaP9+XurbmXny09nmTY3PU4AdGUcQNGsO
Wff7lf3Pa7CG1XkCONcliOYfS6orkK1oEQrdEsk4QM+gqR6w4SBFNQkG8HYWiyBKy4deaBL6qyKA
/oVsPiCT8HK93KRZ2NU0Z3j0tTXfl7CrQJCuPpCxRrUe8SHYfj303SsvtxmUVNzlFDQqbsyiUjcV
vnYO559XwifaO/m8hGQ6mXRTlfFHrhlqxxYIVFDUx0DK5Rbloz8Yk5UhwOwBsoi/NfHG2hEg0Q4u
eonxeDXZ7LNqQaOYK07lGIOPsivi5f3D/6jYIKvmWxhIkEXXyyWMTCSZPy1IT7hmtA0RpL/bVHh4
OIM5TZoi9Nko3w+oM4xeL06WiAcSpUyjpdLUKKkJDL2h3gSqaCAL+FIDzq4ynoReKnKccEKfFruP
aruNbf4UVA8phqoyoSnnrXiiC3HKdiFfDErSJJlwseOfxmsHdHDvIzsGIDQ4YWTYr0ap8rEdDQAz
T6c+3y3Fnn29fSAr8QQm3HDbJFAK3kWKzvZjicHXssGBC5M8IHHoHzIWdH+spXZigDcQFpG5oA90
qbztkjVM09R1fSWRZsN7RsK0SJB45cCykNiJkLmaif8xzEgAo//2AnUClCMqhr53E2IhGfQyWw9M
3H3g86Akk9l7OCe1RliaJqLPDM8Yf0JlxfnLcjUaLX/fpUZjg84EWJcaPQAed0oCJGacdifGbZse
hbX/yBo8ROiyP9BQm1ImzpqgbwMQGDXPlBzdze3Pr60AaXq8k4Ddjr46xagTx+2nYqxGQDDzRzFi
tB3hOkfeTLw774OcglRlcH+BblR9HbctGlQBED+cCqPa+gXfG/hbzLqEzIpGAZ3QxYkDxETS712e
SDh3vHQY4NP7oweALMvQJZd0ApRwoU8tcE3nNgSA7G4KEqCsaZTq7VGnaBXiBCS4EfiAFlgNGEba
s3YIISKt2HZ2X2r3S979407fi/lgOENE+yaa+yyuuzwa5nYzJ+02f3/bDSIWdKuYyNbKbgjFGSAB
VZI5qIMjaaYoCJrYczWV3RXVw4vWlciL0r6pQYvlD50Yht4/WrUd2UO7LSvrkwtqhNsavnJgSGuh
9xlxC+YS1YUY0xA6dd74x8J1Y7No4lz07zdjeDrbYCTH0BPSTEro4iQB+IfDNDgWXh1VhR3nhqZy
t7YIJOZgxjDgBMgpRYLNw8kgJg/lLLccCxnfb+kRuv/7fcWQ+aRK3HBMw6Mzx32+6f56/xmcf15R
Jm744zT3+PxUx6IoYx7oqtyrG+QD21qydUuQtMt739B+qnNgwxzbooiLAv17ullQnQTFV7XtXE2N
BQmsfFm+4Zl9e4uugyP4WPA5Ag8J5TM8E5QFWHVXBgnD59v0aXbAX9zwcAQ8oveLB8OhBW2G6Xxk
TedClV1DjzHmjtssPIomjYExF5e6yYC1S34uQdm1PrPaOXQhYcl3NI15d8ffH7aiBiPHDAGejT5a
9W4IlmZdhxL+cbaNyDXQOPzuRAPOBcYYkHGmC3+v+hS7QnQ0JP5xiivxpaefb5/8dZx6+XnFo9Tu
tLjWiM+XwB5JxYG5wDK6y3Tzviv6i+E4jPxLdA1A+ylXnFPbzienSI7gVbX4s1u+3l6G7vuKAldL
iT5WZPeOC3DSm539/vchXjToMEaqB4mdq+48UJPBEy1tcvTFpzQq0ne/3y4/r2xPSpHFKEd8Hggt
wxAFy8Z+fzR6sQBlg/LRzZ1lgATMRgzb/P0jA1gAwgbkGqCsmBe7NCAjMmVp6fcJ/JwR3TmZoXFy
K2oqoQERk+BfgCpSXFDAiZGUoiWwf2UbldTdFFV56no7QnVIEyyuykIPgfSmqEWqj3XT4zmQyCaE
u+HPbvjh2p9H6wfRtcOsaSyc9n+lqAkNC0wPU1dAyhIUG28MUY7+wJHDH+HSwbbjoaDYV4G5CW4P
U3LceMUQB70OiHR9Bf9+X7Guc81cgwVjAgQUFtEHe/mAg3Ak1CkGk9AQh46FS6XCOBHJRkxJHEvy
GrBXvrltM1a8w/nnVTJ1p3O6ZMpguk3xkLs/qfvTIppoem2LJHUiOiGBVY/ei8sVdHlfd/ZYJ8ec
VaDlMp4o0G1vr0IaaCVeR+USmA3oIMdWefInnOU1rNxvrJKF4bHJMBW0+DQuPHPrVuHet+gO6ILv
hAVFTlRi56H0BP+MqqmaFxDu4NLRxJpM4sQdGGcD4O/b5alhmrBzdWX/ClJrQ0sh8mEUEET4J2t6
YVW3sXswq03hkSQ6A7926SUT4BuiBybIFF2zPFLNjglltvuttx0P+fIw+79vH9WaNkhOSHTBSbOi
PnebhA4AjEMQt+QpMjbgi6P72xJWtgyD9QhHZJr0elxhSOzUIHnlHe3ga9ocGiC0MfY9JTxyK42o
lcVAFMi0JCSdD/z6S72rhiygbTl6x+EpsD67OiLVlfNA9RRbhbY075rnrGsCQtM29QFuam548aso
q/tgAidQrfEsb2qkXCBPmheJaPo2i3a5EMvv7TyoJ+8oxmqOyiV9yFh5P3jehmXip5gm4w77+tVy
p83kldvbB7a2TAx1IocHQJRr+H9a5jPAxZl/HEV5z5wDew6rHS3C99shcDYh/SzDr+v8MHqknXao
IGYw93Q7DBpdWN3D8+8ryuBOAhmWBKfVAio4E3u3u5uMkzHfV00d0aKOxuGQ6JBLVuz3xaLkZTiz
fEvnVWnSYlHk6IXf0EY2fbt9OCu36UKAEtQgHybIaEOAGObYyNC2iuQUq3mE9kb895fb0lYuFGh4
0DYnucgwiKuEOKnXJsz0cKEIP3rk74br8p1rywF2hINCgQ30CDXlUZYiqDBPSQCU5kV18tWlU+S6
Ymfm5S7Lmt3t5aydzrk0RSWyNAl6PCrJkVrmACpvjJfT7AHwsZptW5ODiBAtpUD7krRkl1pQlCwx
8sQlx7pd7oa6e+QYNM9yXXV9bfPQXYrxPPhYzOgoqcomtKeFtliOxfMowdzoEWkQEGRjAERjkFb0
AN3eSHEhYMB7XO2EIt6U5Z1DAF/jNMi2xVn4490nA0Q0QNZgIBu90o7c0bN7M4S5zyunCI8037hh
VM5bc97fFrG2hnMRyuH7ZWO5vC6R0XlhHpCVNbq18nkA1sgJfNSJrnFQjKUhzlAFwRHIf3dtVW+L
gmnyg9LfK14B5ToUuhBaSd4y5b20IPQUI8ODJnRIHDpfa++l8nZ2iPGvv5PuudOOZayt6Vyg/POz
U+HVIkLHhsD+e0fzGD5Ao1crFwVExzBNqGkDYF+9/hQP/droS8AkAKKEHMIsIrYmmbC2BhQJQauM
Ohv63JQgapzSqZxsG2P+94uPvo/Dba1auYNAwEOci4gD0+nqhB9efcVCe5OeRFva8dAHUcPEoR5/
E7uWA3PLl9vy1pYjs/hyuAjABappaUzRCbQMMXC7PoAn17r7wOcBhiAnfWApVcxUFIW5cIYWrHH+
H9GnUaj5+WsHju/+3/etS42ak6KgYwJWuqwe59ib6w1Pxq3RO118eyE6QcpdqUrgRzQFFoLCYJ/H
RR53o0bECkgxxockKTPaaiUrlaJa1uIF3O8A8lEJuuv8+rHIQF4k7E0RWI956ecRymEbjCI1UYni
BTNDZGJnDPHfXupbJlS1C2e/Q32UpJQO9jIm9OT4pDt2duZWW5D0vYAPHVjFuZttUXSoHxyBIDzo
3e859fqHBei1Ud3O1m8D1Jm3f9GaoTr/QYr/azK6ZH6FjYHz2hkNi/r8C7CTKT1ZEuwKrf7TonmY
qcTd8gmITlaUzE3JbXuFGVchmix9DxcjxMkD/eJvtBdFvtl8Fhj2j5x67Pb+VNWxGTR0N2RhHVkV
9+NlGMaoaQuxMbq62XA68A0etM4mTXn+gMJSuwsd3ZDW9YkBwRkgesBQkd0pmEK7vAZtElKbtHNy
TPq6RV+Eab4kzP/jVKTcd3Mb7nibt1Fi0mpj+O0/Iyl/YGCNHhZ/do8gbBdfbx+Y9H1XGoTnuuwz
Bt2Nmmvv0xRT90D6PYFg7sXNp0/5wo/UzTZhWGsyWasX80yUNHBnPsUcqZeRPmWnxrcRfr0ydOgl
meZqrllJWTRAjwDac9DEeCnEnxeDTt2SHLvSit38UJU6z6WToEQTJBFuAq6G5DgOp3HepsG32yei
+770O2fb1LdZynIP3zf+FOnGHTVuS/d55RkxGx7AT1t8vkyQv4+dWvO4W1Oo8wNQFNzrUsMoAjM5
Tt5Dl8/73kniLH3JHR3Mxpr/xUg/srtoYkXRQy70bJ/KJK0LK0iSo5s8kfBuMtNNMJhRkwGdWAeH
sSoLGoVBF+R90Wl6KYvbwkBC3CFYFHsKGQaH6pe6n4FJb24tX1OAXN1BCUoo+0YBtazsYN3kRgjb
TY4AeNqCXX1bO8lfrCK/J9rsb+vaqig87wB9DHjiq4wgH5uh5I6BRHnHY5s+Wt28tehjznX9WjpB
8s/PDmtyAYJpLxBk5fcc3CJ5f1e5PcDLNc5gzcaEaIFFMz06MK+erTXImpxwRJZ5IeyuLtInOruH
bqaaI1rp5EYj7JkcRSGmAW+mJBxkBSb8wjL+OnGMVw1WuLWL5YlwK678bld19q43jH1vF99vH9ya
QuLcwBAGj4dateJnqUvyEqUPPAiyMSrrKSI1WPTI1xy5wvLzbVlvqWfVR5wLUxZbeQJ0cbOXHGnp
DbvccShiC/93nQbDvZ2MfN/UvRfbDTdiYpuYYysBBnUIW2m+oFGRNfZVNKHnZuvPVvWbM/8vYhYP
QeIhRFi6x8Sziiicc+vRNVFxB4NFuutz4kajAdzKChNHMUHgErlLH24KBDSAwy/pJy/Lkru6a8OH
YgYnZlgAuwmUHGFcZl1yaI1kQBTmJM+sTAFlMpvhQ0iL1zoT7cOCbqsNcB/S/SScAISh2XTXlE71
PHtjt03K3orB/p48tVn+jxj4buDDUETuVLSxkXrjM+m7Om6zGZyYFopkc9n1d9aAqgl6zZ1ZREX+
kC7hGLNwtuMqQRmTeindVg4tDtnIv8+kZxswqOMHe8tPxG5tVPCZHBPgKu6WxQmjsZvY3lkKzPLa
YvrH5cG0uX2sV44APRoGDCiqSgj3rxBQa4u5NCyKDBTjke2+lM7p/d/H3BmYA/CqhztWPDGAo1i5
ZGF2ckDVdVwyTZPAlUXBz5e5a8/HICDCMtVKdqwJBbWAROS+OlU87UJr5yVfbq/h+p5LKXIYBMNm
GDVTQdXzbEqsZoYUmf5oP4t046UPOUXIuCHEjKZ+iWaQ7wKi+LbgtcMBEBieYXjByqbHS3uJxlcT
vE8L5OJ6fJnau/d/Hp1naKST75ir9tkkL0Hu1E75KcXzNd1x/vPd34d1xGQJDh6/Vc1PzdTtl8Dm
QPAcPjk/mkaTDlnZnYvPK7uTZXM5pSE+D+zx1OEb0Ittbi/gyo+gFnq2ANW+goKrN6ccaS8vce67
1vgsJiCRu22lCVdX5YALAI3YSOUFao+ehamKrnTAIWJ07aYL/vTjI9dVXnUypC85871FOvrlklcA
bBbgKh5B7MXrOBs1nnf1TNCih4UA8d5QwQHr1uOTaab81DQLPNEXo9IErlcXHroawo4A9gpZtivw
qwbcJ2lKAsTdY+QsL7t4tP5+96HL9k9gNuLlcN13ZCdwI0MPMxyQ0zT+DWS9YtD40pVduhAh//zs
LEiAJqDOXMgxz+NqiWodmbLu+4rRdWYU17mL7wM596F6v0VHmC3r32i9uza5fQrWMTtMyNHgbIiW
3H8iQavZIJXtG0eLiiEmIT1UdJG3U0fTlqSzUKeGXXIEGG8an5U7VGWT+2BwUKakEyrvwZRHaCCo
46pI511pWO0+M9I0ds2a/zLq3tzYvAA57gJDEZEm1A2bXQVfyk9UnlD2CJLdtsvpaQybX+D56rfN
ML/4xHxamjbm5aB5OK8e6tmWKK7OM0SymBmnJ5+zrROwmE+/bmv+6ook5gbqjhiRUt2cVafEqxlB
6cr7aw6NuC8eXMyeLPUnIKbdFrW6GB8RAVIbkkZGWQydHF4sQHg5Jen8NS+cz+DW2t0WsWLwDDTr
/1eEWtlO0SzgDh4ysy57DMtvxItz/pENOxOheCCeNG06VQZUIADUdvd7YMPGB3wo/85BlP6B5cA9
oEyP5+5V8t8H7V5i9B0FFzEoF8t7a/6nT/65LWNVAc5kKHapxliia1cDhY8gm2IG/8X0s2rrqBsf
hK0bM1s9HzlWj8wpDIka3FiYwUPMgCsOEsMNtf6eCmvXGMkHtg1kOMDekfiVCEYuTS3YywLgfOHN
HphkT8WdC8wv29/f3re1pZwLsS+FLJQzR9pF9NrSGBizPzsuXg3BNPGaToxyPISPS200sqwYfJ2z
U7U8Fx+IEuRtBKOD5Pi4ApMekZ2zaoF67FiPaTyT4WCKMQWTue701wwA2FoNlBXl7JzaheTYaC/0
HTTPeXvhfitNjRO/ChMkT4CH3DxmuE0AZUpNP/Ow9USAvDXAlI1z+GyH5oFy+57PbGNMTvyBw0cT
Ojy6H6LFRTl8GFOwVSYe/KH5w2O/E//A3o0lLVeD2WE81FBluJqIZegD6pnVwhtm+4RvHGtL6+0H
VoFinomxW4wOqyAxTWM6ApSY5NjVKbubQcG190aR7Muu0SVnpWO8SCQgpgZ6Kfw1gixk4ZUNywNQ
yfUVkEjMYf6chYUbDRX9vpT8Myz2n3ZBYk0Epg79b1UqKmeY4ZCDCWo+rcQ8PgjmevNYD2xLjX1a
ishtvqXJtlkeFkAN397PFVMKHi5JTw7QGGiHooBukFAyVqFxTKp/aAnkGJ5EE8bebf+hAZjlbWHS
W17tKJB35ESHvFKKN02MGcxvaQmyrHJKHnwbabyZj/muNUGe6pAUiNG+u3UKj0dO6uvo2lbMElp4
ZEIU+3rdFgVQ4HbKaGoeR7OPDet7235KGNEs8bqdR77EgNf8VqO4hmqjac1C3pnmMbBe2GJFw3Rv
VUZEx13qb2iyRRAdZj9v7+ub1isbi15PpC5k7RgZALn0MzPSJ0iq5XnjHp0qa7YgWQSUu03Ylje9
cSiMzt4Mhfk1W4p2jPx26fZj35fxsvTdn6ANxMbjlfkc1qyNwtofoszw+r3VsvbHaHf957Jtl8hu
5uxpajAhCy9lfbKapdyZFJG1MRdQ1Ebwl3b2foi5KQ7CF1ZsGMO4QzqsiH2AOuWbKufV1msNtiNL
JrZdg/nwCOhINBYwJcdkId7nofUBQWjWukbPFTN7sT/yz8/2h/a2wTqnd4+gH9505o5VsQewQ2Tf
bh/EiorhMSlBB5FLwstSuU354ISVaM3g6AaHynyo8Bpgu9siVpZyIUIJ52uExEVeQQQSOjYag8Q9
m+/I7w8IwSVBUzr6HbD9l/uVLnUGHu8xOAbZZ8c8pE1cZVANprksK/YAPbD/ilEChb5hy2DkEJO7
xQbZUtP+w6aNaI51PUdF8wMYhLfXdV0KR0HzXKJyUXKLkKqr+uCY5GG89EHsp2j4Tfi2D6soKR6s
eWcjR22ZP0WxHbz3B0aAvMBfAR6LaCJT1EM0Pq0tkgfHhrsPovEeEt59mQJdc/aaDXLAFAkUabRf
XI+1sXZ2Mp9gBDBrqjgUAIvsIsLgR0gVeezVyu5Lx420fJhr2n8u1rrUmgJ0uW02tcHRr76M7T5l
cagbbNaJUBSTL5zwYWkwsEerX/ac/RwF34pC94hZu2TnK1EUE+yklW9SbKAt/qryQyOT5cZ+sre3
1XFtNRhOwsMSXVJAXlH8oc8xO1bPln8ECk9UW59G/iUPdMCCa2ux0fdjAIMANNjqXTZgxn0m0Inp
jPa2nMPYXqy4Ll47rlmNsyoJiEcAk0UwCcC7y/N3K3soU4Ni3AqUlTuRBn5cL8v41S5CjMN6vP3u
O5zsEtOYo17waeeC7euQlk24B8kloxEWAPQbQuz7iZfNXUnrOh5sP93WLsvu0zYv7z2ONo2JOFa8
AF/7h+tVIvaa2ojQCTxtBtF5u7QJXPAYGFNJo8pN20/9uHh/0rxqHoSbBzs8EbNdVzvIUPiA6uyG
JHhknMwbN+DtLq188WwuKb+bwxS+qRv4cz9jHABTUlVUdx55Stvh3RBhMoOLbil5SBgdVmd0qM8c
mic2BkTdBVHCP1nf7BzQu6Fwc1vlVs4IWoBGMBnbyjaKyzOyWh+HBMrfk23+LPP7iv9qx43f69qa
Vp5Nb1GeKaN0cLAq99QYWlo4Cyi+JmveJCHDcK2unWh1JWCbllOXAO9Qq9yLmbeGl81gkkJ5LfKM
+hCk5VfbJwdS64ZUVy4qlvOvLGU51tzwrC0gKx+tMAobmsT1TJKN5SaL5hatxP9vsGH/vUTKATlL
SxZCcF2b6Suw153usfXsaOju6+VlKnbv1gbZzyypBoCeihLspTZUmZg8RHjecUzBGVMciuoVqh5N
5qfbclbUAbNn6A6ALqDOreZQ0MLXpmnneMfFrWJm/o1KniaUWJMgZ2pkfyNwBFRtKNwhTeeBBkcW
twOLQu1DaUUFkHAEWhxaHN7Yby63qkgG9IZUDL4bXVrZJs0ORvCB0zgXITX+LEq1/4e0K1mOG1eC
X4QI7suVZG9aLEpe5QtjbMvcCS7g+vUv4YPdDSEaIb2JGV88wWoABaBQlZXpQ0La4iYG/bGEFqYW
JsVd+u3tSwHZODRigtvtdULDrorV2goN7Qb2E0niQuG+snVAKzdHuuDfVxHwbOS47KYB7guWWKcE
88WqWGl+iwhvnQtMmnDLTD1zCyBskgfoVIXtNP3CgXqigxeYGR4UfcsUq6KyJ2xINtUaJEQB0iDV
+MHsrUOTjsfUQDE+8W8oY4rKlMzPXARuuD4RFcCjL52g0IrBBnMggEJouicv0whyDwUeRGWCr+GZ
n2VkmNxa43Bp/97Unyr2RD0FrkrmBhzswfPmOJvFvJZV5MA4d3nykC/d94KgGum5+fG6J8uKLxZ0
WcAXC0AlmJWEtDZItYatcXzU2LxNh9QVFL6OKBU6Gai6iiPp6c1QwTXy4pDoIN1Y/ZND2G50k69V
ZR2u/xjpgFGT+JO/fa1uNzemNpm0Aigi08GxVVRfh0HVZydbN06LC+0vnEC4Wi/XjbC+S63GgCfa
nAy17fbdaC3BRnRFkCA1hN5L5IoB1sFb9tJQxpbWy0Fa9cDc+n7Uzb1eVh+cTfWUNQx+ool7GYJN
fw2JK2hpevoH/+hPZn7btYWzN7y8OlRz8hX53W2vAVFSkN68X0zS7bfVTE5snNrdltjOvsmGfufZ
3RBt+tQFY1viSWzZP02AZg7V2qU3zeaOEUsA2CFGUu/QNQclhXqhBzf1vDkAFzRstY7/bM/UhZya
X0fZQIG4QUB9qFwt37Xr2Ac9q/qoM0DvXnU6pD0roHgaf5puq3zJTz7zFxr0HjAXbgLdFKA6+3DK
V3vftLS5Yanp7618W/dLt1TgS7GbgCzoIh/Ar3IoKQ7ItBjmo5YVboCK8vbZW11ErtNcHpY+t4+F
riehowG+Mw9Me7JcZLw3lBLBPRi4rbZ+0JIU8iD29rnG//VhmPxmt7nbdhhq69l1qh9babl7YyEO
hIOLO0urDxUeuTvSmfVD3njdYZ6XKjS7uQmW1oTM0ZaisL8WBPxU1RpWoBcLvDFdnyCmmAVtlfZh
3xZJ5Lgb/gJp7R2EvMcI0rf0s91kfTTqVItGh1YHdM5ZIcTllxCdVewDmqqdA8QGnd3oaekRzMRL
lPdopHGm9pNferMebHD8HZIotRHObHRCFK+AoBpaZPjTPL13yzaPunzZggXdWkFlbi/d6m649HVt
N1OjQ4dWz4KmxPsBWMzxw9RQbWctaxWtZlbtjNqaboc519HqO074kcn3sXeMz0kx6Td+785+uJZk
+o81qW5HDTHR5wO1J5+VTaAjeN9Dm+l3PU1LACrm+nc6kv+MuW/utwrvF+Y3+dO4kgJU7fMcAu7p
htRiWoiej/Kb5+8z/WZOPi6N58cZqZ3DZrMEv3V1b9vGHqM07dC9AqEkFtFxs+/KJq/v60zbwmls
/WAdWhYZTd1+zgy3izevgjPClZoT+OnzQJsXDTmMHK8UHX0qLukNALYmV99ruQZ8f18+WxX77fZ9
/cEbRzNEUcL4bXWpt7fqND2ARWO+8wvTi0aoGuwXi7ZRxZo1AOvr8FB1aLMgRtrum26YbvKmKqHy
tw3NzhlGErm4iW8He3ZuUDDDQJc6jyqtepn7ZDxMc5Y/kiLPQ2h+p58NZ9ZZ4BcTardpOmknl5br
oW77LjBTPbvRC+IfDY3ZobtlGUSWdO9AB32JqD5Pu67tLWB0hyTcmjk75ebQHqbt9zQaYQa/HVBi
i0wQBynCDskBD+Y+dH6h0Yin5oUz0d3cpDe2oYh7awfIiLW7fn9IjtyLzwsnoTaCW19L+gIPpgRI
/uJD4Wknw9QU97LkwL0wI1whSTYNbE5ZEQ9b4CXf23yftfskUcSYKitCDJOvWC0/6Yp4Izd2eyLW
JzrsHO3tt9TFWIQwRrcyt2U+ViQHbW7bAWhg3Q2+IvqTZQxhhQPDIFyL7J2w7nQAnlSz9CJeW73C
DoDugpEjgwbOovV+pEjBYsOUYAuorTosxlqLrMUvojotVegruQf++yWCi0BVk6Q0wy9xk8hcd0RT
DFX1fcE3WJYBsORqRWysOycCPdl1D5fE0egIBBBHwzMQSXJhuea5JEYxY7mW4bEu743xKSljMz9B
QkfhGNKBnFnie+0svgXhjD5s3VTEFnkBOGB7M2EOx6KefZ+7/9n3+5o46GfFJvJ7EKokllWGJQ7M
69MlyY3DCMpVXJMXj05htdeJgPBgwmrXFa6vJczIj21MdrxpYEinYKx/DarWUMkKcQSkzWVdtddM
q9o8ubNDafJAHcoFzMcuGJpsj//5N03YndOrBFv5RInhH2+G4DSV2FpiwnBJR7NPoTr00C3+0ezQ
iEaX4Uj7BIGPocoXSbyCM9bxngjEJK8kXOhqehT0SslDlka4eFpVw5D0+6igAkNscNZpIZk79oXR
FDlaSWoLsua9/jisjSrLIbklOFEanoUoLqHILni220AWxR9y56GsDhoIg4sdmd9eo7gwITg3eixK
Yq8wMdK91xiBAYHh5s1tPUh2uni54UUA3hC8AC53UIU4WTezHDsI1K43faF4Q0uWAgvM+1F49zFc
+fLzk4G33lra2Dte6ETOm3uq8OuBjkGzLnrngUgWDkqi6VtbexsunnoIZhdF0/XT9c0vGwAeXugJ
AzgEYxDmp9ZJ5mQr0qdDGvYZWKcUh4vq+4IfLXrLBhw8eex+Laz9QhQ+JDlIgA9GGhuOClJrMfvb
pj0oO3JgeFvbv8n9L+ACKbYlZC6qz+znO6bqzJYwVYjn7cbfhjxe9qv1UdOern9eOhQUT3D5I/X3
Cv+zeMTznJUW8VS5j2gBwZ9WTvfIbkWN6shX2RLcNm9Mp53xRItN9OSHS1p82yYNgD3mVKFRNnYA
AZ6v14cnOVBclEQR2PB8witQENHW1GRrUcRZA2LX5G7N6U2ePF83IvM23kMKrR0cW3CKy+2YuOaq
TQiKYsv/YNdBpWqj4vMiXCMgaEdzCK4uIKLFPJDh52aBPFQBlSU3WPCGZNpPPZl3if92tNaFIWHj
e1PueVWLjW/qvzzvW0OsIOk/2SqlJYkfXJgRwmfIaOhN3iAQy7fvFE087eAGKD4Edvo4GP9dXxuJ
A1zYErYP8SAaVepGEY9tbCaHqY3z+fAOE0CC/ulG5M1ul8tvZRmzjBbLX+bfmLUrEF1qCjeWegBQ
Wj6voAGkKQRL9lo7DV4D2KVltYLXri6yTxBozp66IYfSvNlqihSq7FkAal1OG4vgxQFx8eWgSFWk
zM4mMI0g/PcRJYGE4sUbyI3R0MjOst/GoO0WlEKCxPV3U6K9lFai+BGStbv4DcJ50UCHFky/qEpN
+uSEfePtwKH8iBf8O96+F4a4w54FvNuwFV5CNfSXeM5dxRA9bYNHdtfdRHJKoCceHUQosCCPKvZ2
N0NVs41ZWQyNS4iiqFR/VJ8XHN111iVNEwflQi/ScaX+eMevRyQDOCr8EIqQl1Ok+2OvGSl4HGoI
u6GzLr+bU58oHjYSN+dEW3+NCGMYoa+jz/OYxVoXm+Z/mWMeDKMOdePj9cFIHQuvAF4j4kktwQ7N
1toeuB3fPa3sgNQKsjUqjIVsQYCqxEoDj4cUsGDEzT2ozHYlGn3M3yjdp5qi5U42CCRIOJ8KImZL
RFTPkP8cqsLDgjc7WkU+3UE29fo8SYdwZkJY9Kypt4pVMOF3uzSN3Oj65+UjQCTLe+qACRC2HTJx
RpuuiJJbB7ypkI5Y2a6milwNf5YIl6cP8MlfI8LpTLUKInsOIgA8y+0h1vIbQu5Ieyyr/8buB5sU
CCzVmPjPOTtKWNkNaZHCHNU+JVkO5ouDreJhly/L3yGJ8UZDl7rUUHCGlO2pdA9EsSyKGROxGjXZ
Go9OWJbF1qOVLMc1X46dNu68arwfrPqpn6090uWKzc8X4spCidWftgPWeVhKmCXfU3MMiiT2jbho
5sMydAEQvP+X8xmCb/vzOjpajUlMV3KgZMvATWIkaGAcFY81hUcYfDXPPGIekwX3Jww59FeSPTpg
5m+W4/XByA7OMycXUfxuauh9r2dI3qa7PD927b3fBZ2qfi/1O+Doee0bGuSiFnCR5rnjLngrECgk
JGURsXf0tHHJkr8WhBtfJyay/wBZxS5tg/kZbRzB9YlSDUE4cpy1Lz2PwMlY+dAcJxVjtnStOSkl
xAlwr4i6JL3bIPfsEMCCLCvIl8du/dokiv4z/hNf7ZMzG/w3nPlTWtU1Wzxw7es+DZvpZbM/DeNe
29AI/fv6ZKksCathukM62zRFnD7v2NYHLUgADH0KC5RphmzbX7cmX5p/cycsjV8wx0wHzB1xjw40
XXLF+cJ/7bV5Ey4CoHvtSiceHtL6XZH88IovFFTmU/nz+jCkZqAdgZwmp3J1hHOlG0evc7cFWeba
j+eM3tLcCDqyhUVpKd420vUB/TtvPwdnn5inoVO9Vmz087if6w31f4PdTQzFcqsc29upT1EyQ2uX
Yhqly/RH6gnV89dpwJIyq9BQPo+9bINS4UrmwGpUL16pEbylARZEczF0ZS99fKnQD48EVx5b3Y8C
Gn3NpAhnpRv1zIDgDGg7pk7RG3mcp+6RswWWvvPRztLddWeQjwNtXCBr5I83wRnyqupBd4Ljppj3
GgqcKppT1ff535+dBX2+WXRNcLeUX6B95qp4YqSfh3oBSNW4RpyYox8yl+UgiUZtqPxqsQPCs3dM
z9n3hXzDgqJjyQieteUWptMjxvH/fV+YfmMZWsfLuiL25sivd6onl3Srg6uZcx4B8S7K4Wz25FIw
9iDLu/0y7DVcGuCznK/NpinmSeqtCPTxmLAgE6fxH3K2zP5gpi0CaFyLuhMA3oFOdT20ZxUHiWw8
QIigFwwANGTghdi1HZc5KesZWVkIryPHVIMjZrOjcTAUt7AuG5AJ/iYNqV+0YIgStWbRtka68JMr
mw5Z0nwiA3qlJlLUIFsD9oFC9aPMpqjJDnO1RaO/Bl3t3pfJcgDB3MFVEcHJHN2CqDCgychJ41y4
nOA0RV6y8VBRW+fjM5sV0Znq64Kbm03XT1OCK4F9M9fIVLVkySbz/McLXm6tpO3TckXWLts3Q7Q2
4Cl/vr6RZJ7B6fxQlEGKE3QPl/OzeWs9zx1iDr+0gvaTezvW4dKrkI/80BVvaM5NDiV5YLhfcUqU
VFsYc7GfkrQMRvsDQwtneZzpU+v7IDhQFZuky3JmTrgDeqdfVrC7FbGef8YDVGdP1ydN9o5C5hlY
CqiPQp+Fr9v5rs0cp8wTL403zXwwx3mNsmRdg8Gcb1pmRT4ykmkyPo+Tyt9kcQEYxHAwYRMjxyEY
nolGCl8HtR9u1309L5FJjf1iuEfDYB/72d9dH6fKnHA6bUa9eG0Dcxmg1e287EuHRKj6QPp2fQDO
LrpuTuaL4B0BUhkkyCi/8GU9m9ZyakFVuuVgXjWK584sgR8tUa8ggT2qFLpkOwtlKkga+EB6vpIz
yEk/22wawJLqRFN3AEEVkEDXR6MwIXKGaq1vOczl/KjNs06/DOnPxf913QSfEHFbcb4kzsYPKKl4
2LLSrm0/RbVq7W7L4VumUiGSDQEFYaRwOEsL+i4uF2TJszr17LyMmw7vA2u5tfSn1lOBQ2WjQJEF
LK2wBUob4RCFlyFL5JUlVM1/NOm35c201DzUPPu+cIo2LSngryDggmIiwENlr0hmy9z2/Pt8fGdu
W4GtOjFtfH/wPwJbqGW/Ne2nUyoeh6pZ4mt1ZgXdmR5E+poynoeH9c5mikHITujzQQhbPR3Lokbx
DoNgdzOUI7ripYIwQjreojWlJarXumrOBM8iazu5BoO5ZQwhJkKTJ3s9KNMaKivCPQDZs1VPGPcs
awiK4TmzvGADhLb88vZ9eD55wiXquGPW5wNG47W/ewjizCry9tf6jJc+LB4mjcaxg7Qq49L1j2y6
Lf1bkpxI8pnmvwptCafmifU/Tf806ntTJzeTahMppvIPgduZ++luvrGqwA9I2nBdojQ7phu6qE/v
mEiPy6ujIArAs1BvzSrXILNBga6yDxbgKIrPy+4z8G/+/bwQDNaD33cGIJsxuoUKe1++9OUu0Q95
9vzWYQBtB15c4JE4C5XYHZmtflVPG8q6eFMHFjKckyLMfr0aaMVFYRgCcWDgxCv08jDAebO4mceq
GH2YwZx/AzVSr90slUpl8vUFAJ17kIHBEFBjr6JDuhao07mgx2vb52l96s0bw1YcPDITULwHTwVS
Hcg9CqenBSTkrPVTHjeEoTMAYpaKdPDrgxNP9DMDwsE5W2tj0gYGaM0C4BGYssdOYgEJE7AXAPNi
g+ZPWI1C9ya2ZXUd367t537+dN2ZJBMECAcqJoCk4JUo8oYgNzv7HSFY62oIGGlAWVkFfqOqlL6+
AOBQYKVxkJYBhYdYsnHSztlKO6tQiH6skx3A2I9V/rggUK+HG4u9+f1+aU04mUnj9HbvwVp5tD/k
qu58yYKYEIrg2BAAwdHEebk9FsOvly7N25gUXrA8eWxW7D+VAeHno8MBeEMGA14RgVBwGXfX11yy
vy8GIFwoDVlcbWvx/ab9ttg3cx2y5aawP77dCvSH0EcJ9CBaN4WdkRcL63xadDHilvY4mac+PZbt
8boR2VTh2Y3DEH8gwBPWou31RPdzt43tn53/xTI+X/+8ZHfg5//7vLAS45xrdNGdNm6rKaRDWI+R
l2zhO4w4iLIhogFYm3j7ui7Z8tYq2tgdb/rMD0b0aearIsCTjgSsPQaws3jg/elRP7thqZvnJKMG
jd1+XY5lXk3PVl6Mn62586Pr45GtCYibDChja4CVis2zddvZdpGXbUzL29ggby6LAV5y9nXu3GcD
qZ2tcuwSX2f2TZ+3gam1QT+/uR0ARkDoCd1d4KfATH5ppNShrVe3WBKaLkBintY1puhgUalCSmYK
BX7MEU5fYMBEtUCbrInrglMhtrTHtonLty/ExeeFgITg4iVDhc8n2B9trDqmJC4FBAFyi2hoNLia
++UkgbLGdbvFpPFE0I3TAa5uo5oY+ZvOFJGV1JINIl1kTLkp4Qq0taK2zWKjMXwuKEFrrk95OIO0
47rj8lW9fPBynM0/M3y5zlwrQRQ6JSbMlO2Xrl+ANPQDw35ItFtCYpOwcF5/XrcoHZjPqxV4YFto
O7602A1Nw9LNwtIvdQDhkZU+kFpxDkud7MyGMHnQF9NozW3k/S+wt0fMe7k+CMl1wrNhAPhAgBCo
ZcEPPOI0ZQUlq9ho77btiTTjIR/pUZsHxfrIRnJuSNj6bl14BFhN0KiFeYletkUV+EqWA9o2nArL
QSc4YojL5ZjcqkWXKaeONZ41d8/Mk6XCQ0kmy8aWR+iOMu9rZgEwky94mk7Q/PI/WgVY1Z0fzO2C
bd5dXxTJXF3YEeYK/Zh+PQ6wYzlzQKvnTkU49/q1g4iai5ehi5lTWgpXY5PmK6BQkITxjQ47xQvb
1AiGQQ8B9AvM/u38HJfmhBMZ1cOkbFqw1pbl196+95PdkB0aK7o+axKGIP5OQM2KowlAlyB4AKOD
pXVGBgZNHUz8PdpL670OIQrWfl7cby44w8vmU9Iub/dsmEUwyRmygJ4U9mgJ5A/Su20ao7Gzfl6K
//Pz3FnODrbNGGu/80vwnJZDmBu8V1VxQvPVFo7OiwEIZ8Bga6Xv92A4RD9bFTn0QPKvWobW410S
Xl8i6R610cWAfkPUFERQM6KYsqhycHVWtfakEz87gY9wOOnNO4qk8IUzS8LhbLoUPaRcLsTrQX4V
Vq0ikpFuURw0NtgmQJ0hvolMkCSO9gwC1f6nthzyVuHLsonCkxEJaKgLviadXOeeZlYJKu8lnZ4Z
o7vS9G/h+YrAUjaKczPCOcDq2WLbxBnDifE85dbHdXzP7gBKScMtieAVVH6X7pu49tCPDcvjlN6u
/XE5XPco2UkGGXYPxHQgG8JcXX5+GM2CUtPO4sblbItG1Bd+VNAbmuUn3VTcxtJV+WdM5NS3NNr6
DXUBVd3KXZbaXyHEEUyz9XJ9TLJVQUodysM6gmVXPJ1BHqDTyoWZid28FJpit8u/jvkC6haYJbFC
5aWtibZjQJJXJxqme/J23n5OLfvv+8LlZSyswbsLuGqLPflufwBpRghGAcWpKFuKcyvC2xHSf15n
aRiFTT/tSfbVcRUGZI4FblrIr6LuBAS+4Fi5lk/TQLE1XAOt2D3YuJP6iWnLqfDJLiOFKskiWxZw
y9jI5CCthkjp0pHnxm9NN8E+QbgWfBjxlLzuVLLxQIsLXwajEPSZhfFotVZZOToH4oXdONO9B4Z2
NHr4Uf7ruh3ZwuBQ5IE4v1REFI89bpU1Gh3seHUROGN2NEh779kqIlvpfEHrGVLJPEchak8REOP0
S4f5au/KyQvy0VFMmNwAFOJAEYCjSySRpT6QVq2+gL2sz3YeJMALFXmxLJxEgoJzffFHhAgU2nKv
cFdvwdnVk6iYk2C0Hsc5i8APoBiL3BJiPSi1IDgWMT3poHuDx1bEe9CycetgCkqQKSyO4npXmTEu
fXizqjL1XJhJZ9QdgH3qgO+mw3Dwli/XvYx7qxiyQPITNVrOyPYKhdNC3s9YNsYD2ICZR3veW/od
msycES/+MOkVt71EhAbBxJk94RajCUigQRaRxisC5QZAFbPfo2G1CfJ9BR6zKAfWj74jw3BhVNyy
TpcVGfCYsVmFbRURldK5bKu6oLPnhDgOMrzCkaODmMvUKXQAfP8+n9ao6W4zTyUyrTLCfeYsfJ20
1Skq0DPEW/dpcntIMZ3cVfX4l+1VpBEBUUZ7uYdI4NKI6RvLXLp4XFLnmU1Pq3W87m7SQfgumj6R
Y4DyhuDYo28a1IdgVDya+cO4rKexmeMJ6iTXzUgasJDCgIIx52XH88wRJousRudBlBJ2WjJA6zm5
Sbtkb5Iy3uwlXFdezbNCOo0BhDbCMZkjp3o72dnlbxBuVsfI7YLaXRYTf+9pt+ukKvDKbqLzQQp7
KbPs3O9NDHKabwv6TKxm725OBP2QwNIUB5/MMTxdw2MD/o0QUXgSjkvrtnPiIkxnx608uafrCybz
C9A0QuQStDKvIW38tvWQ20rjRq8f58W5J8b8OKBj4roZ6SjwEgA/loYsl9iX120Iy3WADiENsQ77
siDub6O3c9VLU3aogsGMi047HHAhrDzkRhbwGiCW7i2EbFQ/NO3Jr7IgBflYZs+RTT+OtirOkt0Z
50YFbyDMqJnB9Cz2OKtVkwH+99xlSZhpKl+QLRYyXXyAOCYAML48JIY6aUA1AmDP7NH7jKBk5tM8
zP3x59tX68yOL1Sq0We/jeaERjMIrUTpokeZipVBeh1xrXak0nVQmb1eKbIkxrBl8aI5t+3Wfkxq
76EZSaBNaYzm/U8QrAVW1InLcoxI0e2uj1A6k8h8I3jBpgJo73ImNW9aE61M+JplH1B7jKF/fEg8
8z0XFGg0XY5CRIFFPA7RmLwAAztDyrhdUeb6vbAXt1UlJiWDgVeDjwCYL5TMxbuDFulkGX2F1goD
4qI2OW3DfIDYu+KokPg5zDjQqka4Bz5PYXOlIKeqTQNzli8uitkLiH2cMCWP6fjrzYsDohOw90C5
DlrlIsJgarM5pwx6ZkZfnNLJPDDdDo3BUVRZJGcSgm5gAMANAq0FW/CBWrdAtwC6i5h4xzQ7qErz
0lX593mRrc/IloIZK55fLQEh3MpAtfhzMnTF9aCyIlwPDfCtaV5CxW6wB0QmfkCQAFsbVQwky0yC
Ox8MotCjAFRCbOUmPajOFmRd42L86pNq301JWFltVNhbMIH2UC8/6kYXWPnjdV+QXLUXdoW4JaX+
bNsMi2Sjmy6jGajhPif01GxgmstU14fMI0wMDqQI8PRXL8x1WjbSTTN5QLnne1U34ZDPn98+HgBc
0WaFP9FNLWyikTmz4VjQVtPZt37sdxoAb/4P4MojUik6bSX71UVPGn8xIw/nivu1c3sKbHiXQp8R
Ub4HMa5kt41os9veUULmh6gD0Cea/NFkd3maWqmFXDxFKqNeh1256ccRYBq/s3fX5+5PHlp4M13Y
EW7axmFjS1MTqNOV3CfEDqG8vl+04ZB3T+B+OZh6FVrJGE7o8kLZ6Th4bbhQVRsAPxeu/Qrh3GAF
dK7A04fbkZmBxWhYl6iYL7fl9tVP5qDUQAW1PV0fOh/ZFZsidqwY9BqQKwQ2rjMgU/Ah9YpwGdn9
2BsHm86xwxSJQslWcBFlgAsIh+Nrmb65KTrWtOihhodFZTtEg+oBrLAgDmnsCnMymY9gJr8HiDlw
2Ms75gywBsDUQM+Kl8+lV66l2c7I8qSx3oAmMVohh6JHfvmpmw/zO4BeKAb8s8UHe/ZGbGcf2oEm
pNySdZeat2710VoUmW7JSQgTSKdC+AjBhFgbWgyUHjLfxjN0vtWLfVXeg1vdenBVRSjpupzZEaaN
jHpqJbzMafqPWwtJgh/Xl0U1DmGqIAtOQXeG7/f5zjWOvROCkXd68d/OdsR7PvAfh5ahqCXcjB3p
CYSharxsHDc9emvypV2sz/lksWBemXUqQNunuIxlQ8MTByqLuCKxWILJWWu81l0QwPp2k37wVj+N
MpxZnI+2C4tp8/f+XNLf1+dTEgG4uE98CPGC1ulVtNQPljFAsQVGISDX9j9QWvyRpIq7RGoECSSk
8hGz449L/x50qLOArTWNteEH80lQLJ9BhKSYPpnngS2I96Uh+YVr69KI3SzMGVY8b5JiCBa7DVTv
J+n64EHLWaMQJotBTOO5AwHAMItp4C63uX9rdai0fH17XIksC8CG4JsGWER8W7gUbRm0aPC20J6L
/ibr3t5whGTAPwMi5ykOG2vetBrpB+dX7u7SOjRLkN0ERhUudnTdu6RrgsMThXaMCKQdl2syltXg
jyzFi5rckJ3nKd4UMr9CUzjOd9S/Xhe/GPQnxqbzyEPngB5nbdEPA8Kgu3FOVG1TsmjozJJY+YKQ
uMlSigo+b9nbhsepZiGkaIPKfjv600V3M3joUPmCopoYHqxa4kwrrgIvhToTiPa922zTG0VcLAsI
zqyIt2dtV/5Y87yN61XPhjl9oKN9NCz7Y1p6R8SeoV/+uu4JsqVyUEziSSgPTyZhd3YG6/rV4fIs
7FBnLEiN0LQUcydbJHTRIXNooirySlLc2WgJoBfwD8a4Bbr2odYRT7lD4Om764ORGUIVAXWRP4qF
YmwwkWouFgpDid3eJDRNgswiB1DKRind3lEYw7XNUx1wCuh6CIdn6jsT6A/QNkp1I4RQm/t2ZlVe
Zv1ngI/2LPrw0b5gTxqa22cb1M0gZJ7ecQzAAni1LKDNISAgZIS2Nk0ITS10vhbgttaaQOFckvUA
TABoPq5ThFZeYQSpvTHmTRzHnq1VwLBFqeGGbjq99MN/15de9pQFqJK/jODOqCALG7TeinJMHNQR
kym583r6YndjmIGCHs2OxzTd4qkvbvzW2jE6qZ7r/NtCHH9uWzyFnGrJrZTC9oZyi7nc1cD5zdot
I/OusZ+7Pg/NWXFSSE5wmEQKmbe68QzspXNUyIH4aYXUa5eDvn49LFoRXp9RyckAKkb4BtLumFNx
Mw3N7C9+0qNTz7VDBD2BNdtR5avqpVIzaNbgkpiIdsQcMmqCS66VG9JcpnOjj3roeckxs3xFnC2b
L1QvkHHnipiQsb2cLwA0HEo4CafpHocUjO+KKEdycuOuAwb6T+Lp1bOk7qZ2gFeiIFLWod0dkukI
srDJ8QIK9pjaVjFfSIIeD0lBvM/xnkMjtLB1zbobtKExSzxXabgWJSraIGAxjm6WHnt3d90VpJsL
vSK8Ix1luVfMlZQlfVf4XRlrNA0IhMKyyg+yScexNAcGSPD9EfomL7Wteh79aXYXtxZKwzzZ4aOm
Km5rJCXdbDDQQwismXsL0FMVZH1v3bJqWQKke+rIMVsP5ShKwwT5RShMjGUw2fN64zk12Oec5i7J
+6IPWOYWT+AlGdDs7Pi7jnovmbu2N+NsLbsW8asiYJQ5Nod6c8o1nLJixNAY3mh7Q1vi1is/UWsF
lsnCNUFVQCZZ/gQNYn8NiUGDU9J2BdVXGXeOvwRUy09Dl9+5eElSCPdOR2RE7/q5iRbIZegp3RO7
Og3QWLvuI7INBhQVkuKcXw79apcbzGm6dAInTw3WAnaYM3LM3lEABEnvPwvGpQV3acdtdGGhosGg
3Y4qVRnZgiECQjjp4R+8ii6/b/adWWG71fFYbzd99ckDHURq/HzHNOH5YAFVDu4MkRyr1Y2yNr2k
ju2JM/FElQrnIjuIwLf914Bw5+adZWZtCQNAoezHatzNK9QxsFt+o25zM/daHaw1yaLrw5JViJFd
QBMkF1NCkU44jxZgkDuv8CvQwtLQLPwwdUA6Vb7YeRMw9waKyv704DjV3u1+5YD6XDcvW7pz64Lz
jdXU2HbiouGsvUt6f1eb6d4bVGALHguLZxFYqFHFQJIX4mr8V5wFZMA9elAlSGvkUIbAGpsjFEZP
SdaBJ6QyTjPyAiWvfFvezWZMX5vVuPWW4p6O6cv10crCKs/jGGneGIqj8fJ3MIgNj3XZwFE7NAlb
ft/uSMraHQjRxiBLTarY2pLZBQk/p3oFdAr3m/BGIE1tssGnDcq8TQjsXpi7T/r06c2DwvGOjAeX
VsbBLexuX2vqZV1wgQ4FAEfA6QXMgVosFKwDqEBetyU5qy5sCQOCIrJdJ4lXxnq9t/ygNMLr35fs
QQwDLBs8xwohPiEWNUc02tkLWgUL8ynX7V3S3rHqd1fdj/V3yGAqrOmS8PPcnBgLJGMPkHQCc57x
qEPHsjvpYHTNqntbg7z0cp+vEDn5r/XGYF0/svRpXZaogeju/N+U/G6cPfF/Xx+/dH7/jV9M0pmj
uU1o9a3iZdpvj/p0uv55xfT+OYvO96EJMZ6elBUoRUjob4/Mg1jS40Sf0uRLpX2/bkxCD4SI8Www
grO4jT5Mjp/DWo4+8u1bn96263eNvLTe7ZCwgCS3FR2ChBkhLR4qdkJ5JmgsRbwv24Pnv4JP+dmY
Ox3hC672KibDx7ENqjTYVNQZkmMFA+UpIYeXnF0+7WcmVteBgOyAVSvtcWdvZG9r1bH0jQeg947X
J1U+mn+mhA0yQn3K1mqY0qrbuhggTH9iKpogSYSMZANgkqhfoeAsJjcBIWvzxsZp3XoQGnO++7MX
rXdVOKTP1wcj83bE4fighYY7tJJdzlu5uLjQPFx9VbFvoVu1u/552bKcf144GDOLsd4wMY6uOOZV
pHmgPQXo4HDdimxFABfC9a3xriuxggmn8JnJjDJus0irTnMPHWbF/akyIfhX5Q9bSylM0NyKqvSe
8lj+HdqkyDGhQQEIcnREaWL3m9Y5qzXrLh4MQe7epdU7rg6OqcLNi8cQUj+Xi028YkQb6opgux2D
5QPobBQPyf+R9mXNkerK1r+ICEYBr0CNtstlu2139wvRw24mMQiQQPr136LPvWdXYb4ium/sh/3Q
Ec6SSKVSmSvXWtwlvBmAfcQr8sMApM273GH6gGdDUkLqSA+puLfJSjRZSteQI2IsEc9udALn47S6
YQpZJdilpvHuuZEdah3YawfEjWD1Rx0tNJkGOdzECHJWvbSkCk1IP952uSXHBj0AVI7AcEhwfq63
ktlD3QxDSSGHwPUttMucDcQFyn1RQqCsJ6J6+Qt7yLoBxMTzBFQd1/aE7Vd229DynGFHJSozO5F+
RqPqthVj6XYC0OC/ZqZlX4TRaUzD8kdQK+SDez+UJPCS8kSLdFPZ7l0KOhc9LaIK5aHUVUerMQ+i
Ame9Lb45ff6lN+mJZ82mscgDYd6nld82haJZBovJHUxrYxANPJ3zau9UIjN1GdMzqr4/COt7ZK6Y
fOWQDzkmBTg/RGEXAdMl5G6M/J50bAdSbLHifYsf/uJXzO4yQ4+VCUlDBEwJ4d03pdeQ1eyCzn79
q+XCvadBWHz12WFNcT03FnPo2ZL5g6ZVO50aOyvFpZ1XDXQv0xMZ7efWlY9FWb0SuZaoLC/0v/bn
iDuaSnC3JLDvjy/W+JxYgd5CXGTF45YiBhpruOXc6SzNQ3dWl4z1dlFhlSy0+lOFeWY9297eyzUj
s+Dd2VBL1GlWnYXzver3mvihzJXQunRhTxyu6BMD1vKhz8o66btJQsqziXa7zu6l5oc6GfcaPbKW
rKxnCaoIKOm/1mbXKpjURptVbnl2069o7WBcKg1RJA+EhWnzPA2TFhzD5dG2HzBcu/LFlkLEpW3r
OkQ0zG700oTtnDtBab8IPw1BMBsQHL4uf0VvbuVSWSrgXa12duRc1AD0tPXKM8R5t2MH0k79xRir
DedP3jQizjaGDaFFvqY6u+Q2DjH9iVpIx3jyrKYi2jpxqepRs8FQh2cdJf1m8DWo7pLjoOAPn0Hl
ZmLsuN7OoXG7RiaIuEy1L8rx78rKOPY6QTdrdA9ZvIalWPSdS4PTqi9CfAfq5noAO/iZt9uMBSCM
VVbUebusABlqIMwnSvb9Gh50WsU8dk9X9dTuxDz8vAFtEcUH8AgAbK2Fxa42N7cP+OKfB9Zgup4M
88Mojk/tpDMJxopqsIGVzQPr9rcNLLnChMz8XZpCsX/2lSjp/V5lwDQK51nUB617jvOVjGJpDb+j
IAgdDRRIpnh88V36uh9zz4LKhVndleLdzVYy2KVzi0Rlukt+i1TOMv14zMw6FVhCBTKx2nOihmtP
KNBg2kGdrVZsSlU+39613yMc889+aXMWp3IK1jmWATYLNvctrYoQLDy7ZJL87YpNAQreBFVuXtII
E07bmqXbmGQRSsIoBOOt41VnRlUI5u2t19f3ZZ/eg4LkUDlNhNWEaZ/+zO1ik5n8rgdNmlayyOM9
FN79Oyt2D8wmG71U0e01LXqChWhA8LLGXMzsMwGlrcC3O40UigOvN269K/+cixrMEaiu4tmCiADE
0LUnIIPNHS9rMN3LI1R4NLJyWhZDwIWBeevUxORVIgDRPRPHCxzrIEFA6/R0S7Qn6m667qnXfrQg
N9O9td1bdMJ/lzav/lmmZBgiAAKZayDCZ0HrfkrGc9Od47oP6Rrr6OKRurA2c78yHoiZmEChl714
6VMZiaJYe/IsllguN3N2H5IRwES/RDMzJsW+6kggWicoSBtkmX0g4NRjlfoM+MOrbbJtXnpP1MGk
kWOF6QjuwIG83fbPtTVP/34RRkSBfpE39VbdDKyVPfpKauU+XjwBF7s6/fuFhXqMBaYxcKgN6BfJ
eK/6Z2sN3L3mJ7NTRnotM12OL5fXIoztTxJEdQk9yEJsi/qH4a/kNGubNrvpu6J3GjfGgdD4nQWp
jJytFOKWWoE403h1gw/md9f7etOSHLS+CqLf5wQS86L9HOefUEzQ49NoPFXi5DnPmuoCVryK5r2k
LKD1xoZwtW31ARW7mn426u/9CEXtldayMe3khxB98cNmwSaTbpkwiR9WkJOo88gDZD5pz7o8mJ2M
Ggug9vrMze+q+alX3wTbpvGvvDtU4sttv/3/nKP/3SEQOl7vECb/KyOjiHpUGSHTyGkEvC/IjGrr
IC9RvR504OpJ7DbSxn6n+i608XPBO703Yv0IXqeft3/Q4sZA1coBOA/d/fnLREhomTUSg8Sd5IHV
HzBqsB+0OOqclYt/8TxdGJrOwsV5UgO3lTFiIMc25bFCX7qr2ju+KhGwdKSAlcQEOUjIAM6ZHdsx
1+I0pbj/peOEmKzryBA2ThJA0QmUlsmOxmsD0ou+dWlydoqVTJNWtYj2tBNhxre+93VEHbr3n4pM
D0cdcxpFGo3d5zHbYlooNLVxQ4ZTVyPd9tckGBafEVD4ckCtDJzVBxSF4WsWbaaZpEq9y2YHmcmg
HPa8eXREFojmm91/HovzbSdaCiyXNmc7QMyUGmIKLI6f7ZsgVen+toHFr3qxqFnkquouNlSBRTlD
s8G4V1g1X3yiBarrI8N+4cnutr2l5wpSSJDLW2gmfmAo7Tuej66EF7VNthNsjIbYQYNmeCDT2Ehh
rixvef/+a26eqVimyLltwoPANdYAWy5WlrN09lwQu+N8Ay0EfpDrs1cVYPx3dQQdE/heR+wcTAFn
1fb2ni2fgwsrsxQBvmxzDlzDuRHofshnm9xVZbEDA83YvlTi2c4fY/MeyqSB23xqwGEbd89jvy3L
w+0fsugsF79j2u2LSAMuDFOLe/wOoe7LNz8PRRfo1qb17om7tua1nZ2Fm47r5pDnsJWm3zT6JJyf
iJ9Z9rmQDSQC35hz7uWO5F89thNuE0yDt/YaM+Jiogt5LXxhFLsBup9tvOorpdUgRzpb1ZPev+qy
C/N+n+dOACrh0I+hKufaASFP+dq5XAK24FE/DToBUGKh/3y9155qVAYiOwwg0YFtetvwnnshv+ZO
UwYYrf+HEEY3emrEW4f0OYDS+a9Mmu0Lz6rvQ96tFVEWPz28HF2FSZx4jnBxhxG0itPQWmu3G5bo
5xTqlhpeYVlbbGlbRFysvf4WSLQNbMG/NmeHC1G49RsXA3qAb54AdNqIwtzQqt14utxqvYjsMn/s
yu7bmMd7vc4ihMqo6bN7YZnRX3j+xU+ZfQ3iCbMappeALd0A5NphNgn+tQHJ6Gbw9nrzftveovdf
2JudNEMTlSZMhEm9Q9zHfDnUc35Jl367bWbtq84OmSfSQc/5lLe2+8ryI8rfmh4RLGZhoqPRBl+7
bXDKBufZ4uUnnd1nTsV6MPsjHmdJ9RKz6mc5joc0roNKgvTXbuyQV2KDxsnKPbBoF0Vw3cK0L9KX
WfHC06yBQtAE9aOUPxi0u6/05gsEDjYlLe50rTpkhYpc8Rfzij6e+KaF2hJkQOaoqtoF7tKoMF9s
+sU+U/WBAbPXAyvTOM7Kzi56zIWp6VNfxOY6NerYTnFYLCo3wtCeDcUjkZcrYKPpA334gJhmcR0d
k54f+kjl2Gc202GmqPqgy+5MQCnKTbuG8lm8ty/MzPykktxsNB9mzLj/Vmj2r7x2V1ay7BL/rmTK
VC43zEriclCIaKBafEit9N5sOA006QgA7DAgSNt3VchNLaEdevsQLC0Oa8NwkwkWK6Duri0nYPcU
QweZIKctQoh2BDFbSUuWLPj2VPoBOBbSt7NwNTQ8N4QNwK9bHfpTk/8f//wsOvmtlqM4gT+vlV9l
9i1eA/Us/vyJbBM4DDw25s3RftDw8xUg5RgEP2VJ+4QjtJJfLB0X9Pr/a2K2BMy1UYsbAHjbXpQ5
YSnCdG2Xlhzs0sSHz1z3GXc4srY+vvPB6uU2Ahrd8rGUPDTs4h9co49a0oa3vWvphELvcmrCgmoR
FH/X3lUnKmmrVKGelKEqp/qNZfE3myYngJtXNvGjKdTKgYnD9AQgZfjv2lQFrQ4QR0OVDi4I3GP2
lSET6WL3qa49Et1e1kIuNhXmkWZbFnhkzXnXXstK5eeTlhL4tkOlfgL+ECiZB1q964Z33WhwjFDr
Idkm19ZeoosLBV8iQSLoT+o91wt1ea9MO24grEQGzI8CxxzqQ2PtkKG1RkDAZ7Nm8aN/YrVo1kPP
DoBAc947GgfgpRsTj3o2aK8ghYYcboFCz0rpYHFdE0e65wK6ikme63XFg4oZJCNAdiYhYcqddkMN
+0i5f2/KNWK1j8cBK7qwNTtxhGjKd1rchYWbgxtfuytKMxLS3zZtHGVludF79tSWYmXMc3GJuHsn
j4Fm0dxtVEEaAqYHDEhyO2qrEfOqyRD4WX8sGPT7bjvp0leDXhpxAANG9X1e81Hx2Dh1Bd4cs/np
S6A4cdJdbSWX+RgdQZmE8sNvEkT9w2yK2cYGSzsUlhypRhS1GBpvbI0PasmIOcHqJykL+ODsdnRN
Lge7R8JUey+YtAicco1zYGmvLi3MEpZhcIrYnbhKFGhxqhrde2R/WWxt/vyTQKIM4F0C/uEPEmyJ
GWMcgqNzqOIj0w4VCcZhJeIuhqZLG5MPXqQSIOdK9LZHVivrPBh9SEy8la2MSL6L+RAM5lPcn+TY
BYb96fbipj26zsaQQVwsbvaVQOtoUGXhWZJb7aYp7SDVv6QYOG1UgTamAAHBml8sf7V/t3P21bTe
SFrhwGKTOZ942e6YoFEOirSVk7RQ87he2uwaS90OOG8JQ2W5Y8knPa9Cv94b5q80/d7SImL0brDf
MEAY2NaxBCW3zUVo8YObvtze46UAcrHHcxxLDUk4yKChXeHqbRrog/NsVvxYtHTLmXm4bWvle/qz
eyZjieejt44qv38y5D3K+75eBDFqnkR9cdfGX9f81jev/TbrRGLXDp5/yn8ssn90s8VAERy2+cGh
IBZX4ACpJmz/D2N4ur3QVdOzmyeDvIlpDtOuskiv34GVzpp/Bv8sPNzo8RdLPUB5IyAD/b+Fgzlc
wsCoUJFqWLLfb0rx1BiHka+sbTp0Nw7lfNqOZf97KJEVvRW2eUjadJ+nENLmNOKutnJSliP1f0+k
Pws+yh+t2Pawk8L4Bd7uQIrPt7/V0sV9eQBmQcZLNSf3W0RQzSJBqoEZqQdRrch60FCkd53mnbjd
nwf+FzjNKQTgAY0SHNY3B+yNbZ1rJUV2YnnprjDSQBnlrhMiHKo6VM22MI80yaK+3ObWnTesdLYW
PyMYAkwwUKDaP0c2K8PonLFEAPL10xhHJC7CWr4Q7ZMEMPT2Di+bmtp7zjRDOYfqVUneCNHgpTCA
OM4M+zqqk11KImeth7EYX8Bg+T+G5rHMdjN9zCdkQAxCF+OtqUUwARDL5N60f7n18+1lLXRM8AEv
zM3CGXPKvHCqSe/Sf6EVcG1lDYnyV9Icdetn5z6U+X5gK8/6xXB9YXMW05Ia8/41qmYgoXV3zLs3
mRN0/YPjr+SVi8fuws4sgEkr1VPoCaOL7aAC+MbGn7c3b+1TTfYvcgo7x9uYmVhHO7Yb3piBxdyN
K/xIglamNesobdHTvm1z8XK/WNP07xc2E+l7VQWl8bND9il00mlYWtFtE6s+MQtXFbO5npXYN0ep
x8rLoqRynjorO4JEMCrxlmx0fYcW+N4Y5YrtxUAG6iR00CfgzfxNVWFMVgf3IgJZ1YVudZ8AFwSh
mPQlzsXWi7/Xfy4RBf9H+w5cyGgBY3Duej+BfzZToJcy8GYY27r0vw1lHqFO98/tPZ1c4cOFg17B
NAYLhaV5EwqkfLbwKkQqmjfh4H9r3BXo15qB2ToaoxaKJLg0e618Hwcon5Pk++01LLr7xRqmn3Dh
ep6WD11ZwYTjyMDKnj3l7RLBgrp/MvI3e1zLLxfDxIW9mavnhauSrsaeMRPVpU/poAWDv10XWF/c
OpTiQOVM0AuaVw7SWPRZM4IFIuch5JVib3d73xaP7MXfn4U7Te9zCb1KAKK8MBmeoUq1lvEvrQBV
lynBmPgQ5gxQXQqGTF+6WEFGNjUaLHoX/fkaLi3M1sClxtNCeriVwFrhYyG21ezQ1rxtZemSxdiq
jtkYz58Q49cepnjj5n2l4ZIF14fZ8o0cvmhJFyjbCotuJZFf3rR/jU0/5sKda7zac7ODMYzhb9vs
UfPWJAcXLaAMgFFcVG4+AMZ71vgt9QjSvtwPSg6UXxvc3rA1C7PP0mS0L9noZOdPvnrN3bfbf33p
AAIDAHJXNM99kBxc71DsghM1ASb23AW1tpdDiIbquDaDsBRVQBNpoiKD/suHOriyBYG0PHirsvKf
pkRwzLIQdItBgRNfJYGVr8A1Fn3MQ4sJlQaMk81Pu8+SIXMH2JNwrJh9bQw7zL3PtWHvJPlyewMX
Pw/K45PM4dSNmSVXNQDRzlihDMSMzz3wPj9v//nF74Mxa5TfoeEC4Yjr78NiS6O0wJ8ng7PR+jFS
tgty8yxkw4qlpY8E1gTk+OZEwztP8xm61ibXkRGYwgm7IQ9z7aGq75p2mJqQpzQt/sKxIQ2FcW7d
hk7FnFaDS08wEF6itlVFIqB6eHvnzMUFoTz3W9hhktm53jq/pnFc1nlxziXXMV5A0bVOFOrEloPe
5jioqMnANIfW67sBUPtXUYGXIHVitqEK4tplIlQIuXtjN3T5sNFAvhZgDrcB94gcHjPSDIFKMAMb
+8ZPu5Y1BuWaJgI5MqaINH9Eq9jSI6px74toYrXi4bP7xkYJHlVw/A8leBcA5lkUZYPVx1rJhxNn
WVjpp9b+aiu2soOzRO23EdRqUf2eNEihT3S9gR5ADpzmtTzlrdbgZoNgtmz1lgJtYQ7HtK+198K2
k2eLlOzOBiXLWiK8dLbQ/SWTksUE055lB03ec4eAhPispZBK0aG/hlOw1gacbaUFNjX90shsK+uR
akxRuAniHyvywEPBeLD+4iK6NDK7iKTbZuDDgBEtqLztuDY5u7hReE8CEIg35YfGiFX5YPNP2wK0
IaQ76syBgInS8pX8cykW2R6otCZ5MhfV6Gt/sGVrJ4BPYu5Uz4861YJSVBsMSgWqsVdiw+JHAWEX
hrDQmwWP1LUp1+uSwUmd/KzbjdyPhNZg4o3dQHebbH87TvyuNc3zdsAbcZbAP03AnHxty6IuKahm
Ywa0xxiSo3DOy9G1Hh27gqZE6g1e4FnVCJRhzDedilFAHjvvM7b6iy77KtSFXUcd2JcOriZs+I5Q
ge40FqrAfnvCndtGlq6B8qdvh880g3hs1rbyiFnuNkDju9jaFZ54vlenu1jqIgbJVWs/Mtp/0YVM
7/xRlBFKPPbGoxkmN23uPXhoSYUq9dxzifwmJLL+DOaM8bnVK7VzLP4ZpahvUpfFs5Fg6jMHrOpO
eqTY9BhEAhEUnnmy+K5Llux6lU/0PEC0VVKh1GeOLyJtc+gac/N+dJ046PXMCaBcdAIhONkPtesE
/VAjCtAyC3pBv+i+/JqC8iUEmkRt0+KtHD956qkGWhK8KzuQr8lt0XKIwFQqSON8iAagtSB42gkQ
OMmwTpwwrqEW5hrervHLMmIdpj6t2sKMto3yZ23ROuzM3jt6gL2FDB25bd7U7G9CAdAAABFiCv0j
+w6vqeKFwONXgfHDbMtQ2e+1WAndS8nJpZHp2rrMSTk1O5qkOSDkegjV5DeT+htVQmJmSLb44isn
aQGQPam/QcvWBN4Tc1Uze7THWnva5+fc7EVQZfFw9lOtPtTEj+9quHdopHLcuJrp3xlcT186hq5a
2Ojj8IDJXLK1WE6PI4oFuz6h1kqdaOmgo2lN8CZDje/DQScWpnCkz/Lz6KuQ6nWU6RgtKl5Xzjj2
dH7EfVQQMbYGgcUPPAy0ipvcbvG0yWxCp9Gy4ROSxB/UU3XQ9jZ5TEoudgbumntCKmflHp2tcbpH
obSNPBTAJxDLzAeBcPg6Lx6S/sRJteeufGl9NxxAwLTyqZduAaC6pnWiWIvn4LVnNdQr7L4n9GzI
d8znxSubuJRPXfz5OYiXGmjAqBR/XmZHNh4BGHadrWg2Vvajyv7CLTzA9R0M4uKrzZ8l3VjrIFTC
XD4l8TlxkwcCkm1O19BaSzcaeuHAhQECjVM/u5Z5XicG93sMZ08I+gpTxXaU1s5W4yuXzO9G7dwD
Ly3NTiGB0jM6oByWSPKY80EPuGYeYiixOjILgY2Oio4GfjfsLVdtBr8/pab1TtIxtGSz72kZaYMZ
DcPanT7zzd/ZD/gXpmFC5JLIxq99JjX1Lh7igZ5b94dtf/X5P86actNSwLs0MUuwKsuQrMklBYf/
t757SfxHs9nGxXMC/r7bx3xtMbNNpqARTU2GxTi2DPzy0I/THPPKaV72GWzYlANhEGiWLnQqA49r
1YE3BgX0eBShi1pP5h7QoVyxNMu//+fb/Gtpln9rRG+zuIYljJboIahL2jDPlHU04zzbxhbup6yG
5m3S4HbUJfqut3dz4bsB9Iz0G4wyKJ3OFwp2qgak4CXYsBygekxB7lWcH+LK2bOcvFe2trltb4FD
ChRfqAuDrgoMFYiU174YW6Cb9UUyAmsGIblivCPpu+Ya27w7ARajxeWmSz8zvw1c9muwhzDTj037
w7Ne8HYIsI0YfM4eDW+N3PBj3ENOCGkaPIqnd/G8AwWBPS1NklieKuNdFM2GsM8yswAh+0d19rHx
n29vw8dtx3ZPLzsXN+LE9ny9CyMjhabZujw12fNQfmflFwoG7tIoIt34dtvURwe7MuXMXsigzm5r
IpU8FWUMLM7WzzcFsMae+8qTM5MR2PtuG/x4Q+Gux+Q4ak1g/0Dj9XptBtXMFFoT6lRa21xE6cqt
sfjnkeiCKxYdvA91poZKS0qHqlOb0Kg2flnxy+3fv9AvxwK8idEJzUgULmYfh0L8DdVZTZ74+Gj3
UN8xD5p8b71T0W87+1za/9DhSTr9SmBbXNi/Zn93cy5yxkYBH9AUuToB8Ub85/QvkHWgxgY4C1hF
wPog43f9YUTm0LTJgeMv+ja02V2WTUOLO619W9nA3zf39UV4bWkWowmRHG+eHKMyFcaVLSABts6g
f7eS1nstoQUKJoOafG49Nz+UtLEPhU2aiINu8GsVq/a76zKMGzv4efrodtseY2+YQLHkttS7N7wZ
nRNQW+BCyAqyAcDdfU3i5GfBXYeHmXLiH8rXJSiZx27rUcY/W5n7Kee1GTYdqXaJY4tPpTHm4ybJ
/eyxrU3zVzYkotsTPAfuMIbCXjXRsrDhBAqAQ+zdZ2UzPrOybFEX0vqn1NPeUrfwn6CqUW58Wus7
KkeUiZKqSE9DQtoder9OEUBdwdq4JbiPQpF54iC6ArTUJNXw2OTAMVIzSQIBUO7OEgWmHLgGYYnE
trZNF/O7Mh2bQ244bZAwoY42GZKDXeMeyFWf7jQ4DOjnMTjfgQxhKygzo6Q347OBrB4NFkwkmbZE
1tt3XWhaWeIH3NG9z0NVao9p3koWOIMjvg/eQI+62not/xX77TcbGOwh0/YqtyIXnC/PaU7au04X
T6nW27tqZPyQk3rcpDVAUBhT0fGSYzIUjd2HLsiVHmPRtCeOtuAXx8y0nzUGWrbZmIsX29e0O+Uz
FUqrd78yMjVqsr58dFrZ7goic3xhQ8nQkE76teWG91TjfgT5VfZTgXdz2ylUED1iZ9uyYd3G9FN3
qzKnDn03Ho7o/0Cjzyrj/ZD6DR6xUDcA8AUIxNocQ8Mo8gNGdwj+yiDCdjS/89qrQD8gVaQcL42Q
mPWhVgE3Er7qmREW2lg8671bvqq69Z4Ls84fUrBZBTV6T3eVmxiPIqZg44jbEogQyDE1RtK8s5Lz
nfSoG1Iw0u9cGjsPhpVgjgUDEaClR5VBmh3UKyGijTl6tw8Mh7pH6lTWN11a2i+jRx7l56BDIBh3
PbRlwTei1qtdxnVs9lBCQMMb8g2KddBUkHW/dTVDRKbT8QOJa+OoWbzduQnoa7MYr3FNGixkXSxC
M8/NHbEZkorSc1bi/sec6frQz8KmHWuN27ZF/ogBr63pf2bZzgebfOz/uB1e3IUbDeV+8G5gPtSe
SN+v4xjKbMlYVGP2OFop+cYcNy8hoOR0x9giHGcABStux97G1Xu1x0VCAjWYftQQ1h5do/CDsSw0
SH9/RbUxdKBH8jC2eRma/Etj6xC3dfsNzzCKP6hendNSH757HTzGJNm26wczhGSKGTJ9sB8rvJR2
0BUeN/mAEd2cl13EWlo/9HFvPaNjxHaaqeKtiCEVMppqOGdc06Kmo+/S79p95qAyotm5GwkuwOgK
wuhdXjb8O+9ptS2J/0NW0PtLGKqursr8sPZj60EylKda39uaDu+edamGjed7DKjOgogXZhV0b+Gl
ummL/lfZWdApaUFhYEmd7wQpW2QBWpuGJYVDjCCAAeJBx0sktkTgdln/q88MO9BzMeziDhpBaQGF
VUa77LE0eBNWXcqehkquVfJn3vOf9zP0uZGF4t4FYuD6o2pYv+tL3p+YnzYBr+s75ILbyoT8id66
KwxQMw/6bWyScUHdcaJGnme9fl74pUIv/+SWTjQ62gNoq89QqizD2PMKDJ2ZW4jx/DRrbSXdXrjj
cWZ11M4xNID2y+wKNrKaao4w0kdEuRoEbZitq8BNtnJAsFXz2xdjuIgNJoQJP7STzDgBal6q9NEc
IkuAZXOj8git/pxHtw0trubC0PTvFxlLnOWaQvSEIfEY21lQlSu561IqhhodgBZo8GC8f86tWaWG
hGKplj4yS51Smb5SPggwfg+/VDY8xamD2q35gOGO+y4d/mnY+Lqywik7nu0liizYSXsKOehtXi8R
cky5DSLG+OSqWmZBSkp/14GG4NUxSytg0ACJSN/RvcgdGXXcZfdtSbvN0AwQBR1Z/gWD/MYDRKjj
DYWcY6hIk7zWhltGvoAHtJCc3cax7u/b2FNbXBC/MEfDHphPu0PSJ00LzI5Bt4XDxHNFFXlKMeES
Gh2V90OKEVQTI3gRydwxQnEbpVrlF+MXia/yFEvhPoGSNPkVt179KdGRSd3enDm+6D/HCO8XGzoY
eDrOa1GFETu9NP3uZPsvurZHxhZkbRXFWgENySjV3tshQchZqa3Onmr/sWqDExOAH0zsfmgpFoy6
iad3kHdpIiQdAo9jEBJUGso71PF3tVumuzFewyYvPNnIVFoFjn5il5oP4HSl1wlgqbJHarkPdZxC
yCQ236TLjn5Fd0kaP63s7vQSnrkeARHcJGaD0RTUF69drxhZWVW6i1jRuPU9yfrxnqHCtRkcbm5U
5eRH7IIuECtN/9HqiX/HVaod0WCO16S1Ji+/9VPM2U/hmG0yBEkfJ0qIuuyOvtU8K2v8494TxDNd
NIQA5nDxsptHR+7kriic9NE1jBA3VdCRVybRgh1Wnt9LgevS0Ox9wgqmSQi4po/cf89BbUQBOr39
9ZYsOJOAOQT3oEg0b6NJ5jek9jhKFcYYaI4OgaCVKD87Bigc+RiRwsGzwRmN4DTbLF/5dZfr8Eel
IYP0FPj9qqDVtABdsAgE+KG5ppGxZBFsmgDNYuYGk72zWFhKVKWzrsHnoZ57h4e/e68cXW2Mivmn
tCG4OXXapS+qN9cEhJYuAvA16iiVgNdtqlRdeyCVotC9WFkn02Bylw+W+VqC+evZNVV58BmwXgT9
FkhlkWab5LhSU5b5W1MZya8//rBovgJThILyb/7I6x9ieNIaEi6tU0PpMSvr41oVecFzJpmnaSQN
FMko114bMFlVFIlM3FN1bziP1dqY9Nqfn3/EQRuzzgJlTy+OlO7R/by9Pwuh4urnT3neRU5QC5sa
wPu5J9R/K/ETlO/dmvq2uXApA6kAr8cBQ8Sbo/4BwrMNWWbk1Li0iEEMoLngY8ogBQeugMFlGxfa
BE9T/VHuWAaINzqzzVGLgXHs2uQZop4Bxh6tbSHc+inXDH0j0Aj7VrBKfmEZEqsAaScK9oazBoWc
7f5/7i6cHh9Qex0To7PdL/xcDRrD3SVkG6QFeQEo4/vtDzAzMcWFq82ZfQBQjOa0wCjeyXWfi0Pb
/hkWGyvQAexDFNBRv0RPb7YCrwI8ILa5ceIFlMLy7h4P+PfbK5i50GTCwSQ1YEOovVkfQErSqg3p
y9I9eanJA7/X0jc9jQc8wARfMTXbrMkUAJ1IJCb5s0mg+tpbwSSgDUirBEoMiV8GNLX590xDYeWP
V4TohQFlB8T3eLDOYrUw0fDG21AAyQPMUZ2FXLynxp8/oX4/KaacaCJXnztXxlB0cCo5nOLR2lCQ
2PF0Q/T7nq+NXk4udJEO/N41dOxsPMCnMeE5vNNo+3jQVT+cDINXhwZyypu0BaNe56VfDBy96M93
79LcbPdY7WIkmMAcY3mAikA0qmRjOz9vW/n4JsSe4XGGwig6kh+mME1eudzUveEkhkmInOw8ebLt
Icjzbx0wn77dAilXbG8bXXB1pHZ4gU7a6JBEmCUiLthVxqodYXRsg9E8k5YFmbWSMC85uQv0KojE
0IBHb/rayXHMeqsDlO1kZ26g3uLuD8dLf/vDpYHZKSKScRs+Ppz0N8jWB/bWNtZEEKdvPHe5SxPT
Gi+uFUjuSEoVTCR7HVxg2s9QxSjErcTOJccGSBE0wugmQYJsVsKq9N6Law4rSgSavxshDbMlf7Vb
U+0KWGLASa3ZN09cl3dDWohT2vlb9DICibeETf657VkLjzPgQaBA501lBnDUzk4N6b2WFQZmvKsO
B3ObYdhQoDCaAtJzVzigVHuTa4RjS452aXK2skwD7tdKanGSD1a9Gar97SWt/fnZ1xnwEGemh43r
kqdePUI2/c//PtDqE/cxYjTQAtc+1ni1aWAQlp8arw/SqSGxRq28dNwnySwb+Ft8mXkjvgW3UQKU
Nz/9P9KubDduHdt+kQCNlPSqoSbXENuxneSF8EkcDdQsiqL09XcpF/e2SyWUkNM9AN04QG2T4rC5
9xri9EWPSJCJH3n27V+MYmq/TVBErOPZZhyZPZiWxbpz6yFN981qrYa1OAiCBhk6cGiSza8Z3tMW
muKqOOc6Su575m54sf0XY/gUYpbDdA2xtbTTxJm3BzHs+N/lqDivpq4eKhb494Qen01RJVTmpA3p
zi4vDxVvT6R9Aqbub8egwVAb9jJI5tEJnd/5EvQHreBSnit+QCsf1Z37v397IuL3/+iQIwM2IR1w
vVq1fmBdB/Ti2YQSlyC/O/RI4vFATRFmZrbSdF0MZuN6dEGuQjli+uefjl8H9raJGuXy7GrFPh9O
LsCMg5p4Krc8tf0XMzf5ZuA+RKIMcvJ1sAowVxdH/XCO3itj5zgrE7dwMgJlDLjzZNmDbeLMfl8f
jSJjjSLP6Id9MfQO4kpO5UMg5AkcbQjKNu6LydizIqIDN/qX+5/tdvegIKtNLrVogKE/PjvEpGgi
szO67txp+mtWqV9BlfkwWroyyNuz8irMHMdlkmYE06fvzn1u/1YH6CuhUnR/JNMmvL6SEQLGR6hn
gz+Ogtz1Z2JaLTgsZLpzNP7ghrNBzQMaI20AOZXgX0RCuQO5OmoqN8brUeu0iuZU3ZkZw4Ndi8gX
Vu3HDVLBTLYrXOQ5ims6HSasIkGPX3VxF0xf8NNapy6tasOW7bkq+3KDSL2v5nXz2GuR/eD2ugw7
ovomuwANnHqNU0SHlFgVuq0Nex5gyRvGeuJ6VUXGsOyI6VEh+P7+jCzsx6u/cfo2n/5Gcyy1rBCi
PTeZGrIYyr9ZXxxGqOaYWvE25FV4P97StwanDgUeKAJNYqLX8VD+cwSatO05qvXS0yNlp9ciBD3x
xLNV9aHp5JovLOgcod4+GehCAvY6WNNZhVqXVXvW9I+x/0iUb7bxIoYvGqR2C9STDypT9laD6nn9
Sxor79ulmf0cfNpYn2a20RXFjbu6PbdFi6aZ3r/Xdv8imer6Y0F2hlhjlM4tkv6sNxu2h6j1orIE
4+DriJJNLnNG254ztWin9qO2q40EFsg6agS57NKHKjPSS6dDJyJprMh3G0CnrEbrfNw91sqXXjqf
UFpBrq2aU2lxtqt5neWZiEd+bnpwJNpKuTCRfch4Dfe2tKI+x5nlivBiRulLReOxqE9alwZKpvhp
Fvu8+Etl+f+dX+TzSFWmJtK8h+REWeVQ2gCZGyvRP5CNaT3G0vjX/R2yOG/oDABjSfDUnwPIiGhH
SQaNn7lbfxmKYWdXMkzaeEVFao70/jMaB92A6dIHhm7O12kbbsSZbqDnMooxdPtiDKkGLBLliuEV
yPqDCGAIPzKq7KsosjwcTHsMgGfRwCWoLK/WNWgYFUhK8k79S9jk9MdBwggADNQEYFA3vxIAHpZ8
SFh7LiAogh6JZ0QHRT8I6+3+ZC/cbkAy4WUDeWhDRR3qesu0FlrgiUAcob7J/ENripW7bSlHuIow
yxEGUKTTPssBSpSbCiwwG0beIskB3n1uNDBG+le83T2ij/79kS0cP1dxZ2dfnqNDnxPEbavX2ox8
p4Uaxq5lTyl9/ftIEMCY5G6R190e6bQo3HY66Cz2DpePWJ5F8dHiDT8+3Q+09LE+BZpT9DqdmtDJ
7HBX6XDIPq4ZRq39/GwtuGobpybFOCRgIKYrgIVYq3ctrobPQ5itBjQ98txQpkuhOg+42+2SgjXI
Njl/HfUiwErxmZZuBntl6hYOFRAKsJ1cnFy3CqC6RRV4e8ctFHnzIexKk4eTTsUxMuChcv8rLYWC
7Is1QSJgOTRvb4I4n7mlhsq067KjHZu7mB4ba+VyXQsym8ci73XYd/ftmfIRfjJvrf2egCB1fyRL
W+jzSGZbiNgtSPoOcqPY2UcTyoLsTP3FMr6abvDfRZqW5qdcoYZ+Ka8yDGeMg8T28dJuLT9qTylf
OfWX1vjnIU3z+imQMEZgatURLW86PKiR9WQz45/7Y1m4jyGk95/vP/3zTyFkBqdiQ8GsEbyFouKf
xNB8HaC8NZ2OxaHYNuofKPEj4Cy/0Hltx3WGrcTSwTpExFIDqYxleH80S2sA5TtQGIFEntpB16PJ
GYg3JJny1Sx3n0SDbk7D1BJoLMMJeFLUBy7G5u1+0KUp/Bx0trrjPo0lLbCFtOwIhEpsAHRxVIqX
+1EWhgaekY0qNTApMJicpeJNzJwITo/dORnK8VEfa7lTs9LZO1COCoQz8MfU7dbYTUtJqo28BggI
kE8xp7NNJVTspEHD8hiVR9K+NzZ5aJI+hB+UD8bZtiYisOITjdMTpTJoxpX3zsLBAWF2tBugK43L
ar5qys4FMDjlzbk1Cq+PTBiuvepr/N2FmUUQ/Ae3ogl61WyMcGdQ67zOm3OsuYckAkSuao6dhFVf
dqjEaooxrcHZMweSAn9A5uABoN94vUbNpOc5i9Lm3OTpo5VR1dPTBlah7N1qJ2g7Y4kXCfMlF43X
kNiXeZ1u7q+lhc041SDAQUDvy7wh5oksps2QuzWa2ekPt/6e9N0a3XLK429G+Z8Qc/oBHiiQiWrt
+sy0Heqqp3QgsOx51sfUqwh/Ms1/sVLgnTF9Qqj0wN72elaNDIzSyDTrc1JU76STL6JrnxWJ9O3+
1C1sduw9/D7S8AmIMft6nbT0ZuSkPmupiVfaKe++dvyRJN/vh1n6QqiuIM0F6gEV49mxLFywg+yo
qc/0kVsnZ81leGkUeONN6R8gJDdLfii6Hl+ixmwpYV8/CPHe2oCFr5zGC7sXQAaA5/CqBENyXlEB
c71SB8DiznlmHVql9ccOrkBMroRZWGqTuskE0QIgBn7D158eUGpW1FmkopkmP6rY/E65+4t3zjHP
FeoNqOt4Gv6Rf/8L3Uad2tRoGgEIZ9/CtBKbu4OsBvVsQSE5GLvRCWpd8UhkwimCRf5AQYXWhrXq
2+3CmMKiAI+ajAYU9ISR+HRfZ3Lsa6XI1HOlBeaL0Lb3R/Vnsq737fXvz25QPCxxf1f4fQiDZh4E
heFJD0PboJPZGa6AIcvNbdfzn3pSfsOL5r1pxk2loEijjYWvZC0NRs3ayME5j53iubEO4THzS0qN
XerIx0q42Ct6e8rGWgSq0b1A4/mrjCJfj6pt6YhQ0+tnVlQATgnQ4iIZUtThOHD8RkdeGyjU462d
oJfOX4uG7Fhv+UQxfI1rD0yILW7OlQr4HHSCty1IJZPKN0qDOCnnfRW3IE5KWI8Jr2J2GZnTHfqy
1U+F1MQuinXtCQagifBALCgvrqn+VBTePA8Rc4lHui0lp/FHH3dVFiiJw04uJUVAKudnUzWomfJu
WNkNtwvkz585ad7b6NTMy0qK2ZU2IKHkNDhg2nyLgvsLBOrtNyc7QQsI0ETUZMGlt6fr9NMKtGs2
xEPZWqfCIblfJ05opcO3tht9Q+tDmLkknlZHQU3RQy2MDViGB6sxoCFZF3soWr6D6uC1kgOa3NBH
xXb20kx3RdHs8XNBCdsRlZU+5BCQug0cSo1QRioc1gWDxAO8caKLyjk7gE4Ih5jM/NAH5yEqdXS4
9eZLV0XHPHMf67KJHmTZnLq4RNU4qUNSgjeSJtvUGLrfkVED0U7TNmhgTe1VNiSLC9pvZeW8FSlP
ASeS51gWvce0NlS07EGfko/EqA2vj2Gi27lju68TuI7lval7wsn6UMJcPEgYC3Rb+e1UqS9Bz3GS
ArSdEkaYSu3ZAiI00DRKPDYkfENRL649GmffpUOOouBvieUGfeHszaq+WFp7stI0MIz4ifN4L6m6
N7n7QCGln6TtAZLFb+BY72OT7MAfglhvF4ztGLA+22hEP+Wy3aVl/dWmzX60ouMYZ5sStamRfy9L
LehbKxS2coLHDM7l3g2tvoIF6LArB/urRuhTFgv0jd1GDdhIjlGjogpZ9+/Qs3grjT5AvfRMcj2s
excEl+xcsD7e54oA8tyRoR5jJTh6GCfWPzC/OqgR7/zCTSO/GN3Ik0MWb0otSkBJSM6jkaLi2KdP
iWwDg5v/KIVlb0y4EAXA6kOwpS9+GJHdHOok3ZIO9m6oZ5EK7B9jCFiXmVsryvemnYPcAalNHzQt
gJEd+p4mcXPIGlcL7FoFgsTuAwd4bw+0s9jvouqH5JAOI9RawbMubEEIoAGoDB00FOvmRMK8KLW+
ZcI6mYr7QyvLt1isbPI/7aLrY5p8DvGncvFpE+Ilk/FWdtZJdVv1TE09gvhhr78NSlkMPjhqOJss
I9DUDUUBewguotH3apKqYZP/NlRnW0AnV4Husfyo64BjUZ3KrkVX1KjJOVcb8HdIUBiDCOH+PQbQ
jB9fWaq1RwZvmZU75zYZQWHTAkDFwFmLx8asJJzQWAU0QpMnQiq/lecWPlNN9exE8cqs3Z5c14Fm
TyjgpS2bGyOStnFXKh/ojMV/X+n4HAIwqevDsbN6oeAJLU8JDBTSr1W9qflfF1OuQ8xu6KoA57Ca
povl4QjfSeWHupYeOjOkJS49LC+UzFU82CfSymymQFepKCDB1ok0dgGc9Nhsdad7LoDp1GLDd0FJ
MtyOBaM69htXS/SNXo08aFTlp94OYWV0AWVxHkbwHx+FgJ6MS6bLcS8U9qSQ4lsnmwAktX4/yizD
CRvFx5TD53qQvA6rFuxGNtYvEi7Ye6KkfkOV72pdPfaKChJ4/5SPxqMyFNCAM49J37OT1EUOZ7bh
ibhFKDpzq+MC6CrzG2XZDzeP37IotzxwrDRfaxokDa58L1Lxw9L4UVer02BqQSKqk51V+6gffRa7
hudA22bgyQ80b5DKWNYxQXNvM0RRCQanfuTQm2at+VUdLNxltW8Kw1ebZmPGAoUuYMdioT1ga+6S
dHzWMsPy+tQ9ojD7fP9Kvn2/4mMBCADvNKBAb6rvceaAxpQIcrK4iHCZ1ZVXdcNTpydPpap4lJCV
N9Bt6jtBz9Gjs9CmA2l+VvBgAytzwUbt5I4FFFfi2KGHoZD8uWcunEnBL8bOigd+Ktqh3NwfLJl+
/PrkwxlNwKJHgWcBU+noaF/YHe1PMUTbjrXR1C92zvN9x2vDF6gubcGpi1/Q01QmYw/yTwbg1QEA
H4iQRqpxgP1BM1mROq/g71rHJuEM1tVVZnqWHYPkI+uk8sDIS56HIpMhi6x/ykaPnruhrJivV230
RaaqeMIL3wqtLIJIA1ow6qteGerPlkIB0RQc1zD2AXSLRyAyof/3naoW37il7b44VMcBNCgFymx1
f7THlh7NthIPtRMnJ0VJ6gAlZr4bNIgRi45yaBJoyUPXSuh+6cz+0go6fKWU9C+iqHBiIw/+0PQW
fGmsTD8BX5Z6dUyUHGL+JPJTKhpoikpjC53otZrrdA7MPgYOCNSFcHZD4GfeNWSp2eOV7IiT0fJv
jR6HtSV8pzaCAqdEbtWbsadPyarC8cIChNjr9HBVIWty87B0WltxEj3pTyVAPF3yu0xeYr7PYrQR
QYIorfeVNXc7SjyRsd5QUcSDdt5JxHvFEU43DLg3wq67iHwPMXRz7Vy/zRrQCp4YMCC44uSdg8Rq
W9RV5BTDKa0fh+Ly9/BDQF4s2FWZsETH7pkVLnqYifNaxbWRu30OF2NT8bQuelMJjG/+frpwRYHG
gKY24NWzCwqqrLktI0OeNPns6BssOmk/9GtwtIWsAXC6/0SZHUJYFVrVT3vJNhIPLonbzPjOp7K/
9XJ/OAtZw1Wg2cQpNYRzSxWB1PI3HhCQzVTVt/8uxLQ0PmVzUnekxXSEYK4fyVNr+kq/Qn29vSTw
+acn7AR6v2WgcmZSjefTdLU43uAlGb/X3G+BNEj+Pp0DOclCHJSq9Rt5p0qT3chLTZyYZYtfSa6O
WwbLqEuSGnoIGRbg7e/P3sJKmNhQ6EDj7YSbcBr6p9nLyrIxu4qIExQ7Qe9mOxPDKoBcoHLNhHxh
FgEeA25bR0na0pzpT/kUSrVGc8hx051ES/T92CXjtqiq+lceu/LZ4Grq27IHX/T+ABdOBnBHpmod
IEo4ZGcDNKhkXa1k4mSZTR02g6puhD0oK99tYZ1bwF7CCXWidN6oHVtG00GrsxInrW+GL7UcGOo5
kRYOnbEGzfiDG5rdG+g4TkbiKNgBTTbLL5mqRSDpMHGKR5GeRW6WngZpnEtH6vZLXI3GTzbw8WTb
VnRuxlF5T2OWwFqY9ICb5cV3PjrJgeLWDisaj36rg8iXt0705AoXz/FSoygkwdbFKMbRI7mld37E
8yzM4IThySyGRobk0CKvy3ojReYEfTNGR1z4nV+5XPVwcfa7WLY/eWUKoB0V7JmurMNBllupSrw2
RQWpY6OA/CPuaW8gMmxiaP31DkuQhcjIA97Pr1Ir2pjSQu8is919YnCcvGOsB3qtWPuugNkNSc3s
DZziD01y68OVI/HbivOQm1p30LWehknM621a1OyiFh105Tr0Sj6AgldOmcP1zDO0FDojpGn7R57S
vlipcy4tCywJSDsTYEBv6klVHumjCnbJyeQqPfVl2f5gkHc5arwcVmptC9kEyuoosQG4bqOOO1vn
Y0MrIxasP7VKV2xGYjkXRgW91ApMIqHUZISUl9nR1jP6gWdo/C9GOonRQnsX2Ah0m643N2uZAuRt
058cbfjZdOB5kxQuU1G2BjhfOEWuHryzcXZaFhvQGpKnmHrg7DpR4IjHIb2INVfrhZORAHSuYU5d
dLjm6RnUWmpXyQxx6sdHtO0g2PlQmG+a8uv++bSUjiE5gtS4A+kBlKevJ25IlcyRNhUnUto+jczc
y4f8my3ZTxWihZMmzesIZY6VU3FpcA5aWA6BIwMgqbNZjLMeLK5UjCceA5URXUbrR6Qxf8zXtKxv
AgG0i0eOjYWB/gIeWNfDA1jcJXVfpxfTPcJahfJvBSAg9vf7k7gUhYBjDrglnHBwOF5H0SiYb4xY
yUUIeNz3UL/QYGVgA7iVrKzzxUgm3okYDcDI88+VsspEl4Qml9QyDliLW1OUXpeVh4w4u/uDurm5
MHWOhQbJRBsE72H2jTphjT2B3s9lyB/sTTWuJDU3ZxN+3oVmCFJNkCtuCm2DXuk0B27z0ijFprbZ
1wEVSdKOKzCMP029q+tqigMHeLT8bB0I9dm3ka6KkoSEx4Br5IFRQdQXJeTnhJ1o9wTGWMqfK6j7
oC3jpfIJokMrK/3mvPgTHpj/CQh9C4x1eMlyrvLkUvf2VLt+rqTyo4NHREqrwwii2v2PtjireLX9
X7hZNgqBlCqLLQi/MN2CUBHzNetb/Nc0idmYZlOqmrLPrUEkl6JvPds4uO3KfloYBVadYUMkHvbm
+HLX+ymKgVswe4wCzF7fzTU/N1/zcn9/qhbWN4JAuhjgR/sWNaswO4Z8mQO6f/adktc1rMDChwcu
y0QXB6QxINJn2wfrTq2RtqSXSkUxQEEv8qGITPEOkQESpJmdPrnQKQvuj2lx4mAToILxMRFyZ1+m
z51o7DUcD+Bb+7pT+4O7j+Ps7w8hWwVcdALa42Ka486IVSuVjEZ8fyP2OvOxkK9pO2nGrXyhm7sJ
lx+iTMBU/BcysNfLwMxjWMpbNrvwP0g9R6obXsEoGDJOLzCQrr0eDErfTCtre38a59IFQKciMtje
jo5K/fQnXEdW6hqYTpCyL0Ydh5pibtHD3sBp4IfU270oq4/Gsk6MjIFZF0e9+30//O1XRCkBlh8A
EUL3D8i+6+gQFMscuECVF/WxlX7GveivQSSA5XyKMO9EF7qamxVBBDR1rSde18W7ZLpYWyiLA/lT
8MMRjxLxbCBNGlEj1qLyIuWm+CW7D+I83p+q200MstZ0O+FJBz+EOaRDdG5Wj01RXczUbf20N5tA
rfo1KsXCekCYyQcYEpY66iLzsojUU9ZoTXVRs+xMVR3CYHFYuq9G+lKk5tEZtSDWCBR00APk+cqm
vhkjYCRAk+BfeNwtAD564ox1qo2XthXuvk2VdoPOdvu3CfwsyvRXfHoeK5Pkcu5MpmN0mwzAP0CA
Kh+csM73ZbY1R+7h8rz/8W6SGYRElQk4FlSkQVObLY8aFlPwzS3Uiy0kPRZ48F1ySdNABz4zcI0m
XVksi/F0lLaQz0AJYV5Gc92iHdOGjhfZ5InfV1ZoF/nRrdKfHTTF7o/tZulPY/sUazadblkYBnVj
OJhX48Ux2q1o5BMZtfDfhMEVCasMUMXn9TqlitCex0F0yeAT440N9zPpFF7d9CuJxcLcQWwBwmsQ
UgFeZ86VgMMY5M/ooFwM/ThWb6w5G/y9TeOVabsFLYJjq+JegSA8qkIAUl8vQ6PmrAZGRbmopf5k
G9IbGSgT40NhwRsxh9Cy0IqgaaR1jBXa7gRa56EjYLp5f15vrp7pz8DNA3AtLCdvlKMUOZQAYkB1
c+w0T43CqAxFQiEf9VwwAT/pzf1wC6sF4ZAqaNOlAxbG9aiZRRRoAGDUSXZIHQhJv3RrUrUrIebs
QrdOFMuknYJ85KywbzrZtms4vmlNX6Xafybt/0dhzE7JDDxsVLl65ZJlm77YMLaSd6wNQb+eJScp
sWcbzJJgpQfELHRGMk/vX+9/i6VPj6QG4ErUM1Bpmo3CVMtcyRWHXrjxM3YyX3O/9HyvKQ/uMOK9
vyZ1vzRpqNtNLuIuZKfmT+EijXUjcnV66cfvCfSy62ZNL3zuFQ0WBGzpPoWYRvzpaB8UUXV6ihAV
yqJHkhuvDMzDHoLPFyWr8l07SNdjvGwazzLGL7obMZjxDu+GtAIIhPqUGk9lQuAF53TVyoZf+qao
xTq67tgqcrzZfm+MtDIjSuklGx9KiFNJtILdtaLN9CPzhYnzfrpjgMu8MVODGbU5tIPqXAaUGvZf
6YOxJrGDHub9GO4MPSDiMjFboDMuunS0y5ChBFsIaBpXPUAzrYNiXy6rn1VquxvhGP23ktRl2ErD
3gtgJyAb63wHfx5qyGn0q0VaGGgt1GZUIHF9q3bTQOSWOJQIcdDRCt/Vqt7to0IoqFgK1CK5bout
orblVsuxwyNob3Weo3bEMyGytYcwcxqg4Zp4w4RNZkTTYF5Q1b5uJqpHreSHLYgWyk4UqIpaJGiB
usngdg2BREcJzMQEg9SvNTDE1KceXWlnEKUfNTKGmbrr52oGyd80UrwhKm2PN7CEghqpfjYSk3hM
11qv0owKRnyyOfaplh/13u53KiiF29Ql5THhbu4DMq6clCL5Vhc2MK2lI/NvrZCo6cokKwMUtAfw
vodG2dZjxUNhpFbIWVx9SSPN2IF/ab/lUWxs0fY2gqFL+KFvaHIoSpKBr6jwgwIfTU/Nk+GhtdX2
Esc2IAWiAuATMnZbSFK9xgmcVGhv03DQ7eJgjm26Y67VbLtcrUI3BgkiRnUngCMrAWqnzS7gFlE/
oVbmI4vGfOaEB4WCi5gyYYQNMYpND3LshtsKTOIcKARLGfXHksfmITGAmok6je2kTqsQrQI0JmI4
8ED/x4XMttRhZ2vG/lBJGUiQbL1Y2sOxGpoOH6jrj9RhuSfNnmzVUe2+OspU7E5temnslG561KUu
rW0nnpX0iZeh2wGVHKAlTFVxNqZFzwblWdhSBrQ6cHownFHVl/un6c0zGFCDqfOBJgiQ18gfrs+e
jLh1mzgNgQyh5cfUCRgdtopNj4KilZmxVSrRwoGCgNjj0IrFRTrHfGoajyQfObmkMGXKlPGrqagn
6Vq/749rMcxUwEKFFp2X+YtArYYU7xJKLrpZK56i6d863eDbUreq3f1Ii4cX8gIDIlET5nt2H2UQ
9xacEucCC1XfjgFP7rU8ACr6Ne30t/uxlu4+CGHjzYuK2S3TJ3GsCpleRC+uLBwPR+mDmbGTokuA
/5wSzCIWaJm7wt5fPDnR3katEcD8m9SyyhKYO2WcXvQfDtyuwvtDWvv1WdLQGO5YKiV+nZTgvQCU
aXUrlcyFJY75grgiCBkYwXyJA0uYuaMl6UXLs0NkxNusToPCtb5A67b0lISsLIilEeEtivILOh0g
9syKE47dp6NAO+nijvkHJOnDJk3+xZDQBQaZf2oMgCJ8vWsHlKs6YfT0Alsqn5vq0S7hqaD9qi0e
xsqaV/jCXoIPDfRZgQrBW3DeIwUBi6Z5qblQIQftGTx2ZqWbbFxDV6+FmaVBadoLaFKO7mW0L4le
e0q/R9K08nBYWgyfxzLL5Hlu9ICbIIiWX8p+n1eeIY8VMLftClB1aat+CvQHBvgpqau6dJTCQSCj
2/b2Y18+kRzqWrEB17/frbVSRl+Zu/lxNxKuNEk7IJpwXwwl3XIyPFBcZvc362IYGI9CpcgFamde
zgGHCnlMJt3LMPpl+gXgI0XZ3w+xdJxOynRQEIQk7U1PFPoqlemMk/xuRH2hUg84LKdMfZAB7gea
vvQ86USXBgocAPbBpmYa66cPRCH/XFQ2XJUUwA373wnyLNi4NzR0E+SCYGMA8PffRZyG/imiTuu0
ozEium29qUro41SP0voBIy2vL3exXoHUstbfWFyGn0Y57YdPMUmPXLYZELM2c58VOdKrV+ICZV/l
mzar/V6aK6/AxQ+IYhjAXKjJASp/HXFA112N4pjC6nUzwn0nsgAzp9/T5Of92VyMA1Tx1IfAYplD
mwfBI4YGFVyxWgL5QsgwVD8it91QvrKTl87z6fbAakTvHNib6wFpimAAIVL3UjXgEzph0q0Zxt7W
L/ECBM8KcD/cRugPzNYiGvaZ0QhJLtDfuRS1uc0d8rXuJT6T9dSmQwhoT+ZNPgHQZI23bmr8uj+Z
CxsbDQ/kgQ5BN+7Gq0lhfWRpSU4u2gDd11xEpT+MMJx0amUM74daOIERCmxC4KABgZ43Xhhr1a5E
TexClLdR7qIeLwlGdgm8Q1alHxaHhYMK8EnQMeEKdf3perVmbTno5NKm3LOpsYET/Kav16pRS2Eg
QTcBNWEpjH75dRjAptqqdGLAsLv20qq68AwQJjfCjNfkAKGIjN+aHVtYKIY9SRdA+HS+VCZoOHxF
e+vSQFfxcVDsDqrUVPOSqAGD52wJ4cNYR0GvIK6bsCYJeluwdPaUpvrIVVG+gUYja0/njbaDWgUE
9628AQpcMx9rFvUPSCrlRqnLJCBpDgvrrK9GD7kh9y2YKQX4qz4GpgFHojXiORKlDMBZKvZ93VX7
JM6I17oNgSFK5B7jmqIoaInWB1wJyiWJUtTnSHGNLzqNwVmJ8sEnic1QthutLdV5fKElZ3C251Go
w5cXuWApwigfBay0LesJRhtkXwOU6zWqKYIKVgEescoCfqPdeIrS/p8ix1/gJHZ06IHp9ltciQBr
q7CvMSU7gKYMSQFt8iGJGndb1apx4qKFGVEtvka9KreyxJ0WWanz4ABBtI0jWvogaciHKGMcyW8E
Hkga7UZzkwJGUGr1g4XqTIJjoSvCBGR/PE4d+1ChIbYDYkNsU+B7HrRqVC+DbQ6PedO7X9Fx0R/a
yFJDRVELL9WZ6pnSUA85kfZHQTEg1hjjIQYwKcjgbHKAQc0f5on7lTVwzwLHp91O5pwbB4gtH170
2h7/a/QM1kV+VyVdkBm8AILeiDw85mAV77TgSEUGiMJ8MhYyuR5k8LINbDp2PjZP4WtlygMN3MHf
nbSVbUET4qtG4hxyaNycRG2ZB/iw9GcigQ6KIOd1rBt4BFAzVXZM9Nori1WOhWVI6SXC0V6KrKEr
R/HCbYaOI6gfALYBZT7vOPaWU5l5S+CHFI9hkb0o3YeQFfgQ0N/p/6natSbxrUoJnsefA86ubCOG
aZniWBY4Ppcm/y6Nfwp6TuKdZTyi3Om16uiLNajW0mnyOebsykbWFjmdgpig0kQiaMDFI5v7Z/DC
lQZBXuy6qbMDiOAsRJJ2UCawqI3chwcCD2Rabe9HWBoEWJJQpYAf8/S1ro9EFukgA2E5X4TxS6Nw
7BpzIPnWGON/lNvnpyHcu9Hzm/iSN8KZUu9wqQJzdmGFpWzgklXumgoiW0pX/iO7znyAuY/xlpkk
9QfonvuwTGuCrEkBgWN2FWAE7WOac+fv03EIH4Pv5mCZ4pSeXQhWz3T4H2B+LccrVeHXOKV55P/9
FEMVCkBwSB0YzryiqXSZkkatsC5R/VtEMGkK3PrjfoildfI5xOydWVUZN6SLENaxdTI4Qq3hv6Zl
MP9+6IxBLxRlqFu2QZ/SDlbJmYXGbfmd9HSEobUcPJqor1bTIiNP10i2iwsTKmk66s3oF8973hWz
skKyacXU9m9g4KKjbpA0NBgkxFcmb+m0mjwbkVih/HALk0EtmcXj6FwiJ62DuAefqxP1Gxx6dV9N
7F9g8OQBBaI/dOreALcjZVtepJMqFhQBR9eMzqSzcg9dDrjcJGWyabRROSZIFNHzgmiiGKAUm+dM
3StOasDes0GRHkZyKGG60i+TXNuXFTjzqFaSh4i0ZOsmMgrBsSleE0iXhURRuo0J/eecW1APQpU3
6IoS/x8vLpRFmQTsFYhcFFMlipLSDHGrACCtQv7MBBUU14DAXdxCaNtpoCJyf/5Wpm8uc0GkbgwZ
1ZyL3VvQg6JvvaiDhOiRB8DQthmErxXwTrkfdHF5QGrOIHDBuYV1lkZJOPjICCqG41CVr4DYfYWp
ob0SZ2lnTYKp/xdnGvynd9n/kHYeO3IjQRp+IgL05sqy7VndkkbShZCl955Pvx+1i5kqFlFEaw8z
OjTAqMiMjIwM8/+WJxZ9CkXeS0dWYAgCWx3XWH0XHkiAvf4nYpbqkK2YCWmSoC/gnsnxQ6Vh5eqb
Tzj2/1qyP1P+Z6oYzEalaokqXvGp0SWik4+r5O9/Qui5ozhTZl7fLmCniIk9zZc8I0UYpB9iXbBl
tXpuquBnlOpvaFuAgqIeIyV4CkPR1rJ6O2j5SgSybB/cC/QPKDSnTX8/U1aoUogG9cp8aYV4IzDy
mDDpDsjI7vaaLgYe01AU3h3uHlK9l3K03k+jWOjMFzFyty7gSlCo2q2kHtVB+VJq6s86ZJ587O7g
sFvJwCypSFRAdDC1ZV7B6dZiqrQwsUz7uRFAZcU2X29rtyyBfl9wpOiKmIcfcpmNSWbl5ouePotd
whq+ptXX2zKWDhixB1gNBCGMZM0CENGtxZbg1niBnM9v97W3skrXqJGEhucCZidYE6y8hKeQXGXx
HApfErMBeuGoGY9i9Gy6u4ZMX2cduwY2Ke2pyZ/6qLab7udtLRft5PxXzA55kTDV2I+oKSbPEKTa
oW/CfriLMoB6zE3q/5Jc8I9+35a6srbqrJYa9TLNVtwCL0aSvXSx/qmKzRWnsqwYDduEb7x3rzrH
isSH/8APjZewj16KYngwcxoW1CyH2dT9rAXxN57db3Xp/ghlc2VV//RzzL3NVDkCU3rK4M9PuW+I
bqVJGfFxoxTipoYTZ2OMbnVnNmpz1Is82Oiml36Mg8F9qXzerMxlpTCDgG8BVyA8Zrnwo2o9diBq
223guf5RamUDyPK+28aDkexyS/42DKVOHdmydo2lh/ArieKnVtdoZ6Htfx8NUHK7KXzldifTfH17
D5XFQ0hhhEZDGnkAP7v0MKlZ0bPkG8aLHOEom996JaSPbafLR0POpX0WJtGmyUBzKMaM2L0uzX2e
yBlv7cHCnoXkBLGYcEj8pj11IJJQwBwNRsmjQNuFVQMk0eAmlk2hwj16hEc4El2873u3PEhkGzY0
Vgob+hmKex7p6qMF+RAcrJrluG6T7XKhUB4LjUJqrA/FJ6tccQ9/Loz5FoMhT1uizvTNVUuPV9cA
+scVydiUfERhfS8H6fOo0chcZ69GHVGfdE+iWb+Q+jhJQklTmgJU++jZcjySBlE+J2J0Vythaxdq
8eibv/02oFFdWTsJi4eNdCpx+ARpJs/2CZiOaiwJQF4CIP0UrdnpyvG2KSxbwn8Spl9wdqcFtZoO
msRrRWyCbRJVWyEBVSB9fxnR0gHdZNFBob5q8tB8H8BxUzZezLz4IMPyNRryiohlp/GfjPmTKO8k
uUwbzXjJGuE+bnRypvr4y4SPwO6j9kWVwl3fC/cpdLajv4YrthRvnSlozR5Laq1aScghf+lBvPeU
z4Z+ysisgWV+e7vW5MySmmNBn58Uo2QBBTbcI/VzVmzlNUj/pZfZnwEQaM3ZlquqaeUDH12k5kvz
KRvpf6G2XdiKBjLrSjCwaN/TpMn/CZrUPbM+usPhoKIz/mVUNwr7ZK44urXvzwIBv9QroJH4/mdg
Bqb+l5VnytL3J4RXXvm8KK+Ib+EYZbopyswXqXTBLLKAqxaiv4g6GVuiL4YOLGqwM9OS1N5XvIgT
mlZbMXn1PtfpX+wCr+IJ6W0qKOuTjzjbBSH3PV9vFYNMuWzrGYgfQiu/e9iWkGmC7gGHHO9+Nb1O
S0zFZS8hpE2PowJqwxrQ/eJmAGM9QVhTy5iDlMqRH8hJZPFM8LK9Un1zPXNlu5fOxRRPTm0z09N+
FnCJhQhAUOZbL554tOTvxNG7MLpXy/EYeSvubMkvn4n64+3O9sQHzSuiykW11XuSjNSuGrtW3m47
k8UFo0pHl/fUhzgvXRSWCGF7Flkvhjg4lFydoTZOfyHCAEuCwpZCtnFmvFalD56kteaLL5KYK+0x
WCusLipxJkG+NN4oHI249Hgs5cmmCuy/6P61pkwm1T/KjVdT9/7YdFHiksch0dK3v8oApobD7TVa
tCrohRj7YDboqkfFzaVO0hMXEQWD7lFscW90sbiVkkzclGUjHwwZtM/bQhftyzTwvVP5m97Wy2Vr
tdpLlXiaBAZKsdUesvahN1eeCleXlcLINKVgibfynwrZpYy4D1XFF8Lo5ImCZGtj8ypRyoBP/ZsK
H8M79fkjizLf1AF5/aw0U99oRCGNTtCQPBmD+iFQk62hpD9vi7naq5mY2cMv6s0h0assOmk6T0tP
pjYFVp8n7KIoxf/vb0u72qSZtJm/kcRU6DUVpXKdIRYg23KKwIG+Eg7flnKNrQX9cxJnSXQS2gfT
24vlS7ZGEL8mYuYGIMD9PxFGeZS7Q/VTXgOrmBb+IqS/WCrG6y5tLS+TsuZFGp1ipXnsfYk3eQG8
mnZSJPfF8Lq3SpZX1m3ZvKfe8AlhjSDmUqTuQ4QRWn10KmGn8Q9RtvepgOor3uHKv02KwQgOsRb0
mQQBl1IURe8EsxCjkyV8jhwz++e2iS0qge8B4GNyc/NuMp66jZX5eXRqczmyJQjIqLYe+2Y4mGW6
kjZZkzXboz6tzUQfquhkKNStj5BBdtquGFduzsUjeqbRbMEK38yHOEEjw7VCEJv6bV2qj+1o3uHI
H9phHFaigkW1YFImPpO162xTAsrVIJZefPKhAI5OST5sSkOASmkl9l+0hGnGh3aRhUl2iEBrXS6S
+GT2d1JwfPdA4GRohLBgMfHUJDNwaWgMyY9F7JuTOX8ThVcl/9GGn/7C2KgKApmjytd5HTfPK0o+
aFAnm1G7C2O7TY7g296WsrhOzCbT+cRbkwTqpSKZp8StN+1HnXi/uEN3maD9uC1iccuZGCdYNicO
+5klC25gBZERxqdo2GRwFACGItH/vWJYCz5tQgyk1k3jBahsM0XiVHZFoXHDk9QUd2grk4mpS7vo
6AvqzScjFT4NIUmJ27pNl8rMk15InXQ/izyzLI51w/OiE90bzxk9+jiPjao1b1U6/pZ74ZuQN/vM
7977zIGvFR5BoKZ5TjHbNVM2zTVaQM0oOpnmQ5lHduU96N1ayXH6yJVuukYEDxrYhLxyqZvXE3gk
phydCuUwjs90ywZrME0L1gf6AzNymAelzXlqLa+bOM1h7z3F8aaiQeD9xn3x+dkpNdM0j2SXz4+M
i3j3hfF+J0OnL+tP6ZqOGHHyrme7X7f+EKcqCPq1Ak7wJl1pXl5anfPPz+KnJgeuvNf5vJfs4vBj
b+Qr1rtwMlWVbgBwFoBtZPj48vd7puzKVqgGJ6YybTNjvEf2jwNMQ30x/o0o4nWmZPFpVyOrATND
hUwJ5mSovl2kYGTJv0UQinr6l28fySVHwDTuNO5Or8MVt5AbhaWY+k1warTspMT6UayB0hysylZz
4X/hl7tqxVcvHRVONqqJk7+eRzcj8DbATOXBSQ5jp7fkh64qP3bQ695WbckgePfjqhFEBm12W0ty
lptqEAansTh547Py/uMCgATkHjBbkeid90a3YyDnaSP3J7ncm1+Cenf71183bzIbeP59+dLcErMr
DNok+xO4U5Gm7XP1uZeBfzNtKblvrQ9e+XlknllZo3BcCHLI2PCqBgnO4rKeLVsCBUAXRkp3SgCB
1bofsfKQCHdQBOdrta4F2wPckIlL4HPIqczTT0bSKqnoed1pzE5C8zCEtFuNX8EEL4Z/xGytG3bB
6pBGYh4PTTQ1H7ZVEqoqraC0p8Tyn4RQd6pU+xjUazjPC1aHTZNU4206TVLMtq0vtFET2rrFSbfw
RX+ympUgdE3AbH8sq5aHoqU6Aq1ik+3VdzfjgzlwrsAk/8xNV8BUa+r0fTP57gnbXtwZ3s/btr2w
8RciZp40dM3EM8ZuUuGD2AVb+oFwNc+6GO/M9CFPxe1teQsmfSFvFnfUbu13mt63PHQAfpNTSkqD
zS/YR7VTmivCpvWZBQJggVJeJ+ZglGE+cR1YTRdnUt6ewvJNO0jth9u6LK3d+edn792mEVU3Mfj8
wDhBBJDR1oJAWttU/qFIPt+WtXBkUAVYGe48/pk7as/SQOgrsvakdM9AUW6L8RPQcit+dOFaNWnZ
tghqYAOB5ObS3gDSYyK7lJsT8OVgrGy4gwHMgwXE7A631VnaGR4hOqEH7u0KwlAwoxDgaK85+dC4
B+qPceVeW/n+fOfzVGjV3oubU+1U0jbKtrd//tJunP38+Zx9B7Nc5NX8fEW7C8KHsb+vipUQbWEv
6A2ZKpcMJQA/MgvRqqoXa4NpnFMg3XO3xAq9IM/JWmfPHxC72RFBDGU7auFM/MwzhEMUJ5KUUAA1
1dYOmUdwi8+p+92VP3XxR6ZSP/nHVrcNx/8lmBtf31fSRvOOt1fzWlXecWAk0h4og/fzZ3r+zM3l
lQV31OjXJ5XfEKt3oQ/Pwrcse3dUymw/yBYk3CE54jRdWje/IYsF5kc4rgDDZeTY1hAerq3uUsLs
/PRynlnFJMHP6cK282jF7Ba/DxANIQGczldpaiE1ikwM5eoUfAKBv8++3d6Ha6vm57M2f2zhOgiQ
i7hsczGsCQaParBhWjNp33vueXRK5InFiUecZ9PMqtuwHlwNOFaHRsUWJhqqm7d1uFqiSYDFA5PC
Dd1kcz+Zu54oxmrkOvEj3CXcL7c/f7VEs89PpnxmqgyYJ0Or8Xm4xqSmskPhp6etJNDWVJitUdUE
IJi7oeu4jQJjcURvyIqfX5JAyzSHnqTjNZyxpVSeoHiN5WTDN9fcJX78F8t0LmC6Oc+WSc8sI5Gt
mk6PMhP3ZUVJlrKh+piDh76yWks7gpc0GDan9sTmX4pKFaEPode2HFV6kuAvKaR40w0raYulBZtm
0DAoMKAop1wKGUAxVb0iF5zAaPxdI7XZQ5wK6crhWFKF9CwdcxqaSHNf3CZR1HQMf5/Mpj+plvdg
dMpBquLt+214wnsG5wZh4BVfKhPQ1ZZ0gew6JAMdq+2eQ7GzrXSN/fDKq3NUEKBpNIRMOKOTtmc2
kMu5IcD/6jpKXxJLdhutDp5pEIfZI125QJa2hyYuxqUk0D9xjJeiYtBF3DayvFOapuJbLHrqR821
3t2mg0LnUqaU2plCyigNSdf6/mmrVj+U6sftXVnU4Y/3hRiKfoLZ19WuGKAqKL1TONAgYbWGvh29
1N3dlrK0KRYpOGYAIRMl8rrUAbKRIarBhT5Z8u9q+DbkX3Pxa59+f7cUkqZMbHAkgdyeP/fjQWvC
2oz9k2kATc38ei0zJZZt63AtOzPt7EX4MmUTzyRNq3q2J0CIR70ohv6pgnnXKJNTKw+hDcPs91QL
9qFsvCW5/PMvtAMsB0REmWnA+XhjF4S6PLhY2wAgS0B6O9IO4vAUGGvjBddQXJN2Z5Jmdp2DalfJ
peGdarABt4qlx5sQwJJdpQraWyDInV0NUGUFUjpuQpFO6CwffTuOC2VHBr5c8+oLxoO61PhpR12A
PbBCpot9sfJOmaVtivRVGFNbUb8o1u/bC7zgBxmyVIAVZAodNOnZBSjVgyz1lK5PMGl5G4Uhh4Ns
MfaW5vB+3RY1naor+zkTNVvhOjZ1q80H7zQOrSMMQ7rJxhgKwtq143IEDtmyx5F+znYNrmjRcEEb
A1kT98jj9NJwkzAf5I7JMyfSGA8Yg/w3WfMpncngm/ZJHJqvpluq77+WJVaVthYKjYDwzXxMX4SQ
Sau5d4KL7ZAA0igmxdalVfX2oi7aiUXCjBcFCYw5cHaeKYla6L53ivuBEtBQSc8RhCy7phiGTZQE
5sq9ubSJU2GTmgIzP7RQXa5lJimtq8PShruxqvuEZ+de94bsuW2ehH4XFrtUyqkRFn17vK3okqFy
5Uw8PjQ1ERlcCk7bMZX9WPJOCpCN/hBEdqGPO1X1VhZ0WQ6v/j9i6GW9lAPGUEfYjMeRtT3lmrL5
Xq+psrRnBOb/ipj+fuZIJ54aXY08/1TQjFx4PyrjydIeI+vD7RVbuOVYr//EzI52TdZB6HOBrfIF
OgHj6BuI9ZvbMhZXi+aQPztC49MsIoxNsVNa08RrmvVuNJ7KUdsljb8iZVGTMyny5YIVwB42g8Se
KBmED9FYxnepqa653DVdZqYNu/KYt4OLLh6QDgOtaG3GI7mmOnB70ZbVYZhxAn1UiHQv1VHb1iNd
Ou1/b506kWyZX72Xeg3HA+QHY5wyo1dX4W1BKRUwr851TGJDW6rSZOd3w4vRy+Jf7A1Qc9TQJ12u
QJh1I4cNykh5BHr+W6LqMJ3JKz5naWNkQPtFgNMnWvHZxvgN/kaoM9dJysHaVurws1MG78Gi+eG9
iSCWjecAw9B0PdIZMjsykVuoKaPyrlNNaB6KXGoHyB83xKL5Ro/Nta7gJcWIJKCDoSWYi36mWNnH
rdKUOO+y39dJYev6saUacNva1oRM1njmbUZVqJWhmG4IYA/156h8itqVm31JxASkRU1jqgnNLyGl
B3JikAJ8prvTv7nRXvv1fh3OBcxCh4G3FZQfnndqolTeJC7sfmqv97bWpGsNzmu6zA4nbDWR5mbo
IuIsDbCAtV/iGhj7ogzOJVDbQMxe9ScmXarJWUFA4nNbQ9lanaq/SGxM8c6/ImZ3TN4qWjLmuuC4
YKOHDRmmtX7apVvsXMLsrOheKclejxJjtO87aROM+S51043Sr7jLpZDjXNBs80dgmmW5YPMTa5NF
93n7bMX3QG2opg22ULDWtbPknQEMIASc8PTg/bk8L6liUm4W0Cuxs4IG/X4tJ7AkgPZ83s6TT4Mo
4VKA7AolUwcVArKfUv5jrf67ZFx4fYsKBhmnq4iwa7SW/mmNXEAubN1Rfo7rj1mwBuQ6Lfo8mIcJ
dQJyhWb7CjilYcfrIEiJqdM8aW03FvWDZyiMKQ0gdvedPxzioO1KkCTMZAUPYHEBp1YEGD/Bh5k3
hGiRGNeSHguOCg/nKGW2Fq6Y3OIa8nIHFh9wmKtgMwq56boyEpzc0JNTn4nufRxmyjGp3HjFdy4d
ownZjEjZmgB8Zv5Gr4M8bfNRcDTwZzvxs6oz4RZ94fyu3AOLq2aSs6GzwqKjf2Z2VZ2NzMRjdoq/
M9qtv9YvvPb92bmp2tEvE68WHMt7BPXIKD7evgPWvj/zN0quEQMY07HptlYb2on55bYAadGmz1Zo
5mhKt7LqapIQmBspsaXADj8JP+Bv/SH9+a8VtoJql7+VnBlzG6J49+32L1g0O1B7mU3jlUoy59Iz
QLs+KFCS4rSbHTwWkMJJa0RLCyJId0IegHug2+6q7DhKPSBjvukMjQz64LBxRwXovp+3FZn2YuYd
LqTMAvYupaI2qILhgND3KbGSfdZ7TgBw0sZLul8qBE9/IY+4gy5LMCiw78uFK0TDrUs9Mx1Xc/dW
kx21NrJTclUb5gzv5Jra6m2BC8bIAxhcSqZvAL2bgzhqUHylvl+ajhF23wYr2YpD8c9tEUs7RYsI
nXsE1hOwzEwn/HhtjpnhGO6T7L8pw0tbrBShlraJm2gKqidMjXn8WbndOIRpaDm6kIV2GkvPgl8B
k6Ym/2iwZJFwCu9uK3WNzs1czLnIaWHPotFKVgq3CAJQxpvuIAC85GnZzk/M5462S8n39kJoHvyw
/tS01Ys49rsuj1/1AdJlOb7T/PJuyNdel9dzjtNvAn4A4iz4d65ATKreHxXL432hdN5bLgSnLol2
YZvc1y74xW3+S/L4cUXabRV/DSpuwecA2jYhxUERzIU9s1y4hSKXngrLUZq4Pqi6W2+gyssPfunl
uyYpssfcD7+HsdWuWPB1o9WkNV9mQg3pjNpd7kQYR1AFuYLlSGmjPo4kMY99lYhPAYx/jwBUhYcM
bKrHpuzz16QvxV1Nb9udlNS/Vkxi0QqhAcAOaR3iDrz8Ib1uBHVQUufTA0XblFGl2t6Yd48wJEtH
AM3ar0kRRzZ4Ns1LWfnlY8oA7zYtSvWDW8nZ1svCdOPmfXEA/83rbb8Uiqe08KLPt3/o4lad/c7Z
gWykXFG6wLUc+jn8jZ/ng80sp/6xHjp3k9e6f+gqUdtafra2V0uuQDuTPDs0UtGRMWgC16kHZWv6
0J8NW2Gt4L0QiMjnQqYfcXYye79z9bhHyDSuLO98c5+1m9F4bxvXZHUY1tQaMOUoZlYXGVojdKB2
OqWi7q223PfBWkp0ebX+FTHvR+lodUmJfU2nG6NPCS3dDJSeum41BF6So9NaR42HaRVYIC8XLO1M
Qddr33Ja79WrSHr26t5rft02uqWLBv+vgB1CsH3VzRkCyRWPEv4yDSkAwLrbW6+3JSzt+7mEmXHp
YyXKboSEbDzm5rHQvyc/lDWg4KWzowMfMuGLgkIx7xo1rDTVytgyHRHixTKjZcP6KjU/RzkBZj7b
GMHutlKLe0OqiLElCPFANLvcG9DKXTfsRMuJGRPc6XGbE+yU0IMxYrC5LepP+WAe7NAB/6+smf9K
yE7lpdRZTq+avzQfqvdKf1Kt4SlLcvprtBPcbt90VwaWVjwysrsdWtnpDXl/+3cs7qNOMsEE55dh
kOnvZ+e39SsB2ocBS4EGt4QIQdF+RCVD2swiJT9GuFdX7vI1gZNfPxMYhiUoS9qI4XwcldjO1G+B
aBfH21r9CXOuVheOtwnhFNsRZ51EKTBaURhEllM1RnfH3ManMZcl0DD6+KmN4mwnVtGwLQtd+6i7
sXIXJyNjimOcb1pmE5zAh+NhDMz26I9Jc1DzotxXStNutNTqNhY9n/su8t1t1hbyI5dLBiGH5a8o
sXTDTW1+Otl4EKTm0WJYCwB+jIbrREp4UPSjph01EX5kpjHidnt7wZZ25VzWdBLPdkXqgoKZAIuu
mczIX00pdo/N4Pk/TT+rN3lbrJGbLjkogyQzdEmUoWhxuZQnZK0UMiXuOn23l77ma7P6i58nE8NL
n5YDEOAvP68JeZxmFQ06ZvSgO1Lk3F6tpbKvTJMac1pEL1TqZ47CrHqpzRPVdYTAG950AFMfB8MM
maMzAFAo/W/t6OpPwqAZjmmk5vdBEEUPQGupPRlJaKwEZYvawsAn04kOo6E+M/bac1PIz0jbK/5W
1DaRsGIcS26YYJ+ZNHVCY5tn0keA6Gqt8Ek8CtnXwu0+pXm6q7PerhiItssk/x24a431izKpLUNW
TMXpqgHdaOW0zmsMshMeAaFt1H/yItkILe/Cb4Xor2Twlxy/MQ12EM0DFjh/3+ZUOTzD5agpozPK
P0ISBUwnrSzj4jadCZl5fDHThaDSTNcRgY/N/MRey9kvCTBpTdItskJTs9Wl1adhVytNQCw27CTl
zsxWFmnt89Pfz3xEIzU5MRGHyu+V3+D7vlBR294+WEv7cK7B9PczEUUHGGXiIWKQXizt3usOarNy
dte0mF14f+AggR+mWPMstm+lv/L5NQ1m15vXKEFoGB6OTRTvvcr9OqbiswHl0f9voWb+2nfTShs8
xATpwVW2brMBd+wvROBRqNBIdP7NyzNWBdmg1xqWM5hbUzi2JjW0lVhgcS/ORMy0SJmirKsKET6v
IIUumRUVlm41SktcMNCDg489c9NJpId937Y4EfHgemT/9+X4tYhXupYXpQA7w7wkfTdEUpdGq4SJ
lRpiwWXQbPyXRLWrt6ReCxennzoPaOie/FfI7EZr8IUtfYGuU6bps6/mdhEpT23fvxE713ZhEuM3
E9XJ2G+9ptrE+RpVw1I0cvYD5pdMPyVS65IfkKQkfbzioU+1xy5V3mKvh5lL+4u6OqAV8MVMALHo
PXMFYVT10UR77NSBzRS8MG4UYcU8Fs1PgcEOQWT/rOnvZ94mshjYyDye5qVv7GONCST4224foqVr
jGlBEkRcL7QRzSxwlAOaKXihOSUIu2QkQuUjdV15Lxq1dO81UX0kWwhxWcHA7W3Jk0FcGQw4AgAi
wLhOXvVSOQX25MQ38XNpG36m6nZSQ2Wb98yLRdnOgkh8IxgjdAbhimdaPA2w7sBXPvHBzmlzq1oZ
FaMZqeyDaHKMBegpK+LqQw9944Zkebm/reeiPEbvwP6nIZ5a8qWeUk0sFgak4QLlgxf89q3n2PtQ
5h9vS1myfphlqYIQITAJPjt+BuFqHHey6dD1tpMIfTpAF7OPYUHCX1ppZV6RNc9EtKTfQyFUSEs3
32PvYyfbOZkiHwaP4sttrZYOwJlWc+uUPbHT2w5JrbyVzE254rTWPi9fbk3UlbpQ86x3QvNbV3x+
90wpSSHrzxgBNxQR4szvCiD0yIxgk7GJbC+y2273N6szjSn87/dne97WgjLKAt+X0s8urC1BuFb8
WgoW/tOAdNDlAnmS6XVdbpqOnj0r+kFzd6J7d1uJxYTtuYyZHyh7Q+EdOeVQRO8ui6StDOcfz6aP
VSa8mlb3IKnJqxS1+jar5c9iugaeMK3S3A+dy58ZQVkplF25OZ0W7obY/JiMB6s07LZ9zgvf9rtT
N/y8rfI1rORkGGTkJ4IT2n/EWRzs4g2COo1NRxCLoD3kMFaQ7h2D16Z01Z8Wz84XKWxJDueB6z/V
xjAeqtINqZdEje3l/ud26KIjIwDFi04ee9fmIazLvttv/dj/J/MS7SBkekmmpuvfH0tQY9UA5QXW
mBtjZtMA2Kr64Ko8GzsSXsnzLuN/xlr/3cLBpHA8zWRMI8tXeTVxCBWp9SXD6SDP/GzGX29vwIJZ
k5WnFmmhCqdnFgOPpT4AxUK1MPfyNy0Ivg2aWMHTkBxvy1lQ42Kfp7+f3d9llTGDN4amozX3XW43
7srVsuiIGVafxi1p+J/3dbWFVRae4U3fL/bUJg+dC3NYdlCTbAus1UqosKjNmbTZ1vOEpsWjjUwn
Su7D6A4cq79YLfAwJv69CeRs2rWz1fIzpZDaODWdwlLu3LL62Crmj9silu5iHp7/ipj+fiaikoey
LIzAdFQ3t8X4B4mtjeo+1P2H23IWDEy2yLswaKdPrFAzz+w1YeZr4GI6FIvDTaxrwgE6iR48XyFe
8Z+LNsAggTURJPDvbNVChWuAwpHpyHn1lDfJnmTIfRv7r+MQ37X9u1GmJtdlilPOW2fcc/6E9wRB
iX24NMn03pXhcfUZMbm+K29MemCCfgT4Zw5lowmlqAV1STzaDNGvgXLtJjMSK7Z7sRMOUm3J9yNl
kJEGYwywYL71mEb0mdhFKA22X+UCqKqxuBLxLO4n3cAMlmr8NG12kGMhq/RWp6I8yircYf0est9S
eL1tNIvny5qISJgmmGDsL41TMLywCqvYcgxQwp/rfI0HZeH73OBTkwxpK8ZkZ0aZqHVbiCXBlPg1
pOdnDWlg6SIH2MqkuE/RYCKdvPz9eZbKlTRaXA1S/6KF/k8FZD09DrdmIHzwYxqbjaTayUb7WqTK
YzauQSksFbxp3dKmNhOGnZlAv/wBcgtnVZ7ptGfopm0oTwqMGFX9FiVT23O7h/dy46fGRjROtzdu
watcyJ1FECPMqrkQm8g1hu9WNnzOJfMIvu8IEme4Np26KIy6gcTQ0oQnMwvJmH3os8GgB6VWa/3O
DwewMv3R3apG98nqQ33FvciTV58dSLr5AGOFjJd2+PmoklfIjdEYCa6M+eoPmuZ7L7HcSK9Goki/
g9ECsQCwxX/qQpG2YybLpS0S3TxRFGfZ20oq7/ImMJ/MABrqEM6tu8IXm00uVJ2dl2oDO4jY23UZ
GRu/KrtHXxulU6+WHohfdbUxLNeCSZqnL7npmCs6kHa3N2/haMPJK5I6nnj1rlARLGX0YHvmVgva
bQP/lZjtIuP91wEymBmndZ3mpPnJyIgF3cLkOjAbY+NZ/T4pXrTKXLk/F26CiV2YyYip8eIKOLcU
3aYrCqINZSztzlePrqc+M8K596NAsCVDWIluFg/8NKFHvz/pj6tJ7NEM1Er2mqn6KXxtA+VND/KH
PkpOwyhXdpz43EeuLZbCLgjV19h6N0YUkfO5/FlAEqXuH5Y77qK6uW8j76HW1lCulk4b44eEuvQS
GVcY/51XjyVUcEwhV6l8L1hy+dZnjXko9Mi8U/xeXVnTJR9N/ENNfJoUvWo5D+S2VSWfpJIkPmu0
gYbeWsl6TcJs0eK8VYWCO95R+r2s79ZuysXPTzThNJABEji/Kf0eVqHUz+geoH1WGBr79+3julSW
ZifgJAPAgNTYPO02CEKZdWZPp1V60L375reR8kLcwRNeDrvuuzvs8mwTG1vhy23B0+0494PyRNXF
ZAsnbB6YyNDN1lnBMzEWnxP3k6x9UNsMDAjQwrPP3fi9WTO9aSOuBMLeOCFrTDXC2XUKQ3Mm9gkx
Rxome0oOj7KQ3GcJdA8KtEZ2HbnaTqCv6raaS/tHJ9u/Uqe/n0XIVpn6SQXEhdMn0odkaD43OcXj
2zIWlxKccvjkqQFdZb1T2ACDhEkVR4VWMHI7O0hCWxi/JPWpUV+bKtwO/Y/bIpe8PCQhQNMw4H09
m9QZQWsUvoYHTh/U6KCXd3H8FxfJmYh5Vqyoq45BYdF0vDD8bjXSWylao+27xkoBZ8nNE91QO+aA
QWk7/f1sh7QkUPOI7m6nC/IfipbfpS1ci4ai/5JC2uncXBUPtxdv0RIhXSCswjWRNr2UmJPEwPxb
8n2G2zNXXg9byzWDneKHyUasa3HnEXhtB9UtVtZ0SVeqq6ROJ24LbT6H58aFO8i96p/c8a6UN72/
rbVDGd0Z8UqAv2T2jJqTOkW/6wmpsa1FeAFL/ySbm055ULX394cRYEzgaAxfwKYyO8ypqVVlPAT+
Sc0ehHhr6StHauGeAhgPAgYgl6aU0iz0BX5B8VpyAU7b9gevFe1e0nYpzGxr2LKLgnDsZBwUg2z2
zBamx6ZUtJ3uuDlE5VJ4J/bjHY2W8VqldWFHGFIgXGJcjf7V+YoFWqGKmVhrThPqdl7b1rA2+D/9
1JmDpWxo8GCRadsD9+/SrEtadLsxlDVH1TqnUKIPnVB+qON3YwaBxYBHpYQz0U9epTV6NWrqEZAL
J+wepq7t5P0eewpMgMeQp+b0eZ9pUEgJfemB5rQKLLuHrH579+m/+P7MdEMvymVt5Ptit8u+JlW0
q8pwZ5olMOaNbVbvP4kG8NX0xExM2ldMGbWsRyNo2aqjUhHlbb/iy64ZudgOamnM2dCzdx2LC/AU
5bnXqY40JuJz747WFzONK7tWi/bey3AxRqeXj2bKk0BJUpGir2QdMrKzB7MxufHhMDwUlt4/Wt0q
tN2SSZLJYTiHMaAJKOTSJGnqK8TRqFUHnoI3wrSj5mXZ1hDcNWSVBcdKuXmaocUlMec8O8ZJLIa5
q6eqo0StjRBbYzC05AkkBZAIhNvbJrTkNMDS5ShTcKONb+adxtga8mRIVEcWHLh3tgpwq6b6cZT/
wlQ16iG0a1FQvGINN820Uj2/0BzZevONxJbFp1H8GKmPmfDQrAWES3tFMghbBUD2ekY896NML6xY
czSva+HAAwdBCxp9qxfGXwwjkw/7T9QswWC6gLyBu48L6d/U/NXS1yKyRXMARu9PFfg6piDZ15pd
yaHrIEjcqeYQQCktDnehARlS28JXN02FrBzFRaGQa/FgBbXtanJLT+LG7EklOaQct27s7SLCeNV8
hLbGD3/ctsCFEIZ8JYE7iBVcKupkoedBE8nRNKr+h7Qr641b56G/yIAty9ur7VmSNK0nTdLlxeh2
vcqWvMu//jsu8N3OaIwxmgv0oUAAcyRRJEUeHrpWVJHqH5ryoHKqu6ExXqnbfZNj9RwLMLHclrmm
IHgXg3ARHJyQvqz/TCamJsvRY9BGcGAHgkUGOZpOtXG11tzkMkMY6o5nEbAkl0KqmGHcuLAo+E/f
c9Ch2XwDVLW6CgqmVSA7EICp2LoebULmlDg04iTU670gfrY1vWLlPYB63h8RitXLjaxxMFSNRr2G
FjSm+VrmhEP7z+C8HyogFZODN32+fTa/542qzn+5UUsJDkGAypWE6edtzzy4ASBzug/zNKT3WVrY
B2oIGlocBXTbRtPFnM96MA92+9C4ffu+qSUJ0iL/xR0+RQWYnO10XwP4jYd67Bz42IK/gxFMQQZ7
BBjYb//otQuDq4j8pgffcFXuodZgNs64/OZpp+EFaB4xcTZFqXIL27iqVMgM/a4rGVchCx3yCuhh
2OtEYFgkQyWJ2vYWGHB1NcvACpR78NhTAzyi10RzRE+jWf8kCayO4/mD+E4aoOiNN5AGOmhFQsCK
wW/LjJnLa0JK5DD1caaRPn9wnTtMn799NGs7BqAAXinoNwNRmXLX2zJliUYQJGk8e2mK8X2pb3XL
rDnRcxFKuJqmYPPU2phGRUNm3xs0TBGBsUQIu0sGFt5ez1ouHR0NYNcHabmJnhZlw0xTKzEWC/Dg
pE3soJZlaGrdQ5pXu7E3v2ql+ZgxsSNV9trP1d8jdMAhosMngMkTuD5lpXxmmjE2OmTXXRM2zdTu
ANOAHaXGuLdKKTacw5qJQ7oUU1PQ7gJjrRwet2jXlXx2UI43/D4xD6Mk6OSYDrf3dE1HcKm835l7
cEkvfz/zB1ldmUZrt05kiyjWHsvTGz6PFtglUY9RXWqjxCRMJy3BQBhReRBhtUXvvdaxAIjYn+8r
u2TMrVPQHN8vmVVaPm1yFolZ2h/c3MD4cEAVzIPQ9L4OLJ1+bmM9xzOXxf7opFogdFYeSsLSvVMA
LVCgXTek+jh8tpsmP8l+Qmmmjov7WtbeMRHIHZoY/fulLtMtvMnyM1XDjxKYsSSfoGVqFSzB7J8E
Qt2o91hQzKbflCcO9srJTe4pGvBuH8rapV3GFuIxA/DXNfSS5DqoKyWQBvWReq/yIStPxDzeFrKi
vygI4TmO5Bb8mZoRAhmjYXCC8gIrP5bV6JMBx7MFm9sSolxKPSn6oczxKCIpO9D5IAeUMbyNlaxc
EaCrobyIClGgVFFszK5c0nKUED19eMHYgtAq062xJRsy1DxdnKBXvJlRrZuq+GPSyXduMb/cPpCV
U8cyAABYsO4gQlL2ys6spKcN9qpMX0j12mEEcfWabTx2VtcBBullgAUiMzUrp9lNn4PoA+sYfII5
SRtUS2ufxzsUr2UAZYDPVBxAgrrc7A6NHcnJr2RY2xtx5UrQByqiP99X3jTCqEeOzIUdDbzeVw57
GNrxaapYOJhoTHHnb+hv+IKW1A2xy9ar1x+qhbcvHtNgK1l+1pkRJklLvCwVbtSOO1aF+h37rAl/
bIM43gj/V5QAkca/klQ9A0LSTY2ydSNPaKc0tj/GFj8moCXIyRagbEuUclaOGWtpwTja9lkN7kYr
nF3uZzMS6/L7bc1e0YqLRSmnZlSY61PnsJ7SCjOOQcYbcdTqSvCaRjyId/VVNVZWg0AnPUxZn1v3
AtSfurPrO+txSrS3KMKZpOWXnCnChK5sfVqMZtt9qyrDH7wfLp1CMJj5Zvsz36oOrG7cmTjFe7px
WmcVBeSvtIlfOsuDYcN2rhhojM78s3WK0bH0mElPwujUxVHaezJ+KrdigK1FKJcnyWXe4IkDRzNi
+vV3SjcipI0lqNBseITBSVNsEvdeJuurnlHfKbdgbGu9cecbpcJEmGjcppVg1TDbCY83/kLp/Dl3
m3dDbXzEMO+P1BW/eKwdTCvbUbAY1mRrrMj6QpeaBjgRrxnSyjHBiDsyOQAgeu9z4RwSL/nCR33j
Nm2JWc7zTMeTIjUp2meBFcHcksIjP6jhoehLNq7SqhiKvNsCPDCveIcNb+LE1XonypJPdfaVJ/+U
2UZWeNUuAEeyQA0MDwWUy5XkqVPZ6QCkY6o9WuDdty00wOXPpHy+bd/WMA3IOv8RpNyigvfdiFlJ
ThTLJhTtFLhuHLTDB6FlPpGfEnbqesdv6+pO/vV8DvhaxAs6slOoeaHcdrlGOzWKnmcAJ1bx48zu
MhrkW+ytqxf4TISiEJgOa2d1BxFt41vDIRV/HzRgCUgnL5hHKLbiiMwSxNxJgpgki50vPB8+EXOL
fnr9hBCTLFKW0SnKNlltyg2zJHaU6F+SBLP0NC66oK1AmmZnLeg8MG/VkR9Yrd0Nc7efwJZwW0dW
dREBN9a3hBHqEIiSZHheWLkT9cIXVmh/LgE4qDeih5XwCI+TP0KUnYy5XjkahZARQ07QNTvw751G
q09154xPmqf336o5GXe5bDvg/uN54wm+WiaBfVqIBjAB4QqIUgKQRXLGnciY7Pu0Lg7oMAk7tPEZ
pHlGW/NBpvIHT/Kf5tTegerklJfDvcsGsGcP96zfmhC89mpD8xq65ICLWfptL+/GOCZzP9SxHc1a
n/h52g3vkjpjkZ638qlNPXpICN9K6qwKBRZnmfYBy6hiWTSw8eqTXgDQWN5n5gPmxKLQTulxLjdc
99phw6YtnIkAh131L4MUuyrxI+yIILzC3F6OZi/a+3k1PM3DrO8kqfeJ0R/T6Q1Nc0hIoLUMDfxo
z1YL7InnZnozJ/AQ1deO/gCE2AaU3PaOcivwXjM955KUyDGfY2ELqdlAjx/MGAws4e1buUbBhKUA
2AoHgbZ9NbLX43Key96wI6fkjPsMtGOhIRvwEWQt/zan4hU+v/CJ0NvdmOrlPcfQinej1fJTPw7D
XZen8igykwdSk/ZOlPbp9i9cc5NnP1B9ENhprtmkxylLM7/vauRJqtbn9htM8LkUxXCkhVFooCpB
gZ6hFhyaW2nb1VXAycPCo+0RQ3cub2LZUj1OTTh7zP362tL4PrbrzzHGSd3erLW7BwsPXLuHMS9X
c6RKICVtzUaE5IH0n7UcxETyfWPHP4xq/Gw2fKsPclU9z+Qp6ul0ntVpEzpOklkPY1a/j8UbYDQO
FoPkMGZaXBNk4pXdEdQjbGCQgjwOW7Ef7V1R+6R5MLfeUaundCZLed0MINyTVgV7yQvXt+tvtiEC
shWurzlCzIDAVUNGHel1RdVo4aIXPkNCU+N3dZz6U9UcRa755rDV5LC6HKAKsXfIpl2xzrO5GyWz
RiCszekHl6ggz85HRKOH20q3IUb17JhqlE+igRiDykjQ7Ihc/860t4LMVV0DIdhvKCGIPpe/n4Xl
WVVMTQZ+8ciIp19JWb8jJd1o01q9PmcilpWeiRBdhTZRsYhAcsgK3GKnae+aKeBbJfcVHcDho+IO
MAX8l6fA0TEFdhpRGrMjO8ecWZx9u0fJWNCX2yezsh6IWVD9NtzjFQo9M8Bh3XKMeWSjfofsAfXB
8fZoyH5vpt3RnPkGyG7NmyxKjdmZ4EDCmBN1A9NC7zW3XswoeaLkE09/JO/scg6FY6dPsZ6k912Z
otvK60FEzIyIsWIf2zlY/2ipf+sLnd2hy2krebmioajxQmeQTMaGqx3hpOkFx8BsRAr2gxZ/mTQM
t0AF8A2bje6eBb67kHUoJj7NTUw96cB5bqA3bmmnOcx6+TJXzitO4d5C3fG2vJXwByOW/y/viguJ
C7eecw7DmBQIIUO3X+aeBbkTSDDWZEPQzHe3Ba5cQLyvwOyOlh4gr1TkF0MSPeucCbGIE5qtXz39
t88r+zd1hVPpOj5v9Z+ne915y+dRuMBYE4BPUPy/vNtuVQ+NruHzzHnw6vdv6fND3vLP95e7eGY7
RoRLso3x/fKOGHuR7W/vztppo/segI+l+AuKtsvPS2FpOYJaK2pL1vmt7YbZ3H5Bk+OuGoddhal0
hltYYNLZiozWTNW5YMXseiOGlk1EAgOCgTdj0QeDhfmU5MfoxuHtJa7pF4ArQJIClkeu3FVRjdQG
uMWCp3/N9ZO34aY2Pq+6qVGwaiQCn8/1AqAt29f/Hq2Kt9aS6IXhg2lXjshuSTfIfjQj6jRu0AJZ
erAw9GlDytp5wL4uXdALyZya7+jSBC8PrpkRYYdy3o/iSNqjzDce0qtSANsHNHsZHa2uxXD70SiH
mkQciYHJdO5cRjB6W2tDFLO2zPOSHVKqC0hcoy0FntBc/PulbucARE9oZidRK80EjQEjRsk4n0Rf
f8GketMvbS/xGzycb6vb2o1CZRbMxyAKXqbUXkplBU2AMp1MIM/5gwBM0+XoGDDzb5iQPAZ9Vn82
PWTq+9LbouBZ00SA7ZZmNAcQENVLovGsACVJYkZ63z+nzHsoZrbhidc8HhJyGPy9jBcHevpycVU2
iTJ1UzOq2iOmK/mxFvbpl9sbuHZsC9QUpXMPOC316QjeGsACvBoYpwRZBd8Y2Q/mgVKOVHb1D8Hk
rGMJcs8wrjE85bbk1dXBlUNf4PeuSrfggLNMruMOGO00fOVuM7263C5DTsatybyron7jrFCPBvOy
4pXK2ZbE0QSN4qJ+zFx2LIz0Pq7zjUztqkr8EaPm8FHAnxqeNhDDDqIKCr4RnKwvA3qAXhwPcDTl
ihm509aTje/PzaOQ9338zTVe3nAomOWKdxqaDgAWvlQ5V6uytkZtNRrq5tWi49HL4p+id/+bmN8Q
nDM/O6POFY+NbcKPmyKsSertJTw+khapvfEcWN20Pyv6nVM9E5Xaej+nlWtGHDgLK0WKKfMde8PS
LjuvGj+g5f6/bb/rLmdCWqSvM10mQFZntiA+XqDakTk13cm2LwKdAcYzmpvIq7WlIUeHZyFaszGq
RbEPM0YXLPB0Gulsp9FjmjzmxUZKZVUEoEiQAIcOTNSlPvBeZnRiOuDLc/l5jMV7s2Q7C0PB/l7t
AHz/V8ziyc72zzYSllq1SSOpMfFcZDQLLca0L+Ns9Fuilqe5elbo50UGByYV/QnK030ydGaaaWJF
GCVK/SGjw77NszYQjlX2fpbk9Ts2S7mvK1GHbhvbAefaFLSYkYmLLYF3Lrri2GE8525KDKv3R8zM
PbT9VAek1tt7F8Pa/NzuRn92+uzersUpR2v2Bz1vCswEsuJjgm6jvQ7m0FDWPWafo51E2gbMe2P/
sDN3TFC87vQnxCKl741jH4wpSX5pjACAWutfLU3XPuOxSHZaKtt3rZwQB6N+iPZ8ih5h5M4NDFXU
zY9WnBh+nqVZSKuhu2usOtvrQ7yVr1oxe8DtY0dRlwCwSH3TawVJisQBAJAbOxmC5Py2bqxEMfg8
uhZAxUVh+hST1IAuHti7yYpE+05PT3X90DbHjG21EK+uAoELxvoinXP1zC64ACtXYlpRaQaYQ8T1
jZfeclMUtcOs4AVJjNgfwFtFxQfR5oUYWyti/L3TvczokM82guNVEUj94BEM+MBVU7JMOCNTzKyo
S7+L0QrAZR0a84aQleOApUOXAUCKWIsa99Qim1raAS/v6V5omuDY0hp0u4J7ovDe4O/ORSlbliYp
Fd6YWlHigUjksUGCYYtiec1wI9cK5CB4E9B1rChXmXtzXjpwqfXQvVtSx7yOE0yJsz5Ug0v3lbVF
DrmiZstoNRTwdHD7XHGW9LRL2l6jZgRM2zfHkXugvE63L8yKGlyIULbNy5J4GEoTYaNhhNKwnrzJ
ODbVdHdbzFrkuFCluyBzwgzHK+9TF5NW9Y4JmmD22hn8fm7mg80ogPgpDzsQ6PllsQXJX90+2DYk
Q6m3UAxeOopZS0gxZIj3bfaEiS1Wv7F3K9/3UGX7TQKPJ4VabMPsXavobW5G0kY3pJv5TZxtaPXK
BcKrYanfYpaTB693uYR6inutnhCQYEL9j4R0+sfeZHzHuEZ3dDTsjafm6opQyQRIAY+zq1F7Y9cO
Uz+gr8ox811MrFAMG8+U1QWdSVh+wZnzHrVy9sYSEvo0fqos79hr6UPTz4HTV1sh8OpqMFUDXDF4
06I9/FKWp9X9vITGkTP4wtF2sWXsb6v1yu2B3/9XghrEY+wdciQEzxKZx98SG3DfaeSf3AlW7g2C
0JYN4DWi7au+WEzhGpsyjs1o7PgvLTZS353N1Gek2ZK0bIrqemCq/5WkHBBHr+lMJDRO+9zlO/q6
TDZwgj4PQRU9y79HxIDDaJlrgHI1KquLxT3TBsysRt/MjFCYtt0rzYudyyqgyt0Nd+qsacIy6AZo
CwyWv6L8oGRuusweSdRNeulLnQFgTJmF7sy2j7LOssKq7nXfa2fzycza/tnSJ+mbCMg7327yyY9t
RyCJ3WnuOy0vsmOeLSNJMKxpT6xu+ly6kw3i3tZ9Z/KmvbNdrX4G0WURGEnMP+Lwigc2w8BS8EYH
0hTpsRti8LTEkrE9iWn1EBco4vkOB++Ok1L7yJqu+QCWp/LBS+I0lMVx7vq7Bg2YbhK6ZQg6gEOC
2XQTJu9pwZTEYWW7D3ki6COiNmShGW9CHdw3TylGUAa1pjcPhjtYJ6t1k38QqLo7y8vbfZOP876R
bravhrpFH6U+BnxEeNrbIgsQADn/yNrJfK/OiU94r4WUttPOjN1yD2hz9uQUWnIsja7cdYM+bxzc
mrWwnAVXgAShbtPFrZzpBxVzLtBehJYGAM+fRBJW+S68fbNWRaDXwDWQagVz1fL3MxFt3KQUU7es
yI53DoZwZvAULP8x8G+35azdK9B9/CtHUXWHN0mK3gkrSvOXlO/SdoeBiUU+BtmECa28Qzp/K8u2
Zp3ORSq7B5CEWdegKYi8cQ+IoD3vk63Rn+u75+roWgUFIfJOl7snLOSdJm9AFKnjYZIJJKdT8ziP
+ReNbtEzr13ihfALtWH4c8DoLmVpvJbD0OYwtuSeNL+Sim88zLcEKM62HJnZFRwC9DGM7225v60B
q59HIh9ZT3Q5XHXqDzblLCG1CSSt+Kc3hw99vUUGsBKhLkMlMckdmgyNXjTiTJlnwYzJ4wbBczU+
gu6b686xrl5kc9L0LdDkWusThGFmAlhBl/ZUZbvqQWLESsmQLCHdDqHxM3h+9iB/OwB2cTT64UOO
6dzUZkkAbNTz7b38HTCqbgqoK9vGCFVkuFTWl6lrC0D0ELeaomiCtqEPXeoeCBxjjmHrc1tYvlFw
tEm62hcyWbafeskB7/XJZwloHzZ+zaJ6V78GXT/oKwEjIwKOy30nad+nMzxEZBf3DfBVsSV8nnz3
zC6MMUSMGEWY8sdM/35b7toFp0tf4BLjLjm4S7FazSxDGJJEzH0g813S3bfDhodeU9pzEYp55IPB
Z2ucCLirXrrHMtsIB7c+r2zcjKBPmB4cc9p/Np3Pf59jReXyz/4oBtAS3BjQlUsi8mpNXWgnZnj7
ALZ+vmL+TNqXUnYQwKajrQsfL44Nm7RmYCne6AiTMG/VVZujjbrwqAYsPHADve2PGaOHThqYX6Nr
4HJ0uzewtS+AUbDK4slkgBvgUqUEc+ammglBGcEK01niuujBUOxu79vaqoDnWKZ0IBMEEp5LKSyB
y+Woq0WZUfmN8eS6j6z6WhTP/02McjyxFPNkSogZDOB4yZPpvJ/w0jSSdMMArNld8DUsQ2TQNH/l
BkG4XDlpxkmUY+iuFECU9QamaYG1r55hCWLrcHtha3qHZiM8CNHLhu5PZWFFUjPD49C7iQRjlvsU
5u4/SfjdF37mSVijOb2UOoms4ePUvQBG/pbvo7wNyjgPJCaKnrkWzRA8mLg5VRdOVva+zfONZP4a
NhfOiaC7jIIb6YoCDfyjbdeL1ohkZlvP8eQlO6eu9Zdyasaw5nbxaliOHeqc8udBk8ldxYkMctLH
IWNIjjZp1rxUQvcewe6YvdzegDWVQWIPXWl4mSJ2UjagmQczGfPZiFKzOGQec0Od9I8kbiY/5+yh
azaLrmtKA2cJB4WuIXpVbUdKuJDAlkJp0DK07/rj7QWtfn6ZVgN+SIyrU/vsXAZmBK1J4QMrAP+d
72mxZQvXtgzMqfj9NtL/V5MQmON1NHNiEmlTlNdfjcQNOGDdM73vxzcwa6Nn8I8scmmhJHNabusJ
VpMGmNFyLFmxsV/r8dOZCKUi04zVJAFeJ1HjzgxZ0bp+1ASJsXcWAXuY1PdWV1XHOpcc8A90kRtm
/QYuaVCU/xu/qxAJgJhzicKAFRW6gRFp2W6sNmzwosdqaIQbiOFneHkDKbUc6pkhIQbueW3OeIRg
iCqtnxZkM0Yr39a93+HelRTg3VFjB38UEo2XUtrJESVzwVtgjJX9oauc0Z9ABGD5RJt77ltj/yMZ
eHWcY332mbSTIBvz+8J6HE0KLvCxpHFgC2a9TzwNnJxkiGmAVFUj/FoaOYwgMz+0qEHvwGqJGk8m
210BlonOjw1kL2As7B9Sd9K7OR3gM6Ussr2cbPsz18GtmzBPBhaV9W4wBXniQz74CeHN6Dt1/N6D
7eY9D5LkoHWH0tH7X6nk+YnM2U9iNclrWhnVzhqmKqi5WftuKcsHmLvCH+d63JNpHnwP1+Kox3n5
/fa+rt1ptBkvTG/A9yHQv9xWs+ydruaFHeXdvevdIxty+/tryoHuCbJUqFHwUL+fD8Y4VRTv+xiP
labVACK173KMkb8tZnUZZ2KWv5/pYGnUZpdZ0EFdBD0NB77xsttahmLLZ9IUSUXwfYu8wzwEi5z6
LcLTRYEvFdwA7gGNHXBj6IVTO4YMberGsgTVSGkmzp3XA6eSAtUpZzAHlJ07PWTT2IcNH63d7b27
XhsEgwgEBBNLL7BKZF5ak2uATNkC/QieNZgdb+c7GN3bQq4P6FKIckBzyYAgLiEkbw6MBYm7cUBb
31cOyM04M+Pl+/o/Q/OxaD/e/vkrvVbL70eaGbl65DPVNIhllwIbmFso6Q+HWqfBKDQ/bhyE6G33
jo3mgUxU98HHjpnuQ/Vdm7dqU9cRNSSjyR2JW2cpUSlmFqQdWp+PNo30ht+ZeDJgRj3bNxX7GItu
QyWudxNNa4jbkYJB8hsFncvrRHQgt2bu0Mimey4+xlst79drufw+ufy+U49TQR0wuKTyHf4hv1iR
vZeFtw9taxWKbUvpTM1uWQWzg+qp3wIHX9+bZRFwrsgGAEHrKIuYAGwFeBOLmDsf6Y+ueknFxq1Z
FWEtrFYIcgFpU7Sa5b03CihWJOfE8ksylWhxk6FupofbW7V6IGBGBbgMaE28Dy8PRON4xljAzkUe
WFOfzNLK9sMY59/mJEmeRTO/gawLcTGQoRjJDh1ToxIMEZg6JhvY0/jZejTHL7eXs3ryZ59X9Ne0
On1wJ3zeMHzjgWxVolc/jzgEIIclzecqsQidpVdbtLYiQPBpc8y3OovWv4/+LUzEdcEsqigusSuO
ChGcpryvNeAkk19v2B4wRv//+4v8M2/ZElnpWofvW+gqf/TqjRrjqtaefV5Rpk7vyNgsPn/45Erf
0g/lFoHQmgSQG8I4IS2N8EWxhQjO2niecfW4e8eNg8mLQ8/5xp1YO4VzIcop57G0EsuEELt6EEEx
baSuVtewEEwvg7/Btat8HnWgOHVtbkWm+4HU71oSSLr7+3NeECwgR0YJG7Iuz1lvOfhQR9fC++MO
MW39lhUsswIw5x1ZexWKE4MICaBXbkd6FcrsJavfz9Mb4rqFogBWdmkEV6vjGJ1gSYMiPMUUqGFP
O7fZjWNTH2/v05r1Q+CzAJZBA3qFXcAbnsHxeuAsSzAwQKPpI1jwDnrSvwPeNnyDLGDnkBxDdhv5
vsszMSeJ6X5A10Xa4DYBuIXZfWbEzWEuB2DEiJmap9sCr9UYUGiMB0CalGDMH1XuypgVmP4xd2bU
tXeZe9xystdqvCCtF/3Ckq5ZpEDRn1KW1jSazDHAZIcwT4y9N29VbpZ8lxodn4lRu6sypoO0cuaI
GLSycw7Cillkjkb1OqUViZKMFEDNlV12N9dcggl/Sl/esI0ozesYxQOIsjqAr2VaCp4vAAFi5HGq
KahauaEZqwd1JkGJJwZtSJExcswofZbZsSR3/20BilOJu/8vIJ9zf+JBWW3RSC+adHVGZwtYFnjm
VmoOSLI+24AAkTQoxd5o8Zg+0m+YEP3XZgFKh6DIXXjqlij1UhKXdZFWA95KlvfdvUuNr7e3aiWv
iO8jCYOsPOhmrwt5DEXp34y2MXnuu1cwl6KvHvSbvp2wgEmJfqzZz1DOz1HaHYx9b6f++/zvM7T4
Fb/x3aAAWpg4LlfJpCVFk6L0Ov+oKILLp9urXNM3tB2h7g4mEbThKpuYeCJjcV9Z0aRHWv7J+Htw
DqoLS8MCgG1wcqr3KcbWyVs4j2hE3hVEIRv6vPhHRdtAGgO8s+UuMZLKVVgLC4NTHUwvzZDZKc3v
81H7iu4av6QYiTVs5f9XzByIqNGTjJcX8iSqI9KayipJITwQgcYhjw+Vy/djrP29XmOrUF9Y/ClC
G8U56JJTEH5hOIMJAlCUFca/zwaCUwXQRphrUKvgIXmpUiI1TN7XGjsx8fpDiufbGrWySQsSdMH7
EALSTCWk6QA1NItKVicTHSNDWJlfvWFDxIrSXohY/MS5jWEsT6wRIqy9Bg/QbLB9rJgwgOcXKCE0
F68T5QDcrgInutuzk5sNd5hYEVAjAlEh0vuBPu9v79aWLMXel1OG8Zf6wE5aussIlhNo3xwMuTQ/
3pazlru4WJRi+Q0Q5WpG17FTX//AlfJb9LKa4jGTyb2N7pekBM5skHyBN/nt4G1Raq8cGbrVcWmW
JCM6o1QzNknA+JOWnRzrA/edfuPI1pd39n1F6yaas5p3DTvpYm/FL8R9ZwlQIx2XWXldesfpzsoe
abLxyFldFXo8ftdQERUoiojHCRBh6Eo4peM93zli4/OryrHAaAkwbXhkLlftTM89IzN7klfslGuP
gz2jQvGc92jDx7i9KflrBAA6LfAIB8YQhKTgcL+U1dSG4EkJQic2BXqv+1bab9i1FcMAL4p8EsJP
QPZVXHXTAPqaTS4uEliKjO6xQcpEo19u6/maEDyLl/LAMg6JKsso9WYYMXurPKVDkBtBkYXzlkvb
ErEoxdmp8MxqZA7S1xMYQMN8fMHMhwYliNvruH6NYN7D2TqUoy+EXjHBsI64DC3XBzDTavcIrm9L
WVOwcynLrzhbinDZVMSSlhjq2wd18bOdPJQsfmT5wXY3Dmb1hp7LUiyALj3BtQyy3Fmg3UXfaUBK
YkaLLwf+K+3lvnP7byQRYeLJSCvRpvLf1qpYCAf8Nh7N7fIk2ywokK5pune8OSTiSPMNo756eJS6
jrvMd0Cd6nJbyww9mmTE4U0UQE7zfeMEo7G37A0xa9YHXNT/F6PGbgwFDwMVAihiSnwvF35HNmrr
q6puIQgGfevvOunlQjKipSwVBHs2fe3AnSPd72Sru3p1s85kLH8/00GTeV3RASV7qtIwc4IcJTXQ
am05iJWVODqmzuDZBgDjVd+s2YoatOBleRqAJ3Qwhbaan730r3MhCKHPhCiWAYwtuo722BINSe+L
7OdE7ustYP1KOflShmIYKmQ0AWRAOMK7g+280z0fcVZr7FPAeL0H1/nSblEdr91cLAsQPIz9BsuC
yorVlGbVFIJDz1AJBYlDHd93yUOFImVvf7edL51+1PRQT3e3L+xyS5TY/kKsEhrlpZY7cQKxLeBP
MzQcpdApINIf+11H0Ni2Fd6vaCKeEohcl+crPIjiOwrLKwzk2YsTKUPYCECv8zmwtyZsrjxZLqQo
StK5PGtjaRcn5O+JvHPoXTt+azweZuAKaufvtzdxVe9R1tXBpwZ6DLWIMzh2I+pcK04V+cfQX4z6
/VhvRA5bIpRzqsbaKK0aIupm32c/crbTt+bVrarC2SqUkwFWp2Wlg4uFJ8fRqL7S/NXDcAw+/LSq
T2V+X8UbkdfWmpRDmqQ7oEEzL0967ew4/9a2d5U+bnikVSEYtwUUzVLaURkfNGMYZOxOsK7WQxUf
BpQOK+ctCzmToSyElW1bdP0M61oG6Lzp6hAznP5exfBUxesC3B5YiOLtKqPIXIAwitOUPpUVuGo+
jn+PP0dCFskJdEYhEXwFvAXdFcFcr744eRoIHO6IONbDh3jaQtIvm6FaHCCOkAxBmnRpPL50RVqR
DMC4DMXJGgIxHJn+9IadOvu+4uoKjy+tZMv3p09D+kWrf7ndBtJ2TafOl6BEWRlhozXmssBrNcz7
9ywL38Cvj8M4W4USSNktxkPUbCxOc7tLPMM3i7su27LFK+tAqn+ZFISk+3Vt0LSlwYAmEafKBYWW
1EPuPgiyBUhYk4Kyi7sQdgBcrno2Zvd2ElutOBndvTCOVNzJdOMCrjgVBGi/kRWmjRyVYroGLeYY
R9A2UN0hNOmxQAtNk/1M5eG2bq3K8VBJBUx/gWEpB59qo5jqCi0A1Gv8Tnq+m/UYeyH9Vvt8W9La
pmFaHIAQ4B9zMWXx8pagrsryuNebk6iKkOffMsDuu4psGMe1QAeMr3/EKBsnpoq4aTdiQQYP0zxH
63INopohSMxdIfsjS11/FKYvxaf/tj7FZMpGG2epzc2pnItgtN8zSvxqKxG/uokgigM7Gbzy1cAl
R1iJXc84rmaY7odsPMzTS9z8fTyKdzZqc8sIT3C5KJaZdh13qd01p/pV15F1OcXofLq9WSsmE5Md
kNdd0gYILxS1A27E9CYH6j0W8s6zyhBtbxvxxZYIxd4gWjL7zIMIg4GyO5l+EmDvbq9i5TRQ9fNQ
CocLA+hU0bU5Iz1zeSpOMi+PTcveEyn21N1KF/1ORysO5kKOolplSYA2xIvqVJaFvAfQ/GczOCBd
q5n5rnAy4w5gFRIAxebspDXGfhE77mNHnV/moFsnkejWkafj8DInIMrMtQpzAwXNd6Pt/NJ43mNK
DAYRNDofHujMyruGJr/yHkm9mWrPthA0aM28CtrJfc2GATbVoR9nPTcPmnC8I/e0+HmudfLoJmn5
So0qC+zWI/5oSTS4SJIFZg8OG0fEsW80eoYES+8FlTfXx9Sumr1IqxH0WC49SiZmdBpaU4DAIDkS
m5shigw1xgpk6XOdF+3dzIgepKNBXz1adjtwfDjPwCG2eNTo/adBVH0Q23a/S9LGw189/UMKZusH
1+AgIHeN5JOnJza6FOVY+BRtVgBXL/9Nclru6myX1vcYOVb8j7Tv6o5bR7P9K73O82UPc5g1PQ9k
RUXL2X7hkm0ZBAgCBBEYfv3d5ek5ttkq1T19H21JxSIJfPjCDlfg0yTQmCrs/SBjcdVyBXUN2BuV
U8bQ5JpCb2/9RG+jwbPVLEII/HEF0Rkb59uX19gzARo7sMgxssLoAFKKv4fNQJlJ9qqRD5n85Np7
vUylQtV0KVW+dJlVdJ566CW3HZGn07nryqa9bQB2l7uXb+ZHH229klHGIFcCUvHkIf373cwNIR5W
iXzo4iU71HELTz+MrSuhBCuTaPL2S0K9TagEwLlO0TIPp66caBpcmXQwD8x09BAZS286OKtUtvGX
6yk17XaB5cVr00WsmvoorujsA+8Y2WETEsMrmevp3WSSYi/ouJShUniTqn/sDX1yVrD9OBV26/nQ
TSQqJ9VQJGrjJ3Ct62dMgzElykvehaIKUDKVQTg+xLWZSyGGvNSday60pU9PYf2Ufo0rp7jzS28j
JYIt8H9XD4o9CbJlEG/xIT3bj8emuJQxPVNXorH6w7IS0fhfwIkk04GvWN0/hECRpPOD8j5EGPJC
9OHIipvgrwtbQQIcgAJIikTPaLv1RbxQDPzkAxuQaQb0jplLCkDPBH5cApAMiIEh4/wX4NvCYTqY
tf3DqBYHaivzdkawfHNhKT/zjlC8nIQ3MuzN9QnGBiopgODyYTgycoNH9f/38avTa9YN6Sfq4eOT
x5tCfHn505/b7RirYBQJVPWpaPl9gTU08KxvodlNtIEFTSa7EmK3Qylr7wY9yAuP6rnlDEM/0Ouh
jYLMYbWcYxwx1BsbXE0ydGQO7UBK4yOrYJVnLk2Mnr8YZO4w180AE1ydyTEVkeYD7x+Egjv9uwTJ
PylAoFBDqfOLLiinOfd6pwJT++fVViezl08k91JcbQQfvqmXkngbk3/K1QNJ36juE/F16brHl9/e
c1sW7LtT/XF6eevmTNCMUB4YC/kQCzj8uONgu7KOvcpMBzrtu3SoXr7ec2nOL0fQOh+c6zBbgrkW
D3ohW2++mWqgNC6Rky9cZA3LMGQw1ptwkUb71zFhx9ELblW9/JMM8h9fp/8kT/LV/7wc/d//hX9/
BVxnoKQxq3/+9y39Okgtv5v/Ov3Zn7/2+x/99+cnMVCx/pXf/gIf/M8Lbx7N42//2ApDzfxgn4b5
9ZO23Pz4dHzF02/+v/7wb08/PuXt3D/944+v0gpz+jQCk8M//vmj47d//JEhQf+PXz/+nz+7e+zw
Z0f+pP92+8ilpeJJr//u6VGbf/zhJdnfAaYFhRStGCiVYtb2x9/Gpx8/SoO/n7ASp0Y+7BvQSsHV
hBxMc/qz4O8+qOTgNJ6UF3GwI5Boaf/nZ+HfUWmj/QK6F0RQYhR8//sdf3tLP9/a34TtXsHAyeh/
/LGSkvbCk8P2jznQ76FqoJbXrmv5oZ2S+6k5ESZNSyua0Gg3mSH67OvWe5dFfPpIWwgeSzh27bo+
SKu5nmbQdOZi7y893Tq/Dt63g1MXotsPOuXPGPDzm61ymcZjvtN5DFnLqOmuw3jubyBJrioGAtJt
KNq68pFHbDGrQsrgZv7GRMs75zXBLvSJAgS/Rr8oXjjZQPUNjemQKqT0OthnEta0HDjA17+8938+
09+e4e/R6uc3PR0Hv+QTPlhJjSna9mDrIK+iwQ4l9/qulFnbfPV53Fyn8QT+0dK0vAQqnW6M0peQ
vavK/OfVV+E/gvBd4ZqhPfgqTHZp1o8bjxLIq6gkrIbGdActe46kfuw3fTC661TV9EII+z1k/rz2
Kj7DLJQu6D1CH0UQhiZj6ugD1En10UugtZKMhf+aQmKxKE2WXWoL/h7Rfl5zdQIBBOGHXhCyQ9/a
bjd2YGbLXPBbWfvfLrzQc7e1ytZxxnqdv4ztwYGtfL2gPthOrZBvu5SOB5iENFsWt64qyOxXmGCK
Q7c4s8vJctfycVMk3rQpYjHdFq3+IhSIGshlMD3zgksN8R+ZxHObY5VheB6XQqcjO4QtOwEeKdum
udQ7DuQ9lOZ9cTUmvL0iBfxDszpt3sLdHBa8gSq20Noh2LxEl/PAs33UTs2VPwbhXb/Y6TpS/Xz0
dWGrVmW67KbZ/CWhyp/vbYVp6/RIDc+TEw1w6ip2KgGmibk9APVvXn5v0amD8q9P5V804W3TEh6z
UR64g3VKA8XSEoKi3iHh/XTtOjXBxoLKvacLuVnQlTvaQXVXroP/gD/Z4CEf6Lxthia5l61CUtO4
9oMRJD6QvrGHjM2mcmEgqnohah8l3NtOk3T7pAmaKtA22LZ8rlQcTtuursOdM4u4jp1Vx6mfoOGU
4JYHHUw4f2NV6lb2G0twTEAC/jYkNt+NZIgu1DrP7xIAzX+PSWxOFgbsijyIGmWW7GFWPqdAUPv9
nF2oOs9EHuAxf7+GGuDtUMzAkUKPUe8oR+HsEKsrI+xdT7oPYz18ik0jNmOUqTLvovnCi1655P3v
WkKL6Pcr915ts3iI5aGlqYULesLitBqB3nsPzwP31Lk8E7Be4yCY59ncxpXtg2KvC0PghpVOiQ9B
p+Bibnz266xCcD/lvVwkcE0CVLebcWkd5EA17Q7znGSlFPGVyAnfAhYZlaGVI0AWbVtxraaDi6Ev
//LyX02Gfz6VVTR2UHQrOj+QBxj1UdC2GClbNw/VQOp3KhqjDQV6ZTvDobtsRpVvl6HI93m+XIIU
/V7+/Lz+KjJj2hl7jnn8kI8uqwLfyzdEcnUtfGhmwVyBbF++0XNrexWeQVfFznI5Pzg2dXs9pykO
+wIdheASavL3aufnnazC68CLYqn7osVcABifGvbwEGL3CrzBwB5VxAI0Debgw8u3c24frXNzK0Sz
oDVHDpPQ0W5uMYXmbebh4EHUgRue3oR51By9uP9uYdm7SScmLuyk8PmjLl0XH9C1zOdZGW9PaSOu
NJTuK1/my6cZg+tbzEhAfo76Yqm8Jhn2dR+SCY/ZdaKM4Mj2BbgKsLQNHjzZRCMt7sQMnbzNkGAS
QJOx28ENjhwiULQBYYyL/kuLHtDHmDb9HpYkjam8sEOqpoSahg2NZ8wOo7Gf75VJC7N/+fFGZ7fn
+uSZmBWQQRGHPPXnb5DFRYdW4c6v0mTxip1O8NzLVqc8K+3A+TUnfs42xtaTLfu44KbKTTpt27Qf
0qOn21uWjlh81EBxmLu8vZ34kELZhM3+VxTE9aPq6sACehGxTy1k7D41viObrjFyl9jUHyocMW1T
wqmGjeVoMqHKWTRFu09rmr3yczuwShY1WlIYxEEvaZ7CW23dfAcabWi3MBArjnzWOdI7dBqWLe/Q
kC590fbTJkUGvE/Bhw42NIrsKy/sUZqPmcjuSZJ30NUbG3ZNC8uDako79AGFDr0PM5ygvxe5101b
U6BfcTOriXxKkLZdU8um/M4VItgm6RRHFUs6UpR9NIC8B9orS6uiyVS6bXpBdtEkidmHjUzfRpZB
p34Wcvnu1cz7OjJabMPay5ODmkX0oPKFyBL97fhmYGnxdtbAbW2DuKY9LjqLegNsUBiXKL2Gj0lR
j15ZNLi9UqtiGbZdHg3JDdiXVeQZ/Gcom4ON+BX3FxBwxUSDrjSpyhzcAC17ZH40vY1o19632vVH
JbjZJyT0TGmGBG+eu6jPS8f7Zi7hZzLSgwYkzduIsBhGPGiX7JdWBB9T3zloFsCyCmOoIG3vU5YV
3lVjEv0k04R/H1lfXA8q62259FpgGFvILfRLna48OhhVKWFqV9WJ7SBROEz5W2gn4C0H7chfi06I
rkz6MJdQOOzSj95CJUBxGq3cEmJNUKqHx2H3ceyoqMsZkuLBNu5bYAggPO11h2Jqoo9sTt0hytvh
HROMPQZtmn7tYg8QYkvkLN4p46dfi8Qt3g4KQdBmYi6cyAPMhoWqgt6TDZB4OfL5sA3l67jruveQ
ThOkWoCz9w+tsqqvosD4u5q3Ij4qp8MjlAg9u6PjsKDBrVOB1FHSG53MRVRGnmuHkvbU1Zs0H/Fk
psa3D7HBvi+F9RXoSVSHb2zshWRDDfTAy2AWfDP2SbrpiiaAEGRRXCeDtBsWLfU2COrRlPnQBZuc
oTgta8KWT5izKFU1xZKKKqwn80b1iRAl1B88tvMtdOXHPG72Mdj6qoqbwjyQAOu6snWOxc4N+Z40
ojdlDNGtpCIBS7aDbEHvzSzQkV4RdLtJq57djyZI35hmsh9hctNjToKpIamwdMgmmSIkQ+jXsQfd
NPD71F1afIEbAIZ8GR+yN7XtxXcv0unXnLjAbJrZJU9qjlJaBcoOYeWUde+Yp0NWpllWfDFOm6ZK
dCSeJIkZyHyas5L4c2Q3PJ6muEQTdQ5KFVjxqECNu7PALn+YJ2t3EIWxb9OBwopO1yQ6mlzWPbRY
oWJa1U14l+t8S6YeHJneWvp9Ikm/ZV2elHmT9FeEz9NbE3RkKCfWqccMy6ktm84fYIMiO7Zrxybi
Gy7z6JPTdmq2gsirsfObozL1EFSGAb98AJgGHtlkZtPBxDwLq9oGy5e2GHpzmDWbl21ImHdT62UE
MHMh3eta8QlR0/SfMNucuyu/r/1baqPlqGxjMnD5M/k+1gwv3hZzfhOopTXbdjiNB71xwDqv6V2g
sH3xItUhUeME/S6oqtuqaNF+D3i2bOaOcgQKA0aXm2PTlcNUFE+J9Gm97fjof+0wdOrR+qNJexTF
ZL8oVARil/cInmWfQQq/SkH2vwXl2CzwTRnSsWxNz8oBglQ4LEluytHr409+YbpHx0dEW65DKHEX
nYIxedq2WM/aubpGDEfMrKgqhqb0mya5KaYY+/DlI/BMwrQmf6gxsontwc3EzeodlJ/IkdfpXMol
+muuQn9mTGsx2cl2GshoKQ9pOw/70czRAU7c8+HlG/ihgPZMZZetEn66hLJYslAcpk7ybSBaf490
Ii5tQuYqbqV+wxM+7pYwltCbKeJqqqP0yg5IDQtJm10bJPUmTyxU9kEOLxucgrt4YfR972DQ54Ww
hpy4hrRskrESrxCn7NguVyrO9Z0/XLQ4PpeiZ6tKYWKjq6mBNyuzI7vxl0SXCfPohoUwN6DLHGw1
kafdVuijQhq657WaboLehRdy5zMl8ppllCGN69pc0UMyM/+eubi+hWoy++gpbynnsdMbSiJy8Kxo
gLMkl2Q4wzMZ9RpVN2czd42FW2HNmPrGotEkO4qRSNBkY38DXe00KRNia1U61Y3vTBLrRzB+Tkwr
Ozt/j/Fp5GBkp7OizJYJjg7BSGnlx/DFKbPaqfeo/AeIuaaJm7eT5uStx6E2ic3EZbGFL3f6Cbx6
d83HTOIMjqMaAQRuCxeKr3PPdVWTCExhJIJrc2jshHH13JwaRT1G6HaClQCmoXWCOjXsSVwKvxbf
Gs0kudAqPbe9V9XKMkhh0gj1QyHS7hMke+ft7A3ThvWsvwA9P1ParbHzw0SzQeWaIXMLQUbyun0n
AiSyHvDU0fzX5Dv+DCJr8QaSLdQjqm8P1EXxDYHb0GbokH6PKZLMlyPJuR245iYKsaQejyZ+iJKl
2Q1jE1ecRuh7zzLINhmOn2pK2PxKCCC2QMgrjmO+MDDOw/rpwlc41cPPBLN8Fcyy3jMFgB4cu8zI
Y1/P8z7EPPpV0BoKOIkxpUVD9x2UpyxaG1FyyyCO9bCoVlWzRkzta95dKI7ObMu1EqAYCNSX4QV4
8JA2Q90KXm2dn4yl5NKrgk6ybVbM7t/rSeWr/gS6YVnLDJEHm4MzgylyXslIQndqqOXrl5/tma2w
FkyCOqfMpiE6NRlZuFOkFUh2Wrdpx+CS7uzp2z739lY7vZ+LxbVocqOrOJ0MhLTcAMwbXIBXndto
q72c1yN6AVkqDkolA7gDxVs5wLJM8xEI+5lcohqdCVf5qiQWbsyFQnUPt+5+2frGH+848W5JPy83
nZegmTZje6c2QYrj6ksowh84lGee3Wmy9uukREzdFDRagABY++p9m1PcUOoxVCYeuMEfKYbcTRn4
jKDoHQl1JXT3ZVRmbbcMVa289sbwQcNfrabtd5FL+V7GKISh0OcGb8+kaxUSulNBDUW/BlMJjogf
JUru574bX/Xd5D5mIHeCszAI/xiGmFVs6ixuavA1kG7uIWWA2gwOZAUqiBxAwJOOMSm7eDBJBd1j
90Br274XkCj0yxi+Q5cM0M5sxLXkSGFGTLN4yw61RBOEt0u/g7zichPxXIN907KPquGX2IXnmj6n
L/HLwCoNxqiXYDwc2nB5iiLzsCyBRvnC7rjngr3OR/45Bsbjwtl4Luamq4Dnp2xmMseIStjmBmaH
FgD+DuCfJq/LLKT9zmr4ivGifayXDI5JSeuXFqf1q38rKKwBEm1Q836ZWHuINTpZPk87IMkWANY7
Ti/gSs7EnXQV2gaMXPLJieaAUZw91hQoOkCp5DWutVw45c+tkNNp8stLW3LRdrAAIAcTdVFJRuW2
iBEt2HJBf5yUsygAY+/rv/fIVkFOADGHyj0nB9SOuspHPz0WUVFU4+Rn25cvcSbSrVHeDYRAlgUl
EMjAmXwVLL1X5gJsNmPaZV8bd2n1/fAreCbopKtYVxiVwBME6VFQQy6I9XNU6VTWm0DG8A3yIu/W
5rq90r69D7DxX2Vp122zQPbvrQiDRzl2wIc1wZNAiVEKGUAF0vhvoR8rDq5MgSQ/8EbpsiHth4XS
dLcYTk5FsqhGz5vK2ZJ25w1m30gg/0wP5wuX+xn6HsAbzkHylaEFiwqXGlQfXnFwkkQl5CxVaSUS
oCltOoBtnN3W7YDjmMHOorUasus6TDdLWn/ODFW7DDXohYV2brsmqygNHKYEkiFEFZD3KPeZAK5o
NkNapVymG8UxNWiG0D8Akl3vnOLeJ6KVraKOX7LiOrPWk9X0Srq0K5YoIAfdZeQz8DHizRIqXoXW
DyrngfZWAjjqLiRk4ZmEbE2Dz5TzpJlbWGmYzL/NUi3hsSGWAwgCwxH6683ewOINVaMON3HmOuiL
oCfYhS4ua5rWFab774rGKyrdQQ/fJoO/i8cp3mrAMD+nGLWcRoTgCoc83KAM70Dpl/LCNjr3qFax
tXCF9jJqySGb4F0YhcIvEYjmu6VLPhja0oeFo8Hx8pY9uzJO4e+XGDTPpGVdr4AdBlrzEMOjZe9z
M3/J3OyuqaPuyqWtvm5407wZ205WS8P0RlF66W7PJF/JKs6ytqDU8w3u1ngplK0Gr+ooRNIv3N8p
JDwTKtbqbkoPhQsJRhYkIGjfQj/3IJdx2GYLTuFimrLr3pvCbdgtDCZ9KiuD2P9rNph/Fj/JKuT6
wUJ71yON8RMOSIOdxMZvGd2MIryEODsTcteyL2g6MQjkec0hm+fwY1SH062v669QbxKuQu/kUr/p
B0rzuee4Crn5LAAnSrPm0GYAf6himh+icemux8GYTSjrcJ8n3N+N4JNvFjZR8CCtt4XhJ1K+tGcY
Y6C3X2rYFG8dZJeu5iQUG52l9YVy9rRen/l+a8nQiJDIzDmOaz4I9lCHaAcHCzB3NEqC9y+vpXOX
WIUwOufS9g66EKZpi73xrKsaP0/uYxtfUiU4k8at5cP0yP0piyguoZm+ysYAOByvLXZh0hV7sJHD
qiVw5cTM6K+JLfy5Rteu7l4XqaXPDT3g9RmYL4btFZasruK07y5kUsG5u1rFmGgyxMW8QIcq85q3
aMF2e1cM4Ss+DH01Ey+Cxr90b3BddcSQvTmEU6OqhOSwUsqE3Uxx0G6TbIqrpYBHUyxSW6GJYDbD
MF0qn85spHgVhmyhzIjhEEX5lKCbOyZtNTNYBMoUU56MLmr/8iI6d51Vzlenygszgvg9BKCQwHhg
vl5kAVo52mlV081/DSX6872uYk/RCWDEVELRvbXLkbuJlV5deNth5N2F2Homcq81lCWmgSZYAE5w
UC/dLvClvDVKzNuXH9S53bYKOEEKhW6senEYUljNA7yewEEPJ0Q+Y2r/b13iB+jol7OvVdJElgO/
xATBTCnMszvdL/fwqB8vHK9nbiJahQwobNh8mDluoiny+76VgJjJYXnlHGSZX76JMwtqTRDxGroU
8HeCspCqzfu69vttP7XBMYUgJbzXa3N8+TpnspLodP1fH5Z0A8w+InYAzvJNqvs7wnRaBtLjEACv
Sz+N8wt3dO6hnf7/lytB025cxhllRCwwDwgFXUqWKWjL+k1x4RLnAATRarsbEgoIBDh2YOC8I6uf
6isf7IGKORHux1GbSp1GNiHaC1vaBgauKnF4NXR5tuVZfjEvP/fyot9vNW8StAUg+nBopILP0Vjk
RldBEgSfayVhtxTObDi6sAb9qxnsY6dl8DkBDUFWzsbRVzN74xUE7wUcS1BzABrHUUbkJEAD5eW3
/mOlPnOuRqs4Ij2aoLwHZheUtLJli/9mji1m92zaQaZ92JoJ7VZADwHqTWUO3tsMSW7j211B7FjG
HF6AgG7Nd5TjNcIXQGDam6kPlgT53iQhtLC6etoCe7lsunoEdQce0KVtYWI56hvlOl3KE4PLxqT0
MS28cTNJP6RN7vYdidqdJcM13qDaO+MV8AMk4d3k600ALtvLD+DM2XXCa/+6GHmvWNgHWCiY/4dH
FkCCcCgYcLf+gGJxCb97S4/afRiKzcsXhIMIPvq5R76KfEBqNm0+NewwLoUPwLOV+TVVnS9LjiRs
2Uy+Jfsk52lR9bXX3QZUOovGPfp72yihdIPyEZAUEHGQZlKctEGZTSBdVvBHgT0Q5CuuMHxzVZh4
OzcQgm6UwLOtPMLHzx2fo6x00qv3ps31MaSoC8oOPdhvjavhsdDg1H6VKM/dA9YUveFRML2yKk2+
NUo0wUb7juvKaJrejhhDw+nQaNtULArr+67wErlxXjG+JhitOvhVp9LuPPIVU1IhofVYh3fCBCC5
o+zCDCJcuqssCnu2KRajCPhuACtlMySO9hTjw2kb0BbmQ3Oe8YNdJkwFvcxb+KaYgzbb1hrecWXu
5d1TikbOZsoSL9vAwFZ/GpxPH3OTA0gJnkuBeQRYtzO+2lI/+oGd3ku/e21SqI0lM+arOijue+IG
jLLnELYbQwODCTenHiYLEF28kaOAHxz3m9iVdaExj8f90W+W8+CmZmC+V2lka7sBSGbYpUo2j2E2
aMw1awaoXkI73mwjEQcfE6PCK94ItW2aXKu93wm0KsByjFjZQos3qPK+VofIO2n4jFZmEIElmDN0
iAZBJWrLogq98ulJ+r1xr4GcVK9ZxhxG5XnB6xPIpfiqag2f7SUp+IH4cQSliiCtbYlOcQf964gM
450pPP5N9EPykc+oQksvbbO6yhbogeSM+rQcw6b9MNImySpoHk/1xi5j/s5IM7EK0p39F9BhsVWW
li8SaMXZHYOJRbb0MU2HvWaiwh0gOhZLeglTjCkxheclFuT4cQ4CSaDS6/J3fVjT7x6gT3QvdNe1
m6zT9WECNy2p9ACr2BImIIABxGPEAHfIk5pDM9TYeA/W7/gWFYcAhslSxXaoSJIFCOEunvbtCJ/k
KHJRuO0ZieMqaTJ6O6Z0CVCpjf7DSOA+V8nU5CUNi+YdiQL8Qh7AYKby+8mPjm5ZfBi9z4SLrewK
oLeU9sQXauJUVZM1xecxK3Z1jr531U9ifpUXMDEpW15kewcuflQRGo8VS7WDtGnA9c3I+7ndoaul
Ps2OkkftL3TnOWiuoIvVsCpMtV9cOYzTZKUgFrDtR4xBr0YahK6K0Ol4sBnp8wPSO0y+cvhN8a0d
erxQRO/4S8Ea+86rdTeV2BXZFQuDaapaIUC3ijKf3acysR9rq9w1Ro4DFCXzIYF400CKN4RqrwXe
FvNQjLaLgb1Gp1nuBfOSry6d+w3WgteVtu4W9PpaRd9ZUWffpE1aHNqsm/BICq3JlhohgZJWmBTs
TNEvBFG77m/JONF2F3lcP5BE+HOVo++RVEtb1AhX+WBtaUB1IKVslgRYCju2bz01AQyG7k33DpBo
Ly6ntsm/5IFEpdmmMDoFVeGEz9FJnNwv+QnEL1uXQkcuMzUozHZotl5RJ8tOoZl4x6HP5soJEYSW
bbEECDW988Au4RpwMrjSeds58vpgwyG5Kbdyyc0u9uv+LSgzgHs7P7tpo7HNd03RmW/OQZuvXIJs
2c208DHmCUYMQeJYQ18pDnlehlAOQWSEc4qNzHjrYg27a3xeXsFEnhyGWrPwylpIMG9x6ycmazPw
b0XhYErSjYHdaTQdPxXx4CN0tWbGE1LO5XCqAD6q7HSCO8DyddfT0hKo2gVLcu9DdYqUxWDGYxdN
DEzhgiYP2PUKEMKmUKzqsJLnzUzysZKLsNBsQxf/S5K42xwKpsRP6bABI7a4BpubPHX4e6wEgHnK
FBT2+7jLoq91Q0CVgKZPP5QsDZMjAbw+20UN4hRMLSkmsMJPsod+0vD0kf6p6znxDG6qCgdq2fTW
1Uh1DOYGWrTzpigYwey9CwJVojvjf6znMeQH09X3ikbZfRe54C2VmDYurd/IUoV9iqXIeAGcAJo/
NbBXIr7hmLZhofcjiHg+T+IyNn3wKZOFlVvIkmDd6lrd6zo0txOd3wGweIJNFEy89drFA0U6bfQ3
PqVyrjSAXRKY77b7zAuOLydpOwcVq+PhCh3GbqkCLNnN3EsPpkk090HONq19DUTa+LphxfSZyFjP
+9xEXrhN22QwkG+mI8jjjhcz3O08H+MpSfyDwCMAk5+LLxMdHCQDRHfXR3D7BlSMQG5RCJAoN5NX
Q6wjxcI5+FLPUSlbOZIKlgZQlqTU0mgPdYr8a4O9+wmJwRCWHfDGPWB2GgIDsyMDNHyFakXlF3Vh
ALjI6mNsBZp9mOjaG8y1kxJArmiP7rlXArB2Q93Qi3JKQv36/xQOCwNZQ753gnUfgNfBV2s80X94
OSE6k4H9aPH+Ug6wGlHSwspnz3IEq4AGX+OR6/sCsevYkTrGcAsnjWvtJUbxmfpjrbuC0DmJ5nRB
nEf9Qwsg8HfUuekx4/Try7d0Dh++phOPfqybk7HcPnPoioko8jeya9pdSgP9xaQZBtAGopd9p4cD
BdxwAyWg6cuFi5/JL8NVfukDJZp66OLtYRf1lsCDtZpdAzJLO0ZVSHy3CV1Ctx7B2g4RlY9cjf71
qMZ828et2IAt7O1a3z2+/HXOvN619+K0hH3XuzHd+6PEsQNlqB0cUPQdBCzkHsBFXtU+tTuCJOXC
Fc8UXT/aVL8sKBybpk3DFkQJeI+/D8ET2kQddF4pAtYRqP3pQt/rzDpaE94DOULXIRyzfWJisW14
yG+RW7pNH9L24eWHd+4Sq6J84XXfDnD+3C/LjO5Lkd7zaQbEtV4uoWvOXeH0/788LM26IPIwPNrD
hP2dYXAIZhwmo2ky+xcaC+dex6oUV53gmJnFGABQFW7HXHfXcpLBDqxQuQ9sPl0oZc80MNbaM/UQ
xbpvIJhB2uYjitijF4zAGnfNN0XlfGxTk11Axfxo1z5Twf3oOvzy0NKBDz5A+c2htmBsqv/L3pks
141k2fZXyt4cMsDROHyK5l6SYidRDaUJjCIp9H2PP6rveD/2FqTISpIhiRaDZ5aDmlSWZSTj3ovG
/fg5e69dFzEJ0t10xaTJ8bahd05MBwt612fVBR4006+72AhFkiyByebxSRXqeznvqZrpkJ9P0WJ8
yki9wuNjzgGxkzJ0Y9QLVq2tQTwOZYgm2glFkTrX5rA0h1Qya3XoS6NYqyTG8Kzzh9UqAXbI5NAa
ROcR9FlcxZuRHk3Z5BeRdJihjut8PmnNEiZSL0/LImc8XKTsqpW1hdUMcTBHqh7IEakEJ9EBPWG/
vtaS2U/Uv7po+3//5KK1cZEhoSu0Y+tU/alBnRnWS5EEmBj7wIqsLKjcFaNtnmtnfTro7xMDsG3h
Jq8BPozfLIw/Vusn3yAHiiu6qIQQOPfKDFxjK66YEpqd1+GmOEK1aEVARrAyUBv2/d0kpjJwFmc8
unUzcYJYcyOYM9u+VBn96Vee2998K/3F7NZM4n6woEGcdKSigWNhT0LL+Rpy4jfv90uo4Jgbmloi
3j4bl4BfF4nilL0OBw7Br8kcfmycv7izP5xKT67riME3MZMtP+lMUwXc1PXQxDTYlSnje2LdMq/O
thlvbbuFdRXFX0YHxXG26JknYFCdFYKDXeR28XGbB5yYvYouonhMDzQr8GTG6rq2IM7mQ33f2So9
/Hlt/d3I64fw9cnXTuoorsaCec8WbUM4I9vzyymfDz9t2NsgrzvTuV/c1jwvVss+USmjGZHqFvu2
q65NQy2XSGR59SJL3ViJDaGnV8Yr7LHfLJvixdLvxstmbYqLGrmNfKecEbEFvVJfEB0fcFFfS0z8
zbL5MsE6j/UyjwmFOibgoiGB18dc9aMHIj7yuInHLcbV8Ocr/ruf9GInKN1pNLpaREe9W6bzFV2Y
z1mRTE5Xx3eI2ePnpftHZIur5rG6GbrHx+HirnmJrnjGuriaHiFqdI+gIZr+vw5j9XA3wJV4+Tf/
gbgLSrgnN2DHaTzjXdzcQZDQvDsIFf/3v4vHcn2KvPjxt38xLxzxhsA6HUwQ0E5JpBw13L+YF+IN
BMk9egTilmmZuwz+L+aFId9AizXIPydUSsfDxz/6C3nBP9qh2nuIBfQmKZCR/QPixY+m/b/XF9sm
WkXfgZkKoqW0hPmisO27MZXaOItgpRPHIXQlKnBAij9lH8222gW/x3aQjyqLPuDEKuCTpQzEuuVM
0rHxB5F+iM7dzlUHa1W3cyZkUCnztFozPAYE0wx6E/tIIC4U5yGp5YufDlrlY/bAwrRtkhmBNh3l
IlEsZktHx2Ap3+pbfpZH2sOPG/S/T+4LUAs23D8+uWkV3zWYBZ8+sT/+5ucTC/LnDXINWFMAHvYn
lr3z5wNLRtcbKISgSPeQGR5YHuV/Pa9viIezkL4RjmtKnk+WoX89r2+A1e6ER/JKXNcF+PhPntcf
s/V/P6/Ed8mdSGnDeyH4CAbnfiR6ssEsKf5YKJjVsa2i/D4xh6DsJobcKQOPjPjYT8JZyzscm3R/
M2Uy4Fki/GUekqTJs/t+6PEsRbgLI5e0dXump9XTvaLBKsel82ndurQ/JvovEUEgi2iIne9iPQtI
UeYgv3cHJz8XWnVFwbpdN02EQxArKiRw+FMfhVEWNzRZ6JZuRk64oK62K71GyOc3heFwMIu2o6FP
SDszZrSfC1h+VWDHE2q3doQgnM8ypyNYOhk5FCaG4YId/nSa2tfQ9i+8zvuVNIFj0oa1BZxP+6XK
p5giObho2Y7LZp84kV6/7To7PeUs0fll5URMmVbiW22p/JEJxVkxZxdRtnyxyoJuSDzfsU7garZV
ddlZ5lsnGorzZCtw59kqpBZ8h0PR/hYzA/WsqdkutsnMApnhaWXE1U09zHQokpG1vaIZf34o/ut3
7Wg209jT5F4+IY7h1P3CwfhYzdo3NSKqloV5wcgasF6ifciq/DKJ8vb6yUt0/fMJfIq9eb7//vWp
+3MOrXdfTfdS4MlzaSdJVmQo4I6aOdGRzDLzkLKG4XHb5XF0vo9//rznpcXPz4NAz/rN/w/8aK9N
n3xeV05wDBkNHVdLEEkxxfq5sNs2MGjEB1m0dRdyEcsrl3b/lz5/+UwITP/+0Bf1U00KoYNVtz6q
ISGK2WkZXuaREa5b9ipO41cXlA3JBfwkDYHk/fkPrPQJ5yDoeW7juh1ssws7YZ71Zny2qcyg4xrH
wWqp+LCp4jIfhtgncC27l02fYzLXhDeWbDvVBt7RacmM+fPl/9W3I4TWtsB+O2BTX9xuJoDFGMuy
Po7uZ6fr07dDt22nQmXzSdfVrxzvnp9ift5rop5Iv3ZxIuv2i3tN9C2tx4w31Y225JQnMEYzVrxG
y/3VE7VnBdPXFDzB+oub261Rb3VjXx8Bv1unXRYP/uY067EogfzYi2QyZWRL+Ofr+MufBhKMX2bA
SXlZKTsOvu7B5KfNMxTlpUqHoNaz8fDnT/mh1X3+4FpkRFvkyTIy1g33xTl5mOvcalanPibyNB7f
u91p1OnB7sSva+Nt0TXhXL6fqxNN+zy2a2A10sf+GCjtu64dGIyTfcWANvq4gimpavOwFTjvHmbR
eVFteVmR+yl0lRV7NXipTh6xXXJwC4u4f9vqDzQVwjXqvLi/K6ON1sKZC3LIsr5CpUzUaVRcAMXx
7NJhWG0c6+idibRmmNbzrsKXL9DYlraP6MGbkWPKYQ6x8B7iAbZsl76movvRyXx+qdgbTWFKIaAb
Wi9Fx53qFW77vD1mqaYdythJQMrY9rsqI3U9ayRoH+Rvh9pk8QftYHiVO48nA1ru0LbL7lSn+3GZ
TkN7jLRVP7YZyCvsbHdtmrigqhnYWTFj2lfex19+bYdNDOQndQYxeM+XC6ewpjU1uu64ur5C28H4
nH35Xn40v5fnwLmb0PGXzybIceEx0nGOzvt3zk+m0/+nCvO3fMD/wNOQ2K3Gv6f/3dTjw131Xw/j
f92MVOU/eYI7NPDH3/2sK037jSJZS8m9cLPdJ/A/Yb6x0KJRkJBS/qO0/HddKd6w9JuKI4rpmuQ4
8DX+qiv5I2jyJsxi3medBDLjn9SVLxY/eigCLD1hFyj6TetvyOCYGN1FdsUXOzP0D3YOxr1aiuIM
aD1KXStyYi+dQFQ/uUi/qBlAFz7fUPnYfbHFRkKZwvr30pNjqxL1eDF9qjGvZuGY06E41qsd3aJb
bVQA+2+evZV8kXdqkvPgl8koP6DtGL6ZzrYeu7w27VOOoykuSifNjGMzIhD6tEDjiOF39MvDlK7p
GZLhXj+YmcW/AhYBQAfYnkt8gHYgGmZBpnMR1+N0G6FHRN1BgW1f5OZmOmHv5utVHHMZqGkcuz9q
cpylB/HCva+42/nFng/n+qm75IhROr4LYV1a09ia50y2VnxHV9NHX+RI8GLrZViC0JBLrrZowjbf
lq4OqyqVxOJyi/vilAghzbkFAzOmnhErxt5etyTM1QlZEKO6V6hs6PEyAaneCdIJvzHqzb7USdpU
xyVpOvu9m9bmhTW7c/yJf7Q4qbe4CshHx/Bz8efRWChIgVrc1AaiFc0tyIKd137bTR7QTw4qsTqn
pxqfpM7kroxRDpVJt7xvii5y9/mrG5J1gGIqSUb9pOWh6gMJKSnGjrTY6XFcmHof07rULtJsAfkx
isVsWNsBrQR6XztXNX3q8mBsXWOcLLGGRM+ttdH0jEkpFZayiqA72CIfdfwtozW/a1J3SD4ksvwm
urmZd62tOzNsZUA7l5vzFZVkl3tZFmsTDaaxTjxpg4jwYYuXY2BsgwvaR1vYpxAcrLWXm0YLhKsp
89vEcqYvgxzKzRtXYyU7WEVMrJAUWU2oawz9vVUAOPSQqaCuK9Ot0t/qA7p1p52bjwxZnS/khK+a
N6FP6o91hULUw9ML0aiOisRB+wUU4WTh33GqYit+u1kMXEUis8dxnstHolPoA6giiSjhejt57PV1
soJYT4Qv46oKQLcvhU9ssjhpajNmsA/9gAOcsGKEQB1cDjAn5XzeLUz1PbqKSe4VrrMY2FKj9EEv
l4WBghl1t+OW2HBY+rl5iHv0Z4Gjp81ZVa7tR6sRbXuYoCswVzdtG9lNOc/MAaq5OpaWjd5pWc3o
KKOW52VzMzz6ydrocVjkUWkF1hjb7xG59Q+lYsY/x5HowemV3WXq2lA69Mlpw03r53Ot2wl6bp53
72vbmHtOePNwxiAnRuI9NPkhS/QeNUGzyKPRDZRh+EW3c1XmWxQIzJwT3OyatClX9rL2FVJWFGMR
ZDMv4oTueKVIGWUAoACZU+boMr1ynnqEAuaSj4cN4njs7Q2CD4D+mndZzhHNS7GGXbRLOX1Z7N7+
Wsdq+2wqxBXeIrLxGj1jepPlY4WhRtsovLtZfZ8QYdceVxdrgkFGJ87puW1vrYj9GdmiIy8NJmsf
1nXhJXamQb23Cmf9hLa6uLMmleRhFA0G0bgIJpHcTNiuvVUvVjrTpUDRorR+CBttyTUUT0bmeO4C
AMjvRYVfQteTtfSVMSUijDKskod8dNs6DZzCzl2/iOxMt8JWx1f5nSJnvsntWHaPqbki9cFiP1wo
YlwG33RrMQSmXaKla7Kqmbw5j4XwupHH3Reb2+n0iPvShoNoVelhWykzSHeyO3s85BU/9SLuKN8e
sCtL+6yP27ZPA7uZzS4oNiCPa6jHy8yZXnCY4VHVlxjJ5cHdtgbej91OcjlMY6994ianrbd1k2v5
qAQTJ2x6dLPUmwNRtYxI0OedSMhF/XDQGsl1OWhz75JyNmobtCunTGV+iJo0J2qga9yKpUjEtmYH
W4ISIbtARJ3iH+nmYfPRMhr9SVKJxCr8EVhr4lkLUjtSXhussOIyt1wAuMuKWEkdm7J0gTsKhuB5
E5giiQ6OqHXdn5XM15MIk2pNVDy4K+ts36IMjoUEk8qTNhtrJ9xc4EWocdss07tzlJYMLsBcmXBn
9KzvnQ9xaXCc9820M/R9Va3ksXGQz1X+Wohy+hBNeSK+kB0BmKvrMjMPjKHtos9GOvffoR1Fn2Y4
bIY3apP+WIulESRi4Q0FNaSPuylhto9TlFjsdXai37LaRd+3fk7Oh0wvv2d55J5mw9AOQayBagv7
zG0rL6uJ9SaHPBovXOCJWZB0Jq6neK7q907aJp+bOB7ONPhtd2M5OOSFyrz9Zq0DsFEEXPzgqY3X
OIy2xiC5AURYEzg1+7inTTZ5XW3X6B9ZPLrEX8VUX7JiabnHw4v5G3dSf9pJI5tDNiEBDmRqI8Oj
E2C+rQxAm16xkAbtpRDN7tology3ZWPx7i+mwWl5rrd7LNwp5a41jrzeeak/mG7SfRgrfMg+Qj62
uw2+3vt4qYsxdFZBgoEAcldiGCn0eya/9eappohvVJeKbzSJ2HdWZ+aHktqxIKJqtalj03VwEB0a
vG4oNpEfsdok2fLOnl3305a3wxDqbVHaQZNWkwwpFhhTLbVZTn7Xt2USFFk892FR9dMXAJksWXW2
clIoegseadECkfMH8CgftRKCwUEB1WpCpSEvD1Q6mDOyW1kUh9itsy/mOtu2b6pYPNCkELaHUjS5
ix3eH7zrlYLZEUOH8/RihGeITKoWXpNu/LlVZ/LSgm6bB7rY6tgXbg5RatFMJG4swekAdqzW36pk
UZE/dik1CAvyRIqRShvnopzoBvoUZiNyDI3lixJnc6jXtP2zO0dvnFMoM9pn9CKV9G0ksYS/dq4j
PGByRhtaEH3aE7JNauUJhb8P1NeKuWjLRdJ4ZuEsa+DOyM6OW8rCdFhr6p9l3WQXMFXNC3L66skK
QWjL8bhu9rj5gxmnB1lW0jlDfQr+ybJJeUIYr3QP+77DuuSy4nYzuGI/yaLoHOwaXJl8IPzUi9Zo
MqESJDypky0j+4S2nup9hOXZZ5SFKYsvOmcEgKXRP4yDJo3DYmwTCqc5IX8ehQJk0bZcrOsMXeq7
aVq0E4M+GH2/xWb9iFuwwbqj2Ze9mVRfVZnMF9bgsHZznN4ueTSXr9D3E3GwlmleUJ8VnJunSV7p
i6OT9bjG6WMzbMv1vNnacFiaHIDfht8O5Gk8fdA0PR+9HoLjAJU2iQfPWV3rrpZ1xRalzEdiPxve
TisyMj9b8Kn7S1LGVwsaza9u5nb3Kz2QzE/qEQFei6rzdqFauI5gU1zM/Zp/5m6Npw26n8mTLtgx
D4h+8x3rBcNEoaXiQ9duhulbBdMNuEqYZY91L3F1t/1oB6PNENmfajf7MgN2L2kil8bCGN2NEZhp
2rT5cVTXu0R6yku/JqykDHRtkDcFjJ34WCdOVPmU+NB9hnwpPruUKpC1cpYYXNiZQz1Iqc8KlhLm
56Wg2BKPtTGLfKTFo/BkY8a2BxbCzr0USfD5PMbbe7tAg+FHhoW/19yU6A+Qo/Lr1O217zZwvbNt
omD05t6QtxUP/DUUNuudGgb3dJKlDbksyy3DT5LYKXgUNMIJWyVn2+8Ar7nAljdH98EOJZd2PqjH
CkfC15K1ZvL7BInVQa8sFgWbEjxnXrRa1UHlZWuccmbLz7Nl2bceF8vUoaxHKGwq3Vzk/jmLgzdM
lZ6GmWaUbcCfUoW2Qx21oUtYwXsjLWAtpIynVTgPRN2h/hyb1FcUdMNxNMbxumq1Mg2pZHgGUyxH
V72TZwAhIAIe0ISwNMnKrq7kbKjbEqn4j6kDLNt4JQWiHubMOmQxnvpDWxraY0U+aAnQLx7L8yzK
+yTo+bzNy90imwPev8S5cfXIrEKXMnHBYF5uV4xfygQ3dUqRt3VkKnl9NvX2eep0CcDlrHVP5y5r
r4sYtJFfmPFAviqkVIeRRD6DI0Wh/gDoIb0teQk+Lmar6Bqte3QynRs38WEGl99iVy5f0qnncqP+
Nb+5m1g3b7LE0Ae83/pXMJzUrY2QEc7+xPrYCSOK/EiL6utp4wv5eV3zffDlZt9yS+dLEFKi3hv1
3vHus8b9gOyC7Kh5R2tb/WQ31EJELfhJo0+UIMZIp7oXW+ecSLvCUm9mqlJ+0eicewYYXOdQ05Do
KHOcEeCwrFZeBa/a8SGImydCM0EBllo7Iao3d18Bb6L8WM+tw/QbfF3vp1XNbphY6ELRBLMde0qt
ogzYjBUZoGWs3Y6lu77LIqqQkDcqn8JBRjvVem5k4lFTwf+hRMzWQ4YSNvWr0kROnc1JNHC4YqRv
GhM74iKNRRL7lhLSsyET7Hlqk+UWFs5a/exx/aP20m+bRs/H7n8a0P8ntpd2B/vv20tETKTf0sdn
jaX9L342loT9Zu/dmLpBc0IZcgdw/zWwNN6QCMzAEEcxSnF8Gf/TWNIM5w3TL92g3eOSS2Tt4I2/
OkuacPlnivmmjX/Rdvbhyj8YsT8fmpDWSZdqn5mSS6OU7r6k/TSCL011Rc9x6ox3/TJ87Q27RsXs
ilfa3M6LLiiftaMwbcYlJtZBQXTr8y5o3+KQBWbVUuLwPDLXbw8znAA61OVCdEsVLfSZkXWjxRqd
S2xHSdg4y3wjy6gip8qsLmt9Bgs8JuWpy5oKmBv+TSYg5pLY86g0xzppmuVzWitmMZxartOR4xNC
BXGdF5FFCRa7N7VbXyZopIgw20eB9vS4dlPtzVVs3rMZYciJ4ttIbfA7CV/jwljIZbwhjdbWszQ3
dfxocqarvhyuJ9EOj5EJ9MMjieebayc9TgSr9/BX9BxZsrNiQgsY1e0EZkGWyu/GzgqjCinKysLP
WR7jCOUZIW+c3NobLGkrvSSiRpJwXCPZe045xI+E1m0ICRdKpkTAsspJktSpr0szBlpyU2p7yRlK
1o1Cv1EJxzPDPalh20ROAFbSKtozXWliGw7TUq9yPpMLCM7bVRRdhgSRgoSejTTtqw6AzPWUG+N9
scRy5B6VVuoXemXe9UtrLGGsj9ap7lrswhY4DhgI/aB9UaQyv9vKqH4YnTp9b4xgaXCypTRKOMhN
tPXm1f46bK0DFBmfgwISzKHCM+ZaxWd2Ysrbta6Uhrgj2yavmvXlbNQ6J2a64USotab+Y1/jnQcJ
xVz6zNr6llNWq2dMa5OO2cOqBpc4EXqNn0XdZ5x8+nzVSaSbeNzitpTqrG50Fl3EK5x2O2psO4zL
nEk4a7uGY6pjPslk27TrA/CMBAVJo4HUXrMIYOjWVZ9svALDgd8wfMgwFSnPUmtPsaqPzneXin4N
tmJi7hUPM0ISw03MivlxSRPM2Ghxepbe070xUbLEfp1L8zObJzhRZaTI5cay0h6nqO/QkKaFeADq
om1HJXv1eTAlnp8c2xI7aJYwhZ+AQE94Zzpsf3MaJV4pLexe5pTa9GuwyyG/M0V9j9K3uMLU0nZB
hqQeAM0scdB0xE7v/+uhfdhyh9PaJKO8DrVKtk4w58WeGNdZ7YSVUK1D/K4nRJh1gUVpbfrHvAPP
G+hDMn+xCg0nYVVqy1kjKItD08F14rm9Q0xcohWcHKodUnnW2rR7wIFAWHU4H9+uHeYXnDfGMhxW
Y+LilETvUAvlfUz8apRT1tMxxoTWRTJ+Z9qZe88zkVqnTR/pXNxih4jpMmNWAuFt/dYlFALhAAu5
OGQWmUYh/RZWEx6f8ku+6dqNyGTuBjMxPlebYa0pryjYLt/Klk0cVc0zQyUSz+/KKaVGBxFUph4c
MwSLq2UOn7J6HD/2VSXk6cBMkEq2cykneyo5DhkzrvzKmWls1nhVHyvHwCa54tSge4wBB3ML/TVP
qy27DU19Etm1Pi3zgzT7jpxHiGiDlyCTpMWradp1DBT3Vl+iMb6l8jAfFsMe741iKN53UVKaQT1D
RfWlNlGvNTplAQkCZWwdiC5ItIUtPsGCV2Zhuzr9ddTMm+P1zZi0oWHTHz2pcdi+RyzsZl5jKJYR
wpXj77lZxpSnJQD7M2o7KOVjlE152A1E+1CSLPV4pVvArNEMLNRBUxVRA7tmOgJoTFIa5WJuE3Ip
o0mKM1VzIAfCb/BQTElqGidqsGvm/5izb8fCFaY/CzUd48XinKW11f4iCUuPYZrTwfKkmlc6MxXs
eggveqt9QLMb3w95NHMmdV2O4M6iprd5Wg5RCIxpvnXRmhcnBkIauoLuFjH0xNMU04Eue/dzn9s0
5HQGPOc0oPfiiy8L7lpnvMHhqRB+rBvrcFEowOlfwbvZw6PbGVX5vZ2qbfkGDiUrg5wurC28wjDm
jnbqYrnv+trWNhvnLZr3lRa9a9rhSqk43ygNOt7lWmF85NmS5JHwqgCM5nAYIQZofBfBRu54xAxp
GHE6+kBXXGdDOy1dDR4uBvypAaPMvz86SVItH9/GyWrxkxa0sTRqIhFH5ncS6pvyZED6tB8oh0mD
Sl5LmwSRujU1qu5sZYRBPYplrA3igQEFrV/Z9h9J/oGeziFeL91P0GaynsU5ztr3TYv/MnBXpLon
1WrX1hHjLe7D2WwnlpIhAipvtXmZnsV0Gx0gi8KS19qQFa2Nj7RmD2WjHW9LI8nro14JyzxiZM0N
zoxkEZI7TNaW79QUzqlXYnmy3uc9b8dJlXejPIUJqwB4lWivswdzNlr1ee2dQQ8rsqQiPDR112b3
pPmI4UMzOpO4gPS3lBe23RgcZUtr7aDzzrVMzulRKvsYTU0ZfdQB6U2B0q0pOYrMrku+fQ8JHafj
fDXPK/OkxC3S5IL1d54fh00vswCKJFjPOdfN8yVhfX07b+08AZNMTITjq7NU73OltOEsSSLnvjGs
eA20WsEmTvuiksGw9cl4Pa6m+EY3PR6/d2sbJXeWRSb7hTUWbXxeMw4Dza5XJcfhGgw1Ax+WUehj
a7W2zpFHhQiesOmsbrX9xIo360zf1geoJvSAaCx4KkvLS0fTKBeoUkoRdGujMtZUpFMjsPzRz8q+
sIJ6TbGd4vbxIqy7AeFbiMSt5UMmnOrLnLf4saMSuDhNpzSMo6S4pGZYvkPbLsJ1YNnyeDr7g1Xp
G28y8rGyW1Ca5WVywLAvGp92A2uuhscRgEh7ioKvOGKuJSU0am1M7GuDVqzePlV5ltAPRfiJ+L6l
ddsjF1jtIa3wotnaRWUs7rETC64UpkgBnLtLxHYeKUTyxGzM+dww+vkw9fIBi+10kgyD40udlSSP
o+bQjm18yIblYYNPeHQAeuFkzZPCm+vxc5st1bVaCF3NZGKcdI6V3VYcm74secmQit+aOPANKsVN
LogVQB0l2OTESpGpFZy6Yinbg5PZJ1YRi5BY0WEN+nIUPNANPmBa84TrIg8vDrrctHsVOd94TPpr
Gmmabw5ISbPOGi86Do8+rkvmMItbdGFijtv1Whd5wMrXnLVOax8Ne9DuY8s6ZyA5BJA1y6DcTO0q
chjyNG2bn2X0K28mZ6QnmMpR01nFuuzo9sn3sbLGgGoOey5NiyyIsYZekgSi+cIqyIDbreOLRg54
P+vvcShOgaQ7B8+auIcsqcqbhuHABVlp7cUwgKwArEfxU+pOkK2xfkh0NbOcUj7RxGjOVs6g7GxW
Z3pOoafnxiBulkHFoVEntORjuq+R1lQh/k2YE0sV3/LydoHE6vJFB4fmpyC7LpbOpkNVr9G7aO2l
15iW8IiFv05U9ZGJqk4XQtPgv0XfrdUuT2ZFb4vKOODfnOLkJ3jgKFN9/VREy9Zi3LW+2pS43jQ6
y2kFUJ36HRLaHOz4ejsYNNe5G1Ukr2mcy1OpevvCYeM8EsD2CUBtiW3bZv/IR/OMJlnOUtXWD63a
3dn9UJ8JWrOnVVLcKOw3RLfxxYMhSjpvK+cqzEyQiX6f4vPwhXA+qrQdUs9qkvrRqCvEKmbmdN9F
L9LT2hKMzka7VoEbz3pFz0Tti7yZBqrRhjFAhJ0jTKmy4XErXbq6Va+F8PA2thDjNsttyRmnsAMt
z5m3DwoyEL1nPRTYiL9nbTLFP6UB/3vW/z+7w+X3R/1zYiS9u+SuvOufHff5o5+nfU0iqBecbVGQ
OCQ/IlX+13Ffc/U36DgMBPMOnA6Xxe1/zvtC7kIS5Pdwffa/eSKoFzoRkhbucvTvEvmHNP/JaX8/
Yf9bPmWTM48aZRefkkVpMOJ64TyyO1rDpmGT7JNwIrVNWrI0uJpXTvrP5Sr/+hTCogiyo0nxMnOM
ET/wCkQFx5i+HEAA5UU6k5tcs+hIMSIMhupVjN0vfxmycNoojjLZDfjlTxSnGyQBDJNOwzRc1OHa
YUPX9KYPntzuX2hifij+Xl5A9KzkfOqOpKHxQuBNNsvQj1HfHGv6uDF4mspyCBEiq27fuYnONuB0
MA1IqWSLQVu9jTP5mUkFZh86o7VPW72FSD0W5bdUzByWWDZG8yZzBnM8ClLlU+b2vXa+JpUmrkcD
UcZhTKnN3tIjci/QY1tXDSruE7Ti2iugvRfopP2+UYnRArKIQHXoLO16oCfXkLGcGkc11cd+0yxS
iUTM8bpC6FC6ifg4OoyP1hlSUT+o6JB1+nRigdTnBEc/g3RhOb9ytV+YqX9+IcsgcVUxa1L2yyQG
B5dZ6krI0Btr9RkKVBrDjFtoZdbrJ6hhxbW2mfkRXYnDLlqZgaYv1iturL8/WMKWiDN3NRRphS+F
p1S/0TRVskJbUcyfU6cvLybJ6PLPD9bzNhy/1DTwIdDw4z8wvbyUWmmpvo+E4+IIXxJxwVwXZ0yf
GDQifXjlqv7t7WTxcaS59/v4IJI/n99lyx6E0etER1hl1b7lMLfQYiAx0XPr6qO+LNqDEXdT9nPL
oLH76/Dav11GPlUSeW7ZvKTib06etTHblecmPsbMuCE/ZUtxNuZ9efIPr6PkUUGOx+Xktrlqv85P
HuFYyKk1BqOlDSfdswSzbVi4vD1DgRr8zx/1t1/046Mo8CSjRRdn4/OP2qPnrKWf26MG2vFDEllv
gbx2rxiO2S6eL9h8CPfJYLTCUsr/ef4hWSUKUDhNc0wjVXjdsOQngoSMq7JT3UUx2q8J2//2cOxW
GAsFEYo/vBfsNs+uH3M4tql1aY+1O18jrDoHENQHKBdCWrT3hLC9Rqn8xVXERsZHsh2hD/hhuH5y
w6Bwz1vluKzbrhPDi8qioDIpF//xveJT6CHReSbW6SUXUOKuLTltN0eDqDA6CmMfkk71GrDvl7+F
C0ir31W6/ZIBIdOBK1qg45i7Ngo5z39bDNm/8lNecH25M3wCawReDrY6DsovblEEF6blqeS3WOZG
vNkMBR8NnddtxqfSWJ1zNwKj3oqNcxVe10OLIimEXOAE//yaYhvc2XWSLyX2q/HkzolqghuIVfU4
N33jc9BGeF4xO//zp+z2sJdvgJLIa02sXxbK/xc/N21zx+0Nfi4kEwgnnBs4n0zgfeebFfFN0tJq
I0XPM/X6yGzhNGqMr0tMCRx3duHXxu5yibtXvtWv7rRkIeP6I9fXf5QJT367Zcd5xKCjOZLv9UGD
Ynmw2vW1MupXH+KiUWZjYBbEIeH/cXYeW24jSxp+ocE58GZLgABZLKOSSnaDo6vuhvceTz8f6s5C
BDHEUW+6F1J3EmkiIyN+cz3BiobkmlgzSFm2uUfPPbd5o/1fLv//Buat+QV4AZ2OKw5n81VG04Ch
LeJqLD0ft4VTl5TRW0JUe0AGLd4Jzsv/6ip5YudykYs0xJbG1lpEAfMWv+/qrvT6Avaqn5sZ3WUt
Rz4DMFu3IOm0rJqOtTiVf3xoTBgWxE/VoMDD7be69IBI+7FaFqWnD0B54k7LH/ImEEAkN7xPyc4u
nTEUfzfs4KcBq/WHFBSArfvaHvf8JqCbIvhtQyY+0Lojr7heVEHUlaIFmQj4rfpHFIX4WE59evRb
XzkkqM3vHNKbeL48GTQJ4Dju9ZK8vuwbTPPAZ0NIjNUsTuw6rwIZxEyQPMd+O5zgvvrTERLY9Pn+
sb3Zu4xrkctQUVU5uu/CAb8dkFbTQQIMXe4NvJae6IK2h9QKtJ3bERT9akctw5CH8+Kin8jNfz2b
QG00Y+ymzEsp9XyuTHM6W1Panfw6Ey5TWfW4gk7DOcxC5OFh2j0bwMnxPiQZQK5j/s7ETWeVXiJM
RuTFSkcdIBEFU2G9GZ36LVPT6TURuAZ5u/SUkhoWiTrZ2YqH1hnroHxQwBIjgIXiDHy37hVuZX9M
AipJIGHFSw6m9+KLdeuYqkCFpFVCG+GsyIMRVrsJXlpelo7JcwlM2plm4tofL4Mi6kvfmcjAs2UV
QgQLlSzZmHIP0JPmZCIpehX33+8PIm3saUaBH0ELiAfuWn5nkLE6n6jqeLWf/grK6GXUMXeMUIFf
ILCRk/T5h1ARPlE3PMYSJmKDr3thF7gy2msHKS8fi3Ep2ZbAQe7/tJuIw2sXgL9oGby5CaKrHK2j
BVmY1cz2l8fuPMPAceZSAcQmx3gUSAEnANSQp0aSuXPwbsLqauRVWNUqKzY7ijleNmSD3fVUDoEf
Gk4WIVB2/yM3zppCy5XJ13SO+E3Oi2bpgIRe7pn1qB1znYJqpYd71KvNUUAJUItALwDFgOujllB3
xSB2OdFNJ3kgJCMHCu2XP/+URW4Axsl70ruKjqKgVZE44lxWU3h05k7GmRsKxc7abO0K6hIyVxHv
Lrg715+CimRg+MCpvYzkAk1HFZ6BP2jOBEzxKY4H/WEI2v6Q1MBtdzbk1iwCBwHNyGUkKsbqQPYJ
TcEUiyUvzNXoi0pn3RHqQTvdn8atA2mpBvQjCkoKj8vrD5wbfxI1M8o8nJv1S57mwzNRMXQKNCrR
7lTDn/fH25jQd3CLyIDaUj24Hk8eh7GS9TjzhL4RPE2BHVPDGcfsyUTHsEPwXe4N7pl8qnfmc3n/
XKUUDEa6TeiRJJF32GpkKzXTHmxp6s1TVjv4ryKD2s21o+DD8klnUY+BkddO0AADQH5Z2hEC21jO
q+GXKPDbNdctmHyha1JPqNTRBiSbICxIT/f+9G4spwo6Uydt4qaDR3g9SjL6cuk3GqNA+j2NZJ6n
mEITvoxyt3CP252AcjupBEsCCrQ38iX4bdfjzQJi/WURpl7Bnzl5XHwbiArfTXOxke507sAiVF+E
EH4Hatrm+f7X3m4mjJY5m3DzCTa4pl+PPigI1hVgkr24Sl6I0YhAd4bwgu0umMIyz2w2mfhspHvO
jO9659d7SYLft3Ds2MY6Ug7XA0tKRcMWVKtXVVHbPNEP8tFPilVc3se0Uv6WWV5eILVQNa9jFzZP
PAMAXAwT6gTHLBitr2M6m3aHrQGNq6nWv9eN1Bsw9FTh5xCnwDwk6Cb1oQW/q6F62lIFNeap/Sgm
2MPYZQerA708X0KEeOhbCZmcuPmSa213VuDB/IDTHQ12aZYwnYClmy+8cxy5EnTzuxLQFAdhMIQ/
EjOr/76/JLfbXEIElPcX1ztYtrUVx9BmAHORAPVw0Ra/N9zY4KHqYiePuM1VJQtdRFkD80Y1YK2u
l/ezAmqyRaSAAocfYKmKejqsofwNkzeU0xvT2oketwVGc3nx6DxIeP0vdM3rJa/EqAnhGaEkoyEf
p2eD/zCJxehwPoIHS/bjgw9w9Thm2Dke0NmMXxpj2EvSbr97+RFc3yQpyxtlteGzsSkSufEXC40l
O0fotHroqtlEYDmYabIagXQRfXP+6/6ibn08FyAb3SBkkzqskmddR9p11tTMaxdqToyh1DNXv+Co
Rh0749C2z1EYmz9g+4EpKZrcjat49u7/iNtQI0OqsJBNtLiJ6XJcL4AlhHUm4qboCblSvqUKVMsg
gpVhDKjXdkGYgBaom/gSh+3gqkli7Iy/PQm//YDVDigaMpnKp+vXKWPxWrVz/DqqWnKM+kFwEH4r
L4EuGq6QKKndI893iODq7mzD2+N1PQnLJP12i/jtBIpnUjKvirqfQZubHzUQbjt39NYgiC7q79U9
/r0K6m1DebuXxWWXKeGHpldxs5cz5XR/PbdHgfH8vqJsrOtPwV9t6Mqa/MbwVdFppUz+UPuTuXNB
3RaF4CUDB0LnhwKMehMqFAy1atXEdQZcOqxPdQg/jQ1kaLoIwlOrRblddWP/Ifd5zud5io94MyZ/
m2qqHOdR0J/zEvRoMHWJoyZt/MdJwfWPW80B2PkitqSG5TSL2ZPTfHoVkOtx7s/0culf31aMohmw
tjWDuoa6Ws8Q5ciqk5gCbI3TzwpyWI+4zwLhUsOdV/Zt+sFIukr7BSKlQoS+XlO/rIOkU7GzBf0F
OrbOka00AKiWUf0DH8+9N8DecKuwJMjcalwuDCemvq0Uiu7odeCfdcWMz5YvCDsTuTkeHZ4FZk0G
eYNKbgM0l3Fv8cTeDz5nSoHXeAMIJKyMlqp04f9xNsd0Guj/0OulgAt8++q0D36mm8HEeMCAhcd0
CIxjMqmlbZloSMv+0P/5eGgT0ENWyKpooq2iC2ABMQTamHphlM/oP3fh0dSKn7M0Nxdjzgr3/r58
r3KvNibPUQvguKxYkqYt8/1bNBOCQk78QkiAr4g4hcVoLaOCHrStWwT5iyDCpoWbi+wzjBmheoh8
00GqxqklGKMFcCh6fU7SxW6k505alO6iv0Iq5oS4Mews/cbNS1mZjYMqzdJ8WC1F79N76Es6iGoK
mdKk/KAoL3TqweZBlES7S9qzp1nO/npyJNDv3LvwtFGVuZ4cIwikEFHfxFNECFcge5cKVZTYIgzY
QM/1B8i/oGFoM+6EzI3ATMuP5ptOhgHvd/nz31alD9B/F4ox8aYBehekFSguRbinaPouubv6PpUP
Q4iJwwRifJXLCIY4I/ocJliN5PCcaWi5Rh42L4CBjNMAxfdB9o35Z9pGimNJnQjKf7TOWlonoN57
E1OZWtv58mUR1z/JEAleS0GSauNqPzZWnSMrECeeUWjiWUE40VHFSMIJwNxrcm4ORSQB/4EsCG+J
60mu0t6kuMvXJ62Kw4UY8/AN2uzcJtbX+6dsYzmJV4uOGJ9E6We1jzK5ElWzMWPeKn7mFEpVu5i7
xDtTt/ze1dRpEBdoR/MU5JW9+h6kDtQpK4vYy3p2jtlL1qcu7kWgwejE4Xcavt3/qo35s+CzGDqn
kQ20Fsalr97zHlRizwok9YEGyOgaUT09mF1eOP9iKL6MvodIH2ed+XdCkY2R3MZemMFlVADTH2ZQ
mme9i9Wd+/N9h62m0dKR0gR5AxAWFsz1tsgaCfR4b0UU4dFntyr8laweZKxWAqcFPtmcarEWccKe
QmQrdPUJJnt+VmggXmBF+69hpCLRREXsL8XAaOUgjNrf9RT0Tj7WkSP2WWLrCf0DJRXii56kuj3l
fv+SzODKNH/E8nSq0z+FRZgU3hUDATQqq1QLlqX8LZ50op5Uzcw3jTQ7HL0vdQCcsNnvr9IyM9cz
p1BTImBKdErkd/LU76NImd9ANiwjr6jm3i20Uj/2mtl5oxoXno6vr1tRaHPvD3q7C7kUuJ2Xr6Ix
ZqwSEGUK2x7/nsij2pKgvG1px6oAr2MY/c5+33h98Oohjftvf99cJ+WjgJpGaCgh8O9C8IbOVF0J
fYOHDuz2cQjlCKnxqn3R8OR0hgGKuB7U+c5JUG/nGEoW7RODfwITX61kz9OuAo8UeTWQI1cr0vYI
M2pPJW4lwc0qkPHQpTHoRnE9kLevNkwngJewrNBLwcaRAgSCdKxj0XeAt480a33llIIQeUQ+JT+H
fh28TFb+Azyv9jgPvYLO0FRfFn0M7/5q36Ke+GEsM6UHbRE6WvuBSfReFLTfljUQ/LMQoV1SjUFz
0rJZBoKdj8+53LfHLEYaPJVn4zSXBe4ZdTTjRwVC6v7P2dp8FN1MLk9iO2+b62nS4LupVaGHHlxd
7bs/TaLb8xhywjHR/isI9v92fm9zEVad76UeTb52c4S1hutZaRF8FtneVExxF4w7OldTAGhYz1UF
bQEg2BRA9kptW/uet4uM2NairUdt8/or5a6NIMZVCUB8HCxRwIFrxypRd+mHUzuXj+okPPmanx2m
csKINlTqT388z7xpkGIzuUVJjVe73hi6rgvlICELrxYnabE+KcXU2bUpaTsHbCOIoYNsAk2UaWrQ
3Lj+WCWKQ316v9VkuXkQQt18yHq08/htycI/xES8Lf4YiwLGkxMNmhSxJ7LN1T4y9LycYswdPeSR
BLsWpNqhSbmb721sVxmVfPTzANcAiFh/W16ZiFiqscfF94z4gvkyZaZ4tkITmywJ/fZDXIK4Fn2J
RF4UorPeKJPTRWoDJyCoaHyawiOtg4tUSuWXP19iA4AbdSVaf0S263kPlSDVzXGOPdy1nxNTrR5j
s8fIxirUHeXRjRAKFfe9BY3aqWgsf/7bZaii91HqaRZ7SqXHM5zNzDwYKlZLO8Fh+cWr61BeOiyI
CL6DXFeblmRMmKUyJxVTMCjyVYTf1Kj5O5bFF+JWujPa1r5dOn3ILKrcDOveSlvLYoifXYJVm+i7
M5InjhIhPYPtBOh6I8AmtEv3VOe2NhRABZ4oC8MZ2bnrqcTmyaqG0SLlzJGRLEs4oLpFdosmzF7f
dOVe/H4lLW8CZHjpMzDc6koSrUgKB9FngwjSp7DVD1HdPpOAPvqaDG3NOMVadW6A3sdw7JTe+ChC
ER2L5tmMGicPqLoP9bPqj5+Nsj/d37tbt5IMY1yiYAdqw1oLXRpGIkwke7GHh0ZrJ5Fq2PpYwoxD
VcjRs0Rzh7gun2e4/mc+MTh2/oxUudDpwGkQgd75Ocu7bb3zeAAsaCeSZRoB18tSNeRESc1ZivsJ
gpCoSxfUw36mXZl8CJrhIwJQogManMYAsFUUotoR7rOGfWXVNm6Y0Bi7/4uWAW9+kCYucNIFEbd2
uc7BfYjyQOBB9BM9WCjQ0IPEyvZzUT6XmUL3OLT0r4Uc9qcJR9admL514i0aFWg/LkT2dVGlN4wi
FHuWx8KA0UOvTrULgFw7ucnmRxpUKEBAI94sL6vyW1zxi5zsFwqyR/CVoX6Z1RfRnCSIHgoMVI69
PZk9Wt2Dmj03harszPH7V9xMMs9MOqs6djHr6D7GMMqtoueVmUo8XsLXDnNDrEHPULHtUjSPyA7Z
Ggusd9aLkhOBMJ17oSb4hg6gN0u+Cz/VaRvpkElALaLkQTbTh1ZNLg2YFAgtMDrLRyPoHwEu2pWY
vIrl8I82lY85urK4KiHaGrwhMPxhEoNnKVdsMDI2qBkLmlHsjVaCHJT8YRyTr3Bzfi1Zq1FXLo/j
B5BoLk+5JxTUzhA7zwn2pyJCPRWAnCFfXkjmOalKd1C0U6yjfx75lzGwHnTgSkPbuV2Gc5QgfcB8
7ixOwS8hGS7hoB6FLnzBr0fGKq0gCKYOd7c96MW3VlBOvQnZcMzPvtTBjYUBJzTVp/v7fjM+Gmz4
pXyoSdbqUjOULqiGgYMY5vRDI2UU3awNI36GZb3dH2pzj+Mpy2iLTMT6iI2RNXdWstyfAta+mIWg
E9Zhu/hvRlEZhxIDmcQqFawSKwaFJsZeHljVw8BOQtVFLv7FDW2ZwMTemQRA4a5PUjUqmHXpQ+yp
0GCdwEcyX8jG9Hz/WzYWh4OIjrNFUWGR1bgepRy1JM1p4nrgpFSQRuV0MJPcd5NyryO7kQkwEh16
WjpwtNf4Oq2v1TBWiQyTbmKhLCSqLSYFdpFFEjtxUhY7b4WNvUB+h7kZL2Iexsoq88AIki408kxe
ShX+0g1d/Dwh27oTcLZHIU5SrV46s6t4RxGhy0SySC/rEEJAl00/Bj137v1V2hxl0dr+b+K/3gsG
WSq21cxdrk/VBYZp7/Dey3aqPpt7gbojXC8QOJDBrvcCN/Yso/4Te10sBa7aZpMzBHl51BZdr/sf
9F6sWsVpYG44TtCgkUH6recN7+NBaKF0xBPh4UA/I6sQ4Iwa9N6lMnzphKyYj5FsJLULNAyjsZki
8fBQqwgxHerQny+GIKrVgXOCSCU3a/K1DuXqLZmtvzR/no/C2Gpfxkiv0mNiCID18slKn6QJgMOh
Ko1efei0UtYO/I32UyAOeBeF0tAP3jjpMbm+IU2BrfKy+2WARnUTaL0gIALVyh848ZX06su1tdCG
s/4bRstxZ6d1NrRepfUdcgyQrQY7l3rdSwvwxbaPqdB3kXc7yhnocZ4zqZdpZyraLwAp2nhQUNd3
cqPIXupqcuUcx1JcSTsEEwr6aR+Q340xYYZc8aNsURHj903jSQ9mfmpraT0ynqizfIPGL35s9QJS
ltm29dewwstxnunQ2mEXooDMnZ1848ic+S/zDikKTYUFm2od0oRa3KJB1+vflSRWPtY8gzRQUEht
2nmvYx5bJUYyHiZDL15r0J+nLpPQdG/mTnpkzrr5ocbK+HOVmNUZSnf1IdPD+thNOKIa6As/VQOe
sSKiBphUQXrFfVgerQOSvVQzDb2avyrNiPaY6QththOxN94FS/OKWglNe0o6q50t1BJW9iL6nZlG
abi0zL87pUEitUbWoi67h6Ix1Z1EaOvIkngbhB4QjrTprg9TjZYK70pq6igBC87YCPMxjPRwp6a5
FVQ5RaggUfTjQloFuS5omU+6x97AW49cRtZ6by610UVgbHqaUSJw7x/crRhBCRVfA/5BOrl+gIiD
OOBnjGMfqoaon7D91IKCzJCZn++PtLVmpgkSEKgFK2etJjDvs5li1Rh5kR4j0Boo5kchnyivZ9Pg
Vbz0/pPqs78Tl7bmEzIMsBpqwKSvy4/6LX1NO3TXUL6mEzKM8gP7sz8rCIl4WDr/or8m7mySjdmk
SKyBaeGOAoW8qkXUfmdIud7wCi9D9B8TnOnLMvprhn6082FbrzOGoslDZRqww7pnbCIO1yQFD37d
rLM3P+UyEZELceB4G5gtVMZBAgZwVJo4dAY/0C+1XDbHYCb5DHpxj42ysbhXv2aZmN/m2cziyhB9
ehnjOKDZWLQ20hCZ02OLaVfIW5wtlXB3f0NtTvainr40eUncVmO2LXHSqDn/TZdaR1StS6crJ82d
jULZiTcb2whvDBI3mDYqjVr5+vMI+4HJ7UbKi/n8CRi66AZxnNttpTZHsaFGf//TbhlWFHF+H3B1
nQ5m3I0yAGHPmMHpBfEI9ChQqRLWfuVoaMHa9DiFcxHnuSujpWy3qWEhUjvuJF3LoVxd6xTMAVxQ
UqK+Zq4O7bDYoCQSD52F3OH0dVtSlM5/yOkoHmPLyI5to1aeWCfCSS67veO0kmt7L49gmqVoVF4p
QsDiuJ53YE+ojRoyMUPEtVoYcUlH1gudkMdW7/5G0+qIjpKrJ/UXf4jP4FEeSeBstoMjtOX3USq+
GbJ/TvXsxRB7e0y7N7mzpp1Dv3EzqIv5DNxZqpDgga5/ZA81KqiWDtGgN6ldxwhoJl0x7Oz2jVEQ
rmMeKHGikreGyiVA3sVcCOiRTOZwwJcAz0Qz2XNN2th4C8+Y8GwuTGPO1fXHiKkCZz3i2VwLQKiH
CjFIPWmTUzaP+HcjEPBoCXH5schT/yjWoXaU9Vr0sib65/4JuD1xS6OSR59BbKQzsjrcg9+hTOtX
FP1CuXhMtKY4VYIiezwJi59VpRg71a698ZY//y2AiZ0c1CIYDxf1O/xtUNd0Fpv7YxWieFPKdbXD
dH8njl+fLLybqGZRWqGehbXP9YCyxaahoaK6sKLCjyVWphoaBQkkaN9sFeMwA7TtnpuyL9/AaUTU
shuteIuQQWoPSuF3Cpa7Rh6jU4V2IAlZrlzasDGRgANT2ThloOOtHfYxSJIZKZPMbhQtE7E096WP
fslxQUEapWTbSotYxqFwQt1/bro4OIRdjXdD040K2iRa0R6aLMfkQASL/JeVJ8NPCM7Zt8hAdh11
sxkr31qN634RGprPdajKlRs3MyX3XBxw2lZRRNOR5BFmdxpT8SMOKCKiu2nVmg8mimPZyUeXy7Ij
puqxj9q0cwJdwH7YELT5IKUq4qgobc14LFVBkTqmppRQ1rJRTxz8kNLXMTG66Ih44ddEExo8GXwf
OwQDy/tvaDSrryO6XAjS5+OYXmiZjaZDK38w+kZyU2y1cNu1ZgxwpD4bn/j18WNfZzUS81Oe+DYW
E8oe2nYDO0jKumBOdUCnKI2torsspDG4PMNCwQDZJaVThIOg1ugltYUS2yr2IsekmCaXjoF/kJrE
QKhVLjn0UfRiVn7/EGFBFDh501WIPuyh0d4L3KutCdiCvti7URvVl+utic2k3EYVlpWN0UwHRHZt
0I3FQck1pwjRricP/gi/cfGBGATQeGgWlQg1qir4hY8owh58v7mURv6JnXn847AAqZluEvIay3Nz
iZK/HVOjrCbJ5y5yjTZ8HGbFmA61IL7mUaF+lQSO7/3hbq4/clWKXJL47vsFleV6uKCt4jCs5shT
g3xAP0g07TmM+ydTpRA4xgHYCb85Ron0fSzndifpuMmplsH5RPosi8HpusA7j5nS9WETeXD6EVhU
gg/6kH+RkiQ7lF35j6b2H+5/7eaAtH1JlTW65GtjwEiYzWooey6yvvS9NMnbT/oEdcWaqLOqlaYf
OrP944ILoH6ag9zyTDIZ+ioO5gLcuLDnKxGxJIMZUsvO/WlvT9+E92UUchjuEgUA2rqQaCUjvIGA
T6sCqTwHmkjZVkDcNWym7jj46HHen8rlmrw6Qst4FKooWtM5QcrweuPkyDlJaVgt7zjjuSpg/VJU
Mp98PZ8ONH4Nu5dLbWlb7HVtbtKE1cCr0FL1QT12Bg+eOIvEQzYHvYt06R7yd2M6uZlJu8HuA/5a
Y+xGXW16OZoALBR55wlzYrgIzUdHXZzGp0TbZf7dpiWQlckEl4rzgktYw8BQURRkHGVCzy9l+aR3
qfKxDEbloQzYqY0ZlWeEplIPuSz/IgVG4fiREuJvGgtv9xd2Y3412p/kvTA26GuvMlJ08CohzIOQ
hHj6lWtK8Bxh6XS+P8jKepS8l8/9fZTV9kG0SKsFTOg9xLyiA2wYRPOE5m+qNIt7uZAe6MOcrWpE
T52GBCU+ZyomBDnpaOJ0gyZ/a9ZHemkqYqri0dcXCtUUHqeIjkPEjT6K4iuOJx/ajKYJgMdDVBn1
AfjDhaIKplZt2+wciK0dA/Rg6SWC9OAMXh8IpOSxU5WT0GsaQT0MPGGOiS5+BpbWO/js7ZHybp/H
ywxilwZrjfIGzmXX441GJsS4qQde2Fd/GegpIhqnKh8SKOdO5msfNWVKjmDGwkcCcEvlyE/dSYdn
1SvaH2N8l9+CVvaChCDEaasaS66YbQHTP/CsUomPgjIEqAQ1s+3LA+WPVFddE7nUnZtyIwItHQA0
BxbwGuya6wngxYhpTMtGjZr2NQ9i+c1Caf+TBEbgTQrVys47isOHFLPfvd27cY8wNCUXzikdIm21
eyn+zBLSs6E3GMUlkObwkPi4QSVDSh/boITYomSXp+O3ES+OOPNfU8M4K3r1i3rGX5VG0jVUWJtk
/T96mNDOTUn3hP4nXY9TYJmi09TdExSKGMGn6qehFc0R7eL2GJSCff8cbhx2nQcdNxOfsvQ/r+ew
6wpdmyzmcMzl1rWM1nDRStZ2an6bo/B4ZJ0AVRjrMj1FziiCXRB4A89Ihx0twy/El/n+t2wuCpg3
WkIQKDgWq29JkoQGIupHgGFmGzkCjISSVDpnOp/WzstLggrazlbY/DR4G4vKBPiXdWctEaMMPx8l
8BrV+lW1knTUgijb2em3VQISaU45+BeKwkuv8PrTitpXYxPIAUoPcfmiVrp0aHBSOQZ52LloqqcO
1ZTkCPxP+CyUFcY8dSoewW5GnwCnDfbQjyoVb1V76edWdegGSuSwtTFf4jLHpANbrxTlzV2Rus3Z
Ac2AYAFVbMqv1787jqPIbzFgQALEGg66jMSR3of/3F/37UEQAyQhXyLv6jBifOfXZsUgot60nhJn
2lGv89L581HIkmFcAF+kFLcaRTHaZKCnxULPCFTkk1Hb3ZIV3B/l9uHESi9QmUXsB8rkOkPFCc9S
fQNzFwvH8S/VMKvnVKS7pM8REjzUaBzwYVAnBlDNczm+ouNigBAASpmAhD8N2HUdiqQGzZLn1U4F
YStHoWgvLjbEcGvor14vpxzQqA9gn7vcJd1P0GQ4n0D8ssVsRvxeQ94bl7RwIRmo+ESlUA073Y3j
stmbpWWgVfJJ/wASIBJNNDLXVeh5LqK8S1rBnbLCegmi8bEKBPOEmrDqarGSveTlkGF96P9DUyr7
x1cDEoC5H19LrZBe7y/ZxvZDzo/Mno7JIji55AW/PdgCqxnqBvNGDLCmykFgSzqECDHvfPLtKAt+
kmwbCNUi+ri67JpCgmExL65JqYx91aIWG+JSs7PJb0MoozCfSwTlPK2Zhao46Ukuzb4L4A+F43Ka
ThHKfIirRuNJBl9iIzQ97gxKie9mORmW1gV3Kn0F9Gyup7CJJqXWxtZ3U5xDpUh6LJWs/EUvyBSP
opoMXgkuGf8aHHkUu0Nm+aPmGyOuWpmGxeMgzlzCpSF+BGg3vYITE7iExRc9tqxPQa8mP8YCJNwR
s3leDcosZ28hytK/KkWfZrs0ukm35z4Sf3SplI1Opb47WSZtpp7HehQQY6dhm9q+n8idg8dh/BZj
zOXDaoysCX8IXCsPhgJm0Gmk2BqdSCsC3/F73J1sU5DrGOxLGjz1Uxs91lmHCvIghEvBp/wZBd2U
HpIYIuNBBiv72nel+lkaxuyfvJXz/8RlgHn5HIjaQFtS69nOOEuWgRBhutNazxECR7rT5CJD+ZS5
R3a5PpKBGUMJZEWH8D5jnPcrNitOQJE00U9hsKTsgPxA9DWQi+6LPk8w3yF/fJGKuZwPtcIe8OJQ
zr1ebtFPLsG1/kJYuXvRo9wCeKnp9WmSVOM1k+jzgjqShUepViP/qADeOYWdQo9aFsT0RyiYw9e8
VJvXVJXmQ+WLzatJ98gOtewx6bBGO9RmhxhvNZcUXPLBf9P7SrsQXYy3lNroK36B/jGjXNQ4dW5N
l4K2t3VqhThSDwlyaIJTm00p/qc0ktY8qKgVRzZvIq1GTjPhqYBeGyYhmeBbgwvPO/gh5XNfOZ0k
dc84QyQY6GqloNr/k7Yx4jqVDI4kMkK42KVqvQqJnj/3Yq59TlEpyQ6ob/ofxspqPwbgr5CaNzH+
PEiZYFIgEpPgs5nqwusQZdmX+zFmOd3X8Y4aFeRx2mGIw9zQB4LaMkY/iX03aJAGRdk+s7tCkj2j
0T//+UggdxYGKhoYvOyvjyKZRSXXQUZ1HLGRS4nIddsl1bNoIWL/b0ZCVlkjiQedvsoNijgIwn4x
86p5GrhYn9aXufQ1u+mEb/dHukXCA69FmQzFG2In3dnVUIlZmqbABnXLoEGmSZmzN8Gg009sUE5c
JJMTqg2dfgDGThj08CSTbC+0vn/Pag35EfwArIiWVs8qyA2lApRu8C0XQ/XZTUc9O2ijNbqFivD2
1F0gStcH3TcHW/Obn3mMFnvWWcWlFtq/A+tHLAyXtvW/R6Z+0UNF/6cr5+DUxEq5c8tv7DUKSXAL
ecmKhOTVZI2VMatiwV5rhab36tD8K0V6/Qg/2j/cX5eN20alrwtMC2YIrbfVixmXO4BbSuq7PrYv
Tp9ptPs6PMMoZIsoQaQKln8gQf5839H8WdSqFj0t8GrXOxx3hAGjkaU0bQTit76VpkMgx8OJv6v/
i6mE5UT9iIOL5PPqMBlSi8cQhooY2IXioYuS8ABgqEJPEv/V+3O5ucfJStnfuF8A6l69fiwt6Qa0
PCy3rwdgMoWfGZhkas2xmWXrmAKzOA9cvkdBk3qnMsv8XJFJ7Fzly9yt9zgSOosHFQVdSmfXc6sH
UTBRqbDcOZZSl6IhDfJwNN1opmGNJm79Vo28TlIt31vVzZFpqyD3REBh716PrIlYjmLMZLkt5G4c
YZDAV8PKfBB6pFWTaAg+T0VcH+VEk3cWeSMzW0QqTTiH1JSldf5nBsip1AEc3A6U+3EqS4n+hrWn
NrV1KiWSbxbXYDetUcJDRZsmykfLzQU/cppY9392MNtB1xk7DfHN7+EVAmKGosqNQLVKElSliWy5
aqRXz3QNC3ZutAc2WtbjZqeAvde4ZBYDnOVX/JY1ayAm8B+ZGSVHyqmvlcbFqSh9Esu4fsqpvO7E
miVqrceTF91ykDnU5m5Y6HUcjqCMLFfIw+rFmhC9Ccq2PBYFLpfq3MtO3yr4XeJE+pLXw16ffyvU
EU15J7BXZG2NMoi0OQ3xnbFcXzGGs4GH7AfMkgR84ZFlod+1OEhE49f7MWHrTPw26FpiaiglH6Qb
gzZ0JX81uh9fFCOLXHh42etkqTWc5lp1BEN/uz/w5tdSCQWXCTWIV/n14rb6ONfgklhc+meIhtSF
Y2KyeBKxbLanNiw+IcH16/6YGxVlSjAyUN2ll8RLYhUBOl2LfaScOCFS+LNIeb/wPA//6lVdsDtl
6l2EUuYaTyVVdo04yB9qNHsPgdBkrt9qxOgpa8A0ChPNE+OrJtTVh0Zr9Wd5RqAgY4u4kHX1U6Vi
ytHTH3Zp38vnlOIasEy0VZGDy/lPle5XjaXpx/tft7l9F20B8JXAc9aIdBy0irAYmFEtFxKshcBb
XbrGIpHHKeFXlKKjmkhBeBGNQDlIll/vya1sxB+qu1wuKgVXylCryI7/m8Fri+ulLer2SRSj9Cka
TSxWDBW7aCUvnkStzx7NFvvgBun6QxVWwweBd5yTS4noYOWdnrNuNE8D0mKHqev9Y5rBok6mSrN7
bDPtdjaHiyzMOMcjueUj3nlCZQsdyTnT8QuSgiP6FuJnzezHQ1M2hmMh8ncUA3xVRRk0yshvsTEX
kS5IDKKaJim0lsdopsN97BSaKCoKXzRQ1bCtPDObc7yBoumbJAXJ+f5qbYRQlA+R+wX2QOFrnUSL
WA4JYs2e0jAleyrN3jqKUajshLSN471IvdOhQvGafuZqw4eZFvmyWZFQaoKBz96I2Gkp4UJTN5SK
piR15KzN3ILLxL3/fVu57IJbQfeT6M3DZBW9i0jqBxzMLd5UcXYuQ6XqLxDV5Q6zlFH0UeEspx+p
FkvnMuBAyGGCLhv+LkeYYONkg/tQv2Mn031qS1wQcDkUxEdMz4sclemmQYI5kv6Xs/PqjhtJ0/Rf
6VPXgx54s2e6L4BMMGlESlRJqtINjlqlggt4j1+/T3B7dplgbmJUN31aRYkBBMJ85jXpbbI6008z
miTLQjKZOJeIwreNinzJXUUocs5KzTgpMf7ajj7XwLOb6rDq2PnYloHcHAlFqHjDHojw0i7ClF3e
d7LKt8WixmA9Zlz6CNIKILaLHpl+j33WydKinSP40hIEsEWpiAMIMK9xfgSnnYvZGKlqqKVjHKb4
6GFbFKs7S/CtFAnzSfAuAyAL6PBLk+rVNT6nRVp0a0uE105TGmpd6rY+eFsE+GZCNRGkYzZ+7NoW
h0PPWu8mjInFKVUErkICbCc5EIaPODHPXvrx+iJ9Qb5urnxZMANbRUWJwpK8pV49W+U5ShY5wgun
3sbYyfs6ZyAN1aE4lrF1qqv8fqzEoxdRI4nN52JS/5WP67t6wbOsrT8MzXSccIe21PLjSGG87o0A
Q/KTouHCh5Sx4kGrj1kwgzEe4PC0PgZfe6JlFy5Sin4SNgBZk3rcJoFIhT3kUBzckAQJpOsAPqWo
BzPoTOtBw3H74Ehg6M68yaWxnTca++AVyJUJ5DfnilhwTV9X2w0XZ+h+jdLMevKATWBCucw5r9v0
nk/23v4L4rr+G4jrqfW7wfumtJSkfByZl6cFsvn3CGwj3vTz/C6jOl/4iZVmv+uKhsDlglLqF5Fb
feK3FRqqwRJF+m95lGGUef1tLlyczCCtE1QVgTpt84J5QMM+KRc37L1vQhTrPdK3xW1ZgyhzR5Sa
WzWXPoVtfjRimA/XB7/Qo5XaTBZwHRC1EIo3t6aItMip4ZOEGf1g38maey3qbpSs/VWNXVrfWhkq
g/hYetpzYit/mlBl9LTbk+K9uIocWkfkRy/X9/lG0JBDjnPAaOEae4/alMj6/cp9Wabx0cP73Hei
H9df/NLpA9qedEhGgcCZzkfEzR6tJ/LiEJsvNIgK1wmqhCPo+igvyJntSuWEw4MBejFM5u0OT1WU
XAautz5evkLadcMStzzfACB+0LFO9OucZnhNQ+V2zsv2BOJ4CDwtsT650Qx5NXXMG1uLm5t1lY3b
tJxOtLKThwXFxnvECI1Q1JRvZxuXPlTdf75hKUXVJSZIgkxe/KdfH1AdNnNlVxtu2Ix6fk+LTw9V
fer8JNbbG2/NlHexosw7G+LipyFGhvEMwwyEy/mnoR6+osyyuiGVmYwKZmMDtmysnQjh0rajUAlb
inYlWZ5+Poq9tnVrRJMbCs2tQlhLNmXRyQubtco+WVbaPaRr6t0X5eh+bEUjdoa/VA2hCCIFZlAm
kOTh8/Gjdmw8oTB+vmRIrRCOEUvm2MCBjAgwkPM+OiKdiAKm1VednOq5Pex5cV+caQn7AsnH7bht
fip1CvRqpPrhJqbmYzRtnnokNw7XN8H1UTx1s9Us8IozlXM3VIy2exi6EsUAvDJ3JvTiKODlNABm
wPZd+fNXdylVm4UCS8dS1QasBgbNOcQuIi5/4V3AsqB3REgLlO18FGFhkGsOI2szTWIOZPtjiRri
zqF8aWkCwoMvCM9JaqCfD6K7ZY9kMKfhnJT6k3DX9HH1CMSUxc1OhnDQDJk7hB+aSj96oM123vFS
nkqviyfAnwlu6ZblHzlGXpmoLbM1Egedqaxd4XnnA+YGjet+7W0v+8008rnyMVVSV+xzLSWnnRs3
5h0ZZ+75WPfUMS47ZfTnMFJz8/HWHt0DQCOHXkdpoTyqLbxH3FQaanutB9PXzkwxBnnj1E8rPnFx
YAz8r6/kjeykOF7xzPEZPxue6L5e/6iX0hRibfrGxGAg+zd3IKiMpB4bQQxTQQ8H4m4RPXArQNGc
Thk59bE3BiuYVWf5eH3kS/eeJAnTUeQMgmFx/qVzXW9sGurcQmucvG+xgzg0dv6b1rYf3cF9Tpx1
DxQpQ6PthfR6xM0CNoULwEXlHkJL+UAb5btwsPeF+RWs06rs7MlLwTfeG2DAkPWF17Yl7DXtkA75
wC0rJqX8rWirufFrdL1xAEWrIiHyeFg71GfLRfmc2L13N6FOeZgNNw8Gd/gDdH2ys7gvHBNgBjl4
6YhDEd3W1ltPcTFIJd6JUX07laU53v0Pso4L3/VslM0OXsekjWN5sC6IEtygJo4ttxhtuopd9z6P
l/RJUf9CPoUGmwuCiaIWabdxvpZYu5PiyWPWqNaJRGBdAlsWN66v2LcCXrDz0dHBZkVenEzi+TA2
voRaBVSR4pI+frAGLyFeKTBcTrTk2MWa+7nN+iVcuqg9dOZi3FVGaX6j/zg+adg23yW5ogTrAOzi
+oNdODRJBCQqlOxZpah4/lyoxZr9WKFQk6x263NIdtJzkkxpUK2gyAuaZ4aihaNlfHHVdvx0ffS3
IjIekk5yTpBIgJGvbqalIBFZaWZEISnj2AZeFk/vksjC3zuFv4FEH/6Gh9zt4metkdopktSf+Clu
zfdr31g4PYIZ9t2SBOWg0DU+YsYkkjCrUiH3ArvLz11h7jz2hZMPMi25sSSFAozcnD/OrFtKNsmK
k6dP75ZhKO4apRk+eyJBXmREL8Wh8BWqXWTvcG8u7EPaEfSKoaoDGdn2VnNVo3A2IIpA7Wj4Q8tm
3KnH1d1h318Y5QUCyU7Hp+uNvJeXiWy0V9cJtQWvVt9za6PzLbMu/Ouf/+1+h24K0FLy9DjltuVk
VTitUXWjE0adJw6qkifPSdZmAbbazs1M2oMLd5Q///SgstkCuggojATFnK94lmNd5xrWJWakd42/
ut7yvvK0L/hCtw9VvZbfW2e2d87PC0c6ZUNImLJgga7Yts2Dp1FK/SlxQsSz4zsKrt3zYlFbcGPN
QFuVemmj1dFj64E5mWfbe0Q+pA4rmyZm59K9Np365xMGymRsfWqZEuq6xQQlgxvFbmfYofAicTLy
ZrjB4bbZqTq8vTkZBZ4renzguqDZnU93LcwkxbvMDnG8E6eWeOKAksgBRb2ZJKXaE5HdG846H64z
vK5nVdkhLCA76NS6PXojCF7VGbCJTsefj9LZ/iR7dNQMhChfvvur+DkVSqusymKHs1G3N3NPD1bU
uFZfX7NvDxxGkQE6ZzRmj9suU9vZBpYOnR3akZ4fjKibP4xGbADBw3ocIUL9wQFxEKzpvEculPN1
HvhQaASLza1PUZiG9/l8irj2CrHUdggCWgkW0SGHZ4rmNs2dca8V8XYoXg84BxMKcWhb2awF8jgE
kFaYVpN+CyMvulXnvMl2Dp0LbyQFgLDJoHtPTLcJW6kZFDGkKysUiRLf52mmn0ZgRGHVONXOaX1h
KFi1NGokktGDM3k+eeaQIDZRJvC6U6VCOm9tApxHvENdrXuloItDSWE76VUGPGvznZIuSbt28syw
tNIqVCYkcONJn240eIQ7i/HCqY0nmK3ieiEBAVs4No20tk9W0wxxwYZnm0eIPyax9aiuaf5FazX1
hpLduvPVLnQmmEZ2gQmjGhLUljKvaiRNuFMb6NiSBDcT0nZz7R4i4Zh3o8hbdDBH83mK9e+ZZ6Qf
cwMYIV4waTivnneT5JZ2t6IlcrCF2Yexm4uw7lrV7xEzenCi6fP1DXthjl6KZMTLuMchdHb+5clI
IpLAlV5DYbocdpwNYWCCRDu1RZScrg924cwj76T9zNxInLRcG6/OIHp0nov8kxl2uGHfE3pYN8qi
jOgcYoCyKMX006h/wizgPWS7SHOCsDwfbxL1xBYGkRutwDZbDZZz4RbpzltdWNEvPCIMnaUsxXbz
ONmYNbVIGcVezGfbE8sxFmuP3D/H+fUJlA+8OeRIZCGo0zwCAr6FqeJILkojc6gKLq32FHldjChB
uhdqXwD74y/HKY4IN81sWtrn89YUzmwh2aqHmBUrd4rnRs9dHtd0pdAxyf3UVKqj29TzLe5j84+i
apewnM35tkUf4okWjXXv2bRDrbSpVkR3hECfQsvxXkkTf3CStQsARdrvLZEs4c9OEM1hypmy5svm
czYHWW80VW/Xrh7mFkV2UUffXbeN/8ogUsoFMVBDRoTn06M1azEgoqyH+HmPQOSq7qsdN+Wv11/l
7WbBJpk0D20pikT03c9HMYs4zxAjoLSMwp5PHyYJ1r4nTQBGgUp0uuf8dyHFOR9QPx9QmSB5Z7Pt
IHah9HeLaCtql0nxY6ry9C55SOD6acMYkJ45SL0MZGLpnITIQk2/FzhdwQZ3vOeuq5qjk1LjJIcs
b7oagb3r8/J2u/GYtNVk+ZiGyrbhZ6RrA2jPccIlzZugGQgE60kdfLAAxs6HvkA3YCy0Ayjicl5x
lZxPCb5FHhgu7LfTGClEqGftQasqLVCabA6jsqZSjnz3rVpX3QGlpuUw5qYS2GVT7pwxbzc+D4K5
gazkktBtqX2mR4YG48MJcSQbT1OEtryxeHvFowtFa4aBSUA7AMLMG4xSXK6ii2hf03WIoftDVjrF
UTL4jduQXVk16i8Lko0CF7L7GjQ0CpGatvN9L72qdNWU/UZwdFtcVpUlpD30/MMkdkw8V5MqMNTB
/OmTlEBfgoyBL5BabFuMau1qlTRkCtN+cg7RMi2nrHTK4/W1KkO08/OaUSDxIiEkBT+260cd2hkW
jS4pbQ4gQFebT9rq/JgSh6Rb12A8TXlxpxMD7IQ+lzaJlDmXJV6p3SMf7NVNi6RsH4nGZBLX2rnv
Oys6dpHAKlwr94a6dE5xOhF6AzFFnMQ4HwpPBUOpF77XNMzlYczoaGlamuGq3HOpW+bPJzIvKRot
IhC0koBzPp6G0nWnzJMT2vpS3epDKnwxJu5O6HDxrTjf5a6XB/DmrUZtkcD9mcpC6bgBXZOaNDwt
T2kxfTLmRry/vlBeKGJvVopsxFGqIXzcbvCUul8CPpCdB6jpWJXNHETeoINBXqJQj434djVGWkhU
IgCvpvOdjjckpI9anIoZPV4Cxf6gqb15q2YGqhHFKA69kv4BE1F/RydPA/JrVSet1+q7Ph9/XwX0
Ck8DmzBGxfBUlo5xhPQQ+2iBxAcNKfZDr4FDibOoBOm/JjfXX/jS/FJFIziTVB9125c2msGol5WK
itIKPRQij0LKDowHJ4D2o6HtYUrlB9tOMMea9NakD4DU//myyWkAqlHi2uHSVyU6+4MXOMzjIcFT
I4hjo/Y76DEnNHft00T8FcI8wRhgapOn1JzcUzOMhq/E6xJaK4Y6YjCnYFFhkoxdoflo6Y/vBkx/
HmLuR/ombnfnRe58cu1xOgyrBHtO8XLrrF4bAAFTK99DTfhUtxH+yDh7GB2qtXbl+ozi2tWM7VZm
3eiLkd1XM9oC/1FrbR+nbeuEeQGBslbW7k5k3HsrTcYv1z/OpWPr9VxtFn+tNQlrjAZR5+mN3/aF
8dnqLe2piTIjaFCkv0Fezgo8QFPB9ZEvHP7guRCS80h5KSLIZfPq3JrjyjM7J+VYHq3mYZjRVtdE
152uj3LhdAQdx5WOnqk8IzehFSjZObdhN4ej6LF9FFZ9So3qYbbmbucYeZteYcf1aqTNqisKA6lz
EXOMxLEVGHo5YYkBSFtZgRw5Cpa5raq0f2US4U4QA8sgdetsosDn6Jsu49axyvmm9GqFnkG2h2e+
NIlU42mPyQaQtS0UJk0S12ZNoTBvBxRqVKVEL23S73rF2sPMXRyK00ICaMDybo2OE6VNY0sTDsFm
3hwaT/8I2zc7dRUohesr40L7g5Tn1VBygb5agFUhBjC7th0qtuW885ykDruoyh9MOFjh7EX1V6US
f2bu3Pv22CR3qUusN5St4zdCbe+H0v4uAPzvxET/n8ei/4FO3AXqTj+WXtoXBfvCKFX1xtEwzTws
bqXrx7RSbd+F+4UsRTotT3Wxmq0fWU13705m3R0aHDBO9lIBPUPnqPkt79V5r3h6IWWk+i6bnMCD
8ZLaigYhcMXHH/lEZmIjPZGEdTXfr57zVfPWp0QBVaVqJDAmzLcke28M82nUk3eTRDwPefp+qZVb
Wys/V1YfLIb62DlKMK0I0F7/vG+PF6I9CndcPLBhEAc7/7od7cder6w1RFA/ukXlbQhUdAB3FtHb
u02OQoYufYZJEmUr69UaciPVGhAjW0OrSxqyAfEuyqNHbezswFGhev7sO3EbUbIGhASv5U0Fpx6i
1IKopIeDbjQhZEIBibVTPl0f5SXs3tyfMv2A4U5EROVh81IUiZy1E5THXUWJQAYM03LvWfF47NMe
5S/8qMJC7+pTjPOJX6/VdMLerjkQF4vjMhvTUcEy4JgXS3ZShDAfvSFbH+zJBvvO9XrM7FX78h/Q
MTRQ8BZ27TWm12rpTEdwLaYPY2oP2XgBGseSpdqPPphEEG9l+Ja1WWInN+1Qaux9X+qu8tHXGQ+Z
aqLtHs19oBijfqPoxfo+8UpAl15K8aMorBON/V3e/du1yeNQpJLMdpheWx8O/HfnJcs8O0wktqVr
C1SM9Ni8sSKz8DOxIvjrKmlQSH1CVdg/2rEcIZ6L3CeyH/2pVYewhca6s7zkd33z3SmmACUn7+TC
PF/MngKqRxAshF0SPRASlR/tPG4+9iNixrWq/rBTpz4VUH5DY0Wh8vqquzQnZGm099Dpgqmzuaj1
acwzO4vskFRxOWjpvGJWlO75Q7/dr/DVUAKlXkQ0iirj+SsOWjR1FL9ptFW481rRMD2Ui/hkwtM4
Zr3380gmhsMlDjymQ362hShIqsaQto4dDknkHKPZSA+NjpL29am70MhjGDwrTGrRZJ5b0a+iSwxN
mWgwlXk++MgoiYCS+5dVb7zDwv//Oi1IbrStdWfEFbrT7jtXsQ7JMH++/iBvZxeLeWQmkUKCoYaw
6/nstnqn2bGY9HBexO8kq3pgKRCgY0+4QNLKfme9vo0VGA7OGN+Tsj8Ka+fDNdZo0kst9dBcFWXw
KSAN/iiK5F63K/OnG0HnY22XJ3cqqo85hcBInR9se/zD0ZHT/Avz51JFICommNyKi4gqyq3WBpm5
LHBU3cFTj8ZSV0en7clJnWWvMnJpAi3I13ISAe6bMqR9dXthybtIwLAWzk7d+xV6dU+EkeWxs7T5
eP3VLg1FAU+lQEJNm+7D+VClWqAogbYX8IRSPQ4pEDK1d7Fec6J8Z6hLq9CWr8UhAlVy2/5E1xcC
Oa4QpJqm+WRUdX2HzG99jIEB3kd12ewsQ7mqz49N7mKKIjBUcDlwthg/juslT9KKV1tVSoITZb1j
ivUrGV9fHCO1KQ4KrMTDLLy9HfD20GRonR4BTFzij60PJYDzVO9ioYUY3bc3FQ4mfonBzc6EXh6F
/YzMEep727LP2itLo7mphpuvZgb9QIUJ7YM9f7NLK4QeKKkgskOQ2zYrpB7aGvlSPpt0BYDltaxY
d9aYyJhNu/NCl1YIoBxuXhInECubzYyUtgazrNFCNeuEn8WzfWiTQT/EZP5+D4l4JzW8EH8AD9aw
VUPGy0JySr77q40mUXrrpCBzLbQ+fa+4CAaZamz5OZ4Mx4IFlPgGeuIH24v0k9qo662pN03Qlk4X
RFNd7qzYt+/P45D7ICMjRd22rZOoI02lqa2GVJLs41K5Ayi+HFM3aKNH6Fbffnbvnw+3uRZKtdJG
jiB8DzsXCpTapOHEfRnCMv71+khvVyrxPhtfKsYQl20PtA4lhaIoGUnqfdx4TTQdhVY2O9Yzb1cq
rURuHuqtZJAw086/ptuVSOxW3orYXFfeEpLHYQn885bS216L+QUhf364gERDfgj9WGBBtKDOx/LK
pojJNtVwGLrICCZ1jr6upW4Zh2ZC+ccflS7KD5OIVqIyXNXvM4CmdRi3VTLc8Vem+Fh1eqLcKFFe
jwgTKu2HZXaN30czM5pgrZz1kODZ99gk01BioLKCBe7tvkWltkzd7llXhu9WNtaf8ArLND+qh/VL
tkbt5PftACUyGRWdDkU2CfGUuBN5QKFljYb+r8K05C3Q19mpPqli0uC7GZP51eoGzuBZ9lsOP/v5
bfJ5oCjUDSRzfXOE4OpEz9Qe1XDuiv6mnVOVHDVJfr8+ygXZLM5cWc+kY0FRZKt+kBCcQkVDQz6a
Ffq+6ZQ8luXaIqCHKkL2YNWLksFzKK3sgJVZA8XUHfv3XjYY1FwjY3lIFWu6z4eof+rXPIIZCM5q
LzGVZ9j5wmHdUPKSjRXsnrbgixXSk2hrraeiPKMtb9dJQP/DRXN4ctf5MFemsvqWorvqTTMK7Dqj
yAPS2wnbmqiDTGZ/8MCF3lMSib5ZXZsW0hyrF7e1HRnFyfF6YoSsbwywDWl3tDoHmVCjqdNvNIpH
7yZOLQZIEJFd/c7AORJKlgsxswJ7VfokM6XmA0Gom8Dsquhk9FQBYT7r+iM0n/UhdTrnWTVnHMjU
pi+7Q+TgGOajVpaUAWqTw1HTESsJtMjyZj+r1BF216h3D0tWiyCDrwpTuMjLb51VYu7aqYr2e0qA
8i6tcFw5LcVC9QaFef3oov1eARkBqR5EGXrEfpe05nwQrjWMD4ZXdGRcRoJeSkI7kkowZfnrC+pt
AAEShwAM1AKIJnOr3DGpearPZb6ExmyX95LTejCmpHhsewVAS+ElkMG78snO5z3h2bfnJSODz6CC
SOLwhmmBWyptYI/WfGup40kHlnow3HLcWYsXRiFrNHBX4eZzUK04P8MIMk1lyiiS9EM2ISW7Yn1g
zvZPA0QxrZB7X7IvCfw2p7JmNQ7CfP0axlWf3ttgxILULty/8C6vR9mEDnkDVdxo2xVyUTMcimap
Qs+Az3V9Rby9YXgXQB/ECkwYChLnMza5+aSgfMWM5WXjV21q+GZerkHMCbeTPL5YDm4OCoB0YAU5
Mw3ytk3duhGtMTaLDq7DHCguJHMhvrRkVe2dUPSVE0ERzUM3q3F5r+QtrOnEmPCZidWlUvzMUFz7
2K9m/62uk/HBc80kujGjpfnkUfdOgrZW4L7VkALR8mo8xffadcC0ryr1xz6CM3sYGy3bqyJf2FGs
NllJkMYL4N3O5y/PMYhaqI6Gi5u7d8vUx7RxOkmsVfUyKN1OOSrFQkU+SZyfvoMkqo6BwVgRxGyJ
WKKcMhxxMj5dbKoHkUGPp4Ss/pVRJGJQgt1cUsXzF4zB9Trp4i4hiRB1VquYDooR7aUXb+NESQwg
X/tvZMr5KK3aFpAYTSgAi5F8Xq2xvwGnKG4qBICCwkN47vqyv8CxpMJHo0ZWMcALbgPTabVFO9CL
DQuQz/ei18cq0NL1S2xECG+zuf25Jhr2Fs36DFvKe4+LfH3jgJX0DXcsn9ty7W7VKh6xAsO7QRlV
5N/SCkzTpDcns22IwOvsD7NXk0/Qh8qdI+jtfMnTh9OUCgiwhW0n2e5qZ1Abcw5bU5vCqS3zh2RJ
7Y+RNesY+w72TmB9AbQiO1twDhGmRPnB3JwTBDdjhLLLjOaTB4I7S+O7NOmiu1lXP9mzkYWIlEAg
QfPwRM5RBFplDu/S2vh0/btdeg4aNjLolp16qprnC6VZosxW534CsFrWvwHbEpCD6P69r+q4/VNR
KMoAEpiK8mg00/Kh1JzWwQ/O+VaaU7EnVfH28CS3Iy2GB40SPkHF+cPMIrVYGi9q3vQUjdYZHiyE
5g7FIvSfvg2AC1HS4NaWiHJrc+c4WYJplGCocZzir+OiDIcO+M5OvnFpeqleUw8iNpDc8s304oPl
2aMtppAC96+I6kSBGOnWLiuCMbN4WHvrbnYmM1D08dbqs39RbtgDwl1IYUkVSapIq4itAUWfz6q+
WM4oloRlnaOhZLGS8FjU4ydhGo1Pba+iCeAZ4VwORdBPS3cXZXg5VGncB0U6mjsnhVzY55cWT0PF
iu4O3RfS6vOnyWtKH6NijWGR2sZz3dXrYRqqeIdNeGElofGOmprseVKt31wjWuNCj+gYRWn0BiH+
uPvYr/aQ+apidDtv9KbrIimLstgmJUlJXbe1nGmCEk483UBnKxq8Rr0i/SJqY/nT1tOEiDlu18q3
kVAeCFnrAbV8/Gf0ohjMI9znjFyuqXIT4F68Fv4QG9Pnthw15Q43waxFKUGURLAwWT5Urlo9Oyj8
/CHGCnunEkPcbFRZMjh/2XvJ0vYqlq9FDY7jSbY7AOeefym1LhUT3TBMbACbHck63d9npJm/D6WB
DV+fuB9EZImvrpLHt2Y1Oe/MWql9ZJxpHqXIXNfm2N63haMvfparHi+lOSfgtyCkEzjl1w+y7bKS
D0sZlAoNcCMJGDh/2LauFTuahyaczNIJknV1iFqmdSe6214TjMJaQsSEojXyUdumfeS0UiAga0JA
Y7BEB3IckdSVH6XL1xIgyfV3egP2lMNR34VYBgZfouDOX4pgzO0TiWpCvvi7Fdt9uDaEJpqm1HdG
O4uTu1odmMrG+GDOiXlSVUxNvSJTTp3V/CtrJ25TPe6OXgXPo5sL576Y1VtvUJa9c+7C9Ot0lSWm
Fx1v+v/nTyoA2CUj0WhYJXby6CxN+mCIxPug93Z7qykVzaHeiFqMKNrqGTrm8pw5lSz6L0BUMjOr
9WDtKuPD6pl7quiXHo0DmHoZ2QVlmM2BUy7YoVt10YQzLu2w+IwkzKt4z9bhwmYh/GEUeAXUl7YF
DKdRcYSJanyol1Y8os7evcNmagyGtLTe1VFpv0OGNj8m6Oru5KBv8KCsEpwEcFECbw4YfMu8igod
8T2sTkJhFZ8Lu/L82FDRYWlzdfg44xD2GHXwX80u+r3ObcSZ83na+f7b4xYdSWr2qkshHUoRFZbz
z4+Hs6VPjjGG44oLedra3V3TUrpCSWNPXfziULJRJRWLJPD6fCgkUJW0d5FZW3P3R5cvxu1SpV/s
ot7jQbyZV/lSNskAyRUZAdKw5yMhFV4VtVOMYRPhQ6omuPI4eW58tJc2PjY5Si0zqnmHaBLtr7la
rkfT+GkuAc9AUiwjM49Q3theLXbMbGujN4SrC+jCSIuey6LfOzwvzKlMvV2T6quKT/JmTjNr9eBN
RgNM1zIHR9lFARnScF+Q/B+un2mXhoKTZTGv1NPpsJ5PatKBxnMqewB6IjjJzFjcVdXS3M3Tnhbe
dkfKqQMSyr6gWA5JerMmV8uYpySm3544ahnECm2WwbXyU4trtm+sRveMeW8fAhLaM8l84xsmh0ZP
ikozVwVts81L4tdmtFPdDmGcLgOeYYbmW/UAp96LW19L1pJCbVI2H7tEJt/qemMPAM8Gra3vl8Sr
T5FOcst2s0LDKHLsDc311yYqs52k59K3IM2l8IpAPs09+fPXvQ1aGFECnjRUJxAJNgr1N21cj0ew
wtbOZ98ewiAmJMaaWIIjgjb+JusllF8GvOWb0OtrNVhMAqJhivYuzBflj9fBJcNY1MWom0q4G7zc
8zei4Ak+Iq5kFX3Ok2PVevXXCGD5Cm870+7orzdlkOeWF/9eLnqr+dSysxRNTWOKkMG1jUPS5EuB
Sp6RH1WR6DfTFGu9bzUDTJJ6hMLuF5UYIapRY5+Bh+K64iuFUypwb7v0S29FZEUZQv/vq4xCM+X1
3gJrlbVpFwi7dP/gd6g/LHPoP9WmEceHbOzGkrYqHDif1cRB0ynq58Hqe8KKzEoAm5qzkh31orWK
0IssxDvcUhs+WKOGta6uzqPmK1pa3TfK2oZdWVhBw1d4KIYOw0B6BXEWpNDqar9gOzz15oipx/VN
vQ2LmHYEU+XdL5mdb49/LzMnM7PqUFTjfFCNvL6ZPB8fplpLnZ2x5Fm0+cSEX5TvSdYBUtmbT4xG
yAI0u6hDIK7tofD06ICMbw60hhZ17SjRAc3Pvdv9Rf/rfFQoajbeq7JCRNy3CSKGGoon0O6UN+wU
4KGpKfJDYbfSeHxcvSerEd5AU3DKwPpG/BiFw1b9bjkJXtLrAi8ltZfoKyI863Rc7HR5bIa8sm7M
qu+S0NRRuI3ayM5pTIm1Ps5o5i+3ttemzwtE3dFXEljcx7TpI90v8XY4Rl6CVppBfj4HSmbM+AiR
/OkH2rRw7J2ij2FFEzEOoTPFaY5QhKaiPs/6z33Mweb1OLmpsdy2+bx8V81ipLdkV7emtLVcVKyw
GMYcflXY1DjJr6NXcS9YsEyur5yX/unZxHoEZuwSBPi4Yokgz3ds2fRqodRdTr2Dz5kpGX3TYhjW
9+la5wWkkir3dbU1SvZQnvSnvq+NnopZr3xdBbJUt+o6Vj+MYU3Bt1Eq9YeiQKdpSTLH8aNmHJ4H
oMNPqjY2R69bu/5oapGt3aB4xTwVo5FPsLmlfcNULlXx/vrrvcm9OYZYLNIKxgAAyAc4f70kGYw+
H9o07PHDhpw0msN6MA2leR8tnuLgFZl6dZArCfeEgDXXHsa59kRQz5DHjpVralSqo+r/hIz/+X3+
X/EPThaxxFXZ/fO/+PP3ql4A3ib95o//fJd+b6uu+rP/L/nP/u9fO/9H/3waf7T90P7427tvdfe3
cCj/+NanVbn9N2e/gpH+/SSHb/23sz8cS4CGy4fhR7s8/yAn7V+G45nl3/yf/vBvP15+y69L/eMf
v3yvBoSY+G0xj/XLv390+8c/fpGVrP98/ev//bPHbwX/LEz/yNLtX//xrev/8YtCZPJ3WtGcZtKr
dvoh/yNq5H+H0gm+h3gQgyX5oUskbBP59/W/UzfkLKKmAZQJ5OUvf4Mb+/IzXfs7EhD0acgxOLNo
cf/y38909pn+32f7G2WW9/jS9B2jyuXyarcQoclSv4lWmuyScxadL6fGFWlv6Z35eTGa5Y6Ypvtt
TEzlX2XXWk+JUa5PuV0sdNzc4VFJR+M2n5M5mBpdvF96cLU7u3db3pLPQ84D0hQcLeWcrS+YksVc
KZPifMYt1rjtOc1oQ2bVvYmnqz96bu8rSlUi8667RxQ90aBSyPSiPi92QplNfCEfBMsEqlsy2uJA
kT9/FcpEq25EpTdon6OyFcckTiByLeseJWGrFcowVHrAThMo0xYzt1XDBd+OiNJ29FmJRBxgB5kf
3EJd8UJ1bLzdevdmtvt72ttroHfr9GOu2+SAh6Fza2d5FqArDABXQxpjphp/sMs1vnWnKDqVo6ff
9F0qDlExzve2oDCc13CwNTXpPhV9XZR4JmWYu6NYf4wNLL5erf5/r7TXK2t7Dr+8GcETIE6pMQiZ
6nwCraXXixGE4GelLO/rQTlYafuIyc5DU1p+65QnzSx9e7FQG6iCJklhNo4Hc8DYZm5OSTwcTVR/
wDb7euncFUWFmIRzmqvxYw9VqEbRS9GRQlJ2JBHefnZZogIdLEHctMA2T61HcWVMfe9+TnS7OaFv
RNRRN93O5FwchXjeBNlPJXXrIFjMUWW7ael+XiwUyBz6oT5G0nN4/RNswQnyE1CFp84jHVyoImwi
mxhadKILPflCtTb9MGjCjm/aesZXKY9F96HtACSEJC/pZ2TD/jd159HcNta26V+Et5DDFkGkKFnJ
Fmn3BmW33cg5HAC/fi6o35rPBDVieapmMZteuQXi4ITn3M8dhsp3VNF+ivFRsjwz08sm6FtVLEGT
N9EAudssqqBwZtglH//Od0YDeQfoOWl2Kwt6c7nJ8jbv8IcPjymYG0Vz37vq3F0TOr+31FZ/Fwac
vrqJU8P5hOT6JHOqSeGRMl/Z4w1R3zWqXJMsxUU4BTEjBzztgjU2bLeUk41hfKN+dpqs/GaQC+BL
pSF7CMOSm7kqf9JbcUg9K5entDcz14xHJAyDqd07NTllwzIuflqbys1MgKJfIb54LuZl1e/hRvDx
8G1VIm+fmSYfPRS6gCsKfv5iZZGo6rAwfnKYi0M78yZmO//gBMp2tlmuQr58vBmmmntEk5FyYFWN
W1W5/iKlinkY5EjyjITgyI9/1+a6DHGV1b8mziATZQ/dyneMic7kkPYRcU96dDclCEFySdbubBwO
72aclTy2tfZTV/xphu6/TzYhDiKoXM3DNnfDXlsGM4nT6AQF7L5UHPMzjsy/yDGTbvsU7d7H77m5
P7w9DSEGhD6USpzNm1VmIJTXUAzEJwebD9RxsKgGoUVeWBWExeOX4KpJo+0/fuh6PTg7t1cCIUI2
GAFr7bAVMkfVqg3BV+MYonN+iJPa8kpNLz1VL6uvVoy54ayXJ6rYZWeMYryyYtdX2j6d/QSvBTpA
dNc3NTbctqzrk5r9KxrRt5kkbslV6eVzds1Z6I2mt33U6uOBoyuCjYtWCKkHioEq0TlKYztAImo6
cxeVivgxInDaN5q4twTcYUU0P2xnmZ/DQdkv7WRwV7H+GWUs7PBrqZ60RP1rmMJlLzX6N+oq62aR
1MGd1WyEFl9KN7me/ZPpTvLAtbTxKK1Bkcld8askbO+MQTst8iwHtZP27jyreqAMeLwlXYVe3gZl
WRQ5DNTFDHRreOLq1uL4Ks2uqJLi+1wZjtfLRn9btQJbmK6WfKdNOw9yE3aUynzNHf2dGYnrMs1n
2LPIDbas584yJm2sJ+tYGq1zo455ExRFyDWtKZYDBtuViw38NReBd2YkncA1PB7hBg9fK83fCqbU
iORaq03nqGmVeT+NQB901aU9eQfTbTXPhhctTY3G2LAew0YMVxbEO1OSliQR5MA1vPGWVtsb8qz1
ecY8ibX1zqb2T7UWPStFVV2pDLcw7rrgacBSINDs5b8XLdgEdYoDrHY0k6V8Ikdu8LVEIzzXREuk
xnDmMqsl+9SecW4fq841aYJewccvC+U1kmeVxIOvYjO61chMRSfgBVXSETd73W97C5MbFLy7DJ4G
1DitPahLrt2rM/3+aOpJCYqreN/JTXxFYs1dZLsX8NGNVY8FOAVn+/y7JxloklHV1hHz2hy6j2G5
TlpVD+lsvPTLVQL6O3PbZmLThmWWOQQxnj8unYU+lphlH9tkQnGm4TWY2pV8LxEfuMvTWX0Qjvnz
4832okDhtVb9G4fZmnmxraNELtoFFod97MDsifouvwMGXs1pW0+l851uze/mEIHcC1dhu2p7a3QK
bMOTUyXBzq2WBpFdBqAi0KW/0Cjs9tAupkNUNJxnRG3sYgIQD3Xi9A9FQ+d3lER9baqv5e7mN+G9
xwmJIyAti60/QS6XxEFWHaXFUJaBqczjfTqKxVcyLPl6Y5YJtdPmIEwa1EyJLQ6dUMSu6eM5+PgT
vDPf3yzm+PbAKLRONqcs9it5EVU0ZqxSQwObg9w4VT0+cm0N/8LReQwwlyt3FXzwvREX2aEcgTGb
Mu53H/+Sy7IGsBkOAJkz/BYu6ZsJOOGIMYVNQlJPSnYHIRLKl4YInISLagxhei34iJcsovjU20Ol
Xak23vp+55+EHhXSKgo+mnQXdC99qppodMbxFGbN4lW1qgWkzkSerXeoBOJEEHQTjqcmyW0vzJaS
lCen+WxDgjqloT6hrh+7vxCQ1I+Zrkafh1kmkaDP20O3cBaOZVc8EeLR+aUZExNlhhYt1andE9pG
oE1hKLsUg0+CVmTHT/N29Ce8Kq9UjpdbCpab7CjU6mT+QFg+H2KlwiGqUuTi1FTh5NdYRezsVDX9
qnHGXTep17xMLtc3F2sK1bUBzyX84qpKECR0rZhPWgDEr8SxnSbR/f544lxex2ByACkgUMM1heW0
uVuaTU5msaNVp9kkgzxqjIMK2kyNsEyBls7Q+JdpCGAlSo+FQeBzk3Q/RaLKf6dZntzafZHfQFdM
jjD+wyu/7fL05IZOS5BNnNvPRZWF/l3qC7XMTmoSaX4ZVZlftXTPZQgYVybw5fpBTkqdTJ3A0+BW
nH/cVhvqSa3U8rTMZfkk2qr+Mcxp49pFLXZxZyfPigrInDjLNTrmO3sIbRyuSyhaaYLiK3r+aBjv
NqGEXX5KYFJ+juh3uBpIbSD35qy6k6h+pKGieVSO1c8+DE0f6W3rRZ2i/PEEXy9ruNShsKW/LW+u
og1KeYBbozxJChbrCl4sronKz8K0AXr6VY3PJRbDBgh/mMqMtAr6DZtD01CLPC3Vojwl2jLRUlrS
XVfI/V2vEZ0Na258bhTBQi9aOYjVFGxlKhpXTpvVuDNf9nJIsK2DD39QxoV0SOqJygYvddfIk+hT
Z5NukZimsTMKmJZpEcquMw/TnQap/7luxLUE18sagF2coVvzTVYy1mb4Ihq9oYLS9dShCfiC5UV7
I+uRDX24dXYQ/0koN1L7WsW1DtL5xgtqAE8HRycAWD7b+ewpKttOaG6mJw7L7CnMFetQhaO8S42/
bPNHK5dtUEjpfJcuxfiAq9QfugBSdhp42YNMcQCy718ImnpVFk4KI5vzsfch8XSuwOH+yvK83Al4
CoZETE6azthIn7/lXCDSMBsrO+lyh4FfPI13WVpbO7Iurknv3n3Uqg0m8IevuWVmt7FpTWtiyymv
qsLtrBDfgFR7TeE5B1e23vVXn387VA04jxJjR1g63ZPzt3ISyZSMOStOIlpdWcAGyL9pur0lNOHa
mWTuhm74Klk13u793D8NNLFcZRBx0Jp6EjglMc4f/6TLMwe6CYABVDjIzXTLz39Rkk3EFqUFvwhz
6V0BhufhNH7ton65UmhsrsJXZNG8/pa1aCmhMhOFU5xGu07uRws1ZW1PJU6ccbF39MHwpUkXV3a3
i+9KC4++BRJUUvsAOLc7PJMqX2J7PkmW9msw2hixX6YGU9T1Lx8P4uVVjEetHPH15of7xrZ9IZNm
1MtZtZyGIk8COppjAJoK/I0x4yFaIhrZSFa9WJuG+3JYIpAZvbj9+EdcfEk4oezkLEpkYLgRb76k
utalNiHoJ2GpqV9apARmJVlTHz/l4kvSkEBpBmi80qFoj5zPF2CghrR1rT6NapvcSp1i3MvTLHwY
+8hcUjvc902dXlk354UYFSaNJsYV/s6KH2OvfP7QTNFFO9hO9xoZ5r0ypM+dSAVdf+WYlMU/H7/g
hvT678PeGDbw6lY7mfXH/AYgzPrcF0odDa/FYrS5a/X4m0lmm+0wY7a8vnLmXW6viWqoWAOnVfTH
qOjKIIMcc8shM94tZhf5Mr4RLh2+2VPisdvhmrVGsidZ0A7z+KIQy+Zxd0p3Ntlcu8bo4DZ03XTl
rHhjcv3PfsO7rITkVXsIIgKTztnsNwlLTloIQT3icFMcCimTgog58gl3vsK1m4SEl1lgqik1RVBF
oCREonV7uvylqxu5dewtNQlIG66D0k7HwDY5Q7OizI6ylZe7oRHtA1PaPuSTYQd9J7LPEgUs7qyN
5S/6Sou0EumOHsY/U+pMu6YMtRO5r40HNp7+bTuxnhJ916CoKK3soOt9eGdHbeQusaEESS7XN1OD
QaKpgCt+/JnPV8u/I7MS+5haaxWsbzaHvBfK3NjWcBRdGuP/grVpLXjUx0/Z1NrrY9YABFYLa4VG
zpYwBQ2pcHo9lI/zaKu8/+y41lTq/jBW41dE+hi4YkFw07SSsQ8TO+cKNCeUPXniqtw/7ruiLW7a
wez9WbOupW1cjgHOk3RdmResWzCz85luh1I7F6bgxzmQJ3RlUjwaXtfy9N4WzPkk5DHYR0A55Nij
z3T+mBJFgpIMhny0RTT45O5avj4OrTvkev5ItcG7KnjjBZrW1x7j0vwlq5KNs9xKHTDwqluMwfTC
2saxcjCyB9oM4sp3OgcN188EfAZKjz0DlJ8LFhf6z1UPLynHLDUMqCaK7UmJUBkTY/QMNMX7sDHi
3SBFP5FaX/OZOT+o/n06xRSNMRrfa+/pfIDqsIohEkfqMben9DBYuHslERhlEePj/PGEvNhJwauo
WeHzg43CNd1s3yF5o+3q4nzkMlHc4EhBhmOVl55Wq9GngrL8ysBuGvtv78YVmiIOeyH0g1sLBY2u
78RJrwHRh/o3rMm1W0gv9aOjdGRfgiL46Vwsa2Nfu5WkRfdUnL9vliHLnjJUHe6fvz6YAn5LMGYs
DsrzkY7lTEoYHO2YiHr2AcANFzt0w9UyTA1LqMZXnvfOl2XGA39b9BS5LKwr8LezRIXhQfKgpR3Z
4MM76kLmUDUpD7olF9dGel2t58vMIHeAfYYNB2b91qkF4yC7GAfm8NBV1iP+DUhahfRsisgMFl1Y
D7FcyyfZwpmPLGpl3zitiqmTPgPUtF/Uiq+Q/tB2XWWPgWQohRfDAr5yIL37G1ljWJNA94B2cj4e
JqKregl15ShGVX/RtXL6JLoKi656iHB+0MubIq0svxqX9OnjL7+O9MXooMrB5sXBE3EbiCdxY4p0
cibZ6yA8ikwVN629tH9Ug73NdgAMeRUo4vMJOHz+fgZW9hkhBvoReYOCyBIAtYsh1P3xuzB9V7IG
fWQk0ptFbE1xCkkuN44dWGWgV+WXVse85uOHvDN1sShenR400C9QsPNXUaS2UmwxG0fFjM3bSJai
vT5UaMHTUn7++FHvfBty4CDZwEME2N76Asz4mal48BvHvozDoC5pVZZaMVw58d+Ze2C2fBdmH83K
baeCq1ds4oisHxMKnd0SWdauqFLjWcwiu5urerqvZDrVxMVdU8ZifnM5+2DJQQ9WARRhdmzmfVqZ
fTqS13BUBrTtgRxKcxikcBnJZGXWuzGHiuZJSp3eJSQGvyKzt19ArpqDWST235TEzac6N52TEkdt
6S2jEn4nO1N6jjSjfuzr3O5cqbRuel2mp542WKB7ZZ4uPwr4goYnG3L2fennUgnMOSlsT81McAG6
tfW9s6jRjdaMKYeAULLaTWu7/U4iFBCklBj2HRGVRoBxTeky/7mOzkNYx36/1GQcO21v/B0mofWD
pMBWc4n0xKwgMvpZw7E9UT2tBMr0c2PAMgoTarO5a3MgdI+YZPm7ro3WT0nvayOYlgnLvrTAPiFT
qib3ozjrPs96n3zW9KHW6eFV4VOI+CSukDd6vTaX8m3b69bfROTQgEnqDmMVuRbJLiXtDhk4bpO1
n4VVilFgBms3dBJC1s1S6e+RzNel2wCWt+Tulda3WTAt3aElSy4uE8KEklmjVsbZrluCLp+Q1jWV
lsNtNftd3QpKmKbTl548AaM99ZkNBtXQAY9vRCM4To0pLL8vBeygnvZYdFsKlfHDZ0P7OU49YBdl
HZtvV5oPDS082Lew6NHwFLjgu5WTYnSbmFXLCbnEcrJX5SH8PDL8uWtm5XiMRsn8xxlyCePYtHpc
ryi37KpKcTtGZftTCws7cklnqzJvkkZVdjHtH17VPMUim3sJDO1mEdmuV/rhqz3ZBjGEkwGVHzb7
zyzOl3tt6hq6zLXVU5tVREy4S1/id28nc/zQKDBx3EGCGuyRLYsx0LjUtKP1cn5qMTmx5klX93PK
ZRuBMc4cLtHs89exkVTLk4tIOeSRVk3uhN0mpAS8jsjCVsPmm8p85I6skKK8FAreG5bUtolbwIT5
R+BDjP19kqvkU8oLMWt1m72E6OEct00T/b6PZDnzxzm1Ml83J/tR7evQQ1Edf1Uwwu1Rk43mTdSX
6bCq7TvjtlqW6p+Pd7Lz2/Hb/s9JDxWA7hlWz1tsTFpGaQTGhEbH2fI6VTP0NmS/aMEnJr+bwesK
hlJPbj5+7DslNqanHPqrVAq7hO2tPLe6eiIPLjyatjA+NUnYnBwyIjJ3NNp/mtYIYYEMaRDRyPNr
MTT+mOvhPipU/dk2kjJQ7RoSQsPdjyVpH7JKS66cjNuRoZe46nTpXK7WwKD758fJ0IYq9jNZf8yM
MXnIoi4PbNzaPX0hRcTJdOWFcuSaqdR7D8UNif0YC0f9wqlIpi6zyTsfqXat1EtVS/aqSF0COQ5m
58Yay58ff4ftNr++JKggPcr1IxhbqtFYq8M8Sc14DJdm19rc7Kd0juA9KWQvm9fg543rLUbta6XB
UUb/D9gTYPF8TBu9NGdtNMajWEZxo5tL7+ewWR/jKhn3KSeD1xldEWhO0vp9kYb7mDueF7aa6qV1
2vg9rWvPiklQ54c3QUmr0UMalgZxknafHOxtCHaf5yuFxTsfBdLCWr28NdW2tAUdQ22HKHRxzFTy
wEaCf56UWFVY7KWyV5shDGKBTcAffxmsLqH0r11bBw70+VCBvIi8b0pxdJq22c+4yO7XlGAX1qnw
0368Ftn3zkxYOYTIOFb2C96T588bs7zvtLibjlFkvpCd1dADRQmV1c4h0uc/MxZ+mwiIsmwAqPUW
zxXv/GlFv8QChGo6dq00BNhLRYie2ms3jHfeifcBTKJ6B/zbygZJUiMvYmqmI/7ewhuNuTj0wnzh
OOjvuKJfW7zvPs7iWzlo0KG1bWY35ZpsRYk6HZe0LTx4JlNgQIK+naX6J8DTf6UDZ8qB34nC2yKU
xQRIBp+GKg3gb8terKZRiHAp56PAL+YGinJ1U1mR8vrH85DTgZwFBhIF9NaYsTQlO0TINB/l3vhu
5MOTo46/onn6ZU2IpT5+1oaQ+TYtoPZqbEd0ldEvbW4jUWxbUw1n5FggUiMQPi3c0ZKWAIdwfTdb
CEsxhpFcyR6T23FMQjwTtMm34jLyujzRvFo2Yr+kRvj4d21vFgBuiGK4oALPM1fftrXfLsXOGgZY
zspwlKJxvKlt0sZ6Sbb3csWR//GjLuCH9VkWuyRcKTSvcOnPVwYtOSNJQns4DpTgLlRt6UsTh+m9
qM060EgL8lptggHqkHMtO8p8mPSu3oVLnd/2VOK7/5ufw74AUk8biB7o+c/JlQqCoh6P4AES5nwq
Ry8EDfFQxPqEdwbYUzdWGtR7mHpqOOl+MSx46Shlt0+GUlyhTF1A3W+jg6/2OuPX4mEzOvVYFZHV
S8DD8Kvv5BGFhTFRyjrQEHwsxBNXj4tyJ8+Y5dZYZjxMSejsGjullp2F7LXERlpLX+wcOrgefgnq
Y7fkdmDUhvSwRrEfCPoobnLsQzyIfxPu63Hm9nklrhCE1h/6++1+fRE2diAF8gBo9WzuV0R5j6ME
CfSo5kvqYYSoPWQ6V6w47mXXjh3cSWgh3Ompfvz4i74JL7dPXnVe7FOcLeCB519UHrWWE7oaj2wd
tc+9bvkCKZXyeLLkz9qYOn7X6saNMJp516lTtpsL51uShurzsNT1qTJSK5AoCT09kpMdWDB2VJli
BK2g1W1rkoQWwWHmGnrnD22s35jNGHqVaRTu4sTVq50Ptluw2Og6JasGtx3uFBiHrkbSWVCb5ISg
MsqfCAzrdk03z1fqusttU4eQpdLQp/+laVsyCco16LIimY+GPac3iOQFF8/EuPJ9L7cMnQ0DgHQV
KlwmCc9tJQtsVZZjZFSDJ7Wj5UI+Km+bXkhXtox3XgibLhgRtPHWEn7TXkc4z425l+XjAI9z1y1Y
P+R2cc1W6r0XQr2trmRttmdjPfx+2wMjmrLcxDPlCOHFdg1UT+5SO092oQzBxzP08hiFH72afZt8
KDpomzWeaVZL/6MBfR+VvZwpRAIoxXM9GwcskfUrg3e5DmltY+NKz35NJr3Y2kF2lTbstGNmZmgA
o1n2cDVsP8kkRtyEfSrv50quTrm8XMNY3nlN6HhwqKFH0ljfDugitQN3+Fg7OiKyvnSR/l2JZfmn
lDiDj5RRXNnJ3/l+FCUQjem0AtxvDZ06vbT7Opq1o1zIii+3ibXDmRTVsmQOrx9/QGbExe6GIpjq
BPAI0xra6OeTRTGnqJ3T0DrGdnTXNXVpBwlxPPd9BViFHkS3vkxp36HCzCT7MxGEcJ6FMma2txBw
ekBJDKe8milCh16n6OUOZGjgA3Yue85UlTH3ejn9BlwbvWJNNdX7Tieg1Nd07q9e6hC8hravSN2m
tcfa7csp1jxki8IEpcBcLtAlygoOUV2bXbsd9IMlMusF+iNnl1o7bken8dijv/RnBJ6gvZSqUNKl
fY1lwosVFv2AOCE2kKo040stcjyAIsHAuyq4FB7ES6x+NStFm26JKVC+xnrzIowJ/0tD7dMcwpCU
f0v1LB12NlKD3o04SnO/6mY49HXCbyMVWLpdzfkwHMr7xLdqi+vwIPfPRgoVH8xlHtW9zhH2ZaBQ
/0k7WnoSU7EMnm3V4es8Z47D/R1PT6+BsHWQm4pyajU7oxSWC8s1WpLp3RZyv+PFYFoKR07e69gK
OjVdhsQYgFIyIFcvM8X0PDcywJyBunfFcKLsDk2pAp2xyr6R5Cf9YHcAgEMGVrOf5uZeyRb2fbU2
BRHjVRYj0VfT4i/4QWAxK+5peNW8SN9KKKBf2gZrRqhciVq6OScnjKB26V6BbwXMd6hTn2V5iu56
Kcp37Rz1nzvZXv5SrNVKootLpWaQ9BbQTReLubOheqZeDh9lCswOWeZruSRN+GgIZwlXq+r4QUrH
q8ZH7+wlaGfgUxDzyfm+7WcoYM81CprlWOIw0FtmvSdKgDxKTBxuZtYZqVe54lvytfyUywMAWxS6
BCDS1Izc5M9XW5MYVT7FknNsJvims5yZ1IhXtRGX+9UqdwV4XTuiUNs2a7rWl1Aaq146Up71B/zE
up0qKpKMjCYOCkO/Vglfblg8j/oXmed6gXvzAfjtwBFVGFuJPUrHGp8gP6zweBg77aFDZHhzbb+6
2K54FO0uBE+r/992K1ZCxKFTa0nHpLPiu9hRlkAB0fRlq6e102iSH6VO9JKiqMa0oS//ieqo8B1D
aH5q1tI1Wdo5d3y9Ba0/B2N16HL0V7edHzp9A2WCKh3bxZz9Pm6Sp64N5wOaAGKTcLa5YenH7qJH
xqE1a0BOZrfXL8k1TOC9iQXxk1OYWyZ9mw3vVimlLMGeLjoJScr8QV8AKsMh/MOWI6/LGcylBwYQ
SoitDAyUuk2E1ZtHNY7R92BWFeCZrO7Mur/mSvLOC2EXRrAksd0wAbdX5tAwZ6nCCPCYkkd3q0Zl
5tcxpPMr8+mc8Pj2Ac0VRnlzTeUut07t36Zu4YjMHjMUPboah648JN3dVBTdDVvwHJDEVQLq41m/
REJxu2oxfDOepSvtww1n9+1HwKXB8hAyOBXbNsAvbVockqI2PoXxCJe/s8rwnlvOXGD3p1cR5IX1
mFTDQqIrMtSvC0JaQh4syX5VHQmJyMeDsm5C59eOVeiC7ASBvrpqq87HpMkamWjUClGj1S5kmrRO
1NyoS21UfiyFiRYQE9/Lh66JnOiPH02TjrOc5MRVkL6VxkeqPU0l++ZRUszBT+hZEQqwOB5O99+y
Tvu12ngHH7/t2tA8f9u3wG46hBCI19jU87dNpUE2l1Wd3kyz9iuHCrwqG7rmGOs5vigRdhgaLQSn
rzyMZtTMq/CRSa/UtpezHfky3EWYrxAYIUye/wizGpwk6VXkwTIu8XqfdgddQn3w8au+A9qcP2bT
3F1MiCdpwWMap6ZTZVq1i8OGdGc1qvJkSUX+mE12+1rk8GDVsV98biyWm2dJ/FC3JsK/YW4e5ya1
r1zB3nrzm48AP2bFbVkAQBibj4DXv7IMiSwdJbJsbvhn+SddpvtSxHF9n5uLQ+R4UvpJUrReGQ05
gO4y/SWpzYQWOU19hQjKK5fP9wYL2Hvd52B5yvTEz79J2zjhEo3TKnHRxC5DkhKEa50r5Xj0dPNI
y4Xojl1vi18wiJ3HWhemT53Inj/pmqfbZG30ji32H3/Ed6YKqbdrF4gz12HzOv9ZVRipJh0m2kCj
Jlzg0gLX/VZcWRUbN651T0IBBJLOToBlHBjp+WPiAnXjlNToCKQi/SI1i/QP4Sv1jJ2Okstw5JXU
i2kl+9GgLaVLluqw0+QU3+s61lLHVfXOeXJo9z5LsEVI/aqJ9VbSSU6CPpysK2jTez8XowEGBn0L
aLWx2ccV8qbMEruqkzZn9sOy0J6T5ix6YHfHSWGBIKNZUvdC0ldyMGYKhngeiwNu/ZmbmXqHka9c
72QTDbMxtKnnLMlI7jZEhSsL/b1ZBeaM6wfdNBnrp824ztjZjrE62UcyYlsXJyITPFRtHnQk9T+i
KRx/xlOrf6uivPc7pad2N7oJAihqx9UrA7GuUYHjgBf9GVV9/eJsuBCpaFsBdxGtfP7F9SUdJB17
/GOfIaU0SlH6kS6FXl0511wCN2KNf59FEfeG1Jo6X+78WYmkNbEzLOGxlu3iNlPbiG5vJzx0FGbQ
DH3hpVURum08L7suMordkIfRI7wBgWLZtHeaVQpvUlrJlUdUgmScxYcCNOKlGTBOzalgXsfG7neG
I2QYETJ/ObLTwLHI84yiIj/+6ZqkVabZsLsgutOd3eyr9RhXMvYp2SmDPLEXVmwfCFP//vFD1jE5
3yNXohe1Ji6CawDYZsx0PVQmifCEUzypDkHCheGDe2LqruCL/vGj3py5ts9iB1j1UmwCkHDPv4+K
N+8sRWF2qpXYdJtBVn0pLdv7tqj6QGZt7CVqqvuqbltspSb5YIXTCKQ4KG4M/BTgyWs+IrXEx6sw
O9+K0ijoNCfcGbTHPkfyclVDf3nn4arDlqgQAIJnwNbUBOg2j+pySU+UjSaE5zDJvxbT1KiuI0aR
rXST5hFuRX0yBo5iV3ay/HZsuwmCjD4PiHt07PKnKr4X4Rx+MYQVxkTLpcUL+8gEAmos2XGMQ+dZ
FHX2SZrYh9xlBrQISrWOX9BVyEj3swZTLHXQwvvUCZvVgbzH8ybquuQ7+GYRQ75MmCYkfOwVxtj0
sT2ePIs/cbCzsui5bo/F51a3m9xV+llpPbOfhhzUXEU3xeJVJBgPY/9YKvnwTW4i8hKSvB+vKdje
G05KMPZ/SKNrIX4+ATrDkHKOxfRklEpM2m7R+jWo1A+RVXHAs/+Uhb+S52wwL/ZEOJTQys+fJ4Uq
/TBdSk8rqdrXyFXxbZyRPF1vnUCdp+kKxrZRVaw7EC3NtQGIsoIdaMterybJWmol7XHu6FSAm9l2
TvFgzV9GMcZNsHrifkLQj/C3yHMJyo+c4N0zlnl4Nc5wfbfzxUYaChc3CFwwLYAkzt+dv2g4fSON
J4CV9pY4J/1LZQvnphb1wUQ8dKD+MJ6QDchuZUd/NzHc7cSBv46fcnu7KEYUyDNLzZkUQc1cdTtg
0TRIxfIXOqHiinvQxTYEwZHjATYCdzNyodaZ89uNCV++bMrTHg+EguoxAd7KFlcU/62I/1+4rdW/
ys99++tXj93a/wcea28Xqv+zydrnX+2P5NfvLmtv/8O/Nmuq9h9ajTT5HG7fxLmtG/d/vdbs/yAS
RNyKmHiFqdX/bbWmm//BTO+/JmsrHZ8v+l+nNV3Fs41qGgUB8n/0aeYfGa39G6DzP1N5DYHALAUG
BscU1ziwoPPJkSRd4lhRSx+gTUeyGeC5jXllHCQrqr5reFef1Bb77zk1Y7efp780gta9WO3bR7sL
w/tEJPoPsgsXD4NR+xaJdHyK04W44WGBhZWm4CYxl+ivSsosr/OwjO9AZ0o63X1+L6ou+UdEuvws
0SW6JZBFejDCrH2ROtE8ABMJN0vE8AR3vf80mUN97BYp8koRp4HApMpXJ4sc3554p9ZRpde0x5e+
7uXotldmJrtI2s5dSJiG1zTrn/W2XtBQZ+mPCuc4F221uNWohfdTXfQr83O5m3rT2E99rN4vMUhV
1S3FjWHG2X3ViU/UEU+RqgTRZL3kSph4i6p8DiH+ejAlNBdEdGAYtPC7YyO8J1QumFZER4cm5y21
+pN8CX57lKBlGbw6tw64xjc7I+tv8K7JXc2MD6qWP5rRq5irF8nIWyzHDPE0zCHAAq0Mx5UjIU5l
O873ZWlH/Pqh/2WLWt8leV7sFfzh3LyoVVeeBV5LaSx/1oeiuZVmdqilFN+y0NG8gipxJ5TIF7H2
kLLH7RalLZ/DolI/LZVdv4pSngPLHMy9VUnjlyiBnQ8Yht+WSkzaIW7A+vusG469NhmJJ+J8CiK9
cR6dIf57QD2kpEXlFjSZiRMroLLaWuqWVh/+PYCX7IpG6581jVZAmUfSrg6H0a9r/dGQQt1Xq/7J
6vqvEs4RGOuQKDercFYn/bYsIn8itBud8gD3EjZNbWKENslelA0/LC15MTINvV2WfZLD9XieU9nr
iyW+0fS0CojavutxnWuk2JNwj83r9kestgQXDFEWwEx9HVU7bt0uGuJ7qekw+Ue8xo/olBa+RLlK
oTP71m6QCQ1Wmt0psS3uQpvRcSNBhphZNF4yF9qNPNYFqCY+n3T0RfNTbWwCD5xFuDja0bRoDiHg
LDWG1gXNVEm71hQcngvDG4fhoRriYCrH7FPrCKocx059s7MxG9B0t44k+29FELtVNTomqV1soTBW
lOEJCxJXx0rNtEt8Qa15l8gzt445Hz2CDVwqb6Rb400eL67Wq8TPYMQ7NNW0bzCCOqij86ttlVtp
IobcSvs7xUjhZGqz4ka9NX2K8esMWiO6GVUzCkaR3o3qkEEIM1hweOIHQs/utDpRDvj6xO4kyTdG
q4DUa6V2S54L2HJVP3SjrT9PUt67mdX83UntqzWK6lH5X8ydx5LcyJZtf+ihDMohpkAgZEZqyQks
BQmtHHCor+8VLOvbRfa7t6xmPSkjWUxGBAJwP37O3mt74q429YypQnvBtlbEoUEhilxXe6d7XFz1
TpbfS86qAUACfeNSZpj2nIVz6ZQOOOHFC3W7kQEPgkTZbDsnmXr2rlh07ONCC4uBs8gw8InaPH3D
G6nvxtKYnhW26q1qOvWgTHEePI1rRZu0buujy9kGZ8yPvMoOEkfQ2UkQixNxZW7a8mbo/W7jLVke
SPRBG2uaPuslzsAn4CYR2NSZznvZye+0rZUtc8Cg7dXvSPsD4UuPRqaP8So3DjOwXb2QVcexsd94
TeZeZVnWPtuLxaStkZ9lmt+JWijgF3aQ+vZZs4xDtgzPjWtWVKY59+TQPsRp9lUv7rurumsxlu21
m6Vp4JRlCcYZoV+Z5UfRMn5KFDkFWlmMz51WVWf8q1qQIrULzLVzSQssi09r9OVVlhDdMdFZ+yFz
qAu1VU5RA6jvVBB7t1MFM0WQADqJF3XOeZM68MiMq9z2+UzWHR6HqO7aCZRavTJSAlebTrnYQqFm
NfRjSClOit5+WYD0rxhS9Mr6WCfbCcopNjlX1vMuQUdxWiy5nvxRS+8X+rDfssYWBYqkwbgenUre
9LQG7KS4i02moFFZ+tk2sddzWSxh7Hu1FdS4Fb4crWBgNvr5ayIAEgOpkd99mCHfZ762Y7H6d8aY
AzL2pvmD8Z/3zkCyC1DJnvgg4B7K5JK7CsGSrSgaO2EcpJeUD5WbfQ0D6eg2Q4yNNhj1czOszCvB
Gjz3uJgC01kPqQRHnCRmfac1o5GFS+6bfZCvzqs2i5Es3Coa2vnb4tZPcWU3mylfkf6zDFyPXfE5
pTphfxmH605zS9JPyyTl2e7M9zbN+jZUmtk/Z17qJHzUONWDzEpIuClKlyNN3XX39eo4WthPpebt
+kWzD542a29guOoryg9oQUVbu4+2rgEJzupWvbmaZu79VdS3CIHGg+8XzRXpg9qmt3MtYSwLjyOw
klFeWXmfTKQbSvOprdmkxsxkGcgqNX4o3Zs85GNjzKCya5+RKYpHm4MVCOA2XROYNLXj74cm1t47
lan70TTlg0aw3z0Hs/6BUsQLzKl2QImrHiJoghjNQBSR6yxaZHvNNyhD1vPY9eqYFmVLTvpaPDU4
iRrUzsjMq+bkg4M4Zquc37keKRuw0zXfl5UUk25J1Y+Ev7Rsyqy3nlCoJyOTS5MVckzgpBvSui2g
9tD1Dee+Hu9NJaLOQ4IDfyGjwew/5Dlenly/7mR8rxUuO3ETM0+f8q3yyydnKeMfmZyc7WIRUtLj
ERZfnldvNN3dDfa4KbL1Qze3Y4w8HWcEvtfCj5ebjIDtK69QQzjm08Em55YZ3YxinoUiNDOt/bic
AE8WzefbKumHLpjXGKlV6qogVs07YiBtsySqvdy+ZwGA1Xd5RqeM/csfxp22JuLJhiCwoYywznrJ
cqwXMzGobhqghmQ0p7v93QiA8UnyOFUs/nP3kHO2irzc9m/TpO7fMwkeFAEaaZT0wSK1gtqp8tw7
pMJpuAWp/pKhldvBn5zvjtt/LKW7PpWdmrg4ldy1urK/xCLSiNqrZwdF0IkVp7vrO+MkmrV8EEXh
bpGty42cnR0oGrVzU+PDzfVn3xpooJCZed340t4neceqDpDnrYyzvb50O5PnUmj1VeI1OzN2WSX9
eg5W09afM75jGUDEB/yolfX3MV+oUtZJ8r/bZKfHGWq3vMyTL8KG3xnWyBuzMqK8ncWVZRX1vWjp
PjIUSG/RxJpvnRzHU83g9ilxSutmUkO/d8qlhrmGebadZnvXlUP+OdZ+HI09XoUVKOPTlCB5C6y6
835YVWnxqIrO2Zkt5SzIpI2wMdthbi2c8WZJjnoBA7WudvQ3JnY9Z0/yXBblWlreJo1Mj2tjyv3c
oxvy+zy50b1REZG8Vm3kmvBtjSRWEXZXcahNaKvr4r4IK/Wvp7Vbg06QNRpko9E8AYPomxA4pNID
kS60LvI0szT8ZDmPXcKfXRpK36al2FvaEMFwePA51HprZwUJYrNNMqByVzky/oCZSXzIy9GAXdj3
+5bAezdjri2TzDqVbdIhHQEAV6RLdZCyVYdVueZL5+EyHCmEcRqZDXBwkTmFHlRd7wUMYbNIubJc
6C/4fTCWIr5KVF9gRdHzhIZDFhtHaeOmieyVgJLAHd2Cp9TWKM7MJemDn/c52artN2J3tagVAwmw
YCmnoURtuS7ZVG248fHq69hcqKIgg3KVjY1JmjKBQmtcB6qQts7JI7UiOddYjMxp8qugc33t0Zeo
/Q6a6xKAqS+1RwaQsPZtz7SZZMe5Dex2VS+TJJmh80g4CUGXLCDsM6U/1gmmN14oG6dgzUvL2JST
HnPhdO/ZQMqDcrHpori13MeFrJQ5HPykuJ9zq9qhIHa3Sb02G32xOyLXHM3im8dPNDLbD9sl66D3
NMXyWE4w5x0rr25Y/5NtnlDI9QNsnbWssptYI/TaSoR8N/OZB1rLi+aHqfXrO/z+JBgSZ9qi/Hgc
+wZH/uSDElxrCg17oJozc8NEodpZ11q6F+viXFWCPQkOdHVtSyWPed2Wj9i4LRYmDnVsIHZYWbyB
CR/mN66OOnRp4WzSsXTCS/TAFreRuIp79dYimyDqdgBJ5KtM7IUxrgdVxSx5te7UN4vKzP2cqiGw
2gSipcwpVSxtPBpszsducNZdqVX6xpONdpo0Lwm1CTiF6j39FLPzRRUWiAO29G6fC2aVad7VWti6
qnrtl1Yc8tYDner1PjuIsTC5qZY9f8SGqpPGZe/AHBgvzjQyv+fAeq93/kfF/QssGLPPOC3BMFRJ
pA3YoxyTc3KVdByL0hknezXYC5HUiRWSdaZh5tK00+hs2v5hTa37SdpHr89FNDjGLQeGb8r/subk
YOb9blSTfyDimRrXyIJMn+4bTnwB8yX/6KeWG8yxnR24P4i5GabhlTf6Fo819NChedGmDPFSlw/v
8JS/T3l6GusM0Es5BQaJpIhwzuj6aaDF7QWAk/6wBE+EprdOaCuTA4M/CoAm1cvste7VbKtnv9fM
qFBtEvhVfJalq0KO9+W1BP7KClR6+5VI73jDuVicoRW6QcvvoJnOT8OCRZEQyCRodI2beHZjqkMr
mOsa0AZVb7/m1pVN8ndWG/UJxHtoyWI7r7V4kGulbbW4WXedId5GqAGvLITFfsqKb7ZTQ7sFWujx
oTNDe9brBQWsSRgFX32zic1e7Ie4eJxGTogsbRnlhQ+VpeBAj9Csre+bONbmwFhjmtHCdMtd4ut5
HnX66IaJ3sQbEhbyHT/YRas/P2T5+rl4ycDIfbDpROeK0JM2vu1cwXmnc5+trPabwBVxfrD9XH3k
o6GHwhjw8fHoRFZLZq2ft8Foztq1647+vekDIghl7J07DkaeGs5ZwcgXEXt/srrM2XbAnbfOYEdC
SC+YXDABs8XpyOqXc7y4dKEFBWY3XPud/5krrJHdUkOZKPto1syTlZE6WTidv1m87kkJ7UFqjQzN
Dul9avRvw+BMew6V3K+Cr6Pz/TLoRmfcd4Ct+IRsSFNyHdOdP2IAWW+Mufy22voYuhjH9gNxkzTk
lY6Tsadyzq5NTSaHmfOy2/JvmF62A5+TBgag75DmihnlSbXLHGPTioWCB1kBBQivPvbGezZIxcJq
fstF50U16JF8tehxjyoOffpKRIgPFhVxaQfeWA2R53WYJ8v1zlD1A66UQ9eyJMFbIsokFyzCttFu
jcS+Yr8NYi1+KMwPzZzGHXjDZdvPMvuYE7pEtLmO5eh+c/vxNFCudwZA0UmyGTeF8cBe0d+oUrXH
ym1oU9QmZ6zJPsWxuR7cuN6bTpyEwo63oxxuu9qPlkEG1eQve1WMehBPTiAJugvbpK4PKf2+sBvE
uDP0UtxdKE+7Mo6XrX8BFDh5/zL5Qt30Ra0Hdea9+jarSt3kuyJWa5gX8ZkAHHPfxqUMlzUxUXX2
T3R6t5bMr5pKfrVgaiOcFZxU+Vy7Zc7WY913r5ZRy7uqdx+HGCm5KBvq2MkfdrXtjdcl/YJwFdpe
2V1/4IhODI3bEL9gMwQs7cTZNhBTALMNSwTi9o44F5e1VDM+OL59oCsm2mSqzENbWn1g9usGw20c
MA0LbcroqCrAuSQJqenWqM9B1gkBbACppsb2HIyJfjAcfoFXIjuZVXJTtADyfIKmEX3Q/MsywoWI
rMQRjS5bWPnTHFvXep/o+4v4lCePFo8/So70zjJv1rFKPzO9qBVGUVw3iZX5YZHWD605vw+W0wVV
5TO4hV/OuW0tsEUTOm8Q+4DIVh46B59zW8eoWA3t3nS6Y4JlN4wdG5mJleyTko6eXpgZ4lWq14XU
AIfgL0zQ+pvBxnNjV95Zp7D2R5h0A/rrQi9OU12/KGkQKOmQveMImV0ZXsVto6KJFeXajKHOXe6T
em/N3OVphfFiGbw7Cg89cpS/sPSrsDLcecOTfkQXwzLScMBUPKABJeCPlKLsu7ekn1bWOMFI+lMw
JR5InrFdWXq95aZjlN55PJzUU9muU7W2Sf3hXoxMtFbVh0sshvsKjy6WnVfLzC+OlQorVuoRbG9c
6Vp759TOTlq4kT24znYW74p2fZMT5QQjdIo4eB/hSsMCpWwmd5pjvxLzkXzzL34bd41DyyyvGM1+
Mo5NAmVx3VxKslej4sKPOEOdUoSrMY53zZyfzKHf2m0pCQAUKhxmi55BFrbpjF3cretHu6jS3WzP
pz7pPTaOZdqui/XeFc6xiocrA0DryH1FptD3smqyULvcgfZIs3JoI0O21OhC1AOYbcfdSM8qTmvq
3M0jX5c/ySjuU0qnqtrFw7pGqduy1RY58cYrBtp4S7L7Y+b4B6MoTZYhzn1lSZJAMA8LZ3rTX6wn
J7V+oHU1rtKF8WaXCmurpY68UqrRrrz+m96Nr/jhYYajfhCy+3K7GodUP5TELWotYO+82qRT66eB
PdUf7LNossm9nixL7ot6fptXIEHpgM1bdt8xpkRox69pQgduUX6qfn41odoFg4MozKlSa5/LJD9n
U7peGZ0pHpHQJdeabXO32C+ayt8bc7T2/nhWCKH3XZt8FmBCIrTL8xV5uvh58rnc0v+mbOkD3x2v
jEw/TYrNZO6XcCnkxdbgXFeVc07VEvlpsXL12jT0J3PdMtfW3zBmBt5siki1MfbjpcKy/r1vop77
v5tvcVlGkyF3ZvFjWZ+V/jY25iZjb1yLst6QZvZ9EfXWa0kibvF23zprX25UoV9o19VICws6Y15q
h0RzVu7HK5fV/FHX7BXEhFZ+pQqea1VbTMdNud7RzkSEqpFQluqypIWv1UfK0fhq4snKtPrBzePr
QXOm3Wh22bl0kzZs+/mJxLdwEIhdk4S1X+Ha8eDqBYwMXk272qsVZGWzaukJ7VF55vLPcP8gPimb
N9qkADz8mZWqddSr0l6FP26Zp0aUVU6gg9AJnSrONwui/Ae7opk2eeYxMdZDwZO4oyT5RDQWYTA9
6SBdlBq/6ri5BhUTbzkeffnMYcymw2Rf6ietSXYlubpeu+ZRZbY0OJxIK7GK50azsfV0PTqrANmb
ldZ2dfUdgnbjlM5CRY3R2i8LhVLQedPIHVhNIVnEEka0vp6TuPH2c9wz8tSHkkK77e9Q72uHjIkB
EvWypnvrDGzdnv29F2W40F0x5vnTcnk7bmvPbwUPOweQHNvCw5KIvZNxE5IoWO5UVhyMHFkSO65I
OMC6b23BIF7yk8pRx2RKl/PKpGjbjkZEEl0wZLAGFjoqtMVN6l/ud3WrXGu7+PmDVPm6kXVSfSM+
4JTHGr2v6V4NAvJjPLEry/6ppmrKFupmKbsxrPAlHeeRsUXtQfkcM/dzLm0ndCglFr3XdkDNxEk6
7FQ0wXCaLXWUTKTIOA0NhM7lQfA7+9TRmLXY9bKmCS6AS52dsW7sUCLlEQEax0UFaiRA9tL+a8/z
KuWp0MeVvgk0qmakO4cnoD/TIP3RtBAjtLhj4TWo/KK1N/qbYdSdqEwZhi822yQ4xwS38yA3FGuP
KGus/aBVBMqQq4cKzKDusaG8bOZ0GgJHNv6570aVBir3ea5rkbKy5jH8TSN3n9yZfXpSmMTBptSH
0c2dKlw7J003lavqc2ygQgrYg5h1d4O3yxeOzgaxgxtezr/N6b1/aIh2qe68Xgt1Qki3bvczWK4B
BtKoK61yNrFXZwcf8/SLKZBSjT7L/Dh3ajvaXX4wZ7x86FiSaDHGh4F9+TtfbheNtTflgeuNSVAV
uf6ilb3+lVLbtEEcl+n35pLs4ys6Yp5SLYhLv/gUva1fpaWrv8sMm4NTD9Nr487zc0HvOSwbq9kO
RVseU4fmfpeFgnZoZpHaYBtnWkJil0sKTcVCeANb5Klah/hqLvz6Lu1N52PU+w4pMOeEjfC1drMo
K30e8kagZsvH9bruquJcDkOxNYBtXIJfsvMyqfZVuat/nDQoWHSneqpaVGZWH5vnekbJQ4zBe9LJ
WztjfpDq9JJIRNYOKfTZa24ItTVQqbZ8YXrzQNnXnlRWiTcTEsVISZ9MzzN0kaOqbCwsRWzfQF5q
EnqRk370m9U+icJYH2ZSHa+cElgA9k8QhsNMqrpbUg+XTeLshtLzAs2V3stkz/JrFCSnVLGHYZoQ
7GiS+kpcbm4HhqXYFsG0V0ll3NuF1xxMs+1fa1MsV4g+mlOTrfEX1BV6cOT8JcYF0CEJjY+r+mty
aWTbmQuxAu/KoBkoxHotWb9UBqZVy4x4R6vUOjXzM6gR7R1sWszJyBn2ZqWrOyxgycZbZ2ZydVbu
5iLPQ6f35amPEestHcVF0U+Xh6dbivCSNtiP1EXUeJ0Z32bxOO1107BPRqLccJlFTYXglp8tF+C4
1oxeaTEMyIIwcTCfLIp7yQk/+n82D7IEN9CEa45LscKleIrXXtDXXFGJJ+CBSy1JWWJs+adG/R/J
MW7+k9Dilzi8fxuT938w8k5gCfj3agx6lI383v9VjnH5gT/VGLb9hwDHpSO+vATEAPf7bzWGbf1h
EhIL9ANzPK7/ixztX8l3xh+wlX/KN7gPbYT//9Jj/EzFM3VUHJd8WQtNuvgngoyfIdb/I8e4WPMt
SnnUOojKcYT+jnOWXc8ctKD/wbBdst1zXt0Phrfek/yo31tDIrYxFRWcL6MbP/Wa6VJctNWDWfdi
iHIetkNT129lWTM2sIFnpgFA3XQz6nXakBfvAGSi49Hcxr2sKLxE6p4ZHRG9uHro1gLB9PtxEoiV
mY9mKceKofzWyrq6amrZqE1tQwhQ+Meose35jEXCv0RKxS1TN319XVLXflBArHDk9s0mq9KnjlYJ
LSeLvoJetoIzPGgkeu35THtm8iJoSfELLqv6c/Ylz/hfvvvbP6/cXzkOJl/1X6VaXFCMp6TloTH9
E+n8q74l9StjKSsarZkojce1oRkpbK/Mw66YvLtm6Y2voZjKyFlhz4TTMCEn6OK+u/eNqnjB5zf9
WDtg4yuFqhFUceUAQ12zB2lW87Rpans8Miak01tMa/I3b/43Sd/lvdvYSVFJE1SHqvsi7PqLcKtk
XFPSrwFIWDN95+gf7+pLJUh950Vdnv2da/Z3Tfb/esHflGJWrKepO5UEhjos6bl+Q0BPYJAfYyn7
brGLrXTZQu3ZO+rqclipr8q1vC5L84iF6sWMx6j3YGgV/1BB//N9Odivsf2gOPxfZgMT0efEDS+C
fKZzsCJUOWrFHP+NTu43nf6fr4KuCv0sl50S7tfL3Wp917su9sxME8OVlIaMOkv9Hcr8pyPm10cc
QST5mZh1XHpJv0NgGSStDPx8dAu5pzGewiAzUnzFyclk/P2cqtQwg8zslhedbN1nKRzm88rR83dp
rd2PVBdxlPEKVI5Jw9Eth/eCKLUqvhsmkXXcnbERrWp20kilWrfBn9KMe90voym2zspPFNOrGa5P
jv72YSz7+rVrU+e4IBntQxGXEZwVxBRdrSbUU4w/+hD96GHWRxOJaz6vB0QdtO1+Pqn/aL/6t7vQ
L3vVf9zV/g/uVx432r/fr7byvf78RT14+ft/blf+H6yfPp4RG9jSZbSLdeRP8aAm/sBrRfgY2n/2
sYsj9l/7lTD+wPwCgIJ9hMAex2WT+2/5IDsZ9lJkgBhFILz/M/ngr+uTADeJ1V2HJoMxgt/9TvEq
OkGYc0sv0km7udjPRr4+26SOH2vsWFdFoXT9H62IvAYuUixfWGlQ7nNpfntELxnKQ9/0HF5rwIdW
Klx4wNNEH72hHG63RCKud3/5Nv4/O8hv/o+frwkF+GJgvexmwuVC/3UVbjqRNTFT2GB21urSMFtY
FPs5zi0ejtUN56R1I8d14vxn9uurshvNDpbE/jFbsvyYWnNswsSy5hca1JO3/c9v71fr3+Xd+ewN
um7iraWy+V1FjxTAiYfEomOJ4ZvBaN1ja6XEdG6E0aBsZ6rjbWrmvGrzn1/4NwcYr4z6mXsIeiZ3
GhDdy3L6l90poy2Wp8wLEGwJjdGx7tGBKy08Mm2TKv2QNTrijcwx5Y1KWmmcukzR1S3tXjNCmXTk
Uy6oP8p7YRTD30q0L3vj/6yyP98dnGGczXA2yer53S9uz3ZTTbReA3jKsxmgm3Jupd2jFZAFEg/Z
VTSpNakhyhAMYpm/u2nz45JErcM01/pviqHXXaXqQjunfZagq3A0puJ/cxF5jn95oy6abMAY5iX3
hSG8BYn518vI4cDxZ8HFyEUsDlkSS9yjZn4qilLfu7r8aiB3RgiJ5XOaTPZHV+eJpIHiDjfSq8ur
JU/EmzOkNrqVeuzvtJmdIV9KcIvKk51D5zQRr1amdemmzVJGmP0ojHcl/YWA0Wks4e0tRbrDG1qm
m9nThvV2WvxyviN30PhYCYW1962JkLUMWiXr4paY45pJit9Y1l3uV6sZWXJguIXWjECkC7qh8Tsm
xnJGbmgYwHtTSPFIuujK5jQsEAVsBha3RATj4LjDA1gmaqs2nr0PF3NnuZFZp/UHiJbDdmRbqnfY
JfKCQGXNFQEsJaRlKLWakBiFRh6kanvzZhnreDms8PhwBWOl74NSiplTnjtqMuI0P78nbuoAyqmJ
gcEVbNjZ1ZKJiypzLQrkrswf6fEt+hCM+mjTKmgZZsh+STblUAgMTm6fnYl8tgkrJWNRRww781/w
7CZD5cJBDkVEUVEEurS5lEOzxt2u8+eB2eZ62VGBn+bzbtF0/SNxBHJBnzS8dJMI6LYlclQViCnp
jm2MsWI7rHVaMm4f+pPXT+j0piLNlxulWyKHwtmVzxwieo/usO99lcvq0q6WVsoQQM1zWBFU9KEv
Ekej2+aQ5BO7nG8de2CdXmNdnLRx4IRQaqkpAh1WScxT6+mfnkyLYpv7fnz2Eg++0NIyaKmS0bIj
TdTepm8IfV7VNIzRjNLoYNNm4x40mfJNdJrXIM5VerfCvPoCCcJUe8mYcK2wTdFxGcYd0PNBHuO8
oMVk5MKfH5U90nMgeTX1twwTjDDx6+5WJHNNDWIOxBGxsoz72Eqdh1a0zXwQYDWrIK+S6Q5KdMbw
Y04KA9mWn4kIcXRz6ETb7rRiMI5W6b1XlUb8oKM1F+ytrZmfrRPLba8X+dcC4b0j0KFgqYLrMBsR
6LoOGVutTsvqnKZ2WL8w7tB9Rt2zI7Bz/BSNmZ91meuP7qBXKz1Ts+Y9rPOwHyZpXV9maIcE5dqL
kMraWIhPgzIzqk0z22mY9kOzFcPI519mwqLL0kuipE+JYCjQCG79IoWtUgNDz0O7HYztXA0Ym3ov
Zx2feuNzZWyT0dGMzRcDQjIezaKerLAZc7mXQiikYOwTW5Rc350hwQmKcOtHp3WCzg0/jzW7L6vH
pgUpHeCQy46GnDW68x5SxtpqI0Hs2ENuawuzXnroL0UDSTXDNoVao0Ndxbg2N82gxayJUy/xOS30
PevXOi3rEbSceMCYKD6yealv5EwsmtN1jPtU7R66bGiumgZNYtDqojm1wmRVaTrHGsOG6cmwhSct
5BaAQLtdOkP73niE8XbuvEbKaNuZYWecHid7Sa3Aa1TxA4E+MvzYInV8SbURXcOkFbezTDx/NzOR
3fSZXO/1os1CI/fsE6jRPJzzXkvPCwpH/1R2P7OuSoNZ2QAAk/O3jNopQ+9R6+xcuk7YvE97K2hR
UrwiweFmjZ3EOptor7e96pJbtEJwhgsmeQG56Yy6aVXeFQkATq6MtXd7yErQssUzJm4GTZc+chak
jYbWQprEfWWm2WwVJu19niZuETJAzo6LghGmdyVHEaylNjW3vuzytDHbAMlZH6ZlrR7Y+csPz8ms
c27IcVuR4R3fDcY6oUnGbzoG3Wp29xWZlXKvrUrdLRTueqhnsXMSBNcXpxHKdkSW3nqr1TOxW/qU
MRlB5R8SLo8rRPXrNyvpbdQ2pPtu14tZhMZCY3t3CNMq7a7iTm8PGfQXf8+GrMXAA9e52kz9nG5h
bPY824V93bsY8REEIqElMQq0R6rBnUYjofWiP86luB09JI+W99jEnnlVjMuynbSBSQ9BGa7xWZXr
fav733ujvaezHDmM65ckuZErrNM1u80QXRyE7Lsb25JGiuSK2b2lsCyI1HgoW+c8GMxWkVgFYsbD
gEabXxUW0lqyGwM7ngzEj9X6FE/+vGX85WxrcnX3Ix0CdCumdWCnczdakuXfYzyWUI6Sbsc96EYQ
fIYP+tHzCUFH5rL7NE6E/HsNoCZ0z00uY30z6Noeb+wMqEJ6TgldeaizoxSLWkKklnRmcxhNgaRH
EsrGxEBoF+o971YawrWO/LwqkG0aWqpv3WySJRoKs4iTd03MWCG9GJNmmyUJGUrA4A9Z7liUWsgL
GSvFie6dJ68glIV+T//Y6CyqZt4aXOGiilACqvi+7kh7sBMGHgj/mGOBP4yTY1X3eAzmQVyNXbxu
AUDP/Y5SYwp9OYs0tLJpvi6m3CevylcTquClnSPiM9YWqZmej4yjUelGGHjGveFJcd05HeX7YtkM
/QnYctAzzy48HZ0p6j2edEwhhQZ3IIQ1KN46RWp0ZAIVYLSgr0D0UWOPWzp8zhMK/u4qX9A9hbUG
2zKQY+1c8iPa25UFiEGkxtiFsXH5xQzdulwj8qelYXobC+DZhcWU5Y+AxHU/GKaqt8PFqhxz5+Gu
uHM1mOll7hc/WiPRnjrVZioi8LA+9JepHhEKpGrj8e7J5SvMp9mxvNeU4Z46dhCeEO8PcECARtJS
QTGzkCEIin1v12O9YVzhb+qskzdNVdXpnt2kvPE0f35TZtXe27mQRwLPvDvikOszQUgvowddwi1s
8wzPJXlmko2dBA+W8U1wDDyBHPD3CdFvP/Lecp9oHGKHgsTyyZUVb4MR6ye+OO4YPl7MzECacNWz
UsgXJNEGKfHzakWLpsrNUssPYhDnaOUsFxaWgv1lFnIJaDEykPRdqoDS1qxpr5LS+MbQLYPwVfhH
gzlOi+6G91lMVl1vC3sEylEQv7020KkWa56PTtWPO1KCis3UNmMUT232krtUfkw66ShdhHGhS0D0
jFfGYhSlCUVxZRTT1ehYJ8wOI4N7mqIxovYAh7j7sehwPbyWx03F6hBDztrZ2B1FxNo1XTeGdZqW
srlXpZjWcEms/6LuTJbrRrIt+ytlb1wIczQOB8zq1QC4LXuKpLoJjFSDHnD0zdfXgjIrM8hQSS9m
9SZhFhYhgcT16378nL3XHs/TPMf7BlXY3SR78zFH13RZIsO4WZRe7hZdOoh0i8o/5FNd7Ykx534p
ZvxTI5Iy20rCzgfXBWXLOHrCM6K9Kp31NrHh3AiNsrGRNjci7ozN18pyoqvSHM3LtjW6J5u7+okh
WHNBBlByDd4pvmvQfsRZd4v2obrSy2ba5gJwESsDQWKbf3SjenomyqN+Gih2UBC4yLXTI0XcEoiE
QS7IETIq1VhcocnuQLSWXZCAqzmYjTlcr0apdnK1Mg40JuJ1UcpD0fr0iQXj6Lwp9aM9cUevPbs4
LhArQwxQjFMhER6nRV+pQuNRjfvhxs9VFU6IBC7RwbVh3zDyoYnU3dp5Hp0nlyGhzejrcul0f6EJ
Gnmk5DJ3DDJRNCIooAvNx83n3rTZrqHJuFvQI7xf4qY4erZeNwXMBFZOviQ6KalDAFCjrN3EQWBX
88j+1jjMIw9DviJujpwIF9eaISPp8JAli3VrlEv9aBKccF2iCp05oVK1B0xHNb0g4iNBZjp4OEcu
F61cNAUL8mMiunbaGJbL0qm6x2TNv/uT131FnJXv4nFGq5dYyNxUak1BOkzRUcdZcSwEoLRNLOLv
kCVdlUn5dYnq6EDtXV067orCz+qZONuN/Tm3oyWMtWY+2XbdDSNTAy0I2durgP8NdaMNSCAYWdHc
1GGm8RGn+bEjNeR+8HrrUTlJdpqbsToUU4M1TVeNfz1kHXKFoV3DLmtYB2i7DoJ994tPZfgNjfTK
0NjknEGDdi67yLgmrxvSaOd4T74TcXfq+2K6NAgZ2KO3fe+t+Apzie4r2qbyo2+1H/BqYGmJsgsC
zrwxmMBTYlseOfqLRqCMwot4BXdTblWx2KfNvF5F2jUPUx8/8JnMQUL2+C5Kou4w+NN7L0Jwtywz
TcRF3HUOzkrb4JA262o5FKU6JrBi9jZGF2aVmiUyuujLGLixvZTLeEDtx3aUc40xOVse8UjZJ4NS
6uxRX3Chq+wvhSvwSA4TMxLEg5wFfvJBpMZdEafrwbC8b/SXrQs+bQAHHC1n5qJHX6NCaVFHLsU8
XbIXcHVj1PpAvbaecpTNGF0tztI5vbIGuSxBBZ68xFukhr3fFAsTxxqxt8/xHvP1PtH6ig4Ux59K
NSVHmM/2hzJT/nWzIIqXNVwGWa3DQU0D+0juv3S+94CAAqtAlLWh1uYQIi6sD661ME+kN1xNjs0Q
2cu+Qv2bPkwl499gjuf57E1tYC8EvRdZgQhrUrl6iBatD2OvygF5g6CokUmEGnv9mMpkPXSODdQf
8CBiNIAa+2bUSFpwBg9nb3ZnJyiHAaVL3o98hM2a1IGjuDU5DVeEwEPUuBNF9RKhHy7IcPraLH12
yR8sb1U3JO45agZ57cQaGHDSts7HeKidC5f8rhujkMtzbpjt3WTquUPyuDQnIeWzo4Xbh67X6uuR
vJTnwhH6zs1EdtE4hnPdWpV953SlgzaA68WEmOieC6W8iOAuHHWF5hKnNBLlGJX+uWqL4cJg7n/d
p+18XydFe9OkPv9aTnUwoHV46MsZiuPiTJ9bZzRfyqkvd8Loh/aI3gJAad7ly8nPqxxvGx2vs8S7
wj+4CXR2M+0byronrVbxNUIwtPcHb/lqs8KPk/RmJiP1BhzDuHFZRnTMpTHo41xwCdr7ZGKzKyAU
6MEzKVQRxjwjN267EvORZU/DPqolRefa+x+wv2ATU6WQ30ajwwk0RA3OGF1k71F9SI9h2zjcR8oA
Tt0qGqHkYn2Jmtk/5YDaP9b1VF/ElQR1WlQXzuJ3oQFE9JGy/aEYZXrVZNxocWis95Nniw+JSymb
6Hk4CSGSF4iU+TetNfub5VJmtf0R7Vp3gUbav+pbwMQki+tHb2y8e6FaRLcsmpOfCbGbsjwOZp2N
YTX01rFeYvSRU3U/L+TDOHK4H2rL/IITIg7tsp6u83H6xMSusDmwBFxm+A76haEJ2bXsSC3q2nrT
UteGTAKRztGpHAz9cW5R5Ux1blzGbobmhxeug0GQVmZ2QKoLY6NrZJl7wcgMM89cljRyqGKdQ+QV
rHcs2gRM2I536pd2id7pYsnz02ij/D6sLdAKTQzBN4VDAKHvlF3ruH4o7Wiuv6Cjc0bgohZ8jfu4
VONCV6erboH7M5CB6DyZ4dwK88IcmOIGalgtD80Wg6t9bOZz8r6h+4TC3tXixfS1uxyiYho++xRe
OeLgxkcKNxisQrValwwznfsxb2kveQu8kePiOIaPtljjAIoDtWR5erJbFRMxM27utnIpXO9SYgBD
k93mi3fyEan252ql4XJFnButtJoEdoy/jSQQdNMcoz/1uGWZeDCOnHxLGtSTP9yxnVb5M7YVnHRd
jvM22Bat/IioqjNvkhyLxnc6cLlu+TlGiCe88J7NEzQS+S4HBGpc+XK31eat4xaRzcYydtkho2r5
Opp2+WhxIfClXwzvfI7q6FI5U/G+L9viPbcnKCqRKJ3Pa5u7A5p/T643ApVfekylTvZSTs4NEzIC
M6vMAkjfzEla7hdurddxvczduaSXuNC5iLq71ooiZL/WgFGuxv60MxwG2VWhjSXAirCVm8A9q2OF
XZ9Sc4zvExkhmmdLwFjUJekMbhXnCuE69Fx3sDVc+QSVAQlanbbs6UzqCsZllqZziKKgb/bdRG5A
0MPaqW9MMVfYuFTr0oanMYlzqsG2GrSWxf9frSufa1f6zE/WDm3juI58vd3YdcZ3hCX11u3cEfgY
YL5DmZrTynuMNMvzYI5iWcmn7FCh5iuxPSERRwhXVURYXpCMLcUEMKA1GGHyiUMdb92RzDLmazfr
FPRbUw0fGHhMp5F4H/nOrQ0fn740mtCWkQtGN+Fr9SArG6kyQPrrGOODCO1hLpNdnTJ6CjsWhAhT
qk8Vgqud8lANTrYGppfjQi2mjC766JcVw1pQtcOumHtkSD0V2M6v00ndr3bqkK/nRal7RgCHXLnS
9nQXy9jgzVRNzwh6zWE5Zj2ayJmijY5TVs2PGTQJquTVdRCtjgsHyOgQXHIGbhD1uDpK9oy51l8T
p8VONnDh/jS1UXLX2Xb1tVfF8N61Jp8euO5unU6YKNJrhdxIrjP02oqh/hEWkHRO0o3M7pwU7uyd
67alT4tIB03wOMnuqmsKuEmUVXdA3xYZDmBm3tvU7ygi5/XGr5VfhrrRvs2BWssnKRZRhMg6cS1R
LKvntQEXY9Ap55SeK3wZWGnG8kPaV9EWOt+p9Pvoj7TsTbyd+anDXo8YuiPg9kAbpvOvYs7bo0+M
sQ5SL1rmAz+5/TyOPmYT24g8Vvwi8czNitVn59Z0geQo/WitdfuI46i/Mds8PtJnYMkID5H+rqd+
jE89OewonZccfVWt49TbIWsvi12K1BRz5Fra1rGcBYUVMj7rTjaqtC+XokKHDTrDKs4GMQZA2cdG
cXBH8NF2im78EiZm6V9imqNV70F8EgGW9yIsll5eDGlvlxfCpUrcc1djcU8Z9f7OxTvyOUVB2GJx
KqcHp0+qzSs18K0QXNz5zg2lcV66ka1+KhQlxRLxKus08VktPWSyLnE7ytVobsvT2pb5Tef1vnUL
A11YNCRMSiu9uGURGsrZpOR8K9HXamTXMKG29S68OPmGXMyCpcg17wbUjoUGbWTK6XVmHYfz0Naf
OznhbQCLYdZBhED7gX6u95w2ff55sZpkPmbaLt5bP8R4a5zb71dBL4BE4BmDY6xQqOp+Hm89vn7Y
Jys1fzAX9Gi7zqe5chbpVHGx7gx+QlVaubsHKNSjhogjqNOWHQtcdpV8iUYaz2Xf8AUd4p6PLjFn
kRzVJHWBAp+ymyf6pbGznYjwNzjz+oAMj+o1AwdwxQyT0ALfcZwbx2/41YZCiOPUtwbzzcjApq+w
l+8wFELQ4IoR9WdhWd10rMzano9CrgUnBgS4AerS6BT7eiqWLixHPdX7gl9nCti4CrXHJNLcVr7P
nschjFqwrObowAWnrK6GbJquCFMDetGoXq0f0dTWX5Bgym7HMW4tlwg18/keMHVMeVpO8B2XbiVz
uvXq5mnqla7DpqyZcywGbtR3P6ZYS0nq11kgvAAKwBDsBZyLfzNmXrtZfSyv4vZuxUxtfR0/IMi0
rNO2ee5dvmyQ6xOotiRIqJT7qNe/81P6Jmevnap6n/rxt8630tCuY2q6OnX8czLSLiIjzevhOUfr
vMMCaaMmBDpAn7vhqAuqxpmuogZE2EF3lX+U+DgB7NDlr044hTkZEreI6yCuqqvItHCg5p5ful8H
1SXLHVanJr5p0bRHgcSa2pO6PaIv7WmUWJddrrL1VI89o0Tuz3ZxhlYVrbumNTRu+rZsv+OFjHvG
Z0b+XtuNWC5JmrOiT9bqrg0kyDkqznZntv2zwCqzvreirTrwzEl5e5mPvtp79CiaByfKloRTMN9r
s/eH0K29xNnRAUp3ldvR9xkhqiFQ132awBKwUq6XAJjzPixxBSUvzpqk6xrMU4scm6581t2XwOGf
1mGt1b5rfHs+iBqcYOg14H5ukdJDtKhiUGOjuATmab0b4AwfkL2ZH1SRr1/iVGB8X2uT669Egp3G
6wdH1ujh6657p+K1PukF2IGMQWzbveudQBnmtzBQ2p2lTQHbPlrVFcUcT7K0GHZMZdUD6Lz+S16q
mOXjQ/dHJ9XcMccuvpm6Hb93azynfKuWaLcWY0PEk858nA+ldwlC2oW4l08Y1gwEiOEUI5VSYk5P
Xab35GXAn8+TVX2eIWN86oTynwxK353qWQoqTxocCLH8VhLU6ASwoqxrUu36M94Vor0cWypyvCRX
WyB4mMaLGttRWmf9ic0AzbwL84i0+ax+0YlGVpgNkzEfFmEDhB+a5NleHVxHxUwHAIDZJcqo+QLF
KkZh0/AvlqRkcjjnpMX62tq7S99DRCjXCFb1LJECRhySxxKmzENCoqZgjlUJKCMtDS5vdeZTQYfw
2eq7JDSVn9/yDdIGAA94JNCXuuHLZPsFfUNGUQy9x+yqd2CuhTltlIaxNH5JfGpTexgxNeX7WpXJ
7Uq/FeG17hityhiPLTY+ZN5WE5UPqyyS78yy2ezMkRtbUgqRhbSUtR2idrRC4EP9hBY+d/bUtdXF
1OstyxFabtAUQ83HauZhRvbRefExomSeN3xyVxMLSTO0V9a6xmdiuBmOmdEHkKYVZ4+MjCxUsCPl
fs2m9sMymd899F03ehiflDQXjsI63y90tK6Yny63s07yOTScNn1X95PcIZzG1UDXE3By1MmLfrO+
ubYxPCaLA4ykmOorE4nFHc1UFv46NdVByFbs8FGwNnzEWgFxeukKuRArB/WVFZ2RsWO1ikAoHZSr
IRf5pWiSl9LujAsGb6E3thq7QIYLK1mnjkQZHrhzUM27Ab7jMcxn+SBmr7xCSVLj/RWeCthPnZPF
O2NazUX/DrYwnmMtp/p6jbR/5oJcvGfiUO76fLBoslUJc/rIw+PgTL5/mVVD/XlOR06xaSGsZtKe
uknXbPnk64bseY8hU0aD/kOFU46Obs+RmtYtDQs7F2mCI5FGFqa/4lIanORLBYroEAur3U2G/m4o
azzhUu2L3SYRCv9nMpkLH3UEIsDw6YsOTm/tee1qgSzQUrPhUbnIUppSnZVhZPSm30VuvdbmIO3w
yFLiPoAiwZKbsve1tKNlvxQVQBNIIQ07NbpGebkCu/oySYt5myjVbTZZVJa/FpW8lmX9eKxET4L0
S4BMRM74+rHVkM548HsG2pWhiAMqFidCZs7b3nelx+VAEeL6m2eaPzLz/i244amQCf+RLGMLocgg
fP3UtnP9viyYPvejs3UzsxoMG0Ei2CRQEPXtIZmn4XGOUMlXJjU1YggvOzH058YHz51s82RxBayQ
zh+5QKWCy6uCDPBBWr00zi7eXJptnY9n4oVxMzW0lk72vcw3uHM9Qrg7Sey39KAzs/+ifFwphwFy
pcnJ7FflCVNrdZ/R1jBC9Lz2zWjq4cnjljuFJOaV9n3dIgE/WmLQ/SkhJnLY99m0LPt8ilSzM3Hl
otHhYtS8+Av80Z1r6C1Wgy8drTJfmI9+OjBBxVdvnEW05AZTpanRoXIBFki7ct/NNlCMMOeu8DLN
E2ddAm1rn1BaHWyD4hLkrWM7uyw2VspCPB8dPTjw67s2EaY8E8sygk7qquXsFoI7Gw4cuh+IfPSF
iYubuQn36w9VnzbVDva78a2sPFKgqnkm3ZiJVfrJLXBbHNNs9Po9dNrlCxnzqSBCaR6aIB/nTuyz
cUYY0CAV3/WaTjQXzXpmC6A7hksns4fmXJSYgLnN5DSOfYUpyV9zjhlvnbICBRFhNEGMQRj+v/bb
zQ+fVse47BDM1a5tl3vcwsNIsyEpaAuYORpWC9mMDJYCdbYDrNo/gHZfz9pfxD8xon9LZvpYo28o
34InX2lM/2tK1OO3+ua5/Na9/av+PxShsv/8aRfZPffP/+MbK6Fftl/gP/8jSNv/8fg8pcUr38T2
Z/6hRLWdP6g8PBYbWabEf8t/YSxt+w8SVdEbo061bAvfwr+EqJYF+1II5IkMBj1KT+SrXT30yX/+
h2X+wd/Df0Sx6ICkt9TfsU38oFT+efOhzJEWLFZSPX4E377RhTqezC0Gf8AP/bEzXyKeug0Gcr/9
DjUloR+XJT7tMkQgiII0rkFnjuNgHTNmp/iIxhwgSol65t2Pl/i3Vtt/N7kySPZfrZTH52p9rt7w
Trc/8k+HjfiDkBdbEgqxfazudvr8Q7Js+X+wAiTQLMtkxVDu/2uhGOIP1tZmsGERKYXGcsMJ/3Op
GCZrhVyLTX5LN+XHMvrf/4tva/yt/qd+t3vz7392hGyy1H8vFc80ET1bymbjR4LvO5s36M+y1THN
rbg3sEpz/mfzPotKcWLDnOPjn97KT3TDrwWo23OUabn0MSm1wLu+zeRYfHfh0B8yuqNoF4OMNv8X
h4zpD0ibp9+cvn/9nQDB87LpggFylW/RyFxh/LqpsTyKGY/mUA7ejjqj+E12zlY3vH5zylQIjRGd
SzDMm3fqz28u6WyqSHKmMMIa1r3sMAigYEyT29xbaUN5nfhdxuxf3uHGy2XBbIuFMEXx5om55XRe
02Lvzpwu6RHRpfOOqSlSV1Bev8uv+d3D3ui8uQWjYLM7/Lng2edjYdX2Ux7bAN+amTiVX6+Ov3xi
voXdDJY16Hko6C7L/dW77IVg2k1FYevGuM+0At2PVfA3T/nJr8SWbJLPwe6Lf2b773+SaJuk7fVW
MoCO0QuKYhhcx5b5Qtixmf5Gmf+zXwhd8lZwerhnsMG9fhQGcdKuIeUk+KTOWEuhe/jyd0F7P3uK
Y6KswPDADqPefHmLcpDFQvpa0GrHPOaDV0AglNnFrz8ce/uoX610Ph1KQ8vdAOfb0fb6l7EMVSry
42nek5qrwc3NLpmnntZk/dDDGfpArf3YXdMGbJ7j1siWqxzZqHmccdJkIOXKtn2kEbzS5ocUWkHW
HCKPFlxVXC+VyUTd7CPI+yN08Bg/LZ3To+vmGz64qVt4SErURtBOZvx96tAQIZdea4BoBIg+uxBG
FmbeNje+SpbdO6ZvTXNOaaQgEB1q9SkmEWoIfv1Ktt/47RthoTJy3zyKcORfvxF2AySqhpMHPkLR
LaLSFZR+dUHV3Ofv3FEZQdEPJs00gWpHErT4m8CZn3zyENcZ6ArMWdsCe/0D9N3ITAxnbUDveYND
tjPKh9/Gff7kC2OrLeeNLye5JG+3uBhowKgEHn0u/EtoMey7tHsx7gTUkC+/fqN/2U3Z0oQUptpA
8jh83mw3mYu/QGKpR+fXVl8VXBHyx6W9apz3dvpQyciSv8lc+ck7dATfTttm1sxl8807NPScMr7h
kSZlEPdh9Plp6i2/OSbePgUvAy1iS1F02ZiXxJunpHbVpraJlbrVhkmymUxxXcBL+u2d868P8viI
cMtyIFnbsni9JBgQdnVi0AEHV5lcmKs0GbJ388OvP6efPeUfBQO3eZbe9jn+aQ+t5wq9koE624M9
gJBAZzubiOzwbz/F8jB44ajCrsoKfP2UcoJwXlkD+AhUVpcoDbbitDDufv2U7dX/+VtsmQLZr7Tw
hZESYco3byzjhtogjIKH1K36Hkl6uTMGa/lqll+tgTHbFpz26ydiV337TGo2T1Bs/Xisu90B/vz+
qtkFYe52TTCVrYG+WlTo+gEJEE3vaRI1zt7gux+ccYwiAtMawIXsND2TP2k1RzCWA+QAUVjFCRxl
P+xHRnbernFjD0Bd22ysSwdXFYPXrB/DFqjrS0cEsQrN0oIrmmP3wcA7Fc5udPvWArLsoJdC/wA2
1Lf7jimTqOLiQuZOohGGZiAYTXv1zGBmZHpLgnTFEBjTR4881J4ecCw4n/E203oalsRqggLHThnM
PqJIFCu0WOu+BYVSGS3td2Rb3bfF1MgPjclyAUVNE0YQRGg2vhtzhEQyc2iKEKxKQy8NOMXHwmtQ
HyARAFFAqoiud0VjtgPWWiKeuMeYYJEWsE5o6lrbzC/WIZ58WNWcY5+L2XQBUY2eFodypEMIuimh
c5ZGrdg6surFQQ/XPPlioKGX9ROK3yCqK1XXYWtWmQPho3KH9UL4C96pBiqD+kB0IDLdmRnazLlX
MchNF1PqY1I1SGtiJA6PKwcRRMsSn0/IVHZC1d9NldftrMHzjF2kgXfvan+c1SkG5lGFaGTtLzaL
oNgZ3ui+9EmZTO8NIoSeVT0S6NYbfLUDzIzLO79wja9zDtwqGMoSBOWAO+FFu2J9dChJ0rDvGq88
1a45PcQe48IzSkygEE6WgCdqDSjcT41XzTKg+WV+7JlMfDYWLepQ+5b+RCILfIeg61UHSWxCSnVw
LDjFYUP/iea5VU4OBA1gcLgTkk1sYTVDY18gUR+zgzMY4+e+GoX+rPISEp8xOlFyyAquBkdCvRGy
Gm4BDxDZM1GlRgcLGsPEGi0YrKfMOjpJgyrDF4b6bNRmh87ezdYxmBOoVTsfXuy7QiTgGavMbfqv
TmrQ4sKuYxtnTzao2RtRbKMcX/TFIW9yzFuVZ2YfLA458aUtoqJ/IjAbDOvQEAITolWozN0CIuYj
DpvIRemos4fSWFIgmIvmxVaoW8dzuUS5g8cG/toBU0Buh80CUIsOWKrVd/RlZc47A6z/pVMFvMKx
FpnC+1Xb6YXnN3121QxDvMm43VG/dEZXgniESLLNl0Y3WU+Sb7z+SogXxjHKxdaFibJCxQhcM9X3
9N8T9LdVSStxckkACEaZyGGXmwUWrmpguh8kzYCTrFnK5slkeNfsZKHL6tKfRw83EwaoeC+RGXiI
AWNq4NrRaXmNGMrqrhM0riXKLEeRPnHsbKyCWEW40BpzWGNcZI37I+KtfVpLEJa86Ty/8B2/zHBr
Kbj20G7rz8sYo7DM1DzcseUk3cEasR4gE0y0RHLiZZFsP3XKHvr+W5sOXGRMWL+ZZLY1Q33y8lPS
Vumav8+83GSSPM3p7TgWWR0Qo+iszMiVmSG+2K9r3jA9Ha02MfvL1S1j2PxY758jXisKVaxj8x5t
iP/ox3Slg5hOpKLJ3jfvZ29s4LWWcyyDFfl4dWAqO5oBtPWWHl7pEJjmcE3wA3TdJuMUCW4y8JNW
kWhgGqgAvJzrwsnofdnuBiTIw9dpbRcwnGMzdJd9Dvc7qKhSBTjBMY4QAVKn7nWeoovQjUDOC42Y
TADU4cI5za5BoBwZYNmNMdcc2dKe5LTPIFvgIvFI0gwbIijIzmY2dAddcNW7pjf56TOqFgD+XVY+
9LP0pnfCjbnGNDXqtyN2Opo8g+X07NPw23EdaS3uDbLFowuNNgRMldDxXeYW5S03cqOimo7SB/4O
1MLTMAuwhG3a5Zd1gRo6NJeu3jr27uSFU+YhMFw75DwHU9feA28K+r5tTOVHZG4qYvLiFt/6pkEp
WU00u4NihQEUsung8bBrL3rBoEDLWHOTIGo721g2ekTvZlgkSQR9luSPNtFGw4HxSCPOvYmgPkCR
M14bU1RZxx4H6shtxANCLOMSHJNiV3nfY0DTO5G11iMpnNwhtTkmY9A2MVeJrnQdQAC42J41Rycy
OGHR602A034u6x6lwmqbzZlYAgisVsdNKMB9yW6t8Gy+B2Qs7IPVJ8xwUrefLvly4JTLGGhcO5lK
sdAOYoCAZzG0ChNyrdyg1lDyEMGVHb9kL+MnpMpAospqIl8Gr6STfEthyLVP/JiyPrflqAoWkJHJ
jyvNf33Zl0INl2m36YCBGTbFfgCqVIVDBRH/s8MfG3Zm1yh9NjtzisO2pee8893BkSGjvQTUayOs
+GGYnY0uXsZeFaqWwcGGNcjFNS1s1e1SpuQeovfNRaWb3KovvKKqAYTpZmDKaDUG3HQ6KuLAeDpa
zzD7/fGKMG4bxSsbT7qfLWfJ9nXkL/IzlvPcETTPZT6dy5Yz+aD8Zkmh0zlNtG96RpMY50oZ3ehy
7qs8hCTeiiu/U2jXAuDknXcvY2TPL0S4uu33KYsGyJs2ltNTzOmAZZmNOT1B9FpgvOYa853B3mKe
fL9JnpDxRNBaodAt4dp5EVKLNMOALiPfKMI0XlK2VLR7+BqWnrDHxkHuAjCpxXaVFZrTSDGEnsJk
wHqAQNlFA95TO9mPqbAHsgiwH/EFL7j7nyoHNQVH87gSImPJwTpnk/B4u8y3R3T904QjymYPTeGe
D/vKzTnDuCTX1DBpHY8XEvVXFaQzRRl2PbmGyOgnVOT0/27aFDLufqRsaQNo20VPzkSdgXnFx/d9
YZslZidN4idFxiNrcsvcvfRs1HUHvvvo9QAU1z4p751/HY8ultyGRlETTmZJqoy5uNkTUxRSpVcb
xxkYubxM93gutveLneN9CbGLJlZRoEvPJOwVdNrx2oYFNJCj0/bNlR1DooJauIw20pYZ4OYo7eX9
0I3Gbdc0ngtkv4V9yYcGQ71Zixp0sxuJ/RhZEWLKiKbB/B13hvwUGcIdH+dkng1QONSfCG7RYgZY
tdt2P1H6fbDzSH5JpdDVVa7hquMZqDy2NUACy4U9VUxYHTKkj7U71UNQyhTRsQ/oPQ+ZgsspxBTt
P2Xo1gh995nOY+NKxcdsUIYfKo5S6s8ZiM3BqAZFxyGq7QenLO32zAwKlVrXmphHilZxqVdQ6glt
GFcpkagwJghqY+CbjqRdPhYu4gJHRVOGhTxa6TCxo+IpQZkIiVcartoDXJphlVb0dQ5uPHbqRlYZ
ZyCy2GJvQ/NLSLW3mgsEkckQQFozH90e8VmAJ6N6RtFe8X6Yi/84iFsQzVbTbrY0h2Zd27Y5kOYO
ThwlQmN/HZpWWYh8CqcKCLc3EXMPtf4IhXRG91ysJc3DKofZmnqY2dHjrtBwTZFwFHH9z9W+Ul53
P9gs8p01DosIvS06dVdgnW2CkTVpBYjCnfca2TEqVDcrsLiUrXeQnRaIR51x5vZSp8tvQBQ/xsWv
bm9cDC2SXQXTFqGk9+aOKCTFqbn20M56ip4LyPxpEooePjAO0TZyD2nSG3BhdeSsO5VOTQqwfl3u
VrNngNegJs4PS8pmskuqYpVHby4RUTpEgdd3BSyR6p0zdqMXEici14MXG5l1jkfsDH1tVON+RWkb
3XPVjlPkxlWKzhAn7ydXED/xaK7KPsu+ApXqwQEnnDsDxLbakX+74H0W2GNZF0cDpDZJmIaDoL9s
p2H89Ovr5tumCm07Mt2BLDCNUnRX3jRVkibBPF9JhKWVaT4B+YxOkZ+Bs5RlJp4KxraPv37g24bR
jwd6Ns1+pt8W+buvb7dIcZTIF5hQcyGKL6vRQmSl/ZegDe/N3/QIfvIsh54RExKHRrxy3nbDXXsk
qyCt8fkLZ980lXcoNknK6ua/Uy789dJOHK23NUGlSbuV6dyrSzva8bSTZQwDwdMf/TRfrhcmyb95
d399iCssAB1UDtvU521iZdb4ZeOSKxWUycAgPyNWoy31dP71J/SzpzBeZCDFd8ZVb/s3JRI/UnHA
lCZ+gQc1zXGCC/I0fv0U868fzvb301JRns9gU71ZCNIVuS87puDbhwSvlgbyTImIgTB0u5YMKm8Q
XXMXpeZqPeWzYYwPGVe5dc+VHduNhVTFuuJkAtixDOaizokZ5yqMVDn/LlT8Z2/EM2EAmVuEPQiX
1x+u7SNv5TLNe1f9O1ubxrkzanX69Qv56UMsBZfEZq5HT/D1Q0zUy1avF7qZHdcQ6lrdejsMSt7y
m870X1481FLONR7kMnDz3/aX8kqhfOzjDeLQ9wdjSjDfpY1nhKszNfXf/QrSoENXo+jVMQuH2/L6
t0rWgcaVBHFDA6klOMPowmLw3rcWItpfv7+/tOrYv1CyS4Q2li1oeL9+kuW0KmUkNcAYjYfAWerp
zGmW3SIZj69JgMGzPPhi/+uH/uVD2zZNS7h02bcRjnzTqwMsMVidx/AgLXW0c9KyPlgOq/nHU/7W
UPy/pq/4bzc637qf/2/U1+e0fHl+mb79WWPBwPb/js5RUiCvgMrlM10VHi3tf43OJamfwOKYJhPx
7ID8+vfo3JR/QAb7MSFlYKXYf/49OUeAwYnBNH1rkqNBIiH8zaT8V5NzGC0sun9XICyJLXOUWQ97
HKsfdfzrRcl91lvINBEYN105nJYakV71QIrz2EXgidfMOCZtmv0f9s5kO25j7bKvUqvm8EIT6KYJ
ZE8mW4mUJlgkJaIHAoEe83qYeo7/xWrDctUVdX3t5XH9E09kKUkkgIg43zn7GNdZ1FJOYVg1x0ZD
PU5VDTA/ahD02Onv0iargxKebX30J12dU0mVZ9WRQgtS3aDrzXuic/fstiYBGZmO+wbHru9GyOO0
OmRBqVELVyXxcBiB18e9b7+JivI0V7bk+UFs9ZRD6gTEcVTqiXZHuwiZW7a5E6A9WMxvlt4XR3jE
xkEBr0CjWqojpaXZQfK/PEhB3HELsdI7m7WGJSwScJyj2gyq2K43TqzT6KMbZGGEfBZG99rD+rac
8o6vVGeH6JGS9fJoU/eyPHgiGs586C18h50/V3f4PS+NhbZrpUl/duc4Iww95xVid8Ix4d2aaA8i
FJDEOb092GtFPenHWl/a7kSZnHOV9oZN0xf+lmzi7DXp4oHRo3akmmncc+pGQB89n0LLqtglMKRS
NzPgBdi9u1PGXO0UPUDhaA0D0maa0qQyvJX44O6IFsmbBqbPRi8z/+KI0Qm9fOm3OhtgwpHRp36l
/6KrZDRj1jYdQXUCJCFpbxe/k8eOWvEjG+n2xmhoEZjaoT5rmu0E/ZQ3gQG79JiRtgwbyL6PSHSw
9+VQdW+MOZcdwBXjeSkHcaYa0PpKSl3blxmhjYTrd/Q6GkQ2xEQoO0hNKyEtUcmwE4Q9/EiYISvz
FeVrrPF5uSDnQPfJjQQ7vj6OtPXQvIy3PpMCZAM6aWDLYXkc01IFXle3J/Zw9l3pJdoBIS0NOdjZ
W9zS+dmb2xVMYQu4Zj3X0DEngp1t4b7V3lQ/e1lZHnLyecEiJ/MosPc9ZoNLFGdBUckdAmJxmden
JDaxyEWOccRAwUac3/ripUxR00xw5B5lR60IhyFtR7BNUIqra2cn840WUnI7Uoo428Y+UkX9Mo/0
k8y2plPPsCh2DcvoECrzaFyxsg7Fj0q0oPCj+MpS3XI0KWrlvobyUrezzb4bJEkkaGLgcGO9JYP2
asz+3qW5kuhTO2qf/cKowrrzpz3MAf+lrtrmkyYS8cCNs3Cn0FbX2oQv6PKjzXFFYCVu177FC/2P
1HAN97RbagH1FU8kpV1itTbHOehSgZ5MxWZcBrraUdKDllLYndQW6AK+pXZ2TA3TZNcGEAW9TQAh
WYn73oxNs/f9SpzdbCZxiV/LRE+7q+wJBLh2o/rE36uyPrSaXV4m5ZwkyYorJpKHDpP0AzlKuec2
uLAtfMj8ivoC2oDhbhxGpyMBWcn1gg0EdHyN2tuY0494XWyURuYL+KIb0BFERfMHnPBgBq3UuHjK
eHYn4Xym7JlSlUrvD6YSh8EtX/LI1HdmVRuXqSgAsGnLm6W04ZV45g2lu491Xe/lDAQKo2roUUea
LMun0m/3UZuDmZtfRjN+ngeXGkgVtpVW7rwO8qtbq23rtFuAons4de9sT+JzrdvPRjG8uSZkKYYw
0XYq4ldaMG88fUlITLlocQRt4BNOyffIkfd+4lLAWjZnpPqnOjV2qJl4E7AeU61KuVl6hMfzrA2j
e2tCftqmafM0xF7gpFTOWtj3a5ncJm5zsqSr7apKJ0lfSeYkxpXj2XuOjSgqpIk0KB3bBh9e3rpu
0LRSPOBAafcFnJZVzV7Sx6mx7XdJcc2OiukHkkj1KvCfvYLrlyB2AjnwLzGYrs1ccZB2F3vZzO5o
QzyenE1l+dBJem/rld+ElcsdNUh03TjkDWZs9Jwui9Ps1OapFObFjxOapkjWbAbGAQdV2FcI/Mum
W4q3zJ++p4tG8MYEyy+Saz9rTiSHOckJjZp0O3mLu+y0NDFp5+rg6IqgsoBt40XXVk0zYTKypnTK
/R5FlN8wfrtD/nosC0JuPBkblwwR7Q08T32a3aB0tpSU0ZLmJubdaFpb3R9vC3bO71hMEMHzztkl
HTz/WmmXLGX1zJycUhT+gd3SgCN3rHrv0iGPSNEZ207gExD2Ov4hBxKCoTxn08D8M1k+YSun/zFD
M4IbzDi16loC/apnfrl87VsD8krmFd+9oi3ufY0vDYDENARmTU1im3Xd3jDLBhAcFAeS9AIqRK6+
Lag/IUD3bu+bWrOvKUd0GR1RxH0e3abz73rX4QZflg6FWdD8uDNdP7rApETjjIbUpsOgGIvXvhvS
B9nw31DpFTXYXtLDVu9nGodQAe/6BAETLpek+Ak5F2CkjQqkVyezaCmLaBuQIEMWpEzormjFdDfQ
brUw92l+cWyMNnzZ9iXzqIHUeOBIgxOLMJscjp1yt+gg0wv8CtoKs84CXqbUzDu6bSQ+7pkCoFPb
MQIKh7QdpsfSYRk8IVvmDQQiuipI5k1k0AkqEbkY8mVbkvAM0GRKyhGsHi5JeoixdKU0cdp0ODcq
RhGsQ1YWuDb5F70hipgMegxsTTxNWd8duTC3Ovq52/QEN/Q+SGzAJ2m+jXp6tUQe+gWMkIRRCpCI
adAh4BtnvZhfJQ3g6CAkXif9TtJjGRDvuTUM3Oy1zsoKc46CvqHhd0QGqqO8fPf0eQ08pwB/jGoK
+QrhlY1rI0E/j1PYFMVL5syUQkeOFwi89myGttkEaw75/VExQ+EqWSTUsSLt7FF7nWnhuXHqVu1L
fyUPUNvct35Mk1cFIMUCUjRDTEib+TopIigBjQUZx8XwVGjKX1PechsV3KVi9ZGP+byEkT0Px5zA
yKHE644ib0dzmIsYWgCU/DPdFPmh8FW+hw7Gn7bVF8vzoyVwR6ZKzLEpiZQjvQvQySIikUXB5E7L
PqO+L+dh8LuHwbW/uknTACbztCvS6+/0LuwaSDiMpMiHl+NwZBvmfM1aw936mSBFsaix3a9wQkPV
e/LT3EZeKJzpKZ+jBjBLHm+hmSYMxbuzrznPtqDtTI/n7LEseeBVrUfcAjWmKUewCDK0fe0bmouZ
W1I1AGMC5kmuhpeGwvAOkyebmy7fsrDJat46iVlhPaNcFzCW7fKlwucsuQA14NcD9kSymZmmaeXW
JMJHMqqKme/fGQ27aUZUBTOgUAi5qHPdTZYTUug9gYVLZ/AlQd7NKS2gVl5P3m6cknLemXH/zMhg
7rfM36lXA8ioldeeVjHtHbBnxUc3nfU7PWM0GJQkkdWuJFZZ3GrxbBlfWwtYUoNBldodRRd6/Tkh
1Ud2vCvz5GJIXYcGOYnZ/S6reKQk1UqsSJ78wh27fUNE9Fvdxe6ghY4JfEtsdMYjT7py4vfJiC2G
w1OqNMYXyZCtzguzYLzWR61PwtJs5aklj8a2FMb/uQJn0bzKzgNcMq1AscOSLgnYd7B76SfJ5vYk
nX4Kco332WayaAQ5gPRtg0VvBTjzYt70gE76c6uGCKrkTDvEV4cPOKc6ajZEx3EY1GUUZd6eVZ4k
jwzGW8hFXbptqWMCHzkP6US2maT4rCxPHUwmHvWR6V3Jb9yLlGW/rrRks/ARL8wH87VZhoEE8xrg
uOOVscisZY9cRubFduaBkwkFesORBqLy0YfY8+rDwNRZ/QxMinJxsn5rzU0O/G4hJUJ3jFiIYji4
js3bbMjomRiGjLtsnKTH2pVU7Vc4AUy+a8dLNQYt0hAH+jSl+TzGrebCcXYc3kegE/rQglCft5ux
zZQ8xHhBtPs8UQvpmanx2nsaJBv/yXBbXtiWO1N1rhc+/D6eMTryNk4/MnFg1NgRq2Np6zbkbVOq
1iFfaPuqprSALQAto9euUabWaTLMBLKCkRLnMmGrsgvmzaG+oa6NrD6JNrosTPTyglgisa0iH825
q4yXzuP1y8QsUp+8tJhL8sxpOR4AVd/rHdJ6SANuOl2PUC4P6VQvxjfPooBmr0MmooWMyStHlg29
ivOZdEB90VaczJ5HzBlPdRdB9wORm+HaUN7wWWvX+WtG6Xl1qzejZLEtZ47HVoY6Tpl96wYU0JI4
bA172w/Rc116zj2R2vKYAuMKunXNUW1acprFUqaGKQcqlfnbLJunQ2utxzvTBNCzWPqtCy3sFjrl
EBRU80FVlFHpbjrdbL74Y2TcYkyi5DNJPnFu4v40etBgYKoi/Co8fEFv+OXzCGTqBoYSACIdEzxb
LNUNIWJh1G2SedJf8NoIyEskMjetdDv/0LAXf+LE12mhaia3PckCJniYLHN/biaorrHZNjsC9nQE
Oo1BkQQVhJ1/Ai5ZFaF0hvzRmeKXLjed65TK5l0TgSDtPXFZTCJWBV9AFffXZga/NqPtnqKWIPGw
zFOo2E8FZ1mjuKGX7H1usjZ0Aez6O4gycTBajoEITnfvMJhYJlAz+hdNiP6H5PffatX/ZJb0V2rV
w0v9P4hJ/df/1r532q1Kq7dUfpSu1r//I/Xh/iYckwjvOpjy8Qf4tKf8SH04/MnqGOZERCX2qkH9
P+nK+M3xBa8Nn1QxCWV9/aP/m/nQf9PBFTHI8ZlDwBZHvvpHxSrGRwMzQEjLF8KxvVW1IqTk/zI8
K4QJiqnhOJoKMKTIFXq1tFMwCuugF6miONPUUhDGGRtrKCHR0S09W4CGTqzTkGhDEZa5W37SiQLc
AonB2dTF8/J1blisIDDXj3B5OvNvtG3BZftJcOOnFoxfeCsh4vFf+DIfBbdc1DMj2C+DLcF5R4Nh
3CZM9DOaBtvsbuW6bBJOJ3fCimirLhXHysJzmncmO9a1VVjiZKGhfdaAFd8UE6jtIG4840xBx0IK
lOPel6GU1SM3CgMl1vF527FAX4HINLQNr0/tTUX2+F1PB3k/EiPc2b01vGZiSK+1OHK3mE0EiVxV
ZVdzbe4KpqPpRl8U7hp3ycHUefHSvtt55AUSJ9WVVWjs6SXjhh8P6YeQz8+hnl/Ucp0BD80gxmoM
922PI+fH64SBwSvc9Tq5tGPp/iXpaehi4Cm2ptvN+J2ZF/+3iN3Nx29rNI+77D+L2A91+VL8Ev9a
/8aPFwHdE0yUmBwgVaMR+/9qrBBrxgvpePUNeTbTy59eBAZ/5HEgtIj3/95Y8a8XAS8Jh4kErw96
LJivef8oKPhxwOEyPGcixYNk+YZHm4zDz/CzGdmp/ZH5hmdCH5jVa7pCW7JeZ1z70xW5/aGI/3w7
ro/lv3TyPz6GuRS5HkBI4tcxkZlmbRQtwsRvkLVXmtfGRzV2RsjZT24Td3Yf/vrzmAJ/+MQ1bcbM
G9oDwQWLd+Xvyv1PLvUo7xZUTzaTDcFnnWNhy8kb8bIq6YRjY6912sbVm5452VhiLyGtJRMED8eF
phdwYKcSj82L090pGFkeKVxwFDshhrn29rmXEJgJOr/KMcQMnRZpQ5Cm2djZYeoBCF3JWgnb0nBy
5whETx4XauRMB11zUPsuNTAWb+alFwZbNat38cnRs5O641nRRDu+GTAchohoh8WrOSgZjPlDwHFj
GsyQePVMZAlJu3SsLzRRzekYNqkuYqo3dF3rMS21hU9xL2NzVxkBlB2v9A+wt2Li2EleWdGzPY/d
8tnFAassykhZqg6dIvtQBqpr9XivCxjkGPGGBXDTBgJgDZ1/GCu2RKGNZuQBRI4yB7W2psERCckG
Io2fmBlDfizg0YoQgcipzC1CpztWGGFLG8MxP4tvBh44MNQD9ow9dJS8Mb10QweVpu4guevJCUAa
rggMSbqINiXIg/Jc2kbxJMqCcXAMhTjdZnIxahmWtmvEXyk3LkET+t5MGs9VpYlBKuvUo1ESIjhq
mYM9DyYnZIS5sZCXKtvAIk7HoGc+CqOVE1yZuOq3GBHT7FsdZw4dvziQ9T3XXMP6bgh6LWn18pO3
kWSt9b2iDbBOgVktyLcmckd57hoLhtxikaRhnazE4IEPNMx8JzkJJ2iDJY2vmwKmDPoHjjGjvKRi
dG2yIHkUnSfiJ+W9XDStPjkudnkcITq162TP40Yrrqyp6vsHGSvduQZVWjX3czbzgbmGk+9SjPpI
2R87kTxo7VSb0oDGC/L4JHiktS291qLhFZv8APGntPW03oF05/QGEr9xbqY4kb2BRbKSDCmy2qfZ
iDRO1x0NyFfAIQYqgcUWYoEj1RaY7ABUs8jMNd1VNIVb72I1tcsXf7BM1EIA571+z0kQ832nPJFf
NyVf2y1CoelfVNxJWtNqLy8ftNRK+wtLmGU8CtU6ZR5AH9KOWrSUhxkvDSqB9ANsvsgKQJRSGEAO
dvrqktJ5kF4P6RxzhoE5Jo9sx2EmXw+xGHs6C5XuNwopJNVh6noUWRwxHVrOibT9Ml/mRSQeMzBJ
u/rY9hCKMJIuC3HRpaF109innEPcgzSko774TduOd/GgRwV+OV9VwwMuK0otNrrW1Fm/Seh4+1rb
WdlRJAGY9VMWEwzk7bNAhYrC3tIbkFN47swcTasXZbPcj+QRWmg/bT/F9YDZDOuxfJh9qkP8C++s
WkWBQgUvwFtqnPs5X0h3Vt7r0jVAyY6rB1Q99pK+rPmhoUuBiusUN1zo1EpCVmT0sorPzqIT5OCk
AWWQTtJs3LQuoQ65GUkxOAHYh9EqMZnZhn9D70+K+X7m5vMxEJY+PO8213FXlwijMUTIJlJ7l2iA
fuO7mYYerFWatrXazotCBa5LO1DvUTShyjR6KHQNesTR4cWB+SincmFfFSlAQcIWkTjlnVTnijq8
HE2Lr4MdmJExQCNMNeONwDsHV2tZ0L/FAa9pTJuBpeBlropbTGrlS6zBy/LPAzPYuLjz6Z4dI7yO
dAAD2YB/lvxx9vmP26qPyyWrCv5Jk0Wcma+NYcT6ZdPscO7vCPescGc7BiaFYDFvCmdJn/56/frT
z/EMm2E4xDB2cR+X5dUFgbMJ42WdS+QPWUjcMTUi4V9/zMdl+Y9FknDa7+cK9iG/jK/dLPUal53y
Rms0H2RgOZ0bvTliz1FXTLkGc/fXn/dxXL5evjVJuPINLBvLiP/L50WIndPiYI+3lqnfLHDxaJ9Z
zbAVEYKQiRbUUzHrzI6AMv/1R69X7F87kN8/mj3BWvJlcfU4ln28orU+Dw4BDsaea6FbNubFrmtw
NOu6+sfhc49fEteCKTxkAR+PwYc9FYu1XQ42H2V0KrohE5VfRb33d12I/34t11/E5BTnshP0fo2u
gRoqWpfTGEXTC2GyZiLhhA5mPwtkn8CryYNUc5aAci3KH1/jfysAbPV/uqv+nQnyHTh203888/M3
fuz0OdizkScKzI3NAZUb8A/MA511YkU5YBDR1/45zmp/FKlyOKA+FSISOxOLSLrL9vuPA7/wf8Mp
hnaASIAnEDDDP3GqfDwOEs2mjox9N5FDz14DPev75qfdsC6yqWhKx97k9qxTNEA1fN0/9YU4R4Pq
dubS7n+6MH+y4V8v3E/P2x+fiM7KQ6ALXdi/fCJTIvALRG8JDpufhJG/pOSAWDAe26h/MP3+zpOs
uNFoPfm9/aZb6j5L5SsjAChNmrVTvf09sVEz1+Bj0z7X1lxsiTzHWwgIf5MC5uv55YfFJidMD+nF
sTmc8G76eHn6OY6clQ6/UTHBREpCGPw5TX5JUnI/G77TasdENDsAMGTws9Loc7D0KlHjHpfMp7lG
9itiYpyDFaWBGBirW5Ov4Y8w20thJV8wo0uIF8DvIWdbX0l4cqygCWml41t9Yp4W7wa0aLdFXdy1
I0NG1bnWdujjgaZ1PPq2W86MG9MDq1PGwDKe6aXoLtMgoDGWzAFYOhWSdEWJjFpHeNp0b8IECHpl
YaTx22yjzCm+wknvhnrP9hY+99dy8UBTAtgmuQZCeGUUwsi0M+OOgaR2F0exs6PLKd35wGgP/YKK
2pD8xOKnb9GyL7yZvF1Elone92y2vke5ln9va5Ht+libws7Ee2L3GoYZULpg0wHJKzw4ZfWUdGAh
Xc99XoR8sFu1qWOwve1U5CcKrLI9h9B87zbLcgUZxSdVEX0mcDggNjOFbSYukO5DIKbrTtv3KpVQ
EdnexIN28ofmU0xdyP0CZnNbLgPN1NqgXdNpa75S/Zvto9na8/0h5TIzuonhwAXFUNnXaSmOZZJ9
G1OtvMU0ksKn03sjrHwr2XO6gwVfJjnk0pRx22jlIWBRm0MHQDfK3yKBPQaLQVosyUNjcvKpo1YF
TZKBzSJ+kpoIz92wogJ08Ym0HQXwuX/0F/Ol8nFJG7VBJUflT8FiVuXWKKxbe0nVtqf3DNAnXWhp
ouqLrREDGPK62dYSr9eQ2/Ckip664XkAJOZF7zQJxd/iyX7BZ1oExOdKxsNO0h2kU9Z3dMVm2Gg4
tGgOd2jmGTVcUQ6BsSHwgAxJvENyeKvcBU6hp32GSWXdWG2aXy2J0e5JS1pnnLgvLkPP58Zp9Yd8
VhSh6y7FKbEdtaG0Ylj1vaUhNcHB2tgZianKlRVDJHnx9Uh+babIPWQG++PKi8sQb3B+1FJZhdoM
OhMk3Riwg71JMsN6ZKadcXFWkKuq3ECy3b5EdA/v8sK3X910KbZaQ7JO7ye1E1NyW9tFt3VtGsiy
0vcPvPviT40+3eMYy3hA42KnuvlQ1NEhTTiTs70HlWp0bRgpyYQlTg5KldPWw0Zyj0qaX+xe2nsT
P91F0/3ly2y645d+icRdMdOIO6qEBMU8JNHeTIHvu/5dW7X9WTFh56A1j9cCPBodZAnV5qYb7bse
WyKOo/6Vcc2NY9DbKQu11TsaBiJzvoYG/UnMFm6OVlz51eju2xoqmk2dNGxm/Ah3bHDputVWo4In
9jqRvA0p3abZEJdot20qAGj2U/MNU5AfxEo4X6Ko/VzOXXqYkyoN45TZaWtLQrTxGNWfaRd5WcxS
XozcEwcCRE8ZhYufSLC1dy3jxEvdGvE1r6CUJHVrbIndVVsmOOZNhU7CQHc2b71l8r7OWpXtU+7V
O4wA8ooka3FrZjkk7jppgsix5y3hsDwY0gpZIpIvGTVD+zqru/cI+jhTWDe+sYXUNyJ1+2A0u/oZ
gMjXuSQCVfbdfTfrxj5pbYEeMLibXtNvunh81EzsA7b+2c770gnINsbXedEkVFYo0+F0Phj36yD2
ZBcmKBaPuUnBC/I7RVLu2eAB5pQX9SMSDB32cLdBkIPri41j6TbciUOfnt0uYfLuGqo4WLgqFSdl
zqKbtkEtt6p532QaJcVNlKc2nOlG3kii4uxzp4ajVyP7L25HTm5XRIwgYcmBoAmqqNMfazwDXFlV
vQvZQ2TuVieMEbnZFYr6vnOZlEdp8c3sZhjfjVefBfS5w8TksVwNoO6rbcQ1sLw0CgffT0xiF8Tx
ys5SJ5JTBo4mB+2rju1rz8rkHaa5/EYUxczAUmjHOGJMgF/UfFswOE1b2+ujx5aEU5D2yWCE9SzH
C2nS5NRB9r+Ls97YclsfDc+nfTJvpbWBvEmgW6+XsE8mcxeTyai3iDJ2SOOitsWz4t9ykOUg3pbF
qc8otZFrQ17CUNHya283JJQH5tKP3ptaDLfEdgCBG5VJOk/0O73XyH6bBH02pqBgjwNRD1qJmkj/
qo+S91Fr/c+1av0tLFnx0g1ufTZ7wemWPpz+TFI/l5BHHbkfi6yEvG2A7sZWWd7ILBKv2mpojKxx
OUxieDCbKjolM4nL2KbYSab0jEq//56UcXFpp7LGdTaCdKEtTbltvs2svLttmfHsyIY8KeJEm8mp
JUF2v04ONLjoQUyNZVhNXnYNOjqmT2rAPpvOCGJ24et3tWZ2W8IPEwUBnodUL5v1O9SmLzateoWt
LzCn/R25kJuEYj+axUY8Mnl05bECXbMzyDZyog90Uwwskn2W5STUivFBuiXesy6lWsoblvYS+fl9
V4op4IGIroguW08W+45A0m3Aob9Zp9z2oaRgIaGpCxjpttN0mrjgG181hWUcEbKi996dqDVjxThr
baIOhpBqLet6T1vPOqa2U5/RE/3PactNyitbm2jda/u5UXgh5TAx58VxFnix3p1wfXuH+ffyCXos
wZ6vjRSoL1kIX3W6FtQzbkzn3SwUVuOkXnxacabb2W6psyjWZouOigvC32tA0YRe7wzDTiuzGe9M
z6ombYamumNfRkU9RoFJ6ZksXXRolhp7pBijczJF6opSo+wp1ijEaaXXMB8ZEgTYicBE4/fTzmtU
dqrWGg5RpNF5hK/yXaNQsEQyjms8UPV4Pcazs7fsRN0LZ7zraLIJqyp+GFujOg6mh+eIE/7etypA
11EZb+zR1kPw893B4/WzBUvehG5WZ0h3mnXjjZ6DB9cSV8Lx2hPFrN1+sd3bdJ0RF1MdZGsfiU2O
dkfElDrcpMJwa6UYvOECxN3aAqFmHkBjrhGdSMCOQwNAO8OraUzFE6Hc9AoH8f1SKfdxLKnI4vVC
L8pgfqvWppQWzrtjl9Zn9OcOwWs5FLQHYKFS31DtwnrhWBkNUK3odmT7znyaqZnYppIOlt7r15zz
4nkXVtLs89CzeLZ0svN2bJpzR7A70+lJqvzM+R5ZrbxuCVx+TtPYf/JI7bFTmH2qG0ZvCqk2cG6x
+oy3ozUzQxviKQkXwFRIIqTkiDNm8mz72EHorHt2VcTm0RyL0PJwd5kWXTfGHLMhhGvHu7u+jYzy
UQBdCEyDeompyew9Es7JBPPwkEvnusH8F9im2nbuKrVa8zNkU2fTOX5xzIx+2AFDxfyqDztbug+8
6Yj84T7c2i4r2ZBk7xAHFmoRrW9577yUUfc41/Ju4Sx2XeTem3QsvMpO8kgZYbQxYvM698pHySb7
VKYQTgTEq4CfLEx9CEH66KUBYWV2k/R7v45tG0OyGLAupySbQZxKSlKJG6RRZ+/KGU9Hja6IZ26S
N0u5PKiaJFycdEizgLoCPUYKSMUt3yRek1ldy0KX99KkvG0uWUFFL/FO1tE3bZXJZTstwcB2c/YU
Hzsn7dbWY3xCLGAAUmaAKFakbfDKyEdH5MlVDgofK26+iw36nGJQGXrblteFXVD6Ktdur76pNtba
WzQMnnmrk0SFX5eIHZ25RWAu3SE23HGXSYIKRVza99hxvjFBZ8C7Qnszyw06mhOhu/pdMDqMn4tO
v+C+GemfoqnPjd2vrtTwk6p0uhFlesrGotvFmUcoQgo0JsT05GouyFSMggMX+laQF4ypZ9e4K1Af
vZp5hSs0cSWVVTJSLkrEGzPGmVN0p3Zye2+n5UX91LW4vCBUXOUTlU8+3U90473qDaF7q1l7oSzi
aZvR1IfXOF/3vmBtHsyO7icSECY36mSrQ0XyqyfUVouAEpY+nIuO7pxuraOq7LiHS+If/F47zGjx
FkOqHudSmY2UuUuOmEvUvce5bm8N3+R1nNYUpy2dzZo4aHOoWv1L076PayXW8Hs7lkynL7jk/Zsp
Mf03LV+WsFM1rkh2SGCPCrIrRjztprwuaZQR91ASukBI6w4J+JVc/kPRJTHZWp6GdOEY2TGsSxN4
6hCejWcML+m+4Ug+lc6njrE/fr70K2Oa+aKvbzrXLzCnZdGEcZ2SMNqHGDEJn9Pshq1+feWX9AbM
FG9lJrQG36y/tf1SPuQxEdW2svW9iPObgocvZGWhMUDZ+XEsGXExJ3oomt4/8TN9cebPxRzPO3oX
aHmvzHvlTvsRtu+yKaf5Hr4I7nHaqr/UlDfyjiB420dUfOtrWY/I1qPmRIl0B9SNambOS/x8w04f
18vk8cBKSQWb+XsbW8EvgL0xO8kyL3fcQDgSs3zvT2yB9ekKenW2azmHUz5zDxouvx7XAhM45Jiq
TecT1SoHQYEg6razXKULJ9dF97uNx3txGTTxQOuzRnFK1F8NljMfy6qM3txpHUd59HnBNAwXmbdP
Ku9Pbg5/iGr5OQDubIU15/NQs0fJgCPDeSUsqX+i3lXuI+DIEMlpv+vWHjxX1fY6XEu+MzaRb8va
l6fW5rzfJaB/pBL+/wgWZurMmACbjsFYn6OcWNGt/9k+8F//q3ipviEi/g4fXv0Gf/oP/NAYoQTj
e2Eg7zmmD+ltxcz+UBkNYLJMacGN4g7wyH4iyP2hMjr6b/gPEP6A6hmYiH6iDtv+b+CLGQqunGBn
5dT+E5Xx4zgBzY/x0NpHoK/xZd9YJdCfVUah8obxUQomoKY/oev78dB2zgkfL42OGIT/ZprwZx+3
5viQ2sFfUtv18eM6pxGe7ScLzH862+DQYELvClpW9TLatrxQ/mZa8otj6vdfj5wfswtkfYTCXz4v
bxmjNHbBSw2KTojNvbu2IXTf6nCRoJC3LBpRPXdHPyliZLPFOPx0X/yJpvpxKPTj8vo2Jw+Xn8CF
KvHx983LPsXXWuqhg7X9yKCGZijAHH+j3H4clPz+KSYuKzRnF2ma2/iXT1GxNMzB4EuUyMSZ2dLE
XTngZ/R03v71L/QnF9Tknlk9Ltwx3vqc/Hy/KNBFniWxudOyR1W8r5EgsMFheXNdEExPjABPjb3t
Rm0J6WGu/+Y3/dUCt36hpslDw23vo/x6v2jUwqsp1qIJN2yWZhkCUEjGvcOPRFqn52HbJHap9gRF
cIcwvs2uS3KRUEtqLMlsKZrkYXJGoCd5LvJPy1hjpo6HATxu2Wvx7cJ59Vsa9e6bLktyGX996X6J
1//4msx1NsCM0Kbb4Jd5VuYvIPmpeQmzUvqsQWT3qB6Nseh72i19VN7KBb2OqsgIkyQjnz1k9pGb
uzq0tVbc8NygJXsrbQ4CxfGvf7iPo6kfPxuGItRf3XIITv/ys00I2ZXE7xNSaYpBGjzRPu5biski
XDKtq3CrIGyoBq/vX3/wn7wRGIhhisI7iUHK+2XyVou0guNGb3ckXWpFO5D5bJtnTNXTNwhbf2My
+rcnhd+NiQ9EZnu1Uv46DG45/vkaLoBwSUd7V5nKvy3/D3XntSQ3km3Zf5l3tEE5hNnMPEQgVCpq
FskXGCU04NDi62chebsrA4mbuKy3Metus+qqogccjuPu5+yztg+MzdW7LTnfs09/HooikhACSwlr
+VFqvlWXWj2ZXiGLU+4706u2K7ON55mrHH+XSHltDKIbv8EQCFEfSzpPikRYloBAC2EDDU3jczzD
vY++vx9gzvDflNjrThNHuD98Y/OY9HGbBALVth8RL0/GVLS2jrsqFl5X+Nz18hT5BrhAOH/0CsEs
qd+/PN4SjP/7Iambmpw3ddAoi28e0/gBaRMDRhkGcqkEP1Vl2Mgg8Im8Zkw+11w1b1urbN7hZFyd
s7w2DorIk41gvv5DWDzgbg1Ivda8up48ubD6bEQ5b+JHrUxnwGDlfZBS8+lTlFaZJjM6CvGoDOoU
LpkYykuV4MeCTqXf+CXPXzsFeYTA1OpAoPLNXv8Q2pcRvmUJ1s90/ews/KJOhdkcHJNrmhupEo2T
vsWCf2yMv15rDErvztyCr1Pnmb/kJ09v5Qa9PrZr0svQNvvE8fdDipRi9ivZoxGEVdabeGTgoIkx
ZXBQs4GgTIHzaIQTXkz+7ArWl8jubePBKEvaiS2c2NAeNhsLZmV20GzCBoEjZaG8XoSUtjRzCxG9
6rVt+tYCl4TK2M/eptL6XNAJgawsdcKNMZ/ti1SETXanx8nRccy5nhzTAjxGKVn1ioS8SVerCmlW
evQKoup7Ooe/FwoLxXXIAgVmke03PpFn4Xsefo40rAncBZawb0vnSpHXDpOr1jbT7JQfRCZNvGNN
06vBmh8RQms0fiYu/pIF7kaxWZxG1a136P7EQQy1fqTVH5sWHGrOSYGvNrf5ZufKfguIvzpVIBLm
D8iynlVuR7IsUdpNqkfFwsX8TqkepqLRPa3rpJdgiF3StJvV6U+OisntyxO1Ok8uy4L9BoHaUoFB
+ifCVIPX1DR1+0CXB3XEYaxukHPj9wKt5hiwEb4fhDS8l0d+vvPwhp6MvPh6aihtelNaLMq+Sg5A
GSVEQBiTSj5+fXmkteXPJoc7hcmxkwvN9VIsqbtp5dRirqUWVKcryXFiwPQu0LTwJHQ9uvH1aQud
v/ZSnw66eDy3xzkptxk0cozsRJrZPud+/h2LyNeWtIGoJWPpUQ22b7FZ+NMjxKzGQMLF9QpRNm0G
1w/c4icYJz7feyENwysJLXe4tuSXBD3nMVcjsbGI1l6lMAmGnFoYeLaReRoI6aKz0lKngcjMqG4i
BE1OfmJ9szmybh0Z55++iLmumG+HGp0lfN6L+4uCSXdRsf17eYYpbJQEVO3zruTqYmYnFzXyvrQK
+wQgNZ87BMND7LbQ31TkCS8vKm3eZJ/9EpurqurM4C5n8YLRYGQFaG0VxSClf6OT6EsjcIb4LKcH
G2rmK3TS2ONmrXmYctUHsl/m9JPW4St6M1WktM1wg9ZVvWz8sHkKlj/MsnAngxIzu/cs3n440oUY
uwbCdBHUuzDUL5Uj30Clmi3lkGrSwdlfQj3CpU74/n6syurgVoTAXDP6w8s/Zu3Ts2z46kRhFuMS
va+nrRVqE1W43ta6I4ft4CAtsJfxqNhvwswNXkEDrjcWydqnRyy2UO2ojoFw6Xo5Wm0X2jZtNV42
S6BLNMxnKxvvqRhBWaMv6JALfACBkCoHWmqT08uPPLdJPJv/uckHoiIHQjzCrod3IgQpj+10AZKa
CzpreaepuIGZvQPlDxj4QaSPMgfuaIHdVzcNVuQP/GPTPs3cHu2BlMdOptbFogiFwFvGG7vj2vdq
I7/kY7W43CwnKMPHGxI1qpA4J/MPrDY6mk08UAFs3A2Hh7XJwKkEtygGI0YsYi+2OFadJgbfq5aI
n52bqvvUTpt92RX9ER2wtbHgnu9n8LsErCuoRtAUl6Y5PdF/TGCKeUM4Y2zo5NyrVT5cwLlDVim1
e9fK91Afg48vv/Xn0YBx55MBM4oDzPJyY/q6RV2Oi6oY9eht4ALi6JDLbayt5yubUVzkkvTUzE0o
i5ijlwpFQV9oXkvcf+1Iy4ZlQhk+TM3m4icjPa5FmJ2l8H/QzuxshPnn73IenbM+BzvOVMt32XZx
1hdoZDxXCV1OrUL3wsQJPqQIq7wA9cDGd/w8eEDLmntguF1xuF8K/ugRFS5Gizo6Pw7TZYn/s5jB
/QNqIC+CZHiY0Ils3CTWXiSZx/kyQULumcbW8PUqi+dB1dzs7wNObV6dgLR4ebk8/wIJDRqiQpdv
g11zeSIXRuDQzK17LleEgzbDw0faky9x6kzePxkKpTI7AiF4uWMacR8BkeGBQogSnpbJ7jRMNBO1
xZ8nM9mYSUEhD+VD13V7fqFPLkR1QAuymaLy6NQJ+lOafAs7P/AgTZMAg6v+TyaRPlPYZTr5Zn3x
NUwW4vpO5LpHE3G8rxFLnHUX00894X9ensSVmy79avPrQqbMGXK5FvUJmoMh6FyigSU5IjjqDkAU
OFJiK4W9RzZ4E7ZDr5Ocdp7AReRnyZHmqlBRs42vYvOnLEOqImFsNoXu1T1OxrhCOOijiuxoNOpI
VxIUkCaA2832GH1yOCh4MqP6rVUUDF+elLXvE4sykvFkXMgfLRZxx1ZmO3miefagx2cHl9lBfzWF
DpxkrUPWRzPSxohrEYiNHZoy9xXC++LRFfSVsiFp5kks4A5JbOkH+uljDxTYO3Sb0cZmsvaArj4L
m9lJkC8v1rMzJoMW+QT1dowiCA2Df8hQP+2zNn8jEqXjQoHJ8MuTuraBcYYmGUpLI2TnxaRGlpbk
5K/mjWQMDkqhyBuK3N2pMMyKcmbZ7SgUqCerBDX28sirk2vRcmvOFrMUfq6/3jI0WlPIWPcovLn7
oq3GAw42oI7CIjzwMre+qbUYSIcoOQDNNDmnLXI2fTPEZq8wu4Zfx3DdW3GMRB4eNZu1/fKjzfL0
xZlM58LAiQAZN9kaZ/Fshq/qvcgjvhk0c/eyKS+NitjEqCLXQ/pb7RRNHtMxvwBLc++xEXHvKt35
oDpS4VSkFsAeeueNFfQmQh7Vxh0d2P8kUC9OQ3ymYOqf1LSwvM6IPqh+gKBOhNoHXZlCOIhNchRN
AL5adfqTX2CZQWsjtYKaZJGC2/IlikP7kunwXETvIKC1G9weDK09vjwLKxOOVRA4SbDGM4V0cU3r
ulxPpoGlFfYZSAqp12/IchSHsAymjS9HW53wv8daJuSSKMOYIdS5hNSGcpe5Y7uftGQiY2mVlwEA
kedOdXOUhmIefd8Qx65G1Ir2C6lKjQo0Lo32BGyDztSqy2/LMcRTt+ysjSlZWfNMiUVBkUkRdERd
r3k/xSdeSu5KPev0xkmn91VSJR8bimfE94mG+pdfwep4jsqmz9WMjorFeLYdANWfD3Au4JA3mdo3
59p3Ba0CsPPMsk823sPqKyczKUh78JQzYvTpjqwEueM2lqJ5dYX6NR5TiamMS49/PQ4b39hj8L2+
d1KHAk81p0S5fi27JRQz7pV4TrNkVdZ8nEIfO85wMpS3g+iwdSiSMHqdDLb92m3Ut4DbO08kSXRG
iOM+RGkpP0ltwP5F/xm3tXZfDeg6dlltWqjgZJqxTBrMKm+kHNy94hchmTHZHFwaOz1lcJt+zxVz
bsjKBqo0Ps1XYj9YPo2AjZJP+I/Qd/hRbQZ9Qs7uixtfodNyrymZM6HErPvXgxtVMItQ41BnMtp3
pU22ZEfG1H4I5m7YYz6l4asU0yp1hhRZX0Vq0Io8oiDpvF5gN3DS7DwXx9DWcWRgl2pnnTywSBQ0
SfPZBbn2S+sKuoWHNpCn0ozcvzCIdv5y+qZ/K2K9fbBza/yU6RkYT8IYzbqiBVDqKI3+F84MVnrE
V6GC2uPL2thHStx86VGlvVMhiR37Uudfq7XUfJAo1T+7Y6S9bVrOevDA/AP5oEk9YNI95vvGMjDs
hkZa/wgELCPaDH0fDJkJSn1fc/k4ycDA/uLltb8WErgbzc7BdCA+L81whrDbsibVSEXmnOTWpzJt
owPe0xr8RLp8O6rTG2OurX+T3Dz3QTZwBrhe/wG7goNAELViNvVYjwPiAnw4HuohqTfW/+pQBpkO
WL7kGrXFxi3K0nf0riHp1hJKcqnWeGm1xacJC7uNqLWSYtAfm7A0km7cyWY68NPPWg/xGW1lp3q1
m9ie4TbiFt6BfpaBe1cXdvuqyTIU+aoDxGcMtENlIEo0SfzdjBwQ90GU9gcksdOln0Rz8vXWPf35
uxYcymeVwdxsOsfBJzeByakHXZ377P0gKzxaxtM92W9rXzRNtYt9OFhdbG8cDlcycvosGwGMjK4A
x73Fy+5bcDA22n4PmxXK3ROx54A7AFTHvJPfszS2gNMacfJBgAKm5xD7pA9d7AwfUR/67/oyxeMn
StritTY0iJ9enpHHjslFeNQxbSXHr3K2orJ8PSWZ3jQlEn3VS6aoDfb1o0S30CrwxaExOLdtr2mf
Em7zJi4sBroIZUjjh9AwynRHmi/6hAFV9UtYeXYXRBbs26A21YcJ15UdN7H6c2gK943E3AZJKweV
b6VS2x8GGZk/WmOsrI3HWdnIaOkjuUWcJ/otcfPCIQTl2UCODU+hI/i4L7Vszf3gqDRa1UL/8/U0
O+vqdE3TmUju6nrymGfNH7OJV1sDtUntodzbAcxFyw+t10mCaFHP+axffmUrXzTZUwq6OjGLLW3+
+08WcTXhspXbED5kGQXkaws4cohNLk1rlhtDPSZCl6uDWyViA/ZPosgieth2iUFexAMiiUGdOoIU
8R22DrtvNPpsdB/Zf+0f3H7ippk5t0OvwsUsx/iLXRfDxstdSTM93uhmzAm33eUpBWqwCyIo5aCY
uyUxBgJJl4XTDb0wNCSpfX7bOTEuhGEfeVLEzcbwz3UhFmtLBejHTXsWC+nXE9/bscCjigSuUVn2
j0xro3eTOYnb2u9RKcI/eJM0sO7CJIMH5yQAJSZJyaqRTFUINACQND17ESbwRa2OG8F3beXz+T7K
bZAzLJfiNLipHxfkvpQMb2CpxvcmLDldccKbNEC8//IaXLvto4jDCIGSB29iGdTcrDJUTIRIPNQ+
pmkQ3HeJnMpTBCxkn4S0SUnySDu7MXYKqRCg4bAhfT3Y2N1MpnyxPhHqzIIx8i3IHRavRBcyC0xK
CF4wf+ERfYi7qO/088tPu7LwaNahYGUKkELIYK5fvGVjYkdnio7pn6W9oSVr9GSAXULaNWCqHD33
ErWrLjkEjUuL/+fGQ64ND+fosWdZn9FF18NTKQrTbqyhY3Rk5XyMC70cr0wPO3nsIzu0164NwDRO
y/cytLd8XNeW/ZxZ4mpmUL1DUnY9fJgmthq1ZOrwJ6MXt0yt21btXG90gNHSdTme56oA6cgBUnI6
wGu143Tf+lwtY3T5NFOmiWdE4q0je7kxNfPutHz/7DJsq2S3OUgtAnDkdqBiAkP3Rlt2gAJ17XVl
a+bFqCkrJUbaQQKatjIEa4NSRUEAyfInBbwIikOrI4UClko8PLRYQj0YbT4dI9uIzmkLHXlstop6
85+4fEyOucQ87mcaae7rVxCbboh3DSO6veGi3Mvjo47HnYcVVHkX2iGGmRbGXNDqs9M0KuBTQU6/
T9zqa+oCJVGErDYmfiXcQC1BtcF/OD0s27rTDOdWmu90z4CS+k6xrfakdPJDLSuasLK02og3K3se
12EoXxb3YlLGi6RMApzTx0/S8CJNZPCJBHck7FH2lts6W2F+/rOWk41el7TMbCXz3F2H7y0NXGA0
lI+b20hIaiY0fOz7AWcumlGRyvdglONKIVuNkdtFhla+Ec3XlhgnMnSbTDDSi8UeHwWirnP1EYiT
l3z3EJLVyf6Qq261q7QYR0eM0F4OcqtDolSadSl8UMu8V6xFBb3fA0FuCpuHXOtTjjEVypLAKQCb
ihG+R+9uXU9WowuRZRaK0tqIWPV6aReVGVWJ5rOQoKteyjSRNO211m3pj9OJjiMNt8PCORjwjIF7
N7EDKIe2gaDJcVOmp/ugxqaFgYZd7hUcTP/BMme3J/Cx8yM+N69/XZNOjllnoeGZc/e046bZ2Zb+
sBvJ8B8gP7hbX/r8By4XH6K12dhp1nsv9UkshdqcEv3xLTgXLSEvYMVacvSdgmYDQ/6MrGS4SeC5
vJJJUV8wN3Cx93TyezyHexwq6GAv8y1fq7XPjxKDDcyBOgOVr+tpELJv4adHyDERLU6+jnysTkcI
0ka+MeFrq5DzHSJTG10MevDrkQK3jqIIrZ5XKoF9Z5tpQo53sk+NOWR4swr1NjCiLc3P2qAoeajV
zNosc7m/x0iUo8BsTMhyeX8Yh+A0NVVydDVNR0ZRvEei9P7lj21tQtG92YRy2EDPEB6DhvNuXsUm
5wg73felSb27hkaU1NhmvDzUih6QEwtlPSBTlESoel9PaWSEgdCqGXSRqMYXPBGjs1Dd2zYOWqyx
WwJb5kaHkCvnqbJTfT+QPL7L81E9OqJtbs04ndBoK/IiOdge8mmGWXTkpsci3Ai9awcdDpQo8F2V
QL886MRBHSRJ3Rieo4z4O5fB17zVqpuwwtLVB/1104qpww8o1A6I4/SN0ed5WH56iGWB/hD9AQkt
jll5Qa9+APyKsyQdSmlDzG1rtXs7tLU8kV1U7/GqeW85w3h5+Q2tLQaXuxVLkMIKRcPrFxT2JLsg
JzFwKEiKqE5waw9K73FxaP7JUI7J1gZmlXlexDOzMILQL1nptZ/jSKN22S4N9fHglFlzePmpHmuP
z+bTJbnLEzlz48risZyUboeBvCJ8sRoee4sdT1RP0E20b6GTl/dD6MY35VB+p6Kmc4IR415gEXBK
Jx1dIV5ABeYzbl2DrcsNegiIuzAV1Z3FdR59UNrfBmwXp8DKYFuFPrh6pTQ3nmItNLgI9GjlIShh
j3b9EGOlpFMQdyAXc3M4hlWGfDY3y5vSpu2+DeqOYwHNmy9PnbZyBEGkOoukyBDOirnrUQ1lbJO8
7pm6EkBCQuTaZT6aEdxp8bKgoOoZqfkRIENwKqCc30Lo/zMDyFmxzo7HdsOmzA/AB+z6J4RUu/zE
ZqVIpa8RJGVwFxz7czRk0d0/eVrhEggphM1lvuuhyOy6Q+zrGOcGuN26DUV6KYZfSU7TqpUUzQk4
d7tXs5Gbt6Uo+8F19Y3vYi3RwdWeZMoj//jZYhUm6m/V5z3TzJFcEOIYdBnio9CJvj+z+nAqtcvo
SFeuclc0pO+zSLio/VyfLuPA2Dj+rf+cec3BfUY2tNxwiwzH4ijhzhwWvcTRwKa7g65/2l/BoOac
A3ZY2k9HgxPboSfnekkNo9pLeD77kb114w2tHPbRGKhsyOwh/J45gD3JOGEj6SuNqsITjZ32dtII
UNNYKPd4hleHuNA2xFkr8dBEhDKXomgNmPFcV8MVYSpEEGRsx1ROd2CIkksculwpyQFsTPTqUJTZ
5mobOK3lObsO7BET9cr0KtUniIiQ0Cvw7xxKZWuJzb96EQ4fWwT/PdQ8yU8mMe/TkfoQHxQEUNiW
AM0Oet2X3sbHNAekZ8PMGZlH0YuqLj4m2/Ht2uk5qo352Hy1SATR1Y75So0k8FJ3CVFSg5+gBkZ+
coxx2LkKqeaoRW1ZN2l4clpA3xu/ab6FP/tNrBubojqZ8KV4IByqGiwRGxxoNwvhL8rB0JCkDPSq
POpWVn2P/NHEKimf7nvacC5hVYcnkL/6RjRfW8jk82nGIMzweS2iuRjp96qK+bOiI56aXBnfc6NO
d/gg4GIVJmLrOD8H6mdPzrVdcKCHGD5D7J++dGkIXwDHJYqqr00j7fE8H74ESi9O7RjjC99kU7or
ReIcMLMq7wEeucdoqJOP8M/Cjc9q9eHpzEEw8liOWET0GYqeTkXNApxaGAg0SZ/qtCy9sgYxK0K7
TTfe+8reSRmIwsfcQDDfpBcPHzfgosqSvFUVqru8t4D6yCnZ45b0mexg7DVhV26MufZBPwqwNTKC
LKf57z/5ypSxK2RddIanGkFwk6V579FYCqo2Krd26cd9aflyZwdoRD3I2CAAXo9lm/A0QMMhMiQL
fIAVlVESrocD8QtcXR7U0GLJUbtJg1U8zHrYbpm2RwKvHCtFLT0S2sFBTzT7RjRSXnKYyXeOSQOk
Q3kIKkWueBTl011n6vm5D8W404Pe2I+4pJ5KkcHQHgznGCp2+SqllfIYRrmOVsXeSrKtHIxB+M1d
13OV9NmdbDKdPIatZCB4zCL8vzAJBv5j4aHjVp5MG9LMSTheoHQ0G9FsbclyFqcVFdghyrDFCqJt
yXUqcBYIS+36BI63fh1YSrFr9djndqKq/+ATMUlmq5hEzMXgxXhJZ9mRbpbEh9oe93o0WDu9wDBK
SF+DhmJY55cj49rMPh1v8UkaUp1EiJya9qN2gAheGQe46neIcZoLKJ3koa0woCy0sdrgMs53meXS
nXNp/BdwK+Kq66ULh5AymYoAA31w8ssRuXMTAxPaO9PYf6Bcm9xnrKZ9VNrBsY/dLU3XWqWYBmjS
9pjMoole6pKVCmclQBuaN8Wtu1Nx0/rscwy/KVJ3uIQ5bJ+mhuOTDaZ/7M1GP5d0U3yNRmRndo7v
Ygt3JeqxvOn7Kn3ooiTfeDOrv3DusuWuRNKfabqeoViLWfNjqZPyQEVodfkPgGNclGxRA+VAAC9t
p4eiEmdo0qBzOQ21B5qr1btat6pdP9rxfV9K40ENsFTsOGi/e3ntrJVg4NNyXaUUyA9d6hy1Wik1
m1EprigRVoJTah6KTP8RgZ449pXEQy8tnb/SILGgmJEGtmwrfaX6YbWxq64tJho+MV2xVYLhMg7i
J4jZnaAzzMRLfNcgFcQ1NzFxEvKDG6u1IIJ05mfc+tRjNA5UD1+eiLWQ/3T4xcEK3Fk1Bi4iOrwQ
zQ8+WQoaW0hi7jhbfnh5qIUp8e9bEf1Bj7FBVREkXq+KqIuhV4cFwiwwKl6vj9mh7fEiqEzctoCN
orF39PpOB/7FOSceT4GahxfpsOsNuS/ecpv5kenxO5fr5A1aTeEJbbA/cS5Erovb9wNqlPGrkuJB
VcaWv88gFe70PmnuwnbSPuNiqB20HMOzuMDDSIikOA0uGJJSD/I7fKfEEViCcyyxYrjDwU29Ea1e
HttUbw9YcfT7l6fjsby2DCO4k5Mz5luFnLDYAZkLM9datJJsVu2bMKTZl8Y9Gwlw4O+BAhh3nWzt
G+j85X3cTfLohLK/nSKITJFhTq8KaOkHykuAg0rb9lrZTh/L3tJfBa3MT4YVQ+iP4vHnlCCpFZ29
VVhZWzo0gWjzmYidfCkHJBfVY0DpaB4WhpE3ZmF1Qm+dgLS3q42tZY4Xz6aK2jFN2cgcaZK+XjnC
hKnfdlTRxixJjtR4AJvGbfaAwzEGnkObeyP9uvcvv6DV55sp1mQAsa1ZNmaAKsg0s6VKI7AZOhqd
yD5Cs/yqIRfbuCKujYTsYn6n5sodXstsLlAKI1UVGD006ze+2+mvE9vYOhOsjkSdm0ooYjOEW9cT
SbNLSZ8ugblvUnnRs7w40MnlQ0TtlY31vToUhlFUJsjUEtuuh5pK0nUI6XhnZoH8zsJH1q45AkWh
U27cFFaWBz061FjphqA1zFpsN9kI5q4CI+RVddBcmsAITkIrqj0SVXqvEwqqo7JZ6lp5PkFtiTQP
Hz9tO4updM0a2qh0dQ/MqXuQgZmixhLDzkzdrdTuWjaQ4g4VPDQrkHKcReSsgYy4/kglpcPi4TRa
iCojtCMHFZbgPU4V1WGgH/yoKFX/JQ5BEYbOzCpwQhBiGnuukhYkgd0AOSOoEI9dW2BWqzh3dheo
b0El6kijjeKnBAl2O6V+fqJuFEBMlV9e/qbWTgboYSjNUf403We5GU3q0W+lBV1HBaC4AqN3pQ7u
qrQKbjp8TDy9xdrXrsFVlck4nqxBTe5MTD72vgSUqfZx41VZb9zXHXBr3AGKjy//xHldLmKNRR6L
Oy6iLm6ei9MdmSxtbrRFVj4ioTbtobqJQ9X/80/+ySjPPkSnw5RHLfg6WrhaN2GYxnsTvsA5CZWt
5pKVEwbrhoLzTLJgxS6u0WlPtq3hPo/kQdD/bSfdqS5biQbIdg+RpftvOM/Gb93ckBf0uNnGx7ny
nZBNoe6M+GHWGSzWrtqOrOsRCMJQ4dnegkW8mczmu9JXW2z31ZE4lsOMot4GU+o64miNMbuwzB1s
QN7fFYbdn7AeJ3FuGP3vY9MfMcReyZ/5u6b6+bO5/yr/9/yvfoehWkUADP/v9V/Wv/86+FnM6P6r
vzg80rXetD+r8e3Puk35V3+bfsz/5P/0b/4Xo+v9KH/+n//1vWjzZv7TgqjIn+K75i6x/x735cXR
t6JtouW/8ZvvZRq4hdmIzUksavSBzdrA33wvU/sXpU30SlTbEYgjy/0P30vT/2WTsEPuhX/XrMhn
5f2Xi4CGxxh5HS7EZJNYndSG//3gr39/jMzZ/9D9hBIzAZhOOLboGT9A2uT6xbuFErRxY8M51vrg
jJq38WI729K/LgLD71GwVplhZXMf8mKXKeNocrmZ6LT5m+NdENThx/Q/dnX/7bP8Psw8CUDsmJSx
iD/MDxQoyvrXT5N2YWToOK0De2pwJmvCity9lL7z2mlbDFDhk5hemTiIRAd00vtANnGHyKBrXkvX
qjWuwm3+Ph/7yMIqkI3wnoY93bgpExXxuxFUg33MOVv0hygvos4DqgPBsOISXXuDwMTUjDWA/hNW
KKjfsb9Bu9hoY4sGdSjoFJVdDRFdbTmRR2GqlreBKw0f7ndMa4U0zeCNX+QiP6stZ07PjnLsPy1/
ML6btIc4ZxMh7sn2DUieqQMUdqeQNH3lFya+7YXVD9iUG+KtsCMneqUWg/px1Cmm7BwLkW/XZa56
CIa8eDB1jjBHPKJa9r2YBoFT2fhZRkJfpcxpDj3Q4woLwn6X+J1wyNuh+trzf6jyUFWhZpa7aECg
dB780P+Yg/x04Kz6wjnJBLnAIQK0H5+oElXpAeR+3t0qAjj+rkFilgMEGHGK0/upuesF+JGvZiHc
zLPqpsg/5pUpb6t4MstzVdjjax9dH24NVJE7gIvQzne2PsLjroK8/BpL3/1aS3f4gEuQ/NVlBqQm
kLbpl6DT0y+RigtFF3XGL06OIv+s2P5UwmUfuvkuQ2rt7IZKJUDUKm101iat7w+Ng5vCebYgJqpb
jRx4sLTDfAH73/JWpVHHAeQzyIQ7p9XqX5qK0r1X6AMGOI3emHhZaOmgn7CpwqmA8K0ivA5a/NGE
SpvPpaIFg+5yNhx7bwRxQ4IcjVH/yWkdhK2hSHJ5LiX+tWIKut/75h8F3vvoe1XUxa/mOso+Boy/
Q/D/b+H5ZRrjKfyaf30am+d//HdsBr3IDoqCE6U8TEfyqf+OzYrxL4pg3NHmzRcNMlenv4Mz/xqF
SYsixywX4BT7n+Bs/gvrJYrOGpVuWhaJ338UnB/xin8HNCBwVIj4L8IzKmAIvReJOpHILg3dr6Es
HLqHpGqCHC0sfY+LQqR8ALdGM1mNQHE3hIP098jB6TQdyTwHu5mjg/eFISjol3Y87iupGp/1RInj
M/4G1JK1CUevfYyKjMwmntoN19GoMF7j/iG6m1qZXAm2Km4HdMRNFOe3NSbQyR1UVoDMeZkkHVYz
2JPjgNwCHwmLAtNjV/KnGXkcq5fUwuLwxgggUg/8P817tPEat3Xabby6UX/qlpTBnTI2wOlnIn0M
crUp/0pio8UtgG2rAfZeyOQ8xbIWX9NxGlH4l5Muz47bKaCJAplJeo6NFoq2rnW/nEq1S3h5Uade
ijiqMTjxmRjE4uQ3cG5IrYR0sRmeKIWlnWe7Fb09dodHszOBlAb8lFf1GUx0HkClSKW+k6itwZYH
nXU3RLOVpsAp/WeOKcutELml75TUGK294cYlZgOkVT84UJEh3deavCmsMgZ9KDu3OIukHNQDHeHl
l8mKsq9qrENKdpzSOgW0fLVglsfsrTv1U4XfCJFpN4YwCA0Sgj9NZFeFp8BFuqeJJXtj25ItRQWe
g6MfrZXV3TAFSnkM8tH/2ZY+3RJpbSkfFM6kAX+ao9b4AasV60ZPbXEKizLCXcPF900ha6Ydc9/1
y4PVmM03MzbpfZJFbL/jNA/EXsXlRKFxBSzw3i30jiyXndn+GYc2NnQjA3EvzDo3dyb+bd+azIAK
NfFemr0OSu/zOBXZF2krYbcrDbpMd2U0GvtOGQAdw6EJm10WVNhk5LkLjEfR+os/xPD9jJzaOESb
XHmli2qi+h5FVHM0VhbU9iDCzFANo/CSSDMyaFHDcA8voprZ00JF4TzTFh0FtqZO6ExNcnwuAqcN
X0+TG38zuiiqLwHHtp+d45q0mCKw/2b5Y/4Jg8u2Piho/DOvV0M/OQxh2d/Keiq+ZXYRG4cmj4o3
agR7eK+MIvrZWtJ6MJwqSA+Jlg0SJ3ITpfTYOVXnmVWQ/VAanFj3HeefmpeRDcmeU7X9Abu8ZNil
aVeHez9xmuJWFI32V0rO5KEwDWyEGs0c8j17XZvsCr9N3smqFh2mMRaiPIDCt1Yn6m8G+3W4DxLT
/6TGQW95TmON026IZYSDeFMZv1S15mKIx53d7pLJjOB+IYWLd4kVt+GpV6PqB4pmjO8jF1T+rh5T
n0bTpGls+I51IHfsdcGvSsWWEhwmfiU7gM680EityzvfF5N6CgzolZc+AnYEeqDweSWB241A/8g7
nIqqq97B6W+hIgOTwGComxNRZWM1eMMkk8+JzY1+oE2bd3Az6Ytj1UgnBd9v9ocKI0SYk52v3Ghm
n/8iZwZ1Ukly/Ydv08AEu9ruf2G42v8KS/hmdEIoRe9Ri8W5qc0d7RPHTvuTaHsgjog+nY9VVKGj
7FU7/WKKuHiNu+IQ7qZew/ggjPXo6E+6+3W0mhwDwywPW4w5TPceb9Tgp0ESfnjrS515sViS6V4x
RHaTlUAeYP8Pyg7nWFFf9KQl2GSVHJtdL1zly6QI5Y10dHf8iMjA+VSNqdqhsaUZKcuxotrXk2/R
x2PPxbamgeZ5oioxZOc8k1b1tqG9ePycdn5S3nDUti9EDbCCsDI6a4/hnuHsiqmw/7J93UnJ57aq
fVRS3/mFso2Hy9uGQp5sJuNeSyKlOzlJ5H7T9N7JcfgIUdm6VV+90qQbRJz+4vzoh6S0d/w+Dpem
ERLTcgaDGF7ggzfitotBDL3de1tM9ewT1IxQ/1oaKj2VwvJwrqsOz4h6sK33ohh81MxNGbyKOr93
9gZWDW9zJSVvP1WlmA5xqUC9m9LUfINPAKjhLqLrYh82U+nsYjwibMhhqg0lP0+B3Pu9nmV7pIzN
+9ixE3fvWHVi0pauBQ+p8PvH917ctTguRCylrPzBZgCNHBl3kDFbMaBI3B4TzAMINNNRaPR6wmIi
qO0aaQcNji9VaIF2KXy+aCPS6tmjIrY/YaBUEiUhyzf3pFT78BKwPvtLLQsE/32RxVgDl1Q8PHwt
zI+lr+jygEeKntz25tj9ZesDfNmwU1PnmEBcS3eQ++PvVs/9Gx8Gnc/trvOx7/04JFmMKjIrOO+i
kDCmN7LyYxoq2WAwwIi65q8pHof+lLnF1Ac7Mm3K8P/YO4/luJE1bd/LrAcn4M0WKMOiFymKZoMQ
ZZDwSCT81f8PuvvELxY5rDiznkVHd4hUJ4B0n3kNpmF45YSWTviYUB3HtRbo3UtWilWvnhrSlwQv
kN8TPq1tZItSunE4LLJ8SbLCPDOMFufWytCM/GnisayvhaEtOatCd6xN5Uz9vK0TrHIlFiWhNzru
PnWn7Iu7kOwgeO70asNeuywfKyoKmMxTpf9KS5NDxWJJpJctZ26zCTDyqQBV+3FAk3GZfmPByqPD
mF4EHzvG06AnzAoOvsriAhOFWDzWelK8Kqxp9UJoL54/V7dt13qEy1nR3mM11GiXWmOsR17sV08y
GaeljlBZAZK4MWLVj78zc5mfA0s6P0tomNUe+Kt7mSDkoYdlFdDK6u02/gfP9n9R93+5BKP/c1Hk
0K4a6L/+jLvXv/B33K05/6Kr6iEM5aJh7nLHkqn/XRTRqG8AR0WTAUIAdGRr7dH+21vR+RekGwcK
DMuEv7rCpv6piqye7BRK+FOY/YAH+dFRFeSzqsjb/j81F0pgcPZpEfsocr1rExuJp5Sa2yaSpvmM
9sqyC5ra3GZLiS1G5Z1SvDySh/h7PJ4cWRVgZxTgSCj+RI/gPr1MlWA8VeVJgiraUkZcMOZuwKpv
17lDtw9ig36N5UDfFa7zlDkSx43Org8QT+fzbpzQFWjy87TojY3WmzgZFZQmwz+m8J/q0Z+e72v9
5I90ZP0uVHaZMuh+1LKO+zoBB81SZagmpF77wqknzoUlA1T85Km+xPsZAAiNgvfKhkFj61jMyOgR
4Vxg9URDIOR+nCboPZz0W9Di9YtH+HLizd72QdYZ4NVIP2gpUoeD5/l2Bggn07I1aXyY+WhGMxWI
CFf1NLJEPl/1IyYdqaX5m88/5wcvCRCC0WhMIOh1jIYosgIZU3goUWV5EJwLtHobleeblmzszKq1
358Pd9Q2/fslWSImG4twBeDk25fsVJtYRZrLyF4qASgqzYcHYeRWFdZ6pZ5IoVwRsoC0e8trDJRg
l9a9RwzX+UmrtMDr3mqyIUzm1qi2UK4dbyu0HlAd7wAPN4YQw30xWD/EWOkvpBgV3FNz8e+zsjbk
2ecv89G3W3N3sH2IeNEeevsuLbiqwhGNjKZB9y8r6HD7EpubyzLJ6y0U0FNKeh8sENYGDBl03ODj
HmNRXdmqGEF4ybLQ7P1InfBS06x+Q0yQX8tSi+/jzD0l3XiEtfhrxnzgqKtyqkGd4lhTeUA2WCVk
oLhZjhZyjbMBbYILb9/aMtvqxHcHwwQfXGByv0kr8CAW4U9IKd8+sVbfb32PcgjdyBWjFMDVevu9
NcdXgPidJqK2aZ5jqWvs59Sf7l29W06AhN5Wi/9+aWriQHQ8EFHQ6t8OZfatq2Gl2rBMLf8CPyIS
cwHW+PMF9OEo2GewhNYz5i+NpD8Qe8oRypCeAco5MZYttAvtvqrz9kQL5/0oq7a7xVVCdMoJc7RM
bWfIsrLV6qhHD3FXoafHIa959OM/f5v307MitvlioMdWnOnRDVKJAss70dXRxC/hgsqLQClZorKb
0/98KPqQJpWxlUNEwf3t9JAvNZ4uqOQ6eiovCJC9Aw45Ommakica4R98PSpf8P/pEfPPsaxCQC2V
ckrdROOcYUMWBOiq+ckpLYr3u4xgAywGKpK0QAgjjhYcGn4arnQMQ4NsguUZZCGm9f7rNFg4Y9Zp
Gzp5PG0qQaLiFBADQAQu1Htj98TKf3fIQLngkLW5hlYJsGOmf+K5rdYjzB1pAxm0P3BUN2joXBRT
S9MxnbAXTgLjxEZYr7Y3lzqDQtCCmWMhTkLZ8u18Irk6yHRdolVhZZHFPRhSQcJsqEuAb5twPQa9
w+g0bdIT0/vRh4feQjiBRAlsD/9oKRlzaTlayvsKeM8hJplBlGVkmrFW0lZH3y4aA9O8RrfWvOiH
etpQdUlCPzZPqTV99OFZYwBJ+OiQX477nz1Eg7zOmigvUxVpaX1ZZmjZCUVtJkkC7XzR/fbEDYYI
y/GXB0IHMH2NODBKwMj77ZdfHLdDzqShYsKJcB4nWU2VRpr9bYpGP4pOhkr3yOf0Vagobx1cq7Ce
BrcOLmqZ9Cjr26WVXduzPzhhtmRVCvKsaobIxPTtXMsSd96mnstFL4Nq/mVR1X2Sva1h4WYn4kqo
Ej3kKTdttW9Ei0mzSihv0TGrvvWt2Y20I3wx7QVEbMo+MBivqpzmwtarOvO8sdrkSwbWxgsVd08V
2b7wi7A2DZigmL1k0NcWqDtq0L9Lf8bXrYFDRVEzwNANzWUV3HULYpVbq6vmZWvW0N6iQZ9MTE7s
Tn4jHetaKPx5MkK8S4edZOWK0G0bnLWWLJbOGQAj7UecTs43ouSmDglf5FPRLOo275VTR9JLvTNP
6vaXBZGObIvqln6mONGcS9hExTMMJgq8fqrL17ho/Qe7DbxlU4ok2IyWRR2HKie0iakn7d2MY6z/
GC1pPtso0he30hSWtxEzFqIh9bdZi8YK9TjoUpS5wqSkWBkKt9VRwYaPKSBPO8a4rWVmyK2BOQMF
z2YUVx4aTA9t2Xj08tJhnMMaxb00cpDsmbdo4akywuPOv9LMbJqpxeTCC+si8dOzfmg0aiJOjp+0
ncUobQS4vD6MJnKYkZiE1oS0rO1nVDF9uLmNPqtoVg1lr1kN7Uup4+MSUXNQpAxTkMHD9Op4hxM4
FrepabDuF3JqtLN8xZcwq8yOcM4d9TCpFtvGD63r8PdDJT/FzcGj+Gk2WGZCnaG4HUkixG8jihgY
fmRcgKjrBRi8oZdr8d+2Xj0GOF3j0Ry02nNRBcgPscDxPLaqfhmjwMutS5TC+56iZTY9ts1oI17i
B7IPrVkfn0fEYaa1SjV99+DkN+FYdfJWOGp2mzCgcriEvb8kYmfbcrmeBYpMW8yYCeDpZhR70bsS
zeWYEjFFqVr1G1AW8RlV09ndUatRKmoc6eGZlyrj1sTpLd3mQ0ctP44FMpS9SEc8nREwA1sokwjJ
s+KxcJ3x1l30viQkJXCJ8AJPrs2C4m00s67HXRLXZRk6nSxuGjSNHvSR8Hk7+2ZzEKUFPjVROraA
w0glPHCnMQNq5rmvQneWr5S5qfwmba8UGmtV+tMbemPBkkB1zzkWvwrH8KnusI+20iFyU+ReIl2T
GC4qX06HPln+MmGanGqbYic0hQnInN98cg71rmucZQMC2/g9o0qnR601aN2264s52FDZaWucqqmL
0wI2tAvR+ahgjjZSVqi/UvSMgGw7AV6FKARzZqT2pevkAxo5mBwqqM3uVCD7XtgS3qKOdgGm1UgV
VY4GC4ESIOxx1TXza0anygpbTaa3neZ3wNJ7NaJApZAFDF3sHJ9MDTPbEE3EFvf02hy3HjQSO0oH
GfzsDcAym1ik2teqy+cv5UiQsh8aNxHR2KABrevx3bqf7T3sfelGnEzDs2Y3waNa2EQYeKbU33po
WTjjcK5V4Yxp9K/A70B9tb0+XsiJ4iHwsNlE9VJIhKXG0SRRVwmQmbTrkZtL+xqynDUDxc0L6q1k
4nrhhrPbujiIj5wG7lRRdIRmVD+Y3UJ9NQP/99Pplo5eslnXZBbIjh9itjS0RF04UWcNxCOdN08W
HI66v3OrFNVnhAimfjcOGbbKyKujJjyOkz4chJLxTU6NX7HpcVGLHE/oMnSd9Xg2xJjtBQiCbjMV
ifVojq3/tZljvdsj1N2/BIsni4PVjTLfGqNmP82iRiMOZSGn3ZamsVRhInp51c0tGlMVdd9fqIAE
V+zE5kUMc/3DxV2M0ruqzZ4T30OTpkC/72IaRm2+IAsXN6iwQa7X3arF221MnJ+LQ7cd+b7GfOkx
K04ioYLmJuuk1a9slrlCltDQr4zeR1ZFkDLnu8F1UPzzZnvyfzOdY3U3djmofhzp7G6Tl/Y8s6gS
82cWJ7DIW9YN+IzSe1CaVrwsgkbdRmgGnZipAPVwXlNx6pBHF0EedvhyPhFl5jE3yOLcYKsrLE5r
r6zPaN77Om2PmdYdf4rRtAza6RLYAxwco4nBG2CjXWzjmc0Q5hRXUa9pTPARGOCSDWNSnXgHv8Tz
kktMw/t60mcNQ6saQtwIYQv4tVFbNXweDURBnC3VZeaOSt9SkkoLHkjYHObeghiIgqej7U27zm9k
PuFkLls8XLBViOOHlW9G07WSdRb6jlU8cml1nLyj02yx8S1whG7i5RWVQSW2rND5vux1ydcoW67v
2RiaZLe4tTUhoK7byabHhbjlp27dIX2VS0rcHcqlcP289FDGyl1ok+Teq+/FucUdMDY57oAYJ7Pi
WjwWmFvzska6BsvwYn0F6hDtN2kjz75JCy/P6WmBkMEgd2ZTJgOCr8jBLk+WuzTsJ7tANtqePet3
OcToPJl0JjRqFgvHaa8V1TOgRC3D/7X2fxhBIsTlMnrNy2D0stwsyWzf2QuvEHaplV0SW7UTTvWD
8cOTnv7L1ZB38XQCqFBXQ/w7GXy6HJ1v9v0W7GT82BKzA+q3rMZB+Aaj7tTvrZ/WMnZb3Ejrl7Kf
nRvazIEMl9xqb4tcM6+0esoQCrGLZ8/Vpls/1QQJE+6+f2FnEOocqnxXZi0Xi26JXe4l9SHF8pdG
U52NkcRcuiON1/pfdH2XZ8cR9lettscLEzpwQl1StWKLoYp6HtVcOoh4lv2mRDnWvbIhitPEXpzx
cVwMYlo+nH5VTx4+TAZE2seBIOn71AfKOAi55F/BHJmcq2aLRfGoF/M2tuHPXUr0lJ5sJyYvCmSl
dqbM6ah2+HlgS40yzBz2ScrG0tGDP28br0HUFMz3Qv+R34m4dOffcV+WBEWG1UBAw96MrCkbDFqB
c4zURjkvj7KGWEWXyJmvs1oGbtjmk0qiniUUUOCcgvZuoulXh0Nce1/l2HAym5NyHaBAwkEKgpaP
CnZZFXfThjpU/L03rfanGlX+Feib3tD16E265VmtHkqxppAxZsFPLFrvK6yA5px7LvHCoET7YGNM
flltCAdlsKFD6XpAAuoUO+9xxefopuzELs5AlG0zo0icEBhBKs7p5dQHqfQp3WuZZqG+V5jmE1oS
XIguds/IJNFF8bhRTHGJWqXVhp6Tm6+kIk0fGjqyy9s0KLNX6U/K2fjtbBFDuQ7FibSU6YU961Ox
bYsiuNN76QZnNjrFSYj6vLoHgYa5bRCI8cFYnOys14c5C5Wdlc8zgM47m0rLTxwm56/Gap63wTdc
n+i8pznhV+MtM8mHHj/HxTDYIRcBDsJWoZnJWRqM1ReV1pgfFiACU24qYd1IodAMiX0aUSHG35zv
/pCMDyDV6C9NYiZO67IeRRGTQEBGQLu02zZLCNFcaVYHoNEcSZam5T/tXCfgW7q5+YKaoekxT+Zw
3tAv1UOvH/wcl2gnDfYTVuqEaeUIQiFfnVk3VdAst5kWt6AflNf8BKRDG602TNq9MUoPtDmTAQ/i
xHXP3LpQ+yn3za3NTZJHgzG7Z3XXG8xM3w+30yyIzuMVlxfSZbZx6jbVfKO54zBAaSf1+wJay1rC
eBEjvelhMX7ZhIi/FNgxL6Sd63YgHySV6qmMyypMoc+pjYN15HhW5+O0VXaXTlu3KCjvI/jaP7et
BwJCH3S+KUpq8pf0E28z2L0hwybLYfD4XplqcKqM1N2BbBDeJqli+gLAw+Y26sy8Yi21cf0dzYAC
3+QYnB7OF5zMWMUbYxsVrfCuMqlya+cN08Q5QEQYtp4+zdCw2ymntLsm+9qs619sSNA081JZWxFe
LTQNirmb7c0oZXflWauJUBK0XKO5GtA2474nKue3w7h1RrwzNWv45Sa2BUquxKmZaLhkCqd2ac+m
GprcRrTW2qgeQLyGgztMtGzL8dJv69wCiODlh9xo5jzEIMQ7wLdjwcVFY9/1wzSeoxtsPA6GLskQ
2JoW0b2cXmLTLJG49HUJFp94kIJ9Y6JMLruWBI6retto9vQl9sD8QQzLva+z6yJPNtW+UUc+tsrx
1qB9oSKn5MyJNOKCOsKQfLqz54qTbUlt4zapF+dXZ3SE9TKm84iPePk7sDr1IxeJP11nammenZWj
GgovS8Se1+zaqJZ1U37pVWk99e2cepEPk1QLwfV3MBvbwCCg0hU7J6n1Pt/iSAjhoLIymLkxPOVH
1bX2dGG2E/0fEFfWtVFUThHpFoU33GI0eba0M9ncxLJ30U73bKxxiXlBr6ZluRv9FuP4YFqyKdTw
LvumzWYwbJh846ZojTmPnAFkSoFL47JpdOWc02JDVdrMBsGLV4G4DBS9aKDgLjrV/O9AqYxGXX3N
4Yz6m7Kb8h9y1YWfsqq77Jp6BNojW3eJKKAUz6PXTl/gYWm/Mh/gbzhrTpyfWygAeCj+DGYd1kSu
V0uyniljnI3GljhpTVRy/AlRvG78vSlRcA28qlBn+lylh85S088ASsq89+e2h8Hva2mCbbZBSQH8
fvJq95bOhNUV2mxER1Y0SR9fnaEwEBEH+MkHlYbmkSpLlAnsvKtkxDOhoMGNGOgbqoNatusAuZ4J
W8Y1AbOdf1/Yxc4GBkx5WWgJX1uIIb027cH+nbWz/UulZnvhp543nBG8kcFNY5B+MxfPeTCrhPPC
jUs8pRpRZTczwQIqGbMqFCZGsPPaDqP30M1c+7fMVdZvbK+bkucZ4BOFLhP0M2rxrX5ObcLxw7ZO
wDb1RknoOOXZfKjlBOIhURC/dkNGQz6qU5UVe27Woth0IzQU9Mb91Ifo1moXk50CcCMdAp+gpwN5
suZzXRLCNT86U2Ry49TJeJ1b+fKCWWh3qWC9vsip1F4K5PP9yJ5qk1t9huxwnsCuJyrg5uwibWxa
eZ5n/ZxA+Jub723VxQAS2wXHj6arEwQ0UMv0r21At/dVmnnzdgBmS5kBs9uf3eTbQIODNU2uLRHf
FUrVSVQYxQpWQnPuwelG+0mxiadD2Un715yOy50EhZlEQbHiZqAu4ZZXZwaCxbWDYhlwXTIQ/NBn
7SLnEOaP89p/gEwIsj1Fh77eWHXPkSLYBXlIi65gbYLOwIjeGvzLoMpTvvggxMFqTddAClwAQ+mq
3nr1XOr5sLOBvB1WyggoQpzkz1Ve9ZhTtXWswqouAKrIeNK9TYUBfbDzRkpuocoySsdF4JZRn7l9
CRlHl9eU2QV4PRsqFjjsRX1DSKO9kaklVaTnDbZNc+FW9q6UVGiiqjQBa80EmuFCsJeF+AL3X0rg
f2LjomL1RG2ZzDQdu8A6tGxm7pgabuFW7xuAQyJThJKh3ZJfho4yHEl0WKbjhp/63c2IkutralAQ
Bik0a1yGyCU8mqJD746WaOtt3DJGTSJJZtjwba3V+R6V+eU39Xn/EkF4sk62dfnKFTddKqN0BY6v
DcWASh8dhAMkRJoNtXVnm2B/WW3sri6DkGMp9qLUteNb2RZENklmwnSjfpJdkFDMCqA7CWUE/9ld
LrV0WdUIBmoKaPQ1yNsHTZAS3k9DYOT3E+9W7cZesyNj8FTYdpZLcmT56DEn1iDGrTubwyv3b9/t
As8UV1MeJ84BVyWvOmR14RABeW7tbMUKvFstpJObos6mp/92ysrQq05jcqki3jaDXO5GP+mu/7vC
bWpxy5HWalGZBRB/4Z21BTWS3ed9nnclY2RM4HKiFebQiQuOJU1c7jyrkgTInlM0+3kwZQTB2Tmv
siSIYoht3G7WAr4oqU60CT4o1q9yt4AhAPojFH8sg9zFCD6MQA+j2vWIOEG2XRBHcetVSfptQrgO
YfOiwl8gF3Cj2nab9Ha5oZR8ymn2Xa+LVpeJRiazYBC9HvcHp2wFL5V+TXOgTWBfjKD0B3ZLtjrK
ff653zWgGGoluTOKxWbWjyr0xSgHlI/Yd3nl52eyKOKtY+mnlLXfj0LrgR4MBhgYJ9KMfNsHmA0h
7H4acWXQdZjAaZneTZp0/9O+HYh1A5YPwg82yJpj7YPOGCc/WRRC+A3H+SDKfA/CmDYCRijbzz/b
+3aKi6QhLhD4GmAV5B21U+JMDqK3GEprhd5vx8bWdl2Kux0WhESqS0+8WiQqP0E7fjfs2k+BD87W
WOUUj92uZ8CnUyzXppnuJufLohAdSorswvBKSqxLF2x7rz2ls/9uRzIoGo7shxV5BIXq7eRZ5Sga
qKGSojd5XT8Qs+NC4e5bp3qVsTFvFFsVgK9XnPjI7zfkOjL/uBac5NVu9O3IuhavlUaUx63BHI0w
KUakSl2/cS7A61mX2oR0oOFmTdg2bX9RK8/VI7n4zWbRkuZUK++jz4BkG46nbBQfvce3D+MoPLhI
O2Ske3lzl6up2Jj4nm2A4f3qh3G4LDVLAXHN8nDRuuEw2G1xFthqQrV7zemGtNk1CURur/bkLVAY
8xAnBg0RqzrlcvPuUX16/sALbNT66bMeW5WmstVUtRq6K0/Ld7OjWRcTxN3LwRjnS9WZwAFXpLLb
neq0frDPGRioAew0+owrHu5PmJdRINngd5AVAIFOXwH3is1s6adsyD8axWfn0U9FW4uXfDuKA3i0
cRtYv3Zp+ldV7T1NmdZ8+XyHfzgI+su8BUAt81hkceiBGeh9QTJl5fbZaMjidljQy/18lCOVXqAg
TBUceLB+rg3E+nhz9dbUDiVGwUxVb19b40Dt13SDS8J9LVR0JUIjaPWdq2zxpdfNLFpUn8PXwD4G
rS0cxUvHTC+w39Aeamfwv594vI++wurHiKOEhSjAscSpOUyQI8jLoqZ0futpIp/7Rt6541JfWAFR
YaHmGl8sNLcAy3r9FSrn2Bt6/XjtJiCua3uigmtk4+Pnz/XRAoceikK4pwNtOJYqaIN+tin711HZ
IJWe1CkFtsFINkHp5ueLHH4l+PrsjDn4+fm464HzFkkAdIElsWI0Kbn6RwcSyZCPYBWLIncJg4fY
J45dLXZHHePwz4c6kqr8a2Uw1gr1hGeFSuCKD/sDvkOhedAWmdLmBSa9RQkeo6VitnCkWzkac65H
Q5IG1zXI8WsnWNAbDRbtRDBmrqCn4xcGwLCSdwER/UXg/fMhYCQS9Xd0KJDKiiNQl+a2ANQQerpq
ybDn7GDMaDVTXpq+N9gWvaA4+bvtXANwA9Ur6FviJsf5Ei8v6d2COV2m0ASTfY9rMVlM06KU1PbN
hErpnDmUU1Ldp5CmnwKgfrBgHPCuOPv5yB6+swSnrjvrjdETgCDb8ctJUv8uJozfOp1T3S1erD0a
9HquJos86/N5fAfj82lFGFzVXF+smuOgUth6t1KaqmgVDHkd/Vjf6wBf74g29Ts5B6e2xgc7dhX7
I/rBTJCL8+hwrGj8mrhfl1EBgPAOBE9/M1e2deKtPtgIHt8T/W4HtRCkEN4uTm6YNDMCOsEVE3uv
V5bkxErSGz9vTolW/mWkdLQGuU8sJg+c1KqU+XasqXNsTpi2jNrOEJFhlQX50NxfGINGK61L6B2O
ukFzAQ9emZrNvh3Lb8jaXxIexRfmIE8cPu+/8Ep2B8uDLSU4NHvdM39szKaQSd4PsDNszcj2tiIb
aYCanNh679cNoSXAGVbPajpyrNUZmMkMZwAfpaSY0scKBaLN0AZIpgLTva4rCjifr9P3M8p4GA9w
0FgAz4958raGaphtMh6aeOlO2fRD6AjEO4Glyn+8eBgKJWruu5WXf4zSxe2iKOTUFJHX9+3BWcPo
BfLEwYFzdmKoD+ZqzaSA068AMHK6t3MV5HTWvIIVMxQpWoyla+/FYJySs/lwrgKXS9IkF6AF+3YU
H4POfBp5oZhGJ9PktBcVdamom2zahG4+nP0v5uqP8Y6uIdyQoOe1krdCGvBeuv7qA6dnOzGVpwCK
Hy0Li7uOixaVEO/YTbgN8ODBK5Nl2MAMR93biFAzbS+0PrFP5N8fDcVF9xcpGcMRd/3Kf+yrxByb
yRhorGVNZx+GLo9DayqN61rvtM3nH/BIama9XMHAk8pgHUZ5C4Hit2OVDkYjQwe2oTJM4xWPDzCA
dubfNq5pZbu6hrLWl3b/gE0A7XbVzrs1z7h1hYyjzGlkGVbYv206AOb0aLoG1yRA4ye25PvFuz4k
i8oARBdg6fj2IfWOuLHpOWTdKV9ZwHG8Syh1nzho3n926NwwHkwCKqoux7k5zQNgqQNi+SZ4kL2I
y+Igpbts7NyRJ4Z6l76udjK4sRJQE/MCMn/7QnXauwX0g4I+8VLlG1o73jeIWgEN+W6qID55RhLh
e3Mqin2/P32bXiH3Iv+mMHA0bhyAe7IJpqGojtDBKvQ56DMY3RnyVhd8+PqOyVfnLPXl2hzs4QIZ
jXovhEq2jQccNsq8IX2YjPxWp8nz1ZDjKS+B95MAzNN1eUrg2lS+j54wCbqp0TsAEK3p9/eantRX
vU7HRiTY932+9t9/DCSMubzgnHAAk9C/nQSJPCRVhDSPCpxBX0wzR4ubBvq0abu5vsV4dT6x2d4v
YxzsAVOvcvXIDBwH61lDt0g2VNRqaasHf7TmO79d3PbEe63P/TZMILCzsBbWUcPCmfTovRoEgWs/
nwD4UvY9X6YSKF1P9RWMm48Yc9fQzRxGfzxoVItDDEdOzeEH70lJiEgZiwOdBHj9+R/nV64WIzBL
+AuE0cE2qPtsm4spuf98+j5YKUSSeCStOQhyeevP/xiFM7IFG4Frjoyt4a6bhy+gvssnp+Cq+Xyk
j94HSSbfgLfDJX2snDbLREtHbQB2ApF+Fzfl8OrpQfP181E+yIApcALOBptMeck8diBacLHqjQK3
jElr+21mdnRxsHubNt4cZ/Djg2Trrp4ottnR9CpgsU7u+KNzFGosIK0wcIFkCTy0iwww9P+LRcWy
WhMwVDJIHt5+bUA1MUEXbvNaKtSNAr0VYYBebxY10eZjN5OKu3G1a9wC9B8w8BPjv5sDvgurhlPZ
xa7g3bnA4djGvWPFYZYN+YPQ0I/1VFyeGOXISZPrkNCa+IgqxIpSJ+B8+5q5NhaKC1lEOogKFDg6
saqEx+AFq4IOg5vnaMlkPoAdA6jcFm/A77aBSXkOKnCrpX2Hum7hPQh6QZu/lsf/sUv/a+Xj/M/s
0rDtq1/pn+TS9ff/EXUxoIkSvViwVHCf4Vr7N7cUYP+/0HHDMZPkZCWQkpf9m1r6L93GDZ11tJYF
CYj50T/UUv4OiqsBSAMfP2danf8RtfQoXyNyWy39SA0ttvXK7VrX9B8nFIA2XdjGWB6AMGO/mzxo
LVjvJMaj0UUaYLRpYgTZZT4cGr3MD0BhVkGp5noOshOKgm+vun+eZJUeg3lKwnG8rHvFYo3jtMRg
B9WNOYqL0LTTZyfAOPKPybn9+5r5kzf64UvzDRE/wwWX8+LoWJYqs3QQaiU+8/GjoAhmTublFLvW
mYWg1K6J8VgB6l9ca0bSRktaz1vUo7LdYppIM/Uq2H7+QORufOb/fx/+9fLsadhLZM70Ko4jdwj9
TgdsWTvrJHLnMFjvsvgMjEZ1D4wGcVixXOR9l21aDiCMYMjUUMv2df0icMdVCzItL+ZJjjWaA8ld
IJzviZqjUh6GQu0MpXYqHbZxkH2fO9MAnORiLo38lI06BwDWsJkv7W5PIa0766UZgxDGZUpzH9HV
cLdLiaRKX56nAPxF/9ArrmbAntN1XJQtKAvzys4Owaylv5Fv8G5t2+9fTZPOm55dQ2Rpd7bSUEdM
lkt90p8xYn5GleBrP12I4DrRLXzssuag+dk9UaZA24Zed1ws1/XQH1yvi19rvAFAuA73Bs6/F3at
yVu/DPj/z4Z7K2SbXeFCmINgglggFoJ7HZ21V7EsxWOdeltnALa/2rZhkThfarK8Il6+qgCwIv4x
bHAXfhodgLFEG0Au0RekMXHlimBfL8G2EKV5jWTu1siK/jb2mofREvbWmVHLIM7UR2D1KXInpYkZ
mwdUAC8UaGe4FrRbR0x+VPVBfOG1CHlyDmioqgU5CPUaxLc/FPpuKJYXQMEO5UkZV2fjqDkgGEZw
l6Y6r3p9/rJqsNRm7UQ92AvkyLQrrV1+1rzstRc39TYRwU+vTSBsOGVGngP/dTLZydlsTPsScZg9
Unf+uUszfAOQpIp8iEwbaKlYuaQlwPNAmoe6Hs7K2mpvVDFgY1ohp1x1P7KgubZgPk3ICM0Lrtk6
jpJmmm/nsnwhBf3Wiu4p0RqbPgoIZ392FZK3Y4pCCB3xRJf9BsSogQxpMUR5w7wK3PzOZixsQmci
ooPLpqOp4survMurKO7V10RIoHfOqv5uLtkdHE/zoQPd8zoSXN8GZTkq3FTB1Clt9M89uxU/FCoV
N9nUe1d6g4gGArX4e0EeCi4SxBjO+Q9Xh6TliYPQWPYZ7aZHQ9rxnVWpGDh+7cyv1azMazBP4ibQ
W2cTY7Z6lxY6SOASPGgVeejG3AeDQGai6PosDHrDuKoay3kN8KipttREq0MBtODWWrTpAF2i2mP7
AJrTUP6h81CHGvG7uOtstZSItQWgpuA7f6+yeQFuA9tjRImvnq3qh9kb7iNk6fa70xfV7RAk46Ff
hHs3Qkm5KpW9XAEZLm7LXBuu+jJZknDUGtR6HAd78YZUaF4634oakhPnGnxSdwaGcX7AJtm67Xox
XDnZrN9zvP3IlUtubHrl+KswrSu3r8Q9ICaN5qEHCnkxzoxBbQXxOCgGgM9O0/2Qjv6z7/rme6V3
352pudF0n5ZGA2NHi/fopnShLIcUskpvHxz1Uo2cXZGytk2Abs1STt/Aw8dnrdFPj95knGMi5N0u
1aO7/n6zDIBR8N/WiguA4SCYGvVgGeNy3s/+2VRM21KzrwzNebITDZYE2nsQvmwPk+1hlBvffpm9
Wd93tvzJJ/l/1J1ZcuNYlm2nkva+H8LQNx/1AwIEQYoS1brcf2CSN+j7HoOoqdQgcmJvQREZLjHd
XRVRP/XMMtMiPCMEEQTuveecvddW1p63KwQhymn09EJl7uYRI0A8pk6Rds1Wxi2VdfuhnrYtaJmi
uwqGZacQnzhYqPhEnslygS4k3AVidZBzT8P6wEoL+mBQn7Og6zedtMYYxyh1t5KVY7lI5D16yf2S
Sh8qcjoxsxOM9AHgFJCYwYf54xDUeoinNdxJPYyIKTHijtWHejjo84zicd7ocoqCT+4cOTZOWv8Z
vz/FUNp5gH7vapYSSdqO8i41FrSx/HpDf5QN4SpJ9rKSOmFiOE3UbGrtKSJcp+yj3Upf34E303ct
8R81OanJ1FFqFYWMQSOc7KUnxryudqHS7xblFizppimYaA3fhFSIXGxMm7DukGih9hf7A+gq9Ek0
0OLg1KuNpzWlRQHebHFfOANwrFpnJce5gOAI40+IPyQeIjex6HMbpS0plV0L8KoaFfPCdRgR2Igi
29XXnWZZvGy+M1jQ+uQqqdRDJvLODXdZFD8r5leiRNbwXTXzKka0OGySy2Y6CsF8K0y14eoWTChD
Ek6R3KLHW8zjhF8M6WICsSr/2uar3oAwcVsblcumkA4sIO8cz5n3/PteTsVOr0plGLTOdt8eqaCv
RoOmlakfT1hGcAv6VXiJQylzapaOqtEeigKilVYKbpjuq0iV3Q4AkzyT9pNPHifGbTvoFKVSGfrd
6GVdPLt5XqSXUTkttkqQdBXWUGRmom/pO9yAeZVOPTocVkX1WUuiq3pB5IQE7TEAset04irPlnbI
Be8BbtXbVm/vEwF9Paw53qkIASZMc76GOPhIdTVc62Nm0+zCNSYttYNd7JKaTXZHJSgfmk4FxNcP
xUe5FS7nPin3sxLdiXPfbLVk+CAMKpK+ZJ/GUN0aWb6VFqoUy8TkWU7W0ZpUr82p9/GuAVvDb4Xx
ZS/1wtaURnOXoBmxK7wdgMY4BLacONi7kM2WOYbFPJBueVYOalikV2OquY3SmVscVOwKS42QbALM
qaG3Gqybse5b/CsYFes2Y02AmNqwFPVC9LHLhAsktXZEcgsjWVIjZuuyUSYXsRo+uPwx6kcyT5Ta
DkWvbD/r8iigE4iDXdKkJByUVeWEYlvtptbaYS7acVB9HObuKk7lr6ghx02j6SXi0ClE7zZvQPv0
NiNKqHR9v6sKtsJkVO5DtuhGbJ+FAL4emDJ+ueyTWZK3BuDTHrvaW9rFcvIew0cech5u9DC/0Prw
UeyYTGHNIga3I6iqAbKN21a9bZi62EVcX4I0z9BFazD+0i50xTY4yRqKzVnlHyj1B0PiAbHmPnfF
ODcfup50Dpm8erkUV9coekzE3Z5hVRx6F/xZ3PmUU5iR2VYpy/uJFuWmHotHrRqeqtZQ78smf55E
qd5i/yCXAXFFsXIMV+daZUysKoqL9ehiFmVvFApWG3Fyi9pPjPqzKrSbHpNcJomuEHGIM1A3U9Ri
3Ym6vZATcsLmdYikIrSNQHQWc7yBY3WNPbGzk1LYp3l5KQYI30v8LGomOOJADIclwQbs4pslkXA8
IirEtbCzMhlBLIImRT9SHuBsZ8Oakg/waw+tdCtbhR9OX8JIvsjkaVPhzswGt+o1JyPCqCueRXVx
NELOzaA5cr6HFp9uYhCDOuJMo7wNqSXKUXULLEiaQGobvoTJeCQZ28E868o1OXm9uGn7dqPnJOi5
5gTITPKFbLpOa+uBRMe+4j0My1NcbJVC8lTtq9FoWzp+snA0tQSfgKeoROJkxWr0cvXo0iKyqm9Q
342UL4uLykVE9y2SsEVYUMdam/YXfX0FvHMLWM5e6k8aXVs1eqr6LwLK7X5cNgKSgORLJ4hMjE+h
dN90tSMgjhHlUyFCE0bPawnVDgHlGH4BdIbf7Nu0GHYYb6vuSzxOlAYOPKJDJw9bs9pP+U2htE5g
SS567AED1hzTFdK7yzxn/ZFw/DWJLaQw1dg3QMQAOeSt+5TRSYIsMsvNvsNFyt21WlhCKq8oR5V4
vKygAZOh5haYsppSdkwruhRqmLfiQWXfxHtgW7W6j0XLETh/JRzo05CndiCkvS1hA7Ho6NcKaZv5
4s7Y/Hug+gs/J1S3Zh5dyRgtksJ0Z5XKRt90dLm0LnAQM9FyxajV8SoStFmTRSm3O8ZvqxvJTpMt
J+UbrV5ZwLccwtAUm45eVeAMSWTBUlXXw7aaBwxnoV0EjzmQj35xwT+6I09gNgYOkrvdbLW2RIZL
ykijkueDLj8NYbNNYsFGFn4xLOY+LHnpvVpsHnRgZGahHuUkvRKlwZ006MHixZzD0ZybA6pcXiu0
Fo2wWwbVXRKX3tKNWlq2qjUXZazv6d47un7QI21dPY4FLiZdvUrkTxKu7zyXMCIX10rPot08jcVV
iGdwCT/Tud2mOI6hTIPGc+BuUDwF2FQvu6z3ZEjVNuDLHtgH/9P0cmjXWmZBcC8AOSvSejStLtOG
hOtUEb08ja+LxryOuvSORIEKP7HSbsOeOkIMQ2CEEKttJSIJbBiOY76QN8rKsMwcgoDRPeRN+I3U
1uMYRgve8fF2UkPrEICQx5me5vtqMDCd3M2QBxV5ODWSg7zHE9TQdGKhOZQgQKfO9MQCbVjIWWEQ
sq/BwkqT8Et2MYJWPTHVB6mt8VFqufd/V6/XYqT4ROqgaS6XyiyPmVxbj3W9SF6YJGstloM1iNWM
oIyhDrd5F1t+m6XKSYE694mcb/OQ1lriSZneHX7dSpBepg/fWwn0cEAPIE9SmG2yV0r62fGjqich
nws59Cu0DGBDjXq6oTbscPNIJn/YV/tgrU8Ws5j9qhGHUyYFBfPcJWbxWmuaYK1u8rXOCV5KHnOt
foqXQih5KYqEtT4K1kpJXWumcq2eprWOYhBNSVXVqXADQyL6IFVT+8UUkthnrzNw65tNtm+b1jrE
eaJ+ag1OqjZjAuPIWLa7KmATfE7ppu8VgTODFmuUe2XTCCeNJIfncOnk+74TkhuArvGFEFIr4rS+
S0VKtLTKm6Op5yIDOGrLZa0yFxTg24BBekgJQ4r1wNwmpHGwCNeZNfafgWwMt4ViYUiVcXAC37Qr
9TGkAW7nXXhKO+li0jLsttnwtBBAbqttlRymciJJbwiulpAyB7nPvBBPJqeaJ5KRjL+IcjeWVqWD
HLGKdoXTtcaHKcObOCjDY1oMAw9nWFiJHw5h/wi2YSWBTpnhLhMsDTufU2vfUnIbINbkgcR1QXzJ
vyMNOJK1jsXUqq32Oudxum3Xkg6CrnIq1zLPWAu+8qX2m17qQFx1JbsIxeEYIQTrXipGTKHDMVrL
yGwtKIe1tOzWIrNfy011LTzB+TZP0lqMFmtZOlCfgr8Idvlass5r8Yp85j2M1qpE+f7svrTBUHRz
JhWRsIr/Jkk0AFzOlihmflCOlhtq1iMi6thtKtWP9NFwctiyHGf1+1+/ND/ovr257NkrI+ipIs31
nPljDXOt0DhXSSmWbvTe17++0g+anK+vdD4/6aU5yrCRZH4Ujc9CGHtBglG/X4wvWfzep5LeFiLr
SoAGUIRVxL2kzXkOEvq+UkV10h+ydcXhVYdhta5C3boekWlh+QPGqm2yrlZLouS+EK9L2By2kpeu
65o4ysUf07e/NCi4K3P+80vy+3+PD+99LS+fKN7Of9T62/xJkf/fkdzxkhHx8znC/il/+ud/1f3X
16OEl3/nD1Clof8GAJ7hMy8J4+CXUOA/QJWG+RtLPug5Qu7XoL5Vu/bHNEEyf6OpvIr58SgwIV81
uH9MEyTjN3wbKCxwcDBwJyXnr4AqpReVw/cXmB4TUzeUVmC/JKaRuCHf1r5yl3Yw1yWqBkySg62P
cvxkxmt826iqKv3Psqgyu0Wue1OSx4vduC1qsMOsRzPo2RkQiioOsCXyvK0mWxQkdbL7aAmORRYZ
Fx14rtzJLT1Z3EkxO6Z4mbCDRQCUaOyH+b6wrAUTaFX3YBPbIf1QdUZYuIhl9lEQ5Tczekz8Mp1B
KodOjQS/Tssm1c6hyGSbLIAXbGP3i0N3AcYZ2HGoKZwx1iq6IO/jIgvk8hFIkkWGK7so52MluDKz
shjsIh1UDYJ5byXkkkJqaRGaWrtIoeelmwQ3bSJCvWuO4yuUJa9HWmpxOxtkXAjmZRlK6eQMsjR9
DSVrwjNV59M9Bnlxh5QhyzfiIhEAbYp5v5WLWfoATld+NsCEdBz6jPipJ29xRMNJgMNGC9EZu10v
T4krLT3JG/iPPqQtVo7duKTWM/ba+qCOI8zE2ChwEIkI5YgeVpIscfrFFO4kLeiFTVzq6aMFnnT0
aVVKAZ2iiC+nVczksTJg8oOFRwRoL7IIbahG9DLTnqVvscHsLnwi0HyAIhwHmroNl8GkXG+Mp1KQ
TdpiQtw9yrkSfQ7gZECL1qvgSh5LCYsYx3/FiRar+yTVjK7sBW0fzw6K7OViGNPkUTB1a9PqgznA
UMbst4nKTpuceBDiT7QqKTeEXGuBsSBT/DrU/RRvZEVkCjzETbJtW41yHal05uohaDFBnRXdngJ5
LLZql4IIaASLE+1ASCQG+35Qr/UWdZMXddG4V2d17KCi5gt09V/vDm/3ofXtQdXDfzXeVOZ/554Y
mAC6yM+Nt5pMUxnkND5lWZVXI+h7Wrt1S3vzovJ6QvlC6AppTWebePuiZn2chY1kJLQh65NgLAm2
+lHYmFojuG1kzaQ0xMNFxV+eJHhVv1tj/tL6/99b3K+Gr03XN1//QTRT+49tX3x5woha/H+w1mPU
Wpe/n6/2//zP7Gv7j9uqeeqy+fWK/8e/+a/5sf6bipxABDkIUNFaz/O/L/lgWtfsJZl5BrHLhMRz
tX+t+NJvKLZQ2686DUXCf/Tniq//psjGOm7GIoCmjhDPv7Tir8/J9+dIQCmNggYpz3rQeTU3biKs
qbPaG1hS961WfA5k3cnl4L6QJE9ocHtU5d4ar3rwZa/u0en3H/16ePv2BPX9guu78+qCELKHTG7l
yV9Yi+vB8mQYMba5xA/xXD3/+hpnA+LvFzmbhouE3xCEFM5+2t+M5JWrReeMhLWHYegO03NgwpGK
5UMDgWEBlNt1ha0G75oJ2I5/eE+Vtx8x03NpjtVU8MVk9Mo8dbJA2JTNwiaZ4+s9EbBBNHFsd0wc
hSm/KPJ3pKpnHq7vn3v9jV7dXIXRpEV+bsscVvXM0uua2NdYunHWHkB4nMbaOBip7sDD2hCIYb9z
u3/2EJ2dFlK1xhpt1qU/T6511V9mV92HCNHOQ3kqo3cu8ra0+P7RzhY6QYrkjriMwC+IQ69Uy5Gs
0Zubq9CayLCznCh9j037s6dHXtfcV3cxnkeCloBD+6Nuegvs/hitL4xV2P7xKdNAaAaLdwF/qi/u
aHI4ef5eBvHPvsBzv5vO1DFapLHz1UwCkHnqRoOxDNgUoFCwXZijcUfVQ23qTqS/p6d4u5f8eWvl
M12uaU1CKRpL56eY1KrRcthiPdr/Hg0KR50Cj9wKenaq987jsj4WP1hz5LM1Z9DE2aw7kybGY3Ub
fxWYfE4bgGZAkY4BA7x3n8ufXehsrUmDJsFIptS+JQA4VO5yqQCjZr08PgsrGjETtdBvpUS5F99d
4ADL/+Tzna0+4EuEeQya0u+2Ogb0B+mxOJagMW/jmoD7U+HL+7E3yEzZDM7wOdD34LEvi+PQ7qZD
HNifA7ylkRvI++EivdT6TfuQnDThabgQbIJubDNUjvVTeVneZL2rOKlbe5p2FFxOUtuGP75OEr87
mhWhL6jVpw+CO9ifTY6UTgIBot11yp4jFQh4O/7Y3Qw3rXkkumxTXnAON7zWpxGy03zhEMz+tIV+
tFGC7exB/nU7cas6s1/sGnI82s/Rsblsd3G+73bNpXWj8xMzgDfTXX4jbPur+kRfp4iv1eA5+aBc
hJ45ePUuPJS7RNxI7prO8SW7hmgpNs7wDAxhU1wK+zF2mKZ4hWckh37X/s2V8cVz9eqdRhllhRnM
Eh+COUdbYJxqvEOWAsNuSE5GaTKHUxxAIrbJX8fi/M6ydaa4/P5ynS3JgjLWgNRE2e/X15epDBWf
02jQaOVPEQCbcgg2bfMpljhgs6wMXXXKYxneBvEc777hLxbpH71y5yu0PrF4ykPgm+pBpDFPRbNh
Fu+MFpCJJVhsxkxhC25yFA8EdSluqWF1hhMotGCH1AD2U8VYB4MrPITRnlQZEQiDbZG5yDwKXh8O
ll/HyJ1ipwnh3fUh2KXRlOJtrsYuJGCHPZHkTzm7EgQxResAfE2mMZePjPc0oCZaSyJew6gyY84+
U/bQBUtCyZ9iM9pSDBPv1M8f4yK6aidIcx0N+CxUT5OkHYGbQATNapr3hm3WK37ETgwjv4yGgvEH
lWYc3ZZRuwNsqa20kx12YkZcyTrOi7VLsI9XVjFuuuo5ND9J3Tth2T/dSM72rIQkNwCVVeCT3pjU
j5YVPtMCdKa4PxkVd3BxO726mc2jiRIGs5HNOvzOMesna/q5A66PQnEA7ATIPaifI0VyCnOVMXAE
COC7hgYdc5IsG+W9NX092/zgAVuFjq/3TLWhF6WLeQBqyeOjaYFuVzzk665pl+UNFEeCAW6immZu
Eu6wn7/zOc+cm3++Xy8hGK9e7EWZ5HwKhcDX1fJU0IkoKpP4K+rOynQASB7U5TBo10V5887u9bNP
erZ7qUo+tARmJPvCrywLM25zL3TRbv1SkzJ0U+E40I/VJHZqXT4s4d7yf33ln5yAXlaYV590FuCG
4MFOGPdYh5o8ZIA7h9YSOAnMh4q/X49Bv77UT+/q2RZWimNmdlmMpGwWT1Eg7k3tTk10XmvMBHrB
yYg6vltsOXqXP7AuiD96gs5OzdPSNoVCQIg/BN0BGosdjDcmBWwepW4nSYeY1TCYjauAo63Gr5Ki
EXpnkUYJ+ZOLr3/+6t6qIH7JsODINw2HdLR2oMK2JptDUnY5wgYLV1QpPqhraGeadhdFlB7yzLqC
2SPVzWUBCGrJRj9DFFkp5YUiI3hIPQUUVb3y0DpUO1uz3aZkvrYYnZjpsRR5abMV+PakrdAFm6gf
GJfuZkoSmZOBKbDKgtRj0Yr4ZsE91VO/KVCLs3FvIvpP442yHMbqWc1OFYfEyBsGr7H8wkQntJsM
cF47Y9oyni93rIpC7GHDI4DOngOcNo+KfDnmh0B91NSbXr6zpg+V+q1TH/LiVkJirniD8W3odkbr
D6gBta0oMeHbibmHQopfuo22zeRJw04YdlHoA7rRop1QbRMIakluVwHqVAGdAJNJCpEhmTa0p3aJ
olylTX8HFPJCKelQBculFKYHq6r93lJAJdduyLxegcyd9nS0Qyca6stpTn1a2rd6A+ho9kVxuVTN
D4p+PxC3xCR4l4XsobzuHTqjJNO2kRUDGJ++rMMbw5xvrSyqbZpd34RCuplboNzdJXH0vpLpd5ZS
HAsl/0wy2sGIpxuy4Gyxjfy51d2IWQ+havC50o1kCa40t59HwSS2h74XXmwyxZ4WEXS4GUfXsTkj
2SObLlHvsYuj8oLLBqXaBguR2XT8LsQovUtqw8e3r2VfIxIgVXhSbf2pDb7F4a7pt5nlZANO70YZ
j1FvuonWeLgDCJJgZFuO+q4OKeomazPB8yMObT8qso90083l5TTX4sZs1yn92BOn4mn6vo4zNH3m
NbzUXdFNbt0rjlXHbgWHG86kEMm7oS1vs6m4Yn7hJJLK8UT0A6skdtILpnq9NVfUlHdd+gF4eIjI
gZrA6AG2DclNmo+fq6JEGSZuraXyDbX3s6o96pnozgmUNsLaL8nz+KrK021fHWt13JQiLw1BEuPG
yPXjMO9kMd4DsrpJJ/XYz/rtGEJ8xbG+kByaivIuYqAxa9pFR7DgfGIkyblRux7E8UKG5lgsuj+K
vafRr1ByaScEpY+lFmiRicrhBDPQpV93MLv6kKxYPPmjUAW8v9N1tMKzOG4zuclsNY2fVIt5NQjc
pcXEJD6ystqpYWyK+AR9/L198mcLzdlBDDpCowKd6v169vGz7Ey65pnQuHFkOtpabn7Lk2CDT93r
9WUfvlc9v1CMfrS6nh1FDKTYqtEqg28CAQ3C4Bh2vOA5UpJEvFR6jecZF3KLDLG6BHNvl/ltgJgh
5MAnktYz82ghIzPQq1UZDPBK3Ihd7wDtdwfsryWKKtQrDIftXFmcDEsxk3UkbnctGF2R0w7aEtm1
Am07Sip7ZMp7KXiQy5GuFcDwW7dnUDxa1+FwqoqbFEqbZdYb4y5H1PLrPe2lvPzBLTgfoy3RsKA9
CFNfISZOLg5Bts/ku0L8yA5ja1Sd5oTSSUM7EE6baT61lraxOLOKumCj4O4nXyw28NPtAllV1cUO
xoQLTm6XoBXc6ygN39l8X2ATP/pFz89ScH8WVUsbP58VP2ITNuCbi+HoFc1jp96IaNzQhBgxuRLy
dSNLF2aR+ynURDnotjlAxGZNnatOsXwcosPIQyYjv6z3dcVtRlKaISiBLtlkj0rH4/bc14xSssBr
GaoTMuhMib5prZrwz8JZfVYRr3g7RM6iiTZz7U1Ba3mVmDBmX1eMurzLQ0izCOKZD4nK5yz/tpYA
mNA3cRe5LUDsFBYukEi7g8pHnO4mYJ2quidh/CSF42aULypcXLIwX3fK7MipaMvNddr5WeTLyZVK
Kqu+pLTPeAqFieS++KL8MFXdtiT007RCJwZXVI9wEJN2W/DjGxmcYZC5IfpDq/tYdMB3jDuV3Vud
ng0W3R79ya8fK23tkvzo21r//NXRQTCKUElbibr5wkwkrywW0ctk/TR3pReSftqmvtbd9slDiK2j
nj7W0bWWD5twpJTWe3fpzU3WtXdqH27N7JCETpvGmyZ5KbL2ozHfavXkTDWJIU1zVIiO7aFUG6Q9
zhZC7bS5slJw3sBYWPrQRMl+TlSTzEQFpryjzLQP6HYCMsdDF7o1wmgVJHeiM+zJ8n1qGTumw06S
s69C8V/q0k2YmqHRAzNt2DLHkV/fpxeGz4/u0/m5OWikymwD2APZx6CVibPUj2zehzVbWg27XQb7
tI6ta7lXv1RCfNeLMOXFo8wXh/LrUmlwwej1tdT4Ko95MgtXsMTRUqb3baR+kPPW18PO7VEMCmrJ
3AoiabEW0UNITfJRb5uLMZwOplDuQKZhe37qLURf7KVLmDrTLHiI/IDzjZuZcGAhq6+qUfdDskbx
pmxq9J7S/Ekt6fYhvxym0tW76VgZvT/H1S7uAi/PBRc9J5Iu3R0a3RNR0iUPNREh+loxlyR5VTaY
gg1/pxuxu4ipl2omAjqMMsF7i8eZ2f7Peug8wawMQStZShIRpoUriFwUeobXPQ1MM8Bi3V1NAn+c
YeMMNadurXvo3jZnLjjJ3Qkyivd+W1F5Ow77/qucFRHLPEBrNyXBNxOrZfFSDuJ8BbtIop05Q1lc
+megohcMrADpKr6y3HY+hpaDVkqsvyBY6+4aprUobxbm5UBOP8zZ/dIRWa7TVhjz57xffNr6e3Q+
2Mw4g5rdDUEpyV6pE1u2dqPmd+k7YUo/K+bFs/rEqIAfdWOmoxdT6Y1FjwodrUp3uhXkCQBbPxRd
+ABf8FBOB10RnKXr63denp9e/Kw+SZdaAj4xMKahITwjgaoL81BW1hO8hENUy3YxDweFEJH1ayQr
4NDwtQpMdH/98v6sHhTPji1ZIemC3JAykOTGVVMFB6XGXtOnp4Cc47KkW7n2rkbttJTJw6+v+ZMO
xrmDvUkFRp/TrPkSZW3BsMg0T2tdv3ZOVp3lGIloxP/et4sr9+0qLsZiB+gQummi1/c6a7MWZMxU
v8iRddDMuxyTQqkZjho1J0GbDwZGPo066Ncf9ceVvXw+Lx7qAgxgJmu+PtKSy3Vv6S9nXXNwA7Mb
BICL3+29r+/ev6/CwAjefk55WGaQhdSJ9XwljYoDNPue2LXDemeFXvCab21tbiYpYatsEUvEOvsA
R1OC0n79WX8y4oDd8vY3KEhg6hRlMf2U3TIHR5zALZdSeuXcT9IBnK6TPDkj3IKjR8qv9TevezYM
wLwmNSOxVj45IBzsH9d3tw4eWtnggLMcMC04eiEgkU5Pdfnu/f7ZV3u2Blox7ITVIexPPYQ++oBt
8WDOL9x7Ga+fASZ4h+h/YPyQ9OG+MNXrKXwcg+5TrySnkH600qhOGLw33PrxWwUB4O3dz2ol7rWe
2rrK5KdgCN1W1Q6xqHkpko8yFw8NiSpSoL1X7/x4NAgV6O31aiVnijxUlj/KybPJ6DHXm309vqxX
phK5cqw5Zfkhphj+m9/z2VLVamGoCSZPOOl6YJmBcGuVo4yPAVJh7ESncaZZXD3WhicK4d9aq2Tr
rLoiBlubRsESOLEPh3DRDgnTMsgEzrosmoVxEBlWSuy673zGn9xV1F5vzpy9JgP+T1XBD2n9rQsG
KnBnWhR27xnGu0hMisL7KzmaFvx+zb8k+bj7H0j+/heq+ZDevLrvzlP39I+vKCa7eZUj/sf/uSnn
pz7/KtwX8Wt1x8u/9Ye24zf0eGAxYV2JRD4i5viXtkMwf0PDTfYj4ioJeBRW7z/FHbr4m6mDZyEq
RwFvCgPgT3GHavF/Yb0Ff7FuOsZfYgO8zLa+r/WYAUxZBSMIHQV4Adyhs6dzyYNSNYH4b7bJbX6s
7MvN7nB9cL5Zzm58562TX04Cby8GikvCTWchm1k/3NtHk64NA2wAzvQpjRkYul42hrkd54yKr6h4
Rzx4zhbLTIjLGrSH9CARRrI18R/7mRgY8SWp8+a3IC2lb1NblHsh1kN/zmYDn4AR35nhWLlTCxX2
dlkWbHZ4pU8iQjJ8l7L6WIx145VWBZhF6wAAkBUyi5/iqYs/6VJiEEVTYYhXuqwI8JkWDLyBptKD
IT2qwWHGpF/xdDKqbpGn9dZVahX0KbslQSGyGNNER0QZqsG3qCylbZ4m+P16U8Dzi2GmcSHVL/0W
PL/1tSoDfdx1oRaWHI4EVXGtmfOM16RiYqBpRPS7aaR2LNxiqKt6G6ITZOpqqIN5I1tRi3wulmhI
q0FOEyoe2jzdi4YAiT/t6cKMuTJ5GLRN6z5Qtbh1YKGEu87SZy5hTfnHCL/91VhDorbn0aRNW5hE
BCyyOQdORTJpbOf4WI65RujKZlxCmgIg2ybDyxWSHwK5WQUc9OIuyM+BVI1IClrVFAy6vNUGtcXQ
k6nzl24RqTazSgczXw2l0ZyiEdMGLU6xG5HdGBYR18Kc3aID169kuZpidyIQ9yjPAnAGjXg5iQgg
ixQNPVaLj4OixdW+sapR28zLIqHxm5VniVgoc5X6z822i4gl3Ght27nqQobSFivDCEUgjaorY1GL
/m4ppxLXCk3a2rXImGn9rurEZ1HqZ08MIgIttTlh9F80iTEemqQxPxIeZVAUB/RYyAefwx10NuV+
kciD3hAz3V0PY6U0DFj0+M7qjEayDVkoPo+VNn4ZIr1+LNGMHFUji3e1xnCtF9Icq084MOcidw/2
RiTqi29llXCXWm1+Y02oGZ2RHA9HySM0nH2Y0I3MDPm2AsewDWqZ/ErYUPRY2jFMH0qpqU9NScfa
DmDj7MxkMEUbe/zaj1qG4EnL4+lzifbH3Fhmu3hkxolMLYwmp687WXrt9pj0ok2dSwFdlLl4yqEm
73SShR5qqbewxplB+ZUpJOKAKjF0UtHKfKGXMhpPYaTJCxEsQXkdNxqwRxCNJE5GhnFFCiidOzEV
aaANMV5XuxdDgwy+PCPno1eC5MkUJLn3okQots04jUcd2uspxaY+bsH3I0NqpLg4mqiJR0JiWtyA
ixhWnIZLLTsKUzqL24LX9lmfJbLN0nwgwejVgn76fXl6LUZ7expGbwqgFDIXCzSOBSTUZ6einOOn
qK7jdhr+pSjudCQ3f+MKMB5BlWgqc9+zc2DbpnXTp1yhxva1GHiikv/hFc4WXqB1o5JXXIF+LHN5
xA3viSd+eJdWIDGvlQmahP3qdadLWogFSQSNPEPDETR1Vyfvhde+AC+/7x6r3RrmEyHdqB01hOzn
QMywEiMmZgHPQQfGmBlIJd4ubW5+iEPAnwexqauCT4ZhB4QagxtShlwZXNyREEUNcoDSJvqWSVn+
YQI6a5CiKM7LYyMNYk6WStFIXqCRVHUhCiKyAClLK/mdR+msRF8Z5RBpgK4BNBM5I6xngdd3aQro
oJg51FvsZ07KKE8Zty2W9hnH+l4izIXhC3CYNl27kIdYufj1g7b++Nd38OXyisQYBvsAXLSzo2Fh
lfWiSAOtrUR2JSHFDqy6kvze+Hv9rn9xmXPdcUCuVCZkXCZkn1CDT4TY3qpi6cCl2ZVV/U7e+Q+v
RsQA/hcDWuo5Zi6eMMON5sKHasiZgZIhqs9x/DUc1oDS1v31HXz7mP/xBaomWti1NANi+vYLlIRW
rFvGEowhi5OQKxdG/fTrK/zwO3p1hbPFoBbnhpwirmAkw6YIB6Zq3Y2aZttfX+aHH4TXiCxoEPrS
eaJFFxdzzpwMzLkZXovGdKvE77kU13vxb48BnEEg/xrr5zktE/CLJuelxsM+BTcB8eVFeWfkcCwr
27wtADIN14Z6NL6KETE2eef9+gOurYLzq7MTA783JYKuz1FTBBLWgTYDyk7MK9K8Oa98jns3EN8b
Gb0t3n9/IhTYf+vHZI06P9M2Wj5KckwIWaIYxzXqYCJiKWCcYVmZN5gSMJH/R9qZLceqa9v2i4hA
1LyStZ2ui+k5XwjPihoEAgR8/W257onYdi6HHWeflxWrViIkMTTG6L1NX2zjs/zt/4zpcangBYag
FM/2cbnoukZrAwLbtb85yXSAgDz88Ev7UvYwswflrRYnffQ6/x7ZtqY7NBWHztHmBf1blEA7G0U3
WutE2E+fz/pp5PNZxxfANfHGQ3DonO2PTroCZyv88DrwEBgEeAqfg62s/nC0omh8HNIv1vFHr5nr
ENcgTjTO17PvTlIOcIe7pF6hho3i4afvb2u5rHDT/C8e7M04p2XwppITwEE1gsagPjo+9dPtWFMS
mTCW2MvwSsCR0F+cah8dAydzVsS9bBP3PFWfsXiNWEPwbKmXOrBeDZo+VCe+eKyvhjlN75vHcvo+
VyJg+rzwVuPb0i/ws8PHz+fuoy2C4JPXdFqvCMfeDxIAVK7CIYOqi6FYelXhCRP4+9Dc9tjQz//N
xL0Z7OxFpSbAeFosOHUcJPztpZXtVPlVTPhP59j5OrdR0ploeBDvnee8T9xX3dqcbS22JC60Xu05
dIt2XaSn/GDBNXe100UG+HBkzVQlf+FwfFVM4Xac5WokydW6f922/eLQ+2j74RuM67XLt8k6SULe
vk6O+VjnKUS6uidXCqE+EX8LqXaNeKoxgGiuZLX+/N1+tIB8l8gVp1VUYOeVD0n5uV24Ma9EW+X7
1iydVWGn09XpNvLfDEUAdbI/NUmNnp16pClUXIc8HHKJK6DDTLX56Pn64fMnOpfU/hOkIVO2KMcI
gUPo2STaBG8AwDs80Gt35xfp09hnV2r8M8e/ba0PAQqxyMXhw3X0gwC06VqdXONhG43u8FXb/Wlr
nK+zt1vn7JkLlShl8LFecbs1fJq86FJPm2OfPeHB8flzf3iS/mfjOGeZoHFxaOxLGCoR37HRmgra
Bx5befi/jXKWgfVCDWzXZZQwOITy2yxvRpoq9H+xD1DP+hw4pumig3q/D5yEZryswtsrsWGQDH9M
KwNR8O1U3ad8vMUwcxXMXwWiH20FpFu8Lu4oOISfDZrljVV1PicPUfwmhGqbd8km8O8+n8B/8sXn
S+LtMKfI7s2R3QuE3kbIMIZr+U9D4Y4SvnDWgyRx6QhwYnzJtwFIZjciBwfzT4pwfOWs0us5FGCY
fGwJDRhIQjT3gWX0z9MgMoxaYhX6WEJ2LLU51c1l2DX+T4DJ4f2IM6bEeFAEDyRYwruJuzJ83FjR
sCDEqdPDFC9lG0y7Pm2SYpsYzthHFtYUQ4TnhxzvOo2Ifc2mhb6U520TnLSaxVajNK03Wms8HHxF
/kLjRISbCUIoGbcLbjB5CbVkQOG78idXbls8zaqkp1VROQ2tcxO3QNzKW91eh/giLTgDTvVvY/Cz
l9ks+izKfKz5ofM63KomZyGkVm0yrBzord5FMfr22vIT8wHq2pRfDc7s3Yq0CqdNP0qdbPyJnvTC
otHHknYCjNPxyh3yG7SsLQzj51SGk3+FgaRfwYKz/RvRVd0hTToSkvlIdDA7Mjd3Th32NJvMuf8E
qCuhkWoYy53o+oYO+EDW2zw8GddYGbTtMYHcEpspglc90b1HdkWWX5ykH231t0vo7ITrFr10gHxB
oMBGVTEWnvd+irqhePx8rZ6VhP9/oBqiFseoGVt/vKjer1WVm04qXI7sebqpm33qb3JzO7dPAd15
uGzE1KyN/edjfrgL3wx5FtFMwahoJwXv0qUV/jpkmcdU3iVy+f75OB/OYWji/nbysWXPv3+0UOG/
VpeM00/dXqfOrmnzp9z27sm1fPG6Pp7G/4z1zz9/s+URrOsMyA9fJG8vgp80nPVOtpqDV0dulmWj
iru8G77I1n9wyaBiYZ3Yj/CVkC2fndQo2JMuUzSqluFV0t42+qqbfiXpK3yp3N3ObNjskX2OiwZZ
FninFtbgL3358/NpPk3j+9Pu/a+gGvP2tNOiC+I+5VeMxRiZ8UM3Y+xoTisAxjgqptkqU1/cW/+9
gBjRxi3gn+Krd/7ctVvkUwZ/dFXQdiZbY4td/UHHXw1zVuM+7Q3GIVKDH+hBKjlXEmIV6clywdUm
1N6DE453+Cd2+z4NLzw7o1sLLsMqtbnk9VkHS6dtN0iBgy+W1r/jC4E3tEnth6zdiSr2fnoXWA8y
i4l1MqWuiGXTXVwFwxoSax+FMBqwkUqt//2pcHpyHEtOoA/IPWcfylhMJVlVBq3a5yz8U2ASaHe8
SeO7Ub2O8/WMh9zSf7GeP3ytbwZ13j8p8hPE8A4LaXIXHAi9lz4d8Er7spj/vuz6P681QH8NDI/C
2nnWw7QxVz6held5WGIjdt2Fj/gVBdVNoFZOt6nUVRXXXzzbv88iJhSvfqbTOzlznG3VCve3cOhY
sqr601F+yZvrk0tDbfz5fDN+OIdvxjnbjHEYNjP285yt6qIpf/bVRugvwpvTa/jXfn8zxNna6PJw
cEXFo/Td3WI2KMjk/3GyzhZCYEHHTGseopCURzDxgrx859MLbw1fARs+PLzePMxpPt+c25UMcq9v
eJg6uDH834byomU62FxdYnHUWG2Afvwvno4dBTYAUAEx1flnyW7xmAvIMFu9s06rmzm7BnSJt+D/
+ppNTPefcc5NjgDZ2zNdjMhNRH3piRq1Wrleyq9aFT9acW+HOV/ZUzk6g8kwgwHFVQcndv1aVuqL
pzm54/xr2XESUd6hVZ2Kz9k4utUS0B1ZVwnqe90nOna2Vj9kM+Tz3q6uCmsgZxa0xnWGsmpjd3P9
I4Atf2mp2gYq383TFy/yoyf3TYodlP9Bl5z718sxBDFt4iiTeBOdrBUF2qTV8WaQ4s//fle/ffbT
3LxZpT5NRFwTeHa6QB+aWPzG6xMm6sPno3y0F96OcraxRa0WOce8SV9/g/0SCRo54/Zusa9TE4lp
8TItm89H/GgGBU55oGfouvlXaiKRGSxz/F5WWRbE27yFWd3YI77LXvlV7+NHp9YJ7ueSjLUCgt33
U9irsk+a01DDYB+7+OTs6a0+f5oPgkBh0p/BtiOcxrf0bALTuMipqFPnoIQVgSywT/KYfT9u7X4j
wlvLw7x0+EKd+tGHhekLSOywDOHCv38ugzbLGQZYvXJxufVFvyqX+VA5zsZD3PH58/07ScjjkaaH
40mHCA0g74fyi7Dtlgz9mh6R+dMhOyaR8L531lWtL+ru6fPRPnywN6OdZQmxQ4c1VjFaSto4qHe2
2ZNXwYgw+2IGPzxZ+CITSVNB5nw5O5CNpStVfXqu2TXXgdtv7bBaZ+iae2WAFxAU+r+FELjmdrqK
S3+LCfMXK+ejZ+UHkEa2gXCzet7PbFU1Mpk0H7z05JRY/RqCdF2Z7cEMsy/e4Ud73Bfkx+hzInNN
a9K7k8SoA6wqDTjAYW6PL1RXdYdSUwCsMZUTvDberG7cLNEYtVOe5DpIjPhf/IQAspXD0ekCjT9b
sdniIXjJYHTRwzoGeoupYtjfusHRzg96yiLf7744qD9auJR/AOk6fKmoyrx/6MBLJqGAGa6m4HUR
RLG3GPhHSqSRP60T9ZX3+AcRO+/SpFvgtF/AxL8fzmqBd819S7ZgCNrLdnaCixzm+UkSkmcbGMD9
ru/RUnzxlB9eV+B+g40PTeyAzr+QbjbyoIVP9rWmdcTWu0w8tGE01T/cGU/sG+nceDQnt/328516
mr7zgBAvo9PMcv5gkPT+eUXgD06iPQJC49VwrMua7EidfHHn+yDnK4iWAnIULlwnnFXfj+J1cWXR
JXPiZKdRN++a5nbK77yKnBp9k3tTHekmWjJnpYmlxPfqKyn+B50BfBxJamP7F/rknM9ea5NbQ4lt
crOq5+3k3Gg3GsMhIsfAxTcyhyv0ZkPwN6DAQCVsLdyvWmI/mGZmgPCHUCM4bd/3ExAbtW3oHo/S
CgOS7JfTooH8/fmb/OgofDMGZpXvx5h9iHBed6Kgh86dZQ1RNTiryfyVu8WRjoQ9NfUffTJ/J78Z
WYMAEtR/cRR+sFff/YKzMI80DmFqwC9oGpi1EwG4upZpf4leZ+3SLTVn+eaLhz6tnLP1SxUBKjpT
y3n0TwPmm+iqLe1iWASqI0MmC67Eru5ehiWBVm3Our9PSd/etSZkly29yHwWYtdPkqNInGLvy2a0
t0PpmBd5GOh+/flPO/8uUNvAvtX3sRw7OdL94wfy9pc1xdR6rS+46Iuj2f8OwuLCacBJaOeLaT9f
XKeRTiEYGCaia/7k/Ys3HKFSszREBNHyEUZ3fjn6y12d0gzw+SN9PBB0PM/ha0cb0vuBlrL2KlxA
rMgZ6CbHvcvWDSkG/fL5MP+eOZ+MWEi/CVvV4uHeDzN5lP9mMZ/kr+XaHsEcl3Xwfaq9vaGLL8Y6
P+/BhlFL5/zjD/h6nucTMr/oHTOr7WgIJgwat23OpZgKt6UuU/+Ls/ZfhzyD8VD00Agb30ASU+8f
rPBqvtNT6kRTZa9K7xllDR2LOPZGbfDqj/ddchFUR/jAX31dQuc8hGbogAfkk88RiL3p2dbUjuwS
iQ4MLyJ3ePQFoqlo7sLSXzXBkNzUOsSU8pR++G3RXHSR9PVyb+sR4yE1tbi4dWnW7Gk7zW7yBt+8
VeHJOsUzMk7pM3YH40XqioYMl6IEbC2jvszFIJ/m0GK1uEPeP8ZzJr7Hiwp/xIGHPl0FQDIjy21j
0C9eiV7LqAZ8RjPb09jcg98lfqNAfMwl9lhNQK9x1Hp6/FlKXXtbH3zukyeDCcltK7xN6arg3h2A
G90nvU9aL2mdZbqozBhVGFJC82cvJRZiRayWyLDjlvy/ZywXJh6cTmRnYXZvD8kf7q44904m0Kko
mUL8TJK5l8s68CzxoJWHc90QnGob4ZS0Dy0RWHOYpEtJRxrqdzYnBEN12hygWdV4PyTlxukr0UZp
Pqf4yMvR6nbj4NlXtqPVSEdoiJw79YMGvtLYGM6692CKbqdGyJ9Y1pcZdqGLpA16LqrpRi6tWsvY
gsBVdfP4GgdDc4kBHI4rbWvehbYKbkVnNesG51v00RiJGyPNvaukGvJ8bbtmc2OFDUb+49ibw0OC
YXYW5SQmLZiHqpmulKESfZl4aoQ1Ligneatc9cWwUxZCi6hClY+yNW/0g6z9JF2pLCi+h0t4QdGp
2LvNBEA76Ow72pTDBw0s3d6JJN6WVeqvTL47LDvbfzY8ER+NDpHhqoqH5MhVklsIL9PaqpawbuKq
fDE0CXYMZpdwN6LMUz9qds3GaAtv2tbA053jEBZjE1lW6mNRAGtutwSe8SytZZTgpRC2j17OJ7CZ
vS69pZXVX4GtwwfMyz1yU3hkdldDP5LgN06chp4k6cGScdrcD/1syu0Uz+FwWTGVN2EatCSpQ1oZ
63rW82PB2rF3gDJbD9qGqCDLwdTBnPSR0kGJoj5ZLskYogxRUuPppRrWcpRZ+P4nc4MGiX5lehN7
YN1IcsY037ntqEuLGxKfObgsicp/jURtYkN7V2/sZzfEmZ9mlvxVNUbYXNoT5Z2yPnGFp7DBGGCu
QvfRK+ouO/Z2TSk2zACJrFuvy3/QQ5DLfu3A3YvXI4HvzkEhMK16vJxsXFY63zgg3vbAjdHt/K0u
sErYZpbSazu2+23tzOFD6lTF1p2dET6mafWvVumkW8cY9B7Lte52AsVIM7cj/1pCO/iMVdY2g5AD
76UbXoPW1Bs8/BSbayJEWAunhByD9mjQUTbE417NgfGk4txCUKkr04/yZEh/N0MY3MfxmBlA3erl
W0doXEY+mf3XMM2tZuXGZr319eheKEsC8po4dbejivsXz06D13luKen702BjK9z3t+OQ8zsMnPqR
ubcQ+bxOGK/47NtiV6vM2AwJzNF1TZm3XEsLd6MNl6iUUgGHHOYsS6mOzjJ/w4M5fa26qj6KOl9+
5ZkXBztNH06zIXXdzpjap6beTYaVpytEm9nTnHWJjdWDAeypgum3xloUey6zNKu/cGqCdSFtTS0Y
e1IEzKEs3UsSc5N1k/qZwiTOltA/Crfrl6PrZCZWwUaCNUTlTljIG1m3mBGGAdMdegfdXnUn2t5z
NWCIV69PbSNtBrxbOmuzzro0GjiiuQqnVHqyycI1LmzqNfRw/Wrm0yi/9/Tun4DgHB21p1Nv24+o
vi/t3K+dfWrQGkzKLB931Kz1zuIO2u58P29+e41TYl+cwx6p2s7QGJ0Zy8Yvw8wBe6WM+9T0q2Rr
hnX2tMSV+1QPk4tfSS0vsLxOk3UzJMm6Dfr5OZC2txyFyswrY16m4bHtTFgnWVbXt/AL0t1A19pP
PQhsjfHLTq2tVyzS3phNGthPWChlq3pK5GXZUS7eN+ChBPJhobtN0VB096JsmaV+QImQLxelmWXN
Fiqe5dz6EOaqF+zpdEttyhqyO+zhgfxAnbkYUCSIH+VAVnYdZG7r3GKmlh9bUY536AEWZw8r24r3
FiyNNQrC5Fo4tXdfy8FyqC7K2VoFIh7xdMt6g49dO09e8up1vNdr3xnwTkPGMgXbnJg22U+6na1n
CAtAUDpPT1AQx2TfKBkmV/Mo7OQkCukOs2U0D9Upo8nOgal9mbiDO64Dswlvy0Rb4Way5kpezFNV
JivHp1AeiT7BQXuIO0WDVUy/Q7ZKZq/c5qo04f+ZwVJcGu5SFhE46/h+DNkt+7HwLG/Pt6Hbu8iA
TsWXRu0yM3G/VYmVYj+EBEZvY4F70aJF9Q1e3/KycAD428SBxqOMYM7XnLbjoS09wS7xXJVGhZWC
/TC74bZfstE/VjKdUHaPcyK2hYL/HIE0sO+dfqmZ2UnvpGL3JRTuUNvNcfaACYRJg3psb7zcijf4
OkCumIkqdj6shSwS+UQ4EkGUQoDCleCEuhIAzxeIrVG5+PYBhocQxwIUaA8+polrIC+OD19lGM2H
KnWNeqdC3nukzC70r1303vdGIjl7tFycpyVN7zmmwd6l5ji0+zaehvylKJJQX1cGFulUddrrVhpO
cMwSZSJa6spuuGwsevq3lpcjWenx+8GizexmPqbcJREJ5cYqnvPpYjSLEo4eoRXp8rL6YUxlyb4j
AYPCSOmi3JAlxxReYOSzoURR9z8NoxUbHFxoC0lsae4dtxyKY0X/mrvPAtso1qLLxckWI4FKFBlh
OyMgEq7SOCK8oitpsSVwdP6se3ESOHZlGFx7Ysmry24KQrLZQWBJnD7q5JDHJv+LblzclyU0uecF
CQYcIwmWgrO2K8Q+IUfnHpJlKOoLVRT5Omg19iQ25NTkXsTLMK7RmxUt3rwUICqjTrYYoC5EUHJ+
DFStxgcMmlciA4oWJG23rlEKQZuxaYlz0+vUWYpdrMN0m/RwqWPhJduE3V9F7WA6vOFp2k/wHTYl
5twL+EAvOBaiNNXf1hhx2hgVqq42c2llNIyaby25YDhZqhrvxkq3xSYerSLcD67fX6fhybamRavM
QTLIjbGM8+XJaZ+uyz7EXhht4TRvtaec8kWj5klxaakszEiaWRwx0u2IejNnPJq4lFhXYeFYJJeG
sPyZ83ElMDDC5FAXHkyyptDeJZ6P3m0eL9XtNOOV+aqLMUmeQ7OWawu0Wc4nzfO/YysEO9CW2FU1
WhNMGOZ3Y3ICGoGCUN1NtgU5CCCAB4NRBEhggrzZhKGuIA3maWDhuGbYqxSB+nSQI+EiVmlyqi+c
xYh/UisnGCSda3znGjUsEOblbDz4dRrgMrpkVYN9UDq/9nlczL8tv8b3UHTY0G8HvzJw8Smzrnqg
S5ojpG9lA4g1TIm1EBWumyIQ1RrlWbix7GYeIjViMTlZyn4c5op7QiXN+WJGsnYwRNZgYePERnDk
izGuyjRMcBlz2vZv7WBcE6Czg0RWHOaiuByGCqUzxIFNHcLqXc9LZxyKuS22fpMm+zzM45uJCtCj
VNueUF7RGhll4cgGMCe7r24Wt0c3KYpwpu2JA3lZ2+QVuG4Ui3+HpLqlK3VRwXXQ5jWN77Z7PZjI
6RunGv6WmVs+seWCnQ9h7BLZu7U1AmX8FQk7a8XRPGOdRTfphRunrXmJDz5O+pz/yS/PkcOuhQ9t
PA0Y6E744AWxtYJEWItTjGpuxZLN03oWuTs+S5pnuIWFeRAVU19uOtdQMIcw9Ft3fVEcVUmOc0Mh
vRYrsprWLu6meDlkyzInB4Bs9LngjA1CSsOQWOly1PnB8LRvHTo6qepjUHqNjT9oJ1+yzq9L8HqT
1Jt+GZr6SOZFXzapZc8HjsX0wKUKnlapbDOD9qvnX3wNaKQrlooa3pSa1kXSnu5dNCwzat2nW68c
/X2e9CdvMumpvcxBWd4Hk0MaufOs/HbGWvRn66vxinZhdxdTx1jHTThMkdUWcXMcjEy/wKobSdzV
kx6sdT14Pcdm0k/+Ri9l3h4bNJ0+LDSZV499HSCW63mf/qa1JWZ8XIqLFbHIeD+NpX1nTLH6ESiB
eV86ectlkpo9Jpal8zpVFmWhxKnM+mrRGiNVK+u79N6LTQtYsHToKrEHJPzGmMx60zrmdF34fb1X
ztjp092kmOjWx/0nk2OHeVs24Mfa1epAt0bx00mcto/GeN27dSi30Lni4spt0+U73ZCdv7b6zs65
qEJAXmaVf8t7YY0rm89uuRpRjMIDHBfctHq+P32Eyw/0Nq/r1l7jtXwClC/J0Wt8dWCIFoDcXGIG
sHfruSz4yzAct1kx9tt5yst7KSaAhyY00AHze7ggtRnsYPcmP3K0Xo9ylhSR6jiYwICU2V3TKUjG
gisrBkzFjUsualNOnjIjkgbxd/p3feRioqUHIOuuQSgx7AR/U26cVI/fQk9mf8um1MTkUzjtQied
r71x5l7ee1gdUhfo5nXtZf3N3DgWzj2eUE+gpuaLVKUZkN3AWrZsOTdZlY4D70x7vzwF7K9A6ZnD
fTTrO0LS5vswCkcReuFEW2E1B7/VBm3LMZHIORrBXyT0r2LjZLtgSLxxUsciK3DJUZi46sYBydIM
7Z1tNeIReOtDXBMmuGQ3otzOzJC1UQpAf2a7/OWgEWQVdehsYy/Vh5n4HcbdUtffVDfIdMf/zbku
UruQa7paVcRN1v4V4I270R1u7nrxhV7VUmlBnyt3kdh3wu9BWxn7ZpLkqIwJatXKhlaaRaUdL9PG
d1JJ3bfHJ6nlPHg2jCLcWtwkX7y0d5oDqFHAWEXr1ReZdTJoLeMuxP3CK+6MLJi+Gwij7r1WJCvX
SKZLHJvLo6bYyqIDlXPdAAbbj7Nd3Hdx729M5M2r2i+bm15l4d4rwhEaOJd3VBQdXbFe7+kfw+BW
6963lLfPJ94X2ObWHbZpahb+RppGuLP5oBgRlSPWUtbW8VPrTTjxCctYUzQQaNFn4u/Wyi/TTOHc
iWT10E3hEEdNCFOz1qO6qGZnegwRFt/RLYveV7tw6DdZVskuqlxjWY+oQh+GUlM/GdVEi5I30uzX
ZnOxb6yYjEXj4GEGO9uLmkHordDg1iJ/bvCI5m+PBUaoJU2tnTn7Kz2TS48alfO8dSmmO1AsKdfk
tjs6w9jjb4GYHTBrtnM155orZmlHpG/5jxTw7edyzi3cpzg/5ki4ZbK1JbbomonA48+zxiOGNJ1a
jX3n/klQKm740tc/BlfRqBbk97ES9nglF3iap+D5KZgL/6EaGlqBReMPxa8lOPV9d7QObo0lMMtb
poPtM8lxxgduauSqHwIUGxRojRuxeB4S9FNukDhgCuiltRp/3mc5FtDHOhHua5M5gsOYvOi6s7lY
bDOgfzhidqW1MecCSGQoWj9fpV1cbNt05HPUt+OvMcZgDWrSrSPypF0pyU0qEoYej8PI1vHh3+HG
1Ti3qnZhEs9kpubK0vaqt9LlJayxR43VrDG1NrhLhrlbXwbsLrzSAzUENEsXXKHTwUIaviAf3mjY
ew9xuOTbzgZZH4o6hqtJh3YeTcDQl02Huhl8gJ+2OGtnwj+6I5L+VWB3yZ0Hi96JJB0IRL+svIiL
2DQ+xEsXyWfjiKw8r3amkOZBNVhObIuCi5o6mqXMNmFl/O5n7FTBVs7mn3jwDAExuxKICTTu2XGH
VWznN+jkRWCme1136tV3Kmdn+g1A+aHJ5v3cC4bWNP2ws82xu7MMKW7g3eFpSqfopggr4KtVpomH
RB9fO00WgkFqHQszSFo/3CuZqcdGDq9+0I3o5Kz53hnD7EiP4cIpSxN5d0Gp7a5g+e3nuC/BUzvE
4zu/c4cXsIW+f2H21cRp27TNFTn5mfCw4dI0WUl6EMjRau5PrffM3VBf6KDWGzoop3GfDGX/WxJU
AlEKg2o9SpZGJDAGXQdkp9ZLLCCHp14xPvfEwT/LxuM9dB5Xxw29P2mJWV6Dj6sPBgEgfNDU4b7r
8ozWdjkNI42adXuV6oDTl5DNAby9zPVTWIlUrDNKRTdTOoZN1A02B0fr9HCa87Ad/WvbLpttMPa+
Ai/O3QILDFf/tKBiZrtS4R6HgbIKd6e+j9diyL1dKsfi1bDpGF/72hIX8ZJP5pbLw0w1tg1v2JZ3
RUrmgLbRELLi5MaHsBscdxuqrKyjmjg53NLpbV9RWqPxIYkl1kIy6V5kBtG5UwpLhjKsgC1w5QlP
JWY9RQ2v7NkjCetTKcqVfW83WBfEY+4cvIrfvzW1UcVreAqETfZoqXmdpbGmwwEku7G3tQe6IZmD
3yQ0/6CRuIvTIoMfOgXWzexmjdguGENgyIgR6YPdO8Mu66zsr10W9P7F6oRwCgycdmu/wf8gmuew
Os55kbtshTRZQD+7kOwTD6uWRAY0W3LtmZ6dGPePKA4KgAl2DQl5GEphH6xFmsNuWIxhXAVaddXG
qTwa/wZn6ItNmVSwo3IjnYtNJ6jHrnrTGOPHCSfvfg0ybBm3NOTTW4myNr4KkhAnU5XJQu2KurSP
8K4sOwqrZAYKVpHfv06pDc6067gTLsPBnP0SJMfHVWFU2TF36pNTmpPM/t6e59zY4ZrivWK4IXQk
iZxQTCBw3AFUW4q7RLTBo0SaNK4GVvZx8IcTiUsmZnFAVWMYAKlJsoCWTDECv6Xx2PDX5OwHUv9M
WcQltdWvVaq0tWrttn0dSdMtv3suWuXtSNx7qDkDp32NfUWPpb9l3YkENtg6LmrxaJyi3X3i2ELt
w8bGhrZHwusYRnXTxZ56GEThkjdvTfFnyWDhTrWYcOlz64oc/GTLYWV6aX4smfftZHceGWhhbolN
siu0IjghlUbS3anEGvYaY4uTE2i43IDAzm4J6/Q1pOExBfsONW1Wps+/5U3x73oezA6wsVvYK5wD
EhV1de5O+CJX2rlE83IyQFfxcw17aU3fbRccMXFpZm7CZOHvB4uNvQKOPT5XS03ImCypQWggkuq5
G+Zi3hTtUKabZTQ0CyghfxoNRpI/gyzAuHlFNh+sRRmvF89Rx6TH2H4GHtDw3Q2oADXTK4MV8QYL
mvbBWIzuqaykS2WNL9YfqKL5bVnlwbrmrOh3Iw0Qm9LzQH9WgUqry4Z04QMgU4yRy6awrWPmDuHf
sufmSif8IJZ1Giul6V1a5mwb+omD++EisXNM+rDcT3VBK3Az+emhrvCDYmrGZlckRfu9cmf3Cvab
pAeo1w+mbeZ8XUu8juM/oZTGXWUoiMTh78xHtOsC1KXQSeZgIgAtV15tNgblGGH+UULjBYt0BhtR
gPe5fVmkVfotj1OJbfFQcjUzO9YzNeXwiazgzZiWj7FwQRbbXoqHOjxeyVts8DPpp4GLBqqQKp17
iOuej2mKmofLuSYRcjRjJ0y2Tji33YXsdS8PQ45f3NrhVV87fVuPm3oY8yUK4wJntM5ajOSSThYq
hFW99Ecnjknw8cYz8mdcKcobs8YlRdYUhtY4rKQxPzJNSNDDEeZsbzq5N6kZ3renj27SB6w8L5RF
twrY3T8o9Il8BfMCE01WqrPJOkF7EV8U61FVeX0z+jWRYEHekani9radyI0Wu9wv+S7UbXDiXGTd
nF8IMfovApHRpaErNd90TY+M0J1oJF/VqbhIwhzuSaWb1ooK6hE/C9HW2bbrcJX/JiU1i6gNdZrt
OomszeyyE5ka7TClOrI2d1KPy2Ua5uj5EEajR02DPilvRe8GdxlY8/qizOfGWFe1bzwtSpo3IJmx
kDcr0kZu0VbmpjYXNFSL5VkEOqE3XVVy8b/ZCESSdWL0nrWx69I7spbiLXEUft9zP9QXUy+cn0Sc
zJDrCtlhAw1DXg3IukRp936kKuUvwKSD/0faee3IjS3b9ocuAXrzSjJdZfkqlcwLUXL03vPrz6A2
zlUWM5GE9mmo1d2QWsHlYsWKmDGn2biR70e0GxKKSbSG0ZpGYnFqsddC6kvhyIeQD1AUio6mgLtO
9E54yyEh30cGV6qdhsn4nYWT7kKjjuJvMcO2ZcRShBeKognFlS4OJhJ3hvLSNyY8p76C9ngs1SQE
tKjqo7n21B0apGDi/eQXRbXza216jQA+JUiDD8OnZlRCtxh95XYkXf1EFT36ljVltUfLjq4vI22K
eB8gVPBdGjR5A5MVOcoUWYJqoyZ19JKhP2vafRHnE/qLvfUCCE9t7pJG6JPnJvcM30nNZOJtDG3A
uAXCUCTbpKrhMO4zH9r0GEnL34JsiMmh6YuGYk2Kf3QQEqkPQUsM8b2giDN+EvRMCp5rL41hk7V8
BXDhOMu0aGbVf+q6KA1dbwizT3U/WMTItUkWneq6IKDIQ9p8O3VoATw1XoNMfRjG9VfF99NDIU7B
Xg1yJbfVKJnewlpRYeEa4pdAK8grqXCCC6yd3pJta2WE26IyREWZdEwh3ja9L4X3sSYE4nMQjOzw
iL1lHDWu7EOajlJ4E1Fl5k0aMPv2CBr/HfIyuPjjvoQnpbb0p1DGDzs9PYCPpm/ULwrPfrquha4I
bzzUUp58Xxra216Ws20S5/5XnUCohpDXI9cYiaHCA6ce38vYLAwHtYoQpuVqZvWVubeHozD5YetI
8CnUbj604aPiJ8p0SDSvzD+XU9Tfo98r8hr34+RzJoJAsEWpbl4bQE2Q1BoKZWC9EEj2h/mNOZUV
rNiWgOiBpdClacP/D1CEXg2ZZFLRprck9JInvl1Ar1yVGvVHPLbVscu06lHSCUxktZzeinIM7nJN
Nl2FkrsrTUl3o5M2EVlOKge6jZjj6O9gBEWiflQSs8rsMomM4TmKGiqfhljJT1HWyj9VsbACNwgV
9BMSKMa+hsSA5D5HcBE2pUdjX3NeDpUWtbfU3IxvUtGaxxkbTFq9EksX9Tgv3vWVGKY8BENlK6MM
/tTlcreTQ72k2yUc1U8eWEjmvMUhGU3ZBvuWNzFVy7SW9tA388gK6YYsNzC5WRuN4sRvriwJGrWi
Ml1Pi5L3uq2qO4iugsd8iOG4Yltlua2T/8vdTICXy860pmifS7mUH+uwDbdh2g334BblL/RUSrf6
IGmbsuCPKqnee7D011q6CUtKiIncF/Su5SO7RM1SOo9FHTh/J0TmDaWf4TOZomxL5AwmPR2L5lgp
gX9naIXxJrZ6RJlBbu+LvrX2oR9T70QGpea9Ivkk8CmM0XPrUfj/yVnyNl1RW49R1ZKpSjw+yNeV
rZ9K4gM0mxB6FUmDUgLu5HMrEtyLbM0NDFvmYDdeIKe/PZ/Y7zbsYd668elaCVxojONyT5AOH1vQ
R+IBqtv0JZLq/puShX5mkxitiep9mHAeg9Ar6n1Ma8ZN1Kj6frCIc9GWGHJ2tCikzyP4BsqZURnR
Hu1NX+V6RsCJVNroQutwI+UkNuJdQAWQuVBTpIp6pYX/rbdC5ZfCMdx5oupVrtJEVUMnTZw8+75J
1gEgi/Tck8MkkiLrBsu53MEUL1D2tNImkR0/VMxP6eTlGvzXrVFu6iiEcqlL09ZNI2XKUJnwBVDK
rVEIWyKKAmJ6aoT7LPGn5HUMkYDohBSVB+I62n9jvNw250o7+rXeSrtkSrNHzSTIGT3Q7WRepdrn
eSN6xC3zwqFQRlD9QJ7T9L91UylzUCptLm5RRUDWo/Pv2rCGuk8Zs6Z703PCLMsf68H2SkEbDq08
qWSdkZP6zREveUQKk+QC3KNcUdc68k2UdKek6aB2KmB6TyBDHow4vIn9Jn6mbYayPEtx1DRj+kS1
3a/pK5G8iPyh4u+pf/qv9Klzrvo2uvclnSQ1QD0fRAlxerSlwZUnLI96zsXEhLWOQPQMyadQDvY4
BNWPqovhDNHzpvumRRpOyyuD9LHOGxQRY+pbiUPiO9+YVCWy5xarz+qYofmCG7vnCaM/tM1QPUkh
gEhbFjMqFl1aby1P4L1iNnHnTG1hzTF9om6RtFUN1DO0dN/SrKmjBiGKzxTOSPyW/FmwUKAShv6j
hexXo+vtQ192sG0lZaX420ozU4ivyCzQ7e3psQzyos0flUiV74ZMCJQj2LqcrikdBWgHfYD8UWiy
mOJOx1Gh0h/y1ijReqxUjbPRZ7uI+Aaa2mB696q4f6mamXumnbT+trLaqd4Uqe9ZDq0cpbwtLCjH
bKlIugOZa/lNJ/L+DAHiSIZeUyg7qKX03ubehKA1+UhQwcUQbxBg6ExCtFG96eOwsj4ng1jdZto0
0F3CsijbSk1LSHAaoShto0XJOhGTGB0VJmhLmCCZ5JYyaHpysu7ZE1WIYHwBSZBUXwh7qhqoWRns
tSqIf9d0/gm71FK64JGnPDp56GErrkK3PILRHZLgNqohZrqZy7iaXermQJYeGM4zbiAGuSTm3B9j
ke6qqZE/GVI7UC3s8w0zLn4F2lfgBTXuP9nlJUPAz83d84idNNIR1EwT3DJ6Lh71oZqarpVTrlGG
RtBJrRMAQNSuoTAgq7dwV5aRkwKM+6TQb/+mQs7kxoYc/DRlPmVfqUNRU4DIzYjXokRmii8eguNo
1sNna4pDfRtaeiVu8LjIq3Rchv5ny6zMn/44yfEh63PSSKATq2xDAI9whFbk0h2iKYQ2ktmPX5pM
jb6HQ6a8l3SBC4DBMvNbALKpcZSySCuq+b75M6B8YeHiqb+QQu2N0hFg+MN1wXxwqIMofYiaEWJO
CVxGb1vGWEx7uDytJ1KYwEBk3wxfurQSi/vYE/ueYxhpBCxqX3QPKeocN4HUDT9E7tVfSl4GIwBu
Gb+TW/K8zyNz+CIXkvoyloKUUGUPQ28/h2cG1UJSS1vy2eiW93ImRbdg0dBYoSNXEt1QtpovFa/J
YzQEcXXI6w61thZHPdpRRzEZ2k959tR+R/YgbXxLdAvEV2NHVhUtpk/cI/cd+0L9prSD+j3ICPAd
JaGvyAm4Wpub0Gty/UDtfHhqYqHNd/+vQUqozaoOFx7GCioSndr9NttaoVmGDPRz3GbmTtLb6HYc
/P5djpqSHKwofr0Otz1H9Rq0VIH7oFHaAEO8gIbmvdTVQTsqtlw/jwiXpBxcy5gO161cANpSi6QL
gEYnjWaOBTpdLCKkOZuIarwcOKLwHFqBbeX31HIL9fG6qQtYV0uVDctUqL7QMLYYEPisIoGkSLWn
gBeb6L3Gufd03cSFOaOzfOYCUhiPuOxK0ZRCGNoYE0rxVBiv2bQhiX/dxDkK2hRVWuXBl2mwES+R
7XGQg4UJSpWidA9viGKH8U4EJjtBh3Td0hK2D5+GCKERt7llzM09C1h3VhqK5YU5WJLCsyPSen0o
8kTY68OP1LxBgmrF3lmv3WyQVm5oK0xQ5OjYf8RB58UUV+BsaeNJEGIleShK9KDtQusuCu9mnWjK
vfoK+Pp8xWbYMxg2mUY7XVxi12WfoqYFNs7Ou2c5b/ddRq9Yu7k+k3/g4qftCHMrAhlwneWS6DRZ
kigNhpADJCGGLtzeqTf6rnMHd9aOhahukzsEma7lkHd0Srdzms3g9C59mjaBoV04gkv5YWO4mtuu
dAicnwg+SyINAPrb0NXldi1MxOoruJxsyXoY2rfGXKHMU2RW7GzczKwMRR8c3MsVFRKfLLUJiWy5
mceNuK4rO0jxMe7J/jtu2JQdKqQO+Bj3P6MGa+n4rueQS3WKlRP0p/Xuw1fNYHsabuAOVEzo8hZN
j1JfJJ6ZooxljoeQooTvUvGMoM17qbfSvbcX0iO6iqzAp8B++bk26Qu1K9gKF+bnc3fSAdKJUZd7
Eebh04FxWX4ykTQ7fHvIncaGBNlEBfjgbYv9D6AsdmbDDj7av3s7cqKV5T9rf5I41zgqGlIAsMOo
sjhwNWl3Y6h0HWL61ikl0enyz5GmO9UYhLaM/K9QCLbSvcv1W00+hZT0IYyMu+uH48zN0JwCCQZ3
DH1g8H8tVyNP6QawJnKeivaQB4Xbis3zGOm10wvSo1xGLhWoNVGRMy86G6XhXJdEjQ63ZcO+nlhA
dgOJ2kqEdlf5uegJImu1f6qF/HbM5E3b6/fUcUlta6g9QEX8OJiKUyvxbVZO+9r372jvfL4+E5fW
g69SNO4QJoO2k487o6pHip1wEdte8z1HOVEkdNcitbS7/M7UW8cfTBvN0U/WrNmrzaUl5Tvttiu9
LxcXhNYp3YRESDkjdzRkirz+ANS6TEHqaoILp6bdl75Lgmwfk7kDNPbj+sjPooB5OU5MLo6EXI3g
PjJMVmx8jUSZiEAWNdq26vf5GnnlmddbGFs03Q2aDzC+x1gHqIo4j/q3wSv0+ojO7hWMcLIMDS4f
RWYxPy4lONoxajPFoN9M21Br2hWITdOWtuLLzvcxWgQGPJz4bzjQ9MUJ9iECbIRG8XjsmY9jJv6m
1ZKUWlp/miYjf7s+prOJM1VYoC1SKXApQ7g2e/sTxyVrVVfDq2hBKftVQddzjWrw0p9P5MT2Z9rw
CIvtX1hAS/0czNo45d8bUhpTb6wM4Wy+GMKpifkTToYgREIHngUTIpAqnqJ2hDifAfUOQInrk3W+
ASxodiD6ZVVUnZDzo6UiVUqh0QzPFkJxJ/Eg8ZXujSO/EtSeH1bMwPIryrAj0xk3D/hkQHnjy10z
oYZrSG9NtE3Bo2SgcOgAaL8YhbZyY5yfU4J1iUa1uS2ODrnFoHqhCxqr9ElZY9VWwxZp4G4TD+lT
bE2bDrbL65N4tlwG9qDslvHT/NNc3A0zhUQaS7Jnq/n3Tpfuk6F5zhAqU1d7kc8scS9zgBgUHfS6
pS88kDBXgrNIN5D3NZ74nfne7yqq3JGCRk2z1ng8u5gPEQgREYyscxCP0ghtoB9XTayGqgXtir9D
DFB9kbTfPb1WmUiF3dik3Zes6zfXZ/JsO84WVVq6JeiLVW3pj9oyTWNfxGIeqY4WIoyh/Zr5kv/Z
Ck849E1gT4F5YXmtksodZSvTAXIM90PxVas88l4r8cKFlcKGyVqpvBTEJSMHxeLCRByCh49wa5Io
U6sbI/k8tm/Xh3LWNw08kIFQhSVcl+nRXrxMu0YZTSmRecvVgnSL+kTjlkY5HJJBiY5jq/32lL4B
J08+t+iyfTzS0lhRId3IkTesdMqfnTuoDiSdesTsdQnWF26rr8sEykNJsyNZ7QHngGkxU1V5VdQu
OUwNfIK+2mYr0Tvn63yb0sE4CwuATmefLhxyCRqyU0paQl3XPbrunXu849+284/t1t4eDrbNP+62
2y3/Zh/sXWMfdjv7ecdP//uXTvvJd/vZ3vHLB/75zO/j927mX+cnZ/7h8Jc7/+Q4tus8Pbl7fhz3
2HLnn/jb4cf8W+bfOv+H+/P49vR2/Hks3IL/Oh758fM4/y9859G9vhXOd5yiikj/QN1PlxbiQB9P
q9qSOqasCsKnsey4+iGL09aLbz399bqd81VWVEXn7NCVC2x52bDtj1o5VQ2o4Zxd1xUdvYjaMQXc
VYROYf2+buzSoDikcJephordxaBSpYPd0CLzGCfFI43iB/qrARn3t528Rg55vo0UFZcqQw6i60QQ
Cy8e+0rUTX5m2GkSuzkCb2XpkiCE9KDeZM0PEAjXh3bu6xSEmWlq1nRq1hycj+sVSLFSoLdp2FOn
VkfRSxMXiEJ+Mwhpt+JWzx05piwL6hziFe1MZiysdV/V6pi2xM6MDxLFBjtELtwdRj0PbKqf+o1v
oEAGDOfNAIWz4m//TN3HiwQs3xxm4NSV+Qb7ONQOTjURXj/S4nZuf/vPq1p5ADRljxs+Zddt6UN1
U+dXv6W/QNl4L3S17fpjb7f2W+GK9u+fpuNvDXe8WZNOnH3S8tNgS1FIecxnRp5X6SQymUBoRlD/
mnar1NQpYAVQ1mKscxNwP5l/BEoMWT07MEM3xgDCWoM3qkVFmrbgNXbh85wUz7FTE4u9VEhma0jI
fFJmlbJ93gmjq415e4ARk77hEZyLImU/Y6ErnT5LHpRWLP81Bpq/AP2SOTdGEPQnnXAyj2nieYHa
8QVQ5AYOUju3uZ4T5Y1fEqP8d09HM7I2883M/GdLOgA6MkbKJjyNkiZwJeFGtO7SlGir/j/aWbwk
KqGjJxxiOO5WQM7SnQeCKEQnqUxWgoVLOwRScQ1Kf3FmClqcj9JLYr+VQL2UufRUFv6PyFjb5xe8
DY3NhDsSKZR5q3/c530QgylOSCVUAH9tBN0dTR5qO9DWyGKk+TH38UTNjKF/LS324gCFgBnkzFqr
0uEYPk5svOBXI6ggxpEqqMgJt+81OH9dWPEz0gUXjmmN+49CAP+yGCRCmGMDhBG3Ir2G/gNQC1Xc
l0g3yjsRIIOK/Hd3Iw67gp7g6jmobgFWtdZWi+0pf7/u3f/knc+n4e+3LKZBjZoQITamgW8ZUfRu
7nPxm4dCkaLd0vCta7tweEm8oxd1AFI2erwdx5XQ6MK2IjLU4YPjWtOUZUQgdbqS6xXTUVQiihtt
wX0NXu36QOdxLMcpqVyYEHuRolsmxloA+XBPUC+j1/C3nGswFGm/aFLelJDO/bOpWdhQwc0g/0ou
5uMeLv2+VItY0W0K8p+7cHwqau0ItvaHFxdrTvv8vPBCQACRYg+3grGsKwm9XJYoerGLFWFXluYP
JZZhdbC+/uuQMMODWBap+UjSn/D+xG2OHaBMyN+oNjbdbTCkoH3o/sjHDbmHlWzipVt4funP9RLS
Zf9hWTmxZalCXRZdQHKOdIL5VFBhPfgy1E6fk6Yoo60SUa/eUIk0P6tKM0SAKyZuKyGM+9Gh4hEe
aIrX3xJIMIw7ryr6X+guWtMtbV4zAyBAiNTNU43HTjNRvN2CXEh+jx5tpK4+hdqbTFP6o1gl1g1b
Zmh4j/TdaxFUtAwOip6R3y0yGNSVaAAEGITVJ0Of/NeZvf4rhePmEGVD+8szouZAf9gQ/bOzn8se
fwOBxXltpq7vaSQ06f8VEjeNBx+qXLHfT9BHbOpcHF6vr/wFB0GVW5YIzMhTGVTJPu7mPAO43ZqZ
ZQObtHWluCni2CblB+sJiCZEy8BVvUKy8axGg2MG9Cbl2TGnNd+g60WSo6fr33Me1uuzKA8pExq1
LENb5OisaoqS0BA8W8rUZ1X16VKu4COo99EUfDEnaSX6PfdNjJsmH4pavNvYkh9H78cFwuCtKABK
CL3bqDZ+91MzrWz5s0NM4Wh+qMCTOnPML8dUDk3WIr1EEbuxXKm9mRr2qTn+685ZWFm4pRGKrKmL
sNKN9BpRj2jhJkGGHuKmFQd4fr/9KXTCwMagiCQXe1QrklEpQ4Ciafk9tCi1mD/LEHHO8j6KDoa8
EpWc74g5q4V6OdsTf/sn6DzxF7wxFTCUDf7CnPaK4j2B5bGltrtTibaUyfvnCFJlRjgQlDjJp5nz
jjkxB7sf+LzaMsltSXbQbjT074wJHp9sxdByV8ypCUOZX6+Qr0FZuNh6Q9hLTdCBEaGIL8Ugt7OH
Cd6kfztOSyOLpcL2AGMJRgLlR2hsE/inQIK01Wu9lgJaXsBLS4t3Kyq0o9/RkOAUQ+O0SJoGEQxg
ae0ozcpltTZxS49Ft05SpVhqrHff3xsArYzN9Wk7ix7/MxqN9C30lRQn5qfsyS4AhaPVdHDGYNrc
6RYyWTe9FX5pN/1rewx2143Nf9Zp6PIfW7zMOMCzxObClswVX0PpHDuZ926E29gonJAu1FKEEeBd
Ebal//26wcsT+P8NLmEkFLKLaKoxKOewfQyiPejNNg3XWMzPkoKLgS2Dl3gIZfDks52bqnNe68iV
f1bAynZzswKEIm61vT6wy3vw78AWLrDINamSs3kPxlud1h/VzWjXWtOeX94Zy2EtkkFaJgOzKrGi
VF/SaNcVK9fF2p+/8EBGqBPIpGKMKKEDUNDuozXJpos7DnFI+pfY4eB7Pu7uDoYa8EVS7NQG2MPR
iYa3Cpi6pdq+cAjHzyLlpOsrs3Tif+YMqgzCDFOT4Lv+aBEuE8NTcyxa0m3oIXETbTOfbk1A9nW4
sgsuzt+JrcUukM1E0DSIjmin7cEbP6XK2/XBSGsWFjsgM8dMrQYslLpLe0xRveT+cwXPU7kDaEbb
akXPjL+lJA8/tIO2zIr9eQRnHoN6KXVFSs7of32cTa9HvZvOutgRAglAdGp04yeVFJJl0+EIc13D
ZdUpQ/mcGHr6oPtxDMmXqATIzE5IvlE4XDt5F10K1zOlBhjAz+BPhsyjiDZIvqh7Qbi17m8aa8Un
r5mYD/+JS1ZSelXCRI0dMTLugfXZXhbdZ1W6slMvno2TkSzuMS6XzgwnzNRd0hw1A3ofT6DnY4DB
h4LujWklAd0l/lEt87VH7J9k69nCnhhfXG19VUDZaTCNzwndsQ/yxvtKj2q2F4/KU+ryKnrGee6n
lbLoxcN5YnVxAfWICEDxOg+ZxhlR3lbxSw67QkBEt7JzLx6cv5bkheOJoho0e4WloAG4S2KmkVcO
/8ouWToaY278rXIsJLTVyMVWHipbTVdC0rVhLDyMNUiFHlgsUye9GSY2Xq4f8IsLAhKC4FDGPS9D
wyzijamViDKGiW+LmpMOboSUuPcYDfvrls5QNLNjpvFcUkU85ixc+PFUxQkkd+DfuTJpXPOUY9f9
TiCGiO6B7ztNvumVvZF+Hb27QnuU1rbDuUblbH2+hWaAL9Tdi50H41AwhXkZO/2TtUWf6nna57Gt
HprN7egaGnCu28ppa0dYSUldmuCZRlo1wQMQfC8OuUdTbCR4BQsY1e9VIGz14RtCaQ+D9goP2orj
uuRRKAvCvg7Riwr85OMUI2QPJn6CIQeRTmeYjmn0faDjQwPSlx0hxqibX9cX9aJBAIpoY1H9BCr8
0aBQEKIUXhM7sZkfx/prbSJnTJ+32UPS479O6ej68Ro+bv5Dl66LoIHEuwQMGjjUR6NGBE1XJnUY
VQGMxAe5O8Kvt+KcLxqhUoWMFNxlZ3hey4QSTpnlgyp0AmpImMpA3NW+vrk+gRfDfxPWaYYDAJF8
4sfBVL0MeZjRxw5Nm3dj9TBBOBVU9T0FyU3aqNugDB5hKQZ5VztW8n7d+iXvAvEb2smAYeB7Xyyf
bk2ZXlrz22OgX2q47fKf1w1cnEVwysBrSZaiZfFxdDFde4OoED4YNLVrnIJCELf0Ra04+/lCPtsR
J2YWF7ZIp19uzHEYefKZLdNu020bvaiBe304a3YWhxmVlp6mFZ4Z9HrZIVm7OH0vEQIBm3nd0MVz
dTKgxe0MvkZvi4l5y2URgox3AHHQsDTqQ2u4WR7ua3NF8+fiQqF9Du80vCnKEiEyN/GJVYl79OOb
cfoiIq1Xfbs+pksmKMYooNSg9Ad6/HEvCEpU6hHtyuhhwLA4bLKUu3kNHH9pR58aWVwykIpGapBh
JNXNRxhyn6zs+fow1iwoH4ehKFmaoxbPmdHgmxsetGRlKS4+Zi0C2zljTbZ0iUqPxRFVkIpTWZuf
xfweVuNRfhHaT1HwhPhMcCfcIaQ+rb2hL+3tE6vLl1pArJ1oc/6mjyfHM9+aijIKdAzC7vr8zVt3
eVZP7Sy2gV+J/UBxHBlouK12oTw+dTSaTtajPv1IRdmyjfj7dYsXN97f+dSWeyKjWwcWWe4LTXT0
mZalfY7LzXUja9O32BZgJuCb8xhWZ+2mOLAn3S6powYrL/Y1M/PuPHma5EbdK4OBmYIXZzKMdqp/
p7O5EFeQTWcF9jlaO12meVJPDKmjlBgy6GtHS33IZt/JfkrlnVc8V7PgUlw4IEWJ5NZyohdOF/2Q
wEOoC1uSpC6m0Yr8qJbn6zDpxJsmM+679vX6Ql06XphAkoe/Z3e3cOKeltPp780mDEhe57RAQZU7
QIAjUuyxh6hJvDGUzO21L4NPe5q/EghfWEIEY3QQXJxvlTrlx5mlx1eitZxLBHJnu893kfolEL9p
4co5u7DrP5iZP+NkAXV1Vs0wMNM07d5rhodGLX832Rpk8sJx/mBmMZtNO5Vd2GAGUoc7FXI9I7Tj
p8Gw7qrcg35kLSNx4WYkZ44foHEFObPl6kWSIJZRzVUf6eUb9GeboP0deP5O6F/YUvaQf7fCNQHt
i2M8sTn/+slUCqrQa2Ujzy7LraaXKn6y6SSDir9Z0ce6uGa8E4hrdYmYaTGZBQxMPqRJ+GAK6ChT
bbspvSknf+VNsmZmMR5lqHyjh+7XGZpdCV1tvU2C/fVTNn/pwsvPyLxZQUfmMBuLcwwfd5HFcGjS
2QsuHd61iqwV5BOp3UT/zUa3wBkB0uM0/4mwT1bHAhBAUIapIejdVt8rQ+ska/mSi1NmAcIhfiGI
NBYrU6dKZnSaSdYJXbtE/jQqCGX4Kzf/pX0GWgW4GI8pWrMWk+b7gyz4rRAjyC3tvIDKRqTGbqlC
K9dZTpMMJE7R9bi+UpdGNuPGwcMT+vEW+Li5o17nYVzAZBQ0puhYVVq6htX121CZVoZ3yfGdWlp4
JDof9EmPGV5gqU7RqrdZZx38LHC5aQ7/PiiZpnUThAEQ4OVDGEl3L7FiksDFANmgGO2qSN+MlbVy
G1/a5TINhJTxTJ1X3GLBSgMiaBgXCWmhGAxHxNCdwDzqQGCi7fUBXZq7U0uLex8irskbBwaUCdtp
gEXJ+N5Zm055uW7m0vV7amaxGSRBFn2GixltejB6C+mvwrlu4vJIDJ7tHCXK74uTlKQJkikKGa00
+z0OJG8/G+2m1/6bDUDzzf9aWbi4MJaUMpizxG3xCCxwDDaQJV4fyFnDIK6NBmyGAFJXZ/EXk1UM
XUqbv8ZIbDzOz+I2fB5vXgUnOQ57bVsdw4NxE9+aD3QQ3Ptb4fgkusRrn69/xaXje/oRi0MVImLR
whLPNT/eD9qb0IaOWK8s2ZqNxZJVQw9bSIwNU92q/peeHkmoi6+P45LvUyBWRUtKQWx8eWKHRI4H
w+ROCqPpe5EGt52SHmMl2iYJnFQgAEwpqFdsXool6PMA8UQKCwjnYgG1vIr6xmdcYQeZkHgfcW2U
0KPXle/oxaaVKYitTOU8Vct78dTkYrm6Qk78QsRjQPd0r0qeI/fpj66A/N8yt52Rrjj3tREuVk6t
jEjxdGZ1zCFyb1TkAlE+OiRd/SXvxK+iBbWDF1r3KWidlcm9VLqik4Z+xblZEcDcMgOPTE4J1It7
WUu2ShgeEOt2pC7bdEaz57IhGxm5U4lcBbpugVBsTP9dFPzHJFjxBeceZ2aApp8cbAyR1TJf2CdB
WsC9Bdc5MlGdegiLb5H5RV/TC7u8g//upoXLEcQ2HpKC8UIGDeliQb4QLoLOTQ3hfYBYW4SfI9DW
Kirng8MJgTGn42aGCC/ZE/wpRUZOmK+g/shrTaFfdgqdyvt9/XheylNiByStjjEyE4uzog5lPug5
o4NX406METBKaIyXrV0pQFIYf23M9AAhIqpB4x5Fkx/XzV88NnP+kMQ1AKdlV4TedV1FXxNvpvxH
E6eclHAr+x2RxHsqRCs79+KUnhhb3LWKJoZQSQJv8mXvudDf4glO0drfIiuy4g0uHs8TS4tJ1fKy
ifSKYY2B6hBnHI3MIBw39u2QQ7wiulXQ2FDgb67P5qXiH/2cf6dznoGTkDnjl0yzx24QFXs5qZxI
gw2rpKHZSu6GcXSCWHr0EcGWI3HvtQ16NfqDEdJXJTTJrozhhu7WoF4Xl/ivu1hWmuMRcp2+nY8P
BYMk2EL0p6uuR/Vu/H59+BcP6omlxeh7AyEcCYpjRx2+QVyVJvuE4hcgEQ/WML1b2brzGp55/BNr
CxecjyC3lXlcoaLSdfzFIz0t+Wt7ds3KwvkEPWSCWjLvJAQL+o2qVTZB8MrBuLhdT4Yy//rJtlEa
DSml2aNPbfNFsZrbAGHJznvzqmCj6uEmDN6zLHOvr9bKyJat1E0p6N6QYhThBlcNkGSqw10hrImh
Xop8FX3uCkZy2zrjXDCSutCsmAeeb2jbPoICf0p2/81I/pqQP05fV1UhCmX4lbrz4XcMbnU1ePOm
acXMRfd1MhLlo5lcaXIUuRiJimhIVRd3UvcsZSYYH31lP1wq6dLkTqsTrcBg7pcyyKqFbLcSWASf
6DIMAzRZz0lta8qboaJgv229Bw1+QrWDbnpTr/EFrFpfzGdAWF6rFQOVSaTl6pMe3AQm9PhHudok
7XedL4ERHr0NGYjgWuPuRSdyMvTFLNdGX7bVnBDIw4rXJXJhOwgzYcv7BMBZFVYuikvp2A8zvbiT
fD8okA5hpoPpXus2cFrbWrebgK97SGEKz4nsDtEK9uDiRjIgoJkPBI1i88k8Oe4CEoailWMTlUX0
Bjuoe2kMhH+tZYjXj8ZF5w95piRLqjqrpX801Y1aOnoyqQEt6IAkQsnfqjuIjp1J/UJs+c8BIRBs
ohm0u6H/AQT/0dqY0xwoqIge8xSBSSROfjal1Tmyr8/Evtqn62O7mHAm/ES2e+adEJe5MD+3zFrU
MAfwUd3VcXHb1NAsa40/HBDq0+GwU340IdJuAwqhrjKY8GF600uqF9qKbzifZ0JhfcY4gxKn2rcY
eZ9XSguiMHFUE0WAITnoyCcGoJwT5as//KvS8Qy1OLW2OKBTJ3dRVGGtgQ+ylOVNYjyWwz8nM2cj
4MOBBMxZ4cUulQMaFwwrhI877X/0gz48mkb3CZq7fCXZc34RzW1eVOphjaBxYFm/1FQhGAiDkcoW
vkFDbLfhRhdXzvn5DQv3AHH8XP6AEW2ZZoSOsE8QLeCY698T7zAlqKYdKgMBnviY55+Ht+tb89KQ
wP1AdEDGhYzj4kKH0ZQ0nD8mDuTuaH9q5sv07ygp+C/+mljisAq5p9mnwERV3iX+11LfCNn2X0cB
K9ncRkjaQJwbbj8eZzltUFet68SJ6LRR29JRS+MuWc1QXPDB1K7nqZrxQ3SyLGariZCINJWOMkD4
bGbvRfeUwzM4dg7IyyCbdWnnkt/1sZ37YGyS3KZjSjEATy12t2DKsygTNqNZhOslNCsbWsK89/6P
dubvOPH1hgwJr5hRFEMzp2lfRlRap4dK/fx/G83snk6sFFGv6YHJaLSkg3o9Qx7lRRXBtrxet3Nh
XzNr+Fy6DiDPWHrcMgzyRmzm0SQvffeUiQ+l+u+e9IOJxYUMy/dkWbOJwfjuGwepcv0cQNLvaa2O
dx6Ycj5F2QDppM10F4s5a+pGE8a5eWOA0ruynkWzXak6XbRg8rQmU87ttITGKRJ0/6FHSa2tkBim
Fe6f4whGQG3BsESSFBRPPq56GxRwBf8pnxmfamWreLkdew9Z2PwXe/jUzuINJA8ZqOGe5LWeun6S
2L7xyU8o56or47k0XxSPKd+S+YU8b3GJtg2vkUInt1xZD3L+K0FC5Pr2/ZM5/vhm5HVOYpImU6iH
gF5/nDFdMApx6HjNFbfRVj98Q53GcMuN963ejRva6e23O/lG2Wob76BM9ueUbofuxnfJFdDqSNLS
fvc2PkiRcbf2hrmAo+TTWERal0iYkkX4+GmVaEXoNPIcazW6qodXEXGvwEht2ljsKr+zrN+qHj01
SruNoyexq/dUT18RfnJFqXJ0P8d9lWuP33kDnU0XkE6Jq0bEVy6mq2oTr6aliyeinhzR6jlWobRT
Sm07cizHaQ0acckcDVt/uPm4d5ZxcZ7/D2dXtiM3rmS/SID25ZWScqt9d9WLYFfZ1C5SErV9/RzV
zL2dydSk4EZ3w2gXUCGSwSAZEeccCGb0Dvysbib2PjpRBnzaBDyeX+V5k5N01KBSkgpu7UoF9D7E
NEETMA1OD0VF2oXgXc4hAGmPs8qUcNE2DOrB5iVCbvjeqjrTCi6700I0xBFse2jAA7LNksuK4LOe
WoBecz+ZdqP5BgXkeq0patEEwoeteqDf9Sxpi8edroEfD6d8NzyhmDdm17hPXx7F0vE7E97+14a0
vUdL47RpYMOrf0wf0HEa0a1r/daTD9E95LQmFiQCL9tcHpaB0OsBMwVKxlNn56wVZoXElG/Ve0r/
JKCMM35eNnH+joTTQvv6PyakgzcCgLnAoud+Ay55ZQeKaytIy9sJAqvNv7jAHpuSFskbaR6bAqY8
CK9SbdcnH6jyXR7Owt44GY60SJkYe6hxwgb0+ghIPE3ndXQh+qBdGWtRcuFqdGJKuo5pDofkIIOp
vvoEJ0be/GEgaKXbvx4QrvogyEGhD02L8vMimroIFV7ElhGlCxJlaqBMw8FNqutBab+gCrricktu
DoMzMwv4rXDZlE6X0YmdgbpzVkOBVozZqAGEBq7BBR440xjU3EOmv9govN8C3bAW2uZfLkdSHYEU
5Ijg+wNH5anDD1PWKJADw2Wj84K6V3eKCo00KHWgo3OjCONlSnq8zwHs0Z87RlfQIQsHK7h6ZsQv
yN7ArCBttxJ3iKmI8Pqx6K8esH29WctYLfgMnr3fLQFg/UWsOh1f3tGBGx1Ivt0IOnt7rl0NZSjK
H5d9ZnENj81ID1/PFoqq1JhG9ZXpIX0xfqnvY4DCiUnJuOKgCzHqZEjS4TdAFam1KGx1DrQ2KUn4
neeGKwOaf4nsF2CjBQvfTM57FgibekpAxI8mkdIaIJgi2KyroflOq43b1gOMv7T6LIAwF0Uaqh1u
0XCOYoLWW4emEA9gQhzXvmieQumLUN7XQFfhgDbvrHUdAjQGqFdxGkAjOkRpiKDqRqD+eeVw24/0
eud47NZxje1oRTexQx9ivtLPfPZWd8Feg74Z3M9AAnJWPa70ERNh1rWfoXnegZBA5+Ak914nY/TB
EH9fQDp8bNaYj9asSueFaiexFZlN7fP00OdgtbevAd8B54o/GACps03cFpvLq38W06WBzj8/erWp
cQ+RpQ4mzU4PoDJAEk08ZSUPVEsBcGftinm2RyVz0hGSiLoDyyDM5WB/NaK93T3wBuT8a3eWRTs6
lg6PEwAbZbpptNhBgwq6Cj7ELa9iSA5YXREqLJvFdVaC+uIMHpmShlTMertW19Z4wvul+9Medkk2
oPxU+rW9lhZftoWEAVqS8IaQsxRCd3tWQAMEyU0or47VTyfOD0i+gW4sYbPuxO6yd5xXhuf1mjMU
/2vQkOr8FvjTyk6FKA3QV3uVmQc7aa4aqu5L8aON+R1ANmA3gZsWKrZJvr9s/iz8zdbnWqYL0mxU
ICTn5ENeRTlS8X6usGBWeY+mX5EVrVyhF33lyIq0gFBCrUSbwooKBWvwxe3VON2IrCK5Va10yZ0f
Ht8jQjIcj0uwhcgpH7dhPbhwYUtpQx1yaxDDI2ke6DRgaKF0EWGpAeLVlYC6OI8WmPnmhC2WU7pN
6cLmRd73iCtjtBnsHtrUBmhslHYlXbsYv/6xI8MMxliBTBPYfv0q8/zc+GjKsC8F6dxtCrC2VX+C
5nhlaPPinBwV84QemZQOfSirlpZiwCRk0AhUv8B+1RV+wz9SDaJl9sr6rVmTzv7JZQClu5hIsyd6
9ESVR9u7ic0nZAjpWiZibTKls78Hh5BZqrBld9AQUwKk7dqJmOpr2QHSpQUZUgGXt9uaxfkKd3QW
ZEyZOzxhUUOLY2t1QerRsEd6H8LCe9RpX/JkuAN26euy2bObobSEs/cemdVKLencCmYp2ngKDhVi
01oZ2RmXGnK3AATAvWZ+WRBvSpOpl+hzd5Kx9kFgG3evNf/RNlcGDTR9BwX3utwV5maC9FGUPkAZ
miD3P1hXECY2mF/TZOXEWNyORx8jzXOdFE035hhwZz8WYgxZBvlOZ8XI4qweGZFmNTfQONhzjDjL
DkY9hHxsg8vrthg3QR4wV/VAUGdLFhwsFXS/plmVtkLPyFdjRkQtoTy/drFfnK8jQ/OHHDlIZhoR
S0HTivJvC82QFLTer5q9ErvOjUDhBegUgF3dOScrBZI61/QcvdEIJMjvKF2yrYS5qXAPvjxp58ty
akaKIAqUlY3MwNqDOxo6rq4ahWPS5n+9NKdWJHdXwPnQdi0G4046dOZe6xzSqdGv3lq5Jp+7wGwH
9QtgaHFLkKszUIqFjKGNuw9037cgQdqBX5sRcDRve1tfSxKdhycY+y47AukNz5ZWSHehEowiHZDc
cAOoiBkp9NeCGFSMVgpdPbT3rLUtLS7WkUVpsYrYsDPIkeI8s6dbp6lJ69GHy/6w6HZzY8pc5QJG
X/LtzhkAbh0xKMXIf5Vlb75lphNBCh2EWJctnd8dUesHJgnYE2CCAdQ83UU5Q25DG030g2XVQY93
INu+NRsIJLwjA33Z1HkPGgDxUC+aO2+BNz2Dg4qm0jO3sHFtHH3tx0Z9miVXKp9doa0wIzzof1Bf
/NLWYI7f1YzT28CpXWnBNDzNXAiE1r5Dnt1Dfj3dN+F0120eND/H30HRdCvw1w4lHnm2oPnTvTVb
JXQDK6zDdpe+ar5NVGgCVddV0Ib9m/F1eWb0+QsufaG0M92qqgUz5i+8i7fxM3uDnqDvBhAIDesr
FvbI808HZEceS3KItwYE61bc4PwKczpFs88fBdNJ5Y0QAz4g0Q51/abZz1q6N4t76Npm2YpzL1x3
T41JR0Si6rRSJhjTc4gd3hhWSJWEqOiGrjcRe6qjcGIrIWnRzY9cT9pQY9+lZZLA9eYypCHQ9OGA
jrQiXbRz1k7Apbk0QCWHciT27xkjH9AUUVeBvhPcimSALBigh2QEK/FEu0DUV2twgIXXGLQLjuxJ
7l0mjgl6BNgrs5cWfR3qbcE+8PrzvepGGdGktXGhbeCtHCZLcRf1KkBg8HJwQXR46jHQgVTiLI/g
McNdlO6VxCM5DbUYvOxoMFVf3LUWnqWYaM6tO2jbR2Fc7lzwEpCKjRwG22zT1x/QVBmilX143l+G
CHVkQ25d4JbO9LZWcHLV9dNUQqda/Oyy5MMsKKlH7V6DFBCz8kB1e8DoaJhNb0C2rOzF8+4h6Suk
Iw0clTE+AyPte+Yz6xePyodiqDYzTWCiv0I5GE+Za0WB5HknUGXK/zajL9mXHCqrQGLsQWIVbwwv
5GCLm8y3Sbu20ntnWMn/LnnR8YRLga8qO8adBkNVgT2vkWWmTmCIL6PZ4LKdNTun+zfB59iiFOkq
ywAX+gSL2fic8u1Q+LQCAazDgrZ7aRwaQpKwVrvN5Qg//1Y5wB9blULeABoYEwqUUAN3XioT7YJr
d661iZQCHETUrKZhMNCUUwwNCkio9h1pygSoGjCjG9FrqZRkKq3HywNbCnbHA5PCgNJEjIGIF2HA
6KAI+2RmLXh+HZ/Fv8HXmfx9VmbeoMiRQD3FsUz5ajm1QALnSLT7tPjTtx2SMaT0gkJ7uTyq5Vjz
jxnJSXQeddosMow2tnQXNeON2ZqhqvOV18W8KOde8Y8ZySugOkvVxoAZtXksoS4xOcamZL6DXuTL
4/l/Qso/liT3MHgETWUFluqY+UPehlbyZk+B7mwN8PZYkINF0s6f4gA1IrJiew5X56MEdtsA3Q1o
cKVw5g6NVk0mhYpcbvW/i8wctjNpx75kjivA2xJ1jwozmzdoREB0sRZgNLdYH9ZpoazswqVbAGpN
gNuCWVbXZTpiI7dF4tRxA+5+M4jTZwbeC7wSTDN0kpXK63fl6mzUR7bmDXt0o4oGq0uyBqN2ahGA
gRM2YWxKXziQNLX3DoL/AMO8aq1sy3X73WFQ2UT7azf012r3R3GLDdx/n6ufnhb7QI5vjUHZpkn0
yOv0qoVoR+6tYWjX5keKxkoMemY3wzcr6u+h3Pf1hilXFZK46tpbYM2StMGgKARZkAKWXI/6lROW
7LlSf1AehxUogy474GJoPFoJaZdRJLBMwbDqZb5pa9Cq+MBX+6XNCIi8fUW8acnrZYuLN9xjR5O2
G24vijPZ2G6Ws02tvSJCEBUoKcpUddCJB29EfmmNzX358nI0TikUezxKROtgTiF56wh4k3WVN2/5
pIUN+CLLuiViThk+jC6pvUM2rmyu7yz1ucejag5mW0DvZFg5N8bIaVpwNVvaNQ48v7cFMePdlN5i
m7P6w6UN6AAetcG3++feO9gqcMDVSrTRlz3rn6+Qpt7MRsF6HV/h3N3Z78A1besg3aPnWyWm3+L2
RvpA3Vf+JyMx+VMrRN1kgbLJQy+Y3i+7weLZCPrl/0yItCAan7oaEafxB8XOiN5/oK05IUY5QliT
7y0TQqvCWmsfXXxLmkdW5686Cjw5yrRgl4ZVtA+QchPH5PeHd5uQ6CvGMxK4CExAS2wCxCsAbntl
N6w9uBdPz6MvkEJfAnr9Ko/xBVlNgMn2+zio2LCy0GeKtkjIoSXtv7PrSUWoCgnwNLdgBSRtRSh2
+jYh9v5XHRS/LGJ8QeYvZG+RQtwg2ZeHLmwJekXejcdPzU821R5NJEEWrG/CFf+T81GiaQ0XevIN
JEI1L8Wd1rYgURVrfkXr4UWBcuejBp6H3nf6uD00IgHGOS0S8dvUUtNEm+To/QJRTnrVNZp3A8FV
F1q0pWeOD9MQte9Vl/FrrWsiFNsdq3lE97rYjHEKrI3eZ15QQb81bJNBEaRlzBMkjnlEw8LN+YGm
VrsDn6txVTkcWVkosD8MqrCfkH1IkKx1HHMXQdPtrWj66JDVdKQEfcciwJZCxtvop9vS8fJtqgze
timbKuSKAsS0C8GzAhjGAMlldN8VdfuSV2N/iGwv9gedV8ige255k0P54q4CQvnnLLJzU4gJkhYN
IOAQlq06x95EllkejHjINlbkqEGJdlwyJIqJFG9jvCdtJu4ruHYReANlqENPZTC1RfyspJ1NgPl1
79u8G8HBZNaiIfY0abuWuRZAje1of6qYwKuY07JFhlCo1O89phqEe/GwQ0NmtLeU3AGpb8rbg/C8
+tWduvEZrIT83h2G+K5RwZSGVmZtz5H8DPO+U/8kXEdPeFWr712re/uujPEbI7cuNmx0+OhPo9bu
axSjDjQz1Qc16qkRoDrlvnRq197EfLRZwLlafkWTo2yi2BbRjEczdppbMPR90rw2DwL9hTbRwfBf
bpDKMgXUWSOrQLEpEwPECnt9JG6qgzJwaOiDGekxkpOQVr5tIJpyj4c6FMlt7hYfTk2jBgScFFQ2
jVMr6EnkjrdTzdK8V6OsPcSFodx4dpu3PlPdNKztaPxjN7bpV1NattvLAfI7fX7hyPD001hlTsgU
Zio2i36TPOIu+JEG99khCj7BrbHV76p9Erz1V85+3MREWQtT36/5S9al604B5TOvmyOlu/0lkFTb
xU+gepkeSqK/T6Ebpg/AwzrXzl1068xxc40AYfFi4gFebQPBAKVGyf6YY1ubNMPoW2i7tyO/sc3J
DSPR/4Qw6mdWi2unxKJZ1bi/PPGLOSOkbSAbMXNuncmHJtxwCjaAQB/CypvIAOll5Xo/M6jZb2qj
w8lgK7h0KkjLqjlPiKIhkVRV5UqiYT6Lzxbg6Cuks9pp68pVUffyUZO6jZRhayr7qdjytA8uj3cx
KB8Zkk7iDn1FCoprjS+4QLpXZB1haXRtqcq7SFzSrVLrLd4A0TVtANVjQNZafvQoeeZZgwkGz7a/
MnDijG5QO08aYnNL8bQJuuEmXRMWWBolWBtmKiFcA/FElnZTO+oin1lD1fpX6eCct97s2iKueLPW
OmmWx4dMHJSX0FYH9tlTWzR21LapMaO2+kwHkBBcWcCRKyJws5w45ibhQaJp4eVlXLpYgOBdA/uB
gS4JuVjReQllXVs2CEYlen/Tq7hNQobn+b8wA2SwBpjrDJKSxybGgndQ9oGZXQ2RZVu50ds/l20s
JYSg7vZfG9IDCG9fA/TrsEEdxjda3XZ7ntFoZcKWNtixlXlCj+6C0Tgagmuw0vXAxWac9EDi9HqA
rkH/8niWHQLNgujLAQQHue9TU4ldslRRYMrq63Dqcc3GGeLyyedNtQeXmg2t6oLEtRuYzFgL5UuO
AXgjutBnfj3t+2lyNE68jqGoa7Xgy0UjBBCyiWoTg3YrWZSleI0d/d8hSuFq0rxM8B4PyUy5Ntsx
AMvtD4A6XlIl/9AibPLcJKxdq9Atz6xpzwUzwDjh/6cza2V4LQD92/is3kUGybRtBz5r3Z90354G
wjXiQKzm8nIuTSj6ZzwD+B3ohny/so4m1BSjAmgNhuoZjxb8pRiJbawcQos20LCGRmsw7aHIfjqu
oeCTVzGMK7fpFde3esd2jP2+PJDFk846siJttLR167ztYSUBHFcbYxxj2SOPhrvGdCG8A+2Qoq4D
s+uDvraevbpcUyVcjMpHHzBPw9FURgyY3KrALaPNxh/2gPTblHwqBtupgpO6XXsAL275I3OSk1qF
BsmxCOMt423bvSbDW5u8dmJlKyy0ziANC8oBAMUhew4wgzSqIi60SuDuMonsa1LdL5DShJaTQUeS
XnfmZ8draCCiGUkYycHUC+IWUGQtedMTz45TwoYv5mo3SYKG93btXrH08D76OFd6GpaO3SY0wpT3
0A1PriZ3Kyrfsxo/VaELs0bpsuzHQLwC0eG4AIqeToUOSoSIzlMB6Q7CSi2olWpvlmsi0IvRZwbW
/p8ZyZEHE73VrgkzaffWsjsxpcFobtzcBdMTqCuQNV7jll8bmOS5Y6tFPO5gUS0mv3VpTlw0HVft
sKanuWZI8lka28zUmnkGnZfMuh0g3sLAzHo5EizOH5orwQGrofdX5rsGoIMlWoPLZoS2lyZ769Nb
OqZBE/0EgBMHFGnwFLtscnEvQvjAhXKkgXyzdCHLmRB2pFeIPdbG5e62b7amdzMKbXPZzuL8oRsW
InNoycUBdeqBGS5+E/iOcfaia3oy9zFyfiCVDC9bWQxkR1akVSrcmVtswgRyi12XgGVtaKu8O607
EV0XDxUF4eJli+eEYsjxHJ/rkskBQIPerjq80JTPVhDuXMconrkR9xUN5Sao2ztPgMmoaajHH5QP
0D1wVpo7l9bw+BOkp8NgxHmexvgEhxeBGlubzHwczeG+Fg+XB7s2vZKhyoj0bmC43CIFsKnEO7dS
v1GRuxL0oKfZyuG7GCKPFnP++dGpBBLX1BYc1jq+V7SXtD5Yffww1X1QVSkx3DVM89ropPOiLCAf
mNSwlzfDpnCMewayFtPNQ0hf3g6Vnq/s9qVls/4Zn3wEuC369pwEW6IDWX80PNfNH+58Dcrj5UVb
vl4c2ZG2eOtGScpK2Gk9/aPJ0hgqSaVypdH+Wi+KmS4edKSlO1S+yooibHWUdlqW/atA898A4Oqn
q9kkCMzaPNpa2ehuwBzdFzm6T5y1ro/FZQT4BUEGMBzjuwZx5Daebhe6N2IZY3ZT8M2QPWgzfKJ+
i6OVG8aigx5Zko67XnG8chpgydNfWxXzuEHP+FTWRAB7S/s1LcNFf0H/GwDOqFxAluN0BsH3nLdJ
N68jh6VEC4qSQuNVv7HzfgVyt2Zq/vnRHKZ1xlRmwBRztCdX799TC+Wo3t7Xq7XX+avlBMvc1fef
UUkxpUmVstTnB7NJvQfIDnMyiF+m26yMaHkXHNmRoklq0jLqY4YDnIbGFJRIo+kxC0r4Bs+fW9cv
2vvJ9a21Vqu1qZSiSubEg6hqTCUH0xoSsEBn1IJkfRX0pbUWUhYLXCCDwX0d3Ei4/krWwBPKQOQN
a1Y6/M6Z5qOR7c4d6L4tkh9RiR4hvRF/UksjmVdex64KmcoGCJUoKOz8zUT32eXgI68uADAQ15il
eJBjQvOrtLpd2UYV7TyFmN3PpFIfstjZKEb1fNmKvOW/raCxFnklSCojWXjqrhkrjWRIYuqzRvts
WbmN2Pg8YHuSrsY6a427vWxwaVho8ALvCtgjZs3tU4OTKMdO0TLqO9VzydrbOHHAt7J2az/rRoVi
LjqU0To8E2mCtlTa8TnEu4pKyWP/6gdUXQglj2T7+eaH/sPa7phD1fEuhCWosUJtB+TEEGmSyQpi
gDkjq0QtREct8maz2W6vmyAnfrDiD98zc8mQHDMNfcjGJIr9jBSEBT1KgGAl8O3QwP8hc0Dm/wr8
c/XjR3DjhTd3G7If5oFv7z9Ncm2iCdcKGbpOP8k9NhRBNyF524ZP/u7h6+tqLf8t7155XqQV0N04
ozWqlb7ioH0/EWWyLTVWhTrNHh2r11a6bc4deV4GZEeRcZip1qUgNYBqVOs1zE4qAOeuy43KnYPb
85thaDfQxV5Z9nM3Bh0NZNYg8gplStC1nroxE3oJrHic+O0gDg1KPCQb+yumK3/ZQve/s/jPsKQo
kEcKruAcw4rdCODJH2IqwqyBkJ8YdsacvbRyjdjx31JMfJf4oSEFgU+gty05QzShxcxwBw72xGrC
lRW38cwmrrFSITibRDQSAGo4J78g2A24zukk6lHs1X0LKpy+ubaArp1FNJQ15M3Z/gRTG5DOwKxo
M5JALtnyjKMOODMhOULsLHA6IRTu/jKmwQSS5fAFRGsIgUhBVExUGPks8DNF3Wscq5vG1m7V3Pl7
n0Mj8AwBRXJ8vp+dTpcZWQ3XZnnu1M3wPKrRaHCd5T8uj2V2XCnKnBiRLpsFq8cx5zZKuwnmTKNs
L8DEZfbIBRnKNo/+xEP9dNnk2QUDTu4CTgIOP9QaoCorzV+XsB6NHUPiW3ryEPf6xnRSf6jVT02j
D0MGyuVSfdO0inCKwgO4kS/bPwsdgJnOaiDwEhAWnrmhAOl/3sVm4vdqx0nbO59e6Vg/uSE0X1Os
Msh5Ob5ctrng+thYczuyZaLZUeZwGXoT+FO7ArNzqvPQtqpsB6n6JKQo8688ls4qoTOMFlrrsAbO
JvAPzd9ydCWNU6Sd0W+Q+CPdTBolcamG5fQa5d2uyV5FDolIZPUc5SrO56n2i/x5RBdfkW5YpqK9
6baOfjvO3ur3l+dAX9iawIsg+Q0ycZB7yZePqR77jINo1p9KaMMEIBdED7RXzlqiVLOLm2ysEtu3
7TqbQXy2aHdVpVv3ca4roZrUItoViUvjQ42TAdByIzKABeX6Q0+HoQvqbmTqRlMG5Qp1yNL0tSxv
Fb/qe7Aq8IIbP4STeHSTmjwVweWhnbs0QhuKr6o2KxPNG+p0zmsL/FtjmYHnrd6lhhagy2+y9yrE
daeNo5cBB+WCV4fx37LrzoEb0DzUScD8Bf48KUZMPC4jheUz7W3qG5kVVI0SUDQ0XB7fWW1/toOz
AbgiwObA8in5lN0MnlXUJVgq8BKl6G5UkgfPfTFrdM2HNRC5qN3x6GDQbVe9KiBzdJ9q1Y+7n4xd
AevsmuEg7oZiZdoXHAoSNd86FJo38/CczrqdddxKevQYZtU2Qi5JQ9i6PPCzes33wI9MzJ9wtJnE
wPGsbWCCfaamb6JnHziTw/ij/zW85yulyoXAhOIGZEZR8NVRaJZisTdx0FPOLZOuKMgorvvmrtVN
UjVBk62YWohHoKmcqZLnN4cmv34ooC408XDgT5Tt2miCzKe1d6s1PsyzS+FMgINABOVU8B/ixXE6
e/mcBVNU0OuyqTCuOXengPUR89WpU3daQtdaoxftmSrWC4jxmYbm1F5WT53WgKDM90CaoLfvNNE3
FHfDNeD2wvTNdCoIr4AbwwGkcSV51uk0aTCukd/ixPqEYNKWKu7zZe9bGg4uMrjnoocKfALShQlx
cIpxdQafevqhWV9dt7GNLxavXAGWraDPEzyiKALJ0gBJomqxSHRgbtV9O31NcD463Cfd1+XBLM0Z
QpWjftchz5iY0rzF5TbyEh/gLbFVEqs4FNxEychL0jWu16V4hQqyA3k4OPf5GZiOFq+cBEz0etyr
r0MB2C8p41R7GEa1rMio8FInKuRyfjVl72zKdhSAvtPpuuhT1bmvoQRRIHbjpbyFBI7KiaM20Rew
LcPzFNP803Eaa+e4ZUP9sXOddzOttJ9/P18gxfsup6I9Qtbf4ALnVK9GiS8gIBXFoKHzqp0XrSUB
l1b/2Iy0ZUq0nYEwFWbyuNqMw462qm9lWTBFr5fHs2jIhM4XMi64BMlMH57JdTaZuO+LwgH+vhxM
801zM/5oTJHxOdkxLgaXLS54nG3jngGmKNzSUew/jQZMLbTRZQlgoXa2V7whMKd0E7Vr2fCzKzSe
Ayiuz5Ebw0PEOzVj1Hpktm2c+5FZG6QRHu61+mH0BITZWy9gvA2E+HN5aMs2AUez0XIGQQ9p1YAn
i0YKZhjfS8Yw6eC2e6Y9zJJ9RnGfqStXyoWDyQbgY6a0xDP4TPIQGCvLrows99E+dKXiklh0TmCL
P0k7N66uwauWlg2ZFdzOZyTiGZk4j9y+0K0i9+nkHlQrIgA7r7PpLbijPb8+QAmMzNEZEaYA4ZXi
KWUOSRJ7OycR0oKRHm2EpOxXDtuF6YO/49mLIvs3V/OpgzQelKiHfEj9cspACKB2yg2CyC/kw1uS
ZioYVGj/t2gkHOzAfyO1DwVa/Pl9YT26tyiRq3A0oKR+0RvXKe/9QlUIqPx2UV+s5CwWZvLElHRt
cScjReoAYPasemVuTBokEu3qR2wGl31+wS9O7Ej7LFHV1jJK2KksyJI3Tei0yU5Mf8t6Ps8c6CGQ
4UOuAu9D6WxXE7U2ay2aZ84NhFbfRtBQQx/S5vJo5ovjycMbZsCUD0gxyqI4FiUz4LOp0lTMvZrp
W2+D/dJ4umxgYbos9Em5SByoroFy0qnXMYjWxza6Onw77rFTi01lpCSN9L93btTfVZBH4aUJmLQU
iVSrcWPFpsi35NX1lEC+pFEPovyymowkyfgvQvrxrp198citE1NJcX/GrjVq7zmvmZETZs28iva4
pne9sEAIEAgP6NHAw0eV5g/1owRfAlMWV/bu6NyN2loXw5oJaTQj1BIoi2CiZoP3ONE6RVqR0sfL
jrCwP08GInlaPNquNnmw4vYKmRB7TJCDQ3Ri7a20EOZgxwUNvQOc/FlPRl876lSOEOxIuPnUgTK3
86LdpMfgpcluDAWUmJfHtXQGHtlzpMag0UU1n0ZoBPNYM0D0La78qqMOoTp/jyJ3QxO6jatsZd8u
WgXocE48YwfLb84+p1ZDE8gITFV+8FwIlPzWIajHzPsCrcHCXTG39ADF5eUfe7MPHXm83pdOo3DY
o53uj/VIlMYimqlC1Pmpt+4K5ImtMfRWNabmqC3FpxO7kvubGqOqGsOuFk1bI96Y/GE0nntz22K0
kLet5u6UpNyIZm+vpRsWPelozNK+sCOlEBTcQwAUevAc2yLqoNyPOb3RIEgzWcXfJ6ZPxirtEHMA
JWtczWPVr6lWEA4Ajr3KvbW4D49GNXvW0UpOLKWinj1n9LxwsNqPvhHgOqLon0um4PLeOC+I4VIK
OgewtYPaFSeMNKS8zWnXmEjlgn4e4DiBjmHufJZzri+JntMdEIvmeF2CotYA65+1jdOfkW37Hf3R
VSvx5wyvDEFcvJYBIkSyFWyfcrJBdSuR5tHcRVyjA7WcNHWunlhXgwXCJwYafiKqCSIWEYQOgZGI
QyEiQVKR9mFjJO6/WWwXCnhIkmrQSZMcu9O11gG9EHJUSfO7cJMDTmFKcpeuHIyLy31kR3Jiw+Wo
QHhYAUXXgh79vUqr4wb4kfyrkgd2ApIRyLHYoFM8dSzKcdNjg8B2UUaPGBW4WwuvWom287TI8WDO
5oAHBRCXs6Q9sjxDASrR3BcDaiqUXVt5dC1a9/Wy4y7NGp40HsoeJhZHbtd3WKfE2kxynaV2+Wyr
Y76v0ZB5Heue8WoV2dtlc0uJWzCrfwsN421z5ptxl6AEkoCHNleyoGv3SINU3buNx9x4EEqOLrWb
vEdf4eay3fnpeTabBrYo0mPgnpUJV6q+tDtBVZyVSnLtttAVypoR0OzKau5dILfy17kXgjjVSlLh
+5V9atiFADCS1OgimfPUUlzg3jS2iSEsQhsPKempda6hi/NDaQw9zJBpJ4Vw3wDBm97ano1Bm46m
32TJIzWMj16jr4ZbZ7eKPU7brFNT0AijjnB5as4vRfg+zAzkLHC6Qznj1JtzRW0UEGujfG08t+yt
X2N3Pj/AT3+/FIbLoonNItaQV9W2mfLq6M9D/pAXEPsMGF2jAz/fNafGpBSEmZbmxNDyQSLwzNAY
Ok10AwbPlbbGpQgLnAT+xQsdKUm5eURv2g4FL+SKdaBOwdluZR+G8aKUABRY15n+wvurptuo0Y2e
rbZeLKzXnOMFDy/emnM69HS9oKte5dyAzqOuvWsgkY6wabrQMf84lh+LsG56sI/3ode/RBngad7N
al35m9xUcmp8AtpMUJ1HcU12GcWubHfo4NTOyEKNBRkAtTw5gOYj1hOfKXcCakLd3B5s+wPX/LLa
DHo4iVCZgt6815nfxDuOG/gYkUzvoaKy7Zzncnjq68BQY18FPTe34k3vmv4YRcBcPpn1boRs3QBB
n7L5aZY0yJSbln0U5u+mfvLcO9PbpqO6peh8QYIxL56EcyjLtUfewvVwDiH/DF3y5iRxoqnMMXRO
oQRm54DYYm+PJDbvBgH2HRaM6aMFHOrlTbqwiU7MSoueDoOi5D3MduNG9CjeYh6fkIODs9FrpNjI
ZXPn4fJklDJH8dT3mdtQmKtGaG6MI4CMhwyChS1U3zRweY5fqrvW772wdY+HKJffE9Z2tlJ2Fohw
bJ8y9EUrBUmmNfKMM4j/9+0IC2jiCgrmL7k0DFhXZGcCdsZpAA1IATjwU5n/9qyDJh4cR0H/WTBl
ARvf+joLbG2jG19IWwAQCBRxAYgzCl/MuOmHLUS+iQIh5stz/33knu+ufz5QeoFEBTWtSsPkW9BX
bd1DOsHnzQLmsOcdtKb8zkeN1LkeOvR+Sj4qdpWVBWnVMigHzx8TsPR6D8JoAFK/czuQbzm3emOv
nWyL63V0y5TODeQh1XFsMI8UhJiK43vZSwKJADRqoR8JNLeB6Ty6KMEik+7xN9RjxfBlVmtU+2tf
Ie1HkA0NThbhK9TWIWb0xRsNENU1YZOF6z02BLBxIGubG95k8vNO9SaAUwaL5Pyh0DdxvTfMnMRJ
QdAlLLwfTvU/pF3Zkts4sv0iRnAn8cpVUkm1r35hVJVd3PedX38Pau50SRCvEO3rdnvc4RgnASQS
QObJc95ETDhexvj3XZtKVyRvYwP8yCPHO+i0nnnH0ZcwAy6RGFaUFl/SDouV1Ju+Va0ira9MeUcC
XHobR1LoHfgGtEii6IXL9TQ/qULghMmmRwEySWZL7nfoRrBb0821zk5i0OypHYR9Xw0oOkL63L/8
zSuXPjp76IX7btZGPfv0yBLSbDTICKndqIWer28Yb5BBtZpW9SfgBgJw+3TAE4BMUuJpXK26B5YM
wpUo7J0BrUJzQAdEvGhWn42l1YP5xwGb9m+1Q8388iDPL9J0jD+WmHUJzSBQlQaWUPHDwyC3hQiE
z9NW73ncvTxLzFkAZLzWBSkshYroBDgqlwJliOxW7TmX5m+U3bmv/TMm9hhQi9o05ghhJwYM11Sp
2CdEanZVv4Ac/64X0DmC2BRK9iJcS6IvK7swvlIJriHPGXlVqmfDXPAfv8b5gLS71fQ3BcntpHZL
wNKrl5ncXV6DM5Dxd2ynGUQTKA2o19OpO3ry60oWoFKID9aF4HqKOsdojLtQMvAsnxQvlVVvEhdk
cgwnJ+RXGnw2jQBsbhD7Cxmcshs4sXzd848+iAmSS6TWEyC0IFrTF6+cK1sSQbRL9i2EmYlQIaNz
1Yq3Ixp8jdi5PBkrrg8IiQphHMwHyMMYN8nlXBjjHIGi6CLkq4RDMGRul1UcYOjaEGEHfXXo1Acg
h0UZCW2qa4aBCDxpQmILYTRC0Qv49XzugJkNWsHD/xf0uwGtMDU40nJol1vFYPIYmlcHTAFPyMEg
TLM4rKBWWlKgEm2hK2YLMhIvXgq37HggmLO+KjgZSIl+7DDP/0wBHVyUw07StO8QFwBtjPSsdLoj
o1GFlNpDEI5bU4Sml4j+WDW600fpJlZVTxtSDlHa+uQffQtzV+hTkoFIAYvc02SH5g/NVtQP5WJY
JLwBO10j5jtD2/c5Z6fRv5eJDJB0pbOAkAcsEOPXEF3VpZjaTZOdLoU26Tics+sjO7LAxFNpUOdY
LDDLObkOjZdJ2bb5Jh1flOkuL3dAr6nyHq0Kl/fM2vX+ZFzMpkFtPoxUE+PSjCdpAQNSAFnlnVDc
NvFX1gFFAWzLvy+bw58U2sWNVvFzMlitw6tVnzFSVce+CNRNLoCTvSCcRyudsLMlOzLDTGgjNtFs
UDNTmNvV6EepGxSuMt2Xig70Eyer8L3tL5ljZhK3bLkTKpxSaXkrQYArOQA0Hod/MpDc1oqbFzgZ
7bL4DRFXKx85N47VUPDPWA2RKVVkSZ5JXYawq7SROxLxBjyehyEzObuAZ0Y6PW6WLEWOK8MYK+2+
7W4S/XUJOMnc1Y12NBLm6lTGYiT2E1YtXcC2Ntb2wOvC4w2CCWcppF81oBsQQiKwY094XE7hjpS8
fmgaEVh/ACoNWDsRcAxkyk/nCv2lQm6KWJK2UdwYmpaBeZDqDsDGK4GrC/2dgWCs4Q5AkQZIkigm
K40WqmaltQlWppZ2w/ylRfKm6DZ1Cfq8JMEBfCMuYDKEEBXEosFf64tG65vTA+k3vfabqNei8rs0
fguKo8q3pCuctiwddbwSjHcTnUhpJ3Me3Gvh7uSDmZtLCW2VrKKulKRyeyMnMzIgZfepELB84Q/A
tl3n8XMYJsVVNC9gXhzFGzPquW1adLXPJg6yud+vY2BQmWUCp6AUqJGkWd1U5W5kktqRlUbcS0EZ
gTk9BFF1MY42ONYeoizPbX1c0DETazKOegDZJIO3AdZCMmBlEJClirjgW2I2mYBFa4xO0awleyOZ
aGnFa0hpcuon3dzWE3qLjQeIprqXT4IVdz1ZD2YekGLD+7bEeoBlDJRWOrookxpCRmmOojEgJVB0
69CfdtkojYlnk3/ktUyIDnPZjDuQu0Me1S2QQhuL2WriwgU+zO4T1RKVJxNkWpeNrrse7srf2TwZ
7DOnO1MtJ6XQJ+xMkM9Y7S4BKcIgANHpmNeZcVPMzZeq5/eNLmw5hmnsOhvuj2G2zTgclCzDLNNH
9WM/vknyV0ig0GY+ls22S9CrstxVxlUNlrZe4xyGK0EPR+2PmzMzHcl9iwQmTOtaDnLZtxGtMQOP
52kFFWmeWGFnVtdBhTTDSoIjFlwQfjw/l/OC09ZRzPfGhM4XNDJ19OqBW1K0lzRyliJB0u2hSjon
BdNi9yoTZEoza1leObNP98357NOCvqnowCYz+6otiiqvZuz0sn+a5qtM2SqZN6DtZVo24Qzs5VWu
2mnBWfS19Bvm5Mcsc6ClC/pcSIGH5AjJWzl1U8SVOIvdDq1DTeuADcIug/ch8aUI2u0ZqkGGDfSo
NYd+JtznMmiXQUJhJ0hDduZVy/s+uvBns4KWM1zFRHpcsfs+UYw6EjArujo6yRxbKYiySX8bGNs2
fZuXe84q8OwxjiiUYVbGLaYjiUGkKO+keLQiyauqbSbs4uppMB807dCNGzTrIvV4mMESk4R/kgkM
YXd6xSMTWatsUBDvP+NnXFZfdHDgJHR5tNeiX7ZNtoBgC0w08ZMs2Gn/PKsykimP9Ywv4sTc/yPU
/2OcRZioAGVPkgLjAm7AlbbPgsrTg0OAwhfEpLTqN4k+E4OT5WBXAE2GOm4k0I8DsByXE+b+M4gj
2hgFEzgWcaslMxi+9qG2V6TnZrgvuWp17H0OaB2wNVEgGnqT8GSmgekoQ0HRusMilJH96n142z+3
n+71Q+jwymDnDENUNA0wFgA6AaVC39WpmVColD5a8th+1iw0zVrWHm2qlu1uONd8Qu8lx/uFjocK
iaPzH0eHTuh4j8YjB3JWymDEtJ0DunNfD//54XkH72DBLH7ih/u//+I3vrW18BOts//7Z5brWm5h
7fe2s7m723zdbZyru+e759/PG85Wo67LfCoaMNC1Qn8CRM64dl53mhqUPfrQ7Nb2PC+2v39sIs6B
etYQhjmB7ja6IYBYQucVqw0ojmWe5jMm37lyHM/xMGjXsjmjOXdbGEHnJdrXwZwEYNTpxDcKyfM6
rmO0K19dPV85h1+e//KpWi8uZ4nP7gffwzmyxIQosQilgESwdHU4YNnQ5M0ZytrCoKKJhj2AJ0HS
xgwlLkmZtDEutVcHx3k9eH8sH+5gbzi3q+/GCtYBju0wA5GGvIzSEnYOv359PD4+htZiPaKDe7FK
e8Hv8V8w7e5de/PwVdkPXw+jRf/5mi0U+Oj/3F0e+Xet9vyLFMAgKCHImSZuA/RHQfmmbYdul+3N
FtNLW9vtzca2OcM/J9WHW6J0+Y8x5okxGoU4aTU15sD7Le/ex86EJWfjcEyd9dJTl5HAqwAo9HfX
PhN+RDDpzh1pqakD3QHelm57GggwPIzPoT//Zi6PbDIXi5CkU9/WHWxC19fCLyn69nPrGaNN7dj+
47/4t/vb/d7lLOJZ0pkdLHOA9PUgR2IKw4iApeV5j/6bfc0LKmsR/WRK1dP9boSSDOAMHZ5zQHYP
0fPWh6c+8dzk7AbADoc5ofQ4ayTx29Cr421965pn4Zua98zrdRWi6ahjIVPP7HclKQshBSyGrtSV
Yb0OXu86HlgUKvfzO1TaG7oHOFf+9e1/ZJbZ/qkS5PkiwSz1j9R67e3X59YdcRzMdue07uCA8927
t3BSUvqGDvQNlv+CCr/dQdYsA+t7gX8w/5vLnvtNtn5pPpiDySwiwNXU/ywtPUadw/cv2Dh089AT
Fcco3az0F/yKH3v87/dmwnbCD4du48tfpdP9cuGrNCaHJtRB3YsnX/X9bZ7zn9ObfgX9FvzEiUB/
8L5AoS7NfoEMUhh0jaOAASjcqcuXJZLbagNECTWMG8X3D4TIe+sFo7+2dzRMOnce71JzdqdBLlYj
4EwAglLEQc7sAKVpI2UwYXfoZ1Am6SiYgguepJqrZDyw+Hfn0MkgGWNMVO5AeJVEpoLDr7RuQiu0
8B61B+sPfrdYE34N6c3NxXgtDNvf39r323t/67oY/tfX3W9My9ajG+n57mpz59w9P1/dbXrrK3RG
6zePdITuTOZjgW7FmihAl6Jtg9m5WjrmBUpNqS0XIuSSyjktoYohKSBJqqegN/zFWOJt2BQZJ8iu
LAlUFjWqI6qimsQuiRkI9byoYEyYQMpt4QXRO8CwvmqzluzSopE4V7hVczru6CqwvGAyZs4vyOgY
zbCAcWIQfqk1uq+JK0OITuKhF74LksyEUkIkdNAi1QZ2JMbVwjEWlYAakhqgzHW7lyc7LiJrAapH
8SLhNQye2sKbiheoDQEXM8sPGcQVdf/yZj+/49GqGXpv8BPZUnzO6VabQaDf6C1IP8FBJVS+Oi1W
nvS2przWokWE/VI+GUC9DzxcEx3fyfgZu8xEF3MkyT1uf3YRLJYEpGuQ6XbKk/XgWWGuBoKRFaB4
BEVmDZpVrQfiwIuCP38zhQptKNeReUby8HQKw5qoaTHDSJ88hIsvjk+L5qdIUwShn8ee0H400RNe
95fN0kPrbAKPrDLhQxXAkAlqFBBztu9x/RxLCeh4r4Rhq6QPqfY3zMbYfP+Mkdn/mRGDjF+BNUF4
i5VPFWQaUMy4PKJ1XzwywpzT8wSJhYDASFLdBf2NTK4nEdiNcjdHThsiU1baI+B/lcB5h5wFN+qL
aABGowlamdHGfLqAVQSeEihiUNGpwF+myc7j6Lofw+vGmN+NNvcuj3PNHNLauG6Bdh4Ab8YcUToS
xygh24P03CGi6mBxAi0tCheWARn7y8bW3OTYGOMmSqcscpnCGBkeAv1WAnpv1D7MrHQ0Yxt1/xLy
T9VlMI/o2QG7MVi7mF0d9GBoD6QeYkpy5YdGYyWT5hbpx+UxnQVpxgqzq0FHrAG+Dd7yklxDfsPS
DT+Vb5OMY+bsdcqYYa/347TM6gIz4VJssk71W+hGNooJ9hZkwpCOL6YbUeKR89HVZ/f18RQy132S
BiEZgVeyQ/mN9F9yt5PJ4/9v/hgHjA2itGjOQMDqpsyaCei9K1N+AyTrqpXuL9taHQ4uVBpNNwNN
zgSOwsjyblBBBDvCE8BbtxtV7a0BGcFlM6sugXQIgGaENhkzZqquhNhLDzOaCIDNZJLbvlK/lLD0
82nyL9ta2b+omICWiqZgoDfATF+TxGpdpA1kyszNjdxU9jhcKzGvIHd2B8b949gKs3GLWS1RjWuh
od5sqqWzmpoDtFhxbxhAqht0geDHZrvpZ32O5zSAAS1toWtuWIsEkfb+ccGFRAyEz6jNrdYMOM06
K/EITREyRO5xyULrFLNQBFo9SthA5bw2NA93SWvS1Tuq4pcU+24PCfR/e3+k03hkjz1TQoi5BALs
CYOn9FbSlpss3y5cnpczcBBC34kh5s1SRLqetREMSfW2UreabEPGPW3dlDwDkSSjkJGlmynxtQUa
U71pierC2QMrW+34C9gkuoAkz1jJ+IJ5PmSAbsvmJi02l33/LFPPDJPlQ8jD3iQLXb9UmN0AOrBq
Qqx4avctAH6pkbg9okkkjQ+loaucAf4fxnFbRopVxjuE2RMpHhnzKPeNjaszSKsBwja9LH4p1IdW
KC1UaoALsBKBY3Z1o5Afq4zLgvVJHkVjgMx470mhU8jgZmo9ETw0pVXlqQfyk8uTvL6QPwYZnx0D
pciFBcNs2kNt3pAJbyweeI/e65ljBog9FU8QFEPBa8UMalaNoAqrEe6KlM/1BDUvR6znwA0kJXcm
UlQW9C3w9o3kxNLUBVVMteRJNq+NEygfQBWRBkW/JhNIc72bhXREa2KIcncQyra8XEe8Rqy1aH1s
hPEZIUOX1jLM0PmuQ3tKXzPZFwOHGPbY+JeX7azli+6NY1PMnHYiaZogw3j0yQ3RAFPdxdpLVD1M
nU8mFPUrN0sPUfahiP7Sb9Dhtyjo3Edd8+3yh6wchiffwfhPF6MzLWvwHUIOjKvyXIizg7u1lRCe
nODqCkJtDLdY8PSjM/D05pyiFKVFtYwRKxoEFbwZpcKq9C4P5/ytTOf1yApzJYpIFWVqBiuJljsS
9B/nD1PcDSJk6fxAuxqM3AvkfZweJMOe+jct/QqWD3QWX/4MOmtnO+boKxhvBeedOHagqbCV2DVm
LGdp9zXgMpEBJm+3Ebq/iALAZgDMrEKwUTGZAwWFrCATDNhbFlI5WastPp7x71rHFb88z7fRCcbj
FQ0EFA/AdpZlSR2lVYQJBtbGqd3JAVjLmlFgSq9RdN5CDsQd3RiCelb2hXYsL94nL38qN7+Rr2NH
8nGYvWR2tBc3/7Y16HtH/XwYi0PXmxEgkBEfVpsPaRBZyrJNeWSpawECiS1QKaBcitcYs66LMs5Z
VigNFG2ea+gbTsmmm3fa4koyr8i+dqc7NsXEongm0rQoGE7XuiJoGlL53xJd0Ak7tsCEIJQ6szFd
YKGE9lAr1VaqOJe3weohfGyCiS7oSMtjdYCJONlqzVWkumP+HombRIV6xi5o99LESeCvRRkU6JGn
QvUcumnMoPqmyOdEol6geqLp1vGe8Eycl27pxIGRlwqB4ErM4gYBfcPLAfRBNvB2u9ZrfUKc9jP2
XyA760Hz2AnswAomKzesdlO6Auc8XgvZx+YZzxDKXENvF53UCrrmiNO4GRvqLl7+xg7u+pBXQQMc
/P00YJv6KKLiimHO002sO2ryoZc3mvxw2UdWF+zIChOwRVkYKWsgAnYioiNjo0N3tOU1qZwBjamv
K+iSB1gHTFn4/elYRjnraUssUhtmfi2IfoM+RfM5CJ/7xVK08ioltznsq6ZHoFPM22lr5iF0hxYP
UAqJoszmOrJZDyOpnKFDSVWxRmcy7ozoRZs+5eJRqK1ocVp9Bz7OXrmReXJVK4GEpo+AjkTGG8R7
zI5oDbw/JaJCuUIUfptVDZYmbeBce9dsUL5+DW3z4K1TmVwO1B7bbiY6cqcVQI/SrHkQquK8zlbO
VECC0bGBqwP6qVksgzhKetoMUWdrkWktsbssqtWYX33sthOUsHgcLyu77MQcE7r0aM7FeIE5YQQ/
nWCC8mSymgF3em3aXN4C30cTc12QQVUHUkngcHSkPk69MzLVoQkI1PzGXWmho9kOnNLSIIfq9LvS
R6ckwAfuh+nUlnY/2JFl2Gjydz5zJ90rtmgZb413+YvW5vrog9izVCCZOi4qPggAaDn+MxuRg5Ad
NZk1hIeq4clBrj2IMQGqDIgVSjfABZxOwBBqpWoUsCdJqFoLaIgBEbH92b5GGwikvo25VRqgJ7Ev
j/K8xmxCevLILBN75GZAerKF2efcnUQrrK3eR3eOFWzV23i/bIg3XKG0axGX/EKKPrfeyfa93QQh
asOh135cl4vTebPNE5Vcu8XiwygsAk9XBWDf0/kIu1hMugAfFjwJXrUPne4TUnamE+xDVwJrDKAm
uINsk7/Yxsdm5VOzQZgJ0qLAbNgqlqQMlvlyecbP2paxvCcDYxZaEUdtqA1YmD4HR9mobnxdXiev
7VNsBw8acsBW+KC+VrhOVr9UZxe5qfX1//wEZtHzKtXCLMw7FPRbq3e7D2mvOuXTbX74fKsOmj++
BCj+vwuOaWnOfGVynO4M78tOAXOHJHIYgjMGUyBsDtNN/gUo60bTN+b287X0AWIMCgv1xAfzgfjG
3Wz9vjz8tYfnyQowt4epUeVEjTF87ebGtHV/+JCcyQJ/9B1k2yH57Sp2M1k8eNjKKQ9ZPTT1Yvlx
GrERjkAZrsqXtLP7wG0rDxzzyI6D7UcHN7Ytdgch3KF0KCa22dnirzhyJ14hYPUMpkxHVAsT/7IZ
hLkyKt2gkqlLh8e10lkpGEAQlG219hVlW5Ibs7XCHo1GxfViXle89+/agQJKGxXj1xRDZM9IYYKC
nNrDPkiWzASd1tuCQCF9eL68wDwzzB4eoZAgtyLWNwCJzVKXe1nSP4Umupe6gHPXPmug+XZlVNvB
VYdmHZVV34uKqJM06kvkJgA6JvKDO9PNttOj+Sj5yma4mu6FQ/H1oP3GrcPDUeK1zgyoTPvC21Xr
EfPoU5hhN0lrjKGA2U1nbNsBb2A8TRMvt9FENIEKw5atwRe9ZWdsL8/32huH3nkoZhDqBUhenAbN
aZZEENckmIQO5GvG5IMox+4aLO2UL+j+n2+QYH3vOgV0qSMnmKzdu5AaB6ANWwsoXuZulwmNUoPI
r7PlEADoPwOvr2Zt2+qQVqHcPyIeU8zfL84aGUN6QMrRPANnUpVG6E1SmIEXIA9r9/JU0r+NuQZB
gwL3O6SmARP+xmYdwYTBmxYVhoiabt5mVieQh7oxIewIUcz411Dx2NbppeqSNSYQNoHUgG4dlVxS
hHaRHfLGDgLDKfX7dGyttD2oCsdV1i0i8YKuAVoeZzxFTyO1SFsEPCPO3LbBO1F9SSAs3OfKw9h/
ZUFoDymvqLZ2t6LKUrhbotiqotZ66p+JmgydrgF8A5m+VgPJB0S05MKCSoA4buUMdDuQFhFQNH/X
+tJq0m2tcO63K+sqH3sRc5VOwrqd6wlelHXdtmh0r2sVdzYHtISp1hy9Xfai1T0Bl6WwLBNNkYzP
tgaUAfuxhDR2FzuAWuwnMeO8jNfmFLh8cJACwfGdGT+d0zApZ2DCqs4uy9kCKakFtmxISZhuGpRX
Q1HsgjFEI0a8MRoQIrToYZUyJJEVW9Z4TUryWsAHHgd4JxwtQAkx6ysPeagMfdPZhWC61dSh7Q5d
OXPmT8G0kTLZK4rMM8YHqdTBN6z4WT9vC1myarOyGi3ZozPSjqCn24MyqA9+JcV7imKl1oNfN80O
c2yCzaYDsNEwOMFrNXIClI53j6KBpJvNo6SqHAmhiC+X6ldj3EvEgjpABSnh6FarrKm40sGDcNk5
zoGruIAe22R2vR5ojSi2sBlSKlygDgpFsMPRzRXBE8ubiRykLEMvz92gef1fpIVPjDOuGUF6YUpm
GO9H4alr0RVvPrZS5yZZbk2gx1LnD85w17be8XDZrVeYWjt1dLgQCjSR44uKtxQJaV119FC3xtpR
mo0ItktFRdoFaFbRjwVEwz/jfGWQP5yvoa7IhNyT8dMAeRTgURfLQnHC10BJ2SHTvhOAsdVAieAu
QeoawW1dvIogdCrSlzr7I5gPHPsrhSwZYHOoriNPjmI8s1W0VGpqdPVh/uXHBrdcNXpG9kWWt5qO
Hl+PpI6R8Grza0/pY5vMc0ONJama1AGxN3uIBg/UlrOgW0TxIEVrlSEnMq0Ev5Ngz1iL5lERQoJD
TTHK16JFhxjp5IZz71txqhMjzDmmxqMQgiwRostDuA3D2Na1uwZCAagkeZ36F+A1WEPZj4oTUfdh
nCbpjHxacGqSWHQNebHN+EWK48euNL05wQVBqraX/YR+P+OmxxZZUDOubVIy9LBYx6D4krNNAEWJ
NPuLDD/MAL+j4taDlmUmGgigpR/LBJKeAp5kViUsv0Tx/fJIVpzvxASz/QNZqUaZylaLSbFBYtTS
J4/CDsCMN0E3TxZeL9tb9QxQGqJvSkelmM3jKFMMAFlZY0iFNQiK1wY3TeybYAYvZueyqbUzGMoH
P7YYVx8KMoPGELaMpRRv5646kFi/6xfiV0OK8o8sPMhq3AIwG+IwabP5NkC+xwVl4K7P8uSmM/P8
ifNNKwHu5JuYnUGGahxIjG8K8uQZArS/crG6zrL0MxifcxQA0yBwRtCFaGliLSq6eIPwU9Yh+375
O1auBIQgHYvXLngn0WB2umWqUBmrqQa0DmyaY/3edw5JX3IQ0V02842tZzfKsR02TaWROhBb6Dt1
jgDeHjfeBE6PYrYF9LX/Lhxmp71Z3NwJH4Q9T7l8bZMe25ZPxziQIZmNktqWU1/LEih6kW2u/M1U
HnsZc18oS61PTDC22W1xPVD6vxa0odOz0W8uz+XakiFDD5QToeoXrHzh0hYlSn6wE4e2KfpGmG7L
7opwAaVr+Z9vwZD/GmK2jaoNU6z0cNHB/BSj3tfnDtnlwHgKo2KjZG86MTeSOVnK3Dl5+9LKw22v
kZcKzioV6XUyi05Mck7EXY1TR6Nn9k0JLMQEXnPEKcpeuFdxNYPobW4Aqpz76cSTol7znePJZhZV
EIReaGRMdj+jjNA5EKorAU36mxXFagLJaOqIU6cOOopT0UwJkJN1ZUdG5QVlYWnAsaUS5zhen7wf
Q/TPj25VZaIHw5y0Lfrwf6vacmuAdc30IJnYz59KwBMMXHfUH2vMcdyMURsDtYsNoShIAlgiaX0B
ghwgZbg8f/QvYoMLCLT/O3/sKVxCkEiDvB2E0OO3FgWITHTyLrc77aWOHMNMryYeIdB5k54J9Q8R
V0QTD2YVPRenM5kGAIH2Ai42Sz5tpnqyJCBDiriyMrW8TpXJFvTKM7XfUA7Sij9yCqEdSFKLBXH0
PvcvD3/NR4+/hVnVRZNrEHbi6G7HBAw0gGI4Y61EjhpH6eayqbUlPTbFLGmllZmZqDCVjuE2GyQr
jPttsuT2Msn2ZVOcUX2X1o98de6rSZ7QjWBrknAoaxRPFHmjG5xS4erd4GhEbGsOvCYrjQBmAiHz
+1h9EUqA57XOFULFysCClkoABY66Pxkobw+Ja4Dsv1VVKx553TtruxNRXQYLmqYj68yckaY49kKt
wY3bcLQz0IfrnWG3RNuP3Ucsgc24WHhn1totDFQ4AKmYSEoqbLV5xIWviUxEU2VWnkjTx1ZbJhmM
FrVTKzJ0ekKJs1nX1/XHJHMaB1WAdowMJg0w7NuhsJhuE4+TFQ0aBxS81vkBhh/KxmBgo4rsSZlL
oxAbaL+D4r1+iMPfJOt3stj7IrjKkhQE1+AXBPuuIffbUhw4BxU9HdmghL42yCUDP07z+KcRwpQS
RRlrGK/mxIsT7T4dFk6tZHUqj0wwG19OpgScQgiwvZ566JDYiFnmlBGPQXgt+4Lo+jMUZtcrBVYp
o4E8yfZK9DRGEfDVd63spPVOjyBvKL4KaKS5vP9XQw2YsWEW6Hu86E7nr6hJTtoWh6IOigU9D7wi
6X2jlIHOjTj9JTxTjEv2GujyQhWmIlN3J9whknlEAZ/cQKHw9vKoVvc4ylvoZUdbnMx2daXZRFDC
xlTiFoyLf1d4xdACY/zU5B+aySOnXh/YjzX650cxtAnTVs3oxSKQDjqozqtkSyJw0PAyi6th5GhU
jK9D/VI0shmjmsPcn6LRiqsvIra7KXoZBIlzMPAGxXh9CaUXkIRgUELnxhk5pMZHF4w3Lc/t124V
YKL8Z6kYr5eLuEvlGE+jYY6JU4dBirp+d9cZ42soj9f9PMagflWXq0xPVN7KrRr/eZexmisDUF2i
lMO4FveOUDnT9Cm0W5LHkJN9yKqvMPEuO+b5QYha53HrKOMrXToRsQ/QOqongWXKgZcRz8hvAUFS
K+DFUWzeG+h1l9y6QLUfYDmBQz56tjWYD2CcqF0AiZ9lfIAqRSiJYTNA0dgqNCj2FmLq5mHgNrLm
Xh72mecyRhlnCpSq15IRRrspcpNq10y5lUWeMGyE6e0vTKEACg0HTQHrEI3mR5uxDUgvQ404BVFv
CV5bv5LdrAFOe3ACXrn17GCgo8KtRheRwpZwozg1ZaaloYYN5HgmcrN0kHt8WXiEqusmoF8J4iHU
/NjwnIjqUNQyaM6iuQbsz5mlryx8vTxj5yn473H8GGECc9REwQJpuNQWWwi4go9dbF1BCfvXfAD4
TsdVdBOmi/hQTHjVZ1U17rsKRHsQqxbibZrFGufAXd8k0Ar976iZtDBSwksVqyJGLTuGaDcRnvim
owVXBvogozsSb2vixT1u+cYh1uxG4n3AWdroe0YQlICRAOEFK9cnd6m6GMjP0Ly43Ul2LriKutXF
g4YUjoboIDgELSUjdDI+VW3LWY+zrDhjnVkPYVZnba7hwqXoR931YgSWHH+YszOOLyKaZhqvbTgj
XveznwEzM04gOT8UDQasBL+y9H6uDrn6dXlYqzEAHbr/nVMmz1HW4iJV1ATED8TmE3n33LwZFmiI
8IRYeYOhf34UAtS8ROK7xPwpyXxd9r8EInoyV1R+NZAejYeJ5CRFS3UzUCtAGkQA6qj+aNoGmAmN
xjUIJ2yfnVSMTzBhuyRFqqFShliz3I6jpZJrXd9PhR9Dx6Xbgcz98mKdZ6UYe0zEriEnl/QC7BVo
Fn8NvlpL2Swf2Ue4LbfJPQqVfvoIh/zQ/u27BXYVIHLRM4JcAxqST9dOV+qsCUoCJXk04IzvYQIS
dB5t65p/HNn4vogf+Ucvp1KOtDC4WtMAChQplBU2I1jHL08hXf+Tl8npSL6fTUdWZMgIjHoNK3mm
PMqj4iLrKw5jChwfZ/OueSLq6lD0QcEZwsPM5oXgidqQCJIC0BQJGy8Hb/n82sc9CDivxsC/PKzV
yTsyxmxjKdP0aZBgbAxGVw/vEuhuN8PHZSOrc3dkhNnBASIgiDxgxMCxJw+HXPcyJAPEgBdqV0ej
oJkOzSPoo2PJasyuCJe5xRFeoeJYfk7DaM3oU9Ikt6ll14weMqg1SCVYXQq7b5xZuYmm96bnfMbq
cH++gk3CoAIyxEKFrygSaFS/T9pOyR4CgbO11qzQjkGohenQOv4G3x45JCE4w/UUSqDdcq2mDjGv
hckxRU7kWJtRMKJQFk5dQ7mD3cDVELUj8EJIr0zWQN5ayMONCecpec6Khs1lgv4RIgRQnT0j+5lH
CQq31IokQr6gz+pMhZhGiaZZuYZkCOI/qAUgl9i4YWr2B9NcKoAZx7k8TLrRog3MzMz6zyigLw6S
V2VIZHtJot4xw0z+I7aZlkBgKIT8VakVYu21M/RVXNXMu24/DMok+lmuTbiZNGqlOiqe7rxk69pi
oacL6CAFxeoz6FUGQIjQx9BfrCXZKQI3l6D2Ylr9/G/r03QiNUBnUH2XcNNnzpWqkpRaMDCRdROi
VyYxvrJK4/X+0pjAhkITfYvggaYKD2wVMujVSICOIR49ZXsVQ+AtLCJODFydLwLREwltHaAzYe7i
+hD19bJAxT5G+QnvuF8NYNn6BA3sqeZVOteGgxIC2kdoheQs5xSAKrKe0f0KaGNumeXdkHHSF6sG
QLImoWALcXL21m+SQROyDINBvyAOp23SfV6Or+sGIAUBwg/EArYRnITJFBI1QhPraCBfJ9omZAas
yzbO84JwLTQqoekLa69BDfP0KC8bOa+bBHnOqQ18KXaJjBdt7gi6o2jPYTI6tbAvTEpUxLG8Prof
w/TPjwLdUIVoGc7SzDbq4n0YDFsNZc62WXO347ExB5TUZiZ0PjE2EH2gWcpRJlcwNW/WOKctjZbs
zkHFGIz4uiHhocm4NTrbDBOJf2hfG1JgR/XnRHGs40szJLdkQp+yWmR7EZCdy2u3Ojxo8aD5RaXy
6IzZHIyxXTDA7DzoEdBgipMmxkdWoh1Z+H3Z1Lqb4JwApyCtjLPtUCL4/QqdygoPlWLrwd4ob2b9
Ooq3svKnrDeadifI/0Pad+3IzTNRPhEB5XArqdNMTw6250bwOIiKJJUo6en3yFh87mZrW/C/MOAb
A64mVSwWq06d8+r2++tm57h2sbGzGDsYhDUL7/dzH7FSNiIpwAqdmj4amDGpfgpow3n5zpLb66YW
b0QM3P8ZULTAYnBuSlDLwKQZQjkR/r1MjVCX5rFN8s11M0vfDNyM/5lRMvaisTrWYngG2osYFDEl
mJBcFqRQlMm6YmX31mwpl7yVg46M9LDVV9+84rbK7wp+361pkF5WxOfLCRM/AE1A4/aC4z4p07Ex
cRsDz5T96posFFoXuAUFu58VlLR+zCtU4sVnWq/pdS6GELQUEN5BJAexnPNvxqyeusKAe4gWz7tG
rzFjtIpEWzOivPMzza3gGTCSyvxdxtqrW/5z52mOwbirMOUx55fq3BIZXX+YCG6SkXS/RJIeuBzn
bszekx+i7lc8fekhcmpNWZCp4ZEPBBXUj/UJibTWbcCSFyTyu0fJl7j373X7y3WnXywVYfQQuosY
RYSKrHK4bNckZUpgEg2ZJ4kWqc7TN9djM29CIKEna1d61FacB7H51fTHyOisqPP4xq3X5jpnUxch
5eSnKAcwBv6lKASuHd+WoSA4evet2HRochZroysLG+1CtAs8h7gZ8FJW3LOpjUmUf6S5BujxNrvM
jaiNti2QPd4HWRtqWLOmfNa089p+KiscQ7yXnelNJF+HxAC1Jp5M/o2zRlOzEFwwxQ12bLB+A1Lg
KMGl4bU9GRJC3ZCj2aHu15GfdvvsTWLlklu4W11kcXhAzGCQC5y2NdQkrctZRBuk+fWrI/c2uaks
QLSboAZ9Ssf/FReC/gwIUyBkjdvcxb16HlS8soMgZYybrpgeBxHSarg1Nocu2/Rts9KUXfBFIBhR
AQcQ3TewxHNTGnHqRJvl25vOux2QVwRDB+VbG+iIOHcfHetf5bDm3hMQkxh5MVG/AaDp3OCUsCHO
CUJ1Jo1dR7ygRUtD4pxdP+9LvnFi5g8p70lqVzcGt9vZTIxnUdbcATIUcwM6xSuRbCkrAZkgWP+h
NgJw8p9/PzEkfLtr+TTTvPAaon+YZMqDtjLE7VhYT2Ro0icvHc0fsXAAmahYvqWZ01EAmJ1KrLyo
l65BMOn6M8Onj7ERV/mYhHpG2XoYWJiyI8dMnC0xMxfPuXtgmluiIaChn+KL79f3eunYn5qdr6+T
LYBMUTn01ED+PpAnwXAQqfPOqLcj/vQo3AxCN6tKbvNSlBh6tlQlr7bjITabyixCbvwa+Gbod4Z1
SPyj6x9c68Fv37pyKzCAZGcHGa88IZfiwel6laAKnLvugqEK1/HwkWof0tgW0yx/eWNrYeI3QbpW
ZF3bYCWuTk0sUubAIBsJ1Dm+iOmtxCizwbJQlh863V//nosxwXMcaExAAB2gxvPv2cl2Ysk899Jq
mIVp9q0LzLsXatAals1KufpyuHOOB6gpYEYNE2SYKDk3lidD3JMUazMdrqE2noKzW44QjCktzFfp
8Q8ryfgmp9IAVkR/IaCuiqTbOiEKwD4ucbqGaFxaPQaQrFlHArRxaqXPl1xkdmXBs2Jv49r81sp2
WbP1SL4T5bS7vtXG/OlUPz6xplb0WGYmLcekHJDdD52OAWJRY5a9fULwCimzIllmUVUbd4JuuR4Z
oXtw0leeHRGkSfmsgQjtcYhIpGcrP2wh5XTxZUBdjPLZLGB4/lmI2RCU1LALA/qiueAPuBoO19e+
FKIBBQIQHPUFD8Md5ybAgUnBpzRHqzx182gE9rsORhejbfUk0m06+O3Lv1vERCRGrsD/gpKM4mu9
QMfMqyAvNKV19tAlDepk2pTfiV5Pozhpm+C6vXkF6sfFawRs4+BGAJOksol4fNgE4jN4lDckirvD
BI+lv67bWLyATo0o0Rdczo0mKYz0xPeDgWfhkJBNYZtRm8mA9cNuQiWlyvynwfVT8G/8XPkBC11I
kIf8/Y7zdz4J/1YHXAbyeSTzfhYy8b3v3pxpI3XwW38ZjLuS4iHx7brNRe9EYIIH4pBa6kR4qZEk
z2q4TiHB+VA2RxmvYWgWvRPIPxRWUZYC6ej5qvRYzydwoWP4rzlqxa2LgWhj58un6wtZDDYofgFg
CPVx3VXOgMfMWjhsDjZJ9Zib5EZQ8TJ66Sbpunua1NF1c4v75iKrBI8O4Lkq3ElrE9mW0LQMZxz5
beMw/+hM3vt1I0teD3f4z4jiDzzDEx3oQRQl7QHjCyIgWR4J4/t1K4vJzh+yWeAdXIDSlA9UIJmt
styB31vlUy11iNLzQyrpnsQQXs6tfcf9W2n/cv3/Kc9CudVFhITzmZ5yrjGTS/049fHw6HDK0m86
5sJobWx7GoOartyV9odkww7COitRefWwK/7C0N0jRYnDnpBya1U7d/qWxPfWuGubZNPVT4b26pnA
em2vb/aS35zGGOWTYurS9EoTgdPO2JaYO88ZVjxzKcUxEUbmeVJgDFWaiTrRE7NpRnimrEJT3+j9
W0Z2Ftl3IN4sIGF/fUHzD1YjMwp6GImYRSdRuzk/3fYUG5ZHcbp1HdOrMsxaK2yyD0bSzXVDSzt3
akhJ3RpuVwnAMhjU5tVLN1WvZvXPjLC4p9GRnLUIZwYidYw4teLC9HpkULT96qEHIB6r/+Vhf2pi
XuVJiLe1thDln4xXviGwu2kV4E0ZdknYikehrxztxY9zsiDFyf3c10Qa4+OM+Y1e9yFxeSA9sEGs
JTlrhhS3HkhmdH2OncviG91764u7unl26UqesxQPUdpH3wpUG2AbVwLVkE3e5MQYpUsKj2G47hvn
Yi+TauUqWfI0jO7hmOIugRCv4tIx1ezJchEavDyzbjUQtEPDVM/ervvzUh3NRZUQ5O/427kgzdDa
zK06iRpP2pGPTpg7A6PAJNXC0QZb5kCPsvk0JRivxnrrd8kmwZHyeBIWYENe+SnzitRD7IG3Y2bt
BWRehTOY3JGoCJdIr6bWCqq0H4J8QD/WYtDYhIoA8UOWisDngNFnU8jAb3v9Fyw9BE9/gHIsHF8U
pYshfWA086jqtrl7W/VbAB+CpNQ2HWN4L4XXTS657KlJ5WzYscwSnqA379fDNm0/m3THpBlN7ed1
O0tYP3znv5urnA0bQ5qpC9VifNchBQl+FXDpRo5b3yQtps4x7Ru57ac55Tspq00GWqDCXNWuvTg6
oBTTkKyDIwE3A7AI53GHW3HmWwypBMRK5IZvqz07mlnIb+P9XFfcgWyg2ukvyZfri7/YZMWsErQB
0dYtyudHWXMzIf6YP4EHgFrlivtcYqdgB/w74EyZF4dR4vPlobjZt+j64GP2NQRiKaX9nZhy+Rtn
q9lrVgfQrZPz4dOrrO6+GiQ3A63P8RyGJMiNdIf6GdLRoAWBqnD5VqdW/igK0n1yn0wrnebLdzp+
K+p1Oh5OIEG5aBCkJbdnlEURGk/dux+UG9MIaKQdphu2ZX2gvTYrVYiLeKYYVD4CxB/m8igM+s2T
CS4gd20Odekrn65IyeJaK2k94sGAbm7AIMkISv+IY5kVXfemJSdGsRPoCURldFfmKHJyeRLRiy7V
kzL0HFT5u/y+MlEz7usVqMvCfiH2Ix2dCXjAaKRcM1XZi0xCwSnsPBmlJI/qYSX2zP/DWbwFhTcY
vDHias6ylOpjRYIsSfY1FmKMgNJujGrTd0bQAH9e62us4QsfBzWBGR2ko2uD+vT5pvWaxYseM2Ao
ggR99VEPDy3DkNCaVy8u6cSMEsF7KQV4PZDYjjv/BdPcRsie3dviIX5Mw/Z3lQR5GhjbLCCRWCki
XlZ+5t1E3xAQFLxhwUZzvkLLzNs4z7FC/cV+sW6sDdlkn9bTp32POhsYdg5eFXR7AEfC9GCG4z7b
gZnmumcuuMzZT1COWG77qeGN8yZX3xzvLlvLTC+fK8oala+YaWlvpz4M2D/MNGjjIA36wIpSI9Do
pvt01oqJF68IxZ7yOWla0D6j8FB66O4YFP3AuzjtrC6YbpCxPpHd+AXqEOG7+dquVCQu8yLFtHIx
E1KYhWVgqfVX8MMdUi/qv1iBYIE+O1LYPufbfw+QZ19PuaEpkI99kc5xBZezRjbJ8M/NbWVNSkiB
BI/TlvOaKiM/OH22Z3xlDcvH/O8hmD/oSWwU4HwXE6aUQlElW98Ek83wxYE4o7697umLdsA9C4J5
YxaVUBzR7lEoxsQvxPf0p8lGq9n73pr3fkZXQuRCrAdf7187igM60LUC/Tct8T5/HPu7Rn4h3Zqn
XaS981c5saF4Wu7EBtTtYWNKnjNMQbXlpkKTJZH7droz6qe0Omj+9/F/uC7PzCruNj89SerNwcIK
O4w3dEKDCsCtufap1rZQdTrKoC3bYXkxtNH5Qw10qJlH191hzYbidiOb4tJoYaNOnidvz8CfZdGV
4LocEaAzCS1qB/04tdjWQWIysYBqDQXYIjs78kGyAfbXogpd7Q3KLVb6XhcvDVhDYx0CaMUrWcs8
Lmtks6uATh3ow1mtWn0hsUaUTc/g9p3Ymu5TX24rHTSAAiwnPub/ZaANx2JVyWFpd9EQBcocXgpu
GuULtjZ1aszoIRRGQxQf+OcEtV68w8IiSB7skN9pz5ACXFMRWMpQ5z7sf2aVj5oRM8Mu4J3t7Nxt
vx+2SRDUt0PYfRUv4tb9V2AftvbUmpLVuU4+jbXu4h1c7rl1B7lMrwG+fXPdUeffrKZcJ1ZUPpja
Lz0wdcKKXX+teGRNdx5oukG02AzbuPx63dhiSnJqTUlJdCKGSRiwBjrV3RAl+GTZg3uPFCgLyh3e
P8bXJOIRfX4xbyBZlUVQlunXqIwvpZDPd/aPcu3JncCGjrcx1PrC6eEDw7F30x6TwC/+5pdxaLYx
Bko4OmS3t2vzgMteC3yQA3AwKDkVr524njNPQypY1FFd1wGG/V3yfH2H/x8++teI4qNyAri5HrG2
dttH9r67L0PyvTzKKAbJqdx3axneYgaGGPTfqhQ37UAgbzQ6DBo7vdjGu+E1eWJfhynUnUAL/lnv
c/50wKKjGInCOJBH59c5YPOWL+Z8L62QPB/bbC/XnjmLn2lmA7bwYsaXUhbEZJ3JdEBIs8osADB5
yJOg6Veu8YXEeI5bmKME7wNgKkpi3Oe5Rrw0L1E/GoLKu9fXsv+FfMSZx0GBKAJEFiy85xtVuKDd
l15RgtpBBjn5PaC9RO/o2gWwsFlnZpR1tNRs09qHGTM5Jtmxp3s7XsmsFrfqZCVKZjUZxBNJXpYh
WJIj2WgBT16vH5q1Rcy/4CQekDqpUY/AIqBwDxzZb9q3gc0/rhtZOpkOeCkgxTNPmGPE4dzKBEQv
JmtgJUusAJzXQUwLUEwGVXWP0gzsDXY0NRvO3obuLV6bRJy9VonzZ9aV5ConZp9hiA75aZ/tGt99
0XogiKA+mZjOBpwoUQbgTuU1u+urnmPaNbNKzEuLLMHrG4uezOcmPhb23aB/M+sPc1o5UJffEIUD
19IwbA2UGco257tbgu7NaTQXGqhMgzpCJ+5Lh4Czkq7A2S73EXgFYJ8snFkUDS7y/LYTbTU6mKWr
MJ/c3XHQtIgxlOZBazFAis7IClRvaWGY7J7B7xZOgQpnG3jpYNDZzcMCsG39LafPpPl2/SOtmFCh
bHbnVH7MYILb3a62vpqdEzVroyoL2arngHrGhI4DWBYMldI11v0WTySM3kzgUf/t8bD87Qf8FnIC
bR24H+TOeckjtr++tMvgcW5UcfuRcFfKAUaFixlBUIvKtUi+kNPABNih4BIA84DC/dzzRNsmNBUx
TGyqVxTnw3Kb7aqDfywODWCpIajTqnd3x8MnGfjHbOcf18a0L2P9+S9QgnBpEafSUvwCtwdXJDQj
Nz1w980/08dDr32GbmOZpjEHk/OF4nhhCr9LscDuzfZvzWHraq/dGhTtkjlwNgMPgbSPhpbgn+zt
JBprjeGLsiiRkQblc/6u90GyyfQQZZ0gvUl3cVQEZhJmd/0m2ZYv/mp2uHAazuwrkUQUk9FAhAFo
k5tpq0fF1vqm349bIyjevLuf7u77z+suunAxnC1YRWgBIFSXmQeD8YetB1IL8/f+FmInG/uuG7b6
b8AbgxWTl2EZDQ8fwChAt+fap3KnZtpIahswWTygyEv2KO77FwC3naPDUT6bdv6HHgJREYeQ49Oe
r9tecFY8WEFloENrCZXeeftPPq9NRkeHODG8qIiLYBLxc6F193IC24kOvdiV87+00FNryvnPQfk0
ERMDclUq8sDi34eqeDWSb95k7Mf29/WlLXgOyNTRtcQFAaXii13NOI2FwIf0GfTftO/D2AUOf7lu
ZCGiefMR1MG6D7kItUY+6EPLXL9DXjqjfoJea90npIDeilcumXFMZCsgDweO+uIzpR60fInEExuF
fnCxc+/fU3kPhQvACXSIjtioUZ87QuqnpDRyABemqokM9x1DtAFdGx9b+iQuWny4OGELI0/nRiy3
SLn00Ggj3lPfbIsuAmzt+gdZyAjQxjSQCmCAEQrVSrwYqV/qom+B1Ym3+fSV1jLIMN1SR0zfYkYK
zYVy7fj+QVycp1Uebhx0STCUhFWpfT06kdKnCXqnJlDYE0SA4zEsYy1+HEwXfu5SVNKwmdwC6Vrf
Rb4ERZPQvYoEKH2B1xo7T5rQkgQV/3Rq5EFKYr2XcYPXSKr1fJ9xM5+i3kRCpUFgle46WYBmsEdy
dWxq2R3RbqzvhT4m3S13U+vRmRzcPNM4bY12pLeOUWofxsgA+U+95tDhIKaAwmBSMbAmSxcY4MhJ
HYjEd36XGhu2k+WNnykZ7SfWxOULJU3+hWNg+tby82Frw8YT9xLnlleVQaMSrFo3VuE4X3vg2XZG
PtJ5rkC2Y6QnpLpnqddHk1aAnHmstf478m4gbI1EB5e9A38LagmqI1nV7XQLDJaMH32imQ/Z4EN6
QPqm34JjnrKDa9PxnXc1BSKl95OA6S3A/jJ3djQ1pxRcMIyDM68bAYScQFn/UBiV9jUXU/wEwqoU
Yn+uLUDHQ7LI5aOsb3oLFJIoR9PqtuI5u8FnNJON6efjL0MYrAwmmZevaWdwlM9sTdtWTZP+bloB
sn7i1hWKQK7b5Si3gRTHsGT7jU1JT4OeetmnntTmBsPTFkR7qsI8WrRBVb114rWx1rmIoLofjOsI
5BhIw6Tk+alKkatSIoARMMoptEBWbpB2N2UgiG95iGnNXxlZqzMYSwEJQyRo1SHBR8BQbPalEDRp
EffICwpU1fErA7tzUN5Zr6/JfX8LyrgX+z7fiKh7LD/pxkMaZsxiXNcP++KvwLC1Dj6QP4Oi5yu3
48S1qhKH3cy3DggjO8BBrlu4lKuxUHs/MaFcWaaMB+a1MOHHW7sLjLsx/EQd2Q2MR7+KzCdxSI91
4B/WLua1pSnxmFeFy1oJu4nJAlJgZq06XF/amgWlNtWOegc2jTlS4nw16f1gPF03sJRKIaVAXgGg
6x8A9vnnafH+YFU7IndkBvlwe9f9VtEERUThVej6+FNTbMvYx9y/VTr9BNXdODUiwIvLn3ViZvDf
tLnlqezXJryWln56nSoJV5HEg0wsXKeyeyNIaZ1/pjSE15wamH/ASVrl1W3ODCiphEIa77lR7YQP
LrmR31TGCgxgIYFD8e3vlWqcW/LLChElAyy2GT5y24myjkc1AIHE1FeOwtrlrWyaxjrGJcHl3Yx7
vb5p8NReI51dyA8xGGAhH8V4gH0xXp72o9EjmiEbzattabNtuXNe6FRurFjfXXfONVPKvg1MK/OR
oPYd8xTovENVJFu7jVrtjv7zfA2c4XRVysYNupv0+QwIxChc1DrQurGigr1bmogq4oTX17V0GUDr
BmKJUERzQHx67g8iYX3X+NhCycO0SQNOQ9Pa+7UZ2MNBZmtOseh+J+YUR2/03BorqFCGY4lufx+N
2u+4D/ri/fqqFpoEM9MzGltg5rUcW4Xng9C9ppJjJrPbdBt377/8Qg/5B66cGr2mNDB32l7e+nv+
VfrRGnv+kuMjyUfZdhbFuwD0ON3Q2YUN25S0ATi2POBE9Iltri9xxYr67hxBFeOkI27UjFaBRzGK
+eysqesufa2TlajFkXLCpE0+YiU2t52dBE8ZGoT63QQqHbSV4+zl+pLWzClnLB0tUTQFzJnmj8L9
MSMnOdSWafblup0/xVo1Azpdl+L0mSg9ncyvsPS7/6qh1hhMRxTNcHke3Q0aWuAXufe26eeK2YtJ
GBxscNcA1YM/0BifY8xJlK8RQuq4A3C5xw1a2pjvfu6MF31EGTeNKNu24zqyYel8zwBJe64UADev
LNWnOpXJPEFisoqHfDJvWde9dJKX0Bu979FkJv4KamopVEII0sESZ0V1FdCMTFia7owGJ9LqQAD5
aOcdOErTSjtwT3yFpv1aL33R4kwMhFY6NFdU5mina61G5Lhq2Fi4wAPo6bTPZap/GHlMaCgsERe7
EqMXK12BhbwAvDeYBIQ+IZ4V6uMRn7jKHZADhBW1D6y7c2Oxu+4zC6cc8wcYsnTA4TPzsp27DCkk
8awuLUMtz8uNPWk0cupmABLR/fU/WELtA0ykIACGxMu5pYn7DrpaiMwZQ50VKE4UPY01IcBLvi1s
FCqDAIZr4DHHU+DcCmJjQktzAgodsX9j3dHIOJhRdTtui8iLIAEU0WgI8QAKJYuqXfT9JvQ2KzX5
pRrl2Y9QLqHU5XZtaeOM6gNwGEW6T/82jpq7FJyE/p0XiJ/5r6MR5A888p6v7/KSx5yuf/7eJyFA
nzxa5zXWbzvQy9TMwJT76xb+bKES3M5WN0fZExMmtBV7T8fqkKrnRWB9fGRb59sP+8Z7QKs8cJ7a
Y/pRPrFXMIJ+OmmQWKG+ib9f/xULJ/LsR8z/fvIj3CmhWB1+RD0LdT5m2lY392V5ZOPqi2ttS5V3
SVJoFdqoMOUGxTeUT5wh4J/l27F/J7+9vfXcQoBsJcItmrQAzcZbD81ztRmYA+4+eiOKX1RPArfz
Q05/XN+/P7xBF1/xxIT6FdNUqwhqICErIv1BBGm5gxZP4D68Zm7wQwvob+f1Sx1ghqHelDsRSY4k
IOhwaTn33W22VjNYuJpnQkgXpBMzjFvVuM1l5nKTY57e0m8MCXYLyDz+ZvZabWxh2TMUCTnTXNrG
HyUK2UXZjemc0bdZyuYBkX5f9X49BW5lO0nk+tS7S7WS3ic+7VhUs1LcS1kUL+lkpjdFaZRsF9c6
yQIhOmtjOHHxMregj2DfB1O8YQ1ij7FbO/1opGziIGMZBlCcNB0NVONS+6XwSQbsSmM4ByivCOxw
oZMquv5151Wcf1ysD7KO4JlDMxnzjuenIx7zJK7ReEcdwtY2o6zi0GoacpDtbFC048YwpLWzx07u
6l6saurOidSZfTDCeTrI1KBliYCsxvoC5BCs07QqtKkX0CnUtCfbKgLuvnrOZzarWUD80vrK4ofu
n0lZzk2r4i/NQOwcRweIVzFsQY1Qdl1Umqhj5q/X9/gS3DZbmtU5IMg6t77UEFQPZKoNWCrZO423
9Thr6aJaCN7UG2CT3Cmc1sjALuE0ik0lFrnTVFQ6g01Iwga5uy00KyTx0cu2xL51xG6KNw6J0rWJ
uMvKiWJXOTZp75Gu0GEXMP+w9g91ew/lcWKFrTyWHdC/bRQXW6SYAOTHzhRc3+qL4DBbRz6NPgNI
JkHWcO7OepONuV9a1ayC8tbJDIS7MpT0vSBrOpsX6ZBiSYmK7dAX2iBhiYGRiVMamX265eSfKXdh
Zk67QG4KJWzk6+cLYno/gHNCx4IIyqRuliWBl4BLv7Ksj1zvVmDpS9s3B9d5Og8YAdVRPVGXOtFI
FRKjCsFbEvgtBVO4eIqtLrz+pZb279SU4p8mKumJiRI7nqZlHeUmaCGhEORE3FkjHLx8Y817eLIq
ZQ9dDEH3fQlTrLptjA/Df3RA7SaOlP9Ab8KEJqL+rsd7o//C8md9ANh6JXW+SEHOf4D6QK4GQEow
wQO+XfazLG807wgx79AzHst0rSM7b5saT0/Wqr6TexFbjZ8kLGwm93dO3/MK1O5OH3EU0j1Ot71V
rCxuySLWh1cBpAO0C3ZcOqW87PFyDG3rZ0Zucx6QmAV0CE3tLivWDviS2/y1hnh6fh5iXYyZwUFd
7FbsJmXNnuPqXFWRXbIC4RqcOCDrbKRV51ZI5pC86WM4Z2Uf/KZ76ziNRB9vrp+BxeN2Yma+HE9S
U9OjRapbMANFkNuWWdsJJtLB3telsQI3WvhKNm5YGxkNhq8xWnBuCnx5/9cFXV82myLGUKTUIEde
J+5j1hItsuuBBgD71f/6zABzsoahIeQWsO+oBBgV7xxalpShkp6SZ7MrXZA4ev2KE16kMbAyj/oC
gQDBJox8nS9vEmbMSrNnYSnenS7S0uM4BU384fljUED5WF8Dd162kWARtUrAtMHxORMCnVsUrAch
mdBYmELj2sQgVNH1QTe54dihnCLtvW9Mm9SwoJlDDmanB66bbOw23bUTBn8TeZ9WwNI6cjM57qvG
9MDzil3h59sMEsG88sMcpL/X3W3BBxx8A4xDoxcPF5jfEifuNuWVtAuiQ0PE3Ym+gDr3xok3ovuW
mALc5yvWlrIedPRAGAJ+DYjOqKld7Y1JY8zm3BKzEZ/SFAFaCtDxdae9Ljey2xF75VJZCLSIQ9Ds
QtYO3ja1hGwzdLuLyWJhgYJ4mqBR425Ycl97R2GlK+tbOLxwAGjQAuD7B0FxvpvjIAsxcCwPndWI
x8hXs6DIfkLo55+/mg1kLyrHGL3Fg2de88lXc/uKpHmPNQ3tzjZQb6GHRL4aOXBM7d5FpP//Mzc7
0Yk5pteT5s5bOCRvzKeB7t9n/QON3yrZB+WaVteSk2B1GCyey9MmhuPPzZVcpEOjOQz66FHhQYOw
DbJcjxrjPfWCxj5M7I7F/54kAjENtJI+B3hQbJ7bTIzOHmghWdjXUYuHJKTIq/FVavXKVi5445kd
JbwnpQ+1BB1BCVr3PVglncAmFurvYcHXXqtLafd8T4EDyACQA92T8zWNyVDXVgpbrv44WI9kCA2z
h8ZK2LV9YEOQSY8Y39YA32QgRel/XXeaxc+IFzngfJjhAcuB4qSl42ZOOQ5/nLTVfuTiw7W3Rr/n
PuRWAUbodsWwci7maKVkOjgPf00qjkrbeKgaB1/RAfn9NPkvpbk2BLH4AU9MKLcKdcxR2j1MEEGP
wq63JBHbvk7v7Lz40tNxrRo4O96VJan4WcMpGu612EVXyJ81fXALDZpSyYNfyxtudi8k8bZ+z0BE
+bXx1jKrSx4F3GgnG6pyjvnMb0fuY7W0OeRiI7IhkPyZdD/j5N2jR8ZfdCgumq/cWnl1LDvv3332
lYOSEsNAFQuWa5FFpEYPpKVH28keaoe9NbzYjvJ5NOmOJD1Yu19GE2DOYiWcLz2Yz5Zvnp+g3HRG
BklrFubiZxE/dUJGrQ+pvYdehEV/ABmObn5p1sBrS7cIaFB8YP0sAGHUxAXygdDwtWCV6lHVvrjN
Yyy3WbWShC3c/Bjp/8+KpWTNeRZ3jNiwYlvIkDrkKttJ3xv2hzEjmF6vB4OFXAwUe1B5mCdSAKFX
Tk3qjpWlawhFvvdGqnzn8PfRJy+1Bs5A5hwzGwhYe00sYcWoWswBqZ1OZAujPYtY/wZhrQwlBwqt
Ae3oJmngrBXO5oCqnFWMKaKZBWYvMK6rTwQMyviJUSP/w5wub43AqA8j8FPXt3LBO86MKAfDLiFf
2YKDGiq5jy3qOGDlg0wDtm/lplpbjOL7KfF05vLZjvcJ3CFwEuiSrXEMLkRTpJ+YPpiZrGbCzvMD
VglMk+UuEiZ0x6zi3Wcbb9qMkCXJ+NrHWdy3k0xXWY9vAMTONJji8cPU/xLyxU1e7HblTbXkcxjt
wsdHzWlGIZ8vyGsoM2IPqRIracDyg6+/UfbVG4bAbn9MQNCtEmgtrQupO0AZuOIBG1O2cBROAZUJ
WARqMiBtDN7z5KhPcWQU/wyPADD4xJRaswBeL7dFPpsC+TZYXPbE+GLaUzAxb6WFcQlU+2MKT6hZ
HAsSO0ry0CRGzIfEZuHY1sXPKk7Yp8d18lUaDX9pXCO2NyMrElDk0eJYTJN7dEbQB+903aeHvHPB
XuQNqdU+AiGrd5t0oqKPNLPsVzKOhSgKCm9D9+dxHQjLKLvP7WFoutFlyKkgAGRsnebRBqFMgbk+
k9FA1t+un/6lA4PONdq5c3sHTddz/0qcjve8gT3aiiBnQHd+G5BAOtqjl9KV629xbc7MGg6OV+jZ
KN+AWDXrzHltk6h1kGFSFP5dflcnHLNyE7/PC5busfiVtvXSMxr6eYCGzx2dyxcbLUyRoqjJMTbs
xO8eKO6f3cTSX6Z0MPTQ7Iv2m3TMfG9Ypf1b2J3/3R9ov2n6zgTNmtN3BwBh7a94sCQjZK9L79nL
cjvfEWZJGTmip3RT907+xaaQhiods4kyUuu/k8lEvUPXE301FZ8vU+VmABst5pKgDQSlGxXUGnNw
YcgcAFbOvhnWneGDsd954saTYQwRHW4aazPUK/u48PnObM6B4+TVZrlT3Vtew6EOzIKpmKJy/D7X
Ve2iCFpAMNuiX0vaFvLvM5OKxwyjTAbXmk3WGw3MStYOnMM54Di6u+d6CyXfg5/coc7Uim3Fn7j/
fv10LC8ZhFRQdEHMUNMMXLbg3Sk6jpbRHWdR0z57LQtM8Lmi9wBnuG5tKUfFcv8zpyYYOcY+eKzj
q2YacGnGnvn3Y3/oREgwYTSTlcfOO9f2qEyWzs+hXtObWnphndlXLhvoP2LCPsFyk+mQQeo2/QL+
3ARkdukbNfeD/ZWD6+z6mheygjOTSvyRKfJVY95hw3ii/S8NGmvd7+smFq7QMxPKRc37vpgGDbtK
IYjKcrDt6FsbsGG/3JdTVM9fdnPd4kJQBYMR6B5MsFyhb67sI5Eg0ZzMCcSr/s3oQb7QC/z6M413
7uo3WzKFOgPEGCwLM32qh/p1iXGKBGjGgXywKrIhHOLlYCMrg2Faw58uZAaY3gCYFnmV7l/UNKwW
jCggW4FmZ4kuZnVEbrrJsh+92F/fviU/xGQA3hKIbTM6VDn2eq85cV/oPLQ6GxjUyrU6IDsKi2Kk
umVTMDaaAZV3X6uODvFaGZUZRj6ggj2UK/jhJffUHTRW0aafuViVX9InNPaqMYPvCAxqJOz/cHZd
PXLjzPYXCVAOr1Tq3JM94xfBHnuUc9avv0cDfHdblNDE7u5iXwy4mlSxWKw6dc4pwRC0p2uM3Hjj
K87tfyCEMLIowOWXoZWXeb0RprhAI5UkE9Q1xWc0To0Y3JGM/GLrMIDkQAJVAJ4rYJhdWuoyTIrI
oK8z9RKi2W8FACqQQgc5WsoNbpoHe1x8jK85ezt9V82JJDJyiMyhdLM0qXNVVZRCjuuX/+JjFykt
EVoQJKZmN8RObHzk+ZsvvUUZg5NkTSgIZP2NYY16kQ5FG/ONBMMy15lli4F1zoqMB8X7JSYdKXsn
9A5G6SrTLjTMWn6otPfQ/5jyS81kY9m6yG5/ChURhmZMu1bFT+G4ylTgvL0gEBGKmfyvSKtNqdqJ
6cmfrGwkPgf8qellw3+ItHgpg8QSpWT0SKifoEme5MtSib9aN+xIuQYBOC9yRjq5dXTxXMGRkWZ6
V5BVLj+2qDVi6qmw0qEb0TuJ+MtLXX125MqJxkMVdaaqtYylbRyfRbyYr/GbzKROGpnvJB6Q7mB4
rKfPPHxvgHYYY/R7J9a33IyCoPXAgQWz4IqFE2hvv4paBKdkqnPiaeApAvf2e25o71yiFYzIsGFt
niDCLQJFGjCJUOeVDyFDqOdRaQ56+kMvmm4nhnplB1MRP3beWO3vH9aNeIdBW0wf8ghDCkg4lzsZ
+F2oQ3y3NHnw9JK2jDMbkjExGRqZRQ62tTI062bSXKB1DfpFFiZ+ZwR8VYJwsnCDKrOzrtsPobZr
2poRCTZO36ypAdVppP+YQ5xXfeMfbd+j6VjDlB41u1Qb3ECrGW+brY37Zj+f4Td41VKnyws4vlQl
iNhEDZ7JnV//0QKutcSJBVzdOmEAG4OTA9c+xlHpE1aiTFQUVV8Cz5OZMt8eARKxjQ7MUrzm8k11
gZbrQYgLR/BYc7bz4V1GcjxMIQIA+gBQN6/a8KUhjf6UIwHgW+nCJbot5B/G8KSJb+LUpkRpkeOU
TNrb1f0BRu9b7l3KJ+W4E/V+RsfXGKJIRCgNpkTW/07KZ6n+HoNzM7RmLLt1yyiVr5L/b7uQfFHA
S4meL+U1ujQGMTRqZ9hjtPM1gxi5B2Ddc6NbEXBjHcODVkGMMjeflxsnLXPw5nPQpTT9YPqRjaXd
yeqhaFE8neWnBOPr/klfHb/ZnIIoPYcxTKBRgQXDY5GBxxxAs61ujSU6N5eJd6ORFS43l4UBH4zQ
8yhi0qlNEE55K4ewU6bPMxd0V7qD4Ft6edZZ6jmbpgyQjwCDACl0+oYrqhRUa1EJFC4vmLy/kzgr
zZ3R+xVKjHLSlmvMypuKAk1o6MJQLhmO+tC0EEs1hcZuFMT/xy6+8mqPztipbhhXwCq04EvdGqNu
NyGMCz/QYCzr6sztIoEnQMk3e7GVGoYPskxRt3ccT6WcCjAl9Rdt/Ey4BwjCMGxsOR4oB5BMAx2A
WTYqUgo1JGDzCA5RtKg4teitYe68EDngwBiWNldzY4l6W0bQzJmMHJb8piGcBISGd+m6j/vnaBUT
569zY4Q6R1HZyTxmTQBxl0NSgjioDImgoG74ko4lqYdryZoq2NxAYJJxdyIQg0Z/GSjAse632Qi4
+xBc5Nwp+H0ImoiI4XUsK5TXIV812qGEFQyxGwSD6j9R8jmEgnhNAlazfN0WhEYbTixS0xnDistt
uaQAKCkh0jFxmoIjv8pAImIURC0T0spfWsLtQQ8sgnVdOfhtt/dEAd3uipFDbhxp/ASFn5v2aC3R
R3oo0PQo5p+gyV+iZqNtXyj7Lq8Ir32CepnhmhuhalbdBJQIelLzaMhywXhF5wDP8Viw0qG8wjl4
br/I6rAzuPyY+iqr0i7j71vc3NhgbKyMCi9kTVeDNZNQDa0k4WtCy97uVd2GYNr9c7Bx2GZl+TnN
QtUDdHfLFQGgkowVaqnAWv4s/Asa9SRKGCzRLBuUT8pJyGspUEXQ8KvA//Uz1riToA/O/ZVseP5i
JdS36cMYKX4BT6gi1PpqM8EQu/QsNBpjx+7bATh9uWOgQkA1AKTFJi93JOev0G5uUWnwWSRF32wD
9MeHFA5AUvifodFvCBHimqVUYWRkqkBUSNpqLGISyIJhecKAKr+h50Fup21p2B7ISfZBP/T7ocYU
sx9K2U4OMfIRjyoqMUkfxNakl707BUHkwFr7N+NjPiQVCiQPemN4qR1XESSiwmHyNZKOsdfbDU6d
tmshUAjJ9LyW7DgpRABVpuGH10/8R+TX/skIi/Hn4Cea9xi3ovQhoxNg5QEHGbSe13xXTwT1jxfG
04OWiKlocXqXuUVRZD1mYPw+Qv+yaj238hqtOxlVzIHktY6FwBV8P/hRAWPxg6tKSTKzPA8+ilEX
QsL5XpqZegMUCfQwM6ePqshgHPWtwALM4DwFjIYtcmfqMxe4BlNBxih1hgFqxa2QvhbybihPhWyj
l3DfebeOyK01cWnNj9oQ4FVYA7yDAFGKDl5AdGj63Dez5bu3Zqhbr47Bi2KMMCNIf4T0Mfaeuvaz
ZOpabqT+YB9EQQHSZvPLg7oXKk8JDClQkfqXn4Vkiakrydc4iDC8cuQiF5rnRvmgqo/3F7eGaSBa
3pqdV3+TivdN4Cd4D2ByVfrTdQrJ06ekxqhVZysKxB3ka83ZTWhy7Z5heOPrGXMVEOETZJiAfS4N
6+XUcIbcgKFYCz/l/OfUgU5GefS71xYSF6o/2joeBH6s7AeMs8WAOaqArwX5YZQ09/5v2bihFj+F
2oOm0hPIEeKnyL2goveoWJwCyl2pAXsz+tCgf2Gck41ECgvHDSUA78pjsGK5dk/1slBO+xRjFepz
nqBzrxexqaTepeXyLyjA7eqxfi5k1qN2PaQpAhn4j2GdisNKKsQ9aC5QjsynvccnSHZ0IIgbTm7O
vNoNPVKgODpGE9qkhzjgvCMPpqbQRN80+PJGiefMJlYFyJ+l3QMvjtEuwsB1TmQuTkQytl7zEcTK
8Nb5kEklkRyUh6DvlMPI88kDH+FCzvyc8UDZcmFkpah/ggQPvFs0Vi/yp7oJugHC3lzXoeTXnnm9
VhAV5A8gm2O7quIXCBE9KImLoXeJCAOr7bImJcA8CZ7NOEo8PicGh5cfVPMVrR6MNjXV8VUpeCcQ
0jejz0gXJc8GisC+zmPipDOFuiJCMDyEADg3SvjciM9yG5094WVAOY2TWAyEG3sDhRnwhGk4Z+DZ
ovcGmpeSXPElaOkz0CSVUiOaoTZdQRhOvDywi4kn0fh7AD94UkOqWHm+f7K2Djm4GmTgNtFMQX1h
uS9yoIHlDVN981TKDwmQM6PW3lSBpWG/EaIxlj6LQaFvibcCfe/00aAqJdx67CeiQo5vZqkP3BRy
y/fXs/GhZ6Et1KKgzw1INF37qgX0uwR9xOir+DHg5S2/AyBVCVY6HTr+VW4dryWgDZHKgSTgrwd3
VRLuA3/HSyZYYBi/Zr27KFzOPTdUFXHpqlSOyCfg0MPBAu+5AsLiAHgCzDWxtF82Yga+HIIr+guY
LERZffkNucRAghtgsNlyzteX+Z8nlxDzYD6PZBeQ3Y6R+a4/JuSGFCDOMUiJc/39e25upDboNGmA
gjM6s5DuCK0BsDrxbWgYLf71M2Fphgr6SB+lsp4VpsAeQHr5MhostpD1tTJbwLtnJl/h0dtbbpyS
jKGQKrCQS6098q/ZZMUZhhIm2/vXDE7f8QfPSvQ7gDehRRRVdfLgCog/sRE1D00WQhi1Sf89FANm
bqMJtWeRzymd2mDwuykNpyvRWBq5EaQMwWXyvqo6dEYAqECVhvc6q4a3tZmQbcR1iUsTQZ66MvMc
8s8giEOExZM57M5oKM3JkTccp5gF3d3ywBtbNFYr7IGtCULYkqbGbAUddD1HKTzqrNfK5poU9AQg
cQbEKl2XjAMVSB2AbMwURRuBz4mWOO14SZqfGecyAtc6vcSnu7FFneKhk2uQ/cEWHq/Iyf/yAnLy
nerlpqz9noB1CGUnh9r38HLf8MYa8RSDMj2OATA89ASpaOhhrckz60P65YPnUMxwM8uEjw6aEdn/
wRbKDDMlCsBC35fhTeTg+irNwHqVmWC+J4LsiqLLFwrw1y1pWIRzGz4ChDUQfcg5AASm09eiGUvR
H0vYql0VxDmxgQKYAGQ+Y//W9Mw41LeGqDNXSGOlJgMMtekxDs5T4Q7SH1G3QSmWobvYZUdIDfLi
W57v9dpuY8YDYZ2qwrwM5jbcehjLoWtFmWIkPpLRzPSUHsLjtdmEqtnPMqDacwa0kij9iVkTppt7
e2OTutckRDMxlWFzkhPHiBwh9XaadFAanXGBshZHBZWibJSoGCrozgL9Bi5nLGokbfwpKKDnkjsz
5J1Q/7jvpOs38mJDaew47vJxhpYAVKWh5nZoamuSf061jEe+OUSsJueWNaSlPChs8MSCcvHyDhoH
vqtQRsfDPw9taSzNuDpxqPTFmNEv2x6q4f+6QQ1/vbVIfTxFaTGJp2FgnRMKtx4Am4vNXledMEjB
uMDKTrbCC97M4Iib31JIzJbrQ1s+CuIK68OYhzVmGlHALh+OuSX6bxnHeqSvdhNgICi2YSxnTjKR
dC2teb3Yd20rcFAZNcHTKoCfK1BFQNjOevSIF9t9T1llKLM1ND9BYo70bnU9BKGS1YkHa5zxq059
s5cZKdD3RbaollEWqEvBC+SmzCP0I1R3+gx3yd6Zdn8llzsUb6H5uyOxCdyEhc11/jVdPyyjcwyd
DR7VIqA7lzvZ5bUWlonGkYzHSwjVh+ZS528RIDox8N4p5pD7f620QJmkPl6Sgmy3E+Ee/vgzQZcT
8xN5RLLEKYRfnY4hU29///ut0nPKILW7Yjs1XYa6LRmGiy46kghJuJBxr69CJWVj/g03V543+VOq
BbARICR7UFLrWwJgbikz1rLli3hcoVKDQie8kYojADnXgRjCTlW8JBJoT1kyHNub9Y8BKmyocTNO
aT4bGJ5RkRCEx2BgpAesNVDRvlFGKYobmNADMDyCuGySWT7GMEFPnOVChKrOvE01EEey/8YbjO+w
vU2YjwZqBVJFMpUNeIOodhgZxBqiegYdVdWTqD7d99vvMEaHBRWjnKiO6KBdo3ObXg1UTu2wCvVV
dN8xI/aWgIjaFdx4n7n1jomB3HTiG3vUospMaXmxgL3OEZ6F9+5dNJ9i0wP7+MOpP4knzeJdzWIs
co4w9xZJebTcTHGA0X7spB9bfqmYVWVNxrFroQOrEVW7BjMPNsB7cW3xLPK3TT8BqhQ4QQXlOJrE
UvBjNdYqrFjzzmV61et/+4aew8LN30+dJr/rugjUALg6RtWUpQ6cToSfzgmLxp21DupIAQbkK+Mc
4vIqIamw83gWImA9zbJcCo1srOSWi3ofJlDn0HzrZ/g4nbrdJygdg6/smBDVSZ3ilSXTxDRLJRah
Z4TT0MOsIZrj02P6xZshSZERHvuPH6OV7l8NK1UY+ej3K3bllPh0AhTmkGbQL5iWbzkevSSOTAYp
D8qn6I6ufi6/GuvlIUrIeA1wFnyrItErf1QZ8XENt5q3+sY6dSmDmRiYCA9HYlTIFNj5G/Q4KzJ4
NueKPwLGzbWGrH5bA5kFSj0bggl5Ggr5NKcA0an8Kt9EE+Xwo7oX3OEJOmWHigBHc4x5wvLZzWVq
GCeB+i/+AdHb8s7Uo2mY+gHLHOKcqIpVoM0QXSrJlMZ9oViRdylZ/c/NxWrfBCggVEA9lrJZx17X
FhwWm6agreXtrCWlmx2VJ0w+nUYHc8iP/W5wI/tfYxuwy7eGqdiq1mVTdjwMx8al4ckovMhKTEpl
dz+cbgWCWzNUNMW3RJ9AhBle/MC0DvpHf+8b2MxVby1QIY3TPE/0ZFhAJbIk4qFw5IeGEP9U+5ZK
dPJa7zL3UdorD6xzsXE9SWhn8jKYMFDIoIHx4lAEylSNHCnrVwG9mhK0zfuBNX8zewB19GEFl8EM
lcAEDhVwpCg1lKSaEOdkO0PzBGySaF+zkKgb3wlFCwzB8qhKAoVCBWzeqzSpzSDCGRmvhvbIB4wx
pu8hzcUyUIGEVjgmlUFFPmthLA9XJ5QK5jjTwDwOlm76O+MqEd2NLM8pSeOEx9hujumjbPr2YDbm
9PbQu8pFxUsjI+lDfUWsOXq2fLlMLvil9iLxrdfEvO9Kq52mfuK8Rzc5c6CHDddnSQCs/CXuj7Fq
S96/PQ4wgW84S7Dy+JceVel8zFJWfRaYRXTikydZYvz983Gid1lFTwea7GD7AAxluQSu4/0w7fPA
bKQvoXrum0MfOCDACUKGoZXvzwu5MUTtlW94OBc+qMNFzKL03iHUfsqJzaT2EOfTSy/oOxeSIC+/
Hj4BvrxOpLzFgiz1bSCaXZww2nP5WVgAVpi+C2bTQ2em+4BEF+UxeTL2qYUMwOVecpvVNFudEUDd
of8IFOdM8IQuxHJzpTQDk1PWB6YgfjWh1QLef98BNzZ1YWDejBsHTJtIUMcQBhTtOnlOkO4LIFJZ
uIUNH0HXDb6nzBVETGgtrcReKnhKM1spz4lXk0zczQP9eoKOinV/QRsn6tYULVYrDEYuCQNMDdOD
nLttfeh0Rka7tRpUQ741zoBspy/tJA/kvm0kfBT5UwYjanb0aujloKUaM1x+6/PfWqJuzExUJ+CL
YCmHilOUoYvNHD5cvT3gYbcmKA8zMp3n8wJjBpBqE0lYE9H2rMKufXfEHDri5vTn/gdaP+koi5TL
+QYwTskAixXnzMTgRDZLMzv6pxKplvyp6CYLDL0uXFMmKf9ruAlXhAyT7SHjzgVapuZfwxxM/h2k
18pIhNTirNG9v9ANT0SlGv4OVCPAJXTzsOn7LpZrBSyLqNDFr7JqRxUDb/DdTKNiFWxA9RxT1vNk
wPwbbo6vxKkYRxjUwOys8gKWYKIftGv6BIUmE1wjX6oFPSKzIfEpu3xJdk8ugL2Bdj4lv3ri/76/
3vWLAfNytz+G8la9SmsFwmOBOZoRlPmMwJIxnmxNJ9kMfje252QEqt+55ZkiUTHDw7jvN0LZwjzl
yWCp8/TGw14k0l9dJn6hkDJ6ymsW5HLdhabWSTlwNKuo1BMMjbZEUlJfKke0kxfwhTw1O2E3ua+d
KTuQILRlq7kYrnFod2jOMKZrNpc7TyfhlTRrsFH3rq73Bog9jACzbVYkQTHWUsG9zWL22IhA6BYD
74z5FhAy0YOLbSiJoTq1oak0wLS8hOkrw2k2gunCwPwDbjy48lHPCxsYaD5rBDmDJPvw6Nv6Pvg9
Xfir4vpmGti2sRf2DMtb5/N2aauzE5Zi2cFybecJ6d7lr9adrhCYA875zP0sT3WIe52VwbM2lDok
ndhmAagsQrOInTp9aIqv+8tau8U8yorW9Hcxe5XuhQGkyerKB+o0Epud4TUXXZ7qfZMDSFsOAQs+
tn4LoSEw9wTQM0YEAt5o+f0STPrFbYeCSCCZvQ20P4S3G6v/NRHdalK7IqMTkbf4BSUD3/zDo8vD
yGDm2L0MgfgBmAZA/IZirCxTn1HWBw7KcfgBXYhgM0c7+eo/9IRZJFh/uaUhaqWlHCWJGMIQ+LtP
QOVOBEj54hjuU/OH+Ck6usGUMv/GRN1bHBXT4jSblFqFTYBXX/gDb8ofLfbzr34NTQB0Sfo7Y7xI
trbzW7kJ8iE4ejTFRaeJEHUUMA+llAqRIzuDVILxAAgkH1nQ/iIeC6i76UG4Jg0M1QGxtqIR5cdO
jbgJKurRSbKifWr3tmHj5kB3BBI60Zf/op073RyJZg2fLRhaGA60cYnOcL1/fgD1YUNDTSVPww9I
ieRwO2j2CSf9qzm9/9Gd8TBY/nE4YjrBBoY7J9kxfpGBJzT5w6WZzNIjwGUwftHmGb75QdRXxxto
mIwoRHFhtNUanHGVEyJVxojy/Vixjr2ACmoiepU6stjV2GmdTK3XtpB4DYerENSA+zp98dCKtVP0
v+6b2nIrMGqChgZPUfDUUrdVXCpAYMowpeet8Rhn/PDYJ/VxGuNql3d1aIpj/1uqx+EYh8Pnfdub
B5fHHCr4fiHMTY+59L40cJWO7VQQmzwts2sWNfp846+OKV6fqDdglAXwy2UQ9COwN2VqBHiVAiEo
DrmP1oAuOfzRaKPZAbmjgav5PyzqJu5SYS+S2jAoGkSGsHyIwFPbsJDI6+sR/eVvbgRIHaPfRhWB
ujSqDL3EhJWXPUyAi5WPLatFtZExwgYmg78ZUOfK63LftKbkio5H/Vz9OVwx9lG6nYPiTLfzXQ3c
ANZk27014rClFuuMbdtGlUtFVMfFQZefdLUahFBHvzfeRS0ZnjPHMANcYTU4mUzOLC3j76Sa09l3
BvANH1kk6ZuhHUCI/9mnmwl8FBaSPMB+a3qP2l6t8A6axWlyt7f3E5jtLcF8vu8z69Ivbupbm9Q3
DQe0YgJ57lfkJNqjn3TA9HxOfkOY/HPA4q3AHmzvR3FmlX7Xo2YzpgypKjhMZA3HkApphZi3BViD
YzMPf2ieyYf7stsNvqvoeKFwD10LLemGZCqPHpd7f9XraLo0TaXrRTMITSjBtKgN+0GwAay3h+5p
Ys09bjxsl4bmGHiTyjYg8/eyCYaKk/Sncqb39CDvpXOFx5AtO2iKt7v7K9u4OhcWaR+KmhpJCQ+L
/GjKP/PdYEXX8ew/dTu0wM6DiUzWzB6BHHoVcH0eCsbObvjT0j7lT1kkeHyown6w567Gs4/mbPkW
WfFJfxl9e9ppMcnM8kW8oJZ8f+nr6LS0LC73WkiafmiEIAatIfpu8Y8gK5yGhVRcX1pLI1RYr7yw
j+oey5sEzEFiBKQWi6fagHRuw7/5AuTVIORc94Z5f23rht/ysGjUm2jAumLQhuCzut2Jj3ZowJnh
39EgQEmJ194aDuIRbRpLerlveHNT5zIdRNcxr0g/9oq+jvlJxqZ6iU/EyK3yN+9fA+rmtQEuYOA/
4DfosCuWfsd1s43SULtdrxh/40m4NtxY7JDjO/9hQf8Yo89HZ0gx6mcwFkh/oYEz4Rb2ZdYhmAdV
lpf/YkU0Dl8LwIKNGh2Iu7iTJ1sdeFC1zs5SyanEQy3YU/Epcu/3F7YZ024WRrl/EE3GKHiwaYRi
ZlVJdFa6EYT0Rs7ZuSSySBI2HePGHHUQUh68OFoObjJeegy8h7LDMBKD9oFlgvL5wIiCCWyu+FT6
b1RvALAmms+Il9sHC/QdGIxBxwkjx8uooUwgfO8VrEMxzpwAQsRzLpMGt7+085K9Er5onA/mNSL5
Tqlc5QSME0RsGHWq7875ymFufsX8cW/uCSOTilHr8SuGas9LRAwGUMzaWvwrGK5pq6C3YakBuEVY
6dam09zYpe7goII0a1HD7hg9i6opxrupCC01ZESRdVMbRxxmoHOPKR8QeFG7XE9tpGQe7HAQFSQy
1iGo1c7zgIT0MJ8czCMrvGBxtXQIWBXR2U3ovQVWSIMo5CwYQYMwSykKoQqYw4388SJxJWZeWbzO
6+8HAmBMzsoosfAAX9JPZNC+txGmiUoTy7Ebb7LzJtkLaeeoZXUGYgnkiDVJOclKU8XNxiCy7h/+
+Tst1jjbR+se4zaA60Pga+k/VZs1UinxpVn0kKFLhlEDcUR3AU98YMsRl2J2vhXs+zZXx3Npk+ZI
bLkOHEHoqILNzzJa7ScPyrQsgXr6fTMrF53NYEVzjwgAfZnK1VKtS9BdF3HdhYbL98NnKSg7dLx3
6MY4901tfkagkQEqA50UUlPqOISQRpMnTN6YOSSjZ7YFuZMtP1MtIWysmMf8bltaafcWg4qx63zW
tTHnRvRXvDVPLVUfIEjmlzBft4Nmpym0EOSwxwNchnxRyI0muLWuePOPqGL7vzUlOnl69ZuxB6u7
C/utg5ocVLSzLNT3Ht2EohBdfqjGKOi/BNGDqkQ9qG4Hx/DKX8IoHiJPcts4PrUBBvbA5sTA/G59
bEjVKkD3QSYOk11LP870atQrQytNsKed+3p4KvzpifP593IyPu4vdMt9b0x9h6ybdc4cE5BL0mGq
KVorH7P0GnWo4KuVzBJHWUWgeUsxADhPW83qlJRbiWOjS34NU5hks6Wy+Ohl5fP+ar4TMdp3DIDo
Zx4XoBvolCPFvCYqJ2IBHvZ9KQMTiELKnzbeJYlEsvo9aNSj6r+Oxd4bnkvhT2QUZpmcucJJkZNn
rjyaymQXeH0VTi/t7/+49VcF4wXA7hiCRU0Jo5DLr1oPii/nXViYQmmJwkRawMVH8TMynv6DHVwu
0DpGPgnitKWdweikDqICBbQrPaKA1TwC3jiRDnLGUi/fXBGWNBeQMApCA6YCrqi8PkwKc0RS0kxP
mvw+etch/XV/QWvHEbFjaLV8K5dgDmu5IGNAbqJ7YKNs+kQ1S65RTc9Dxey+la3F4CSA2xzToWC5
p9yzbjmlrgLQsnbFkBzB5cmd80pULRFSepiUrhlE6uuDN5Nqg9tlRoaA7Jr6SngfNsPkgZiw0jzQ
2bWu0mqmmrOKVVt7h0sf5QUAltYjUKiESXEyzwAN2i71/ogJI9+eg/HywGEZGvIjEDh+E3gtv40W
B92opl0B4hhLKoiHeUY5OAqigpb8Xm7/3v9G26v5x9r85zfRShC8UEpiWAt7xZ54/6QmLMzxfApX
C/p/TrmV2JqU6KUKREZh9tyubp1AcUfe5IbUDVUIyyBtw+ja/UVteIIooVs5T4AL6CxQcUEfgsjo
Bgnc2QBLGJMD3VkL/HH3jayrani1Ql36m10NpTWa9sMb+nwETxN0PZTUUvPB1HQO07sR6svRjzFS
X7r8DWVgK/YeQUv0OfLFcYihTSRZpcgaBV8XvagfQ73S6h40tt7MTmgYj9yEiNvYPkTYY9xGpNF/
ZG1+7CDHYkycnfRnSMcyIsrGlgP4gKc27iEFBXDq2SYOqLlHOXruqa+/gNHSN8W2q824TljJ1Bw1
KHeSoQMG8bEZloiUYumxeSGEIeZtK2ijy6Bo4Bo40MQ/lJr/qajtNS5jjQHC+R7LoU0iB1dAUohB
e3Q7lyYBasv0XmsqMzuJP+duY2h/fkQW2MltZP9OZaNkY7e7154o5PHfD9/rYDEQMG2JBw7SFzp5
lHUuUMS+rcx6JHVF/AuK5DBrKbZ/7kzpTUoI+C4v6csuJpzDcPLZb6ilg2kPg/AzOg29FGq3faT9
nJRDG0k8o9QIzIe+j80f+Xu+jx2WkOGWE4PaD0RGOA8gv6SLQoPkgUiwwT5zz7U57aCb44K2eD/Z
AEXuIsZ1wbRGhb4g0fxJNbC00lYP/gHDRNfECiHycv2QjxnrJbV+qmKW7XZxlBNpRlIKQofFjY9g
HsMQOQHgL7E0N2L3cufTtvpqNxs538w3UV0VIhzVFrb6Q2v/RqPLbd/Ld0y1wUGGKysN24qEi6VR
F70gt+BRmJfWvGPk/5d27Eh3wPCzTAriPzdu9fqYss7k+jmx3E7qTZNBoLAXctjUH9NdYIFE0xrN
4GQQB8CA0mpQBh/cj8Dmncx9YxyKze2F0BL4DfGWwcDQcnt7aGrXYwXbwqfxJ/7leGfRbKBVDt7U
6ZDvmVWAjZCnoOP3//YoT1XClo+L+XPKZzy5r9CzBuqpeS+BEJ1QPUWZtjGTs25mjCtu4+Ze2KVc
tulHA7K9sNuahaNH5PeT4vI821231wcxFIwGzeMflP8kglgEgtEhwh1Et/2bniUrgDZ8as5i8N2v
cP8rOLTHkUnssJH8YH3/2KV8CNUxKZKjHvql7/EvVBl84p2q35UtmIOdJeT1kdWJ2zSInrQAaWR0
Ar/bOjfnUmkkJRNnx+m56QSqlWOTsbgjpc2IfWODcpZuAplJFuK6QJ8GSLDavgr70bw+vXtAowNh
QLSLuD+Hr39VMn6gDUd8xw2OoSVfjJdX3bx/VDbSApTHIDkNMi2ABmkq4z5UQj0SRZyU/KUYn5LM
HVmnY+OVAcAYsj0Dsy2zntHyME6KHpderEDjXh6sARP6IhitvLPfsa7CTUPfZA54BeOZQZ0GLo+E
PM7kCiAxczyEu4mIHzJRHlXINqE3Y5UnHriR6aHlGZu4eXWADBQvXQmy5LC9XGIgl21Zj4CfD06n
74oHH2mHrV45F5P697/X5hpvLM1/fuOg4CwCecsASzM5sQnYNIGG7H8wAQkv1BR1THzQZyBsk87v
E3yvsnsNwMXlSbsy3OuszGVzJTMnFaBFSCboXKLKMKTRjfA8nzup2ZNYAmxjjtnu/mLWbVHc6qgo
4TQLIqaqRGrDYh2MDZ6m4ur7HCywA5PY1WyfqHv9FCRksptDQC49yXfeWduz5Ji3ThfeHSKQIKjO
gAtq+bWMMSiGUoNHanr7MKr6rm0MJ+xlxhfbXuQ/dqT5Lr7xinQSIPc3wM54AAFNJ5ngduRMwUWM
fOpdw54UEnCA/OZ2MMOVDKg+WR1LR+ZbXJpOatAxxKgeBueRk0rLX9FmYSDEORxHPde/9Ccfj65T
aIPa+lNzql3wS5qI9LOy/Rd+B07bzxAil4yN2PQpvDhmfVJM+9A42NiXU0ha4Rek074fHjWvxCCd
rUOK5b5XsexQIXxMS33MA9jx0NkL0AyGh722UYrR/ZEB7d264ue67P+WRIWWmQk10luYGrnqrAqe
gzaplZe5KQrdW6V+JlXhFAIjeVvDF+ZTc2OVOjVck0lTV8HqNPOIxZg2/TsKpARPBwQXNHkPjja0
FRrQtuniXqzt+9u7cQtjhNwAS9U8vgHKnKUjVcj5syjz4Ega4D5eA4nvf/8B0RYC0YMAEmfBoCFo
GEHR8W6CEEgmBGSEEqn2AUq8cLLuL2RrH1GJAmfXfDHMpOjLlRSiD7hhG9ZmCk5Dp7jKe89Rzvyf
xu5sKNpANYxlcSPtXlikvpwmjq1Rg2gLSOYECFjxoX8wagKgZL2rWGRDW9/pdnVUWtiJcVvks60Q
eJ1YM3vU9e5v4EYAXayGSgDFrp6a1IeFwtgrYIjiasinsrZsdicqbi2MUFE6LQa1rQxgHnlXfQys
1oY6bQKw2fPoan/ur2crU8AcJciZoIQ3+wUVI6e0Tvgqj0DS8omvgqnRlOAiGkjlqufpg2FsI9NE
VqcDgwhGE1Gmm5NDCBUYX0lqU3SNKyAPRw+4tgJT2r+gxukyp+U23eHGHOV6pVRIvZJmoGvuJKuG
zIygsz7V/L1Xn+rGBOVxsSdnE5S1arBoWv2j7M7YNafSiODqVmuQxpYe5ydJQfJT+KW8MPaTtUDK
G0FxXKpTBuutmc+lpcvvzuFN7wH6Ys/5n8oM/t43uPHsWnw/yjG5oeWHssCG9sZDmNhcRkQJuuke
ySQGDmHLEli0QMKKPj20fOeV3yQQ0jAg2vN5bY7psYKggocS6J88tBrWBOoaaolJ5VtLVEQUObGc
OBGW1HPEkf6guop9fbjyBSl2A/HdhBwgD9cSz25ZDeWNLu/SNuWgU1VpYmPAdv7YEYEYpneN3c7+
ajEOwcg7txz1dpmUo5axL4Kpu6gBxctOwbXZcf9H2nftyg0rW36RAOXwqti5d04vgr1tS1QOVPz6
WfJgrrvZmibOuX70BrpUZLFYrLDWUXhsOUJ4u8bYI+3ymDQl9LFwiw3SMsSv1KBIBJUnD9NzLbjD
vi0z2uryXGS5gihYpYiU1otCsw+4tQi5KjQZeeO22XzGfvlhHeWX+GnaJ0gSpD/TiRPareWwrj6A
URbg5m1jDfgAM8S8WvNRl6cFEqL81ia3APTj8K2q33N7QhFX0Rq05711PFy223Hgv8b7bxGYA9nk
cwfKu2URjsl2etQDaW8GI9AhxF/5trdBCuX3NrpmfQk4EcQ3MCweB+PZst/Q1Ovddw5rzuhiQ9jh
1jpvOnGa8C2zRe1ef1RLDvHe36wO62zRIAO+OKRCAC7G2HDakHomYtM6PdISCGGC3O5OMWKYKEZW
VN1gBnkzP4gB7+ysJX7BVvNPMLPVhQA85XaEYGAqzFsRb13RmXFc68XHk4o7zrOc+3uKMtsqgD0k
bXLIo5JsD6hcNKEtS+A3sDh7tvzQHUFsD6IpTEC7NLFn6NE1JKcN9yrZLbVq1Kk11Vfi7/s2cjvs
uhjsv5VkS64gwUoSMGi0zle0a2v7N24QnNrZQdDrinYHQmVOwMbTcAlJLi6SsgSMd6RDwy7ZFJXb
qKj7+LmGeUG7yv8YPHHLbXFvQZlwytRAX63RxVKApSm6Y/Mzog+cNVyLqC/XkLkbtbFGI54EGcBM
cLrf4Uu2F74SWz8p/0VZ9Gq3mLuxpUqrUgmLRzsHaOW5dMp6jgXetj0yFsHcgZmu0uj/rpgPpklH
3hVuHqClh8Ii0m3rY5JsI7+rT/cX8W8253ajgBiKqTzACLGI21qdpVQ3oJr1rO+MvfJuIXvc2g89
cjGAXfUr5x2e08mQ2hU3oit9/hfpJqztvw9gdnGok5QUBLsogfWxPoDkJlaCkQf1uuqUUQJE0hoc
LMrf1b8wf1CjGsKMXCAgM0UbTxfb4g7pLyZ9s5KqgVQqZi0BU8SYfGyNmdiZUEQPUBdzkl8xyDxP
5EFwMy8Lhm3k3t+69ajpQiCzcl1iJmFsQaCGAMOeBvv9U7bb52lTbgaO91g3kwtZ7AmokcprQsgq
PTH0dGASpbbojLa6pajY27qdx/ZD+PBdPUUeRfEqPSigGeN8xcomgi0NyDqoA4Cm9W+27WIT07QJ
s1oGKKmO4rWNsqvba2Pr3F/W5Q5jthGzzia6iJYGVYNNlqlGOtPEUlEiqhtX0IMm/QBZ4dxjuLM7
xwVnE9dUQnMUCvIm2JVuOn3qTNXnJkYjmp6J87NO69cJW8or2K48pNE9iFICipeqAW6sa+cP0o56
xoMG92fkhqObtbkb6XYrvsn0g2aeOR7AED7zILhX7oBLqeylms9gJ2w7BYXG8leVae9yI3tmW3zc
368VKWiV+reCTEzSATOzLDM0KA4EXAmqvKO6ireYvrkvZsUsgDCPjPXC2ICSIrOEdRJKSdHHWEJk
Mv26N0Cbm4KJqyjKc40hvKdQresXknGRslYubjTOIchD1wZaN9hGbdrHYWeCSx5QctvI9DrroUF4
mxzr9At0emn6eF/PlafLlTjmGlIjqG+oENdMOOWilwqVl9QN8ouuBDO9L2zF+gGMAMAgHZaJjiPG
q0SqVXX5Ur6c620P3N8s47X3rESQVxIYdYws06qYjlCnkmypSJ02eVLzY9mOnIO8tm6XqjAxeTzg
TkgTCNLFx3bACHJUeXO9l8occLX/RZr7SivG5iu9mcZSRPm1m4X6nMfp6HVCHT1Ws/UoFlTm6LZy
xHDAlk5vwOAtN+i1+5jyTq0mDeJ667HItw35xS0QrC0fMstwgZg8RN8Zs3x9nY75JM8oZJcPBNMV
3WZI3Xx67gtOwLMWZy2lkP+RxKzdGMYS4BAgaQrCIP8z+3T/c0ZRxvC0J/U5eqgCNULW776hr3mP
S6HMCgKJzlguFrjCZJPDPYkPRu+qnTvFT3HPeR6uHap/spBgvN4tswMIUVxCFh2fybAzeXXytQc/
/PoS4qAJFvxATBUgKow5lFL49flcmo7o5cchGBd+GryWcPEPeMBYLh4wPIzNNTO8lCtfKzZF8YiE
MOSSaKEefE/CzBUFToVlXcj/XJXsw2woM6vKB1yVeG4GaYUgPCt3iskjOVwzCAz5Lu3haA6/YXUM
LRCWRip0McQ/ZbYZ8qe5TO2+ARkG7uWf961v1eYvpTFeUAahHU0JpGGoQ/8ykzHd6hZoytApG85A
FVMUb4R1PlAp0hygiJcHA7TsW8AWtZ4oZMQZs77dxkmuu0NDTY+m1a/7n7hWKUWzvGktgIYY92Mp
eUipFFOuTzCqVPZ6+t7h8d3Fspsklj/U37KB+Upg7YKL0pHE/kgVTNINNTJe3edsPmRxsxUkdYeq
0VkTgY1l8TgwV9fw8gMZ6xubEoQ3Fj5QP45+AhjCaJPhhaZSJ9yoz/m22MU42EHH8/Vrx/lSLvOs
GGJDrsMENYEyfafqMeclddYs8fL3F/kXQXWpJmqqqnAXMk6Vgp5B2rtGvEuSh7C3rZxTNV07XpfS
lr9fSCuqXkhkzAoBNeNrapa8+ZvGQ8Zcu/MvZTDWrnfmPNQVVkzI/CR9UZC/SV154l0kK+kHDBsA
FRPjZcAgZF/OoMHMxzyDKrP8BsBhp6m3DcaNS2QUtUBvdyraCWpe0mNNt0uhzG61llKboQYrHPrX
LH3RMryWjzrvVbLq4uHawfaqo8sLfObX26Sil4VMYEZ1GhcHb3bPbUAMD7vlVcfQM5HzG2z1iVe2
XDMOIJ0YKIhhbA5dXtdSidH1uWxiRYcq9UiNClzbv82FzqmprFn8pRjmJJu5GYppDfuIaTCXLs60
3c9AiQGXhyimtqpwLuS12qJ1KZA5wkKjt4P41yAn6oxgflExKIbHxCFXEncoRQNoaPEZvH62Vfec
yIO3pozByDFm1BURaxqKj6T7TLugGTlTwWux26V6jLEIslHOYgpjIWP21Jvg9TMB+240L03ce+gk
4mzfWu70ajmZ840GAWqGGeQpz666y3zjQwFd63Prz860RX3Rbyf3/u20LBKTE8DEI5A9MYeIWVK2
gQ2FMY20ISTqmfB7SoafRaZyRKztE9rklwk/PNNvEN4Vkql0sNAOpeYPQ3rKjBdR5HmstY26lLEc
jAvnqyDIbvsCMgzZGff1TnoSHOLp2yGx58du2+/A6heMn9IvHurfqnIm+kbAVoNmK7Zg0ZtZZKY5
4g9tbv2wT4ldtpWdhyEv0bGm4eVGMaZRzpKYWgKOthi0TyaAYvq9hCpQYaub8ICBeFd0xT3ayTgr
u6Yf3q/oJVORyUR68Xphhyjs8wHEiei3MN9JmG+kUj+ascaxkbWuFdjhPzmM55K00qybDHLinLy2
9SvYh7f6lLmtPAGM/H2cAbzed88tGbxoaO0KRKzmlL3ePwxrCYnLj2C8mWrkEhnEZTMn5dyFsUPU
1ksy9SDo0Q7dX542qG4J8ffF8tZ4OaMXxtunsjaq4GoGI5FiIyNvVxImcvXtfSk85ZavuJCikJJG
QKTAxZc5JtQYXxXiKwpmCX9k6T7EGNJ9eav3+cWOMgYrlnpax8YiT/XiBVLAKax3kRerrErRVBmm
iV4nnW1uAXa1mE9LFqRQDuIYaJE7dEdF+rivy3rUcCGG2aJpxsBpvohRj/OH0dnKTyTbhRPZ0Xd9
Sx+rJz2ypd+8p9RaHnxh1sR4EbpVURJdnMLFnpHIaDE3hTUk5VujAh931/wxdNeQz/1CkeeO/Y+p
3NzXddXRXMhkXGlEW8WYKsiURj9N/owaOCGndys50ZgHfbf8FHv5oE8WCOwYOsU0IKNeGVMDJVAc
es08NsWxi4+NeqbVmzI/Yhb+vlprhnIpi1Grk4V56krIUrMYVFVeFbpqWdnCwDlmPJ2WY3i5ZZJK
Sj1eHFmXeeVo2nX5i4CINSmorReKgxje+19pxmIjzEPU1U20rGJ1LqPfRv9K5sS2RM4CrtnFMqSA
SWQFYJvsTdcUmTgIBvozNcAqmdlJH3YzeLFDupd5wE5rDvFSFLNXo5qNJcaH4BCTbVj+EI2tFv2+
v2g8Ecw2FcCcrpEKQkAujY6MUlb1XSPTc1/Iqs39WzK2TGC1apqH0mJzpFO9RCwaV2o1ySZoBT1L
VsgbCli1PfTPI4NqgAaOLYbotDIxS71EWqP8NidJ5Mz66DbDtBezwp5a5R1A0ZxE96qOgFtBpgfd
8zcBgqXGUtQMaJzNy8ZNl4uEOlPsZurzf7GWeLHpCnqclhmr63MVlVIDNhGjcaxi2Gapk0ylYwEu
p/qPcbMxBI8kDQCiEBFb6Na9FkSVIQNtR0LR0H7IhScp2UjC031dbrmTGRmLdV44iVGvBrMWIaPR
nsBZKTQA+jh2mdsXYJckntT/oarfmHvRfGz6vVY8tOQMco8u/1BiTq/ByiDroq8JXRHhgTSc+Rap
FTVhHlLo60YnhD229Vz+UJ0ncugPdBM/dX4u2OFmwfDW7V382vLA+W4dy/UHLBZ2sRhFKKCEluID
xtAPR7+K3dj67K1TFRscW+Xqylw4TS2SjGgQpURunWxEDeNd6q/Y/50evhM/eS8ll2wjoPcWh84m
L1UAnPL7W89TlnFtplmORg1mYnCYuggm1QhDirlHoi8lefvfSWIOTGaUEy1AJucAbqMP93W2m7Kn
dnoOSc3RaTkR19f41QaybWEqoEjUpIGkRj406hdNec/i5ZHBCsCstapjzNpcBryvLaRVK/DdqBkc
y3jWwjOay8fMrxV/LvbT6EI5JYrBkMrjoPoL98PIhafBoVCAdoQuRObxE0dtW4EqgDoWVdwm30Yj
MPuTIKGWLQ9eZgL0I3UiS9/k1T7qj0K8B7H5pO115TRoH/rwiPYPW57AVxkFaegmZe8BIX0Q9+ns
D6VrzE4jKTYodBIz3HfhZBNz9PpWc2ghOO341scVBh5+yF2Q5bpj5JNdpfupORtU9IGXaaGmGCEo
5GGhrdioDDBUCTAdmIkAutz1csPNoqdqBuJ6AQ+I1rTSOqaAehO9Wms4QcXtjQWMlgtRjLMtB3Wm
mbyIIgeiu20MKCkQMIP4AXjyFSebsyoMY0JIbOLfDVtBNA9dlisQlgHnfcxnXxR0m0ofwnAou1NS
Uf/+Cby9GqHchTzGsXXtBMwfCfJS4U1E97giv0St7s+dd18OTy/Gq0kAeahafdFLC0EYmvum/F1q
gTLHQWWYW3PmlZ5XBCoLHsnSdIHzwTaSCHJshrJudo7UeGJUbcn8NdGjUNRnInn/+SwnBhdkjLIg
w4Ik1d/MwcX1kBcG8Jgiq3NkLXSm6nVCXSfW/aHgWMdtRHgthzHFSlIATQvoMjxTz2N6zKQX0nNc
8oqjvFKFuWqVWbEIstydQ0MVdNGDo/PISVeVQJCEkjbcFcpv10dXnhU9KmIslhp377SY3b6Kn4qE
EzOs6nEhZbGPiy3pJVPQiQgpALWyFbSclbxHKE8PxuMnQmzJKPl3Tp3/rmpPmdCfN/Cg+zlC2BFG
VSuVCAcEpTfwwFFtO5gqPC+nLMRZKzaBZuZoqFFLaCJ22jnuZReDM+7987/SNQ3T/bcff8e/L/aj
adKaagB3wCzrfCT6AUSUzlACLGpS3IoUh5xmdhEPwWCKAJAyvBos0WMsuXFf2NogBuHwTFNeLWLZ
IubyvPoo5hYpUKunloDVzbtXs3yup1MU7YG53kdHKfX67vH+Iqw42ytxyz5crEESin2RyItNkiHo
iWUL5D2TgzDllDx4+8mc4a63zLayljOcJg9dU+/z4uW+JjwJzLVR1pFljiIkDOpHWAQy5ZFurVRt
ru2F8RI6yWZ0n2OtMk18MZMEjO/zYNqdNT2MveBZqemPpLRp+2RFvLQgVzjjPOJoRq/uEOJAiC95
2NgxDnl3zueHVt+NiQUYhH0hyJwQddUYgVSDqx/wXMg1XVtHC+zRSBVi8KbBY4WFR9QENXbHGIHZ
9kN/Eunv+3u4Zo0KuKE1QI6h8YDNbJmj2lajBXmd1f/Jm/JlJHnQSYUrKtwFlVcO2qUsZkEHimHj
OiWYfTug+7GJ0KhS/TCO4fOr/NR8l5wukpVuAYwQXqjGuGYzVLNEKiCu/xZP5M14Tk/T79oCFQnI
BhTP1bZv2iO3I/i2JH0llU1yVYacRW0GqXidesMf9KxqR3WLcfrYrniwPJzNY/knTakqxWKErKkh
bpHUzlwgE/Vk8tDC1u6fi5XUlo29cFmxlqBDPYGcXEGxI1P38QDerKnf3rdFnhjGEXdS3Cg5XcRo
omMOu8SobPJ9X8ZK/eZ6fxj3O5mTMXWLEAGIU2bQfCQvxUFyi335oT4Dxphw3PDqnXe5eMyJBoyE
2KfLJrXFW/QDNNVfFIA/gkeC3kG/lvC72ssv6DqyHrO3+7ry1pPxz/CbWUMaSFaU78F8k5XWrsXX
+zK46jEuup9SSQBHQ4+eHAV9OF+STfdkpxUuMNitx/Jj3o0PqatVthyYvOc2x6FojEPBra3HYw3Z
GTqTcls6qw5mJXVMuEbep2gXgcGJkVbq3jrgjGVtwZ78iwpzfRLCKSdWRSUMuVUEb/tznu3SxMsU
F3O3Lkmep/pYhJuuC+rJFepTkgac5b7NMCwfgO5JNE+ik5p90YAGObKyQsWsyNDYaY/2p0pzJiBx
tzbAaRJM3qFkMIdeXnkcycaymtdx0rVo5uSUZmQS1HiAi6fv0WtDmxzQHZt02JL0KFjnvDw09Uep
BI3xZoGhTCa2UHqK+FuSfuh4o2i2OKaP1gKYEImeQj0yHM063Mx96hjVC7IkQH9fcrNWldgtMMZo
8zXGokPpOQKeqFptFDlGT++2VzGJg/RFe2jn1KvMLxO4gAJVnXHyJXmTAD8w32r1rhQKrx62hRCE
yVYvZpuis8oM9Clo+ud0PIbKWYsK8EhHbl78isCmlgM/DVFFjoaU+SFLzoXsoiCCTp8K87fFOcm3
yeSLFPFq8Zaj7TLcJMbGtN7K6lGhyAiA23x6zMAgIaWu2WyM+tmkfp6iTtofNH2XRI96eRCAHGO8
W4rXzIe02ZcK6IvSrVE+5WlQtD/C4QWzxYX1bPSbUreNKUiVc4HzI/ZAZiHfLUgC6XmYfTBQeQRY
yPmH2H6WBnHmMbQRFKX6MTYdVXotkmeh/KFMrWthKhQBC9UjLBeQlWp11wquRb7lUnPU6FOcTnly
FiogWjYRytdokDV9mJ+TlK9hDaBQf6Z/aO0k1kEMz0hj9e2rmf4cwOoQ14e+XhZkD6TcwhqdtPcj
1WvFdit09YFGU6DJ50wZbLE0AzP9ALCFnxMvt1refX8bOgFkCO1SGBsRdSBVM44216Kw0eKOwgc4
0tbYNj4FXgGxs0OL+TdbfFCOxmvjwcKeMRYzcQK3leFtJOMBSwtMDvROotPi2jXUmVZ2jQzxySFz
ZWdwwI98bgA4Zr8/64fILXbf1GnfW4/Xk7syGHQtmTmYejmh3IBLbXGDbejJu9qe36PazhG6Ok+G
ZxzBU3qYNvHWcCs3CYTRFl2QNHMcxIp/uFoAZv3jvkXhHoSvjrxgAEA0aukBnPGAAejXwsYN5xqH
1P6wft0XfBsFXavPXHN9lZqTaFCk5SM3zr8q2Wuryu4Unn7L9zP+70o/5qYT03yoDa2noD/LT6qj
7GMfND0YvO0DkHbu2w0Iipz7qq2U8691Y264PAakMzWxpvlbbcfbwq9VTFIj/+j+oMdTFmjOwDlG
PC2ZqDlTGuADL2ZsWDtFC8IR7AAbjlaLQf7/VxIzPddHJQauq542kJHo0U9R28xisa0S0MYMP1Bx
cq1s/EEH2QaacGoDzN2ZJOCtk/4xTXkvzL8QV/c+hcmcW1YmV1aPT0Ew+GjFILYrtiDmOYXuzzQY
3fkJtxr4Awu79U27B1ksBfvTTkvs5/trcmPElqKCnREgpQuCqM52ew5CPGWiHCKMmsCSiimfeqHM
MY7cntmb/YWgv3iXqL7ChbNMuFY2Z5UOAH0k3oCDpRd2JXiK7N/X5jZOYqQwZ1LulTkb0QPlNMQ2
0VGP+Mwuk6DYhM/lVnEKUAOheMXD1eTpxpzQAu3ARlQngyOUjzR5qTR/kDgncvmJK3thFGMOJDKW
Qit2UExIRBHl3Tp/lwVFT7yxnMqj0SXZH6FLRk4ec806AExsgBVQBxAh+9BLE6Dm9HM2oBwYiECZ
EtHu3Oxl5YOzbTw5zENvVmUA0qO50rEQ17noq9GDaCd/CpYTHczn4qnaa8d0qzmtwbs9l9vxZl0B
sgJKFLDpgTXk2iVExmwNFkmBDrrFqdsaov2OlmBPCdpt4iFK44FZ3r4Dl428EMhsZBfVHWk6CNSP
IKpHZjiwHO3R+BqAvBrvzBM3HXGTGGAEMo5V0KZiMGIIrDVARpRODxgFu0Gk5hcOl3v5tnB/Le1v
cuviyd4VWdlPIqSNrnQ2g/4b1L0toO2c5X02B/q5RWAUO/QHrGna8O6t1YOIt4ABkIFlZHP5+4X0
SSrLQp7zwSG5FIigr1qyWJrOM5pVc1XQc4aJFQD1s0UEnZpGZWFZEWx1ICUWQUIsHOpd9TN8MLwG
6ZBT/hD5dOD4gHXbQZcpShdLqMeS52C4oYt0E3JRWPpWHyU380M3+ym/YJDHqc/dT86xXI7dzeG4
kLf8/WI5NUHOaByXQGiU7XlDqQ3ObIcELVppByBV4PXHWdnb/oPFfC4kLsf1QqLRhZmeC9DQ/IpA
rII8tV/4Qg9AKdC+AMn7PAHlRNgmwDf5A+z4r2onHHgY1zdRwvINmM8CEJ2FlTYZl9BkVWuWyuKM
soMq/TF57AHrSl4IYFwAhh+GPKLw5XTUndwEraaaOIloPhUdoFi7ykK/C0r5TWYnk4oUdGyjZ+gH
CCA2UZU44L+wZT0ERH99Hqphm5qKLQ3Ns6n1SPUJhPfAuA3zmfVgHEifAitWlJfbTd/qXwtzdKn7
8XO1eaoAYGd+5/48uMlO2YHPUHdHZ3Kf/+MOmOtPsJjATRHUsck0rBgwJGvxS+geTQJulXcwHHEs
cHXzF4CvJcuBxxyz+Umv1SRp4b9m1LqKuTqNoxhwjtWq+0C/v2T+Zd9ip4fGwsDzdPHIAEhBs1t+
6k6+tgcC9/RJ7ehF2wH8mzjEb/z7gnlyF90vDlcSNqlCKOSClG6rVvMBVWonKicv5mHcrK/iPw0Z
P9wnkzbTCJJM652QN5V49zVZTgjrmNDlgpYXNCsgaGWiZ6Ot4miIaphkpAUtkh7hgzU+DUUAYuxT
zmv3WNPmUhrjBnO9muM2g7TJeu8if2HZvq8OTwDj9XSDaKO0CNDNZ1X6RfvN/d9fjPZmuRbYYLwj
0ahjMCdYkidF0ftmcHrjZ6uBJjxoiZ+2nhXxbqhVTf5JMpmDWo4A3TRSSCKK2IO0KkbGOU2OefQr
ClM/khWnLjLqFr31PhA0+2Ji/U3s0SWrmeUpzFqOxd+iVsFxoEEcVBC4rRHFMis7RRgb6At8T/oH
GACWS9FU1AKI8IQmJSREqMh5xa4dMUCxYZAHWLvooGHch0oU1YzrdnCiEBPexqFScjTQemXr/oc7
iiAATe/ADZJMoFuzzZ41wSCgJKO5Kq3NnWoAZ0bEA3FUvkDds414PLa3bfZX4gCqf+05RsOsy0lG
j1MGRE7jdzVKboQUYPtUAeC+QdduXPo52k5Binxfz5v1ZAQzBx1NFO0kRxBcJMAKV/RtRBrfkMOn
Poo5h/DWVhZZ6HxaqqDo3mb7t7OuHQGXDFlmm0c2XpIgmJvtQsvcSYeBVqO3/H/TKqdUyjbo+HVn
kzfEdJNmZ76BCQ3qbqBFNuAbBCMJXxpDGPa5XghuMpc4TmIluYMQzUE0mtOuInJzzscmoKY58AoO
i0+7chl/P0QDZrOk6BjJZDy4FGc58FLxIaKeOCF1+w4552+B+qmGPCsiAAB3Y5GQVR95LKCrew4g
CBQ70GEMNJ5rY5Mny8oHvcYakC8zRRr6lwX+HY3jqpZfuVEQ+iGMBzw93OK1lEQYFaGsmoVLV9t1
ermJO7wVpp/37fc2IYF1BG8fiDYB12eIbMhuZBWRzARUwXIPRNkxNN8KA3QUGq2Qp+wy+TVUFD+h
eeiE5vBzrMqPtjUeazW0HClXXkOqKg+cT1oOK6s5eplFaZlqRCWH8VELg6MkN4BcSdvcC5XwiRgI
7kGXKQzgVQzJo9rlnjbmXsRj6bot2i2rsVzbGHaUIJ/dWqQye0VAc3paPTT6GJBG/ZlNqZ3Tp1mi
rhTFv80U8LHWaw8MgL76pAmYVodG3rZaCjJi2dZ5zIM3oQQ+CfuCwhogFUF3zHiYyWjrmk4gJCVj
skv7x1yZgkxT7BAZyLLo/TDlId+s2felxOXoXYRhVW9l0wTIB6dK5tpWQEncitkn0aijCSXHf65Z
+aUsxsolgc6jPEBWCsZoayC2Ub1Vw38aXjBLuAQFFwo1mhC3kgUhE/xjktQ2iQLB2oUgq+dB5S2R
Cmu7l/owBlRmtIvLuAKWD5VR2PaszDbIV5hGroyhGzCLAamL45PXRapIj2J6A3jhTPCUDBVJex3a
iWENSYnTpPJ2svD+1a1TqLe2lp9TYeaU7//21t1oiqE9jK8t/NR/M/QXi5qFnY7nN/yTGpB31Zls
8LkeyqNiZ85e8CYn3FqH0UU/npsfK3e2wxdQ26jbcUdewo/6l8rZ42UPbz4HjeqYa5LRH8S2PAOE
SptiCU5ZUVHFMcwTibi8xKvGClwFS8YACziCGcdUFvmsARkbLvlRfZL8chd5vYUHpexrQeSnbjXY
IPG57w1vQmPY7rKp+kJxCvB55oCUlUj0sqUIMHQM9T3kUz/kbgqvqblglBycJKLaU9uWBg9UZE1Z
cJRBOCi7btltmyrHXY8ODSefzqni0wJowbx02JqnMRFxmoB+Q+WeHQsAteNQEG1IQRj4Q5hPUfxK
rFfd9O8v4aomGGzClkkIfVkPOhvjlOE6xQExyXPX9W9JA27eYfbui1mNz8CKaSyMODIwIhhPTa0w
jMQRnZuZddRiT0/3Q4EiedB0D6LmlZKngAxcP0j9y33Bq/pdyGX8dTxKXTzEYI8Dg6VvYeJOqZ/K
nIeFuXYPXWrHGGISkTnKB6xibKhg41SM34vQjUXUwpGrwvBJ1UluXRQckt91uSCWADcHeBlZ96YN
Ra20FNrNJEfa1Nz3mJ+dZuEcAtq8kARf1//cX881VwIP8v8kqsxjIqQ56ZVChCspI4BinayOl0a8
baFcTvWFCMZUwGKu1noEESYyHBXmc0Mvjh6i4b3SMbOxkQHfDgaL+2qt3RPIOYNWV11wzNiFDLVK
a+dEg5n0pWdqn0NRAvBjcJWengiAN6iaH8Rh2v6vpLKLqeJ+T/seUs3xPFfnpHuQ47dGeGjVDRLR
tcqxlrWzcKEkO/ADCtkuFRSIG5LnMtvHigqkJo4/WbPISxnMeSsBt6RHMmSoKbIHIItSY1sWMqAS
uhP1Zh41Jk8l5uBNuZlOtQhxRvwjKxK7GL2m4+zSbeZelTExiXscZo+RITYPoaQRrVsEEk43ZRlB
u1AffYKuR/8mc2r5VikVz2NppidgbzWAMmki4ZwXIiABhjQaDnGdZXuKpmAegPuK7rjOkeYE8pYm
gp33OnIzC4tUFO/rBYQxBBo1sKDNnscXsnYaMSQFplMM3YIy528Hy0Uo0wAoqVT6GEYz1NpBMGv5
Icq1fTYC6i9prGDq5cFFDHcckTi0wYg6O/cPyZqa4MlDNySSQDqqfNdqNgYShnmGx2xoPpvqQ2lu
JG5tZsVq9UsZjMtR+mourBgyKEkAzTl7Ki3tARy6Rth4lAgHmRp23KPRUwJjj2I5ad7bYiHZQI7c
TAWgChQZ7UJfhsArHa9EAVdfxpwn0wDVW1siV9REnqW8DR3O0C5qg/trvOLVYdymrmK0BhC9bOlN
7zMMbst4VcrNn7R5iZvX//z3FQkQMgBZQQzAeh69XOa5Dfw+uEYAeAxyU8m7L2HVTjG2hcZYfL4G
2MtrM4nmOqRahMdFqe8tuhlbzyydzPhU0Q0IXK9xQMqFky9cyw8g3/RP5mJWl2cj1nSptwBOqjxb
ko2mNVuy1U8UhU/zZCdv7cECx+B9PddOA6asQCGAGT+s5vL3C5GZjmZntVyea8Ih0wMBjzYuf8/K
Zahfylhs8kJGI4kgFqeLWrUricgRuXN+DMmrCK432e54Ieht2Rn+FS1JKIpKCAyR2riWBzBsQ2pH
PE86p3fF15HYva26Paj4RJ8czLPoTrawp8A44uXuV1dzIfNZgL/xQmSMpm2naAGmRP5A2qnxrhq/
TG4r9/L1zOML/Tn/ZDBGAiYEtSsiPIzEwLDJJvLkz/DQ+VYQ2/pT5EqcDNG6Sjo8NvJWS/L8ejHz
WiVxPEMlU8Kt8D3kx4mHZYeiw5pOeE8D2RgvB5zpayEUeLlTSoTEyQRSv4q4n36COKB/U8282nRV
KH9lbWFtQ5IIJ6NI6C7JpdxLgFS7CUsx3kZJQz/VMRR/1EkZbkQpmv1E0NB+iAedEpR9BOLOSO52
oj73oFcwivkzndCtq0djBvMYVRHgJrUJZIEp6Y6UZLCRVgene9vJx3YyhHNTo+5qi+Y0B7VURz/k
RMqOet5Vj2HVjgc1IfQhE5oOWam4soid5tbokw44BJEo/zTntEs8tEyHsi3jmn0BazvBrdCTk2Y0
Gtq2NZLMTqWYOlgtYqM17bmc2jeqg3UdCzc84UqJtpJWSx4aaePZ7jpT3YC9EKgsylw3B6Ioy5eh
y7g3Lc2V664AiAUoxdHGWw4+COQbXywGC4M16DrZoFQwbPUwJ5EjzrHyGmWzuRt0kHqgQ7pQiIfB
lalCY6+oHuQKTcbRYI2JXaGnFrRYWER/yNFxrjWz8DlKKNNv+g74oB16Ey0/0XsS5LOlf+Q0znco
IQgvCa64rxkU6+e2GlRPkGKlA5S1Cu5tQo1JdZUsUnsP7SLSuzKDdm2MRv3/kPZlO3LjSpRfJEAb
RelVS+61ZK12vQh22dYuat++fo48M20lU0jCvri46IdGVySpYDAYcc6JY5q1yjcwCNSfOovkx56m
MbCzSoQ3pa9mqSvlLH3PEgPspMBi6Y/cJ8Mh1qTsLVa6bs9yBazxfszu8J+3gCSbudOkVLvzpVH5
ibw93JuDGt+pESndik0YXVL6Pnu3StU493lgQRmmrTSMPtLNtN/4WRCk27YI1T1T6+YMSFS5AZzO
AohQ08aD1Of9B+1C2aNSNWaOKbFg20OwqLL1iKSPkD+r71O/jEEOsOY0xxqC5yDJ8ieWTwZz4yIs
9i0ry6+BboSAqylV/03vYqmyU2WcyEEN0+ZLnFBpEwNBd/BbWXvJ20Lz93qfRLs2Uaez0ms58N4j
cSRfomdCS38PsgCRt50ODUAPk1B9BeI6aJ44epyM3Tat6+GcFt2IAQ+p5Z96ImU7w5fanR8VkmLT
oWTf87gNXzTsS2iXYSU9BwqpczenXfrCYn14VoNG+bAKK3aC1JIbOy7i/CXXuvIbSVF5tNUcSBk7
TMLynWH889m3wO6280LTtq2kZ0ezHwJvarthk7K6f1FLTB61A6liv4auHzxlUtQX1Ygw2ys1LYbR
xiobCg9MiPBZS/z4lEUkxNghvF9f1FGVNsxvtdCW2azlEvpD/6ZVQb/306yy7Lw3jGMPmYT7QGtw
gJlMBpwiSAuEWdEd+z6Rv45MwxyKpNTx04npZ+7YMXqfVSh82Qq8bF/6kYTQYVTJuI2gI33QKyl5
HOOphXyjHpb7EvjSTU4a1NXJFELRuiHDCTNwkx+AG/SvBSio+8xMrdTx0SwAvD708mAsQ7eoWPUt
MP3wHtGwdaUqG7/TTC03k65JeELmQwhUZhEzexrH4Bh1EV531mj4W2BHsucB4Xojx7U6g7v0YM+s
otyYmpnc6QWLnyR/DHdGqBEch6TAQTLCxgu0fABvYOo2bDKSrwDGS7Y+hq2XjQnd9TLtBtsISOdW
1QiJfUlR63JDWy3Y6CM1Hzq97L0oznWPdQnptwVkdSwHk10JFEI1pbbsnmEEoauidR6iblFhjA8p
oPxpd7qWey2NGs2hAU08Q0lSkCw1lFLzepAmhDBSjc5U61MBUYU6+RUaOaahDKxs3kpm+d6oVcVX
qvvNrgvTZDPqaf1VC6RmVxIKMVapbbyKVgWYxNj0MJemd11p5V+9npg2pQk7E02mp6ABF4Ca5rRX
4IivbSZhct3tVGs19Z4LYxipq+GdxScHRK79scZNmlleWYJZktpj6ZoQr7htZ+3GJpgUh2cWMCUI
YpeXaa/GeFsmyFw1/6BKP6EkaqaCMrjIxJz/LzI6mYwAuA4w0ZrPVhfZbeXKormqIhvzv1/YYEnV
gZqKzNRkv8rES9jDUDzd3qn1L/Jnp64SU7PFZYRlFAgVJXk32YePFn0lKu+uPocWX4T78pGihoFB
YCdvD0R7jbu/L8QYyy/OpYRQ/O8tX8dWlZlXhqlTkzfFfLu9V6LPweWBcaJqXVpgDU19iNv3ynpO
/PNtE4Jt+v0kW3xxy88xnbyCCVX/EqYlvOpvRSvwMMA4F7T4CMopOP6XLjXKbTLKYP86mXKIBk8C
1Ur2RY+4tfx8aYT7GJ2W9lRuYMQ4Z9/K++B+2kmO4babvgOAuPgm727v2uqrcWmQ+zJJSsxg5jQD
gKrgbnucdo/dEZP/HrXtq+XKJ9EjZy1Zh0jRTBCYVcz4ZrlsYkKk1SCOjRnwHv2jKZ1bcheYD5Mh
iGTXxIj5Jbd4F3DVCg3SdlWf4F1A7OKkbaovzf4BkqYmRivFj1B2dEBp7r80B8O2tsWv3MEV8aor
NsYeQVpFsM3zG+Tq3bX4LVxYDSNpTDTTj51Oe5qijQw4iEK/qlDpBLQYS5cw7Gjc6N3mtt21QwFE
ugXRKHSHrh6zVYsZDoqBeplUb8shs9OqEuzy6vN8YYEL5kGLIciWBgtWO34Uyg/IHUAP0bcNDR2v
6BO6SY96I5oLt1pfgb63SiwgIojC11fquNZqJf79aVVIDNkEhYediSFxTvAQfb+9h0Jj3Jksaxq3
mCaNWpyJ2lq0J92mxeE3ySYKd0P07us/4vKXwOjsnLzDLFfInUtWxSj+ZzAaQvZlV/3IDigrO/qn
7IKosc1fBebmNVybw2ODQJYOfT4uuOlyWQa+NINLztVJc9P998gJ7hqbZnbkqI/+pt6jCWHeBw+i
btWaAwF/9p9lbnetagoDf3bRKt0U+/RXcJI/q7dYSHz+rft+a4ncjuZWEvlVCEMQL4Oywdtm2kZ2
NqvS2caP7I48hd/x3LsHU8O4r15NwTlZrVLMvSQUHHU0vXlxmhqPOlUv8EHv2FPzYD7qBbj7JdIs
B9QUJ/5gj+MRj2rLzd7/5dsuLHNxkFghs8LZlZovJrEfkBYrW8PVqM0+TUyK3GCWqVsfo+/xtstB
OxVYX3XkhXUu8kWSJuVInGOnBOHHDnYPCrXTt94F3n4bbUSkmLXrBQALzMFBxjTjLC4v6agOUyDa
8ZGZfx9Fdm9smmLb13e+qLW0ltEsDXFxrxur0eoCtGGk6qWtvmjBvhVJjK4F76WJ+ScsMpq4hLtG
c2id6H7IAFxQtH9IadBmRz9J0yyMq+OOBLNQtVNnnKLVH3uMQ7c8iwhKxHMWzJ+6RTOD10lV6qyW
lQ4tA2kyT72ZHpoocRUWOVosGjC19u2XqQX3SUo8Q8M8nFMLeauD4VCZtm6cp2TLLFfg1CvAN2OW
SMOgKTyRALrgPk2aEaPLYMo/xw9U8XD/dIfGiVRP++E/3Ta25mkLW3xiqyqFX+bQfHQ6xTX1+0nf
dP2/5M6Yewy0DFqLoFReLqcaDDVVfIDpmuKOWFAjygRrWPWCPwZ4SZk0b5hhhnNLp3vN+40RHpm/
NTRBMru6U4AwAzGtK/g/d2CoHOVl3c6tArrtg41UJja4Jre/xtpKwDsFiB8oB+hVcgGGFZMJwgCg
I2GY2xmwRMZop8xTRKNG1zAqxtIQ582yFFd61syG6qY4oSCcHHIUJD3a1PUjrajvVF1booRkfAyy
UrvGRDapEWlOq0eifGvtZKEZh1cPEKgUhJZL/0gbbWKTikcCTTayCnJO+BTIx6ZOnUERoNXWgt7S
FHdZ5YVaIlmAKR8ww0g796EIyrRuwaBIHKFir/CpjpamGY3nNktTbwt2r3WCw7TqIWhQ//+/zyc0
uWUq1YC/X+Y/4jZ2gxyVTot6WlQIwpC6FoZm8h50XGSAVCjnjHBEQDYgSeeYneGGhCAblTYkwJBR
1JuhPgesNbXVIPKChJ0aabwfUbef6hZVbRDhQBPSJtmOemvXKvetb6FoLdiLOXDw0X/5AzknbjrW
Tu28F630bhqPoXHIQi+E4kBzKKGGIgJYrm79Yj+4AIB+AZKdCN2tBHiPOoIKfDE6KtsFKO7eDgNr
oWa5sPmXLO7m3IqJlI5YWAzGgvbaSPey7N02seqnpjYr4gJXjuv50kQv5Zj6JgNPGKunMFHQcxeC
m9b3648JzlVHg0G9HBw19DqBTQ4zp73PN4EH1ULXeGj3kpv/il7aZ6HqkWhp3H3TTTSEVAvsQiEu
um8eVclG48X+IZ9UV3IVvMRFym2rEezPZvK0vyhPLQZ0JhB/keyk9UtNN3n6Ja1PUtYJTuVqB9lY
2OKipd/7TYLxu7C1n07aUXNRX7+3nMKL9vWn/AlVCCiZQA7HfJoE7VbBvlpc8PQx+acvVbhMGBU7
FkcnQ0//4Y5dLo4LObWmjkPsYyMto90yrUfnIbdTmgqcX/S95pUuzlfZJZWugGUIGWoJ2Bab5p1d
Jq7ePfdxKvhg62f5v1PA60mMhayOnYFdUxvdNdhrZiS2YQr27VoHBdWo5cZxESOue0jeot/jJG/W
ST8PrrXx99pd/7U5+pv00D2Ntsgd1qPvn4VxEcSXlYhaNb5VAP118Guq+m7s70oDhTfDzZWtpW1u
h6x1g0DVIzGC/CMfspTWiAaStnixfOnvgU06JY/TATzv99tm1nMjDF/VMSbGspCVXHpHEY9Jr+uw
QyFlnR384SEFe0xV3o1+1wKmoduYSgmknA180b8E/hm+j8arZoI9f2k6H6YEzUmYDutD3oaOjC5v
GG8FC1x1/4UVzlm6mCYknK3UmJE+PRN72kSH4j0vvMBwquO4L5/jV2menid6r68ehoVlzmc6PR8l
Y751LHMb022V1bYqgmyshqmFDe7aKfNoIhOBjSELgJZH8G8FR1pkgbtggr4oIkmCBXxG25cgVSEi
fV1z2efzDMQJRhpTVLJ5VkXmW+qUNwOQNE6/jZ5Sl2wg17Az3jYYluF0d8aXaIMBmLa5qU+v0BvY
CR4i1+Kg3A/gfGQgkQl0K37A4N75rvUZHas9hisY+/hesyUXujgH5t32y9XzvVgz5xwMSGmDZWAB
5Gb8EiMHsrOsr09TyCCZr41oS6bjE2AK38BG2N82LVwu5zSaGg2NUcI2xOE6mwau9QAph210zt/J
HQ0daatbtuJFGyrwpdVoQ0F1hq4ROOLkiiGb9HVszl86IsE5M0E8tl76ukTLujh1NYUUkHyuhu9T
8wYOq6dLIgn4+UPySTRVwfBQICQAyCl35fZS1quVgpVnsZLEG5mO8k7vJPLDSovkhDEXyuvtvb76
zKioz/BWzEcEARvjti5jXNowH0J0EUOMK23ab3R6H+PRrr5H1PRq6QsVtWquVjgbnFW1f9M+rna4
pXpLhjphUH0Y7TE8D+rooofQicQvZx+52MkLO9DZu1xYBY5O4RtYWKxobjK869bkoCcjkS+Z9Q68
jeCuuIpCGG+Nujb4iSgY6FclXzqBdxFUcu6UxlEFHkoLAoGFq2gNC6jbzXhrNEFA8bpc0FCmjIat
gd6Vqcr2KPexlzQZsD+0yAVnf20xFgGiFecfBUOexks0M5VSleZOGhQ2IY8j3dz2uuvXLBaDfg7m
DiBPAoVkXuwi52srOUkqzLSGRnwNUS+fHGlGmo00xg+hDBR7rZODr/YnRZIOpolRzSp7LcvpDh2o
AFguedPV4WOuAfOWku7A1GbnS7pqB7Imaqtdh4T5p4ILhQoQRarD1/96oAuImeAhW0nGplCynYzG
+WjILiiZoH+GThn7jjx8BhNxYyVwrE7Ud1v58oaCgATGGUVLmp90XRc+SmCjNIOXD0FH7aB6UhV1
e/uTrBuBGuTMotMoH/myNCuzYgwQCFSQMGt5a6hol+SC1PiaoIj2JEIbWNoQ4lAVni5fp/oEOXkc
y2FDNtL998HNvmFWj2s6ZW1vx8/q/Qn424f8eEoeAGZ7e5ZeAI/9oK5oHtV1q+/3LwFqG4otigwd
L84F4zJXkDcyhw2Jl7evdKwmmzbDDiBJoJcgxOBXT0qByjKpe8E9s7rZ6IjP1sFq5hnNYFeUGm4Y
Blyd9W3EaK+hUI5pOAn4+CvnGJv9xwyXNpC8QkbdwgyGVNp1amDWYPT1ttus3B8G+KYYEamiCAtS
9OUummUxJZmE72lUT7p/3+VfoMTeDE9m/UXXd60QNDHfR1xYv7DHpQbNiEm+YxQzcE9cVt0nGO4z
Vybdfjro0oel2U3/KomUUK6RE/AV1UL1H2Jv85A0bpVJV1hlUaXI9nZSszXPsscc9Sv0sA1Xd7N9
t00+f9ze1zUPWVrk1qlNEcsKlPKcIpMfRo0dhoA8RNKXv7cCgDj6AKhgIuPhbn+jtCJLSjPmkHT0
qgZvjap2oUIv8MO1GAoHAb8DQrOo+PL+3lh9MpgDw1d7CE/DpttDltlRPthJ/4xtWdCGElrj3F4G
jUAZc1hroKkr7ZA4bpVjdZzuU7sY7FZwL68dMvTVoB2HuxIvRW4P+xjSLaZS4pCNOYStfyYiA9fl
BHjf0oJ6ecYoLUgLNBJzADRN980X1ZlsWbJR8lTc5NQdJudb6oA/9Pe+gXcvRaMIOgcKPwIWsPUJ
peYaMUp+UchBU70+FfnF7MX8aYa0kKqgjADVNB5n5ZNK9auhZw5kTB/Muxfjh7oHh+UgPycuWBi1
O88IkKJ/iL4YygfSkUwBsORpdX4yhszXWsSsrHLzyrADcICFOc71KwafbWlmdpxFjjPmAQ2rokPQ
eGCj3bnICAGreFFbO9nSOyi1vhm78mjtJ0Ho+E3Qvt7VP+vjbjZSAF4OojhC1PZjgOHpIT/1iFob
7ZnZyc/iBHFeF/rczU59iO3yXTp4LYaWfANT0ib7cnfbj66lprl94I6jIUE3Vzbwc5raIzv6XDvd
0XALT30umFtvBg9kpV15ih6Sdyf5a37tbBwvdvD04WV46lx+BAgfMith8LDIOLbpNqtTTDw6J6Gb
+z+r3hWqfq149FzEn6WXwYrGhXFpL0WLRreSpnA0FJ9pO2Ci3blhj5EJAcs4sktJgCJcuScgdwOa
KIbw4lHFt/WlEdJzlTwwzIzqoBlvfkLiCIFCFTVBVqIcck9kbb+fBdBhuVxXrqE1HUYyPqJZSYep
VyHy3JFBEHPWfIUagD0rIO3hJcVDBuOQBkbWjziar+YHPTUutUG6fgRNBlKOA8axTwfokEp35gbY
HYGfrm3l0jZ3Xsu4GkF5gG1ohPzK3qpT+qgds9I24aRW4UxgpdnFq/x+2+zaxi6tcg4DlUQ4TAqr
dXYcujcmGiS7kqABDGsY8H50dcE3u/xwagvkuhni70uVV2DKhIlGufmi1OgzeWqwHWvRJ1xd0MIg
d1sVSWI1RTEbPBrb5qSc6HE6Wp70s3ZHN1JsGdrjt7dwdYm4qLR5Qi/SUC47S3ufQBQDvknZcGit
YevnGD5g/dLod7wzbV+hWxmzvW8bXV3mb+l+5O94k3Hfre9yFKjwLEUK3+xo0N9nkmi29trFD2oD
DgOUxcDA4B9+OogpjOB/TgC2paS/pdE+ku8aVDHQ1u1e1REDph5VPAijb2m77ZBciTLftVUufwH3
MRMydEOZ6zgT/iQdNNqqD3pJPm9v5XXMhGImALOqDp7u3AO9dNFMIn4wYCao0ybP6P8Y8aEZjo3+
IMkHXf9529bsC5d346Ut7rMlfSyxbI7PY/uN6tscs0aHkxLdWaJpR/MfujQETuni22mXi6o0TJrB
wArUnxLZk/DPumv2oK8IotZ8efJm5oGRZEYFAPc7n41lkmHJYzRYc1zGKxKDqh1lAOYqeigZ29ze
ubUFLSzx2CQQ+KIozBRwm7Vpl+n+JrFib+qNp9tm1hYEOJ8OqjHUZ1CJvVxQmihl3I4+fL7KHqgV
fB+q6A4TRTfA5wjuzrUMDW0d4GDnsr6BQTWXtkALBjUxgC0wYY5tGzxOo7GlFYTWTHOD0ck7WXtU
oBCVlqptDfeq8gy60imoiV1q36skESz9WjBxTlP+/B5+ixswxVjd4vdMxH9nneLplXIgRX6Ik/Cx
zkwP5D6XolxBKNQthvyvzyHMA+mGV7yKrJyPo32notfWBIWTg4eVKftBcWLkhWrkZBIe9V9vf+gV
fzJx06MMZGCYG1RfLzd/MgIwH4sI1qbBbsh2TL9NnSBIi2xw4Yv4LAFPMYQyTpTbk7/NRwyoHuO/
P4MXK+FcNiiLGZWFlejJ1my+StF9mLqhCCW2cjAurHBRElzhttFbrMUYnTw4pdoe9UfVfPmXr4I3
umZAZQoR+fKrmMoUgweKtaRKaCv6zgLrebQEoWR9Kf8Z4SGC4dD28lTNn166y/WHjO7i0RlECKHr
awXujAI2BN1nPVc+9S9z6scDxYZJtYaMtdkXWnlq9SK1uxQTbxR/q/airsOaw80dADTEUSlWeadO
0cytrCwvICEEDsGICURZvrUaUddm5VqGZAH6NQj5MMSD9MqkjJWxKOELhno3TnTL/O+3/eD6npzL
XMiogAsm0G7jcqqwB5+90vCuoGaEkeodEJBJ2GeeUucfPajviIuBCDl6/cEu7+bZbRZ3GdgBWasz
3M0NZlyZ97H/avmQDALn+TSoAjj0SvkX80tAK5F13DEA6s8/ZmEMvBU9S0p8qTAy9yx8lzXixNno
GDR01RzhaPiUg/TZt0RZ3fXOQqIHdiFkKRuyxrf4JqQ7jaUjP24it7O+6prnt4de/xBiylcNocyO
iht4bFeNi8hXtLZmyFCL9stgfPUrSPy+VephygXH+dobsaI/hvhrq2YJJWmPzECpvmAKjj0M29vO
OAedyyRHRXENisUosGFWNd+PqvVuYk1jIJcajlPzaORbKXyvgl3ZHwv1CKr8bXNrG7c0x/khC0Bh
ryDu6qSAFI7yfoJcnB99SMOuiUUN31VbFq5BsH3ReCbcLdhNmBGGeIIrX35rzHgHIvSZaZUHgQi7
0AZBxnMdnmblcxlVWIjh4Z/zr1k4PZGaOGDzfdj3GTjNm9589UWj966D+291dVzs6OsBtsPdICzu
zJH1CbJ59pOMT2V8Ckc3FgXaNZ8zoImFzA29OSCQLleiKGWWa3S2opwNP0LZ/3zbCVaDEa4OvOx+
xz9uq1q5LPICAgwOy12jeFX9z0B/0OI9eO4QX3JuG1vzApzR/4xxwQi13bCFKgaujUm3I8ysgRwD
UINU3tei9/maC1DUiyhYM3g0UO7zNL3ZQ0AAG1eWMTiCWyuBFmkoSolWrYAsgSH2yCRxV11+nrBi
BF3aFDRL6TxaGKdpPUlU/uu8C/fFwgi3a2bZS4i0MDLhcLJ9HX1CokpW/hpPimBN0dJHVoySsfUb
HbQ4NHlR1DSBrKdjJuSYyZK0Q1WhtvVg+KCtcacGfub9gzvMiF+EOxmagNw3CkmYE9nH3eRnP+ZE
AsCTUtpLfQEl+u1tU2unFYW9/2fqSqMdGLCmjhmDO4y7OtmXfWFDFEaIclv1h4UZ7rgaPinbtocZ
P/WM7msbPhXR2+2VrJ4h9EkA00IjAQOpL13OikO9itKscFT13MWbhhxky8cYL8eIBKFhdTEIPhgW
ZCI68LjAUPeLXsuwmB4DEYpRc+I0+zLoIpm91U+zMDP/+4XfpVlvGvFsJmnB5o2dIfJGxbAbJujC
rIVSvMH+Ww53ViODpqqSwA7mUe61FlrjUyDwMtGOcScVxeMgR8OlcLrgiUQPkfUwDYKEbv3z/1kF
9/lr3WpLMjtyrSSbMDi2ybYMMifUmd0JCwezu/IJyWLL+AdMZaV9XeowBtJ1YpO+Rk112krkw2hN
t6GZ1026WxotBvSwbpdM1v+2n3zWYEDmvysD2Ed4bdWXTt/6tajiL/hmhHs7q2kXJWYBG2mFUZjh
g9xYNtX/JYT/8T2eYlUarAe7C0YUgPwarzM3RD1QUelq1TfoTJvBHQu40fzvFydJk8cwVCCA5fTF
p5/b5eh16Tn1A4cmonxupWaL22Jhi3P1UOmjgXawpW6VTXuI7tk9e0WXa0cnsI8HJA+P7Y6+3I59
q9+KzhqH8wARJJOXCwx1WuORUyC8ypBe8tLsJxXhlOfffeXyCxNzFFnsYRyAGWb6WJeRv5n590H5
lgD6CmXMXrVl0Qj3lUrYvIt/FjQveGHND5sUo22woILZSmSrX/NjZdM70Ihda6v9uL176+7xxxgX
aGknpazX8ZquJM3WotYNh8FB/t2T74wIbqlravqcTSxWxvli0gw1qUMYk8dd5skO5hw5oOHcd4dq
l+ytV8m2vM5rwJjGbOqnyMV46durFX1IzkHrIOjkkmFrw4rsACrohncy9ltF+6oWd536Dy+O5XK5
sAz4X1IFOqypOYY20BEzq1Ud+tsiLLvIY34DzxYeQ7WgAKAQ+9oEXuW/YKQ7BRJpincAnDNjxzA0
MQ13PqQkb2/nvIAb54Ln+k/KEJLCgF0wWN46K95bwwvBGB9mtLYEkTMF7ZqyEmQggm+ocbGZ+VMd
BgmMtn21ydRzUWLImbVV6699xuysFxSGBeGFh4LIU1Im8hxewIIAUCJzqqZ4wkAQwapEW8mFGFVq
yNRlMCOzTxI7RXPAZD9UH3fhPETLrkXvB9GyuCATpEWIeS6w5493tLlnDGJyz7e9Y/7Jt7yDCy1d
mRalNZuY+udh/A7pv9t/f7WMtThfV6hg0w+MuIMBc2jeplF6UkBSKZTwHADRNRrkGOUPRRq4cWbs
/0fTXCCpTNB34wimDZ29aVl7itPgSOl4SPXoUFmyMxW5DUkaTIURDcNb939k+eAfaWi+zvnZ4rDn
fpu1WoPLKJYw6lD+lONwG2bTRpl8N6viu4kZgprQqq8ggTChiYlHJ99G16ZEH9J4PnGk98BN8HKw
TfqkFEST1atoYYY72HprVlY8Yk+bqNtkpgn2bvTQRaqbaT9DS6S+vNIAw2W06Lxy+2jg5ReBeY4T
8CGFdvSRnY19eVftAigC7nEDHeLBVr7Ge1HHfvX7LexyyzSqRuvkEHaVBhNeoRVgtVsMWavkyVbZ
e9L9067+aTBz6ZFO4qlWJTSYffYmAc9rvtfMneqNJrpb5+PMH/e5Iv9/VcstXrmPGDVpJ4CvnCiS
94NkHXH4z3Fl3HVhKHKVtWi5tMUdP0XKcybnOAODmmzDwO3ZuZ12qOp4lmQHIXJNaMPePvJr3rk0
Of+kxbHTs6Ao0wjLq9NfmPkgtb+G5jUBaz+UNPe2qTUPmR/XCsDZkH/neSlV2zVD2s6BM9lQ3w6j
D9U8+SPbqKprBkRgbTWMLs1xDpkxqhVtDXMlMiKq79N53Lh5NoEymqyTybwi+9kahsDsqrssFsn7
JURaaaHNnxCIpmHbMbwOAFgx1N3tzVwLXsvVzbfU4rtpjMZJgzqWw/qPRHbk8DEZBXne/CeuPB/1
eQiDo21o8vLgaBJhyHCJ+MgwkrEr/CfkC4ILR2SCu0tzJhUmayqkB4V/QmfHK2vRQ3F1o3Q0ZqD7
R8Dm4RwcRaUyyk0ECgyrsJXway0PdiyiE64e3P+MXDGTUAiLzHpA8KPj+DE1L1Cm3Uco+A7fa+k5
jpSzmeTObQdY3ToAQtHUhXI2WLSXDpADUmH6Nb5OMn5UFvSo3Nt/f9WRF3+f+zSDnI+dNCeIkWHs
TCt6CBMgBgImef74L7UPjF0zgVEAFhFiRpdrMcIu6jENAd/IkFM7mOfiRS00JiC3f3tR687wnyF+
SEpLh1RNCAzJBZ4UxTtkox2MKbttZH3n/hjhbmAZeRON8NIFAr8DRcMGtxlclCgUHM8VYCXanZAi
QxFkVsziUeroeKtmBziyM57nydBnd/hkB7DD/U22z9+D7XDIt6Ob7H07PYgQwKuxfGGbC665VDej
qWGN48ymCTDIPcwgoE2GyJmswS6SdNfjtXR7Y1fuKkUBaQsDIRXA8q9wRDmJQ/DbgLhOvaiDmsAZ
2MOKuZL1dtvQ2ssTCHbo2gF+C4oID/lNxjw3MsMCEpC0nj5mWymdMAAwQHcFExL1nwAFQLs9fIhH
4xQTEcphbZ2ASwFrDHnEeZAWdxwmGVriMTBDegsJaC1Vc0/pE8tuE9Y4OES5K4elSCRoJZ6AkAZ2
ABAIYCPy4Ec1b/PRV9Acw8C5FDPFv/ejFQo+4ArpRgXrYC6yU/RGkRRfrqybSA3ZfHSqjFF/zDrA
smCtOZqKmR+kccTzepAeUZeiRwX5h6NO8bdYxWgKanQJhgmSzI4DwXNrbbPBGNAwqwmtIEwAvfxJ
xajK2aBh3R35JOVzEiRuUgTY9dH2Devv4w/W/8cYF1RbtIHlwoAxCNwDuiQR6NsYFbGlcPx+24VX
biRYQicVLxvsM39W8hLFCqtGXleNGC2Xhkj/0yiCOsso7csxIpsqtRS7HuqfzcBebtteibIzw3Qm
XANxhMN6uaV56JsNIOsIgDTc50F78nMU4CCN/r+ZUS/NGEqO4ZkUSwRat1IzW28DuxcRNVeC+cU+
zsdmkWc1+diyoUGnUILMK7jAVHWLRvN0ETd/3Q3/fC/ODccYhcq6QKsrGOt7iqyxzLdaUTmSCVFq
Jkge15wDSqHg6ULHF6gVzljYTJWaDlhUW9edU4KcbwMWPbyxHPw3Wc9/RCmE7VnVxa9y1WaCd/fa
lgLNaIJ+B1K1RTnroOJHORRZAQedisqOp6p5JE1dYgwGprFN09AK7K1t7TxzCxw1aMtRXsNwavwu
0BOstszA2WnfrPrQ+jsluIsawfFee3OAC/ufKX6+1MSgeh/piG/6QHxbIZ0zsvALaQwnUf33pK32
gL1+jgXmhsqih+q1RClRL46ddumqmB82BcH89CAP2X360GwsO/Ie8w1Gl0yBDcxr8lh/7+6q0iYi
KaqVdODCNHdK8s4ojWhunpHxUVEhE3hu6ic1OWUoiIvEmEW2OPdJu1KZhhq2gqE/5a1hV3Ht6F3t
dXH4GHcQg1Y7wXe98iBdA5kYEY1Auh/dJm5ntcjvdcjGYPKc+iul1AaSzZelx9bqt4wN7u2wdp18
/LaGucxoKQAHyHd+tK5O6xj8dKdQfM1WM4x+wpAILyxZ+bWLjHjDGvmhCSZ6D5rfXWxKFFPBE4EW
1e8YcPH6m38F+NwyuArQruAbbD4xw6HzwYsfCqNH2tFlmuyAyaO/oASuug2cGYOEhyQPj1VZmj70
NBIM41IgcrinNK5eBi2BTHYjUf2b2QUQbJC0qbVLQPQOcjnmoZdM+Et23Rj1C7MixS38Yp6UkTej
F0xG9qoaDcGYHKa8yI0u/SrzutxasaS+Ed8vd2kzZi4AAtMpRL3rTWp9P7QDzNR4bINqKP72rtFn
9DSZdwKZAibTXJ4tOaJyNyrQi+3UyZV6H4C4D3+K/kcr3DGCeEJGihRWIu0Yxs8txjQnfw1BmFcy
RwpgxVAp5BHhRZWh1WDBRknsfILAjRnYrWKHoYildH1oLg3N53hxcyZW3oCmA0ODGtq69BmUd5bm
TZVdivQcrq4zsApQclHBF1Iwv53XUZSQsFoTDUCY7T2So7aKfv1zx+5xVBLm0kwArrgKQDgZUGeA
doSsgmTA1+eTAfRatctTx1QhKKPSx5x8Nl3hJkqFgWbaZmA//iEiAHaH2xoAYeX/jtBabGXcGXrf
UrxV29GzzLMWuHn7ntOXsPvWWmeUkv8PZ1fWKyfORH8REmBj4JWl17vvyQu6M3cu+2J2+PXfIdI3
6XajtjJR8hSpi7LL5XIt51B2S5s/RidZ9ISloBtPA1aWCNM1ZPpkgLY+c4cIHHha4NAmvWc1lSzn
qr9beOAxHIIGRrQtnRtK0rZdPVBoVwYDqLP+aibHDo6z7YSja1FfNw89YKwqGd3npdVAPfSyaUs3
FpCPlv8/WVSLtmbAcp65rH2du+exOoQJUDadVEHQs9PirWQTl3BUdKgA5wX5BCZhLODynMvryq7K
9bDOXNq+ArVwJK6aekHst6ljJh8kw3TMTmN3ViURvDiNa3KFc5jogO8eLOhpNe02NsfdMMlQ1S6P
Olk6KvGyWcajTbFFvm6HVs/AxrUg1VUNOs52E89dg4E/cf5jF3kualnlk11Ly5CZVglRVti6Q4jU
lJE5ap5tru+WTCPB34fJxOc6gpgANaFqfBjTDxuYCsH0JX/HrPkTvJIYOHPhUKiYyTO6CB34Q4ub
luxM+8lObPTrPdbBc6fWaM2QhBf6mj1gOhVJQ+Ta4DgFO9S40vOawFuCaHxGrcaunvUZO+cr/LEJ
3gAcp9DbLvxEO3tu7Uj63VR3kVk5WrK1+qNKv2qFO3n1nM27gnlxIRsZWFv60+8T7JXxhqRGiMAD
PIqJ6vRAuDcfSfNXG0tCnMu+DTg4uFM0Y4PIHi5OcDykthotMrASNW6oIt5m00P2i+HMadNHziYv
0oiDLLuflfDs2c+KAPfazfjfBjmk41thgRdrdFX2OIaSgHOFJvj80wQz7/SKGOOyCDw/grYGi+/j
GV8nHrFfknzDEq9Pd6XiZWHuFbrE+JcIWvQYDLDyBJl/ZETElAjqTXjB92nmzkjAliEg+Kg7yCr1
a+73VMjySjw9yE1lF2EKIYP2o20do92a+YZEL4Oxy4N7XdaOffHoXPb6RCfB6jmfjDCeII6hDcFi
DiV3IwFZG5P4pzXrBb0XhjMYoitQKZ+r1U0KTK6EtyVp76rJvp6fIjBYUe0zkwGfrvgNXJeAJ0OG
ENeJCHxqBiB8iylExckzJu+c3ARBQ3kfgkmYuCCEuu4RV/brTJqwX0Oih5kCxDIXvPczB6MxsoMx
SpJMd3L6E2RwGDOUrOWKHZ6JFPYsAXxoYaDfAkzCxFfbDvXQW1VmGCsbdiZEcDfzkCRBXUNIiPkJ
nh0QB2NZHdCB9lwS6eirO4bzBFwZE6MhIuZQXiQ0o9OyhtlzPO4HgCcXxEWV3Ah9WrzECXWj/qtB
/oXdBPPOJLU3UOYQdWOBLzPet+GmDoB20fn1oLsopoJHGok8N6VOGd0Pspm+1aU5+VxhaeAfu0KP
8fs1mEXsOsQw0Nbkfw2K5ZuyEFe2NEI0VltDZ89LlBJwdOh5jfIekw2xW4yo7VUAGaErm9zYmq+X
Dy1gyCeg8ulPtvGR5dG2kl1Ba+4XI3j/3yhdRBps1CwYVBVfY2OZQTkT3iKVY6Sq0/R7sGc6wfDR
1ePWMB4KTNKNMqL0FWcF8YCoY3hsomAuLAYYFkkzLqFpwB9G+wVIpYBBP4yR5AJcPV+/xfxC9Dtx
wcocKHYTQ0zRfMRATgmrXcFlGBxrfgNoFbr1C2oPoKvnDrFCmrHB+BAcorXvp39Y/6ITdzIPPPyr
tDaxrI1o7TWBDiI8Bi38QWgvRG69PUfjoBl4K9WgpI2Q9X41Sz8LDiOdndF+J0iptAhxJL7qshqH
wBfTh0ipAvwICHBCWsrMlakOSpa5udO8dZ+5T/4iXvRVokHZifeAbw6/Iqd8b2+t4ySRvbKPEI0O
ZeTbwdT8K8452ce0xpQ5KCVwEcw7y/LydtuP/h97fxNFIQxVLglUANMIu5ib1chjBdcnj4EXs2Hq
NiIOhpsdI/bgi5JSkrRdOQKnAn9lWk90Yjp4QqsxgNlQzDSBNHeO9zP60WR9/2trd6LYL3M6kdOr
YWjRHDyslhKitoZk0ugAvvL66smE6OerZ1adURTw3G40ILYPXGK/DzJ+wxVnvbTV2Bby+mBQEfuU
UqbMOUlhf5pNb5qyA7RNcmyH2C+B0hz2iaT6vOKvz8QJd0Os4AmhqLC5TP9KOXgAgOGTKT63DhbW
Ukb6IZMmmF9tdMDlKCBNZ16NmmCPjFK9AyyGoT+m3ff13Vq5ppcKKPBY4X5xqMXUJyZfbd62YFM7
Vjdg1dqA5Xg7Hep941t721VeY5fehzeFk9wpP2sHjUTb5MaDw3EaP5S81i4t5/xThGVW1YAVnQn6
LbPheGwcWto7haxF5vKsQQgwdpAQtJdMjxCzGphf7uYR+uroVqCdx8FtnJtPprK/vrCXVwHkLNVI
XcPABlAizo9BMoelWsWQo2nfKRhVQm/m73qRgAXnMTcHNzIkF9yvpunzl8y5RGH58K5OtCCARHL/
E5xVH43/nOzjbee//G0780f89Hfe+LEL+LLYqVqHevFNhW6J8jnczD7xkdrbWhJPenlOzz9JMOVM
HUptypfFDvy62PX2oWl/YD6vaCWmc1mMWjK9/y43OqDOlxsV+GooFjOeMXOLJG8QAF27DcJbjSTJ
JrbBSVbldflFIxY+RZoVbVEyTl+u7/llP6rwFYJxqZMWDgPDVwxujVeDH7m23/6Vqc7D5IFx3Ytx
bI7KTgb7vbrMVEMMgHlL44JjIKjtmuQqss8tv21A4ZPpj5b5YzQ8Xks84apVn0gSApzcSNS6WPLc
KYY57cZVOHPUcXRKiib3954+0vaP70Zs7IlE4RxZNKCTRiARRFnl4M+AixrH+6D6D5WoRdC/VQ+x
EYWOUTFOSz1CNdEG5hpa4/QAGUQuoO6+A/qkxi+jfafJcJbW9+5fsWKXVhCqSciKRT/NSzLbqZUH
ZvuF7auD5EW26l5/Kyi2gGthzZq8hCSF+kZ2O8wP2vQhOQDLMbvwQScyhMsfcNeV2S3ElY3RO1rp
50hmt3Pj2xhxN/rXPnGUad+rEqtc0QwQccskKxJcyG8JNpJEJOwtjDi7RXJjag8ZMNL/POJA9vBE
hOBcY0ZYMkzIUaXFQ6s/1P0rGm3n6V7vJG58JWV5LknwmSPAWFWUCPEQ/Ug/qVuDssbp30J32IQ3
5M7BpAx1os8DYp775oAO8O9v9WcmyX9cTgEuVSZ0KGJAAdUCwN2fu9PJwntt7FAE1jSHdA7dWgf1
k2dO+lZus2MRufNh/B6bjS4JHldOw5lcwb/wDklKs4dcK3jI1OeEA4jGpXDoybT7c1M9EyUYDe1R
CqoY1tnKvlvlg/2DKZ2yAvtFd6vxNy25DQNZT99K7HEmUjCiTKEUbBTQDumkQfuY1W1t3xSyWs/y
K8IZPJMiGFA/pc08WVDM1r6m/pMoXmA/8egpi3eBLvEpqxpZOhoFFgzBi8FNtRuaaBiQaaRIFPSo
ysWNG2Y3pJPs1uoJP5FDz+0xBbYXSVvICed73fCC6qWXxSrLT4jLBoOHB1ny5IYYsBWtFZV6AJ7A
QC+dUv0mskzzugBg3AFqGVjc4rOSWMgOmHMGHTTis1R/no1S0t+3KsIAwQIqUyqqw0L8kUaaMUDp
xUt9ldUTC/+LBQMF+18Bgn+PWk0f5yLPXCN/VFFM19N7M3uKZOHc2nafihHyGnXCe9xU0CNq9nPx
ZnInCSQWteZpTkUIFhWFTRiNKTSxMFMT/7BL31KQgAM6SsYl3nR1Vxiw8UB6AUJKEa/ZSumgNSrq
a0Z8Q9E33wCU9bozk0kQlEkRrJTlUlVucSUgD1TJqHFXN+REBeE+wLwkcng22gCU6DWmL2Qa3WSQ
7MiqDHBRqMBORNJPLA2GwVzwdEQJvhzvFcWzyhuSf19fp5XwFej7v0UI10tWh02KYd7Mraa71nI6
IDeDlrS65cquq7hXmLZkY9Z8sQ6sIjQe/pq7E9YN3Q1LazeyjtG04azxABXgZJOnsBv4Zz7I2uJW
jfpEnKBfC0pJc1hSuVZ9M2i72HwziTfVuyr9DxHXqV7C5Tn0Fu/jGYK68SdLtjz+aVBJ4L+qC4pY
S2/6UikWrjGL2znaqpGQJ9XLUGGkYE9DLyufk0QScUkEiX2MvBu6POdw/Jho7/MXRK1on+zRl8Vu
r1vfqoH/1kicCQtBQtdqaHhzWfSOkX2nrmMfjA/XhazdyCCaAyAcwHfgqQWLUysdON39YuLEoXbo
1Jandm+BrFV41eOciBEsDVPhiRaFEKOrj4rywRXvuhprD3oMxyyoYhY6VxDYn9/4ZcKSIlgaBfic
+1yJjlaSeiTWd1o0HNXhbiwK9JLoBXcKu5HAbq6URJAlAKkE8sxLE5zICpIUBPRR7QxXdKcd8y1S
vp66EBYYWzI6gY9OslEi8pJRCBH3qcjFk5zkZuEpOp40EKlvi3389FLsw8bR3m2Xe9U3sgfb6E57
1H4SV/FqxVG+ri/3mtVg+g2QWmhix19htVuS22QucNhG6x6Yo46R7AYFPV/762LWTgD6MJb4AZlZ
TEGdKxm1PZkbCyeg1LZ68E8/3U+mLP+8UhTBSv4WcgFuk08dz00I6TAvVoaebt0G5g9qbm3D1VDP
LZ4Se9tkksO9diBOpQqhVzgRFG0XqU1xjNvSqej79bVb3SIA7GGPAHWE/pnztav1fq7mCgeiHRXW
udRMmi2ZAp273ExZ64Jjw84lp3D5TTEmJuicRNndAhqeGLmMZAZWFYPMoAXZokOtIcGUV6VwsFm2
1tYYMM1aNVV8q7QBcntTrm2vK71qML+VFrMjKCA3APFZvED5mZt7bv3ous11Eeue5kSGsHN86AOw
AEGGxvZRo2GswkDzyUPWPsxIETeBhzFAVfevS127dAg8GwqFDI8nsa8yyxSLdBmEUoRSGfE5Dl1g
Z46Sveky0qpVy1kqhMjwI8svsteoOel62+5QMqtjb04KP1RaUGhkOuJEQ4YnsrpjJ8KWjznxY3NZ
ZMHIe9ym1cNEvXZ4TS3Jjq2uHWCC4ELQQGlecEaEkZkV2YANw9wITxXHtD7xsHYNBnqQyJBcqKtn
4Lc0W8gsc8Zb9MBAoSmmz5H1Y64/Qnt+zAv1qBaAtK5Sp6CyJsP16+BEqmCUdWFxms3Qcb5XIzd8
KjC6gvTLne3Pd7Eb78MXe2tt+sEbvMgP7sq97KW36s9OPkA/38cs5IoeaviAHK1zS9jayzKfK1Vk
OOoTEcKlYypqrowJVnbcaBvjOXqJQOvi0QPfVkeAO86Rax7c8If6UTu2V/8nIzIAPI+qgYoM87l+
eV4lBLO4OIDJN5kVZx4cYjh28WrI2unXzfW3JGElUTocQU4JSZ16aJAPxaAdiR/7HrXlH//BqQDx
GIUtcJ0gy3CuEyjlQ9KyEZkfdG8AEabmbm+9oMG3D2rJqVg75r/aewFgqaEha/n/k2POUmuKSb7Y
p9H7aTX4HANpuv52XaFLKixERadiBG8SR0pS6jXEKLvgtvxUGmd8orWf3gye8YCWxFzWIbX8oHjj
YfwLwO5IoCxd9ud6lapRgEB3wlvd/EzI94jGUB7cN0ySqFmzCYpx/F+DNkCPF6yva7ohrCPsVKjc
dOFe1e+y4agDAYP9lKzg8ksXCp1IEqxPzY2yi4BFgWxgtZ1r+5i0aDQiBfFsveo8radOVvKtbqce
OCy+KuPj+gesLig0BEMJMl/wlOcL2tXWPLf2sqD14NjgGAm538JXh9/X5awa5IkcIX62FCVD94SK
FbWOiXGkyUZpJNHQ5dDZYo0nMoTzlWvTPDQaYnT1kT1qe3D76o/NP8jmtDv23Jqe8hqEzuzGHrIX
/nX11m6hE9EiPFg6sopEMZZx7N8nG3Ml4y4ZJzB/fU+odOrTnUp21yWubhymwfEMssHeIpqoaU06
MOaxoDmqpgAHZdo3gJBDsClcl7N6FFC2sdAliF4mEQsyn+JOTwwYaDrv0O5QxS/K4DfVvSHLi68q
tIAfQR+E0KLHz7qwKUNMWLt2puxZ/W3Z/d+gB3DVmktOt0yScObqLIhBvglJg/5oWxuav5OFezlM
JUaxeoMCFPJflYQbFJketF8GGlTi1u3clw5htdsXyWvV0Kc67W5iFePX0YtevRVx9IBJH0eJZ3+w
flDkHwBn4M8sdk2e7Gkf7a/vq2wRlgDj5IboMoMzyvFtGvca26/orRrh6fp0XcpyrC/cG8NYC0JO
0CeJGe+Q24Ou9eiAs8afWffd9+6c7FV+mACW+XVd1GpRDGWxf2UJ2xrluAfxdsYTzy8+8EwHXdGm
cS0vbD2EYx66dUHQXP7VSQ7IWiS2MMkgHUEA4CVOfNEp0QYrXQ7IeF9q9w3Glq8rtrpTJwKEnUqJ
Uk0phwDOMi8hN1PrZZxs+v+S1T9VRIgZTL3sc9ZBjhH/jPPZMZDQSP+6rsuqNznRZdH1xOoUqoRT
tsiYADqcpB9jFbqpFoEI5smSNUOsrhvGxShwMwBLIk4XDmGPPMMEWXXlRBDVOKrqjrLi9qqFn0gR
LraobgYUk+D5IxxZlvht4KDHs1MfrGBDZfQpq9fMiTDhhgNjxEC0DsLA0xWg87lB8/XG1l6i0G3q
HZex70pWUEzVFHgC6Mb0Kzj46MrtiCwXeQlV77pNXBwgpEKXVCKqlMvEljjRzMa+HEtCC9dIjK0y
W5sq/uN06CICEAOogK6NNfUsTycTuSx3mMM91y1Mhcuij4u1WkQAMZChDLokdkVf303cntFbCUbd
fKdzEKqNN3UMYqcokFwra5KWWANN+wse78V6lUmW6mhKwazFgDJP6JX2wSgfQ1kOZFUOwQseIkB1
I1ZcrcyiDU4W9iVXjxpQEDnfNSNAkRJDkah0+ZDA6iGNjAcnBveWBuJzv6ArpKIRqAQx5nUXDK+j
AQraaKdlKcKbe6V8Zd2xMw55/xrJkBcvzq8gWTi/faHXcbRwL6tA6eS3WrHXNcU1yJ0ZvWrz7rqp
XyY/IQ14ExR5c6Jf8kokNArzSS1BmoLOWFrqT1P/YveVH4blpkpapyXDraqmN5ZiHRot+HFd/Jqu
hmmCm2PpJAX1zvkqA8fK6PhYAIJOt98mADXpJdnYiQWsXrziY/3YhlRyuNc1Br8vOAbRgg0u73OZ
yjiRKAih8ZgaL6OuAltH80atRY8aC2+YNjhTah/UirhG8JVTJrOsNe/CsNZoQ0b/3QXxPAkizexb
nJayubEqp2321tC43JocVEgt27fsrR1sMuLhrToaGNKWbflFzxW2HLONy3gjyj3AGzxfgNqOg6bD
uxVUQ3st78BFBoQT5TuCb2DKLpv2NLgdB0lQsrbTNhYbk/WYJUQa81zoHNchjyyQA2MWIrlJW6Ab
jUZb3aJo9zx38R0Q3j97MGn+aWQNXW1M31KkN9ByInb/a6QuslhvgRbFUd7qCsdk0308Do6qhZLW
lotIAiRY8E2gY0AyxQa/+LmGQUVr1SzBTAisJLvptsBlB31F49htvTfR3Xn95FxmoRdx6LSyIQrI
OL9aS08Clw7YUF26jN1adf08UupYeu6WauprFt8OzUMPQNq+CzahJisar7jhM8nCViolS8BEAslN
8DAggm2LGmnocIPZZ9lZXc7/WbT+S0lcXhRZKpirsKbKNGP+J4d/aGdyoHHimFV5EylAoMJTJM0p
Rm2jTWk9zSw6gppx2wBN8vo6ryq7zCwuE8gLQf35rhZzzDEjDmVn5Wdr3DbIKFXtU5PIEAtXzgdG
IhlK18ujRBfzY52VBw3OJJjBte5QW72PpiPMk2h/K0W7U/Jxjyz59rpql+mJZXUxk4NiDfAuAHV0
rhutTLOwFMhM471R7mLjoIXbOttR1S+sXTR7ufluKDeFvdGTVwX1nHbYGeZ9J6vdrupu2XiQLXGx
KVb5OmKPkQICezeJvDzdUvJiGrdWHbhpdLQzY3Nd7dUd/S1NjCH7ceJxArpQtyh7t1XfeRN544hB
dpnLW3MIoAnD+qKOgsSI4GcDQEQMXTeDD11t3UqJ3cTungqtOkYkfRrt+vG6Xmshy8K/isk8FNkw
QyDIA3anGoMaHLRkNhI9WuVUzSbtVIdWt0XuJpUfxE9B8QZqbhe9ydeFr1xqZ7KFizztB02tc3Cv
aUXozkFyo0WtxFyXsy76AtSibHtB5QKVvaBe31RVZAVgDkMpzLdA1GmoE6LAWJKGuIThw6kwcDkD
7A8UbLaYFDc6avS0RR63qe1yGy/IwjOQgB9zK7Q9UIBnW6Ac3CYmg3BMaTQTZrCicEJgGBqvCi6b
fV/mk8QTrtgSNlbFP2RF4e2Fo4oxQZpPJniJy7TpmAvIruDGitK5QFY2Q2xvgn/3aChBIkM6vXjg
4bJmNkI0Ff1IDBm3cx/B4hRM9qibuXXo6/XdwLinA+zNBGZsZn3mjdf2sg1YcfpnIoWNjrvCHhYW
Zte0Ro9Xr3YNCN8x96mSPmDqF9O8beQgshmdTFe3mW27QyCjcbiEP1isYPmrGbYKmijh5sknBGlJ
h8NUkxj8majyAuCSG189aY9UzV3gXW4I/bRjhqJovaVdjdbnYhfnD7XFdqnROuC2dRIWHwOLbSNd
cUagw18/dOumCjJfSvDEA0CMYBV90yXhZOPUFb2FaO7QpR8JXvvEC5rwNaHVnsYfWoOZTja86IAB
SZLaqVUZltHawcRxXFBiUF5F3ercRHAAgP00I/CJidK6MdXGXW3khUuaWtLitS4J70zgLeNZ/iu0
P4l5NMx5ZZ2GU5BQfWdp0a7pQa+VmRJPs3ZDABvSWCY6bbxMljNxImZUiZIYNeAGrQgl72YXp18x
6KVpLtu/FUtHdyFemRR4STbEnQsqADWZtAvIfsmDQPejWM03hlq3CNwUDD9Yk/mudZq2ywExctOY
jXZjsVo70qJCdVezQ8kNsqL3gpSLQVk0IOLP4oRO9MZbrK+BOFi4WTx9xBmazZT6tlXUvdXIkCBW
w1egM+C+NzCHYYpgp8C2xhBBgI6bpnb6+CYovzrlW299k34Y+hZ1enQ9Xj8tlyVyHOlTkYv6J+rF
SVf2ZgqRk6t59TsSIk9/gdAAb1unOwLjxHk4RP8AuM41vVzS/riysmeihZWdoqpubNBWuEnxg6sY
C82cerofiIwdfeWaOJOzRFonKgZ5oIJQG3IUPdsoXHFTe3SVsdl3KMgTJZIs6VrgdrqiwkEZUGEa
4wErmrUfcz06c/U8xE+q4pUBWuJliAsY2MXniyEAXnMoIKPLDq5Z8HdzkidmQRC6IbNmdm5ej2O9
bTg6xHx4BnaoW50TPwQi+GbK2/pNrWr9QTHsiRxAUoYxxqHSxg1LCSbOO+Tfwg2dp+lRn0rMcJGZ
kOwBThbtBENBzV0cpONnCh4tDHdNIfGjOYS3D60wPTbcbgdPr0HB53DWl5E/Gkp9yFS0/oAvoHdJ
oQeKm3eq9mW3arPTmyGdPDW3FZDgRklhus0YWHeGwhPD0TSreiAhVV+4rmUfhppbqqto1ozHY6OG
qktjLdCdqGyTfZcPBM+hCeVXzYxqfIPV3fVmgF6ETFXCTw000x6gxOpnwglm7tDbNvhd0qo/0cQH
l0bVmJVem4cR2xgR1w/hUI6501ZL62TeDEa0bXIl31dwLyDw0jLqYTxE3dlcx2Rbm3X6DFCkEZ1H
yVhweGB16g9DGtmdy8PE+gL/yZJLN+3vNKy0fU7seIvk0+TZWRAxUBRqAJ1rpx7rVmKRnbBJpsTj
ZtcB8atlAZoeaP4Pr6buls122bhamgTdJg66qEMDbGJ853bQfmoxILbdNGzqvzECVDyXcTkHjsEn
0NFZiv2dGVjeJ7M0w7taG1FpQZa/JM4ARETaztzvayC14E7D1TkA1KkvAn10o6rd522XgDx7KPbI
n+p7tR2tTz5WABvUiygvN3UDC1PqkRQHw5hIflsYpeXrSh+HXp11xZGUfXCr6pVS76YCpNFeqqvK
bd7Bdp0J7MQfej2Bky0AlDeGtaaZc28wDbt8rMYkOrJ6ItRFexmfnWLkHC2rfdkY/phG4SYBS/Wd
YszaM63HeHY47+fc0Umpaw+V0ReV3w1aF6K5riY346A3PsHb6q/enoANyVhhoMlQZ7l73a+uvjuQ
K7cJHpMwIhEzq65bWE9e4VZWGYZhthG/1YcfaXwHPqoi2ZHyu569idwwS4Z3tiYaj2WkDsFSg55f
8cYq+9bmTYoAqI2Nm6bv74zwKwXasZFWWx3ipqHflPpw5ACtaVAOaalsPHzFBQIxEmO0mGlCjVhk
/y0Udc4jhMhup2iO7m6Nm26gOJUqeLZlvNMr3n3BB2cIsXT1EmlVUzKj0VoFmcvOYeyuypkbN7sp
eAmIrMi+phZyZiowVpeuQzGZVU0D3CYPwSDTUGRJwf140NQR2Odo4gfQOLxI582hloIupGPDIAmM
Vq7Ls0BEuMYyBdNbCkMgwke+s7jhKVhgQCO7IZH08q/oSZeRCmT4gTgE8PzzC5OM6I2wJkCzJn3h
BwAY9XSlfFbGwU/AamkBtGEcZegdK2/lM5lCHGKGCfrIEsjMusEpaoKA/fn6kVyJk4HFi4gczwL0
i4qjEEFlx7SZGpR+ALRMC/QBjrUTWJJWodW1+y1FfBoWUdL189AV7tzZuFSVtzi17+KCuYqZbcyQ
bvtQ2f6xYoD9x0AODhuA4sXtasnUxPMAswTFkduoYJ0Lgn0Wa38ergEo1QZeKjIBQAkQrKJFBcKq
ItB7JFrrgzUQSLqIqF6AwnBdnbVXJroJ8WzCEUPgJnqPiY0VqULwYBc4RB98TE3k4Ke5MNy2z5TK
ATYAviJK0ml22EAD5kwIQn4GfddzJwvD9KYINfMYNT1I40KGzs6gCo9RPCi+RrMeucqGpYGXtkP5
MGbM4o5e95i2vq7GWo7gxNzExFPZVhqbU8BgYU6FZagzf+vjPm78OXuI8mfW/3Nd3Kp3OLG7JUo8
CXKTNtaBXQBxUQAWoR0m8eb6jcpQVVZP6YkUci4lNpDiJot11ybSaUOCLE8ayQB21p5BsDPkVnT0
JsMBLV9xoovdx2C+7kBTUjGkV6MZXdZAVJx/RqQAH8/PIXf1zMupJgncVxzEmVjBwNOmyPU6gdiF
3a3KX8g0bbNOImRtBVU0O1CMsAK5VnzitRlpJlBvLuQRAJ8m0X0ayobfZSIEV6qVNe7KECLyPMXZ
CKJHvY3/POkAR6Ohio6GoaVkd75FNVfRzN1gDNNSq6eiUT7DINvkQSV5fK8dolMxglV3cVaz1oKY
ZRQruy9bcDnHt4A7zWyf9O85k7jSlWACakElNJMu2I+CCeQc5ZbcQBqvnSKvLNv7ZDb9dqQHvQ0A
Cz1trh/aVXEWftNEEhHtCIK4ZGacdRpepgHKU2iJ9NHt5elVjQJzdFvJwHTWribQ0v0rTbAL3o+j
kkyQViv3aMFEo/FXk962xiZCSbuQufG1rUNPM0MDNYBjL6BSaRrrczTMkMb+oaZvm9tx+M6SF3sI
PN59jZgZ/fPFNFCSQjIcYEHI6Z+bJCUjCo3gQwXs4egbZQAAsIyOoMBJ3CkyJ7dj3V/XJa44DKT3
8DqzUURFpC9sXx6NpV2aFYrWZehoI7sPQ2Or4933HzTDw2cBn0bowkTYTmuazBhnrQDqHjjFjw36
0O3Rj2o8e2QjE2sWeZLZFoMkEiD1O2cIMs36o1RVp4xfJ4ZR6GA3yQpca6JOL8jFjZ14+RI1J22w
cZdQgLnq407rvmr6aMR/M8O/vk+rdyMB0ru61C4AdnYuqUu61tRK3I1AdcB7rMUE5I4Bxjh4uy5n
7YChYeRfOYJGSWN3KIRDI7LEel36t1WpAKsFpnxm/zACeqhSGemCTKRggmYxgNZyhsi8RfYs8KLo
qZlCFy0FqfF3hF7W6xqur+QCPQ2wWkCoLHt6smdT2FiZbi4vg1Bxsv6uwvB1Hz8aqSx9vmocaMNg
DG9nAL0Lh3kO+oVlCYKa7N3Ib5UMkM6JC0AfjqTDdZ1Wl/BElH6uU4G8jTkSiJqUGzXVHT3v/Cw7
hHhAp+mNIatpr93OeKr+q5lgjCQmYCSrlyVU+Qa0mUeAXe2ua6TJVBIMMQdSV0y7ZfWmnwV7mjS3
jEbHmg5tcqjnTTq4DBRv1a5NdguhFItfB/uJtQ8TS51GeZF8zbKAQoKSnmos2Giid2WpUnxN3QNi
84hKomPa3S+gk4odbXgzXd3w5hgVfhdtJMIXQ7kQjvEalJwXbGUmGJLCeBpaDcBfA0v/kRKkI/hw
pwDdwdLS7WSXDgZ2vbH+WaCJHW4ul23FqnykDIAjghKCdQEuinrsECuAY+0wGElID2iqbCH3U1nv
0JzsFBo5fR58UlZ/UFXykF+rhS0j7BjvW6ZGdLE2VGJmkWUWtO+H9wHY64FeexP4oRAevgW2vkcu
0K/GFKYx+qGRfiDF5wesvQHlh6wut+Y6Tj9FOGZGYJAxa7EQhe1UYeSr9j8IclQe/pcVPxUkHLDW
ygEZOEAQN5GDT9+ItdXVymnKF9Z3noJhRzwBE+SWI1mhYe3hguVGCxmGn/B8FXsx0dKQ9tzGcoNU
ySEV2lW+iPoIPqNkNPw0uY+mu/w/9H+eyVx8wYlLnilOVgd2HJcj28t9PZ5I5rEkH9C0Eo8/ersa
nq6fqTXf/FvLy56Due4yTHfBYY4dGDg4bm7ztoifcxtNqLOsQnXZkLPMCyHGQmsikpkIuM4VpNVE
5ogs80L50dz0H6ofOqDCKpE5fiic5sHYsufO+5wcy72u5+KXzlzHuWAxlaNVZdoVJQQ3irWdtdTj
rL0NWnN/XczFhSCIETyUEQPRKEggJuo48NELR3+/LuDSLAUJwtHjhOQp7SBh1r8pel94vRvsN0qf
dP4eAYVV0Q4gN5YIvbASQahwDMeoB5NcCqFGhSkaIExgCtBL48hBEdsj5lcHRsGoeOoYJh/tH2Mc
uUr3Di7rlx5UTDxBmwAdXq9/04ULEj5JuBaVTg2NKsQnIdGIcefnqgIU+lMty8etbSiIMoCpi2I8
+J8Eg82rNu/LFhWfVvfiqXfzeZZY5mWKH5qciBDbtQojDq0SA9xueJf6owNot2ATv87bbpN+Ic7F
k+f6ykkFCkbKyhAltwVON7npvot9cOjRhewggTp/q46OqrHk3l7bqlMFBZO1w5TVeWxhDfv3UfVG
81EzP4w/Tqn/j7Tv2pEb57p9IgGUqHirVFVdVZ2TfSPY3bZyznr6s9TAN61i6YiY+Y0xPEADvbQZ
Nskd1mKGkVmjXoTlQEtYNSZ/Bh12xGYz/GyMv9ujt+ZIcP7P9VMKVItYD6b2eR2BkRCpRFA+oNFR
kd0p4lHWXL23Z1u+QVhvpUsFCZD3RP8R0jqp/2SUthE96JVZR8c6j+yiqzmL4uqWySAya4JIvgHF
JyCqpSv7Vithj0vmmJ36zzjj0X9xxlBjFoRutB0qBwEm5M9xaw/dC/2xPUtrvLMIHiBrhUlCATib
SG8aQa7GFhlfpaqfNajK7IdRcrVyejdyEVqIvd7vhroa7dDvpBtdTd77vARxSOQY4YeCTgEl7V06
TA0n8L7mSaF8iQI/leAgZN9ChtTKAcnR+q53AlgSQmjqeagt/hWpZqNx3PbaMC+xmGGu/JwIKQqI
rKLsTXBbWlP1IfecovC1zb0EYbYdWrF8fWwBko2gcPRFO8dTMoVW+PSf6ALBYyNpswYUitZmexe3
I7Sb6UHtDzj6RFvBRTfIfm2vmtXJWQDMti4ASIQCSC0FgC+CqxhCBbQNTa97zWVHzHi1UWsnCyQe
NV3XkH1EivUSrNXlkYSDPJO7/Sz6j7J3t41Zm/3l72eMKYNW1nyPohMWtBE+re1Ae24GXm58bciW
KPPPF0OWoSzYS6FrYuXRoVN2HnFksUPhJDprn/6DPRDBQx4fpzEIfy6Rkj7NdX1WWEA5qlXWLkXp
v6Rx/MbqpHyDfN2+luYoXifVBCAelDB0bYc0JsfRru0XDYzUVMJSBpsWY0ZWgQF8iHBM0XI/1ZaR
oQriMfovzJoLFJ0pas2QMxB7CXZIvpuKfweIY27PxvVrFAcGqjYgPYTXEbQAGDvaVoF/GYGgghIo
kw/oaVZbNJ7sYmLr3qGo3rBD42aH5B+YXW0F3a3bX7A+kP98gMqYGAlCVKFaY6ZxCCyo0HvqS16/
D7xi3dVt9G0nG3PwSSjmYg07RRFxBpwNyZPBu7qsbiLEhNE9hEoh9PFcLm1vpLXURWgMz6RXpXpS
wgPJDnntRDzOhLVTHim4f4BYnyDlox8FaMMHe4HUn/v+ZRT2cvNepXuZx7EkzccL++RagjGuQc6N
tkJRFa59rTm52hP0iM0xMhGBvj+Zb2+TZTonx1HNPeXxy6zu4oWZzDO6z6MsGTUgR6jimtDaUoSc
Y3yVk3ppHLP88SSPDH8ABL1rU7t+FCzhVrDKnX/WnNIuD4XlmAjDPPV29iKffJv3nl19SS8+gF3+
mV6pwSRgzeg/xSf/Nn+Fgm5jRk9/hJ/1vfhw09qohD7zevs4C4jdDbk0oOxCB6qUBmYdg2vqpLen
srHl+GeiciJea2D6rJU5B7xA6sBcLSbfkJN2dsZDnLuhJFmtphzaqdrXogF5wMFsqoJDOrjq1nSE
/VHqNKsWsb2TtPHC0EtwNc1Dy6PEBJcVRX18I9x55UHRzdD7g7uyGZW3sXTSYrvh9izNfovdNssv
mBf34ggS9KoTww5f4Oe30oAaJFvp3SI5Bz60u3d+9OjhwbvtSleDCnO/PsLzyAIjw3eJCZLUpglb
A48aqFL0Mhiu7sPiXqiOgVpbkElFKWNsQgGMAzv/WtZUtOXi9IBgElK0jIdIdD1LMxWwRkaFzyKe
alC4GP0R8vDpIatnrnPQQ+8Q+xssLYooHiRSj0eqPhF8Gej2urb/LzyuMwkROlGQXELJ3eVQtNGU
x5Xko/+heqzpW4LqpRC1vtuWr51dS5DZdS7mWMqmsUm9ILVkwdGDG1W/w3UJreXbKGtucInCzGoy
TlonEJiCd4aplSjD4lFG8+xg1qpHxJRkIhCU+KFPwVYADNkwAx4x2toBaUAOHZmHeWOyl41YJ3lZ
VFFqCX71GmnGfSUKt1Qdjrra7mqp2W8P3NqZb4gzs8jc1nbVHlGC7iEzplnuiuRm1ryX+t8C9Gvb
IKuz8w3CXjUHUBfJvQFVKL1urUpGDTTvqnmdOsIdDflzVDhCtwujx6zl3O89P/NgRxCaZWqmf4W7
8DgcCzc74nETnjSnx1ExOeptcKMcts37SkdcbW4Jys4Kct0oKmFOSBGBEr2ssTbywOoMEwfUKT6X
/VN8iO1oB260bbzVJfK9b9lAnRJDndhvwhThHwit+R8tZGpj4zMr7rmSL6vL4xuKDdiJ8qj3YQjL
Bj+xw2g6hUNgS0PP6exeXSDfi5494eM0jJTJg0Wd0u4GcXiYcPxtD9qqJbPEoPhVG8o2j6uip3R+
Coi6+KAQxYsDp/d/bGNcd6XMvekIEaCnASTm0Ey/dHapmlQokoIidG9NrnGSLf/G/1Ptgzf/ofiN
wCN9BEmA9AnN15krDAUY2SF+2/6GFTsvPoG5ELZq7SulUKQWqUdPRhkVIfca+GI1W87QPu9so60F
WHVR0WdSWgjoou7t0mJCE492MiyWURIfCTi8lJMH0shWAzGgVUzI0bUz1cY9rRoXnQucrbByb7qA
Z04X0klRrMYVZlV2BVDiQEe9Q3dCaVFyRwTOTXjt7nCBxpwyNRR04jgEGqWPDcINEwpKIXuhBa8t
xcGOANzJa/7D0XYByhw8ymjIMlphUEFW3BV+j0s+73m59ny5gJjX1OKM9qmep0ICuwThwVPcWndo
4NsyOSveezw3wQhm9UlTAU0L6Gt7Q63wTJGOqI6lgS06PPbqB/F/jOWz3vHoaNbHXFVQtYGKpblc
/vLbIP6UluGAb2uL1xQS3d0vZXL7Qt+l1bM82Vh8EAvg6kGt7CIdexmZkJnU64pvh4ZKngQ6Bn28
IX/kHyWEAvalrVjxs2K1R/FQOmig4dq64tjxjCeINqDwDO6QmYcgEppMkLB3B3d0pF/eT8mZIN+G
ThX/T3aruumdgZV9iB54x+equQr41sExhGA/e3qSUfZKEQJRljeYEX1V0RLduNueYtU2PG3A4IGQ
psYWFCQCoQP6vLBTJbrThg/0tKEsxxqy3RDttqFWrmpfGqz/g2J2TAlyY13NARWIdiKAAX9vZLtR
4xi0cmZdoDCTBZXQuV8FKHq8G6S7WudVHqxOymLEZjMXu7KPlFwqQgBEkqX6L2HnBrxy2LWby8yL
hATMzMV7lfkPgkqowg5aK1pIHJSZobzESePfKDMPxROFJlLsgnIFOmi8tM/avr5AZs4pgSYQfqez
ykv50CItnoJC7zeCg0jEo+mtQpKOF95ahURtrIQSsLn8kX2DiUbkJbRDogRRmqR+zqEP2AoI3JnN
2JoRyHOEEe8He3sxrsziXJD7DyhrJ9GjMZ5JzLPpPlfvifhXHT62IVYOwQsI5vpZef5EywEQvm6R
0aw0Uz34aIQddc5p+8XXylx0l0hssq7uGgXcEECiRf+stOVN5M1MRxFo4UcMJLUb+rdK3lXxCa+J
Uj2lQwAKG/D96SaJI1NXgkPYqejnrGxffZE8YqXSRwhVP5C3mp2S3Q+9chdBlHN7gFYcwsVns5eU
sAtEpcZnd4hnSLnbi68GeFozZxtmdR4gpQ0uUwP0Cmxs05cDr0CnDsL26iS/hoaR/vSxDKFXL9MA
zxAFnr3JVNAHEfRY/vtHlgL5R+xh8EHN/e7MKuiTMoUGZgimyOQpJ8cs4Vh3vZDx+zUcToBQwKY3
/3zhjtIOxHlehN9fI1GLdjIUAsauQd63x3CF1RQwIAxGpAR5OmBdwswFH0quQOwrCR/RPN/HLqG7
wbdV3wcd/50y2eVch3dqrPJZkc3GsiRTKdyJ5xrXzFXRQYlrB0j6r0iam6AQo1GCuWX+J4/VUzMK
u7GVOG1XK7FNVPfiD3rWVCTG2Chjk2RimTQlgnCjqTyTXWeT1/TGO2lnpbIaUzunnyiSPSY3PNnQ
Lz6Jy70MZDAEoLgYBLzIHF8O9ERIKxQEDrhX1SkwBTyv/4qgOT2isbWLTZI04BBvyqmzwpzWD/mQ
QOVtSsWK2mIY5vdoacYd20/qEMp5Rq3aFMwdTl9XHZi51TbNTPSt+2jTLOPg2dPa+rmfcswdJbG+
l7yIdx7PC+PKHlQLgiwH8UwUnF/aU7ZpospRhUy77CM2U2gohzUS0dIEXTdLKT2NVYIregIxMdyz
eDSq191fuLih2B1vISS8runXRS8Bv3WFzR8dpJ/eL2oWJwExasOSDxCReEePNKqX0CJo3qR38i24
CTjXkWsfd4H/dfgttqcggoSIGMDPk7++evTCXeehBJlztVrdFd9WsoWZaMXtImVWMdLrxxhd6xVk
lMWXbRcwTxQ7kSiwB6UdaCtmkYzLiWxriJsUtEOEFhENqVXOgUF3qjfhiM5NXfA4B/T1PQ4cymgN
1EFDoKPfg33UlVTwxRYmQXbBMirJlIJf2watIiDejFuWOh8LrOf0cjABBfMVQFNdQ0YfScXRn1kd
sgUCc1UcS1SYFDEQhvyh88Ce9kSioxGDcoDXjXp9xmG0jFk6G9EucBkw7rn1ugrqhT2W+XQLGnJS
7r3AyXpTAc0jl+F6HvqrlfANdqW+gZtNlc0yFFVpp9K5H3dp6ehgxfP3quwO1M7ruzRE3+heR3v6
9qStaKNfWGowlwZPSOduHYCXt/UDGUzhxbBGp999JmfFPoO1KLC13Zu4N/1DYYog0gcXiZlZ4O5x
UjACcz5nbeMtxt2QLjcFGvJQ8TWPOylPFTKaxt7n1ZyvOdAlBLMRisDwPHFWHWkTux0OEkoeJ7tv
kFl0Bd2qudSVq9sCXAMg5UWBOZpmL00asjiWM1SRWn7h1s09md6laK/XdyOkP5o/Oj0k8s9CAINn
Fls5+VUr/zroiE2PALuigVkbDwJmW3ql6kcthb0ptKwh3mR2EsdbrlmIHjkUAIMTFVxfDAKZiiKW
1LlElkLOKz2D0o2zLFbibzACaSww/UAPh7L7sSoFUnoxiPp7BWUBx3R8FI29EJ/9xslV2zdis6xR
6Ib/OOnDNUewAGb3Zqx1ftN1AAa5miHsRPo7am7F8aUubsTG3t6La4t/icWslGiEKypmIwsQ2dbj
r2KSboQg5KDwLGK3WJkl6jiLSASUmup0l2RHvEQ89Tdp9ih05qDxbGJ2W4uyvToms02ovdJ+1s1N
1P/YHra1UwFaYWSWHkWbJvsiKAqlqsoG0k+6J6NkpQr/hB24y/p8Gp1g8CcHmuC8Bqi1QZzDdEiw
ouod1F7MphYCGhpzIV4aPzUNCJctgbzkojkaIJZ53rZvZQhBUQ2+Y7RNoJzfYM4iue3EXFCB1RgI
/Eqy+lw06uQmWjhyttmKa5zb+pFhxMNuppi4tMonHh6+kPC1wiw0xTG89fN7iCjcCmJxU9DbgFBX
V3A93rZvJakF9sdv2Kvsy9DOpL/wH+Fg7KGthfZJzfbDVzpKe0FQb+riufKDYxfUNq4VoGuRcUTV
shlNGUosX+Qo2MutbMnix/aH0ZVZxodhWYG8DRcatqCv8qMu1zIsXj2H0IrQ+vFNoOQgo0uMMHrF
u376oRuJcQhp2+8jeYztqm1w+y0kMDP7Ddh9yikO3rKqIPdg64k8m/SNkuy9Om5lM++H5iYb6BCa
KLuitiYFxWcbdT5YmsCe+plkkfwn8KrQreVhHMw+VKXfWlcph6wf4+Po6+2ABEs1PbZGJWJRkPiH
V5fQzaqC2kWdcZ2ehKw1zjHp8n9dyIFbkSKDNBgENng1MuvfB+NRl841VNoohDtBnSRHLY1DUVQV
2qgQ5Rp13QN3kNz9+9NMMcAeCP411HKAAfZyiQ56oKGjEpm6pnj2ELAPuTeile12gcB44R6R8jFK
kckXysJEeFBtbzweUcOKy0LFMaq28CL+CmNcWgFaTFwVemS/G/FEBrvtfnSaS+PD2L9uL+GviWDu
lkCCX8TpjAKIr4f54r3U0kjzRw856dYaPhq7sFNTc8EgZ0pP4WGyiofBqnn5Ixlfv4U5b6sFpp5J
Taf6SFIPrvw3PvaObk+7/JTclofG8l3lwLs1rvitCyMZv5UoTaWiMAK3xp3/mL6Ep/gwOIVFHrcH
c8UdLGG+0qILu5QiDNQeDYJW52ougrm1q8Cc7sf/DYVZf1EWjCIt59H7mGz/wTtBql2w6WEbhTNk
X7myhS26L3lN0gMlOnm73AreartzQlfj1JKvBKOVizFjz39RbvxoAI78ILrdvjlWDvzCe7LrH7YN
Wt223wv9q7xvYdAkaaAcoQBSyX7ybL86eNLLNsRKGkGZhSxRRQZ9BSR4mHXW5k1HmgnJdTH5UQg3
8L123jmj+uhpLijwY+mvRtxc47x6V0IeQKWzrgf2r8HyGChB66nIICBrZXSWFDaoXtqXOARy3r6d
VxazbwEEgSrQJSDEyrIVi0mb1FIaI3eltk5OS9AvoeULbRQD6oxEB1lPVAgKKM/pU9uf4t/bo3u1
IpFdV2ZiDxFN+rM83aXX6AQtK/q2qKEhBR4ZUlm63JlJoIIswhVUG5QiRd1zbqdXQwtMXKmQEEIw
DXe52U8vFo2QJ2h7zSpgkhz8+pnmyPloT0VlI4zCmcbrrcCAMW4x6YRcB0dwjT6jI+2OIJ6TwxOG
MtdewNGYGG8BMkLbY3odZmYwmRWbllMD/RlgyuJNFt6lDQaysJvoKcbdv7Xl/OyTfRw5Nbi2mvOo
78X+JmgetRCX5mPo88p4rzbp5eewUreCAB0LmuBzasX/2cf1pyrFu2Lw/u0l4QsG5x3q8SHIx0ai
RLyfaJgDJtJQZ6NmPxDE5bibqxOcgWBCUYZPVQ8tVRjYqDZr+QjmBWcS7sX41SO/tieRB8UsUtVo
Zk11bIyqFs0gfaiF0i00MGeDQCDnjNz6BH2PHLNGmzrw0gRFXlabVyCwtn0BFZoy51BYB5m5lxFD
Rh6HMSgeDD2sBey6GJf4OArAQu4dC5pxpujquP6aom8YxpYqTND9PNW1NWXnoXpWhfq9zm7zpHFV
xLkC8BvzHjJXDpRBZHbbBP0lEjVAbDMwc+Z74w+Mo7djYd6EgjWB5Kb79/yK8GCz5tMXxywYFi89
WNNFYdMOGEviN6cINXiC1jtJc2uIzw3lsEpdl1LP9i3A5ovfwl0WiZ/5Sgj7woI6A6g+ghQV8kVl
eYXb+aIpdo4svubGA1qYSfvaimbCEzi8PoOZb5gX1+Ib/GxKkAKAwaoKipifg/wIbri0AdO6CDlm
x+srU5fvau3H9ibk4jIbHroTgYasD3Yhir2QTiLdQw5CWMktQHgqJKlZqNAPlm1x4jUGrG6Xxagz
2yVLOyHKRiAXSPWQ7mZSh10X7rbtu7qzfw3r3KoC+nDEouelvRhWoQcZuuC3tSVNxK4bJTJp075v
Y3zlGC4uGAyIdAnSG1WjGUMDglzjDgRQjfRmGLtKOKXyLUjlrPLNkHZ1c6vnH41hbWOvOgNoofzP
PmafCGUsC50BaJo0YJAj5gQNzgB9KmA9VY19IWi8VNnafQaaSYqEFzLyvKyWvVJkEfEnIArF89id
G8PUQtcrejPBzapt9vye/qs+g3l4vxHZ07XTpQRUKkDstF2DB3l+P8YTuh1zOwOZBoXkTV0g4clr
QVpdnxRSMxSZpbk++XJW0bMVZ8qAPG4unOrhIfbOmX/Ynr3V1fkNwRZk+G1W5nN/mlVC0QXE8jbK
ADjOm2MFWxuWih5eQ7MVCmo0qji3/fEYBH+27Vi/A8pQWJmVeSAbxSxD4otJKOhASeLgB/5/J1b6
vtIKJ/Im0DLTXa8+ZEga4uLLo3Bd3QELaMZ5T1WaTqhKAbT4WgyBaSQdQkrtofV+0P5nXfJk2lbX
/wJvHvCFRylRixL13TygxrSj0wDqNeIUuWSmRnfnl+qOzIQaCY8mkmcm46fToRsomWElQ3gVvN9d
UgYg7BvdnP4Uu9TppYL3blpdOqie+OJ8QN01M6ltIKdGM2FkQ2l0JWmA5F1xDiFFrevTbSS+hOK4
HyAlZmpjWOCejQppQ3gjsWHqNR7fKq9PeHW3zPzAIsrdQDLNbEgZjQhtpOiVNZXDLpHaxyHghQ/m
M+fKk/8DoRL2sVZkSjIFgKCt2Su3eLxE8U6X0V/PuZCuvtAWQOy51CpainAwrhjgWQ9Rt9kiJYm+
on3GzcOuT+P/hg3s2JcLFlQJeUjmaeyafac+6P1bI/IOhf+PA/gGYdZKpjYTGRvYo6XggRNB747K
6ji5CT1kIDMHjAHS/Pytef1JXGBm+6NppC2g4gfrSAPKXdS4UOgV7zu0ZEEFYVT3tLwtNc4VnDek
jA+Adl6sRwJAM8nW0I3g+Tut7v6L50a7PeiP8Rdhmct5o1mSDvo8bxkqboaw2Mmj6kD/1dr23atL
fgHDOJZSUkc9UgGD3InZFr8rNND5OUoRI9fzBg7Y6rJfgDF3PtFotLwaAVaOmTkmt0UnW6P/q855
+Tke0OxOF15a9cUKbyQAhdl91O9EGKXp1hhy0qirC2FhD+OSlAIHQBxhIRAN8Q8/fQrI6KZl/bQ9
R+swqJ5HPzR6/Vil7LLIg7Se4JZEdHj2dETK7GkAhdL/DYVxFFlcVL6uAWVolL1oBM9QZ9tFmcF5
Jq+eZOAV+J8xjKtoQy3xW92Aj8W7fwp2spc5Srhv8JwsfXvivV55Y8c4CGjX9XKbAw5dqoFkFVJn
RiEvUs+zidmrCNYEhjpg6FJEAu1KMoII9PzprzDRJwcJLARTSqiFODSZ2uftWVvdvypFrRXKLUE6
wdhXlXXSqKAztFLliNvxIFY2BddoYBGRp5S8evVZQDFW1gk6ibICUCJtT9Qfof30OKTIqZLW/91V
yYEiK90X0EfZNnF1Che4jIuSSTx0USzg7oPV0YJ6CvX0/tBzApmrc7hAYXwTjcERTGfrdNlukscC
lDciqiPAVFxUhsOt11n1UAs4xkNNbdcaYgqjEt/pEAjuih2tf8pqyxk8Hg7josSk7/SSwCypbMxh
vjWWIYLP8VObR7wb42qg6B+bRPb6BAXL1At1YBnBS9gfAtARxuCGb62pB/Nn/DQZfwfynMu8Ntjr
Otz5ibgAZq5Tg6Am6pQCOKx1dCL8rT3Dd/UBKjlwZWUs7NLiqetG0+h0u8dltehAyQIRIolC57jT
HsELfT+mxOCM/faSQrXD5SmUNZqMYgrMcRO9NN1R0R+aPLiJkldV/RlXPCGv9e0JEgLIsCB/zbIQ
UHFEnjqBE6oSYkLIANLpyCPXZiYehuzXCKZRI/gv5/lXnxVI2cG4zXiEIfYkKazgXPFARyOdUzc/
avqnVDm35fUIywKH8QBCO0ZR7cE0DYQV2SENwY74kVT7tHsYxZ0oHYbis2pfyuQBvVD2tvdZD5Hh
LUCgjY2gB1uII7dCgOoHLK6qcZTqOLVOEygmzW+L/MZo7Egz27IyfbDIbAPPnvvqMfKNy+ZlM38q
xy6G0ZMomQnaNLyBt2FXQysLCGbfjJ3QJIkICD1DRwWsKLS9ipssWlxjaLyMrauObuL/62aHr+36
z4iyWVoty1C63mHZKIKGqWtfpyrZbQ/e+pnxDcHcMhQ1bGsCznLLyM8VFBDD/FnD8b8Nsr7jvkGY
s1dD8ZYwQrbGQo4Put2HeiafkKhZY8LU4bGJbyZhvw3JWxTMjkt6kmatBMjMQ2G6ltx4efZzG2L9
xPi2itlsKvU0LdRxqS1RH55V58zLd616DkEx9l+Avq8uzBxBe6f3ZAr3KGto708j35Iy3emGzMx1
+W0ba9UVLzwIc7rLeik16rzkwGaVqCgMjF/rPrdb3W199Bjy2n5Xx3ABx5zualGLEKwBnA8FtfBW
LqxSv8sUjmtaXQwLFOZsh46hij48oHTxdFCU9lNsJc5tfdsQpB0vj7CEREaRhYAIy8oOcDsRKMik
75PS3Z6f1f2qz2kYkUCDk60G0I1OaqIULaXSkJ8FmZ7VlLyqlfa4DbPuzBc4zOJGY1DcehR+gfZv
SGWJ1IlCl4pmo/gOqVAMtwfNYQC6Wg7uvJavnPkCl1l/0ijUdTvNh4ham1VX3ngTNfF4tL1sMLO4
cgLjV50FHwVUMYpSA1l3fdI0MBVuf8fqdC4+g1mX1Jsy2jfzjSRpbwq5ONbQv0yHwZQEXl/6bNGW
xcziTA2l6PH6qqw2/VSwcKoIjzvUivdv4OLleEWOWZRZpXEdexmqq7HdKtcPQgtYxmgRmeMZV53I
fHaBSA7MRzozibI8qJHWY5GW406u/6ilWaAmMCS20rxUpObs7tXTZYHGzBVkHeJGGzBXpP8pVS9q
d5SM194L0IhyzAp3bFrOHuQBMjMW154gQ1QE5mWR6atWJpxFdNRU+W1KwSruUF44aNV/fVvIVqEr
QQBVFSnAptfBdYFIwxQ1z9sLfr1UZIHBXHG8WqqRtoZRJCEPRtgbs/pgh45lqbPFZLgt++iONPVH
RfvJ0uTppfamg6B7iB+Gd2E1U/ZVSeTkCfWg7QzOoH7MUzMyoCnK+VJpZcPM4neow0JF/FXxdeIJ
DUmhuWIlFGn92t+hiQ8db3mxlyK02pao0u2anVzEoEmFp4r6w9AYvCDQNZsExmoWSFHUWYMPtWWX
Dt8vIIzaznMyWuANRm+vpb3jn6CwtVulNhvnB/ndoAZROGW7BkXKVvIgnMbd9lisnQbLj5gXziJ8
11DQsxQChqIEv+nQi24uWyrVOM5wDUVdLI15QhYoHnpHobuKpRGR6UZA3igp5Fu/RBnpv7dmicMM
KWQSoiLSsJERxd1TL3dKDQ0lMi8Iv+6dQFulEWRn1SveUVXOI0WEOZr60qmTWad226DbdnRAyUNU
HsHB+lGKTnwIYYLkFq0Kl8Pn99rgxTJWShJbiTaaeXtKkQMeguchOPcZ1OAiU2jAS6Vwdsqq21gA
M6vDDw0hyVGwYY1auYNA5K7nqQStnicLBPaWHaQKrlIYykHHFXhyCxXKfdo+h0ru9tJYPSRBAIm6
aKh/IYB3OYbgijOGvMfSyIJHpXRCFFwQ3EplB03vHKjV1b6AYkbNG6SOZNkMVT7IYm+qNQFjd8Q5
Q3gozMhBzFgWjTlWJ4QnA4UBYW4mXEbi1YPKwL7BWqfo6GBAoL0rlLTG9IhgyPbD0xihxQz8TPWd
kThRnJgl5Zz81zTds1uc27QQYdUUKEReTlSRdHEaa4BsMjM+K4/jvfpc30r3nkts8l6ZIG7oDv5f
XOq2F8japl7gsjcbqYqzCPW/eCNNB11zlBaVZfeSf2xFe4wetrGuu6AvjWTzDBAMjTtchHFW7gzT
dzTf9OH/oXd5n96ku+JoTOYbMZOX0oWWcmOiaUXgPDfW9sPSXOlymJFEpqEqw9xpQCn6cRwRW37W
K1sVf23bupo4XCIxO0+BbojU+0CSoiNccju2NiVHRUFlCd1XKhpNVKvkNWle9wQxI8xsQl3vfKkT
MMK1mZ8nXPPR6msOvonkR/DWvHiPx4aa6Biyf3mOz8tuXzf+MOjMvpGmOCRdBI8N5kPXe1bvI9TH
a07oIAu38zGhD5Gt29DCPiiPpS38bEBFsqvfC6zuwqr3uDYZ4IeNDnv6o3LJg3AMee+kNdc+s1RA
b04SERlgbtho4ZtiyHPjDBtuvXAAFwfv2FpzUMtbFjPvVQbNMjLi8MggUj6ixi3deT2v42w1YLlE
Yea5SpRQnuYjKoVD11FonpxBHyIHn7RFLUUiuIbolORlIrvecJWRONurm2fkfL4tbjYysrooXAS8
mD/0AvpHUT6YZrwk6+oNYGklM1tykwoQecF6Qvih0t26Pk39qypACzt5r6MXku+V8lBOj9vGrR3O
S1TmXSQUA+q90QZmyaVwE0/asU/+gl/4rR6Fz20k3jAyTr/qSJ5loPJHO9i9Ir6M3VPj/f0/QbBP
oKiFUL3mwxgpntAFIYHLd3KnJLO3YXhTxfbDT7oRKG0/Dxqo9hB9wEWj1Q+VdNcpTi9+RuIxF22i
podtXM4IGow/94OhE0kAWF95rxDC7sQHRXrbxlg/Iv95N7H3UEUH4URaYJbCHsWkHTjWeuFd1/tj
pUi/I/2p1sP9NuK6l/pGZHb3aMRVIntArMqzR3DFTaEbwzn4VzHmZkR9pru6qr7Kar0W+9mDSG1w
mxs9QkGGnLcf25asjh06YnUZjHU6GgQvHQVBtRPUVGYUaMCOgjmSs5eMaNSk0J268xE4/7/hMSOX
+tMYg3EKHqN8rOQ7L3bj8RTpP1LvYVArzhCuLr6FcfPPF15QI2EUExVgYwc1Z/lQxTWoHTjV46ve
aAHCuNrY73qk9wHi9aUD1jKLhAZiDfodilo4y443WYy7Vf0skmICKBDVUgPlOU4z/R6HJyodhYaT
DV8du+8wAJtM1Jp6LBIPFxUNtN5jfyPqdljySCTWL5wLFGY5ZDJe+SgZrS39HNxV+2mPfPshPReQ
I4tM5FByM0SLYGYJ59QlqZmcdUfizN81k9J8KVp8A7NKmlYG80+MLdB93EHSyn9F/eLn+7OkWLpd
2p2l7DRrssY33WktejNBD96VOd/w9WBhY6XLb2AWEeLAQ1r7GIcWJCR22lvK43Csd90++l1+BA8U
bKwOEveis70b16+jC9uZFZVk0qjWJXChfKYLJmItx2YvfXqfLTWRDSeuZJa/UddxV6BwXnNSXv5x
dfMs8OcVv9ihnizHsRECX3k6G+BdefNOfeRg7okLZb3H9ug9SrfgDvJ/bxvOw2UO9kitC0XNMOdg
qA8RH5HPk+DUvLQ1B+XrCbKwTovRjzBQWBdWvyPvCAWQOOrMqeS8TeeP3Vg8X0f/AkZSao9GxjyI
6B9PAu0PxRsCWiMmoX+ngOBZQxCj5pUHrzqj76n7ojZZoMrZVAXdCNS2+BQ82U5icAklYC18VhEj
DWt3e8Y4/oh98ufomu+CeSzLKgOrR2kp9K2JedcknlHzjC6MggT1XGwEFBJ91KJTt3YZfCixMyIm
GPG44tfvZIshZHafIoAYV5s9j9DV5qhZCmh0NDuEXmgLESSEgcCMpzWv6Ffk7HveYDLbTmpLIigp
zGzaHZ6/A3Togv8UuFgYx2wxlKbnYjq7FgMEpNN7nx7Saaej1q/SQBOqcuIGnD3A1kooYxW23Txx
qe4IrRO2NsmwLKPDJHXWaBwHntwi7+j6+vliqRQ64tNhhclLDijflm7SBJxxzdFwEjM81y7a6Kn1
OLovya67AcGWyWMAXL0ffo8vW0OB7gMPuUxYLMSN42saAlOcLTcvv2u/okggF0SPNsqrLjdD1woK
lSVcN/T8tQ0OmnFsytcgcTRqb+9tHhBzC1AGocxTD0DF6JbB50RAH2Ilvd3+p2I4sMX9Y9K8MRaT
pnZ9GgxobbVI/oHOaNzWEuRac1676frc6KDyABM05AyYjT1GlIiJGuN4QYlrqscoKTxsD9m6o/pG
YHbwCNXFSVex+iYRirRhCY+bW54mn7ocEum+Yte9xjlmvmLR1+vhG5PZ0aB/DYySADPMyrdY0vDs
SbL/R9p17UiOK8svEiBHmVeZcl3t/bwI09078t7r629wDvaMisVbRM9Z7D4t0FFJJZPJZGZEDUnl
LN+ZbaXj0AlzlTjIuuf3uNdzDMJiJtzITNCAFbGkfaj90n72EwaqGt2ajvI4VT/0LsoeMAqoX8cx
9OccdALEu3xp0VhVGY1X9531C10vwUs/y/OHjo49PH9NujenmgS+nA79CCnYRXdhZwabvCPQQLYq
O70Gw9Vwbc5zuI9lY3pJuu667WKCud9Sn7za1uLPwZqrvZXaZLeYLThp5DqB2BQYy11DIn6iTY9y
ZebbtCaP2iTZO71Uid9I8V1px5Lgg3L3AKXwhvY8hOcJc/JIhWo2vVrgoqy867UD+hnH1Bw9PU4i
sUV+5XMFxXin0Yy2JUFv0bUTdW9IiRNZu8p+l/CWp5hXaYRhOt3PDMHNjxehccEEBQMon0DFwHhs
3Y+JVOjYE/OUO2Da3FBiuLHs9w0ptlGY7Oa8xYSm/Hp5o/DWFZoOmKEwoUd+1hRZDIPZz1aG61mL
zW7eDyQBTXbVIiGzr2U8H1yG452sazgmlAWRSSR5Alwq349Z67fWc9KJaHZ4m38NwkQxs7HsBcqc
8JXynwJXpNQbMswmYyy5vFIDQxCdf2dy7L7H2AGePQxFw8MwAxdny1hNNgb1jTRysuDnaDnoiPa0
AOKkTz32X9s5NgYY7blzAkWQqXMXFAz+FB1TrmyBIpP0KrFKDH+a6hdkcNx4ee1ECTR3PVcYzEer
c6I1KR02TyMVbfvbMcRYT4IM4l3tv3QRjxDfIgMNJDg+DTTNnp5B4LosQzJip0OS0pEjcHN8TKQU
5EO8EwiFo39BWD6pdNRlXUpLpMtl+xIVZFOgh/0vXH0FwTRWGNUCFi4JdrRV7Ee4PdZz5xrD1zdR
oDOo4MzBqyG0gdBjfLpauTmOcVrhYhOrar3pzDR8s2atQvW+EeU7Zx+GQlGGODQ+gNSSzXcmO1GS
IgFDVtajVdxUingfVYaFh71p/G6YABTUbKgQrK2pePo9tSqpNKlEeIDGwVy1V6VlVPdq0lkfVqXF
kwDrvKMDo++UJQtMkyp431iq6AlMCmNb1QVkbYon+7bcTR5RvB55KlSanfSIublNegy3lkf8zJd+
Wa/FVnQb4KztyW9gor+SgkAuHPEbhuRIyEtkvqegnf22q5xgMIs6p3LYlxYwluI26G+baJPEj5ch
zrbV6VKyr7HNhLxEWgChL/NGUbIdLsDe9yHAVAiaDvwHDlu6kqsU1Rz1ooaeB2pe4NiODfNuLFKB
FeevU7/JEP5gMMnG0IFLu5OAUftZ5Cd3+bN1lPdq6CsHexs5SuUsoo/DW7m1Wcw+bmMzApcrILOl
cWxw0A+C9PR8BoQxinGxEK+KpUQRmqP5GLlqg6dr8qB7hpNvRg88YK51ax4KVxYV786ODwaY8TsJ
jJX2FDUgD77P7mhTmWu9kyv1LnatvYnrYL6xX5SX4TpwRf2/XGSkvAZ4Umh6w/iKQQaoIaIg4hpl
7OjFU/JWmqlDJg/dP/IkOImpGSdpADWTculTkTbQdTJgCC921jcdZK+U23kYHAW0/nLoTgZUdLdz
gMF30bwZL2gAE9wWuEjhKsVcQPskKu2qHAq3QMO2PB3y5CeYPC5vN+rq51b9waB+u9pujdZIuP8C
Qyqc+NfQvsqhl0SiDXc2Z0GbsvCSAxowqBDjZfsUpSWdpRJ9KtzgWT5UjwZ1C3VTW3jqnwU1Vc5n
OoFiDIpGNZgaaYTsALmSjMTJo0cDlNOR7SgGXsTcehGkGpwVxNYCLzqxQBmrsPRqGRlsjIxA6Kaq
bmttdFIdz3zoj61EDZJcIBMM/ZiIBh8I298WqkZtFumAZ3SQrMyx4tiQjQB7jd/q9cNlr+BEKxkZ
579QbOU2qPRSXjpAzejxndridu6r98sQHOeGR1CJeCg42LbORI1az8c2qAAxDqGXB9pdiseHKBV1
UvJiPdqkoEOuUfJ6WHXqej2a5cYwm3PM4G365SHOrqTkJVT3BMpbMRr06qtlcsfkpsru6uzpso3n
RTKqEq3hW4FdENkum+saHTHTKEAlQL1HjwWeF47W3k+36RYPcbMzb+x7aV/uoYrWO8/SVnRP4n1F
XPlkNJOA9k9la8ayJJlDnBLwGoKUIO+xJeLNZQN5HxFsJ7QfDC18hA3ApCdlYJRAiKsXUh4W9V6Y
Kp6zU9E1xEUBApVQ+0Bn8OkH1ONhNnLFyN2aXKWjZzvFZnCm+/h6ue/Q6SZtfqq7enfZLpW31yCD
oeFdGJpmZxPnS0XKjtQwLHdapz+8tX6XOJgghEB27+TO7eCpW/sG3aw3wa6BmNwexR6IBzohmENF
P+b8lYquwOrHqKcrkC55U2Utfgy63xTbwRtK4KIBzenuks22Rvud+RC7YYC5bvfmS7AQ9G8z58MJ
NhO5ewzGKeABgrblW/prPnhK6NeOfte/f1pfy3baoYa+G4+G6ST35rYsHcUVkh1ynWxlPnXz1RHV
13pSNfRblL79qL0NDjocrskWTudOvnR9r95Xgsff8xKRbisISRaY7KCECckIBhKH/Rg2JbTkuy0I
/We/vS6u5tu29dO7SQDGMQ+BAX6GJn8bSQyzwnOYls3SoDtqTHdyLjnLsoshV375O3JCARR50buJ
KIjUmj2ALVLWcWUpcKFZcTFCDk0BAcL5Gy7SdcrUgUMQ6YTGlkkC6Ga2RWmCZvSm3Uav+uiA47Z3
5Me79C3yUeACWWzrXDaLtzVOQOk+XvmGKkV5YeUAHd12G+5QPkX+u2vfq1fzWt2ptyA8azbRdX6l
UB0iATgn1SA0tkMAAjRByP9OwU17maogt0D37AXb+jrZW4dQd6YP9Q5p4X3xEntkH7+nr/Fjsu3e
L4NzAhRo6lHVo5TSgGYmfvIaSkZRECE3LK6D6Caur03716gK4iDHbajmiwFxBkOBoBUTe600LvDI
iBn2sX5R9Dcj+77vo86gUf12THyclRyKtu9myGgU4MBDCT/11OIW1AqXV4rzlXA/0OD5YGvTcBae
fiU1C3RjHOhlD5PS+dNobUvzVTf2MnkISAblKFHbDS96gHcW8QMq2BhEZ2f54nyYQew/F27XbUcf
3I0/7cErnAT6KqIbEG/XnWAxG0BCu6gaNcACDUV+k19bX9HG8PqNulFvXai8XMsfsuimyfGKE0wm
pVLKGuruCjBLP4LoV4kjMvJShGPtOrrpnIMVirY5J0aeINKL4GqbS7ICBoweksMmDuBP+SUN3c6Z
97MD6QA/eFTc7NDvRS+M1Azm6DsBZRxnbNUStMHUTPtxka4wwzoartblToF++8s+ystS11hsYaXM
B2J0E7BwDWt9GYa5pqs/FleJd2fet4+hdxmQu6Cg0oGXIoAoOrux9aFAVJMRLPvZXXDcJPpTjT7s
b6JQzT1KO4lZQTDCsu+AsgwpBVxS0M/dpRCe8CoFLAkiisszUxgQxjfqCqxKwQQQEkALMwDnRrFt
RYHqzOWprB/k0TRcwzGey17yZGWcjGmCrl+iwtk1bwwrgQucBfTfCMCAoh2VD2O+SNdXFfRNwEA6
1bZX1J5lPygZOuk+vv1JkAFALgwjUqas6nQ1VzspKJsK98gKOoigQ8lqyE/Mr+G3rwUQc9PBmAdJ
H0rEwa6W1JYRaUxImxSRdq/1g0cKZauGgjjE+fAnKOqpKXM2Bn0SUBRILIDkYavE/a1mttvvrxgo
2qkGKj79mU7LMKEobyxQTxkycuwm7do0QRCR938BQ1C/xds8lgy1ScaaRVKNhqBHqm2g/5eD6UNz
pFSw7eleOAlp+DDQj8UpaOoa9M+Y00It6wIVfeh7oJ6xGe3Yh5gOnnsMr82Sh0kavUjYB3N2/DKQ
zGGRWJjmnjoTkjqxjiklP65+hkHnpZBH0bON3myhwH35g53FbVSN8YCBNBSSlGhAYFzcXEqjIh3k
5CyrRVKNq8lYgfCn2hqL9TAEuSBHOm9jonjIeFHYAgUPqlunXy4KtD7ocyhxjUG97TO/Mg65vS0x
k2U+p+mLotxH0ZsdHr5vJYZk8ZaMRxQCev1TVGRVY5w3KLZqzSGM3HLqnDa+aifbKQdBhZcTmsD6
gjxbpYqiuBSdQqlFmi11CSgkwftcC459loIIof7V2939Zat4UCoSQowB49TA4XQKpRdlO5IB3kKM
QQaPSNVfW9HcHau2lpwunP8iUkHCDaOHoCgz6NPXKd6ooss8ULEhGtXwMf7mWGbi1KJCDM8jITBB
lW3woHF2xbPtdIb32FC3VFITg5Sh6WDE4T5WMsgFFSVaAYq3y+vIR9SobfR0Z9/yarMZsqa2sAcG
8k82g6UVTRVL2LROYqWbVjhVJMKj5+fqWGmntivNCHhVHv+So85ti+kwQZ8Gk4r3RiPKlzihH21M
f8xjtviMe2adpVhQqxg3lfSkGGRTxv7lNeSC4PYDqlXKMM0+vRflbFsltWFK1X2t3XcYFTGU9Pvn
vqmuUJiVC/O+SRMJpkyRupGb4K3v6mtt+Qzj5u779uCxFUER5wuELhhf1xaQSC3JjEg8PGSj7YaS
5ESi4Ms5YX6PpCr4x8KbKxOWdMhlNQGkczFTrniR/CrHrwFeWYugva/jn7kpiBdcOJBwW5oMRkVZ
Y2yap0iW9Yqemkt1MNNjpn01mEMw/qnGcD9oj5dXkJMFmhCjQxKAxAaryBjXyGMvtwMyjtS2PyUw
bmtFLLgR8wIg0jM0FmK6Vz4b7cUmknW1RaxFGWcv94XXj/MPvGmgHZ0IzkmefyNLM/G0RJ/82Qet
WKlxhzMhg5aYOwy5O5m8o2wol5fsvHyL03GNwhwehh7nhV3DoC7T8y9pIcYhmLTmDjLN87MiLeYO
ryvVNh2TDMV5s71KKryVg3cpsW9VexwejdxXx2F/+WfxviSW2EbtBjTuZ3Q7fVYtRRbpKPDZwZ0W
V3dT/XwZgfshNajMIYDgjsVOtqshKey5oQhxncaHQc6VZDtpCggIk4oEP7toEFVKeZAovOnIeVDm
gwudBuGg07SgJQjCGKN/G+XXJdXuK7ynYygs31y27rzGwXxWZuPZ8UyCyIDzSNDQzcYtpIWMBVNu
kWMkXllrmPXctqJzlLfbdZQxUSnCi5HKdvorUtiYC9FwyjTdPja0/RL3xyCbdjNCWdD0h1RvvMuG
iiCZNR1KYw6KEJAQo3Q63XAm67MLvCwM/N7cFvFfxDPcL2mPIC6ZZ2P2wzwPeighnnVFvO1N+a2Q
q0NZ4U3WVK+7GSR1uagfkuc1Oi3CQT6a6JBNOvWaqF4mkthIuUw8wOkLJk/y4kov8c5iEUEpjpsq
Y7/R+AlA/HeKpZpJSsoeHgqVMnBjjhihB264SdLPyQS11k0dPKI9XkgzwQ118Bj4jI5uI5bCMDJS
eUl1fEW9NR2lyO+aLt0EQkI3XhaE6vq/MGwXfmvNIRS/ASM3oR92LxgyQAPaJpoXZxCRjfI+G4Fc
PLrDoJB6xgYfEklJVEjEI/MPBgfkkF92PZqu1EEDAAOa28vbgLvf17GF8ZIQzKFo2MLXMnrtJm4e
Sgv9z2k5bjMSbtQle58WTLjmtyC1E5yIvG+HDgi8SCBxRpGM8RmzHoogTOAz6ENOnYrov+wuP+Bl
uRZkYrwzAT1pCNX/IZBhQlrcaUW5UE27vJ/fy9qOHG02BXGT+9VoJycmIUEvpFFjV3ly0k/5iNYj
KqY+O5g8dcokwVEP9QTR8BX3i+GujxIPwghVMTiFgrbpvIwL2vmMrrOUQ2drYXaNZLOaHAiD28Y2
GpLWcoxRTW/0jkQPaqT2V1bfRII6zbnNuM4hsuCXoIRyJipKtJGMFbIAFy8Z/mg4cwAVjo44RfFw
2UnPtx+ALLw+6RjpAkkJY7E2jKTXbFT6g/ZYGD+mPAT3yg5XVXSUCdKac6c8haI2r74j1IorDaS5
BSiSIb9i+3aJNEqUQohAGIccCGlrhbbC5SDDaD9saXBSIkiEeBjoZUJURL0Eg9bM7oqtoZGnEO0y
YD/3jGzY5Wa20SRRkYQDg1lunGgWqgi07fd0vWYF6UKloN5ctOZP9IZuzQDxI6zCb+e0uHf8wWEV
ZTQJ5bBRw0OBkUNRppI2rTT5AVEE4ZBrjg2Cjt+sRWhrOjVHsvHC09YGVm0OBle2SsuxjRKyxX0g
KPNwtjHkoZGoom6HSg/k5k+hwrrBHs5sMLhCiArTXegBT5Nrq4w9q/lhVNHGUmp3kQT+fZ720Oc+
3ORQxAUVCcv0h8maKAlioFpZ9gT13xe1wikto0dFLlqHSNDmCkUN1Zw4oaBBDC3htKMPU/+nlg5a
mGT98nuOR94M2kc2j9sFudZMREoq9C+dlkHhiH+QWC8BKVPYThOQOuuZWDaOUF8KiL9MPwgIKDq/
Fj0fnPsLmnDQJoOSu2me9zuTuALjP96q3bTpnlFSgFyMmniFVo2CdJXjLkDQUXNF4EcQZNtnQYAW
QegP2RwqAQfNSqBCEtZ+0EY/gmH8Wmz1Jco1Vy2LOwUVocvx99xp8HBBC4W48qBpgtVaKqD+OMhh
VrlgsLmDurkTEuVWKhs3HTAcuIBFbyCSoKhx7jTARFMmclcwxlksppXUVjXKwOzxryG7UvCsYCBk
Fk1Mc21b4ainzhmQuh0SDThWMHrXhVcWoWvXd1K6sVT/L5YRTWNUGh6sFCwLlSn1aa+RonJLPNOE
cb5FubDuvK5RdkS/sjJBUs61jCblWEMUN9i2woBUIHubSiyfHMa7ejEU3OkSTDLn5Xxj57biZXFw
XWXj918H8emoDAaa05DJ/m5oXp2hWq1CBH2uK9QMb2n9Ae3kci0I1FzjVhj0/68wkrTQAnkExpSY
H92QXgVx7PYWnoxtY29GjaNJomdjHiS001VUi/FqdHaiDvlYW0sf4bVYeZIk1w7fzWXfjk/5qOKG
I9jv55EMz3grMJrTruwrexUjVwnI7s00caPhS0/Q8fp79P1nJkVOMF7F5LuaL3g5tNDQiJEyS8a3
Y86+KooHOaGQkrJsJqU7LF286Udjc3kXnI9dURzoI6K3BQuJh9FT05a+nnHEJhVGEnvH0B7D2B0s
3KU2OvHU8BMC8VX+j4ShjVxEy8pbVDxZI01H1zLu4syRm8iJSUiFvS5PkytZsZ/Hz7L50huH0Hwo
IEFTJk+XjeVFsd+XOLzH02Yw5ugz+jBMWglrqkQqhCmUQ5+rfkQmtylEJzvnhMC60gvjf7AI0zlk
TdGgFynWVU+/InQc5Ojccgkxnpsw9uOi3KvdVDtyZd9acvhy2U66cqcHL8VGFxr6YtBc/JuLZOWu
RR8NbS+nlQuVOkTSB1uNnULOoJsWukUlCGwiMGZvLMtApkQB2KB92uFW7TIvS17r2p/A0nnZLvqn
LtlFz/+VXc3SpmljUijlRc1+4sT9i7+PeiXELWwV7HCMf4RyF1oY6gUJnZ0/KtHwoeYiyk+uCWhZ
QvEZhW2UuE9NqORGs8saTo82rAzvQ3IlEsv4Xf44W6U/EGx5BKIHuZylOYLVbRm71XHap9v5rn7T
N8aj4fysfil+4Jd+61tbTEyL2P/OczD4HtJoRUXBm+qRnxq4BN0wJh2OVVMGrTDkt1r0WQy7yx+K
F/zXIEyagFc3zWpGgGj2c23u88zDnDpyMc3Np9v88zIY95OtLGLubij8zDWBloSrTpKj4Aaqiwhy
uGuGJw8ofxCUXFnWNKkoYlNtqgoiZYrh1LgSuGH2rCStwL/5OKYKD0drLW4dp98GowDYrD1yEMuK
xq1MCjTaDlHhKUor0gPifiFwp+oItEga2VuGJIMftSUIf7bc+J1xSNCl2f1DqhQ68U9a8PD9T4RQ
h7KqhlucyQ462gsaKgoTLl/Nr12LbsP+29UxFVe0fwHwvny6cnO9WFD2BoAx/jRhRG0eItGRwfs6
awzm60QgVm6LBBizsbGTe43cING+vE68A3ANweybSu7lqm8BMQ7HKEGZdl9Bxl7ULiwyhNkwBD1v
aq8BpdFayNSl4JC3nbxrBN7MO3jwpIQUXjUw5crewUxJtSGYQ/clJnYtJ7Kf07ECS8NnYf+6vGxc
g1ZIdFlX505igxSCqECq0PtmoG8hN7ZZK0j4OE948LEVCpMP1eqcztWIZRvi5Z5g0nmscWxHimfo
6fOgdF5kd/hwsxvHhqdjbsgpyniTZclNU0+iHyNaXLq/VyZnctYWukavKwfp1n6c7zFxiJkrRzEd
eyvvg93sFX7ybL1aAhflJk7rZWBOyFknrTonWOzJgg4Bat3xUm4ylOdMiFpNuu4geG2XUfWiPNle
/s68oLWCZsfZI9xxe12F0WF8PU0fNa73oz9hMGHwFuXxMtb/YycYDzDpiDshm2w0dVfOdQAwTdaC
fTZr+Ubvwzcom+6TekKylvXETUnyWNr2Qa7nanP5B3CMxeUJtyec0Sh5sRfSwQoirWw6GFtG2J2f
I9Q4R/DQjVt9OCSi4MYzF3C6YWDeDYVjtl0sgwCCbSQoH1iRdKMryItJdx13sduhFzdF0WSODH+W
W0ees91lSznb9wSa2b6Z3nRtk8HSXLlOKj+rX4pAAMHZLoDAWCIGMtAJxPZ7FkYFGmGpRU2mvk96
T9L9BMyJw1WnCQqVXFswY4bGCE1BPYaJrcOcKiQ2sYyDsVPnQ1S+JOPT5eXi2rKCoPnQeutLRpgG
MSCK2E/66xoFLFR3l2lni9oD6MIzmapKB+b+NYYau0JaQBEzpRU+DJ4J8/gwVz+m8H5IPi7bQwPG
GQpIEHARooNG7E06y8F7BtpbHHqZo4Bb2i1+an5/VDHedRmId5dWMWSBtlITQ0Aqy96exoaRlRH1
7ev5ED7MN/F2/pT24T4HWi+owfPOizUa28xuYmpZjiS5crNjtE2O1THaxNeYsN+E22VLto1wGIaT
CGOmGE+7dOrCPHsLNdOiiRYT5tmY9xnS0OlGwTbiefcfBDQTnzpEqmLEXemBIEt3A6Y4230u1Nmj
OQ7rDmsMJs2y0AszBgMw5vvFm2+ywjG+Gn/eBK/RD2nzF/c9lbZSoPcMhVMU+U8tQvVfHRatRpTN
5clLcrwkIw3Pncuex9tIKxS20m5WvSZXIy4Qvf7W6W6uXhXJa7d8/3hc28IWgfUgh0ZhDFsSGy9+
6KmcrrJkIyWvtnZTLPeXTeK5gvq7E9amD+/sXrJ6s8nTuqnAXdKoqLkZLfj9qsg3F0ukaMKDAucP
JifoZDmai0+/UaUpC9pkEYbKFKJt2zn50Ysa6HgfyLJRq6etBHh2YdygmsZBb4uhcuPoq9E8q9jE
7RaCjwI/4HR+4HL3B4d1hLBLMnXMELsp3egm9NETiKLaHQko5cqxEvEsc1duBcfspSqNc9KkMEtu
U2epSncaoU3sfd8T1jbRDb06JewOom1xQ8+j8bEed1n7kIT7/w2COVWlMgsxpQ47FAID0CmsRi6G
bS+D8MInUj0ZXaG0w4LtAJJ6XOyR9SGxDUEUsnRXs2z/xQ6FXgnKV9DnwUwI42bEioZcxbuXG6E1
rIKuejmXWxWV26S07/Xow9JEzOu8ZMHC1D2G/tG+i7aD04/T4aI3gg8HwoPQU+yGGgpvDyQLoXkg
OTER3MJFYIwn1Frd95lCb3yFX/Y9ON4O7ZJsZgVNYpvLH4uuFHtKrO1iPKKUKsuC2hvyrOlGhmwG
ptScIPHz3GuDzo2aOwlXzsuQ3M20WkomDDVjOsxDh/tfUZSHtLDfOkO91vRIpNDDS/zhI3iEQm8t
5k0ZJxkWXMVDCYfF1CmOmr7U5outO6O5V2Jw6woukvx1/C8YW4wsu3wuTRVgVRjtxqw4RnO/wyTZ
PtYLRzKXf1Rj6kEKLY+C1eRG3D9Wno2LyMloJCkOq5JYUM59nkLVWWKojIre186HozHyvVpPliK1
DxB0B2riqFY/I0VvHLklOEvmo1lNfi5rXiJHt5P1LkPeqbSekbJtk1Z1OmO8VauncNLxpErVzYe/
CZz0CR5P4qjDsa1JhSZlWmVib0LJfNe2yAvi7le9NIKgw92VeGf43XxEx9FOQ4DSYhAB0kGojclP
bfDYabdNsV2+wvn1L/aHipRXARUGOjUYnNGuB6leED/TBEIyKH/YZgJF6I/LKFxrVskAg1KDLi2q
daDIRnqP3+KmmNkKoKCZZ+WhU0S5B//EXuExMW0plwWhDKcbijgQQZS/luhHOeWu3OsbvHpeL8r8
FMjPZtu4RibqxeNukhU4E+XSSRoySAsgoMrZlUUeczl4TKNlY2JlLy8rL7hRMjrMi8kYWGCH+MOc
6qGWQCrrI3prm/oISsLLENwSAyVyAtONAr04doAqhtpzak4yTj/rs5+fwsh00HPrRvpND4eZQPWf
PFr5XzxK4V75B5U61Co9wQV3tjFOgAiHJtFOdg1bVDvhfCUYhBIROgwx6ct2M9ZoX8BHwgbTJ/U5
1XD5irXwo5+IkyxQBbm8ihz/x8iijudu7DRkEoz/j7OxGF0L/5eUL+iTesac7qVi9izSOlryeRmM
4xUnYIzzm1MIXc4RYDkmy6cGh5AzjoL3Se7qrQxifBwjCIumDCjNLFKJGexnNXtI29GJRCo+nJPu
xBbm+IZYnNxW+BcUktNzXxNwqs+73K498Khez732jPY/30hE7idaQvr/V+5nLKoNumn6vfDIa6Ch
JC9vZ9GjHid1PbGNrvEKxLL6UKka2BZK5T63QCLR9YLpR5EdzDbqY72cshB2JJN2NXQT+LBsGCJi
aOEkPyeW0P+/siTCtEiJQVl4g7k1uqPVbaYGbKzoyScdqG++Lvs3f91MQwHtBvJj9trX5UpO7BbB
vZpLT2uv6lhUczrXFaH0JMp/IdgbX1ZJmAGUAEE22m4Eh47uQun5Snq+kW/H9/CILrQn9N9cV9vA
Txsn/ch/paIfwTvETn4EEzRI21hFTYu76ObuR6hCHCfompQQrHeqKXV6xcXTrCGC5YeqP6Yz0SOy
B6lTSqBmNQEP/n2ev1fTcYgmJ5wEQUTwIU0miGhTnLY1LbsaaA8d560lia7u/PDxxxj6C1aOWUpD
WbU2RcBNwxqh1uePyTZPafuulyhbKJ1e9k3R6jGBI8Yz5rTkAFxqbwm8ZbmLx9TtY2/UBJ3p/K39
xzQmeoyFnTe5DKRW3s49qnqKUyiiaigtDTIXthMXZOJHrRdt18dIMOTZlRbPiF+b4ken6M4g/ygS
b1adYdpeXkGRUzCxBPNTaA7VYZemvPTBD2GpUrRuzEVNqQcQGUz4+50d/ZTmEbxVxWtXkc1lM3h5
03rp2GevDu3Nw0KduwKvkmRtrGTXhpCHlvH6eG0UXqEeiIgFmVe9PgFlQkbcGFPeGwjEcHRrH/ty
5Si74ireI37oqlvfSk+IIUXnXTaWmw1QfmL0r4M4iO0UMFNkPoEKWDCPeXEu7zUUKkzp08xEfThc
7/gv0lktu1FiOe97IM1N6hhN6VTt3+yrFQKzhKVp9r1Mz7LGSh1z+MSIEJS0Lq8X97xcYbAx1qrb
pNHgGyR7N0DQE96gNWHKOs/UXtNeAMYNSSr6cU0MrRHQm53GQEUazdqoR+xh9V5T8FpjeVN77OPb
SqSrwt1aKyQmJMl20vepTqNF+yATj8i+LVIu4nv4CoOJSFqoxuUywhpIYzrj4Eta5xeqr1SdUytu
2YyYM3BCDe2WL2n+Xg7u2At2Nt8F/6wnE6DmqkZu3cHKtvwytM+iF2wm7pm1spAJUEsGdZh8ohYW
L+H4ALHRVroLemxcL28TqIl1/5uDsHRsZCkCvcBErwueOzxpu8HijuFnqEfuIHqKEvgiW9WAlKm6
9Ar1RRSOJPq93uL5bUgPRMQxJ0JithiI+rvRbCnSKKFR+iqWIldpHWP6nETNFdzoh4lQ9EtbaNBj
W2bqZe7qgD4PyNar1KlOaHx05K4VtYNzd9cKht1dapy1Ia3ULOZPw8a3ORqBoK7Ide0VBLO5OmtQ
epPeHEfrMep+zSLlG5EJzNYhSW1oYYCVUgvIxKXgoO632rdVWWnuvjKC2T+zXlvjQNdJHQyMqYDh
MN5q4dvlCC6whD3d86ZJOtQJcC/FOZSo/iJBJSr+tiLJqSls2aAZtERvaRlLMZ8j/UccbrNJ0Ppw
rjDAYDAbBaSeYCOhlpggZd6NuUNuf6h3ya11p9zUXvIq71svg7y01x6fITNd1E59JQlCKnez/vlk
LI1obaED2aI5H5R6XDK8xBCCbcpjGh8VWySpwA2vKyy6B1ZXAilWo9SsgRVWPwN19pY6e5ETDVwV
st/ZtlfX+YYY+ftlfxEuM3WoFWwUlIWC4xFp50Y5KpsAL3sb1R9/5ZAx9Iz9si2PwVXjFy/y5j78
aA8vl/G5GcfKaiZ4dJ1iZAu9M4fjD716lrRlN0AoPVPAatdBJ6NI09i5DEn/5NndYQXJBJMyGoLR
oklOV4HpGAq4gQ9GZ0caBMeXaCsyQcU0ikaZqGnqvLcmCHC+SrrgSBZBMCGlaxZdxpkP/7Q35vRQ
ZB/C0YbfSh4Xlos9hWfNrEp7gRnJESKxW+UhdtAmd4cktFm8EJzBBeiJX9VN8JC8Gq+yM+7Um961
vWdtm4OD/H9bVPagrgtLmvvw98d7yvo7u33QY8Fhw19UTIzQZ07cHRj/6DJtrGW6I2bQUkfJLg2e
VVELBz+w/MFgfKM3QKivWMCIs/k5zjsnnvRNOgVOVZXvhS7qS+HuMjSkUK0bNOuzdN91Qxo115B0
mBhjqqGAa/eboYm9ujpEyV4WveHzK0R4+NbRno2hL3bMKDeKNp/yGZXeh/YFHdpwkfiIwT7i5Hf6
TSt6lOPu6BUcc1Q0wZLaswnzYvldnw9WvY9KiDbuL8cNRQSjnYZKsNUV1ljCKmln3c++fB0ftNLL
XqsfjaPsk21ySO+IG/iXYbnuuDKOORdImqHLpABqpx3RzyhPr5FIJ4579GBqEKwX+Fpn5H5jk6lG
HuJRI2sPvbxTUr/tc0edvDbc6ubkLOnrX9i0AmSiPkTpJCjtwabMmtWjgZTYDXqCZhx5HgTRnrt8
KyhmNy9WlSbTgn7A3k7vlyJy49C8yiZBPZvrGisUZj+r2Lpt2APFyLaWdhj1u1y+IaJBmHNiYpoT
rWDYeG8EZTrZtLlxCT2oZGVy4xjRTV35U/kylK4VX2GsLg6uhvYBfLoa2dh/dZcGTxzkrAxMK8rM
eo56EumjQR/A8DKlTUcy/zBE0ZHrjysMZjU1tCroBG8Q9L4OXtg8/zC7n93iK8FXrftCxXDux1vB
MavaSmEHjjiYpOtvZP5U1CfDvhIW3rh3GNPAdCel7sK8GRM95oyUBf127Ty5Q/0RBQIf5Hr6CoBZ
tVGP9LgyAdB02zQ/5No/YSHYTLxzBOUhjRJ8QTRCZyIgxtSlyAoRaCHEWzxUUXewwX3vL31CDh3G
6G5CWU9Bi9iKqC54nwjdqNb/cfZdO3LrTLdPJIBU1i0lde6e6Ek3gmc8piKV49OfJQPf7261Tgve
NuwLG5gSyWJVscJa6BHECMgVConciU6zRAeDoT8axgO6EDt5Hy1lUOZ2ENjzI6A5ELGuEI1auZKy
3FfG6yU7XkC2XBscSSjr29ZvRhMw0Y/hbBRykPaalhdKzZClwAQeFcH0u018j7A4y5diw1GfJnHb
hZSJ32gsQMTWOqRIWn+fgQrBz+OVYQZPJUo1Omo1txc1s3c6TkgFry/aHoEKf6nefhXHoF8dEa9q
302L8kupOlCekoXSzKwYcEUBex6998DhvBRjgCqIJB2Ai5owexMNxmZocW/5S/WFuSMCmONIEAWk
H4iaiAn0RFN9QAp5ptBcM4/CR6L7b0PEQzcAmn7iZaco1F9TNPuyZtCPHk9AvFgNYPbxcmsbldoS
F8TceSqAcR2RBTVACU98ZqJlNBhywF00is9aHyR7w0mrbBoBGPf59lnO3DZgl6EBAbaKglZ1snqB
QXS/jEKwL7U1hihq7tmegI+mfeTBU5dStVQPm9tvdOOquNsgRIBxudxv6iVSoVBwF4Jwu2Ek1Mt1
laXlQk7hD/rB9E5oGJTG1QOSAA72UgwZSq9Ie5R+M38tk11TuL51FJKd5GseO0g4rAuy0zOgD6lf
nun66rtfbL36PiALt+VP292tL5lscRTygIddDfCSl3J8SBWfuQPIGfu7XkfIQG79g3bvu6Zbb/RT
v6Ddc5oEZjBwAgN7A1ZuclWbRgbuxqhJY2d/a6UDE5VOmYH3qu1pLbAUsf23NWpWJFheR0hR3Nw/
D4bzLENn8FzQJLG7bmXVO08r8OejBzJMtjTWNVfgAkTXX1ny5SGrgd6EugpZvQeGJn8jGvCmBzYZ
TtXgKMpDn+LpKrm3F3hNbjRimZ9JnWyqDji1tOxikKYkUQzsuM4IjzJNyw/PM/ujWQXKHfV07dtr
OzNb8aouBYt14m05oc1D28cCRVmZ5mhV6cjWok3R2GVRovsiU2oKikPJol9+yXW3DThcVIUJq47F
spJtvCjgP3yh9rGTSxXmQrxGWyg+zVkEaAz4AIEBhvmxidnVcnTVaCbUVQrHtulNljoBf7GGBTGj
1k9vBcCwwSmqASmCTolZrTbOe5oGgFdL6Lro6Mosfbf3lIXDmlURcLBgEg54l+OD+FJFuKY3ZfuH
HqgHaIKbtL72W2qKOgKOmhx6KyuoPeD75NVjDBNo2I1AYpfxKPGXKpR/2rmmSwaPmAG8nRG0Zdo0
AvzgRlNqntjKSlJtb0ud1AbfjftFHVBnruoH7io74NpJIPczWbgLt8DSdpNNw+Jtt+9dsa5Z7T7J
h/xJ2P9hrhuz4//3cdN2E4WmrSTl+LhBC1iuPNXWFh/pq+vWOIpmod977vDPhU10DIj5miWNOwEA
EVlmrVSQbwrcl8daCuL329f1yt+gLxFBOGwgeKjQ0DfaqzN7RFMQQyQ8xW0lyqvRlw8lIpd/FyED
sw6Iw4AdQiLkUgTp2roDRjnirqwGxUkuV7bEl4av58qOFyc0MXZZMhh6Mp6Q/lD4Lt3LrglSUoBw
YqxhJU6eS5zft9e1dEwTQ9cHoIDOo1Fh+WOlbjO69pbgu+dALS5WNfHTqga2gbKFDOPpLXCHbeNE
HxgLujtQ+37Y3HsgoGTqIVgpLl/dXt3ihk5MgzZYRZnLEF3/Np6Ht+bus2N0bTJtd5+sOyD6LUQC
89sJWwdIHryqpp5RzhTMKNdwxrH2uxP3QIsMloKrWRFIG4z4ZcA1mmJC1VYaBm2BYJZoPTChCUO3
BMq1S+3FcwORQC4aQYQxS2ECk+ZS4+W4juT6j2YEKet79ZOLr6SOD3IJE9XHvwpq2FQNbS2JNkMW
w54G9wunN4q4sqZnQfLk9KKYVLRQRuWsWtM1ouKVgKpypQHz2s7jEFB7mvpECjNmhAT7TgukdwMY
2QmtdZcC8HjBBsy5TZBkYUvg1XS8jC53hABJP1LGQDpUvivqtmg8zIeNvtRJsSRmYgTA2JK3NIOY
KD15oZN5xzrECSyBVM0fsDYiRQMgBTiNE5NWt3EUlHmU2DwywlWTpSy0wkPY989W/eqL+FjEtZ0D
nb7WpZWIh60mvy0c8EwGAph/fz9hkuSgNPR5ouITDO74z2bGQp/Fv3s3d+9kib22Dn+iIHraWtum
ZeGCh5qLYoGjQkcQOZC5T3E9G14mjaohsqzUX6b5AmVjXbougl/JUhvz7DLPJE0MoCK3ZZCNMWxR
aY4Frj+/ZlFHmI/kV1C328xrF6oeVx4R8SuefGCPVdFND9T/S1WVeN8Uyhi/IjPSsSTqeqeo1f9Q
vkFqBbYO/fqqZl1diD5QK0IEdhAl3OhHh9oAGZwFHZlpDtRB4TKO6IMYGRwGl0vB1Iih5hIyHmCS
btNd17/U5qoYDibpgDKGmrVjLEHSzI0FXcgcr+hZQMEDL9UkCzLlyGdp5FCYmuxno5wUb5XLzqDf
+bndwxJJb7lsx0BfS4lTJVs93VrAOL29A7P+E1A8gJMDZgB4CCYX1RLlmL0d6S/TPbeYpn573UMG
Yl6PtfKT7oG1xKXC0Ys7LdqjhuEBUCXf1bWbte8xCIzCBa86Z6BUDIOAaRanDvLXy92xuhR5lBjP
B418D+Vbpht2n5mAVlqcupyVhNleFeOQig50hktJhuVxv9AhqXRjJ92oa4QPK6AtHhq0hG601VvL
6Mq4C5h1kli5rgGrwlL73XcBJmWbrNtTN9qKk+m0KdtUbz2CjOZlWHvsIXO8o+++3D6pOdcMDps/
9KGYF58GiXVUlp2mtgjf8OaD5gzBvbkEAzQvAxhnVMELFS+eyy0pAzOtMced2KLXNoYGUsuUbiRa
LhjHmaQ9iLZw30aIxhHD8FJMG8Upj4EibrelsAI2tJTcNaINdwXJE0cpKvLQ1HK9S/qK6Haf+OL1
9l7Ov+oABQusNYT3V0k7OFqpQJoMj9SN9yHVIA0Fj7xWrDDnL5iyEGrM7aoBCKoRAwQgJ9M5QBpW
teGNxOGgwLaUD5EwIi1N58x5gXMZky2N0EWd+8N4bbgzGCwC+WqcsDBdAR8HRA23t2+uEwSlib8r
mvgcFI6FH3KsKCjwwoS4nAFc9v0tXSeMAzYhXRsGgigbGeXDYO+0X/2GLnzDnBMCv6cJKEhALCHL
ealDYJ5LkSPEJxQDLkMthyyswwU1mT24MxmjBTm31InUwYlDhmdiOBL8UnQrl/6nkZRLSa8rSeYI
CwKFJKj6jCwJl5J8Iql6EzTCHjxjHVBuy0biROWwun1wV2Jw6wCqAoVHkx9o7CfGPgF45qDXuHhS
vuXNO/HWyZJZnVPEcxGTqCvPlB5JcojI8fCSvMOguwGaPxqC+R2TFan7H1Z0lqadWCwlj5TSLEZx
jWyriXX0O83tg+HxtpjZVZ2JmYTNdY724yrH9RrCn2XqGEXBhPSql8+WtM0W5xXHnzZ9mpznnieX
WeaBPKgtpCHTUMVvAzeYn/xA7Oxnr5Xppilh5jfJt3G4dHqjAkwln9+qiYKgZmxIXMDJxM9letKr
u244kvAuePr37TwXM1GSxGxzjMRhgV70xEuVxaldqo4kbQZ1jah5IcaZczcAP1BGnB+QAU3HP9Wm
EzJvMDpbvCUofPtMfg933mPP2X9owBh5JZD8BCww7OP4JWcGo9AqvYopJBFtb4brWAb3mn176+ai
ljMRfzzbmQi5V4q8zccTal+H9pdcOrSwk6XR7Vnr+nchV6mGQI6UusVCKpLacl0yIJ3dXsecKcIc
DPBvgDU/pr0utwp8kKgtaGBEF8pBA0REgtGcperp3MH/KZ4SJKORM53cI6uDoS3Rr4I6OgoI6wEQ
CgleR8DSZ122rkTkhO2CPZqNLM5lTiy5LiKqI2kME8sHpopDxQvAX+xJsmp7u+SntrDR4H97L2du
7eg/RkITQnWwll3upVTxsMAAI14UGBFrRjzf5Dvs0YxTfCpLgGZ/KnoTEwFheNPDhWgANJvoeIC5
8DooPNRMbNVunlqVJQnrMcjwEuyrrbJKdoMtHq2YAaouv7e21roWzHJ0FrpqaS+9s+eScOefo48v
vLP7oKce0KckrF0czLVui2fuRkdvw6Sjv1d2wRN5vL3XiwInm81bQKanIdYf6AzzScx0+EO1MSCq
e/HseJutfy1IHNX0xo7ro7s4W+LQJp7SRJDYog+cSSyyu124uh+Q7Re2vF4iqZ17El5s6eTa+HXb
Yhoe8gB6f1AOQ2NbLGIpE3eqTX6mJ85e9cI54YgxSF/CnC5EKYtbPLlDwi9SvUz/fEB5LOUVdExf
ffHdK8oanoHaOQP96UKlc0avgc6GXBWQ+C2YpGkdX+NxLYwGuCC1hu5AIHLoZsP6yG0MfVVpv0wg
u7faW4aUkQW+V5WukLBnkfVbCYdjgixmXW7U7mAZTxXZ6uYjr4UrFbFjAOl0afbq+r6PnwrSVB12
DSAjE9tJAqvPhgSfGpdu0D7S5B3pi4bgld5939a9cacvVM/E618HrAboU4HQOE3ClJY06KUPftY6
TfGWGNSKgYw2WzCaV75glGJpY/EInvPKfgHjK9NFgE4NQHsNuzItf3SWPKwlof/49+WA7VMm41ts
zHhc3qRGqbwIhOjwzz7/mSCjO8jcvi3iKlLEWkYEZRSu0bADAuRLESCXUmLk/VCayt575akabBNt
kZRzJoIXTf8PO4ekP9IlGCSXQW1yKU0RWR8NWoHKUVC8aJQfTL94sfg/Q7mPj2RcCeQfwLN8VXko
AoDFAOcpsWmM0LN9VkQFrsFHSVXsQVnoTbsKcCBrpBoD/CPQElHnuFxS4CWN1YOrchzg0b3fEnWS
4b7uXm4f05wUHQCnwNlDSAjlu5QCThukTVNtTPx1D6HyCZCBYyZMJ9eHBedMr8w3FqSjRwxpFag2
+lYuReUq1xNhQBSqRU5X7xoFZfiNlW4kdU81uxtcHWm2sH0PjT3au/99nUjkoHdDQ80YuKCXwq0a
xA6gnxQ2EantG2vD3I40y6jMLQiasRTg/kLdyMDcH/BnJm7RVII4s0BdOLbC231YnzquPtxey7wI
PPjRiCKDFmKyFjklha8CcN3Oe75F0Q9wJ032dVvGnF6MM3BoXUC2Bgh2l/vF/TowVQ94eIP2aSIR
arwXOea82gUxMxZvPBICzYOmo1diIqYOI1DAFdgtdQ+qu2OiGg7wkhbOZEnK5JmFSlar0ABSigzA
S0FxCDX1VwL6xf+wZ8jEYN9Q6kBV73IxVQD+yrSBGK6/BeKziz2Wl84iANOfR8fEGeEO/U8OjPil
nEyvUi1sIScWpSPla/BFKelu8GUGgkmmWacUr/LcjpfQaGdM+oXciWrLuRXzxhvlqpULgAdbNBYL
QT/cdCpTlUeCtrB/3lGwrlDw9Y04oMiSXq5UdF5QdVUEXhBLtXmXsgCUvJ7y4i3BV8yo+4WgSaSl
Y6SUKj0ElUqcPBmBIm/RfZLu+yL7iMDPs7CumZ200CWIbkzNAObTtJ2sloD2RBUYiTKLXgBd7VS8
rhnQC1hIxFFBMsrDiP+/7yWF64KHhI+86keKDAoKmbAWttLpwLFuWOM7luiZly+0DM7cNlj4P2Q5
o1uZZrWDpi1y04DpQHVnZyYCVLwUVSTFWMLpmzu082ThRDusnmRNG2FFPTKfgfzcWA9K7AaFsrBz
V89nE04LXZ3o3qYKQCMnPjJAA39ZDshg5M3PMtvD6DMlXXcIiQtHES5dgs0Yjd7l/b6UN6777J2T
ZIK3cgd58rBJQUAig6by3aBHkS30jl23VI4rA7OeDu+vWwgFLyUVctAafWYUdnu0TiBfpK/RJtsE
x2IHdg27lBjf8nu0dX1b9Sb6XBoVnTFkl+Indlkp/ZJYo/hmlZ5qPJNB0P4Z76V14JQbzCP96wVA
qxQde1gBKG9c0SGAqobGVRBiIo+uS8Ntq6MHfGN5+x+kgJIKE0bYVhC8XG4pCu2a3A9xaefhptMO
Ov9RdI5kvdyWco1qhLZQFc14FhjuYImmGJV9S4cuaZTS7nfAEXVl/F2u6V45yTtrVXGWrks0V6+A
puXvjG3gIOWwx/DawmPxWlPxFajqY7JFIWgxm9wMWbVC9IHgZ8eF46Pvn7IkW/npfVYsaOq1TbkU
NLkSrcl9WdOw3E754hJLGrwnPxe2dEnG5DLoDTErKcJiyEN1yG19a66UNdpS14Dg39QADfftzI3W
QGxikhO62pasTVc9yo+3v+N6Ymnkakd9809UBNL6yXeo/eC1pDNLm78UX+ixqdlwp685k74NV2zC
V+1Id/3CjMBMcH4pdHIVA83qAMsGodVXb2eOwYZNcQiYui1X0kdx6je3Fzm31+drnIRK1IyAzN5A
XNgfSvpbb77S2LktYmkfpwRjdSajaXuAjJdsax4NljyAnYgw7/BqIUlVHelxIS5fWNR0ZLSz6qgC
zVI5Ti+H2lYha8l0by/q2hVdHJMmX1oXcCEanhdDhPGkvIJqxclY8CzWxoI6XKe+LnVQm7jWjgxV
WPfj+WwBzEMPTWTTVbxSn3EX3HTbr+rND9MVDCgGzAtWSzAc8nWAdLnOSTzGde6p5aiOrevZ/kE9
VavwPXGDXbXvHptNhTto4C6SbbA9/e7u5Tv0i7jBpwdFXeoUW9yL8djP3HFKRKh4Fb6Fv9Su4viH
cCXAO7Oy3OgQfqI140Vah6cn/9ja4TpduCjX8xeTk5hYPgyLaVo0nkS/011vjTY8Cy3MdEPZNzgT
zK/oXXowN0vjyNdPzNGeA/0Jx6CPb8zLNWdS3qMt0CxsIyDruEr2BU8Xmh/mbsu5iInF4UpIuqGH
iFZqNlnGNwFuS16LhWh0zkXBOZGx/wx4WlNNNpS4qtLKK+y01X5GIJ1lZWJ0x9TXHtu2MldCkxcc
ydwdNVQMHY3UNaAbn9g2tfdMOffUwvYxOR7z0wCO86Zx/WELEi5WFegUWzA8ow5cBow4rb8Sp0QX
Xq6Rvm40ENymLzwFsWAefICtHjXnZgm0a+5ijrDYY2rYAoj6RDHk2owCT0dsikfbPuLVo54AbULK
9eeu9R5r0jip3v+4bfRm78C50ImqlCTPgY+HONHgw30DsmI9Mb/McEDb+0ePDouIB6t+7FBNe+lB
T8sTnuhrYvwgsedYIOsRmrHKIr7gqGc0C3OdeIijZR2ppWlDfKrxwhzCoLQt6SFojiGYY40MxTvw
ywcLZn8mUsbcMKpayANSdKdNnyCoAxArzRC7gg7bDocvK5Mc2mQsC/pVYBGAjaUU2RlQX6XDo9DC
Bfmzd/Xs1CcqnYug9LwEB0CrYeXVxWnEtEr9fOGgZ5ULKwHp9jhPOn2OqGZQ12YHk5B0H3qFnELP
bRKi0ese5DqlsQQbPHOAZGScMDAaiEfQlG8AE8wDCU2sKk7eK0WMDOYPyfBbNApGmZdc2uzazoRN
PHdu6dzIGwjzysQ1RbSJSqBI2Lq/L6stNf2F6Gf2xM7ETRx4wYtAKwps5eChgbFp3VAjdhcsVYuW
VjXx07WkE6nxYA46MNhJyk8/cCTyk4avjbk3lgCEZ83c2ZrGNZ854qazCisosYVpLDOEq05e/eKd
2Mb5UqfEkqSJ0y0lUQRkfPHr4ncaubUks6h8FuYSgNH8KSEXg3IC6Ninw+FIV6tGSC1kFhQVaO3k
VKFYjDnSzW0DOuvNYav/J2ZySkDqwnM4gw/Mqog4XhrQTd/ypRGxeV34K2VyPCJQSWnWWIxeom/Y
WCnGW4O262qtS3Zuvt9e0vwJYfzVHGc0UO6/1AV0SgyWJ0G/K1OyJTADGOC/UXI0CAl5IVCZXZeJ
WT2EECj+Te18rndU8XTsnhyErNAflfzVANHpkD5GAGmhS9Mtc1YJZWeChCdQHnUy3UZlQFHWh6kX
hcai4lTU6I7OHvrmrVD/ucQEnjkMs2L2ZMwnT9t0hIoQPxTIVaQcA4pNwRFHy2GwFpl2H/Ower59
ZnNqiJIWagro0EClc3JmjUhTNamAwKkUIAqR+ann3eq2CPTNXsdCwLZHGVVFTgLdtRMhYWomvRZF
pW0iubXTwtB/NzjK17RqyYDhzyh6Fp7UukTh6VYKlOSrSk0dE+Je+tRkpv/sVQgieD9SvwqpAtZr
oCGRY0qHVimaU13RVjCqYT5onSlR/tWZSfkWxZ1iayXN3mQkfX27o5mEZsm0+ySSpD2WyIeeitgC
Lya6ATe04d13UOuJcuo81d9yY4zT4oHov/WuSktHiX15mw2d5LZ8iLcD8dEFWVmR5u3VyA8PWqb7
aDfpEo0wramAfNZ3vW446J4ULQg+U0teW8DezZg3JKrvhjRTBCuJUeIZ0fqtGxO9cfGSbH43mLgr
0b8Q+oENzE9Lsb12ENueKt0+pFJyKOOkfTbBDvdSSvkPzBHdQ1Sz6VKBfG5PwG7NKsMCdpAvJzEr
PFlZIQMcf9RGZdoDzeLHOm3LDS8tGti93PhMdDTVAX4dFJmr6hHGjPqE6Oh3ixXAv5NwS2OggMYU
OTpd6YwdNElyRVOUW6lo8p3WNOa2Rxdpw8y4892qkerqK/JqyndqPMQ2vjozd0WlB6mbq4UBbBm/
k+1kwJYzhGwe7IUgOSD1C4ymVUqfPalFECJ4jeC9PF9/SbKiZ5VkWauuQSsgyGx1ULCoJfno+tDA
ZFac9mAYtXhX2jT0wpWhqBjyzbOGP9VDWZlPcdzVvd1oQn4VbZVsMrXLqK0PSbRqKe1/EYODMKOg
WeYmUtT86C2cmUOFp6frIVchUy40/1WVotzcqTy3nhF5J5seM9AyRvlyb+S9wPAnM9FJa24EratD
J2eG2JUeZjidHv/uipz4KUst09MYKtXACUqFZQysDjJkeJQ2bVa1EOoLxjqBeF7GQuykhJBN5kXF
pstRkzWLASMQRZypeDZFsgEiSu49a41CnaYj1bEGYsXKhyXblb7IN55UWQeljQMZsnkUOqC45psq
bsPHwvSGrdJqKkhmuoC6qQcoR7UbOCsyq+kZ1zTgDWex0WybIpIEYpWOOuMM9W8laDjG0ZsA4UUj
A/BL5513UCQpfiJG2n4DaS1we2uIHvo2rTYmJhy+MRGeASI8NId9JELPSbimPOQllewgQR6cKVjz
SsubiLBB4sUHT6xAZiBI5u9yGJrxKQsys733hEh2hRejSmySKn5Q29J6quSc3yeK6N/bvuyNFYkU
a+Rb9cRmMKTy4NPYgAPUAu4mVaQ/NFlMaqc1pZgeKhJnj5pUib0s6eHvVEPwBNo2SyhA0ilb1+Si
tpgemU37VLUitsMwr3b6YPQOmimAGKtRo3dv28xrkC7QgeAXHpCg6RhbQi59aWsZiWaW6M7pcS8c
aQBLGToee8NyMAXswuv90PJvNS4E82E9MVW1++x56oj0qJFu4fF8PTA3+ZhJrFISkpUc1NgI8jhT
m2eUaZ3Q+Og6xRlq/jvNv3KuHXwP4VgFDLhy6YE7+9Q6342J/42pFJuiGxP4GMQIAQlc50D4LmW7
SAD+7dGNiuqnHvsO5jRdU7FeF05jdFCTx/woHtmKcSoUSLSXp4Hh8RAjqXBgevEZ+arjl/5KEeVH
Hb+mmJBmRZO6lZ5yJ84AxJh1C056JrDCfD9A7xAS4l00Temj3wojbUYO8VV+p3n1J67KrhE7oS+2
t4116quVnomaRNmpVA9GVRelDQghJ7BcEuYu8pusICAUftGDdefvankhFp6J5sbWKrwuZWWcq5ts
b0Ri1UM5D+EV/KA2tC9ox9oMAzGZJQw7K6JHqf95+0hnIroREAfzdRaKJWgYvTxRn0vSENcQGQBT
owVbLAd7niRtPXS1L0F5zMRYQBQykVuniOpBiXMpqxF+qWL0AIkC5aviLTOW0Bfm9ONcwLi/Z48w
mEE5T00IqKs8AN2JmpxE673FYdTjtRTnzu29G2/bVEcUQAIA2uJPzW5yXCpwhtVCG3BczVPRvvjh
K9cXMoSzW/ZXxLRz1u+Bqie1ENEpHToH0bGx1EW+sIhp4Cs8TDHoMiTUxafZbGrjR9avb+/TuA/X
+4SBE1Q4UaaeNtIoAC3uo4gitg78hJkY0kvzErDc9E3IGSg/qocBPHnAO+fstuC5+6QAa3FkeAOH
8JS3KlJilOGJXNpNSZmXfJLERcwm+YNbxs8dWSg4zroH+CkVE+Jjz/z0+kpJ10tyhSKd/iEcAHTH
d8UrPSGK2qa/8oot4f7MaTs4AC0F1Kcmmr0n10nUeV0qo2uM6HOeuvHwKRn7bskSzklBnxXA2sCS
BbM/kVL7ePARBfoRijvQmPVeB+QQhBBLvWlLciZ3V8usqg0igtVgJomkxqYc4kOKQDUWZKFgO3ep
AJ9gItoab+4Uo6WTilYLfagFwo1DbA6HHqN4tzVv7lYB2BF+anwu40F5aYn6hqgIFaAKUm1w1ujC
cPIO/EFCRun9tqg/r8bp9dLHu4U0NAZlrcnO4bmRS1piISpxuzc8fPTE3VfrHFxCwz5bBbb+5K0M
1/iB+jvrU1bsxEISYnaxZx8wsYOtVURxbIwfEJdAvt0J8R0tToGPO/b/X+VVY5nV5koXDRAibRD2
5+4xcavP0vbW8Urfpl/ec3nfvhYfS9R3c8VnED+jNwn91chRTfO+mqHWhZBQ4yoL9jFsjIQFHz61
+fYpJ0zeJJG92Hoyv9S/IicHqvBhaCMPSyV2s6UbXjv6fVMxy6W29K5v1MdwJ5+ke7JZquDORtvo
dsRvFXDJYKm/VFtZy3of/delra67g/wDKaTQCdbeBn0Fa5mhYSN4Ktbt/uW2Bs/exzOp4/+fue2e
xnVuhRKOtruPiMY8eQEMYc4BnS9rVOAzAYPZ4G3MIaA4oOOr2Ye/xUuwskBa8+v2SmZdwLmk0cqd
SRJCL6NAxQYmYOs6VW/iELiSm3YrbW3tgOP5elve/M37e14TM8N9HjRVD3FcFA763Zmatyxun29L
uZ71wLvnfFUThcT7ODNoAzGVk5w0RuzcfWswIb31nsjqZ7kJFpZ1PaA1ETixKKreBU1jQKDypdUs
OQ7ElltWv5XPHJhvS8ubi/WRYMS7QkW7GZoDLw8N8EQ0NHKoBxDXqrdyLb+jneVo3mkYil7YyTkv
Z6ClHV4bAT4eMZeiyrDMrSHhICHe8kflqXHAYF8dwjdz6z+qqlvvzVX1M1xbCz5i9mKfy53oZSB0
JeIoidr0K3L9F+EEHboSWfdoYKTelk/qRygxsvaPyVJQpGJFU7ttKArgZZB/w7jlREX1IMj9NNIR
X4Yk35QiQrJaq/rekfwQuIhpi+UPOQpBmaIlsKumGj4NOSl/pK1BHS+h3SZVBnHMiowsDSYvfdtE
r6vBLATAYWAXRGPLvNumABdaOPFZ5cI8xvjswezHNAbNSRgorWkgrhlU5ACVJ5q/t7K/iZLGzgS6
C5LvLAOWguYvZCvmF/d/gqdA/yNYZBn02HgvpKvW8FeCxuuFxc2q89/FTeH7fR2Zvz7G4tpddqC/
SqRf4CbJD8zv8u+DdBx+xr8JaHEW4vo5e44E+v/21JIvb1E1pD7NdK20B0FeqkzecK9cDwZ64AyV
A+iA22au35eZ+n57vXPm9lzuxFDESoHOH4ItTaT7PP7MpZ2R/bgtYnZHAXaDcA6IdkB7uVyayPvO
NDzsaIKOAuQvtTvd2Grk7baUWd04kzJR/DqQ1Cjtx3MLfpnZts6WFGPciatbD8QaPE7kceJkYsAF
EKxIwBE1KXdYhJ0De+JE7nNH/8pX1rbedEuVqdkV4Yk5IgDqgJ6d5DEGXSAMT+ExGvlFag8RWbjH
s0evj5TkwH7A1NPk6AsJoX4nY0F1gTl4qcM07UMz/PswCB5z6MwlpoU3HVJpl6fftj4sYYtV9OVj
2rp5f19ECwZ5diFo0sC7BJkLMlUwTs2qqVo4uxyjkXiLA2GMYLCp/C96fCZmomHmkODnjh48D7ea
GrHE26j6C0kWnh6z1+VMzGTDrJggNT/60x50vdkhMra15ERLj4DxY6+0+a8UdTLU0lqBGGIOKbIB
cIkDKT5iw7EoaGBcjJrevpqzwRZ6s5EjA6yWcsXeIMVao7a5X9n1T7N288btdibwbtbxLnAwzhIy
s3EAQqIs2LbZh8653HGrz0JXKoqQ6sUod9eujTvpEe+5Y1rb1bFyK7t6rze3Fzp7dJhYxC80i2N4
4VKeSmq9U8qgskN6CAbN1sJoGxa/IilbqCTPBuXGX0nT49NQ3jHhh3F8vV1nK1Pfa9kr7QFxt41E
yki6rcKHJGMlX+p0mY+7zkRPzJJS0NYgNRZpffXoonj1n+hjcowwaLrpMOhiR5LtH8k+dcgSSsis
zp5JnvhIjBPiWoiosiMf7YWPCabE65euPiXhocuJc/ss5/qZQToO24XBWlC4TwezSegDgDfHOkvD
KY9k56FIthvc/t5YZxuUHI9KxpI7+XFB7Lh9VxcTzAWo9aATVJ7qkJKKPNIG6GzlNK+w/cx74tt3
/2hthvsFUbP7+VfUVInC1rS4N2CF2Vvt6uv8pH1G3+mxvwPzeb9SV9p9tCIf/B2AOguuZ/5mnome
KlHfKmk9rrJxwJ3GknW8N05i8/7Ds9P9ouLM6+yZuInmUJDaxcWfTV1ZoHW9b+zg2DDDVh6B8Wkb
h/iYfC41Mo9hzY2DnLrXmMCrixRLFNZdIe0jcl+0TNLRD+TePsdZ9zdmMoGtBOTJ6Uwx3sdhEmJy
zw6s2ClVylrrs/G3t4XMBiNnQiamNNKLqrZCGBxJ8xjtHlGlvC1gbrvGrh8qowdHAxrppe0ELkuS
mByXe0C1pup9e+Dx8f+Rdl3LccNK9otYxQCmV6YJGkkjK/uF5chMgjl8/R66dq84EHZQ9n3wk1zT
BNDobnQ4p5pskM21u9JsBFUInqneimM0Iuo0ajUU4oDo5eQkCvrmVqJBMYvus2hdTJSlNhOA9FVs
3BRoB2Ce1nvdmbzpZlSc5gbNdfrX/kbaj075MInut0j0eqYb90cnO0dGHaLJTv+BHoHKWbzMt31y
34AZ/YEE+S46LH7oCynZRJJXld1IlgGNpfUFdte2vhXxMTef5hzND/teBNvI0/3tMTJqafejPnYd
BOloT6wBlAjWBAxoX1dNriuwAdWJf+jvAOnG5XKStuitbo1h69KPgKFn5TdR/tqQA0aO+/RGjgFJ
AGgfNyGnVH3CWGsYC9J9vA3dfsFqyrcbGo4x2EXxBV1xn8+P6CBw0MuCoqtjpyL2Qd6eop8H5mQt
/IAz7FKWKWfFYk0IDZMZiLU/QeqoicqmIhGMZkpNO6jSKmKulIcyRQLMCIOVGFhwcDxnul0Ko4fZ
UBa0LyGns3d2/q2X/Eb1o+q3pt+iA9mLZ7ew7ycRCRbHr0JNVohJMIWsLESXG7hMY463CqQqTe0o
yvcBQFYAKyLK4xSiZVzECcQxZRfiGFM2VEmeo3cMD9OoOddl6ZEO0McYlsXjTrChHC9wIYpRjQWv
RWs01pfWUPhNlx2jVgQtIloNoxrNIJna3EHEUNwvyuusPFrLY/kPT0YsBLA7K+DrCtB2eUT1CLi2
ag0IpvERTTh6cii7QKB8nDTZVgY7JqJIHShpKPzybOWeLUWeHYGyzlbeO7Ny1Kj2OyAULsm0r5P5
QSCbf1D/WR8LizEDIdnWR8iWyRso+cbsmNN9lbwstd/Gz5G+77THuT6M1CPyg2YIDCbHWl2snNHI
TIsJqSfsbhGBi0H+2dixk8XAvavkl4oO/vXFiqSxSmnncZ6tr67ePivaLzKkrlWCoqe4QUfndVG8
dxdyngjdiIGWV6Q1LvVGS6k6WCFWps8Il2vpJKO0O3bRuU5jlHnD96pEw2mnfEG1694igOnK3q5/
Asd0XnwB4wmqwgLNSobVphM6kyxrVNDg1iiuqdS6d10Ud2M3i2UuCfgPil4usdg+0W9iKQoo0Y+a
PQDmNXfj4ud1afyFofkEHlbD+DFzjHK0xHmpYGF6fSCTt1RoWtxdF8Ff0IcIxrbkIEcOpQkiFPSF
TqZDswX51lM27NLs5booXs4D5/Qha13uxmMragxQAWDwYpAQhbPwVgnaW+snKjHnMgdVA9nnDyKv
+occinlyQOaqmEDoQoMh43hsZcqUIYHM7qn3U69yuj3aYKXISVyUef2V7nbyi4A68dG4wx9O0N0b
7SxkO+UAHcD7bT6EMQB1BrUcc3yIfp+7L9lNHjuF4aqdZ50wROXO+2+ZR2tHeiqftUMsCO257ncj
nFUkdPwmjY5TnvN9M7qydtOFwIz3E/ABGrXA1PFiw4ulMjpVTU1mj9W65wH1AHCwe2tBnrhPPfuL
8qXzY8ecdyKMer5yAb4Ss3A2uu/ZIgV2tx5VOYf7MgynxbgR2EjQD7046Tzc5nrr6JjKU43IN5LI
zRXVqdTM6/UfmKwTvAu5V2rzJcxJxzEIpJdhfUdhhmy8JXbpWkBrA1DfGIsc6mpvPqn3RhZzsAmI
UoGDh1WTY3m6RVVmOKfnbm884SGVOYajuUnQ/5S8hxSzu9evs2iZzCnL6mh3RgzRkomuBQNzKF3m
NU3vpMOveCQipeKGDpuVMsaDpoCl0ynEzdLrFOtOXx8ac1+EkaOQJ9s4A1bDSWrBGrmRl6WBFkVf
yw3s0KO0qEZfNRAarixTSNdbBn0AuoQiRP9fP//zQX5IWr9kYxt1vW5JQyApQuEpAYQFWBJlU2AG
+EKAtAI+TuDUsSFeYrVdpstF544dQmEwmqWtFcRy613XDP6u/UcMG+Vl7SQtmQkxUx6kkleG56z1
RltQ4hBJYSy7pU8knvIV/i7b6/Pvzj6npRfZItA4kRjmNluYaJgVwLa4CHO6g9wmP6ShrF/LLP2l
gNTxnxTuY+uY+1zknWUDXxQKl/02Zt9Onoz2mIv4ktar+UnZgCmMYhnaggHcziib2Vp2PMNA51Gs
+YQakUfmRGQguDu3kbL+faPSyWTHGDyAHUxmC63q1k4t3SKUViah4LrCcd2bDRhcXFK8XNjurSov
Ek1ZLS7oM+DW0I7nhsW3Dqph30sYCP3vpDHh5kL6GHUIaMTUdDdaOLROTdvEoYOCWS1Nnh1jNBKn
sG0RswB/Qz+WyQSffUbQsb/mA5v5kRaKk2BQo1yAbf33cFPAfJRlG/D0GniQ2JCemEPflQmuVmlh
1qUzgXOeOLMq+RkKYeDj9ArLdkct3//9xgJQCCyxmJwDciej/HVCokxpoPzddAeEy7h5jJRDVHyP
6ew0qelel8ZrP8IqP8QxDqwqO3WQB4gzYxljLXdmmYLfZR9qZ318TpKg6F3gUl8XytPUrUzm5g0U
DDt5DplRV7kmOZQN0Jn1O4Qlsvlgibq+/9TD2YsOtm8MVsKzrBBbl1dwmgie+3qFpGPyjOlrrdu1
EqphkZNqJ0UFMipydJZnAhL1+jK50e5WMHv3xzo0JArBQ1iuldTU+lbR57X7SsoXcLbifmjSYe4y
pzcoJgUbr9L73VBouxYDY7bdByFNPbnUAgPchdc/bl30tU1ZA5uNXerqNio1Cdq9oPqghl9K4y2d
BDJ4wRHa4Ffi1BWrleXyaZoG47ozZEgx4DZmG+nkNh6BeGfkvY8hpztApIvopz7TGa1QrRuhjGEa
CnORp4giRDKr53RCfTfuPYp5zCSpAjS9ugOoodL6nYJFLdV/a9lyS5TnXJYczRy8Up89oi2nJix3
1zecr4abD2MMl2xE/QRQ5A7Af2DplV7Vfj8Mu3z+QcBQWY5+RG9NjPj0gkCce9DgJSZI3NowKsxB
oz1lijF4iv2Yyr1udnvVitCbJmyD4YWmayMPbBZa6D9lhzH9V2CaCpd6aGY3HHIglg5+B1QQHZAE
ClGfSFx5g4npwCUWbC3Pk29FMzaMjMi12qsN643hmNT1QdNFzoC/ix+rY2xIOapZTzMcno1Jy6kh
MCGZQ1FTEygJ7ymzXQpjMkajlNV0xlJqwPR72R48T7+TPWieT82+3JeWe1YfMSKFzle334tqUqJF
MqpCS0wq5chNukk2ea2d+rnR+uMs6pMUrZG5oeiU6c12daxWctCXwKq+2HA9AHHqvUbe9yJUHtGq
2HvX2RqYs7GlueK1461hnIzp5/VjEyggO7qUpuFo0zU8lqqnSbsXBpHc3wfk+Yp3jfEetuVAawmC
1WVdQnnfNY+1qGeW65AJmBEB+oJZNTbUMYqhMvMWNqKTs9OY4cWspI86fTII3TdGfjNMIpS/VZU+
uZ+NREYH6sKQa1uFRGMGkRyes+da2uvVz7ATPJC4p78RxJz+aMsR2v8gKLbu+1Z3SY+xDRGXLXc1
mNEEgsPaMMc6umxcpJRoNQzQCPdW5NNBnvPKieU3ea7dbpH31/WNFwODpBTFcPQbgjGMsUakr8Kw
Kpp1UfuWvFqKZwBt8u9xhuFJ0eGC0Ne0UWRktk4C40GEp/76Gs+9Boi/aV7Dd2PWPtqDE8GRquD6
srjb+CGQbeONuwrUxiME1tXOUu+axu+qX7L1pBiH/04Q82qOJKuOpnpdmVQjtPdmTDBk31XFtRdB
ffYPmjqr6Bg1BUMeuu2B8c9sYmHOUTTHHUI+jG278tE4Gqj4G7OT7BMHGfODfjsGd+nx/QyMLLd/
e2xvei+/0Xd1UDrYchccMYIr8ZkuDSHS5pvY/h4qj02jGRiEXe7fJD86avvupnrIX7VberPcpa8J
iv8PGMnXz/VN5IGXaNIFkSE3UQlYEB3IbArwdtiMdAYEcK2we3R/grviqO0mL/ZG6gyANUyd7Kw5
Khr0rx86D0AQs8YfMpkkxpyHQ2NYkPk9WlzlNL3K5/ksv9Xee+ma3uyi8cKLj+QGu77XBRrH6zS6
EK5dxtujraW2XQ5Y8HHldqx8VHyzneSOwXjWd3jGnvI7SwjgyH2CbNfMhEYRnrchzSAWXFZe7etO
dcwyx3bbH6f6idxbgFA1boFY4qm7WmCkuFWHrWzGSnUzGqNnDfut3SvB4ryY6I/+/sVw+sDwlKN8
lu9tV9sBJMPJXh/7ABG6qJmV+xjYfgITTg1l14xGiE9Qb4GVEXud/2VxpkBy/1y9Mije6M48ar4I
t5G/7yv1AGi+Vshq5rjB0ze30YB9N50UqtUi3987w5sWdJ6JOUV6k86g70yBfhIA8kP08uTFC9pG
OnvqbW7XpgXpoQr0tsFXbVHrLk8CWlmh0rIJcEoWOZ1KeQJ1Bu4KWgxcMGK7qWgYl7uFQNnDgx3b
p4Dv/vLGKCXwShIZIpDQBwTJHka6+w7NuflRvlDnFyCxn2YnPvRu/mKJNpDnYLeyGb0hraItSgjZ
dja40YiZMy9G6kAa/yXeB1esAif+hw6D0RNjaJqsXiBIA7zwD9tpURkrvmGww9UfUA5s3MQd3Ood
CZLRmXdCq8SLjrbiGUUZ6yQpjGnd49nRf0xv2W3aOBp1I5TJHcvNvml4aBT3P69bYm7SCUMEWDHR
wOzOQnml3ZCG9ahhe5UXM0ct/JdhAtv2KVNfUt2Ls+Mgqpxwfd5WJBNwgkpgjIcUIpvEyR4G4Laa
98ATuaGHbD/qjgHUyDs9gwMCiweYs1I/gr9+RsXq+tJXd8+EAzrexoD7Qo4WT2Um8gibtoinGsRv
k/FcVa5d3FOyQ07RwhhRX99bosiUc8DIbKM1zQZPCagqGHmqOlulodSNCybbYYfGP7QbhemAh1Au
arnjmAQgrWqobCPRhhli5vWYJzQZAD0HfDZbDiw6f1uILIimuKvZiGAOsUwGhNo6RCht7XTV4nXj
/SCCcODcfQsBErhxEF2vTDWXdseo+1RLKIQsGlKhEWAHsZwsQA/HdVXg3QIIQmLMxJthnbe+FBQp
hdYCMwvIu8pxQniIZpiB7LTQAbJ6iYmL/JbGj9dl8s4IlTxcO8BtAkeBWRvAfmmaDX3jtlYRlCE9
5GYTXBfBy3NhWR8ymDBr0WPgj2SQkVEgiMo+nt9uVa4IX0HTeQswphYv7oI4+vu6HsYrQCkASg90
131ySXZJE9saG1eb78LwVzI9Vv3v62vjqgbmicCUg0v1KTcvT9Vczuigczv6VNuKE2k/zDyFh325
Loen5yDF/Y8cxizHZQKUqQ5yKupm2h3p75TOvS6C17EEVAgVBEnw4vDgjPZJZpJPobxqX1E9LGlI
wQJVvTSL1oPqnET7GaP5u0am5alS4kNja+/2iKHhcomKL9c/5U8BmTGK+BRDASkVZsGQjb+8CAop
tVDJJvBP5FOUO61tti9jFUdnM58ohklKwMalIwUeAWbiMm9oS+suzmIDThPAbC4MWrnHj1e7MjNX
lkfEJSeAlo+m0wDuFWw1y3KO7AilcYlOu6Tq6hONo+5ZN2SjwQw5HWVHjvTkXE5E/xlZmf3azSrq
nNNsviT2qFAvJkn/kISZAgVunEmdUjfu1PS+6teUVUhny1HrIQmqbK5+j7GERxOwWmQ/Atf7WSlr
vJxrpVePKpB1RX25PFQMkDetAzBwqJgUZd6Yo9StAN5z45aA+LSqZ2wx5vCLYLGXfWspjjYDey9N
vkf6b7nuHq0ZDEUqCAx0VCR1AJ2iVa1svmYqgL7acU/By5GrgwDKnqPSgM0AHQ3Sw9A3ttqaY65F
rnWcsdolNyM6I6pqOk7m63VV4rjXCynrBd5UNZLFKnuAoTWu3dLxjsSkiZ3YAiezIxvJcpDLNvuS
yfYuMsHmSKdR0FnPWSQUGQgayJnIYNJiFBlkElUkW7i3aDE95Qo4uqXyFEbRP7hBHDWYTcADBQVi
PK0+RYVB0wXI5r15T4H1PaPV0dFJLEgU8DyUvXIHgR0JXFp4pl9u51Ir42AWq72zZ8O3+xzVqdmo
vRrElI9NhKBxiSrVVXNldAyrLX0VTdVP14+UY3ORfEKoBE+MvmkWSLQeZkDv0dVOIV4a+t8NQBmJ
7k/h7/9ODuO2mgot4RqItF1FzQPbqE+yHr6AVes42osI3I6T6MJi4PNBPAUkcZYgNw4nmgN2H9S7
FdKF2mNKMye1g2F8nqI5+Pt1bWUx6yJhjLfoDFlggbKbnR53t3J0yk3p8A9yUF9CQI90ITBzL3Ul
HWDhlwi6ksSq9QDS9c7RJXCK2AaAcxdDL5+vy+OEMuCAQnERdhSG+k//3eaql1OWAMZzvepFhDI8
xv5GUaKMc50vRDDWZOhIbc827OpYV26qKYGtgCJsaP/BNAIMFOgLiFoAqMXsXJRYSjWv15k03xuQ
kU3hYyr9ur5bvME6rOVDCKMGRRTrLTiYAXFt/qm7ANRqyt5K+aAoz1q+04GpTQe0RN31mIgQ6cYa
lzMOHsLx5gHOO8ZHWOS9JZbyEjytCKmN1jHJfmxBpxndZUiGxl4LLNrri+V5AVCsgb0HuQN4RMYf
FkMtdXOzqjwdD2FKdso0fUVPxU0VDSdCQD65kIOujS/XxfI0UgXq3x+0EwXm8vIG0DCSAP6BVaZT
u+vU6k7T/+EBBP/2IYIJDPMhLTRjVRVdTh4GufiSxisJswiBiqf4OK0V7g/xmM6ieiN3lS1mX8IW
NjYarpdApcvBLmbv+oaZPL3ACwjRAEgNDI3dsdpERlYlVeP2sVJXTm7jwIBdrI+eXGSNHgyxbgTW
UE+PVk+HO5rnmZeD1AP/ScJHOomcdLNjynELxKapq02nmxoMGOuNNLtNnGZnXcq1WyD7tsCMU+mO
tmMENGZZnk7hYC5HAuLs12lR08ip7bB+7UIbrACxAt7TzuiS09g2y4NNRvrUpvZyHNDr5g0dXSwH
eRPgj1Xg54mQMKFp6uK5gOkrwHUPPzQdDI1+pVYgVS0V24umODxbo1rDV6rmGORkAi0fJcNOqyc7
ddTWQnk3js/NoCWBrNThQSrDQ1ZJ6sGUdF+hixaU1JyDZaQ22tTs+R7cf8uO6BI56TVeW06c91Xh
a2WGuY0JA6YgbyDafl7a5WVuDKVwRjOlZ21BfdwBXnMXOjMwx31A3g1PUz4pu74uQGITJQrwZxMD
PUdSiMan6yfOjSgsgqAChk5HhMTYOtWW2jI38TBcCbdOSVjTu35sugOod8kLWttCwByX/eRRabLu
FKtPS6AHz4MggFoNN2uPgOyOPAxCC0CdMcYQuI3gd5TwFR0AIap5cMn4qFn+3AriQZ6f38phLAI2
UJunAtkXq4l8cwkqO/MW5OHHR4BnC7ZWtCbGNJToMhy6DPGLXCROb09ODD7uwq9bQVDIlQNod8y5
AICEsLa8j+xOU1usSetiryq9Rr+lxHJMZX9dVXjWdKspzBnlqKnRUccZIf46TZkJlP9+d10Ez0+A
ChmZOBSgNNVazeAmhBjxjGsJMrDo8FPcpY+R7qER3gs0kPLqeyVXwBOyDtQQlW95amGBnhKc3CqG
AdmWHNsG1ZK2bmGpnNTErTCIoSLdmOZ7lOb+QS22spiUWdGnU2EO2EZq1kBM7/MiAFnIU5fXzRfQ
qWv/crM20Tqj8VFRzy1AkuCg7PC7gdevE6H1q21yyxkr88v18+Or4sfTgFH5WVPsGlgMa2gLFPfI
aYzMp+pTGIs2kW+2NifGRBQJPIzUV9jFeMmBJpZ3GJCZpZOVJL+yOL+dzZh6gPQufbkEfHptjs3v
60vleWT8AKDkMQClI8l6qarVDFT5vMMHKPWA1IJmrwXE8XsotaKpOZ5P3tgsFsGWTDWGVgiU0ybh
a5kPg2vXmBTsNHRJIkFOZMyuNjqA0K8vkHcntmIZPU0rWoXamqiuG3MtWSWmRzLkJkqkQ4fguiye
adnKYk6zbJpWT1fzDxYbJy9xoFRgvPjH9eFg1ma5jWUBgJvUppDjJtadEXfOON402ffrq+Bq/8aJ
Ma7U6mV7CTvsWFT+Thqwj8YY55Gj+64eRKgyn5cDglMiAwB0JafH9OjlchZdAcZKPwLY7RvxjaPq
E8vXv1B/DsovNabG4Gx28o1ozJBTM78Uy9zvCDgkukVXsS/A/I09aR+C6HN8Ib+KXbmfcwQqbvMb
Iy+6wG9z12uAMw6PcwVYK8zWInGeoMMGgi311lY6cDN7s9kINJ6TgcXyNlIYDwf8ZDTst5CS4lne
3usRps5NFwjYntx4NKr8aN7Vqe3EqWsPT3+rPJeymRMt4RMSoG0DTbMjN3MOITKSolKyaxJDcBc+
3+xLUcwpFgA1TmkEUaU07qRi2akzQG0Ly62MHI9B/fn6ykRnt/59c/UmGtI+LyFOsd+p8lDNmSME
2/589S6XtP59I0PPkRSI53X3UE1M6EPR7SPzaImmbrhLgXtDPQ3sIZ+GitsOIRYYWtEzUt7kktfQ
H7GIeojj2bCUFTFcXQeiPnG91QBXKCy1Qd25e0W8fRxHihG95X2R2lvdVv1hoW+lAuyK6vH6OX32
M5eCGYOftCV+U1/R+LWgtWu3WmBI8CoZMcxmwOGkhi7Is3AVcbNUxuyDXAMYkRYkSjIF1opqBqn1
PoXDg1KjwZbIAqu56vXlI+NigWxTaFzKMSrO6PxKO8mlffRtmJdeEN2JZDCGCh4mtwvQKLgEp2YC
s9GRZ8zeXD8prrZ/7JvB2CkMVuoEtAnAA+yplwyyjrYSy19MxaFppbjXhXESVeu2QdstFbUCVDMu
71bd1sqsztg2oIdXC6o15zR8D9sTiZ7WGCScX1X90KdnGh/a+F0gfN2vz2f2IZy52OPYVWXSQzjJ
MQxzQ9TbyHjV0/08OXn+GNcnRQcmncDbrHr3SeiKKU7wGMCDgFnxUlOzrRIILSUkI2JlB64rb1RV
n+rEaVvDoWaKV50Qa4u72I1cZrFTG1uTUUHukpyWOcGkrAEoBmv2p+rFRIZOmV/KuHcr60UHXd2/
7PRG+HpZNya0b3PNXFoI77LBkchtVd6Z+o85BQi3eezNXR16UbMPzYfrcrm6vBHLWB0pWiIM5EGs
pPptaj3UveHoYR0o5st1QVzbvRHEGBu0ciOtsfZ9xmZ8mKPOsaQyIJn9L3fzQ8wf877ZxrTT04nq
q5jJDp16nF5jbQE9DvBlehFwGaeyj6u5EcZYmzgjEc1qCEvV3wr1J5CURYcQpFC1ZIPQLJD7AK3V
A+7I9b3kB4IrMD0K+0ABY3MOVQF8PzNCGx/a+fAcCN1swrBmKu0srXDQ3b9Xc7QVDM2ByKlPsNHS
Yj7mU4aM4sus/aKFaKjm/9mKjy9ibCJtCgmFYHTYDRiFNv1xuMfES1nHR30GJba2k1qCxmLfjgTB
1J+x4c/G4kMwE7i14ADTy7WJdanfm0jbdQagrSfj3piJWxWmT5FMUNKHrpiPgzWBtlU+6HEBEvRH
sNkdbT18qo3vo/W+MinJvQo1iY+YykkdADXvukr51eaNH0UgW6sU2UGpPXXQV4QKiOjxzvXGmzNl
wkL0hmXg1MZC8uGMmeIo/VGrCp6XSJbOh+v6wzewH3vGGNgmpIMdFhBVqzed+tiG006mD0p3T/Cm
kExHNZ+uC+Rf/g+BjGWNGjk3yAjtoCR0cOn3rQzWuWnyr4sRaiFrREtSaQNQpFb0L8v0a8uNqsKJ
ZHdsDlnmFn3vDYsDyI2dQPCqZZdaqIOgDJ1sgNZFJww7UkntNu9UGQEwTU5tCNoEcjSg8Xi+9On3
rN+Z6I8YytNUeA0ocEJRpYUDrgH5K7Y8Cn94ybMZNMlA/kxbX4ZRDdiFFvAWQSbfEHDRhvXa1DC7
ZnUGf1WTl+7SAghH8/L4Xp7L4PpGfFbiy+9g3IkqdaAFrfEdcbfQQE169I5PseyRsrkPwU3plCqS
9tdlflYuyFwnCYCdjAwiWzQZFxXw9rqGcMy+y8k+qp8yEdv9+tmfjnftJ8EsC474E3vV0ioW6CXR
Pwz4kHmIdsCb9nuLgEUiVj07PLUxEJX/flnIh4IsCwlZJJaZSyqttbyRYFnTfGeA466YA9BzXpfx
OVyGB9nIYO7lZNiRGq1UNZg6sCSoTZr/l6tgbmQy13k4rYdTxO5g3CbzXZ2/XV/E+pHs4WwXwehc
j8yALUkQYZb3Elgw89A3olPX/nUm93KvmABmxHko6zVzp/pWm35W42tYPFiaYCiDfyLoYkGWBY0Q
LHh6MRtjNOc4kV4dnS4Ksk5w5Pzd+o8Ak8nEhYBdmOUMAuj82DS7wnyJw0d1EBW2PrsY7JZqoFkG
ZVNwITNuOTITg9jrboVDpFWOZhEY3oWG+k8j7cvXSJeynwuh3dMSpsBtafMsFLwiOOMW+ASU2ZEl
toiJDsXLiHpJUemYF6ALNkF1V+/CQ/RVjxyMvBUHP3/R3dI17m6Wn9qj6Y1vljNjtqg5gUD5unZy
JnvWzyBALjBW/2AxQaJWgzg5WtHtSO6px8lLvhrvfYDuQqc4ZZVT+vaT9PeI+JcymWjMkgYS1zYA
yeCOjOFJVQWPUp7J3a6JOd2mk1Lwy+L3Y+3U0L1hP9upd33fRCLWi7IJ5Au0GUrEggjDupP0A5oQ
0Yz316W7dZuAta8CHwQJH+ZKD1YCbuMUMtaSZFR+w/NyqkDpagk8FO/OgfgQ0P5ooFwvxeVa5Kyf
oOWA6Ogx6b+zlmx4zEMLnQq91avfpyyuRKAgPD+MVC0mz2UF/3Rm95BOyLSuAbCCjbFLpf8dGQD6
r6D15oC+uOn1+lnxjBbBJC5ZsWMMQHJfrg+txxhe6GFTyFTtCsvAq6cUXCPuglS4YPCB4zKxs5fA
MEi1woAHVtTJKw0fXNpOo6BX7AfpHq+v5s+xsw4FreDrmA0YBD8fV0vTPG8BFBMf7H33hlEpb6qc
6W28ywBY66g/rMMYLHeG81zeGvfzeb5/Bzne3t6bjuZ0oGK7/j283d1+DnOZ63GRl5iuuDU4xCkE
aP38cl0Cp2EWbPWbFTP3OakKTQ07iNAC/S68rXbyGXNZe/OuOPbvkjcc6a3h5DswYu+LU+l34f76
B/AuyFY+o64d6ueqJkP+yjCd56gj3oWV5FV4aP29IIxQQVlxLTCrxWhqmZJRrgg0VY1iF2Bhhey0
gEQryOG6HK710iEAs8/II7PNf5NZF3O7mMgix1+tAYzgYe7MhiB3w7sTykYIoxhGbEp1twohMCrJ
eRkf8+EFLxFUtUVjMzwd3IpiFKSKQiVfMHTvWuHJsHO/7AvByaw7z166rQRGBUJ1Mqg0QMJI3opk
PyX3iBUV+tyC9C59q0aB6edF9DDIKzUEwiwAgVyarG5qmyrVwbOXV0+lljmSqjlN/DOmP4j5NSkF
6sDdvo00dnGhnY/ICYEddN6DPEiigkw+d/MwIAHjiOIIxrouV5OB4GuMBph7fXjtopMm32UU+Rb7
3QSq7ezW449/UO9NaLWq/8Y5l4M8F9YaWqUD8WskvmEyfVCPC/wm9xZtxKxmYyOmMQsb4+8Qk+sH
sNo7MNdOK3pn8c5m65yZW7TUWiRFBWDPyvF1oEfZfr6+Vzzbtv19RtOWTKHFsOLaK+2eDr9HLXHs
GaBGotIHzxqAEgBuC3mAFfHscrPmtYfLkKED8uQpI9rf1f0gH6yxxYNIYK5557IVxaizFJcgq65x
LlRDenPJPC1+ra3Eu75xIinr3zenLw1Gh+ZBSLHkY6Gg7SJ7NYAp/y9CMHRmKGgjQbPhpZClV22j
s9elqD/DGuBbqtuh7+m6EK4KrJhP/yuEeaE2UWJq4GsEjkyXO4uWeIaKoctMceL+6R8koacYySiU
SA0WeEOlyHanCiJNE+3mJLxPp30o+6AMui6GUyVdeYExuIn3HVpi/xStNmczZXOiJqhXuINJ3Fo3
X1KCLhVtaTCR1DoLskxzoe9QugyMVnq7Lpx3YbeyGe2z5k6rxhBVYLVc3F5vzoutCF7hPHsKzldM
WBDk2E022oziJS6hL8iLRBFMTl8OHmkj1UtB7QFMG908dE2YearVvJZk7AWFUp7i47UIhUFDNMHb
5FInB1MNzSWBtzBTRA5R5Y7UOoVWJ3gg87RyZUAm6EBXMDSzbsLmDPtcsgm8LpxS6Ks5+F2Gyusi
l9p1cP3AuOv5EGQxKYd6rsaYrrG7JrcYjFGasHvEcMkoI8lR4EZcl8bXzY045rWFFD3QjSpEEgaI
LrNEdjBasrcmOPncrJ00KTG9E3vmdN/TRRQn8cIKJCJ1HR29SBWazNFppRIqExBV3RB5WGJ/oTQO
tL4+xZnqEeVnBwbt66vlWf3tQ48RaNr9RLpytfr6CPbFLo5cDO6Ve7RWn9MB1dNacPs4XTrrW2Gd
XEA5+nPnXZrbttyOAxDzNfkNcwxuNpegpyfHxAAhc4Fwre/QwZ3Ifp3/Qk+IJ1e9aGqce8amoeAb
kCVDXoUx23moLDX5QyCW9ccQrASFYTlp0we9OjtTDtrt+ZzGhafEP6/vN0+Xt4IZU45ifI0UD7I5
ExpU+2RfAjCnmwThIu9mgj8cGDlI/yK3zXg+mYJV2zAQMkjmbgl3crqzjO/6IjrJVTfYkBtdBRo+
2AJEPzvxmvUjIf3KjaZEZwMI79UsA+ks3w9KewBu6j7R50eDvgN9ExxDJTotlaNaikDIuWsFEDQG
zC1MQ7IJT0lSVUlaABU2drlrGX5aRU7R+OD5vn5wvJuJCe//k8PmPadSbi102CBkLdMvWpL6tUK/
LqHsDRjzpPXPORG16/GcCKCpZRlkmzBHNmNfyVLkgzIBVClMtHQFUSz2TYV3YDqFZ02rbqdxiF21
kkIXHfmVYPibZxeAhQW8FdSFMFDC2AV02bdpMwNqU9O/p+N5KH4tozu1wSRqBebtKwY7MeCGITc8
0plVJsokRZmKp7thvdL2kKbvAEPO6Hsv/wi/XD9CTnkPaG8EI+26qWgrgOOlx0rHsp9h5rCjSCn3
QzCjpjUGSnyv6IGlBBYIsaj6CgRTgVxexLGVy0QcU5Zpkjy0K0lI8HNyH6R92wTW1y/Si9X4Ses3
LwIrwz09HRgVGAIGbj2bujaWHNUYtUfomy+upZ8IiHSVb3L6HE8CPeFdP2sjibFnuT5WVrJKQpzn
2KpD5W9jhglyQUDF6WJagfo+VsSoSTSZ2mStcsoOnbLKfnBypzxqDx0y8l59rkNXf7p+aoKV/XEh
m/AmHNP/3cMEGZEuvG+q1woYXrZoWv9PAzhrRpElxPyFbqm2yib4l9asBlJNK3uY4Sp75SmoXKI5
1r3yNXpc3HRXnykel87yfn2BPFe0late3oYuD6WuskZo5f9Qd2bdleJatv4rOfL5KguBEFCjTo1R
NLtz34XteNFw2A4QAoRoRPPr79yRec51OF3pOuep7ognhxttQCwtLc31zf5bbvc2P8ujzV8P8QEl
Bo/tzbW9e+OsU3laEYxhN5Ubu1/MQaTzPtz3qbjRt3RKYUaaAIyW5k9VctLBsuJf2da+/QTv3r2q
DIhHKtzd1XUv1eps2npNOAQda3hpTbf/5II/u6nvlt4FQNiFz7jg4IYDSkafyYXAyUOSnxeAXU8p
TatUbrGvBp5oidlDvl0P4bPzXHwJN59tgP+bu38seaMzy/8TwWOQQc7XAkHc2fobvRXbfZ1wgHo2
9NwkfRnnGUv7U+8VvWl4m7bllt/xf2EvAgLhPz7Cu9s/r2LppI9lcywPUL+6fP8pj/rDFzVAEe64
20G79Ltcru4ZNY4+XmX7MnbfI2YBqLjh9vtfP9oPY+qbYd5FOgW+ITTdGAbi7t5+c9AJC49bF27O
zqfp6cdj+RTdAUiwYG7z86upVjWvhcBY+VxuqxEnnRxCm6ch9xMOqh/lU4INGU5m1OvAZRrAjCTy
+3Tt2BkpQ3RbXc65+iQefpgzYyb940Mdn8ObgMj6WggL3kUClWk2qj4jQH0v+0WmHn9YzS50zr3P
6hHH6fGn2AiuB3hlcGCBR97PYzpdtGh0x+GELXSuVM1v8D7/C4kdWt7/McS7y/IKRebFIClwGy/r
ymSiW0elpM33CzkUzWfx6MMA8Wa4d7O1H6OBFD2G87CznODEV1QoeLDP7HI+nEFvhnk3Wyfe0nkU
uHFc0V3eb3TppDjuSwhaQT/jmn54SdisIsog04Tx9M8PKUceWtoWE+NIkfINj9mQzUH216/fh9MP
vg+wUcdRK/LidzeOA2o/ICvFcTz9Xnhpj4qDxzZSwCgVzAfgY3jsuru/HvSj6Qerc7yCFKj7P+kk
g3XmJvTxsFoQxobOO6+m7pMA+VH0ejvEu1WYGDcAuB6XRUBrJMUF8EdNDmBwe/fXl/LRhHg7zruH
JI3CXW0xToPzqrC/aPpsnYFk09nwGZ3gs6HexXzjaqp6hqGUC8xfGLedCzBs0g2nlXz+66v6UKTx
9rKOc/NNUOoaxZf6ePJHduMSD24cnqH5OYsS96I9mZM6rYD+o9m6PYQXxfVdmdzl6WcbteO79D5I
vf0M7yJI3Y3T6AzHmTk2Wd1k06o3E1w0fHoCM0JCXv76mj963d4O9+5FMHaWi4bpDlq+3VviIsEv
mUxMO30Wqj6cmqDc42QV/eXh+yIJnczqkRE5NzOb1Ttt2VmYP62fzZYP796bUd5FqiiSVe2OqAfJ
ejuFdkeIH0txMvd11oaX+Wcmnh9gMOGc8Ga8dzuJxqA9QMCKBOWKOPweoFrw4KXo8b/3ofS0cZsn
5MuSOjv33GyGjTjLb/6Fx4eTJjAqPY+hVejnGWs9n8zFguslqM6qXMLMNuGfKVM+DFxvBnk3JfOF
F+THTRVapo57L8fPFpgP63jR0f8DDYxH6dq7gLIqGH3P4rgjIxdGXzY55NPQqT5L9tLZCw5rsPYs
J1vl3P4L9+/NuO+ii3DpqorjG9+veUp7HFQFyIg+25UdZ8Gf3uk3o7x7SqSztUU3KNDZzTnTr2w5
dcc65izO2yZWfQUjuK9/fV0fvm1vRnz3yGbdGhD3jvOiP0Tlo7Rnef/of7ZWfzDKERoGZCQUDMiY
3z0167TOCocarGjwTCoDb1NNOlbhhaXyk63QR5rin4Z696ByVblT0GArNMN5/obaeN3Js3VLzthl
18X1Pk+Wk+iRfnIq8UE4gYqZAnyHM8zIeX+y1KKv3MsnFCWH9ixEuRwmMCARwBMYxyB5Nv5RJ/u3
5/nf81d9+fuU6P/zP/D1s26xV8nRY/Lzl/950b42v1xWT8+v/X8cf/EfP/ju57av+vyp/vMP/fQ7
+ON/DJ4+DU8/fZE1A/ArV+Nrt1y/9mM1/Pj7+JjHn/yffvOX1x9/5XZpX//267MeQWzGX8ulbn79
41v7l7/9CszPm9l7/Pt/fPN4AX/79b++d9KMr7+8jL/cjC9/+sXXp374269e+BtOEYGmg2oNrj3Q
x/36y/R6/A7lvwG1j+NF9L788AlrNHp3/vYrarW//WCSHUuOkEkj4//1lx7l/eP3GP8tgnbriE6D
3edRbvfr36//p8f0/x7bL1CRXGoYX/QYElYPP73i4IRhSQsBCobwDOsBjKl+DsRM9tBbWteNAWep
3TR3JmSvbtUjnLBgGB9d+BwtsSVNH5wWnrOCjAi6DCA1Ivf79tyjK2envAbmBZ2k3awTwLwWAm5N
VaznjJVjeDUZWGshEViHXFwrxjp72pROZTLvWKPfrTUvt8pneX5wp5biKIs2YxGl0L5O9oavjivq
eGmaozYZC/2Y5gNwEE8VVLOTG2PZzGmYzoLkV83Yr3PqR93Cvzq9GtooQV3QzbeqnOF/Ea9GLPOF
F3lzC3P6hgmbTR184++moOVBYkDFm5MZctfqotZ11W1VY8LyxnGJr65dubb1t570wZWfN9y58kdY
ph24Nv2cerMOmtSlc203NXYBelfZzoa3I+yCsCWVNtQqjezUVN/QdNSWO3jRTStL3QGOC/uSSxud
WT10burZNQiWM/hp+DAqH2qcUqOrtFoBtqKhAeYxweXp5RH+N2Q9TLMZ2lcvLCKD8pzVvXyqCq1M
Gq018GIxWylI7bG/oDFnpwpD1VVLi7L7WviB7M8lJyEcing7kT04dWX4HT1Aw7ijo17710UFFOcI
OPOTKJ3C99MjbloBQlzlacWHxjPwEZtlMacDB85pV+Z4JN9ndKn4qWxWSjZCU43HZmpULOZ4oG2U
XzSQ44c8WbySc1yghUVuEYf4sBI3QlZHrLqpu6q/qEarvXMbNdH6QLBhlF4yzxIi0L2tOO2/spn2
4mF1QT7+YgZw/C4Dg7QTkPLt2stbL/LZiZo89QXtZegEmmBvM6jggS28faFaiTkh1j44Yd6mImfF
j4l7VSiFuiNHI1ihp2mNa5MThOk8n3Ej5rm6LHMdePdezsT4aFxVTSe+2wFK53hyctJeOqSMgZVi
I7y/Rtv4cwJsen1bzRo9TyUr9aa063qFqmML7FJO0KZYOLMTA8iEaexFBUilvsLHmalUOczFSv5o
wLAo95EvO/id1tEkoUyaVedcTiQSuUjgp0G6FCxKyVVMW7aMp3KR0tlK4s7rN+AIxCAyf1a+e67K
SK8Xldsq9z4Q4fioqsXNDCMSPZnDApcwHVV2gzdMPOJH3W3Zjh4wu8w1KjE5/p0BC9nxg0OljhLH
6exwTdpVcTAxh8LFzs3RCi/uoDQjD9IuKBMtcOybXkLWR+He4TXxd6StJnlmlla73zvHUXpDySjF
gU+mLLPCWUaUBmcP4f+i62F2tkPneH3NPFaqBBYAgmLqGeUl69KXCfqIOydzoKKYExbYWiXjQvQj
sYUp0lJ5OAYrRoSOcyz36wH9ApLFa4SbGk8hCec0UircBc3qBxuUokjGdG14EgWDjrI81D7Y02Nl
sLEh5alanPJYcuqVdyLWoV53A9WsiHMBL+7YafMQ9b1J1w/QJkE1tHSROiFeZy9xnE6q1CtLPsaA
dKHeUXl+84DD+/VVaJS2KFiiQFHK6UW7oc1yPfHruggfVuEv16L3mbeXuGgKb3NBNpPbq22tCM+E
s1oX/RSIn/ggJIzXwNH7wEi6XTXMeiWX+GQ16fvHOZo59hU1kc+5mAhkFxZkD/zNFIg5mVWLt1yj
D7Datji8RrPsuJw2blXf5mU9XaG13nMPIui/Q58N/I6QDdsYsraP7RrBFC2YwiVxBup+ty6tWuBc
gD8nSwhe7iqDKavDgd7m3grMmd/Y/LszeMFDULm8SuaRHa0sZ551Q11Wh5F3AQ78Qv8L49O84viW
GgBlqxlH4vAWPh3gxwZkmivMRRGRIOOTCFVGnQ4Hg03vza9jZ++GjoMBGEy2eWCNY24RAVww/xkR
XVbXRO1HgJ9fwspG57JneRr6TZ56jbucVV0vvk5FsdLTSg9TZseqg4bEncqLwJTBFW7zvOd1pL72
7UiLmOpw3Fi4wOeoWjisS/MmtzKZHc9F9yal7a51eXc/YbHP03Z2udkGlrHrioQcUTEoQEwMkOna
kGwdAc9djtrYY+dM4wbAd76Z5kBet+highhgdnY2IIclRCW98NpbByXZ84lFk7hY4B6268qFJl5b
T8Audv5yMgABga9xDu0OaIZxRGdQI2icgzc5/l1H5Tdm2uZA5/xUFZFPAS72hy+0bdmRuM7OAjZe
qCWsbtsVjLGFAsU5dmsBLTcKs1aK00G7PPEBHL8CyFWfwLENqYDXuvWjFH1wcF1Orqd+UenQaH3h
CFWkriL5YyRttzUghmTG8cl3gPSc+QgFGqu4JZpdzY42at8uGrVlJLk86Webb4hTwtNkhRZflhdR
IPfYyaKRn7qXwaT6G2YMyUrZsXtDIFEBcf08qIazjppxXxatJLAXqp3vQtk67rrihHW9gyN5Vnwh
xHHRKtSncwMdc5RbpAt9fzARceLasQgsHgO6y8ydW8TROonbOdL+Bivfi+sJaRMeYCuNnuBtpEp9
0k7Npmm60qS2r/x237oduEOmdSz0DgPqTmw+QZIT7hBQo9N6Rdcx2pH9L0iDCP9qdGfzl5kvNIqd
qjHXqnK8Im4rs6aRJE0Ti1IM96XUnnfoBj3f+qHu69QSMbYtTCe7CK3hPpK1XZ0jKbmmqzMFj1VE
7bciBOY37Zdi2Uk0EaXTwB0Ueun3Nh/lskGQq18hhZXn4cjvK03Kx7orEJ61WRMZOHWCgmpuTrzW
yp0YIppaR67AfvoF4stYunETOOasmgnMJjjcloNoGOJ5mdVpDZ71A94MsmQl8fwtPjxahXUBD16N
VPPLXFlJ9lV7jNojzQOejBTYhE3QLcvzXBBsPSMLzvYFg25ym3etefbnxs20hDfgCgf4r1aUdQW7
MW5TwW2EZ0zcCE7MQZ+VC2sz0bYXblmGOPIJA7i0FxqVKVMt8EClrD4Vg8TngVwy0dN66ovJ5Ju6
bZrTRfhzHDVLs9WuBT2dk4BuCDDGmVDQXmDj7QLFzXrEUzjU5tMG8Mcx6y18KD0RgpImZyiJu1xN
L1GpmptGyeYxVL56WNBk9DCjCeh6jnwN9nuwmg2EweF92PUDrBxVs5lH/bLWgbMzZVeleemEZy1t
6jPNp34ThGv1Uk+ut4WHrbMr1MRjE4Hc6GqvvuisU6Q+msXSPu/ltZ2AKe0LQjdiqus71w/XAwzI
6H0RtHeVdKCrNKGz1eVqX13fwE+iCl41ZsPWRhXaYPyIxG2BapFV9hppQo/FVLI6MSbCmUxvwku3
EcW+XIP8rIsCTNlwzrHWOuJM6f5VVgBkJZj/UeozZq47PE3vABZFnfbjWN8zr0a7QuOgR0JXxbcJ
meSuWCBIiHuXqrveb6otDmCacz2N7OukmwoAzZrNMXYiILSTGUqfARDkPIWxdHHBpg59jLREf5gI
Bl/h1Fz5KMc6UYPcbLZT4gM5ACr+uK9W5BdxPztoug9qFy4DMqB57KsBi7+aYCzqthPft2pF0tB0
DXIG4rJ959VdmTV1SGFUnHeCHMJwLdtEzOG47Qfh3tXoWIowOdsBfRj5KNB64rIH4nb+d58v1TfX
jNOZjAZkiyvrvi5u46Zr3QuddBAil/EAT80n9LbWB9rACJmvYpyTBR4YWe6JNjWkM/aqroICRlcA
JSOl6y9RcWDntp67LXVUlNXwxL0O4BRxPjgUc7tvFgBFK20baFvlFI/uaNa4Ght54O7qAF3vdJiJ
Xhc0QToP5ajOTOmOydjWaByap0AlHYGFeljUyk8ZRI+pCIr1FBSgwAFxQ0nw/Be3wyUt6JqNHfTu
nTPM2Ok8GgN1O6+TI1KyFAK1ab8MdoUJvWtDHKj6tWLlwXYyECnwMP3d1EIXFE/lDHxozxY/GQP0
CsPvVdH5fuyXs85ttIgpUVWBRNspdkuBAyykMP4l7KPJ1uSMP/vu5MByRunxMkQY3rNFlegiX/Nv
AJKE/T53cjfIlNZdNjF/KWK1cAQtJUEhl1EJ4oMuUec78bUvTez10m6iYATWtAyRBFa8u83nHq+i
Rt4YF2ii/M7Coc64EOWeIMrd56Mvv9mSykwPpX3odN9cjAzxiXJw72CHVCNUDQW5GNcxv5gG6who
cNBpJryyiy0WGIBnzVKco+t/zIoy8LPSL3SI5AFdCtJTwXmk2fREkVJmi+Hs2cJWWidN6TsCyk3R
XVQIivtOGHYKFVtz24RR8xiEOdLplg01GrPaoYXQEiYrpqmqExznOl+5yvusKQXfw9EB7ZVYfsQL
2k1NSmsx3YReN12tzRjhTH/pJ7PVRRkCkzvQreLyOYJh7hdldQkfRq84G1CJ0HFXCzhXGa+/hj/D
urOyG0ts7oPy1MgwPAy9nrYtWVg8OY1/MDxclxQH3vcFpWLfDXa5WQQpX/lQgtMWeeOJ0ZiKOHgQ
z34O0fTg98U5r2d1TREUsfAcm+cj7JauCjeqMMHm/klHbQTXBUds3DnqM9gh7oECH08rXueHJvIh
KQ9x+UnTVOYmZLX4OgymPnPbDhvuaZSnRS2xjpNCLec+ZjFx/R0MTgUCCDRqM0r4vvfVF6I+4aRv
T0svp5nx9A1KtbKMZ0r1Br5tkm8Qv+HwYMpFbuGQKg80H6uEjtLvkNF21Re29pOX5CsW6KCpdBrU
2BMiftf0Ci3n/X1jgp4nXC8TEvgxVyyhIl/xGxOPrvKca/CusDVDQ10DWAc0IC6SahTBYEzt8N2A
rKnBYRG69dOgm+2T6TR7GOd+umvpWsPUcvZ9N8sNDb/QZmUW02mO9sPot9HJshpZfls12OO70iDH
n6JaeXvGlJk36CWu+y1S5Zeqt0EKlTm0cw3zp9ia8LsTlhbytsrpT+YVLN4LTX3Uk0Ik+k48VAu0
faAa9n43z7elVXhxZ1ei3Gym/D4SC9/1M+tvUPgQWyNneFNMbu74cOc1KkicLl9209yhCdWpfQkC
l+NFderiLCALy6VrDsRnGh6IJppOmxEQuWxFBU5tYVHibSLRh6nUBv3VuYNmZ6XLCYhAZONJgGwq
mQJBUkUq55WvC4og2nGzOQrqKempVWqD7ek6ZZjjlAHwCnlvCrnWcorCztDGJDf1rcZyCaSLbwFU
WRzKYtSizR2sf2UYN0ODqlcEa5GglvXzOFD/0AMrFI8Bv5FitMBeTOTZgdkT9r0eSgGrN98UpWSn
SFC9FPWpIJlr1zknpSyv0GvWbN3Jg4iqa4KzkbD5JhgadY4rxUaMgMvMEep7QAEBo+/6uoZEh3rq
fAlJkdXd2mZYVwGiRh9pnq3+spyZwegghmsI4hM4FHLj66685loUgF42VZQVC2hUCbZc1SUnUqHN
X2jfOaOBQGVQ0XrxkAzMHlhMa7E61+CMWdTdzLBUJ6h25GGqpAswoZxHf4yRQBDvpmt7nV8S8Pew
b8PMmgAidlXB+Cur17H5NqLtyN8ovzNDlQ5h10oQW82qv8gQ4QPGv6ooR7QOqlk8DP4YduDPGC7I
1q1tMUZpi317voWiQvmXPTbjbC+CEr0fpZ2wkRmiKRInhQvKWhY6EqMWgx+c+nMbfkd9vYy+whJG
wO4EZzF2yXTv8e7Uijq4xM6BlXcqmjg07Esp+z3TIWQpBWxWwzOBfa248oUn9KbCrmHarxNC5WYd
FEaVee2/NNgrm3QNSwCEoXFeY+k1dWkTGmBnC65+yfIoXXxX0ExA4r3GOFRzvKuiLttqV1JLxgxj
DxseoLUjy3G4eMKmYpCbqcYyc22mwK4bqdwa2mi8Tf6Z7cNhBVFULWznK+EVO9SH6uCk0oyOW29e
UZGM1xEWdtck9DF4TxwSpiEuNN+iUrjYfR719XC5EICCYi9UxbIt4RRENjiraurd0EOlfFnKNqq3
K/IXL+ZL7+pdxGYuTitnbpAkYxvl3KGWzhF2m3L0kG6h3zRWwJaQy2idMe46rCjU/p8+WELjzIGI
cWCwnJJpbZAds6eooO2hd0S0gsgRwRcqFL0+DeC8twKgYZdww9GxscB3jzo8zv2aX/ZzPZ2KEd0V
gXBR+zN4PbE7qXYrE1s+kQ4J0gCwpOrXeovzTPQ3KZCxaF3zb5At5JntHHGHMkYdu04X7EdUD/e1
cukJX9ZuL0b0uQgXu3hlfZIVbvfMBzCaw3F8AHdjjDvpgoeBe3Xr12EH6hPSi9iKwMKSG1u3i3lo
XoyY72ZYoWOs8KFb6jku1+gAT7EDhMMitlyhch9ZnSHrqmJbNFFsHOXGq3KPtkKoaBVVcd+tyDhs
2cJB0qDhYRpItxmgss5MkRfbYu7JLrAdtsIMKVgDk3Wlpm2PDphsCA3cbfx12ogaNEAaDWOGwji9
9HsITyEA9+pM2rYQe7+3Jo+lCwVR6COAL4xFWdhQ+dR7RbjxZ0RZpXq6RElQWM85W7u13BVVcEJs
n+9KD8h5RoplY9zqug/9J8mrAOwWhPirPBR0a2G/vOcT6/fFAjTzoHj7fQl5cd5jU9aBkFFXl9Ua
Yu0ygFWErR7PAC4zj8yB45XTu9UeOb5Txi2G+zpB/b0r/MZLa7xTJ7k08/ewiQCV8Hu82FwquxUt
5d+g7zm161x9ARI9R5cj4Sl2G8GzJ8rgG/joKFnixj4EPfIO2xfyZllyGdOZ2nNKqyXrcESUoF4G
eYRnUWqyNgIvJu82jg7ZxmmLe66jpdwOUPIhiJkJmZMb5ddk5O2u5/KVqYbvpVkuPBQUY2WDO9oA
EU0VQag20kEhFF3SEUxsmJ3KPS3q8Jv2wzKpURw3bv2ytB5HjZm14MX79yOHFR0cJ2BhOiFbJ4MR
Jzbo2sugnp+Q0pMEoGaUPPDixdpX+aUMlzDlFOXYNAjGK+Rg32q8tHErIqw+c3lZ4fgmRpICOTl6
vx5WrbomA3N9yFrZmhs1yKmBH+tcXa96uaLjKrBpG51sJVO7r8ecpOwITtbCoelSwTMATcU36EAh
YOVGXZcKvLJbVfTtk1XO9Tp418uw3C1K7XhDcdox6AcSdPqkRAONpE6+MwrzqvSmx4bO65kcl4OY
7ZrBNAIErQImiYI2w4mFvcNZ3YTzgfoo90zIa/fGJdj3tIAQU+nTbbQ2+bmchk1uQvpqogHpHESL
xxJw2MXc8HEPUOaz7HB8ZVDkOgQmMEk4652ucE7iDlG1cQzyrZJFW2wbITlV+ZJaDhtQt+cPiKH2
cWynA6us2EvV2cQbS26z0bAApwNlvxsifVgql6R+0VaoLqJTGEVY6sOqw7UeSF2BYmnhDX6NHRRr
Dti5NUVK8b5M20pweeIJwc89jmnbrnLeRR6sN1Zb3bdOiTW1E/TOqeDogPpMneJ4qTkERY0spe78
2MBop8v5Axhk6LmUw5xWXoPwHdD72l1Zgod13LHBogQY8wXVMNmHMsMO9p5W9FnzwqTQLWKLxni9
RS5QZ1Y2UOQ3I3mJBHAx6N2Af+0U6ARS3btW4ZHOI467Eoo6Xmyq3j1wW4aosZj8HqoL5H7z2G9k
gB6GVcHxVha8frQ4P8zg0jGnuQUKuC1x2IaNY+lfeX0/bQd5DORe3h4XgiV/wUYUuQZ8pmBag9iI
ONhiHuu8PUyo/QJa2ZyOSpgvtGtpEuQoXJcCCDKsOs0uoDLHGhGQOYPJG9+NOVysJMC9oK0MDHAN
Z5myZpKnY83HA4qDiOHAXs5N1V+BR+mf4Bk2rwwWeSgwgIIdOxLGoGAOnE5lpW4LjWQjhmS7waWV
sFI7Foe/kwHptO5HfecujkxHpkIUTXB0lNYVQCir40GJslAysbOuxZTdA4T8dUYNeU+iVqPHlBX9
UZUYlLCFbFYkhqN7w3F4mNZ0/la4JFrTkXSizISdpJeOClDb2G0Y19sJ0uPDXHbDPSgs7Yk+grxk
WLRXON1G+xqRAVJ0lNISR05R7BWSPKGAgSSaqC22PPTM9YbqDqCiZeOtDSatkS/h4ucpilJXtImu
BqJChCMx84Stak1Lc5S2MAeFbAXiPwNixsbdpBrkIMZNnTZ8loDgxjWOI0TWS25yZEudamPDqtJL
3LYd4m7JURDmfpH4OElDVlu7FxZnrygAsX5j5Yiq0OxZ2H5yjlPmrp02y+oiBpUwq9u0y7JsCqdy
dg0D9rCPaPU6rs2hhCEgKu/OciJ7Si4Qr/l2WbA0I1kFUTkUzi1n3hAHy2Q/6QH5Wffmc7gPwZsN
jWZoSmKUvW9JMnU+Ea9ZeKxcu8MObaOWkeKAd/lMEXwUprzR/tDQgzsb8LH0CKRh6L36WRggJn9S
8LMDzslrmDnUXLrzyeKv9DNo6zutCi4D/WQBZWiDBoAO7nPvBgqXqWzrRmYeTlODTNsAnY84XRGP
ViN3TCPc1BVpWlTc0pz7dvtGs/GHJuInDcRR7PPmQo/jwyHSgxgugDERsCY/jz+ZMBKaRzKTDWFV
LFCGZbEvIVxgRQAaQ0iCqH2AfqK0Z85Y0UtnbVFpYMYXKQ7USXGaR60TndFhBBbrx4f7p4Q1txrb
wvovNTVn8hk1I/19+Muf+v9IeQNV1pun+CflTfzUvEB38/rL9ml9eiu8+fF7fwhv2G8+x2xyIkxj
6NqPNMnfhTce+w0x6ej+dxTtRTzEjPtDe+PR3yC3iWC0iImIhnwX3/pDeoNvuaBC4NALNTVOQZb7
Z5Q33s+6m6NJ9bHvloEygU+I9/md7qbpBx4IHLkkyDGHjR1J0JxbL48jXabCC+YDEV5TJXkb7Xuk
DfmE/wq436H7cbRgUxQgbiS9cr2z3rrqxMd2c9nQqcYBhO+hI3uc5/Ki9xa96YomR2ETChmdooBd
p3qcCbnooZDZi4rMCiB46Zfbpi+h6mk5zXeDO4ItHDQoA1fwetKbf35W/8+m7FFUdjN0r6/D2VP7
fnL/r1SMYcL8298VWX+atzevy3PxWlWv/dtJi55dfPlDLebz39A6EIbHmAQPBxYiGP0+aSH8wiwG
TAFTGVL8HzqyvwvGvN8C7FRh5OJSH9CSyEWs/rtgjDr4PaCToHbxUIHHb/8z0/bn1QfLASCElB71
mZi7cJh+tyg0y9i5InJFPFaMoHMUuS+EBF46LHP0e+j7SVL4Ni6/W39+Hwoz+uj6iCv6QQR8o2kH
EaKuIdYXKN0sAA0ggQGxvPonVzmMAgEVqKcO7loQQAj3c/A32ixWmorEKOXXKe96ljUkDz9ZY/58
LcGRWQhfMFRM8RTeveyjg2sQVZdDujKvuxrKkwSQcvn7a/Xf3jGKafN2JTteDMJWEKLLDahGhKmf
LwYd1P4EaggopMHyYsZTgw3CsaYylmNSulDtrsGhRUqvl+rUH0U61k7q5zrVOPRxDKSp+tJtnbNg
/cwg/H0vBKIt+wGRPJqT8uA9638oepQ1HDdPypqKxAz1zf9l7zyW5Ea2LftDDRq0mCIQIiO1ZnIC
y6SAQwPuUI6v7xWs+94jk9WVVtPuHlyzqmtFRgQAdxzfZ+912swDsQu9L+FJ0kmq8o/mF/98QH55
r3M1KFsI/0LlwNKDjP371UAAmQfa5HioGuZtLa3Rng2mDY1kCdTeC+uOjlk/b8OymM+maALra/lX
jfCXvY9efiYoXqk6snD7y4r/m3rjJ8X43fcCaREw5gKWDev13V2Ss60j2nr5pmoMrROO/DtXWpzr
gmJs/Xi0KL3jzNLWHVOh7v3F5oSTR+1zWDB+0HTpKYc0dPZrIE5c/SD7bnASCTiQZXSvx67Nvoyr
Z5wz1Hy9m+xpaRIjnbq4MHJ3myqDYLd0cvvfAqC42vT3iJBRT9lUcu9+1ewHw0z/VGw0eaGN4+TV
qfc2J/988U77yx/XjhEOvokAyKSzdwtpLR3te7kjiDuZ67Zq/SVhcjgH2vZ0yC6Lj0h3f+53J1Lx
KbcJdJQ7dnqL/7IJuW5OTgJrwyZEndrMPb0mE7psojUBxH/+aX/uEXwUqEkGwENmDN9btmWlS1oB
ltgE/kpn1sQqjpui+ejpO12hd1fQZ3YpCyKgdYrw9vsvssYOMhNmks3qRg2KhrlcB+Egt2Ueuvuh
C8wdxj5nN9Kp3VRVGFynhWXvVh8W1nw5pVsxBTN98PtBSCar6KG+ETVibK4w9fV28YUhYnnSZsa4
w3W4bu3QVudes5hbjmRTPGWYCuyKAylFd/XB/vfn9sf4wNNrCWIgD4j7bsGbU9kuo1jEZqicEq8K
ABkbqSAJosrejJhOE8MdLxEe83/9qjrNLeR/6Ot4sp13b0VbOj6WmEBshEY0j2BNxsZYtB88+3+z
ifLaxY7huycE1vvoHyawSjY2rZYJGgnvK73scUimSTNF/iactcDUwRTtf34q/+6aQm7Cbc5qs6Cv
/v64dN5gTrweBcI5Pg80vvLCiMISRqLdH2Ru5c+jo6tdGDQfJSf+Zj2caOSnUsNiOXinb/bL0itZ
I+uMi5VxXAzkMhpjATLZjx+sh79Z4BGvRYbSniBccGV//5RwcCsyxCabMQQrvCH2cgh6UyddYWQf
PJ5/zpug+OIRoW311zzr94+JFhQgA0agUlpfOlwSgpGkvmEU+xkbQ+y36j4LBrUzwi6/oVX5gONx
jgNy5fsmP5kye2c8W+wqYnhKU5z9841+f7lPRySKLfCHjIp22B1+vxBR6uLCwDuMuOKJ23ld68tU
gbL550/5M6n47mPe3VVUltBfB9ONGxHprYV2sRFT5yGL6/WtNDEPKY+xPGY76Ye+ypiFO3r0w0Yx
3uaL9hKIYV8XTvNxnuOHlZE17pArX05Tf7ZBOGe3U1TMsR0UDK2dy3xXF3W9tcbo+we/43Svft1G
qampg3FmnKyH0R+IODZmXcl+deMhDLdhlPe49RgLwsLNTWbNjG9D2uTUO3ZptnEbFN5mpt9hxqOm
zuqUqF66wcisjcvixfVlBdm2LOtAMyDDse6rhtZarFvP6uHxD9iayxznwcZypzxDCswrogOuSmNv
zKZs06OAfvA2+hM1wms8wgp1qtbYs4PTwvll+eH0qOdA4RTqRwtTXN7OL/ysaovfPzpSdbQJ5xhw
gpEptxxw5rvcY2hZBFQ4rem6Y1f+YCf6mysOBNa0T6MCUWoi5/cvpOw+i0oXmSsN2+Wp8pwfRk9j
QqMSbn230h983J+YHE5N8MYjl1HwcOTeb+r1AN69YTHH80woZLIugElhglpKHGxjTTaEghKLaOpv
ZNiX27as3diJPoJY2ae66fcHjSXBpk/9emJfv1+XOizl6UQRxo5dd9vZLLOHYfRJmfPoX4yIuMli
rd4liZ323FihP80RGG4cPeG2Iz1KUq+wXnHjsn10dXnMaZPHleFGD1j4eiR797tjRx+AVN9vqhxD
T5oG6gZ9afwV7xa55bVOR2zQIHam/V3UGF+rDGQdk9nKD+7S336SBxHhBPg6wT1+fygGYqxy6mds
vUbzo67rft95aMuRQDf85xX//u3Lb0IcJEzM64IH42dV/8t60KQqLE9G2SbvLe/w5WxhjvGurec5
WXLrI073H8862hC6FI/fqZI23zPFaJ6N+FNaKhm12ntXgLiKKnePnyesho8OSn/+stNctFOuP+R+
4cj7/RpGXb+E5cxmleIuxCwyYYOzWmY9mZUnb0vgSeeWKIsP3gR/kgzYQllinIcDxiSbzruHZHFX
LBNGU9ISUUlojg84Fi9hAOH+ic6LfD6WgbtnED3elvKDd90fTw3LyQZczRERQYPZT7//4kp7oyZ+
ReSH7vMWH2W6KVRYUnnTnvyXjw0fhQrpMQPxpB6+h9YXKW65wKaKqTKcnRNpEOaadsG2OTUKygJb
8QwzYvfPH/pnKpkmAUvwxEyjuHGj0/P1y8M62bL2CCVTBHMo2/djVSSF1WTHfp6zfVvam7Wh9V44
3TVcYPeihyV5jfksOsOi/PjBdzmBIn/bwE7fxfb59ehFRBZPN+OX7xLmU78u3MPNMixGYgeKHmHU
j2bsjzOzxNOg23cQVa47f1c3FJomzZfBHD9om/z5PgOzGLEd4WAKeMz9d1/DnOmnqAqAhUF1fcNW
Aozd7lBHOW7REs++4SBK90LOeWIXi3Xtp53aD7OlSToY3le6rfufF+ZfSfv/d4qgp0Fq/2cN9OGr
eP32q/x5+s//Uj9t5xOAPwKp6CJ/qfb/pX5azieXQoQVBBvvVHv9t2LPn+FRx2aI2IMm4J8aB//R
PoNPzJFHF+X/42zmgOD6N9Inf/S3JzlgkjvLmLkJJykrYut4t220qz+6veUfR6PsccOGFiXSmTRE
1J2FqbA2IV4qyrYK72/5wCxtgcl0zeM1jISIx5T8nFjKNXqIrMxzD6BceeTz2tHlOT62xTwnIdjf
2cEKY9DPiojgwqnHhAFoNQYdm2VNmkJxBJSPgooWLJKRM8eBcrCgVZt1mYfKM1S+LvXGH/P23Cvk
rNQZfTxSGwVYYSNZfJOuYZ6lEJqrvhzquHNRm0TYNjci7+S+qc0Rf6hr7vGyOmI/G5xMsPagS7mN
TvAYYVquGQh9tUijMa8oTax0jvlW5kXjG+XndWqj+lBWg+V/DptKvGZDtybGMjC5xuwb+4YlqrZM
uo1aedXhqkxklT7iVNBdGNdpIJUXG4yGNp4d/oqkDAzt3M1jvcqrvqxb47OUfurjccUYU9SNIl3B
F+3oYjTD2FecHIIavSbNaue6kSIUd6ahRyIEBVaP7ttCp+M7ISGTijycSnchvtK42X0mosFjohfG
iZcuk62mDSwc0NzL/I30tOWsSSnbN9EH+gceVfenYx6Rj45v5V+7mhaxSjsaKL6T1vlOKW+8DOtm
La45zrPjASK0r3uVp8ZhhUpBLDFrLP0Ytub8vSDc0N1i0RCyZLD9HIRb5kl1D30epUfcDEFCHsQ/
mBT/t806l4eZGFbs4XnjSFyoZZuntnDu9VwruvVB4NbLLod61uRx1XF2wRZM3zu6jHoRpYB15jpS
zMBobMVLXlTLiR6cCeSi89aJ5pEoEwCAdqMHu9dYoR08lbiK1i7CDGMazrBi/2nSjuuLTZE5CZ5b
BdvFJbV4PmSzsBKHtK8+y9iJ1bYjxmicj7lPBbqkPgmRdMAQgZJQiCObbM98yXTA26rEOMgdgiau
u0CWfXOGF9x7IhBKzWWQ627xbu+nAToSqdyO3JjZ+d2FrmtxZdS12lHL+gAtI1lfAT/QDVGL1bhM
BY6g3VQ5OMelLuS29bQ8LFY73Wai09eFH3gE0vRiXIWqH29JlVi4aOm5lUmdVdmTRWl5sEXrca0a
lsRWEeTcu9PIWdlNZXVvY+BjCQ2iP+uIkN8yArh7JQHov6Q8WhIx3lgLwgkzoXNtYrxC+M0MDd+b
MvnMw9SJTS4vBUFsJ2rwzamyNC6IXQzPfuqJB7hc7hVhoSqWiC7QrM60LVTdPw7jXOTLN2EvRUoC
Kx3oV2OV6qmqGCONF3zuh+kru4LrjNtU930QxUvhCEeRQqyXkecTm32JOraPiLSE1t4BbAazSlhz
tn6xLVvN9rlQrjncR6qYLIS1SOBh6zKjsNdtusiV9HoZqWZsf3RydrC/xUaJdaxIVE2S9QJ3WMG4
qrhrwwkrWBNRj+TE2U+m7HPcpT1+sdDvF3ITs7UM7k420sQ7uDizu+uiuYkIhwZc/BjRoHxIM5Ov
eenMypvnpzoVoXY2bihJt5CpFRWJZ07OaNtZ52b9xich6qAaNZN4bLNqaLu4sVEyXxmDoJonDIyN
/7JWjEt5CO1qXnYjwXd5GeFTk5d+qtZ8G5VCWlVM4KgZb6RYTqP4ZNFKouRznTTSmjmQknR9HXuP
zopZ9sGhjnKkVCfj2Nya9RfBzcWYiclp5uonwqu6ozNVxn2om2XTiArzlV8X5c5f2Be07TVljHWy
v1y9Xh7D0g/vRIO3RU8r+djckRX+/XA09tFo4kNaZvXiOLO9qaUdydhwICRMc1Xv8nGKwthUjbVf
6qh6EtoLrrNBA9E0WzPa2q0yE2fIgrgWgXvWDBX5E7+byY3a5SH1GzwtxJnPzI7DQdzrxfsy6THY
DHMtEhzLa2Li9j1IMbUXEdu5ES/9qh9K6QmCnJU3bDFmO0k6nVQshDV7bwORkJihyeS5jiz2eL2t
R6+s7zgKrATv6vHYjeYP3zWsh6ADx4vKSbSaedTOWSS65qnShV+fa671nh7522CVPSiDrBqd41hM
U/8trRzVXnZ5u1hbugHccORF9bTYwNk2JQN69EsO5BocUNO0DfKSV0NpXWTlUgDmqnjFUmAbn/1l
LLMLsFpNuEuLwkgxoVC+OzOPTAzCPkD4yPI53IDPaG6XQHf7nOmcGrXKb66gQC+nYY0QGWNaC43e
5QStphhDYnhZ5atqsGyylzLdZtgXtmK0iBzwoGUR6bg+qvXN4K3uunWa0YySRRHZP/P7qvLL7apD
Z2cAp4gNS3ibNZr6feV04RdvXM2kn12b+D2r87ZWfXCRFqV/N8g18HAKRJkEFdcsb5VBC4nMUPc6
L8YKPj4fyh3OSt2dTP7l/QKUhOglmcTXyTe594dG8JrBbZyX61clPCGuUkalBDscT324T/NcnzuV
bxPw9Dx8xVkuYh0Y4gc5tUzv1dpIFr0YkE1u/n8NPegTeoaO5T8V0TevhLnjV/VrHf3zj/xVSAdY
VYLIofKl/Dp5BvjL/uN9+cSxl2kMp4MhBhj60f9dSXvOJwpcTmlINz+NAv9TSXvmpwBd2EYZ5sTM
Qcr9N5X0OyIrUg01tA/FJjyNP6Hn9U61scJVLbqUEES73njQyrPHeBhMXcZz2qskKAefvA/svK0i
2LgvmL9cb3mNE/Qk6MrmuJxCcLN9DP00elmLpXnuYXOQ5xyMsNqtjSjx9XdR+sCbT57hziK7pD8c
mXr6mv9zsv35M+jYcVSB7UPf56d098vJ1nQxglIchXFYrM6ucyY2B5M5oDhMhxQ0Y93ftYsrDlA6
yjNzNT8S099Nbf7PF6A9ibyAe42O1+9Ha6rQtpYzETKVVsUFgdHycphPDJChx0KXpg7IJ8Vg62NX
htj6x1InIjPuKz9TZ02nt9MKZsGJ1gPfUl2vU9lf2xFF1iz7aN+FSp7RybBcUi2wS0TTGY+4UwxQ
bcxEKmDtuJc0rgtYLkG57jy67ce/LnW9Th+pRb+LVD9/qg8VGpL/yceC4vn7T22yALxHSbE45mV3
V6oiuqLb7KndSl3q70S7LldzGBX4Ink5ToRVl6HelG7qbCrOX8+wd6rXQKY+TofF4b0FdG4Gxpx5
o2ckM1SOj5QfzIt/PB80M9Ac6OvarEPvnQozO+5UWWBy4tPBhAjA8n0ou3Vr8AO3kV1O5zUTWI5D
tNwDWVoPxMjIv2WD96brqb6eHLzCpKFb5i8sAh+tDKruKicAeu6W1vy4ijz8mqlOD9t2lbneaElN
6K6NQeAzmo86d8ad4zfmTYgJrEgbd89t7Hl7DH6C/OTsl7zs38plkJd0x+QzXjL9gxOAcddbdXUM
8mjcpWlnX3WGMpgp5xrbYOKcZclSnaMtB9cUMOG2HefmPvCm6Fubro+yDNenduyb51Y0zZMRVD5Z
fqaG+FnVn+eZirbp2OsbxfQjvckBcqm4rJcjBAT/qtOdumzXprmWdi82Mp2cZwfD0YVn4SmIovKO
yJK6IqY/lwnnvG5Xymq+dxyjKBNhpGf94lHTrvxlcTDp+TIIjAscC9B/qOWulkKRrIl2pAPXTeTi
tRvNF7vrCRQXYTgkxWJA+WkMe9jSFTRvrVyjBy7N5O+XBaNyvYTFJROIusSfCFuknPAPMyFLmjaS
iXth2T2H2oh2kz8NN0Qzy21pjse+7K2dXOqPBhq+QzgGJl5HYjcOHjGX9qX7XsXs/CxfOMzgAgwn
Qi/+Au7Ka4ne7HE+yx/jYpsHPVhGQhpQX1Poy0vtB8+DYRuwuspJMuOjN3wroatUJL6TNRXuw/ww
nVa/HdQq0bRnP2gNvGur/PzWJ4cDUznoLLnm+y52E05OAOqdhnJnmEnROWGMFLuwqevowIntkezj
9N3Cf76naeBgrtcqiYgXvPzyvrz5a5v+1V72fkPh6vEtnBAPCR02Rgz+vqEsjtGKNWDWwbRM/UOU
c38LmDn0ZLW1s2XvP7iEWbb//KE/2+W/vjKwgAWYtNAaLdcKbPsklv76yrD8zDZG+hU1Z7gJM8Xc
f3YDmX0dS+JmHAOyZt4Ts2se4VBF+9T0avzsyzhihu5JRQ8icl/6UalTF96POyY8nXN8SlB4xPqB
dI3h9d0GhgH2pMRhwqMRyPyEdxuYRIloiEz49PUYfuWNwTVf/g2lhkxpaQfpPhJhYsmeVGeXe+1+
mPzzSdhoB0sVEvZQJHiMxn7tXLe98fJKXpW2htYj7XxveJWVzByg3xrHOORGmx+naZD04ZtnR/dk
maze2nCcS+8pyWsK4NrcB5X7KI2MuPOKo27vmo0Fu6sL72UKMK6dM2boWXPTEHcLxqvwNCgJio0P
oEMZ7j7KqotF2ENsuHUAkiTkDN5P47OyHUAerohuPEr0WI5Ew7E1+uHuNDP0Sx4F+tjiIt4XLfqB
irJ0x6x0ucLdggBjzL1/r3RrHoxepPuyVnAjcl9uI7PhzdwL98UTM5LUWvGXM1fM/4yivBITakl2
giIgh2wYrkH3QR0xh8kbz+sVaYhm+uZmubVjOyuvzM7O0iRl/vOxxjawxkVnB0nWQrIOlt65FJ59
26qC8LztdJ/9tG83GYS+K0+N+Y1RAG7KSKhvC4q/s6VguPfSTpwjgSkRpq3FUfmE22XlT/saMfy6
JhnHnm1mXR2ncwsYBKmuPdAhc99U71vbIfOJwxhj5mw9jD3tbnS6fN90DlogXa2Ndg11IOent5x+
yQbBwuleraztksE5zaJbi7M6y8crnc8+6ke6XBRDeBb6+bCrU++zbabOudOLJ4RQI7YlMzXUlF+G
mkqxJ3EUm3OjrirDay8IyQ/gA9foreZts2/8HszABLepSpasaxNnAom8em14SVLrcdVVeqnaIbwO
pzXagFepLoOJLlRqdd5eBeaNqYwvQuXLnUbdiI1CIW9202QTCq38rUoLySMPFs1aoegU6eesdNrb
efbDa6RXZAxqoccU4eyJMto+gybjnJ/Sio6zhntLMyZZhKV+qDHVbLKq6+6whJbnSwM7qyv858aY
q41vuPON9Dt9M0VGfjSa0IWSSDlbtRy3KsAl3TiEQTKFI1N3prG2YgF+iicsUgmjueYkU8vwhXvI
MFNv+JKSNTpGw2LfTFPuXXi1ao+85oLPPdjFuLD9dkf6JUXvMoqE1Ot3bWh4RPjEg01EOoYzXVPZ
x7WP1K4WS8rkiPQUUBTfW3dAHy7qIN9BlyOUPFkPaaPB+WZrfzmaVKc7yXSe24EFczsDrX1r2uyS
SUrLVrqy/UothvkG+yVPEBMUjo5b23eu8BiWRDjpqent+6LL3GNtK7OHmFZbGwSSdLvmDB6NmdQ3
IEV4+lBxA65oH7mvFpv+s+EP9aFl73mkfUmXi5TxZ0pVsV2dQl8oJyupjEsjYNgDacR4mKsZdUrl
Yt55fUDmfcD1JuMyEulnYwDBVRZF/l0GJPeSQdTNJX43EecwN86qzLb3PGP9m7H0X0EQhptQ2iFT
p8hCVSLy9xZJv/Mgy4bznNP/tQL+ch54MP/CYH12cv9Hy4rfFb7a82qMdpmJRdMqihu7Yj4s5roo
SSvL34/AXl+n3D8A6LM3ZrfIA9VMGTwFkejz+ARKpEBb8/kpgOjCtOXIqxK0Wavf5UY5XINYzL5q
IChbAszApNQMGGdtpnU/ZphSpKfSbdQxlTgqNHAxSoErgdrHyitn4wrvYwNroDHYFjqV7ytqB+pr
MpbpCpjJ8QuSg9ZAWA9j2pses/C8J1p/aeRe2TGBJyy2w7RU33K/A2Eh1/o5bDK6n9J338ZUj/cQ
+tj49U+PavgaTe58Wfi9PLCgrasy6iLIPBF3ZvICEowq7Br/iLmVoSJlMBYMHvd8M87dhS5eMFdl
FvP+b190r0cn0f4sjxb7WLHB9mKwAk5rv+s6FdsVUUgzNevrvCIove08K422U+rYepujkS+Pue9x
uiO/Ds3BG4GUDY5pfZvHtbWup0LlBOROn1TMhX+ZOZAhCVGwDHQYZse616YXj0DiOnAGerZvZe77
7bcR9+Om5RtfTW3q1JvWdaopZjT1ekGhrpORtbZVCiyQuXq8gItiyvddMy43c6NVuOn9Nt8Xy2pd
BWEXJqs0nTPENmA+NSyZzbxYy00TtDYbcSqFt+3oaZyaR4vr7GYM73NiVtQo520+VjyvQ83VNUsw
JHmToxaG4QXv8eiJD6/6OxOCQvGWLgAJbly/BwXkUoyUVMFWV+1yeZoiCYO1G2F51cO3qTNnKhll
XXWQ2A4/vyrqE0QMOeR7bc/WQ2fW8gDNybqqRx5jS2bWFT4ISC0WL2MOb8SR9cCrCktCeGHR5vHj
9vTr82UGaOSW+o6ZGC41t922jy0NMpgQmaYEctppQT7jahlD4E93i1FbV2JtjSqmnHRfCxBDGZls
DcTKNbzU2hUcKFU844DYKxoGeWw2lYQxIqMLz0Mph5aBWSuN+B5Tma9xYMruJRrlABCyDbs7u4tI
+sJEHcJNNBU8sK1wz8Z85IeoZuVuANEIhsQ2sBfwz12dcjtbY8MMpOUG1GC0ZYgkVGZNCvsgle1d
tzQ6m01lRQitDUn0c6h/2koCz4iewINw6ZYSFEMnbfXNBcHypFct+o25Etygoli8V0b7mc9WNCkk
SWtZuh3pz+mmQBL5sYZGcelGLTl8G+237SIeUBiuoV0fOwBB8P2EF91AXTW2jUdzZA7cud2W/lDt
YM/R/5h+hiKbW1Ou7mvlWfYlLZWz2WisrULcvI36RRwzY52vxCgmK1HTam0qOA0PTlXKZesW3tdW
gC6KZ05TR6eqGPsuq/I6cIrudqxs93KNTIBZVcOfGxx5nCvQSXMUnU5qKooSl0oCz2kavFmqr9h9
urk99Krqzq1B20mQ5tU3BUOK1wdxcTMqLhyE063XjfUBRm3zowEreFmng/nQCUEGVKy+s8b+AA9x
1/Td+IKT6lSqdNAd59biDZKW+Ymc2dNpWMlf7mXvHFBVXB68oIMP07RrdfAHkWreoE5+bve8piGI
WmdFhdOaTdOSXG0rpYNAxio90BoJzktlLN/dsFAE323rTDomGXQ6LXeFK8EqKk7+h9Zds0u3ZGVv
qkk/wQ97psa8x/5/KwUQCaPv5DlWTYsZOcMdcWB6gw4h21HIt6x12s0AgxirdpBddwuFlPZq4xa5
lyo9zOVer8atmE1QyYKzpOF7equcdOSzeNFDB1roGUzjedsW7bWq1+WAihB+cQSt3JpI+sacS+e6
yMJm68ra2loeZpdZy+xSVWV6hZKubhvRF4+T4Tx3rekeHBW2V2jbr8aUtk/S63KfkR9dBBggz5NK
D/kBDs9T1vb+C0m1iNB4Jr/J3M2hFoSK52AAYYEjPaQwxLRuG5B0Q+YHADcbbgfBjMKYlYlESANy
3462y913vpE3f4yAe66DwJFZye3/ylsYq3QYPPhx4RWHl2zbzm61pRJ9bCg7c21em+W0xM3Cic2x
5Jvyh7tw9L7apfVMU4mksdndyXS8L43iQQgdZ2X+agvz8d/L3P8vpkAxevxyvv4jTXc3EwN9/VUC
//kH/hP/ND+FnFldnKtEPTnJYmv7SwK3w08hI0ExvdG4x5x4ygn8V5LO+mSe9BTcJHjSHO9nPOK/
knT2J/5rjKeo1thMkPP+FXod48hvp2sPARwBAjmdRB3OleinVfoXLQANJOUdFwBKFh7YhKiiWZel
0VnfzfLJtgeXo6ZfXQnaVbT9dXg5W97yZjYgCacidRLoDGWSjY66gou2vNgLSDaN7P9wsl/uxlnp
M6+qiqdVWw+Gla2PdHXBSguV3abVuJ67g+kBbDKWKQZHond+z783oI/OnNENNsE0VBdOLsJjPeDP
wlmSO9muMORoJp3tpQBjhulzGZ5kiUKILoD5HXhfPEgCINrdle2r8h11bbMWz4v+VMWkqaqP2L4i
Wtm9P3AG77o13NW+E1Qbk1qW5uCML47Mfo7dwezKOPIcsKoeZIZbeBe+IMI1jk8Km3VNzF+7tzUp
9T1fRbGdu96mb1Prxu00bUqXwXqthr3qLznTVJhaakkW7JLHTZElQ2cdASk0NBLzK9cX5nkBCKWm
rL6Zg8+RM94MwNp0QezA7/sfPUQ3Ycy32Twf4SS9yVJfOEwPAvK2Il3M04BwZW68cjxFbYMYLva9
KdJvRhpNx17On7s2rc/GbrKvpUvfMOAAIh0VYDbz32y62hdq6I9cqutQuPdL1Hdbdxp3op/1Vqci
ewMZQWAA5oFnF3IDvn15NSm2fF9B8Ksj62Xx1EveR2ezbRxrfHyxyNLqbrYAynj90n5rTP+e8VE/
QMI/hpZ7n3rIgxNtUil3CnwyE0z4p95WbjLmSNcxvc1ys6at3BVd2B10ndpbabh3flc/sNP3F4U9
v/Km0VgW0kM/aa7pOCazLNf9VLuOfQ7BBDBsm0PpnPUc4w1kppM1A01LZ2n+wN4Bc9+IXR/gFq8A
tJnYhysS92W79xAp82k8652heEIn0scFICzd+LiaPk80Q8dvIMvvJcm3rHnpvWH0NsOk3FjVABxb
HSqo5p0IN4vhSpGkQgZr7OHxgz5tODh2cw4d0P4YEIPboK+nC6sv1KthBs2NmjJocc6YnXkCb04s
O4ve1LBgqMmLJslxXzxBc6O7i+PKo+YF/nmSMjz+LYhugqKP4lmrA4CiZ9t2t5wa75xZc77mNLvO
4Ey0mww2tU5WwVBbcOOAoFPno7PQrnDzF1MXO9p4YMuoqGMsbkcFAWU7duNFo4Q4dEAInbGsY4Bd
elO7IeZ0G7EJOXEH63pH3lJd1aU0j6tThsRasOvTwfJiYIk4fwJAe3QcmDVfdsGeo/U1HANlIwen
F425uBtVVxcGPp+4biT1q1FP28AATidqtBRmC9/XNB/OGr0weqn2slvTiwBWllxKxw81cMy5ApI8
jN+qPHuuc3lmVD8GXVoPVbj2W+DqxlPjQ2+y+ugguv65a1x7x9RrtifHOpCDSEYfguq8cD3MYva2
quiWzeTLmaRouMYcvgkjDSaT1hSY4s3quLAw0nAHZBQXi3IpDNMs2I0CDLbsVvuFfPJdVjaH1DAb
rCJQgeiEZ3V524rZRejyEzwrBVMi7ylvo42uywmzToiUB7ByP7rZJlTF15RLh7MlgJmXel8FxmTd
lwmAQGYMqK9w98u3slGHQrp9jJQHlH3cpDWFi0vfhOt/nbvjVWN5d4ahuo1pTFBK3PGwhOZnU7Ic
zag95CXnKJt7kM/oupRI+B+qQ9Ok3lVBB+iGnyM3S0s/A8zkuC2sIj2Qa5u3begcsXeQhkjnQ0Ck
5OCK/MnE3toOtg1v28ar4gYifRiaNTuq2hK7OrfxBPkgIachzR6rtHoueswrJrPlHB9AaFhjzAnd
BoJ57qRbNltYnLw/b/DcOY/dPLKrh9mbldusXaYWaNKRcEKJzrb/m73zWI6bydr0vcweHfBmC1OG
Re/FDYKiJHgPJMzVzwN29x9ikcOKL2Y3MdEd6s+0lASQ5uR53WKJLVRDwyPBWX8bURuw9dixq/aG
tK8d4sU1TJ0Pmizk4TWHi3jAZq7/WU1Y47kTIPZbqUqlTjWvozDHhUkzwFhkvGqWxtoiPROXOD9n
9gV3QOVhyLiFTXoq0biSjcvcSYfLQsAARIQQatdTi/NX37YKyMdMj0VabyytkR6gLw54cGqr1Mjp
8su2HOPNWJqFJ+H7y8KEJIMWDNKS4KK0Vre7JTPm7WTr1lMd4SRdFJd62O/aIdrWNJ0mke8UNS13
2pKL1RGMhgkg7F5U4w6WxB/JqXDPnmTZjyb6rZgOYx6fEMCws/sx3VRyFm4snqVzBGZ8XDiuuSN4
kUlqasIziMl87KcR0uaU1LdLZ8hu2L2KJU02qHytB2mYw820oje93HOHirpxlyIVCkK7MR8jkhZe
JS1f7iPbSoIJcs6FhknWo5SM8X7OSphtWhKdjWkVn2WqI11KeTvfSIld/0hmM5KAgVfny362w31G
r44Du185JlJ5jilq+UgYQvkzVszlLlm1ibI5dT5BK/LGLuzw2rHl3AeSDPeIoZa3f14l/79JqIZt
/F0dDNpVReXvvwvh99/xH1K1/i+8ddBXgHGhjH23NPl3Iazwb1Q0GHCZTUs2Adb/pxA2dIpdGhCW
jKMAYbIr+PifOlh3CDRay2caMgiV16Tm//pd/Ad2+3cy1P8hgeiIVI2myQDWZwuBVcThcCzrkq1F
aeUI9T3GeAucpyWV+02qRGVIloJkQU6zOhhvdWY610sTm7gEZdq0VQfufv5fb+0LSPAYr+dHIUwH
oasuI9fQjvF6oTdj0+GK5BH3MAdRboXB0La3sw2T7/9upBWc/Kv0x9BUqssIp9SShte2kUVLFz6O
b9MWZtn3Q328ZYC38lBrHCkl3bszyPrQfw2VW5QubPUyhGnT2S5AAt6kYADoJGMelLEY/El0A70l
xzlIiLJPwKxfvdO/hz+CEBd96FIuU7IXW3GCb2HjUAUN4tbS+unES13/qA/Y6vqkurlqo1cl07GA
HnZwi3cTM8nBSOyclJ5K8Uw7I7OoZAlIrtXFrbT5/u1+QpEZc/VyYCHg44O3xce3a0hLphsxj5dm
GUeN1EhjgMcp2GfVsXdmdM/DOFl234/6GfpnWBsomWb1mu527CcyR81cZgPoakEcwZOtDMN5FA9L
Sm9uNMNNpU3wXlqrVBXfsFv6ZbSb5X07t7Z4mRcZd0QjAqIPCtlsGzgmuDu7RlXapY8nbixf1JjA
JmS3xJWgms3rf2ar8O9J6Shkuq7sBeV9s/owKVECClSXmOrpmUqLMguzHRwHzn1Q8OrEFIRY9nlm
6LrCq2KKs2kdSzmhIToAbDa6aWlZOHFNkgHZV5LkBiE10ay0yurQF3ouIZ+E3XluGY2KJ1xt1Nxt
ltC03EiqQmC3Ced5V4n7+lwhqs2iN9pbDQz4Uut3EBu00ofKSRmULv10P0MdVlzeefUgJmsqHhZ6
WCj5oqFIvNTogYetSBdiB8um+aMCaCSkpdrlNW7dGTlmSkl+lG8l6ezPmo3ixKphGu1om7WVb6eN
qH15oGF/3Va0aHd1Y4+xV7aNkoO6Z8tLWZGFgAJaV42L1h5arCV66F+tIYBcEEnUGyymFgMnypAW
nIY4zJfDmlsvrV/7TYlkckYQvLQSRXZj3yqTLbatNUCE75UupvSOm35AwA6zM1DVUcr8aVCy515u
nOtBo7vqOq1eP+BoJ1sXoxDVjZHBkt7O1YCLdJEv1oPT19GENV+uXqH8aH7wmlbD1lEdfqG5gLFH
5Z20VHxhHkLkjozfIzh9Tk0qwszjGti9mWiCn5JiMJ8RuBOyWAGjnuFbAFVVTUmXz4kgezaycrls
0zH6rQBA3CBxtOjjNmH2kml2ZfttucYSddFMAzGbVPjNVW08zh3OcK6ozPkubctq8Oqlku8WSaLs
s8NK3EH5sW+pc3lRGCJwxZ1SHAVcDGaXXW3QvwZeKoYBlr29OC530h6X79bieig5SKhJvhbWm1lO
XDEWHBT/9PQgEj/VpeyciBPulQBZjvCXmXigKyPCBLNBGVm7BRvjLSellQemmqgWNwZ0S8vjBEFe
bE1p0k1CuytdP0tsOPBEaxejAOvU7PShDFvV8uxI7wYaISP3nKqy2odOBdx3rQxz2B1tMd3Y63Sc
q40lOpK9dDtuexKfUmM1ZK4QkiCo0btEvRxLchRcXekiHFVbwyQ9vGimm0iWSxX8IxaNC0Aia8gR
NNxaiqnK37Q4S6ZggUefum0sY8/tEAX7As98gJ8mraTkXligunO3GCwV3UodN+2t/kHjAJtJfYfc
xv1P9Ks1zpJZAQUOiYBNGCnnjQ6mPdYZvkdUxaDpwlGly6iIQwMZRwOjqzWppi+ypW4hwqm1Oq5q
jmWiRK2hxjVayFTo7VmWFTfFX6g8GKNhpA9VQxHl9pIYVntPALrtDNdwvgjB9aQLtR3m+WmihSgQ
dzYAunXZT9PvsIvTifS5mP+gzRnRkM8q9pE/VRaZ7jlj3l1WelmsTa0wFldqj7n5FcA5aDoVWXWA
Qh2TIBhGg3wDXVZ7Mgg7IOTLnKt2K0H2xgk2KTF9qpistL2QJ8QefJ62v2QKOE8yrDpzTyZj6Lih
VJPtroJwLnv6CC1Bac6S3C5mOBFNZtF5KhU11l0V8088dmpHvhBqhxd2zL2LrIAEL1W3wmpu2MHn
AykQiswOwqaJVcETfZX42qqj8acCHV08h0WdWMRolGHYvOD80C5rsM6QlfIFhup0mlxVaQ10IFqI
aqIyExMzeEhAZlmBbTVqrYDF4U98RczZgPeDg4AzyoM2SjSwklAilgmn9MS8z3GLX32PF4sTsDT0
GvtRUx0vVFokxCnrNZNwUA3878I0wlN2lZrcN1CU412RKhPBFrJNGOzAH6ZxQ56ypxl7Iey90aRV
noTe3twI2kHbKpyy4kLvaHXsupmwiju4B4RnlGlpPmaDKe5NUTrnktLGF9CqFlpLmRJa0E/06FC1
w7SBmRz7ZoQ/zSRDFIoXUT90lRbeESkmKhcgHsBtUciIQ5dVvoZxzm1uJPQNKuJ828V19wBDrToX
ztz7QCDiMUTexnJe2UGYdAMJ9sEoTRd53EyXaZq/VnpISHwD8xU7WqR4HYIAYmXyJOhiR2z0tSsg
hRH8ll6yRjdqC1J1EkHH1xgU+TATAdJkpKvJNaDLmP6IUjPygattzCzi3thVCH02Uus4z9lAPBDR
Pzet6I1kl9TGObl/4UVCQnKAef3GEFhWjZNsHqSW1gpNDLFhA8roCWPThQPIXYjYzS6tqfNKyJeQ
FGQzSEmWgLIgAmF1WyiJdH51QVAZ3ZkcE2eBCzDpL5terneh1Tw1GAizFdWT/doVnU0qS17sCIAd
9hnxcD+cCYuXETR0W/RsXBA77ZUYxq5iKcsc1Pr0BuL6lGVhjtViHMwaMZqCuEQvs7lgbyBupBcw
zmsX7+EOAK/WaBAo4Ys+6gqcmbFy3AFo8iflzB5qW7jLSvXNHmvyh8CiX5pskbx+hjVgdWm2xUlC
pvOQQv2tw+opnEbzCeFRfa+x63nUl/aNNC9aUJDt6WrW8AfvXTOQnPjQdc0bmGrr489zU5UGmWVV
upXU9AkZ9vVIbM02Lzils/VdZXneBwSEEC7UzoPjhXJLFF5eij2NUXmTGDDAEuVezTUdJFOpPYdc
tc1IchbNg9A4mzMUlGXSaEjxSLkbqA3oS0JzfA4TrceYu0XooZSqdpnapV65zbykfquO9LIQreFG
nzUvetnEd6VKwuEar9IYfktMkhpYUX0Nc8rc9A3O11Sx92tq+OVICkrvqk15BY5z1ibOrqhViCQd
IsxRvUyRRqrtIq1EnW5v99VyVkUW/bUK9wdMlGOVCPPQciTPKNdtZYyjOfUpfc9rUcZ/qBTtnyht
Jb9wltCLTSysZElfDuliEqniDCpWa8KGn2dZkaeXEt7A1ch5zHF6Tm556M65HoJ4xvs6WZY7Y9Su
htT6LQ/8np70o51BLqWo5D+0kjYUaf0VdFe6N6W9Jc6n82qpeAttuGT6YtMr1PSreIzEM018aa8v
8U3GXTcjGgaCl6omki+TiXezyCp+8i2ObuaSb0APWiTz9ErpzzGbmmAwJ8Mth8VDE0agr9QHVIO4
iaOaAEy3BQ63M+GFbbRBKPgSdcK+00rlLLMRfUnysEUHBuISkk6B2LBHxag7gguM1N1JIt33zux1
Ufzca+H9PFSzJ5r2AKKr+nUcvRJ0ha6Mayjig/CyyKWA8LcGTlUTH1YUXQqpeoZeeesaSvBmrGzP
ahR5G69Zp1qY21guVTLXUpiQDmYvjivIWN1Gaaqt7z4xn6sZFoU8z3/kHJw4Ro3cDQWZdO3PmmQA
Vw3V0scl36vqOmdxzi+6HAMCmwP28k5/rtkAFfFcXegUxBBlkshGWh2ND/ZEbmrQzxLq51bDW1U2
R0RwwM+CcoXOFtMd8pxnOD2u1ITsts/YAmLVGuvx/FMlPAuGLn3XG951Cpkma5NdMUjLTWKG0d0M
iegpHk08My3So3hrRVQ4rkoQAgkPoyr/tvpYgc+JZBsaCXOu8fIEJbUbLkVf0nEcePUlqYw+9YlZ
4urf0eo3JGMZnp3GWpKtnBjgPuT89JepmEN9o4TwbTN4KngtYs2/K+QuPlM5gXF3Cs0c6l6rTns5
y52dhLoSlGcZYNOVJHzSIXZi7WekmHnuGXJOKmhK2sAfXmNucUSUZNzGs/OrnW0Fzlg4rNEcjUV/
dMHtL950Y2+9OMOkQxsjZ0zsa0RFlx0dHl6jJIf3qVyQfZDHlnprz0lOXrSkpJdyP3eZ31qa/Qp/
V+EgoAOlMqkNzNow0QUt4ynTMIDz0qwxuXI/rhxgKl/VIHvYRdCudL5Af/LItfeuLlAueg6tG/g8
Y5PDci2JbwBgrflrgeuSAlcRiVpNCFLmDlAMJh9LjrrfwjuAaWgOUrJXILa+QOmag9EI1cfeMXp1
kw5S9zQ6FnEE00xUlmepLc2qESbe4tV2ZJ4nudbL/qKKln8cly0znaPL4m43FI+mNSeP5LswURW1
tO4VEvJycJzMRiJnRiL3lzBsX7q6S3lXc0HsSygNjQekiUR/bhydKJcw5myIsonBrT5/AXCCDC5K
gkYVNZ+Hfa/qze81b+SlGEtxg05sfLErvdnnQ41iFo1zowVW7hhPPdYfqxNls2yzTiHSMwUXmnDi
p1HmqqmD01CyDMpPESfOkx467Ee5sXJyezI8Mc6YW/OhIwmDQp6JKWBo5uOtbjXVLyI20WJYUQPT
bZia+XyouBRg7d7SFa8G3WjwHNRGscG03iAYzJ71Fxnu7z1paBCygED0ykuEUYduZjstLaoBltQm
nua8Zi2W4y9zKDV4oiBi5H5BRrtFh97fRKFRJGcdo9zmI9WBW4yhBBJh9Bnn5UjaLHakkHASzV5+
hoVR3cwSNGevMaL8MazU5k3k8nKVaTqJEiyz2mAyRM19kao9N18zNka/6R0n9Q24uiSmI4Qi1Qsr
ys7rF2JtfCc09BezDKH0IsJI3qQOaj1HLkiQywN1NT2hPiF4cNJuoE1zCdJ7q+t8aoTl2V6qBjoa
slEu2EQKldtOrfOHqQsVyyX1sfwlDYOOnjxqm1uRk6/kykuJ0NVmq42CPC/lX01Y64sXzvJoeZ0a
mXowJlW1BNM8U5LiLzH33oJlPCpQIY1+bUzSj1zYreIqi1QTPZiHIXFCNtJTaL3SVLlFltu8ZMTD
NIrCVsqCeIS5hyAcPSpXX86LeEwj1GRqbtxqCHAgh1PiP+SzpfPHgtJxVevrWHGRkBX9DmJp2QTk
INZ7MYg52sz9ahGV9qayLxC1KEQGpf2E8WSfQu8WqjNfGPCbgBVNFbgCkwmLVAw9vrGoWxVXMsa2
Coxl7AhFbGyMFIi/RExPaghXIwlM+retdUO8daoQRRZdF+nWJnh7FUhbgJUq8qpsY9Tt+GCieKg8
y+ExqbDL5kZZEuD0ZKSRuiPNyCq2cqTlN20/Ya2wgN6GQZvFBP4Sf03jWGQ96jsLoXvjhZzh3NcE
JH5niryxNu2nEKmE8KyKI2oT5aE6bDolzOC5/I+nyhe97CO/G1psDoYnDtfTlWKy9n4/diZNEqVr
mKWxT6AKUSlAnvu5U6G9LpwQW0kjmd7tkXxSrtgy/DMu0NVlPeF6qJi1dE+6dHPRRUusnOiYfurS
8nNBoVEx43GgYh/7nieOgb1BFhECjBZbkEC7xiYmbAhRElCQyf9WCP8fPZG/GE43VDrC4OxIbpSj
9ncWNa05AHD6DkoaXw2hUQq6DzvT1v7YmMxtv3/t61v90INGO2vSo8OxGs9tnMI+vnVdpaufyEbi
90sMLAcbpbUfEfVUgR7H0vxijZKSvTZiqtBa9+aJTucXzXY6M5THtFnwKDPWPuhfvf5SLirajMAK
8wru25wj7tyb8pbA4H9mxPvewcWLTzVlnLtUBxOtj0MJM82gfTPU1M7Lpim0jGhzmNZKb447EiSj
4PsX+8WjrQ+lynCBLKRjR9/RGgj3NGqa+6pFxgo+kdOBdc9OLEnTiW/4aSgUyTQXIYBhCY7d29FQ
eClYbYyXhKdGRGdbMlVNiX2Dpy2KcXh/qv/vAfW/8BL96wN/ou5dvML0Fx9t8N9/y3/069q/Vi9S
klLh6GkGXLv/kvcs9V9rGx8EUnEshM+Q8P5L3rP+hekg0gV+wUOIdiW/6b/cPfTrMhULvxObOzov
jur8E9TyaJlz6WOZsXetGAy4wbEamaT6OTE7iryEGGTzFkp56XGlzblS55pHaZgclFOmiuvW8dfW
ouMNyy4GKqsAkvKAR+5ToTOt7bxI9vsGaxold2gklkhV//oMX5wb1pfD6PgArJ7p2AGCCf+9hygh
l6lijDGGp6RUrdUeb9dhI98FUH+gJlXZU5bvSIfv8rNmCRrHS2CyZD68ojnaNw8Skj/rDN5iLfmk
GPewLrgSKlTeno3rK9ZzHNBE6UAUq8glg+XOfwNsa+DXX6I3sqpgFAc0tWCipkIjz4swr3rNfmmv
DqywxZOkgCtnt2zSwp/f5rdmRL6DndKGVpBrqn6yHCznvIzo09PeGQOwzjpDGLPj8haeAFc/zQO+
Cck48srlZL9dcxf+flljmzSyIpgHjQqtS84WyiInOqDWuMWvJ/WMBXRjXsyb7z/SV99ojXSANMpe
qB/jWXlZG3MVMawcV6StUp+7pdPVl9+Poh3BZu8zzlJVHkxDGwpK//HpRKfOU6OHix9be9H6jYWn
yTbuLkay8SrxpqM/pXww29eifIQ5oxhXqzFJnW5spj+J7Kk3ua2+V+4RI9rTdes8ZdbolfKVpZIb
fkjaqwRy9biE+2n8MWsPJi5AlvgBlW7KforyhPL4y8exMYHTeXUob+2j07HFfnkqrBTeDali5lWV
D56Vp5s4Oh/xOV7jkjNKTYMLgkUTYKKPZ4zXsC49i5ks75DeDfVVAbmuOeTLq5H8keK9aHQ/577U
dg9mdI6YI6jHfdYEMdeV9NLR/ZW0hObBH7MbE5oPDVJr2H//nY4w6PfPtBI42AuZhMDQHz8T0na6
hhk0r1xwj9IaQj0nG+qYjddXOGCTpTb6iXl/rOJ+HxPaiEF1CX/jU3qNZiwFAgDM2yJdvXCS1zyB
6x8b+vlooBiVyFf14LGtSrVVzYOPnL1Y/vePfVTZrT8CNQ5UbMPAfhlbx4+PTc+8ttoSSGmwEIEt
6rnWtUExlW/cbuQTJcFXY1HZr77y63I/tpnVJQurpY4NBKUqhpDYfCDy3gABxnxvWWy+f7Iv1h2n
GEcf8nqY4cfSdOTV1QLBevbVXjuv0qalP6zPbqGCvOI6/ZhZFnyDLiBN9sSS/2JjYWQCxjiLV/OY
o9JnmibcCnqDR0xjvMH0Pt3Oqyzi++f7YhQOdsdkHeIoT77Cxy+nDzKJcjwj7SQ8iQa8rVBfa/OJ
+XFs17hOkHdjSM4yvN3l95Pur2qY5kJVaoO8+I7IA5vLGxn3caANisMuAxCbp1eoGbEen9rIlfrx
xCb9xdlgKIxKRg2HNfvNx6dcQPZ63RSLnxREB6fyK00DeouzmAK7m+eziFsCM/jEqF9sBlgrcNex
IXZx/zj6gk4O99XI6cxU5ZRtYS8vEAnTQE5ezRADN4S7p3IrvhyRXdXiOiBDClM+PmemNDipTABL
KU0dgOCRTTwG86J9qdDmhkeypE504uN+sSANEhBMCFtMJEzKPw5ah0VFc2SCUq1cGatOOzIBCIVT
EQOrnZiuX46FfGNd92sY3vrv/5pHsE9jKcsYK6zrDYkEUlBNAM9mSt93lpQTS/Cr0RgJz2dqXHab
o9dJNw6MkwlCoPuDgKvg6ugLPHUGdVkU/cRr/Gol8g6p9PBQWDfSj4+mydGkzjDEfBV7eU+dJCyU
cvDf79f750dS8fnAS4L9er0tHu3UQ7SMkewwSpgJPTDyFyGyn7PReLqqnYri+LR3OsTCrPwE2yA+
i9Pp4xMhgNCGERm/7+gcf6i7xt0wIHvBA3Wlc7hyqwB9Z5immPHZ94955LpsrVNkzQPAo92iXGJn
+zh2PM/1gBHfWmAkb0tbPnQpWe+TPuY+VpbeO3V5hsUfj8VGRF3rt0v30CT6qcXxaUXyc3BtxS0f
iy0q06OvGk6RWXYILACS+1+AZFVQy/p2DrNtpjY0sqRlOFUPrKXgh8vJOuRqQsNi5PKwMkn/XiP0
n5diEiiDtGwgsYtsqbFxbsymR+zgYOFnJepNMlQIfI3GdgdH/0NqSdCjIj71k6wjHf0kCJcNbn+r
rYvuHB0uBJIj8LTWEAYaFEFS9L0boYiRSbt+bGzjaoZ1jUWvZm8cOb+fUPYFQrbPSJe8JII3PlF0
fjoEuHBySVQNNirQ0DVO8O/3IqfzkCxKumClAx6ZxRADndRrwK4alO8uJjBnRR3/+X4ivgfdfHwH
MAPpQK0KMyRrx17XdHxJCSGs2ZdpYQ/FH8EFIYqeq/o3awa7HcPVwk1YBquYF3/+5bEwL3U8RrqX
XDwOw17FAcO5TJoaGN29Sa6Ms3zcRSPUTTzSyy1ci8z4rer+xBK291Z+F+JbqQT1anfxmNLWi/8U
9s2YXUzd1fePRibLp+9LpbsWfho9ROxpjmbagmFROtW8UZTWunwmcfu0jF+zfV0ADrTdj6aEQ2Je
hfN9leMwyq313s4OY41xBVcY47IdH5UImkNzow8NwfHP5rDtrWcETiXX2moLZoE+oGm2xr6wAa/9
GjYduee4dQSNeR2NQdvvq25jEIOe7nPtnJldDjdS9EvNIcsctPoV1wN93PyYsp0mBxb+V+aNpvhT
7GvP049c3Qz9k4jv8vxS7XfGcO5whzLc6qcRP0/Js1iw//gTxXeLvtfSjZ4ARruFgTNeMN/Oihet
3ie7Uu7R8V737QGeotI8VM7OIKm7vB/fUuK+k1ssMpJom+VemPrqg4XmTb6Ol0vK8TzmOTbdgteD
j9sE12xDO9TRjY1JZLkp6ZljLmaFd0hXbJiQ8CSwLLP3aylK562xDmT+2fJO/ABwnrBbW4U+GNH4
4k05N7AGGa5kdVOgjNFdoJNCOsOqLZ3fTOU6DrNN0u8X8bOIf05lQAe6rC/kZae3G8y8MFkljtx0
cBx+lc2LZk8cMD4aGP2G06Hpd4qB/81+SjxMx76fVZ83TOYUZFTc2uCHcuX9uEptTidwdIqmuMKO
SlHSAyVhGkRS8STIAfZs9vUTZ+KnkxfOG7R6ql9aOqt/18chs1Cp2nZaa3z+wiuE0F07x6b7+wdT
3rtCx1sBldkagcrJpBw3M5tkMpoZKxJ/FFd5zb3FM9UbDW49UPAbrgq2/FK3wPm3k/5L0393TeoK
UI46dVV5D+8MoVyJhKZ2FwHPIJDqXZ8EhrNFZrWaZ4G5mvZzOqibcgiEeI5vsHoLb6VD0cFncasg
vuHSAhgM6WM59OfRmXWBaCTGse/QX/Tk+QDU8Ic3nrOFpHrZ3KmW2+KAM0MA8gtcH25oKVSO1yjb
6FLk5/WwK7SNU7h7aAEr7fJN9Pd2clc6mjv/WTBPCcrGVwcfsheLvuYWP2NZPiYITI2nennrq50R
HgjqVYRvz5dJt5e6jRM9t7iRxztVCYiyn8QdHQEbgCQL+mk7LL4YLzToIyVLxI3R2NlnXffDwCL7
Jlyeqvyh0CeoIpiwKC82KF9fjGc9oL7Al8WUXnV7p9dXONN6cNv8trkWxVk17CztJpt/ff/FP9Va
3BmhONPjYItc//fjvOqxPbKaBgeRkfhC30jEm9HCqJUM/bCQQen/89EUhTMGi1GI3PZRxaOapY7k
EmVjOWogx3Txxga2jwVY6Zd2emK0zzc6Wr70oojqRJaCpvCoNsZ3UMJfhczEBW8VpGai9CMNEky2
ZBf6sJoMZhY0Toz2w065g3xsnDh+1rd3tJook6llV4hHJyD449tNrbrCLYLnnRaSYLI8SSGQOt2J
VfvVKEB39JcplimZj0Zp5W6x0VXDAK/sX8COk1s44tQl/IuJwh+ugeCgXuDLHZ2jpIgJTYfw7BeW
sclXI9BBADn36CZdy17UE9/ucyG0jkWzCCmSQWPjqCzDdsUpBtHMfluZzS6VzhyZNhq3Hbc3Sj8s
DY5xO65PbOzHD2mjb6JjTtufrr/CX338XnYdLo0xCeFr5fgDJ/rWk5ELLj8x4j+VD3R88WAohlnh
IvA3rHePlkKKFRGs4oq2tuIMFxyveK5qrtk4D3BRgZfPBDx2S0vmzfdL8PjsWlEBEF7gKlWjvny/
lPx1O1WkRVOnOsT3K2SnbYohdQsF+1urNPAfgdG/SNaJIT+tQxorq3Uwtx3KbK7+RxNUi2VlsIVF
Y92o1ziM9kIWiW+NeJCSjRHAyHCzFFesYWj2k4z5y/eP/Pmr4knIwPR1qG656H38qkku4XuXOSSQ
5Q1t1hn/moqyqZ3pNfSLc/v9aMczl4dlLXJI06yilj4uDnBQNknJTtFaTFfdWKFphG1nE9Tp1r0V
bwbbfunLP9+P+emjEg3LQoHuRKca2OroCWtT9AuFbOnLNiSLhugz10LbBNrZY4taD39IwkhOrND3
1tDfm9tqrksLB7OqtTOH5+PRa4V6qFRDSD64fb0kGydzAjk8xzPParSrARWIXFMxjhgklhsbLmBd
76FT8jdCul7GlyzbLNIOff4iv8TiIVXqjVRtEjwPjRruzwW/zlUajA5XXuFa7eDy/3Xq60F54M+w
MHyGfwHPkto6z9bfSqiDq4TnS/Xw/cv9NH14TjKSkTdCIePGevScyHF0g1i10p/r9g4jAjzXax1t
B46IrmHW2onZ+mljoIfDzFlhFDJq8CP5+FqnsZ7NKS6gBChcAwdCAuJV/wGbFbJO/mfR4srr5ORa
lPr19w/65ciorKj6LG1tl30ceVESU+krPE3nNPsdT8oYWAgZvEbEZAfIVFHd4tlyACnkxMCf3zCP
TENwTRvXAe2P9odBTbJOQ6kCSilvZzka6JtbXLawO8Gr4tRJ9gmMsHm3vNeV5CKr9FyPVktujHmN
3oeEkLwDqOr8tjXNXdFNe2M058uqmzYlBqaXAGWRbxKU50OXP7F63lvjH1cPDSDwULrN/CyAMR9f
tlZDDC/aafI1JULbtG9kiWSeBwXZu6pKpOckgTw+FDtZie6FBHoKwprs8d3elvmeCb9UuC3L2aGX
gjl7LSoMXsm0iIQrxZHHAsF8D2TK7jeyee00ey723EOLbDMQqF1XJPmlm7B5BXxBVsFi4lcWoSIg
c9HgqKP9kj+OyaaH8U/Fg2EWg53jK+LFPbXoP8aH+CTvFvLsI4CUYAkf34ZIFTuCyydoQ18myoSk
yyj6Q85FBFWd4o2lDOOnggIeGTdV3+GkQarAiU/yaeNewXJoBDRSIeWQIfvxZ5BDI+mbhauAQtgG
OiE5mGwJ1uejNcHpTmBqLdEpPejnmc9JTFI0jKN3aPZoyeU21gd92wz+0i/+MKykt5RkvUinLaLL
7vfrGxCDR/gw6XAa5HhYKRIMyyn18RHHcmiXURqhRd9ob9XtGkDyaGjcnoIMkx/LD+eAv5XeSgwl
gTNbvxow9gu6Dl0Kcdkudinyw3KI9lDKlcIvwqvG+MWvw/Q0OFcYdKfN1lY2OGKzYRPLpr1Ow6XF
FMK9Dj0Oln6YYBouZlqlelvNPyZ9l60uWA4tciaehyMOFyN+Rcpjmp7ZuGi9dLwNCrw2fKehIUP3
ITBUuODoPqB47qbe7xw/03YSfny0MuJNLu3WvI8UhaK7Vt2hh4Nfea1dLdf9CMrs5vfWk4Krr4xM
yZulnVLu9HTr6FtCPQjwmOotvefl0uFKJzzwD5pa6h0ilsrctSTQOZe1scH6BmVUjw5b3tdkCSnb
Ej+O5bJeEGvQw9x20ZZ/qM8bp9ySyTj3+wxBS+SZ4yZ96dIrLTpTftRQk0iBPlcvp+fxT3EwX9St
dF7+buizZEYQGVeQzsf5vNJ6dxCbTHsI57e2eaizt6S4ITeVNoByXUdBpJwR/SElPmk7zq/4Yjmx
Q386GtaJowJPkWa5ohpHO7SUK7NehAQ5yR3ONp1T255m0dTROjgskxafLUWuE6GtRr4Mmrs/MXG/
nLegG0zetVt+3KSFAInyY1B635DLoGrxWaJZOc5iK3Xp6pJrgOWITHazEEnwCJH4n94LeHwTKgA9
H4sA309FMw+cmm3EVJM6/JQxkTWb4S5fGroi5XRisE/7EHU5jR6DswmTBfbFj4vUTmILeq+GvzzK
C2Rj4QUd+k09G7Bb5px8NCZDusYCf/+S33M7jzYHxoUsZHMurmkbH8ctsqRp29HEIDc1wq0i8IvW
S2xayjzVt+zaxQFLlZUDoaAXyaYrouOMQBKoysFIF7+gTAuqPD4sI32gclB/F0tpn1G3qXjvIOXa
9Al66TDpsQkMTxIMP781Sggm51rhrxG86wz+616D1EUVkjM2vpCaQ2sMOyA4D5MSAOMuh480Vk9j
euJ6v36Jj2+MMVWDbv2KhmGg/nFMeOd25+DDRZkGH34xpq1JVBk05gNAjsS2WpyiW306LzCgBzWB
aYgbPLfUo6cUYe/QQoESReOjP8slwnlgco8Dfrtzc//9hPjf7J1Hk9tMl6X/y+zRAST8cghDT5ZT
uQ2ipFLBm4QHfv08/HqmoyV1vIpvP1uFJJAEkJn33nOe8+cvepsF/WsqjkTVVX97DlGAj52dYh1X
2Iu2UqUbZ89MRlwlyOzBr2LXJW2qqsJ/vuyfPyrPnqqxA4NHoNX5W2Hspr2LirquOAaNSNo1AI5Y
a7cIn5eg0NTXPAMf/M+X/PNECJ6EjhQzuFv+MG/5rzeyMjvNxD9V+9o86htmQCTLjPQ0cWRGe6hC
SLWtgoTZpsTlPwgZVjfr/Kjl//Yy67I1c/anViWf8vc6bmhyncREmNFqDl2rNwWdnGJFRld6kcR3
KXmEZwyhs7ne//NP8OeD9euVf/vVs2kd7N65Xdn27dmJgtFNXc/qTDuI/5YV/udm8uu1fnttGvrP
NstZ6XdSeV8c6v1kAAEPYVfvL2t/IpRKhuQPJ3+5zbdz/a+vK9dlWWUpoEuG4vPXu4zr2XQbIrD9
OMaxOCzd4GVKFf+lfvuffkmO9ZQYN2DkH6yNeDWzWEnwlkE2rLwUUtgCZ7nDhew5ZvI3scH/8OiS
OH5TXlKlmryn4tcvlZGG5K6QA0gjKX6Q5fNVK50Hpy86T+wcxDIHNWfqpLDtPZPHmKnI33Zn8efu
fPsIJgugbrgmysZfP0LcMqxkc6z8enxviJ7z8SklzO2z6kTEJX6TdkyPNeaXTW9oHzjLlU3EIKBI
sEznvTadbj4uj0u0wTCYOEAzzpxOQvZuohAk1CXVv73D8oFtFPfsF1Sdv9deg04EgYYsFoabcm1G
bHSx0YRWC5rNAoSbqBOJDKC//s1XDN+ZQUsIMS4td7Azv/5MjhKVqFBInumtdAzBTrwrEyk1hv2i
l/nf2ER/PIW3i6G1J4mDSp4eza8XqyPH6EfgIxgk25jdG/bflGtvQ9NsO+a2/+43Qx/p3uKSaXRj
nLg9IP9t70W3pE5twsBjjtvvreygvzkuVmXbrzRp/eXm/fnNbq8vZ1C6prfO/m/fLMKU0yvEhfj0
L3eOZW3NCPik4HwK4cz6+udv9sdmZHAxpgicx9hvYcL8+s2AnSJq0xgtAXyk6ZRZUERd5wOWL6m2
9rgvcWr+ZZX6PfMFws2v1/xtM1JKhjUYXVLfidA+jFa+rRvrhkUY1NehI0pjnRljExKUwy/xtKTd
xbDXDzlHd68qXtb15veFYnm0I6fYVLr9F93KH+cCPh9iAfo0DIxgMf12TpyXIWL9A1JIFaD4Aw4+
IBTfsa5srXpYfBIw7xzCS/9SA/yxeCPuIZgcU47gKcMS9OudKGerJSGTYPKaF2lfKOt3jYjHvzxb
v4GSiN3SgJeh1KdffXuQf1dTkY+xxkJEqQ8hoAlVciGZw9OeVsvpvuOPvle9de/msbYj8iLzB1f7
7PLhFf/MEZwzYvNpbfaQuT5YeJv9pGKFazT9sWv17C8f9ddN9D8/KWRhDgm063jMf1tNBmzZ+BSB
UELrOJOOesFGjWW2izOcvSB59LckjU+ptRh/uf3ar3eCKxNsTW+SM4quO3+205MqNgbGQbwTab/L
ZiveYG/YtQROhiBGxFZFFd2ZKIojDY/WMicBeY9lva/Mtn2Pp/X5n1/R36YL//o8pKaRZ8drg3by
dxfTnCmTrbZ55qcktfs6zAHD8ZXYbgNi2wJQI/V27d1XlDcqvkT6y/98/V+XiP97eZpGBu4OTsm/
KyjTaFBHoI2ZP3aoGshYflLmDjOBeic7qDfdCBH4n6/46wv4/65IlWYytNX/KNSaebAWhgq8ChWc
G9Vc7bsb3qZ2St9MFh20rr3XI7Km/3XZ/28++l+3R/y/zJJ/eI/+99C36Y/k5y+8RP7Ff1qPNPs/
aA3Y1M0ahadlcbP+k5bo/geTPXSZDEZslKBoNP/LeXRDIjIw4RRwmxBRPJr/5TwyrP+g/kCKi53M
Zmyt6v+O7+gm6Gdd/G+HXsiLSCVZHgjm0pCI/z78Ily1TxzSsz3VJdgRAgJRu0swT/ZrRIZ3qNvy
4LbdVtW3eqPu0tkgzG5+ByI2eIA4YHJrVfLkmsvNzaMk+TdIn4EipYcuDrP6E4o0yNHJLV+39txS
jz3AqwAxclpbhbjlij91i274GqF6ozYS4sOQs04QDTHKdeJxP5A5LICAdUQz6e73th0OC7yCCvHP
hnCW3IcaBZU091P7AOhIDO5+toiiEkKcK+xB4LceOkEusvGiaFiOGTTRNt5LLMXezZdtWIia9Cx9
gfcgCTopvMVWAkaQpGxuAIKgUcsORPG+Me+gr9LmW8kkSioZTXTAMV30OtIiFDlO4jlDIGhGNKHf
bzGEyXTQmve+dwkzc14J2zXgjw/621B9NvQvq/llVAbhg0LRd7Zbsj7cOqi30K5B/UYKxRbRJRha
48eaoAzO3ZxgkoNYHD9llBY6eX8qAD3rWQVSSJ+Pbk4kJ7FqTK7DwchhriLV9Nws2RnTAwC/A+iA
+ZnZG/l+T7Z7tSWdfMV0vAFd9VzPVzhPuldp5bDNkeismZ3cy8wKAWrtFIIPpCiJ32YUl7n3RImo
z3XjyCcNaPZZJXeh78VGafv3mC/aqeqr1t8wSPJNGM2hJxiobh+zpPPKLkV4TFQmIdE905PYKMi7
rndFDbnF/U6YyDnvUPYUM0q5uSEAZDpgGHH8fNH3Y5TgIpfpczt0npxKYAaZ2gaqU9+1S/Q8GZn8
vsph+uk0LxFdAHNePm4Lfxw5d0NW3AGQ8Qp5rwGuVvCyKgU5zPpMECP8M/IDbRqHdrmeBGFqXWs8
ccrsnueh+rYUOR3usip3aQ1JWxJ+uelVQsyGmixssINYCH1SwWHDfOPkEEwajKLiXljN0YIV4JUr
Sh3gXAnSNYJUNlEZ+92QAosy74lQea5rflKyvvL8QGwH+Uhwgsl5mghDj0q6DPEZ4lZk0bEuVRrC
xm5GjRQrVEKi/ObwcJv2Z4atra6PuV2SqkEihd74jnk0cYMv43gkkmvjut2TSNzHtPixxkfwNd9E
c+Svni1EtoEYDd8a39fyu9vdW0Z20PEczfV2QNaXaDNJFEeaTpt5qPn82nKclB4mNmD6GfcdtvlI
8OdoqLCXRNiXGNvGKB+pNSuZfiO16K5ds5cldpiaGeGKqEcDEbiAzUhQfTr2oXCq4uSShyPd5kla
8X3DJjUXezsiKq00NeZvteXFM3Qbyn867mM8kFc47wgT/ZpTOz2aTnanEUqpy+FrSkFVtNgz1iV7
rePV3oKhDOSoX3Co0yvnfOxXmbn80FYZv65Ng7y0AN5fRBU9bNaNoNK1pwRb/2Gdne5KvtMQthKV
m8E87jC1M0xGxRnxybV3ojMfW71+yB0ocG67zahsv/J1MZ8Le5o0cC/GRoroyURRBCB+ww1r0u4h
j2G1A1KJ1W7HCPU85KrfAiNv7e59Hck77Et0cqb4rpEfhLTl2C7KY9Q7mWdnb0Y5eVlc9cygxjis
CnoVioNmFhzZ5BsKDBxcMLH8iDAXxTUa1pqkgEr/mmRJOq01vw7GkZwjr2iG8cUhtT3Al5N8TrcG
OS0oBZohZfuym/OFqb3T0c5vYVSVDOMhrtkniGRgjiqnDtKu7wM7VxlpVDym0rGHTd4RgtvJa55h
PMhig0NV1INO0eVrKZynBETvNnOVjp1iVX+M0tE9t2ZA0K1yCTh8B1K+CFu+Aig3SXl4bcsDRDDn
QaafTVfwPhe2lyMtXHjJst3Iy9GQqmL5CsQm9WD0EKXcbc8IC6JEzKvRsELK41LUhASO71YGxiBy
ol0R64e8U8P8Rm+peWT1D1j8BB1UAcIatD3GBmY3Uy/sfLNxLiYg2RGQL1tLturyCifEE7byRvig
b0uGZR1JUlhKazsobIiUizM9aEiGs6k9CWc9NWX2kJjWo04qZEo+BYLipnQudpO+dwjHN+Qwnhy+
3tgCuGofU3HqTMS+gCqh7eA7gt3lGPFbCa0onio65Y4PmcowHsk34AGDiavG7wbsBQGEUelz0DOz
R8rR1QWn4tT7rj118WvUy3do8cQPHiCMbgjkQtLdojS0A7ckEsJufVAsFzn2W7tWzuZcvKX2TF7m
t7Jo0TUvCzl1yxEJKtjMGJZNpdooeCOwI41VhInb2xerwSJhtGgbxxbKGz2cTTeNJwXXouDaEKma
3ivjGKrlvHqlfaniaWsneH/j5FIYDnZQ7jJYIGNpw1gK37nFYmdmz3y5KBCMp8c5k/sBiFgM8JMn
Fn5NPY57twKClxYQThsjf6uV+imaqu8GQU4zPI7NdAslzIRX8gQrqxXWPdDNodLA6DmfYs4tX8TG
Z2+5L73mNny9/mDw5m9iSBcwL1srXISmHCPFQPFq8qi4pPOBnGYreZstyE7LfGOrATXEpPGqxcu8
n2XHuyiceeMo1F0lX0Ydn+Sc7WvXxcyspCE9Qjrm7auplwSrRPeaXLVQ9g3OUBiL4w3y1KxFujVY
qpJ+DQHghqS5QodBaG3NYYSkVM+8emg8qE/PvTXu7RJRUdJI6CzQ8jaq4GSCbyN3iGirK9Bie3oZ
2UbFXbKVNr+OXDZWlR8qfM0F0CZMSse02nI6qAmfgo04Ci/vojAr7C3oEfoH6ZVabjOoys9Rb29I
Tt9d0nutlI+NXoLAGa7Cmh+UpA7gtpdvOuFqxWA9Ygd8U9WvstS3Q/2lLfph6o5a/BGbg5foFSXx
QMLGtLNlsc2Jb+14bdR2E1fnpDmPznskDuqI4r7xyLXzUuq35mAuL5VbBVJddnm2c1dWWTqrSzL6
5JvpWEKcCXSfE5jtHIr8kvIPR+Ap3E7uHa4D1XzKChNOHSA/LWG7KN9xdzC9BTn60hYmmA/Tuym5
nQlQlkMxKybnlgdoH7X15u5lSqsMj9nkWEEKtbmOsi/V4VUa8iMQq1NaO/XGbsdLluyRuRznAoGr
VaoX7JF+Ohg/WnhM7qwa2PrqndYrIIxiVt1m1xRu5YmGUtqsNF7heysHgurM3yGC7mjJwx5F+6E5
4iBSi+TIYlOrgEdNq/5GBljQO/JB624o0c2aiPsh/bJx1q9azmqrHrpEHPS1ugOsTBJWSZJC25Mq
YQ/PMgarY/VBlEbMFNuI3LYpbFL32RjbfcrRCYp/CuIIWa7X5SychsmwfJmjPIhHOjEbgku9W29j
5l5k8HDDXsV00B108zyUMyTIQv+yyGaG3gmRDEYgtGn7wc1gA1jLRFGRibtaAtMZy3uzab9bAP58
d+aeWHN9TDPloajc95mo8lVTrqLVrqSB7Kf600S5EpmUDmVi1IeCRq1gt+3M7HFYv1W3iO6WH7Tu
9npO+sgqINTWzhks2UFr2+ee1PTUXV7MZMIUK85FqmH5iLxJcK6p1aMEzZiK5BYQsROKmMEbDce5
k8JrjHFizZ43imWXYSWMMEkywUIsmqDJkqO0VFCQN9G6dUv3BrRdD09Zt+5gi/uUOk8QijbKxMgD
obtLXvNprIQDWxPUJuK9b055i+gd1CSYsnWbEUgEAMEEcdd/dClVwDSoPzi6tm9Wxfqfz5oKoRZv
zpiO1TbtAASOg2ZUtD2E5VtarrVQFSBlKwxDbRjNu1gsW0kraofQzdwXBBoxh30srDW+K2al8sau
bb61a8uKm9TlZF8VYmav85oRZ6Q1amiMVQkTB+n9qhqcpbcRODcMVY5vVW5oDwVHf8mPkVQKUNs6
ulMExd6oC5h5YJmWSN+vrd7swEE/zYpycRxEbTw5PJENw/2wVSYNfpxFJ7da8c5T+NXjEDh2orwk
DuVAVtnRuwLUP1OVFvkPJ3ZIbNcls9cQbmSHJgqPbpPXLAeGHTR1TUc0eiCBFelQ3VyStG68qqru
2n+RoKtP2MRB0fbCt4xGD2SaK14GQVWzSFJNs7j71MwVZwMSHei4SJBSjm6SVF5vsjNl6zBmOfW2
UTEjI5mkI8ROpoN7IhIQFxC5F86sKgdzNJ6EUuDkIZQLJ41KiCWqlVl8jKLTQyIq5S41hOJPcnI3
a0d72R5bYixZhhuNZKimybxFbSokF6vDTQISDHXLWq+9zPcpbuBOda94UbwkBT+bj5/2SqSwAbUL
uYJvr+KnXuWnarWu9iA5a/KyiMH2RMnpsdcUqj9Iid46VcmVc7wCn4Qg377ntkVrZXkN0b/h0urC
0+DWUhN1uD/E69RqD3ojwC3bp1rKoNer68yTfczTL2k4b6067CDeQSzL/LzKf7YjUYhd9MHgdyfK
H477HE/kHWvdY1sYT+jgkkO0JD8IvPww2+69Lrs3WxkeUp1vrxjiihULjO9qfTQxr4JKU9Gl613M
/R7Wma/XSAXTz5Ii/piQc0rfHEndOOrWxuxMTHMDnpE84+flIJEN60urmnFYKymn9qXwM6e53BjS
m269Fw35iXrx3mhw62IVwG5q9tfaZohhIr70raE7KzDeLqIriNp16hDKCp039aFj+zCK/IC2+lCm
hJ7P1YSubm1YZGAOyMJl0aNrMfdwR+OXokoe66q4ROQuNSL3zYLDVLN+jimRSGy8Hij4aCPzxJc9
2zXNbwrkKVgcGB5FtqUqfyiaMexzAwWTvXxMyrgb1k452U78lXLM0eLsWMjxrlLHT7e3gPYbGUU/
M9ZirYDG2egCE7CtMLx1SZRx67y2WckPpDr9pmrwmAlEbza4ukx7T7P+Lk2inblaG/22kQhLBiT0
FgFTUIpV+IxiPRBbuW07Mndm7VBppFhPcA+KAZ47Po+ktLekIYWjo/k5QWtpmmPy1D0EtCzarFS5
RQ+ZjAcI9zpdFPGyZtjuUoP2htZRZjcEJPXgXuH72vaHkda70ukOQ8pO2Df7QaelMUektrpDDvXA
LU4xR9RlJN2tbZOLmU5eryvPaU0VXyvNTUmWOQjAOLbu4q4ZTna9JBxF5/1YLB1Va9b3L5yIsNtJ
8cNgr+uV1dcmjn5Ogs5MHQlLH5cJqaLezNo+ATF+mezb4QSqtTVt1saZ71E/F7E/mdZ0n3XMjOhm
POoSYUGm6str34gD4HGaUpDPNv2YVN6Qdd8lshp3/sxmw8/L/ilJ58uY6j/ryuhZMSd5ifVGAWlo
tMs3UucnOJhxSaNJsvMa+BfVZWADBtoK5rHeZdAEHxgNHPnY0BrV7rFauIOwMJkkAX7ezPp8Hes+
GKvOI+f8hn6urgV3XnEJBq7lOVHTMAftvlV7JHdIai3f6G+/+Vr4ziS9OO2CpEieEZwHDhD4zYBq
+GTSzLmMvBqeRolMivZrUzj7tlmMsDI6rEbNZBysrn5ohzw9DYwQAjutwom5DKTlmSAyNuUcvv/G
JGPwSbYNWP8FyrQ2MdVUcEvwVg08IeX8g7FqYGpNf5cNS2jfuhSVbVCJ7KYeTeM4hlqpxqEaxZBW
0pnHview7cIin784gsZeRi3Aev02LH25iUErm71VblszTTZD0S+Xwezmb0uZLh9KocZfeUW7c7jI
UtmlMv6hC2KK4waT3JBjqnSQHOGMSQ9FQyC4Quh08Wxq1NF15MXNSAbxYD4OdgIAat7lKHC2o77v
ZuNLT+l95IsSlGZ6P9dVqGdrOEb4lzauXM/J0LwourovlfZh4iXGLJY8dCpoYQiWX33Sbm9nFN2a
ApS6SXZUNBXFouEZZrfV2uLJ0X/o/Qgrtgj6Qn9wKwL4Sqmf7WH6FBMUGCFr1ND5MbXLYifWiExZ
eZZC26ozrall5E/Hnke/uP0uSZE+tKV6Lm0XolCMDlGRevpSRG9dNp9E/+CWD9KqcAGbYdms2pXG
lGXG9DmLbZPN5obIKu197ZbO6zKzwlOd+Y0sLkY3n9Poe6M/pquNLWSlJ9fqr0sTtOaroC9HT29e
S5SZ2SWdFW9lW8LkoPgKDlZDdiNnkfWVpscBR9hO02iB2Lp2sGu2vwIewqzJxzFSKOBS801RSzIN
cgsjGCd0GvXkhTkPcMhvXMn3ZTZ7Nm43sFpSc7WecfaUyWNmPnWECJosZj177EAzoYrTY1FrBwdG
QHxj9nRqtovVBSMwzPpyoo0gjH1M2bO4whPTiKp5cV6IccBMC5t/UhheJ+w2DQzMTdW/dcq1oyu9
oING9g9a118Ql3EAJxos8w17ZT1aIygZABmmV4J9S+Wd0LZgqjp6JPHX7QWzRjhbldwqrfraF6zF
5LfTrl8uU/w42xgSbXNPjCVWPxITxu0IbYnnZ47U+6Gs30lqJzZ0jAJgonu3Z0me+sea5QKjdGZF
fn2j+PPbZ3N/HsebPOy2QLvbav4xa8U7ky+4tK8WjQl0q9Pi/MyocsBiHPIB3fCaII5Tt5Y9HPK5
D5MywA6ai8dk/inKj8J5XUg3j5LP3imPbjsG2iA8K3/r0m90NdSSaHO60KqxIkKbLl1hhl1H2aBp
F8NVwnzEuGpW3bGMvxrCQHOtPIMO34CT3ToDoQbL0uKpMDDmFB7eCo/YVyLYMydUkhfbykMKXX45
Iz6I5D0R+r4qyr0y3hUaXeTcGnZtaexSgMvStO7M6hH7cYHfVyxJMNbioSwo6ltD2Q5i7DdGm1+7
ND9G1G2brNIDQMn+rLd+BbJnI5Xh3lqn7yXKYyjq8Mc64OYObH1p3JmlelpZ9WSV7slBZDgBQ+nQ
quLlxse25IscLxWTkGh61vQ0bOKvmXkCZsZWvFTTderNjVs+18vMj9t5hrWWd6syqIfJqPbK/AAj
lbDNztpacx8UuXMw0vGkIveb69gf9dd07fdpMz0V4r2YSHEc7YexM7bZQjY13nQtOsbmm5E6u6oZ
gYK69jewvBO5AwWZk9k2lcWx7q8QgOsnLU3oOSHLzkDS1gi8UWzjGE+z6Ch0y6tmZauLJczMOFjz
ifhJYOSEnvbVnQRcvCoRG+HDZDyBKt84QpRnKw3i/n0Qh4WGb79XBogRbe/lEwx19cCcR2tP1FKG
diyb84r3PaNBSUCds+/Sda/Eh4oTcpIBFMZpElTVc7FeC6sMTfVdYRvPTk19mGNY9pwhkvnJGLPz
lAaFurCJRDw7B7fRN2ke+46UaIZyXPH4eRXCGNfPSJ99YPr3BUZkOb84xuLFuCvGojvTY66nW+t5
BX5GGTnpoVrFd6gtUDbq20zfJUZ6aeXZzJli1QhYM4OjEt01Yll8eHJ7W5pXzF1u9MIWsInsKsAW
aZI4Upwt9blTdnVPuyjUUw2b9M+5etY7Bl9BKtgDG/tBlvxVrT6DlH3KRLErRiskkirBdv/calnQ
pww7xhLbviECZ90ujb6rJyj6BQjm9tIKntt4K93pTc/u185fKlxeNk3zrDlV1dZJsUVZWP9ZWMiw
tEVouKtvzNp3bXUeExtWQFveMUcXDCsYgTgEJLr2URGK9OMSfIIwyvNYMNROXPtlWSY9qFeUvJRg
HKGCvF73COGgG5ARr2WEYXDATIDQRgXvhmoHpJvnT2MCCJw2k029zkEo2UdRoZHj65SEmnQUaJjC
NZq2xXDqVtzdldJciWH/mKz6XUdNu/bDC/ld8iUbi+oAGJJjoZY358Vt3/L5dVVX5CBd96Mu0lML
T55cVbo9g5cODaI1UhQJKFauOWlGtya5uxD9biuswtDvlmuk8pWXd6WSVMKGN8g6/QYHhBYHITqD
spu7LYSddLMwtb21fJ9y6gtJamNQZmlQDozVsMVJDvxVULrPi/Yss4sOK54j+mZVEPvxfC56EUbi
VOrjndb9mHRln9btXjgfbp8+ZHRhRXoXES7gIJGw14WzjAxbOsl5vU+K/QIDP3oV07EyH+lyX9qS
2AqrX3FwCLx5Kk2oTvaPa0FsjNLrby5868J9c8bm1FjArEmM4QiZbmy46zMTrqxYzyp56lX8nSim
3h/oU7pilhugT2ko7epCv0CnF0Via26Mp1HlQ2Jw86rJ3JXQf68kEOVvFiT6MF/EHe9WH2TMSYIV
TBwdCVd5o87mdbKZAnXDW47tPsnXUC/0e2J8gBhYKbE6aIkL2HNjvB5A7Ad9Hu9I72tpzHFKcZTG
zzKeZKnRnaYd6iuLvRtt0uQrI2fC2yrfa8W9VCtzXEU1LuQsOUcn7cencTU+LJU3vHLnB43u0Oy2
X0Mv90sWKZslj3vGXnT8XdqTXtszE5nne3Dg6kdvKtauWwfnYFGi2KTdSPNjYdS+QYk20yqixRKP
Vrm3gVl3gy4DzY6JIIpiZF9OIu8VM3pYB6qPwUzIqo91j04kqsmogSlUdvEuKzX9vtRCoP4Jx+vr
lAAYWJRp2pQpfMxkTWmjxgsl52xcJesRYPll2sFSZ4weq2n0QmHo8gi5JF1ocb91Jpe0aDloZmAt
cR7atN59o2x3jT2/xDN3Q07GHBjtyzQ5OyUxP5Dkhjm6yA16MuJEV0owEXYFKQBivVqj3DMhDmOH
J7AjG0Oop95VLzZoziJTwDmIeT5kxA83g5ucZhKK/QJpzdblSbqzreWo1fEImq2K430FQjNUG3tp
CFEtihcxNEYWCLok264zyOhSxU23DntYkPJhxU8QB5tbZkBC8zJPuK6fEX4N8T3oGr0/KLppBUxx
9ONg8J06pg70aPs8irzISc2QFLYaMWX1YOqieqg1BqTuEtnXJhZyq1dZH+RWKr7ZXXPOp1IPKDVr
b7UnglQaapuxUYm3qmlVrInaP0q6LgEdfe2OFFl8dvNi9bdIWGbVw1yuqCZEutzLUTIjN9Adh42g
NlaJydyUuvaYR82PwSFO7VIRhUCzIa71t6m05dd4a/LGQiONbqLTVOSy/cLcRnBHvA4/eQdHNhJ9
uK5knBGW2dJdKTOGwY0izwRQaygZlpGyalX4L5jGILZkQDEHjDI/x2aBkpcU4q617OfRpUVmNNEu
u5FbEmj7b4zcGUzXzXAdxKoEsAtYPchcJp9ELUJzTd3XGAcYXYmexAFH/EQ+bPS7yprMk+wm/aNF
vnWM0Tv8bAgfI9lDcrJXydhOJmXnRj34HXeVdNqsZDgZvPq7CWnUyVJoOtXRjnvRszbO5qGS7c9+
1Jor5CYqR8aR7LfwYxu2Jno9ymhwrptgmCicy9RuGi5asZivxDNBI9W6zv1S4e/XG4MU5q0o2pC2
B0HTaVYvxKwTntMkCn3fKJGdvYmZZ1EHF0vxsyW6/XHoo+ZhrOaOAcpa++m0vmOBKUO1XIufbkYs
sd/RLGIUOzY6u3FaZffdEBO0tHJ0A1BF/KDuUt2NTs7BoBSeKyfxpuGyuUo1Em89dc2+yc3yLKZV
bkVriktJ/cAJp+FERRQKUT56pmnoZTAt0QCPmH8WkbR4r7X6lGUu7cEpcbaNnNPAcKqW+wZxJozy
xsLbds6dRWGSOBvOZ2OOZcBEW219C3XLVa0r93vRKto2WxUb92hrEnJmqqHK+eBAh5pDFHvp9SaF
e4GVuniiFdYdkb5daBVjRbOyMa1j2+ruxcl12x+bHiWMTkmhuwo9nVni62H9H78XU2y221TBkZER
Uem1eluph7ZzjNMiYu1B6+MSk7gOFThyGedSgC1+nSo1YX15z6BP77szkhADRma9xHcDDeBgMLTx
LkcyC87CUZhKa/YUumQHnE2NaTDhWyntqZRSLhdkC+ikuZB1pr4ATF/bUJbpvDPKwnkH5B+PsI3J
m/bZxZQHkSP7sW3lkyiHmTbDEn2WLXCbsmLoRDipFqTIqcBZjJF7cWO6Ji2YZr/PbIfbkpp7rTPv
5luwn88QMw2i5uZktC3MvE1tay9GQVI1DR63RVfUFNrFyvNB2WRRVFIf4JvNEZEEiuJkRCpooj7R
26D/neGzxX3uO6JWfH3JnHu7IY5pjqbsqCK+D+oJyVCM0H/n1G3/EBVzet9QX0hhlxeM+jaijyn6
Spt2mTaRjJ1zU6d3s9ss2ySvPK0iImqwdQa50UqXuBGCYI4mfr2lgR+yyXy5BYpcjb6a74Towd5k
gngRDEH81lG0o4nUHyXIo9fbUhiaLjUUaZfLN9Cp3ASeCaLZhbldiDbfjHPKU2S06p78j+XJGiy6
LnOpBY6OiCalP3GvtmK4p1MFYXpsl3QCYjS6BLhPWWtvMsUwG7/oy28Jk4TIId29LMrpGOVLf3Cm
TvJGxIo/w9T4aaQZUxoTU3XdMPXlHWKoIg0eD41j/mc2JaT7WdP3emBi3jnN1l1HJsk90RTHYl6r
i127lE9Zx/G+z0tjn7S5ugO+xiM86WSVoZzpXAhpdk3H3yHUu1blQVJn35N4P5wZWhLWI+flrC/d
Eih9wTtG0qQPb8d6mKPKOgvMYNdlNOddWcv8/7B3Jrt1I9m6fpVCzmmQDLbArTPY/VbfS/aEkGyZ
wZ4M9nyj8xznxc5H2Vkp7fSVyoM7KOBmJRKVSEvBJiK44l9/c+cVMYhTCZ2b5PceMa6gS1IRzKgH
1DtdcjE0Q7SRMxrbmPJqzJQ4H3m3LTYrmljTTnJ3qRzuothLL/HVRQ5sucF9oY06iFvyYIAuLDOt
NlbTMBQEoGUbv8PMzOhUuQqoGm99m9ghU/fWZT+Do8WYtndeL6RLLmDoDIvKaYCTJrcpoRAP9tIe
EvM0JqgDB7pC31D+0EdK6Up4Fo3KiQbpuWsb0LIyUCA6ycdD0ouzunLUktCOLwA94DNFPzwFgUBN
nA5wL3ri8QZUGeuhVBMKLjrpnBjGwFyXQwbgSc4Q3eIMnXuXk3Lu9shpKBgaPhoUInlSl5uxhewP
moeGhRgHwJcvZpgYFhs2nkbsOEOAp5mfPBoo1xaBCbFAZFh2LpJo5l9UuDpA84Jz0lRZ8JyHhncy
AvtVcGtWk9Bg8sTpSvfJY9T1Xj9igiY7n6S9pyzxIWfSlDyHxCEYSLnbdJIoo3uDmErdlNx3keyC
plUgMOHg7PW+owk0CNJVprEJzpltnMujukrhOgXRVQOxkRITX4t1XJrRjugJWGd6792nGFLvKph1
48KLOl5LSOJ3t6prUzokZGXDuZm0DZARLLYzV0/B1vt82MdmEM8ZaASJWW4d35ecEeB8VRFJX0Y4
fO+Rhp5b6eQsC4csHzuRQw1q4Q9H8F/p6Eh+X0R9PHXGieeV1UVijcFTPbg8usJp9fMx1apvI5lt
38mlK478SR9xaA81OgWCqD3eYvgFBoZ9rrGTb0wAqCOz6zDo7n1bkoeX50j3jea4b4HJe9kYu2no
6s8NZP9V6NtU0yItr/y2ik7BsIp11pMcJyXme5wfWImFBmDYQPK4aYNh+p4mcXbqBwEinnTCWgy/
hojDnksQuA7zbyoGtR5HIAucDmDHpggDsO7EQ2iV9Z46H0J/N8QJHoF8kvaOR6LarHmGijTkp1Vd
5isSfMfzoYDOoyL3KqA/uRlcEX8mAqxyljbH1uNWaxFmDs5aaXL6UgVDeVMjnNxXcUHL1R2aO+Ii
YVANka4A6Br32PHoKsX9pXDCBxB4yAj6qM7wHxDbJjfb80EP6E9HievfKqctyddM+22XGaTuFG19
KbT5wzBgjYyPdsZOSnYRXDaPKKt6Gr2zKYd0xZrRTqQwrCcV8jClMEO+n2FFmz0HxvNoDS0C7F0v
pzgmnrBz9AmCjxPny8Fli0js2LhnM3lq6SruaQv7CwtoYd332rgh/ig+DcaYNRKEMWuhJ73n0fFH
/9ILT9OA1oc89u2LIJPZkROG6ltGcE9QBSdEKG7Bsxeu01ACqGDauMb8NZ+044pgGTLHcxoux3YH
65AMQbSpUGqzYyuPmlWjfJvjZDANLHpPhIo+UODuKFDsr/QkrM98OYItXMU0olni2l/9Sgvu2iyX
uxQgg+45LfoBxwNdo7CPnZVb4kuyInYJXZxVqaXpyW1moOFJojsd+A8XxckILzxx5Fpqp4hx2JSK
6IO0UNM+JcC3iUK1KnXrOJnIOmtns7ZkOgm8lpAj/ouQjGaC5NsjjHZY77/F/78pMv5++ZmvRTkq
+FrNf/0f0nX++rfT6Ksq6uJ78+6f2j4XZ4/Zc334h+ar+dfvqv91dTMp/82/rPMmasbL9lmNV881
XZiXqwifi/lP/rv/8R/PL7/lZiyf//nH16LNm/m3hTQBX3P9XRObLIEel/Y0NQhoMEz+d+QCT+Nz
9OHP/xAPkCryUy1gup9wHyF+ydRN9AK2jo4gp7iS//zD0FEY8Jfv4ZTrofb5Sy3gfxIc8DjvYCRG
GLPjmr+jFjAOpHWEocymVShoXBRFCA8PdHxDaAe9VjZfxnwgNNTqUocJinJVFxMGIK5rLK3CyUt8
HkGZFFluRwK8hJmfZKXyruqESLQAQhEAvPrCHFEEq/ZRotyVSl1OI6sKcrP79fen5Xn5nF836vm5
OX0s/wOmFDZS702hW9WG7eP4ehK9/MSPSaPZ4hOi1VloC9iN8cCcafNDcwKd/5PlIwlyBdMIcd6s
IP85jegNftLRbM2uc7MZmm2hZKoLjjH//EMT1id+xvP0P3+p8zsTiQn5SnOCjTZxN4YOPMJamV3J
D7R6hdN0ltVr5nrKcv0z/Zl6005hddPoA+XKqydz8UPJ8o+8zS4KQk/rf/7xVgz1cyw8nAR3jIfz
oY8e1gCRiKqE80PuwowKHJyx0NdvRGK125bzz3WC0fzSVnL6QIb1Vlnzc2TGNEyqa7CJAwWeNwhE
oWYk8M6p0D/YGQ5v2Ue+r798lBCGLYy5kSw785J9Ja3NOAqJpGCQyPauYQYu8qAjinz1/kM8UJH/
vJdXwxy8MXyf6rH0GaZXXXTW5rPtDPqRm9KaDfmxC2y3xeASKiFTPIrsNLmPpvFSDm34gaXGi8P1
X3qlP68E8Tz/Q6/HjvbmhvuU/r7X8z77pb4UKzgJp9oy2qK92Br801BLThdLc6GWBDOuvMt+6S2z
J/INj+D67b0PZtcv3zHb4p9XM//3V48/z/XIsbRUrDt0hHBG7BPQ24/87g/fsUvuApEkiMVczHX4
zLwdxLLGnhMXvUHHxFlIM3F6Rj8gFlJwpHr/RR/ej+uAKqAHo3vroQc71DNbog4zs4knAh6wk6kS
iDeygSTx/iiYknDJr98i47guvqezuh5J7WEAik6cbanFjEOWTUy6tjbKaWcWeC4sCLYLcrgKrZTb
MhLWkzA5GUIpCgRqqtD2aUtSDDaQvXWdtq3d9yReDx6o9nbGUZLLpKsqJBemrlvndqphzg9TzIiW
ypc5ka0WZh7Lka9sfazSaICxUxepg6N16RTkZ8aNvbTGEXXPfDae03pS0zvNRp7MPk5Ke5lAfz/z
pHvJAe4kNif8L9JKjwCTCK7Fjz0cjE0Pkdpa9V473rp9g3BFdRDfVoPFmRxGH//clklU+zuphjK+
BiCGfKj6qsG2ucLbFAJL7t8FVRtgnkVSPGp5OEAYHY92h4BEi7T4a5ZPwOZtXxqfSfallyDTUoeB
G9izeVVWandgEk6xkn49QAGam66NZUVqmWdeWG+myZbmUgdw2tbaDCiQ0ULCVWnQDxBDDQeokoF4
GKTRRytBK2PPWThrd+Gkaafp5EKkTOADfbOKoTTO/TScScxNiAxs6AKOyjI1onZtwxA/jTCMrba9
V3ck3zqp983X40F4W7gh3nGojdyv747QyzXhVfqaln/6KGJht2uVddNLac+BK0nralqUqHA4gNW5
tiyD0LgwIV9Ae3BwbK8IHL5oeuFeKhxLn2zWCHVx2qRXfifplfQ0BSAaJqKMCDN1cKAW2lh/l7Tb
25VtRxD91ZDhEllasr9JEDkPi9HpJ1zHJbFtC2nA3AWXN9OvfD856vdGV32OrLyBCi1NeZOFmoeX
p6dbX7UgjM5CHIyDBQs2pJtVyhHaqRvSH2uaMP1s+Tl9x1aAEy97zSu/J44aT+mMBV/DsKwvZDbN
XM0IzwRUJm133o9lfj+mOhssMHt4Hgmh0dfOE++ypjCdFiKv4XS4JKpfD11TfevrMir3I5Kegpac
pqxF6kBhmCqIJSsynPGn9CKMGegXqPSsKSNsbYbKa05a0eFv3Tl1d2m2AnekQoz9mQgFZukWFMRr
hd4REYqp17cena69AlXjnJu6iL17HT59CQxO0vCIIGapRZ1+OcqstREVzhnSUZjTkCcsnWZywkQ/
NzU1C79SV9vpWopiBKa0gJCSGOIbNo2dfozbr36qWd70xSypKbdMM++8rzrsP5qm6Ztl66b6F8fP
EXnobeRi/p6X1pUfdKzLoLSK78WgOY8NYaUgCaqIdWyrDAJ7gnK8ZUql32QojXTVh1D2WGVxibUc
G+VZHBo8JjLrjauaPcQgPoXXsKz8kUU9FbVDtnkGT0Q4onkYOy87LZsRH3JMuryrjDq5W06Jyp5z
8rnBX2IBjbgcQTB5OHrJdyuvTGdnVXFG450sY8jJaBF2CSxnYPiirKCHm7nI1hZx0NZ6VH2dLVuz
pdMbNWkFz2Iak3ZpypLudG+77AKG3V0MhrSGVQqL+llHmwCCLkyEl8TLDCd2C7x8EqHEmHszPQ7C
buROyYa4X8Kge9vH2ZDALZt0vc42i4VWshAuy7jMyfogp73eYb1SBSuzQMV/FNSlQjllVwpGjgPD
cGtNlZoQiGnunT9BPFxOYdRdy5r4dCStAkO7IOpEhQW7sNO1LGI1nZZh3ME+kTA7jNFIYcvk9bkd
thzubaN2QSsJH6VeLGu7Wpo0pOMdye1VvxQqHcTOKtz5helN3q5Cxyrr5cTex2ymD3jdVTFehEmk
YRSY67kOo0UB7bLfOpq2KDI8nbYmzS6iyomip4dFOjxuKCFgBeq6NkH1Vk18gWq31FE5KAezyaYl
ERwNrutCO4h0aNrgpv2NldjIvmpJZrWjyghFVmCb4hi5o+xxCh2JdFadTOHEWC1FmpgG8HuzxzWQ
/qiw15LmABaEeQRtxCi4+A150qZ2DL/JVossxpaY2Dx21NhQ5S0FZghMI7vuDKd+zVmHSZx6a13n
CWCDQabLOkV4gTWIEfnkHjaNAYtNjx3zxE6g0K+L0E5zMGQpUgjxsdncOImh9ys+nOLeRtjp7qwB
9umV5kBFWxL7Wg0baeo0qjtZBqSvBETEId4wgPZKvtvItaMIuLItOG0s7NZABm34TXzKtgprw1Ow
P6zRLHZ6GU7XBso30h66wL5O4wT2qgrMnKJxrNTKbkvfWTSDtO2ZyJ+qGOiv67+DibnpSmVIQJcZ
33M6rthDI1WLlFUfoUuW1mredujqc28wfXPXvJfc5zmdKOehafJyPNGkhne+1WnIsIPYEieVqCXb
YOQ2yUYFifXD/+a3kJF/D/Y4754VSOzzPzin1v/YIAV/bIAb/gOOrJgcvCoCZ5TlJ3oywzj//OP0
scUk4fn1kfXlJ34cWR3xydbnjDuBvMTF3Zi69MeJ1XY+UYmauK5RJWLg9yqfFYLqJ0EZ6fq+z4/C
tHl1YDX1T7PvnonpnoHzNe5Dv3NgPTj/cIwGi0e5jf07dj/YTILLvK7zp7hK8yRxsRFIXONIq9zh
1qliJfExHHAvbHpCt+kxrGLa9Oggiil+7PXe/V5Vcty/em4fHmhfLgUXpfmuKJxJg5tL69dHDn+s
Nc+lVWAWYb2zTYIaXUT4O7dMYeRnlmwuEy8MvlaD9dGJ9i3+g7k1XzFSdLGUwR6LQ8KB85BDo6uv
BQ1qX5N33hxIEeTDczzLc8Lqo5Pt26PIy2DEQfLi5uQhrH0OBgNcdGwt8ei9acRPjLJ9hNaebN9/
mL8ehMM5UQLMMe9gENnlKkxtyD1mFhl7jYp/NeH/c/3+KPPs+Ou0w61wMMe1CWdGboUIrYPZU9Zd
U+RG26ySrri0tQkZMWiH707PoTHBRyr3XpddpMpfvz+uNR+GDwYmLQpncvzMDJzJDw7LheMrLWyc
dpXasJOgk0X5uEl6yGuBx4YLC2wa9GVU6I8imKZTbAV8RO9BIhYV7Ihs1cZZPPtoRTg8V713O46a
L5Yl2fP3kejorqJN4vClZcQG8JU0OfP4Djwlrx7ETVN7/DYlI9RpEP1pvzlJsCerajqDOu2aexOF
gEl3pKbIKJRmwshrQ8/f+7VCUiuU1dpYhkTaXR6LO8UjC3dU6rCxjaZ1jbUd23TfRVnnZLI4NtqQ
D57e3x7eHILA2RQrMYyfXvaEVwutsEtSAUDuVxlRnaf0ADmORL77wSh/W1N4Yfmk9uC3bIC9Ha6p
hgNoZjRY1/Y6RqF+o+gjcKzF57ijuzmZ+fL9u5rBgrdTQmChDXmAfhPxGe4BmOBwMLRbqZoVdjW8
OWCFRe9Adg5LamKE5PbKGLEVe3/QX9wkVp1kK5o2ZQe+tVzUq0fp+xKzcydoVm7SXqAkTHYNapMF
vLGLfOSo8f5of1vU82eEtAPLAA7n03GAieFUSXvZ8IjMlbjUZAo6UesP6oN7egmEffMkZ88e3h17
MC5LhnOwdzSwtKKejQv9TpJDTuLmCakpYQPC2vRuZsKj1ip8obEMo5s3VrMyNLIgnZqu6d44dOHP
OaJ6PzGp/xfVxn8YLG7Mrm7/987KyeM/rv7nv9v8oD/z8lM/6gzb/vSy1YOlzWvNsMBkf9YZ9ics
c+mjABoxVd0ZSP0TGKeW8ICq5ggdk7lLVshfwLhpfMJlEGuwHyCgI37Lj+klQuHNnMLXFtM8wxcW
cLUw56n9aqHgEtE4cR1Ao3YTqZ25fUJrzxvymobqQADYRnCECxcW5XRAAeujIMD3FpaDoSzUzUPu
TBUJ6yiIt1oHMDPLNP16bwym1i+7qonTI9fQyn5R2lKfsabe4Dzse6m74mTmoItQ0rzIYSTnq1aC
UIANjPgcYGaovoVWzO4Pu1NcNUmM8sBSJXHWderXDpy1tt5ZYY8DdCfKh7p1iq+hFrlPFlSxby+v
9f/P8D+Q6r83w8+ir4/qkd7Pmzp6/pmfrR/P/ER5wrb+YjVH049S42frx3M/zUUOJTQADC7Rs7n/
nx1E+xM+YDh2+Cbzbvb2/tcEp8aeMVryh2yPng34++/U0W9hXyzGbAcfZeyp2TcxHT38+IDRYKKZ
VvVG5WBbNXj5tWtNzUYEqJBfPZhflMlvv3MvQ5GdxBJ3LJgLnADerqTCEaUdR77a9G6B21dzGZfk
F3vmDTSh4wak6XeH45HPxwOgc9bLoctfUure2Ee22jituLEwfRFYQywiA01vPqanU5yGm/dH/Puz
ZETeMB9VF8T+BWJ/tVWQS2KrsWVEabEIIaKth65aBxgjfPChM+ev81+b0vwo6UDMXt8UQjb/PPjQ
UQepOPdwYqnCoKYES5J1ZDQCDTW0wKPCkMmx7dbNjQ1sRuBjt5djf81v+tJZ5UM2Qg8tnBoi9Qzj
j446162gpJeBc7ZdJVd2m1XH7z+aA8vHeZqRP8xGzetwXZ7QQcEd00Q3Uj9MN7HWnDpFdTJm9YUb
+uNJhmC0k3q36mwBk68zoP70df9B4X3QKf95AdTbLDZMSXFWfTv7BvwszCL1kg1ATZygYCqS48IK
TPTgDU51OMVIP9z7hrb0WkSKmXtiBj6SIvsRotVxEaJcbPTpq1mg7Xn/2cy3/uZlYtnuE6ei28TW
sqwP6r/Ik7G03Syj9k8A2GHNFjOF1a73TZvrS6cop3UmSkVn3rR7a5WVlrh4/xKI9Dq4CDYiPqXs
KZSDfOQOzyUx3QMrivxok/Vt+B3/ePvLNI62pNx39b2GAVtBmtOUXORRmn3GcAQbn2laBbhxkx+J
QBIS8cRzw4n0ih8rjzC5xIOCY9BGuB0srDYgfm521GaFIDkpboqp2I92mDwMwcbshHeDc5+EV+f0
BOkMmdn1W0K5XHMNxT8q14UPs/rELKAvkCXf6U9O2bjdVShS4wmjshgWfVHhYcZ56LPC5/S+5q97
rQj0p3FCEXVWT2rC3li4ZIkDaA0XcR5lJkzLYNzUZexvu1ZlI+PXZGIWOrKrLIP/CZUT7WFRd8/R
JADJYSYG1dKtVfJYa01wp5J83LMN0f+shmHa5k3KgS6vNDiAbjHc1+1oxEQz66MD5b3zt4MVJ3vX
UViMu6WTn3l1Vqw7UPfnjMFuQGAdZ5F7XnoiK+wRy0Rvvpsj5kqAhl5wltZNgWsbzlFlgtUy7P2x
Ip9lrFjPCAO6Yku/Nz0Rym2+S7Mfdw5HSNx4glngM2jZA2zkAFWM358aLo21zkjNfdoAPs+wcrfK
SxHbcF1nnw9FrX1EdkaN9gGqLvm5gYEUJOroeNl0DwaiVaqAQ4rj91tpEg+9rXuO3WsP2fSS6s45
8Se88xZErNZPQIvaedja5biXJaDfOg5pJaw9sryttRochL+BiGWz4Vn2xSqzsKVFuaKrvR9GJTdp
e0lH1m7fVOO+UpBZ9zjgqBX5FBI3IBm5G7DJhKKqrHBxrZLMOzejaAx35mjCnu1EAvBLFTTNQLOB
R45obq3QjvVVIOrh0QTzbxdGXHbVUaIM31l3UzOGp1MdavFKh+EKpSaJL0EjS07uY6bdhIU3JAtV
NcMqr3BQWLdJp0VP9uQ10XJwMGvZZG5pFptAufbloI2B3Hth25NYFaXflTtaz14TELhWV/gjJUg7
dpOewCm0veaUBxd/V10H4E4rLaANshRpeAtz+DSRmftt8nOcnRz71s2z5FiDh76LBBB7oCsSjTNP
WeeYsKGsT3MMwqYq3fSdkAQEBc7lSP9tT6PCXNsJomTLkmI3IW9ZjqkVH0uXzOG0teytJzq1khYN
rtjEPEJOfnFLV6J4DOL8XhvCcGmScLJLSydaZkhpVm3nPumhF8LpjGh3OGOwnIyZy68a7RLXRxw9
Yg9q7SDxzSCi5rLohiNPlO5xb1UG+iM8DtNIqX08K+ELm8N3IYyzQgvhNsN5HI32BF48lh2+vwnx
v9jj0GAgLGum3WR415o7ZwojLl50WoZdS6ohdiB+xTZCuR7qxtj3rZvtm8LD52PAvkDQuEwWpt8+
mE6HcqYyL8w+/h7DutobUZiu7ECzbzTdKPfx5M8uZ8lTBSHyVEcU+n2A9H+bsW8+KDeTexWRe9Q1
+WUoU4w33IydPFO4MhiRR7Isz2RVug0krCzGTDJu0TmFHc5+kcUSy7t2uiQwGB52yYEkWvVZeg+S
KjbwkM9NXBBWNWm3pDw50sPgKsHpRZlNsVKlcYW9oo1RAWqvG9MFPMj7/ChPDDSJNv1NZlUGcxTm
6VWS4VZoRZ+tBEskpy3yY8dO3Hypx5N9XyXIkYIYl6xoZnGDWGBJJ5sWQQb6Jw265J6+40nZhwSu
Iac8y7Poso+MYQ7eoIJcl5ZSrOiyJ8l3bL9LDVbk0EQQojHoWjTxUN63SvjBwgyneOuUNPiA+/ZZ
04dLG5+6DX3Wb7GFXsEzVXWOeSTkWqvQtW1FLut3tCKRv0j9GC33NKp05/aUFYtyUNGysO6GXOLS
5Q3TiTU4/mWe+eOR4QDi5D72mW7sijvJZrGFp05qkyrNE6NBUORW+dfEFs55b3jZtsCEEVOD6crX
wnDnzZ6eLZxmVAw4yS0n34pOqpxKJXSF9SWbyvEhFU1+lOaD/+Tgh/IlRfq9hjwSZwtkLOKEDkfG
xzPiu+KV6biFcmRfVAVVYRxHzU0xonw02qA/9+iMLytow2voEhhHWuG4p0NuLyNTxzfQDAqcT1zf
3jRDXazJnIcsK+RnJUOxTep2gnurxvqMT7L1dYh8WD+Jqk70LK3XXmSSUzwE/H4pp20UkfNuieqp
y6ejrpgek9K1ISrF6bLkFgrMA5+A/Ma1l+VXPgDzVk/FhaBzmEqpHrO2j7eYAOrLuMS5iyiJtUH4
6QUs9/NS9td5PZjHVWl+DYWnVp3JCVji7bnSg2RAmotFmTaSydiVmB3GaYIcoXoa016dI/r394Ge
ria/Q93ufo2MMdjmSduvHdzy6Jbjssjj/JKNUl5MY45Ermy0Z9ONr8LcJpYMqLP0JM0zg28b2Hj0
PMtq9o2K5IaWm3/Z0p6kr+QN7TLFyRgNQAMp3S8StdBLNqrUctpNjKLTCXzjaTSr9hEiQY0JMZYi
Z1NS+hs5MNcR6CnrgWrDOZtYXWTLmCyZ3YCr7W2kNVWKxKO7KXu4LsqrxU2XetAxPL+9CIB/sd1K
LLVKwYPPyRmZFi0XfZ0WUfcFgDg6zw1FD7kriig6ngrTOOlH6X+ekgkHMSOwcKNtNFO/YyXgNCAF
/d4UhfJzYntMIV/azcM0GvLSIK9iG8HKcFcFmCkipDYhTZDpGxB00glbwzCtabzVOHiIzKxIUNNF
pR7Bq5YgMCtOqAlkB/hykN9HZZ7b0i4utGloaddnqrgLHG3QSYkdzAqKvj/39yocpAt0N6gOa8RS
yxq6+J3IYLAvpKfq73XbAoNgZFPYC5F4ETmHdl3epCT5rWN8o74UFU1je0rZhUrNQBVdWWdRNRXW
EUouNzgqshjVtZMhWvO8KP4GfyXFWtWXuLI4pNhnSnroCK3myh8zj1XI9/k+Zg9Y1iiYrjHMXQvi
vI9LaaEqc+hRs2XpwecxGaxtlgX9cR2n/a4vw/KUREvrKZFzhYk3FRZ3Y9l739OsGuicD9Nl74bB
Lg8R6q3KuhJbc3AMvMW0wsAIphvxlUhS7FfTfIrsZZtO4dobk/EiNkOnu4p8b5SrNtIzPoGOvQrd
RvBr67hbDq3rl0vHJ0tzosoh/MZkkymaODlJXA/xIhZjw4PRZ/6pXiEm9ldB0+gCPoOkqMW3UWa3
cM+Hry5Hq+ey9cZrzMZwcWhg+u49o/LRsw1hQp9F6fpThN0p5q3sM9dVmKfyolPzZlD47Wjj8Bfw
FYYTxLsMxuKqSpkQ27EqNCIMhhHuRTak69hE4W4asn6ANOA/1PxuuQa/yFYI+LtLgzPCUVTI5iqP
Jm2L0LI5cfuqvq89RbHkYjSL+6XeDXf4maJKVTCt8EwNacgvK3Q2xd4SRQgDA2UtBqXB0Dl3aWRT
iKnJPqWTpKfLqImdtefXBN7xauNNNsZGcNYVckRKIG1VPrPDK+RrmCZk3laUcDhvdFIi0jvEU/F+
7CQVgT/4KBjTwW7ukI2EF5nrYfnsOkNyVZkKryFrjJtdXwlspBFS8iAUtn0hGdRT3OCBPqD92XbA
e2cdjIN4IVLfPobsxV1yFK+uJ6OvP2NWlQ24U0Xud9NP+l0ytrtKHzmFDFB4howPjgtmeN9EWAGa
PTSvpZM2qCK8XK660C/2Tl8H6GgGcye1CQOjdpKniRrhfBC4hj2nqjZBEeA3HrjVNzPIEFIEHa6d
ntfqN5N028uXM+RvQYAoDfj7sDf+WiDwX/9e1/0/SGzAQeDVYftvbfZtG+X/89/PGnKt+rF9gxLO
P/gTJTTEJ4dWLpxSnfyfl+b4nyih4XwC6jYdXcyhBTTXAXv+RAlNAMRZYIDAgW4YXcXXKCFgB41h
GpwGXaXfwQgPgDvij/D3QOtA05TYEpqnB9BJFczpVPF5CKNlXDp1I7SFMnN9G/BDTEFN3eqpMrQP
cJFDzOhlXALlfFq1zkx9nfG2V3halncFNUJ0TlFnYYHSwTuRWYPDan/iRNkzkrZ1HdAI9UXy8OoV
/QKq/NXQwK8mQJ4g8cFxDobmJFOl0KnPsXFTxxncs24d+/m04XtrNEurcmV46k1RsZlC6JT4VTh9
D6dVmR9higc9LXt+CFB/wYZNW4DMzG//9UPojRr61CjPozyU5sJEV5Ku6hTm1qJHIdcuvHoyKCSc
3HjqC4WSPc4qAAq8oJNySf0lj00gtwY+Zg0h6/3H9IuJYZkwD3R4YXOE+gGolxNw4AyTf0ZTD1TM
wjCeDkSnstsRkeq4JtdeL447Plzl6v2BDyCzl4dCXJY7Q+SkqB0GGnEetrDJD8EtU/OpsNviaSjQ
BwccsGAcZcZ9l9nuhYYRwJ3uxB/lxc0v/xVg92N0OlPzHcN2OeydZvCVHbv2YSIqeRdhxvRkChPP
mcYMt+/f57yy/jaSh5CANYCn0GGyuEDRWGGmdBZIod96Rl3tCIMwPhjkV7dDEhgtb2sOTbcPlndX
2GERBuIsRLa4Sq1wuB1CXV83EGduf/92iNyBBAS/g27wAQabdqaNX1Fy3hpOe1PVTnXON67avz/I
r24HWJHtypix8cOORpvYCV6fcwntE+BQ2TLbI9uzruKiGT9AtX/1enzCYjAzx2UTOc7btVkgAjCC
KDm31NSuu0bCC85Cqtvl+3f0y2FmmY+LAoh7Olhmjd+P0OAiHlYy3cRZGZ7UUZ5/sJYPCFUvGw0k
JlgPrGa4PS8I8avdti+LEBqsPC8iHdORyoXKu8mDGrM1Cyd0CK/NdW9Otr7Kh8Zk5429zFtyhjbc
rRMYw++RjX5cDhIhFxIQnx/UFm+f7ZQ66HNS76xucrVPwonoYi35KLj3APWeVzJbK+1o4Hcy2ubm
8+vNtcxSvLQr48w0uxIzZ0T0ACL3Mk2esAT6IIXrF2/RIewKqZUDcc2a5YKvxwJrBbKyh7M+SMK9
2wbjCk9xe/P+VHnZ+Q52DDrmTBPLoi9ER+HtKHEuCRNH6+2PnXmU1U4O/lTKFZOrWFaWTkhLYFpr
E+tU/GKD2H6wHVxelBWLk6klps2M0uCmoi19bcYh/qdqppaiJI7pCpGL/f7VzhdzeLEQedBJYg0C
Gerg8RNKVlbo5c4cU2m42XTlkxPacLJHC/eUMdR3KOvtq/fH/MWng+/GX2Me7EGN1DmiN9ZZbHJN
xA3HA35xQ3ZcerjqSFES7pCndBaWhp2OJ07taD/qZIpctKy/qC1+NQ/otcwNYZdTnTnPyVfrrC1r
cloxe3GDZlh3mqpPBymjDybbr8oGlo0HKxEnKxqF81W8GqUuDBDlRj+jrhDA0kNhtmi9DatARO13
D7hEy89aWdfXrT9S0UwiJzpFIW1fW9h1E8AjUCaQypKBtL3/Ag7S6F5WtsOiQ4/hOHPherAQJmIO
Sp8jPfPYW5E0JPGAidKnQsbQyXEzuqtET1h9jVZkwXd8eBhy21hL7A34f75/EQWDwQmcZPgPLuwX
Xw6HDhixwqwf15qb+K+fWTfZfl/jZdVGMf6jsjBxTk3Im6lxUdwV9hBdt6ouMHTH8V6pProXdYM9
c1TV2Eyl1PBrJ1TmfoCWf5RnWnnz/vX9auIQ2CpQg1IT8oF7e3lO2dYoN/UzTdn5FiiCJPvEa0/f
H+QXOyLqaZ1KwEJ4Bon37SDhSAJgEnZnWWl0yQr1k7zN4KfTPwgafIDjIfvgc/2r744LnZg7Yqp6
9AffjlhOXQ8rqD4b4MUfG80cp5DE1hfl9OZFr0BVF0gnEkzBdUKcrP+l7ky6pLi5df2L4qxoFN00
u6gqoExRYMCTWAZD9H0oul9/nsTf+VwpqMprza4HHhisUKrZkvZ+G3LNN+TEp8d4cyyNM4ctibSJ
FZgU1VU2ddHkDaQQEuUJ0P0tk99Neymv3Bl++XuxbOc2dwYYAlS6/L0oNzhxkQ73VW8jyIokN8rh
Q4/3Ruq8y2CTcPSmQ8dFIm6ynVzD8SyZO6YIfqOY8/Jkn3eaEn/BUHEKupDlwUsp8bcfe7/PjP4e
fWaw+7b1uUVfbA7MLzFeJtTjosF3rh1Qv1jFpKjPqBZwJ7welG8WbYBFNer+Dt5gVByhFoH3h98H
KWHXCOtW1GCh5Gq/Xsrto3GOk458cPGVGK3mj+R853h5DH7Zn3MgYsmDvfzBbn0SKDf4bVM41vfh
llB0wlIMAUjXv/Krf/4IAG3BufPjBiB4jl9EFjLy/dw33X212OmHzMyG91YKW+nf/pIziNRmScF9
Be/iXH6ksVbSku58X0nRf3Vmr7jb3KK98kt+jpF8JBC4FJ+JrwSIy4/URtgYKHvej+ZsP6KpMd4C
U8aRO58ol187KX4ORjxK4MaT3xAusUhZKyvMmFmk/b1fgpLeQflN4KK4GRKpVNqP8xJQFGlz5wMk
U3m78HL5c7Xs9A6g05sEDnuLsvIUxvuSegm8PQxJMMJzKE4dXh74n7IFDDe8Z9At5EeI0D/FDdeN
Vye275t8iZ0d1ANrQxoISyRgMVkN9trNqj0QLLjmZO0M/j2uKyL2DTChl7uiLrRzT3gnsMPOmqzA
rS6np8CfLUi7FVkxf9tzDcVbxszMK/OirgE+ElgWcBVBDCNjpVzN1yBIjDGR93PdgxGY8xklW2oq
a53fv/xrfpCbnwaoH186v3u5wQAaUmH6ADKceWQBVMvYP2yGBzKBbIl/l82hc8oGkqvAKvyon9OH
Hofnt7jiGN/GsAvvWr/b3l/pzXkDvdCbUMFMZzBFPbsZ76nWDm84RBA7tmf5FnwQOl/CO3bJmn6A
t0xhad3u2qSZTiv6OTdwMG1y6baBiNjLXVIvs8r4hMoGWdYty3vMf7bZMHHhs6y/4nIoH+bZQ66p
8KFiQlo5FkU6o2DZ/duodv46MHzQtrZtnVk4l4sN2G8gM+ww/AqdyaAb0YwbEEl++Seqb4QfHyHU
hGcPYzSGzzHiSXyOJ6Pry4Il0I72u2b04tPcrRgoUQFx/f6wImd1Baf40wl9/qQD8BjM9zmJECjz
TCWNSv/Y3Q9DgBD1Mtso8w7r9hhQhcBkygKWhcFMk3A9CFC+pfhsHXg0C8pZVmNdA/v9chO4EJzg
0YMn5lpyOQLYiY6uVQ68WJLw1TZVJPOySXj4beXGJ+Ib7jI8NTBaE+Z+Cam3yCwwTzwM6rcNtNA/
X54PFUjHvZgYAxwaJhCYfv657M44YaICtfZ+xHjGgHKaDp/RZvKD/catMt/LGmRR061n9COpILi+
oJy+AUscuzuDShaCqiKYznafUkZ5tjo4NJWmRbm36opvV/p6Xv/qjiUwExIJhlxzlEjFqUHhvKnu
J4SsN6RShZfuAxMmKuBoJFl2OBAZJDGSIYUpP5jjW8SZ/G/ONvPyZSYr78pJ8YvwHJyfZWQd0Asi
UF+OXV/Khbpfe2/hspjtW2nOkWeVcroSoH+5ZFAmCiyOJa4dZ+j8001TBojZ2tn5dzuoViGWZOX7
InRKLlUF/nhxcTb37hpEgiZPbt1+S5Hcx83BKe+z+FzrjWtggFeC1S+ODUhPvPxAPEPaUzsV4L1g
b4CXhmANXye1KB8mK03/yLZ2fnx53n8xzKHg+e6SNOW1pAZqP41FEZfGG0RUl1uQ+d5xKTrjSphQ
LyfsA7KMkCABS1J7UWlCyHCPsUSHou2luIlx9QRbGDoPRdHC3w+nurx5+Uf94pYBtAvuk8UFDD0c
9X5Xb/EEc2Z6M2T28AmM1yjgJc9YgCJqgbfgkMIcOw1biM56iBI6BDFrXv+qp5jC48tdIe6oG4s7
GfUmuJzEg5AayeUC4/WEkoxs3zipwBmimCfcqRzqDJ+Wfgs/uc44f+CpTTUiLbh9fRUYnZh7g7zS
8HYhdeUgMSdS900OiXzYVaEPbmCL01DeVtC+i8i2ms34aBqDv92tXWneGdIZDJyCRsZW9i6uAuWG
ceje9sbl3tra4rHL3e4r9QAxYkpmVS0+hQGwCH+rRXUQi5FOR7fyjS+ylsUDYBXwjiln4tdxMJN7
1CfXr643QN4GRIqZ0JyV/s2Csrdzm1TFMrwZvWmZT1Taq6/r6JSAgUmG4ufuVPLdgFpDjEk3L4wd
vPBYnkw/kStgWLv4y69t5P/nyTLedaAz8W2zh7PmCZeXW3SO5s9tjSEiJnYGhLymKMru4E+O84fl
JDay2Hh9lLtk24LfoHE3mHiPjl1AEDdrebfkKDjuwsWRN2NNtersgZQiS7h2XkWiZ7EIaVHYhhZ6
fMEKlgRtvCzIvo6FWWPBhwaAOKS94DwBJ7oChSsCY6Xm34OCqqYG2lQ+TWnh7vi/fCzTal7NBuor
jgxuegG56k2MfwoI8hCs3ymWRri8xaSGwnp8dlgLBcTqm8GJre91nkFiH52z+dK0FfW2G+Nk7qj3
E55xTJmxao2DfrsH64EcrT16HfKmCHQHh94rFyawKEGLxPh5lB/GfC7lIReieG9PLkIh4TRkCI/H
oP0O8czDc9dtngvrZsRSeTcNzA6AoqR/MCqHY9P2SvvBm0sb85FhgdcIUMPDG8wdrPK4gU7pbywm
9zNWuQmWFoB/eKimVR3vcxssF8eVhH/jh5n1bUDKhgeQsfzRSLvc7mqzQfc0EXH/tfFwzb7vsrUG
/YdYaom079g8jsh848IgAtCk4w95Zy+z3LfraBfvkq1jBZkrdIyd7FqES9AS9MN904cYfFAKZVWH
cTugsjQEc7ObXSdfTs1awz9CanQC99GSSsVKc0WdU87WGoKKiav+mFYob762S5nLA7ICyZ9iTEfz
lDi1/9h46/LeWUEvnVDLTbHjcRH9QntmKd4jbwgZrjeLDPOjbJjeTvEMlKOhMLcDTo8LTLaE9l9e
geDMqZ9wxai2bHoFe6WNnLJhl87TcNMkDtCc2KUZZDpibzfPbf7B81er2sWyT99nYGdfA6dD3RHL
43rnD9aGpnbQSu+2Merx/SjD7LdljId6l6VZN2MOIcffRzOonT3AyLA8yg38KA7X3ZCAnpzwWP4R
8v4VuuH/Dbrw/5uyHWfXk+j/E37htv6LW9ffsou3f6FteP7rf6MWQv9/UB+k+gUx48xhONdo/qY2
ecH/UE+krkLlmpye6XAx+w9mwXERFiBHAXFFOCFZCv7oP5p2AB08dCyQDqAacy6v/ittxMtLgEFd
GgYriS3laBriJW6KLPRuUgv7SyTMr6TWf90uF4vLIy+0swnjyMU/ji7eaYjlrOvH1PaWK2/e55pX
suK5z+sQOVksUfqu79/N3mYm75Nla74/mb23f19+n6rvXZ7c/zcsP5WSw2ojWYzYHk4eyNE+ICoV
ouML1t/amcIEMwYcdIxPL3/suR9z7sSTR9vAWz6fk5p7F2xaLCqodCFZtHrB3zIez9ZSLh+H//wY
5Q3ih50JY2P1jtJqxRvLmkX1OJu56b1eAzTKI8PfPNRZ1q59p/eDzj/0yQ9qA7Od8PSAElCG/nIH
FjmWezHINDu+/IHLF/0/v4hN9vQDQbbBNpcIzszF4M933jmftG8LdJxRhqEy8saShSz23QBb38ek
UVgdTkTp1P+7W+Y/HVAe8ygEIwY6rO5RJskEUNVGDMyxvrcFMgMYZyXzhD3C6huvmxlznSPRv+GA
MpLArq5crJ9bNOfH3JMxLpO1mkoXh4aZrAMyQs13352zK7/vucaVqNCwU7kDjS4yz4P/iWO6AQ0n
8ytaiM+0ruapMNbMvMHpSbU4WfbNREj1dW1gVnLl3v1c80psaIzZhdLi4n5LYfJ3awaqi+u9rxd5
fn6Uznnb2p17HBtjQ2dwMeB8eNjx+prdV6KBvSRWsKKkfFwaIfEl9LwF256OrXR4efM8E9tUHEYV
TrOby8SPgLp3OAhXMKJ/d5CIMu9GA2OqhxVvFe/25Y89NxlK7LHz1aiboTXgUK6+9xaz53T8naSM
8V2v/fN3n2wDck6kBRY3iLbGqo5rIjBPXrJiuCbDeu7nP7mR/250VWAFpLsopQ2svjGCrTrNvdVO
R/ziIJx0WSrCK5P+3GeUeOKIBmeG1vCjcQS6jD9MU5vHrbbK5Yis3bzo7etACRpdg72OswDmxZN3
ew/+Nf0Nglv4/uW5eO5HKFFjLjCRAIIQRraBx0oJJcJ5nYi16T6CtMfs7eWvPLOizlzvpzOewpYr
Ar8NIryV11uj2szfwgQBwL+vsM8els81r0aPGF07BseLpN/Zyw6hR4E3V9Me9Xqv5LQgfDWk386m
qCUzwPsGZTxp+K1m75XggewgbG0cTyIxTAVzQEb97Na5wpnQ6/957p/styI03C5cGP3Qqrr6trXc
ej72mJTPb/U+oGxo316dwUL4PwqHNPvdDwZyIFnSrZr9ty/772P2TbLGxX7cEePZG8KhZJ6iWmfq
bTG1Crdk5BNGGxeLYkhacTtAzQ0AS4n+2tl8Xoi/iEhq+WxN8sSsZqYYoDEaFnkCKuxtZWyTd5eM
cVUcl8Re609lFTh/IHQ811ciuZJZ+28oVDFm5ZLEfrPNhEIYJO0dGnSxz82+CLnWBeOcC4y1kd6d
9lnqtdWpWDaINJ6YneZxMmHx6A2wKr69wqHxg8KII/JT8uCQmo7It1wDNyhljX9+pbJB3QnDmM7u
wsgxt745blY8jUeXsm1504JvXX9LYCB/bw0cFG7EFtTu/QIQuX5DDjLIPwX49rh6S1VFmjrt5LZj
sW7RCAhtjyzssENq6Vp28pk4p+ZHg5rs8kTZLzLI2ewLh7Q6ZdBr0s/PtP5T9hr+WtvMmYhaPx4c
0BHhN8gXmGlrBQkVFVL2aERB8qaWiRYMYqqI9KMBECR/6TWvxCBpAe3K80Tger0En11O5vvBNCq9
I0DVXeqcpM4Nww8jt+QVtpfQKGG0ZZARr+yQZyKEp8S4IetW1176IBrXObZvMRbqzS/knIgWkPPM
Zlfj5Ync7ea1yde22gZbc1qU6wVANCQj7N6LvACMwQ64IkTdVQrE1fQmRrlhbGIrOqR6/aPsALmh
QIU4lYfJl1brav0LCqNZ5x2qBFjTjdFWUxH2+ja/Ej+f2RLuebaenJyIk6QGiqdbdK41kbS1UKZb
G1tvUamyGLzYmsDKGihPvHlxjbU+wmu9dgl+ruvKrcLycOdaymSLEn8d38gV1fgj2r2UyfQGXrlU
QIgYW6cn0hlxFd7a01KgMRCISK91ZTsA0OzNOR62qLOy8jSE4G8mV2ynl1s/9/EXx7GrrPk6dtNt
gzkazYb7jWdnMZ3EWLR1NM6+p7fsVQqFM/kIRRfxHDks/nfh2ORHsKmF3nNcKBdq+CaOmDdvjhrh
ercBhmb4hFJ0eHl8nlk7Qln22MqXcbDlMgJjJF4hh+K/aZdSs+vKYc1BHReIbI/w3fPYQoHDHvZ+
uhSpXkQQysJ342QojI00T4s70x32h2iLY7estzBVzSXyo8ZkAa8+YZcyD4/ObAblb25PlUhz7M9z
8iTkIJtMpXGyF66ECByj/f95xZ/vysJ/bmKdy8ZdVAUo+sbTsStTa+cM0t51IRL0esvGvmzdaXMB
4D6YGHnjc29zv8N+ONacVmXPFu3WG8bg/afrwu7snUtpX7PryiHluEEMP92ajuFM0tg+tz5oD4zK
IivMqQW1ROvUM9O9DAq4956d6/X9rLH2dMUgxRU0pm3SurC/ddnZujjDZ09rTlVoDq6VZZAlNB5u
sopKH0w2UOVF73x1lL26jI4fl2tB4RqNGMq5FPisFgkHvb4rRxQ223bdOKY81tNW48SQfZP5ZmmO
urJP0Voa2yad5bEqUrHzhPvZmBAo0uu5sk/N2O2dNTXGo9+Z9WFYsj8Rvxg0G7cv10s3hAvCUBLz
TS9Md15O+V329jWN2WdCzLn49XQ1ou1hJJkR0vVQWm8GyiNvYz8p9UpUjrJPFynsWtByBCW0GXZb
Da/2YABxGvTWzNkM7Wn37W4JK9kmU7SKqu53Bop+UTvb41etiVWx2FYW232zVJysAAjuwhyTUrgA
q96F0laOVtnHrZOsrozGEHhFbj8MwnnQ67i6U4c1r1BiHiMkru4Jj59X29dM36nq4iFaLb5V+2OE
WW2ABKj7viniRnNClX2KUarRhwFIPCMDJVTm/mvf7q7hhZ9Z7LayTykLz+2wBMaxLpe/stX6aLvV
FTbFc00ruxSTlMTgvF4jmh3G3WYPKQyRwUn0Qq/KTJsSFJkRaBkjAFnmJ4EELH6h2Wbp3TR+6Ds+
ucZIFDSw8m5kVOERecCn60uKSoteBLOUTYrTfecDcJKRu/brvqpaul5cq7w+M/AqeSusPYEoSzVG
OCGGb4Ihsd6URtx+1NpHKnvRHu0RUkrGckzjdOdU8yc/yPSm9Aeu9cmYb6IJ8zgtZNS7k7OzArxi
u0AvxasqFYgZUw6IzfQ7H94Lub5xxXCFmPXcgJ//+5NuN3McJyh7jkczNoy9kcevs83UfGP/YBE+
adyy2tbfDNs4emb4W7X6n4N+/XeUhP+mHX9gVJ+0baTc0/E5llGZ1g9NggZelepF8h+ZzidNi3YG
NkxO/dhs000/26+Eq3eC/sgUP2m5Xd0RvU3edl6VvA4aRH76WK/MqrImMnCQqZR0uq0+bJPc5/7v
WptGJRajAYWresEkirT40i/hQ7B5enHKVI/MbiqWdfbGaB1y6z2IVzvKQWIe9DqunJpOHS8AA8Mx
wj6jxl8IA+04/KTXtnK7LUqoCNiaGEc343ZrmN6fcN41DzZT2ZMs7A5QKkdyivrDzh2EcQhDKMN6
XVeOTTzZ/FFgKnfsvMe+OQRkgvUaVg5N/LQ6gfvJGEnMLZD6H9qd1Xnv9RpXbraIGSZgSOPhaKXt
zVxS2+8w7tNcKcrFtpfSLIySxoPSfevI9msm1mvuAedJ+zndheL2ZYAForaaHaJRR8hGbzE5+rrI
Sbdt5fF5lndynMUi9Qpa/bUMkvyuQ5pQa1QsVR0E/y5EFl3JQnE3D4+KHPJRqnXBAq93OSpLKMVc
hOz8xVnHfI9ANL6FNjegTCu0gBa8/ACQXxFT7xhBy7Z/GvP0kQT+B52laIXnmX4SxEFPm73nMC5S
Ju6hk/ihnhH1WvcIiDCXrffp5JPTXej4sryVjXmHyLfeDrVURlWO1rLwU2eIgsJ5UwI4PML1szVH
XNmhMunBXMppRDqufMAidZ/3qdYlxVIJF71r1GviVEOEW4O9n3FHRzUk/641nSq4aiUrPwTVOAAw
8D4nw3KX+e6jXtPK/lx69NoCvA4jHO7mXdn43alG7UnrmvITV7Zx5zqcgO9ElGG2Q701cJkHvbI/
tqGXy1C29lCk1txHDfCXcjfI3nhlTOb6Tm9klO05Gw5RUUhmdFr/GrjBgQT/ote0sj1HDh5w6s0Q
FV7ybmnbW7Oq9Nahim2a8FDy8lL00TZ16dkB2D4YZf1Vr9/K8ZltIh76pRiiMMX6VKz3VXDt2nke
1V+cQSqKaTbIB6OG2kdpNbkIzvpe/qbz2mU35zZEEr3+K4coljhLjZtQH5WZ80eZio9GW7zXalpF
MC0gHkvPj3v2P3j/aYCKYmEorlVVgJB5udSxfXSz3rHpuLA+VhNS/cJof9fruXLDRV+rLXozHSLX
zsR8ROJ9xWUzKNNC75D2lX0q0iQJZFCyJBfjAcF5yA56b3HUri7HBfVLOLcjTcdr+DCa2W8xGsZ6
w6Ls0TJY46qb1h4qT4VUcmCPD1YyZ1pIXxgElx23/cl0J6w5otjcVvw7uwj/Hz3AGKorl41XS2zA
90/7qJ5ac2dO/qmbE73sMPZEl42POKBJETLkhMdX02q/Kt1Fcw8p2zOcE+g5XdJHfoylAvTCVyGi
xTut+VSRTiGrxFzsoo/wzn3rWN3r3hz1+q2il/qM6oQ3G100eMHHzOofyqLTesRZnrI540VUBS5o
feQxMrsQEPquQ9FXLx6qiB7YV52RN2FH3Qb6LwbKDzDYPuiNt7I1TZN3Vu2aXZRkaL3vZhIVR4Qi
Pc2BUbZnniMNO+Ur+waFYwxLPO9dmZnXBA/OrfziNFLhPFPuejFYuy7awt7eW4O45yTVq54jOHe5
g6RRB0gpNSyXBrZwQaxdiyHdBeFUaOVw0EC7/IJfVDaAxb6NfDE+ZsnwMBfjo9a0qrCFBBMGp8Q7
PPJRgq6bGcblmcyq1bin9BtYsYlTfc2aSdLZR6QbyE4ci06v/oHY0uW4YEotg76K2ygwhqLbT3Nb
fZehP2s+dlWwkVUhKzWHRhv16TocqsTLd8zsNYW7ZxalCjby/WUJzMlsI1l69t70wMMjTKEZ11Ww
0ViCvhucuo0G4Scjouh28WexLnWiN7eucgtYst7r54WxQeWswSe8+rCUlt5ZrQoylHYzV4YvGXe8
Dm/WwRxOc9mkN1qrUsVsTs7krG05t1Eeu9tHs4mTG3jO7TVVuOemVbkKOMR3116Z1rCOcSHzZYC1
ghs33jWt2uc+oMQbiogFxvMTI+8M823fBx/SrtSrKVgq0KgjZY5BRAXZtc+DP9CpXW5kgQuA1tCr
QKPRNBB4cVwcfdA42HlAX3b4JvhHvdaVw7VfDWr0uNBG7oTbgWu1d0V9DcX0A7r9iyNEhRl12QLU
N7CbaPKKJMYdET2KvelnS7FPoPgXN1W7zo+yGspbZ3AMLxrTtHPfQ3Hzu7cC5YD+MfQr76agLtnc
5EUtvB0qUCTjk6ULzHm3ibzrP8ydbci9uXZ18WeTpgZm6lws7YPlkms/+q1ElaG0yJLtUZMbl1vZ
GUEe2f6Situ4yed1b+HS5H4yQMeuJ8vJB//g4JIk93OZjdsp6UKo3uhpbvJU2fayHYapcuo/zhoG
8dtReEb+ZbDcrouCzQ6nqEeVvjggi+Uec3Nygz1e51ax91b0AG4Sq0nC10gswgszMTt4xCR43mEb
0eNjNPR4bDT4AZxwfYGXP/U4Ex0nfxaksMt0EvukbLERMacwXPdBnzn+rmqy3no1Y9sR3paONYpo
Y7TnvesU0+22GdU9okimOAhzQtsyj/t4eyytvPH1biEqtKZHgGGaWhyncLeWv/dBt5FDrYNRL2aq
4JquzkbQ+WETheTydq6dv063RI9zg2/35WFoMnKuCNomWpsWW+XGxNFk6cxM83LpKBdAq86szXDy
NvISJCyPaD6gWeEbbtEdtLavc453T5KcY9XNsZGOTUR94PvcijvXQDVQr20lKLdy7qdu9ZsIMVng
O+PgLyX6Zbn9Xa99JSZPbrc5E+KvUdmFW7Dzm86htInRul4JHI2ry8GpFoEptXSayHPThnykgd+Q
c02Y6ZkTRSgjj3fKyhOnbKPUq76hNPOIbZfejlI1ZSZqhEtp029XxtEQlnexa+mlrVXtbXcCM2WR
24xgti+72AiLXVhajd5e/UlJ0kwcr6CcHCV2nmOT1n338v691moRyr01h3g91b7ZRHKV7T3UwewG
R69K75BV0Yepl5mytr0hSvpCvMZPN4fXIcfPWn1X8V5zW5eWuSRcEExL7KQ/58csyzQvCCreq/Xn
ON8SjnBqNP0eRJm3b43Z1Eu7qWCv2YQq7WZ1A9G1LO88Z3JxEeh6Tw8jj5bL5SYd8joByNSw2Gvp
36W1Y/7Bm3bVSwWraC9/qbqtGrj3kcpabmMRy8g3R/+gNa+qiLPt4B2VnWNAnlXJfpiR+JHjVQHM
ZyKMCvmyemuRC+/kyFhr51sK2vzbVslKD/mJHNflwCPOWudpXrQR6mGTcVuEtbU343l2r9QOn+HV
4dBw+QHopnGMKVMdbaXl9O/bIpuafYwSUnuYhwbbxKG6N4ywzA/c4opwn4Q86k6p4bqN3uz/0KB+
cjrOPo7k+FPVUdYvxpcqn52vvcHm05t95fyCBeyZMud2O69dGuyNCieIXZXWbXnS+4CSCvBMZyOJ
cT6A49GKX1VZAjNs7dbR1DvhVQDaZsoePq1dR45jZVgWIeIpkJPGv1zvQFBBaN6wMfo2H1ilDSh6
kx/hBnzVGh0Vg1aO1TqGcqujtq+H/ZI437fR1e248ixKug3l8cKvIm7OJ4yu7mx70Huoqwi0yjDM
ZEafJBrFNOwLA9E2aCrv9AZFufKMadkn1jzVEYpKwVGmNppQbqZ5I1SBYkMu6kbUVhVx6b/3p+1V
2SVXtFyeCXYqTixZqDN6PT5amAamd1bZB7ska2a9Q0yFis2FlwVT4VQR4maId+ZB0N3hfVWnehtJ
BYyJcGkcrzaryHfrHHWr4KYQ1qq3iVTIGN6XSRKHWR2FIp1fD30l9v6YTw8vr5jzyvjFG13FjYVz
sSK9zvlebqLjYmUOSXhEirNpjh5351rvsq9iyILVQyXOSZrIlM7Y7lJ3zM+LH0s3vbNYVYitjGxA
wjtjbbr2oxzNd4kV6wV6VU4ZcYkxMHv6TpbKPWQ9qfxNWtesV55Z+SqMrGYxGgWowKPl9/E75FTb
xzp19dhMlqkcwkhmW9LECeccJYOHFtPRaMzcQHPQlSMQr+8K1e26pBhOVqLpggdDJJnmuleOP7mO
9SrXrAQhgIQTZtRt93krw+aaTupzA6+8KBCkieN27Mto6/0v5I7eVH768eVN9eumTRVNhjE51WoY
ghA/mzjfdYOcvs1Op1fcNEPlzozyZ12n8XnY2yAm4TgEt5WHabxe55WzD8MLibUpnY8TnNhdCwFK
VE70zhBc1S5vhaG3+as7kH+z5tFaD3UGHmGf13U+aT1xTRVSFkxz3HKzLSMr9dZDgInV2wY+n9YB
a6qostXLyCPMnXFIrGRp7nLTMvENal15pfc/UkM/x2OEci/HxxMO5qGeZOl4yIz+1llWjaN3MXX9
iYeYtE9uKLzh0Lnl0rzGSjzYXrd+3lWfbdRpT9Kzt1tfGKu7C7dYolCwGkXxW1Vjzbqvum7N9luS
xtuXJl4zeapbzty9dPPlK16o4tXUYra+Zsg/OrGcaQINjHRnVpnY3qcW/JaH4qxT8R7N73Y48GAT
G3/az/vUBPl5n7eYUB7420P2xjkbFWtd9UwVEAeusbPPhORjElv5/RQW4Ws7sxO9A9ZU9dMbo3Ab
sqMIzi7mN8/uHkIreau3l5QYw1sTg3hvLiJnA2db2uLWboZrQhrnLfOLpaJC4iS+PMk2LEXUtWh1
3PbDVs74VoB6OMzc4ZNbL/TKVCuHgXj15bq0utD1xOQWkdFiiyKKuTxtLUb0WuOkqo9hzSp5IzpF
NDUiPRgxlqe5fW2cfn3FMVWQnGUmmSx6WUReKbNHUNXityDFJgLbduNK/ui5T5z/+5OXphmHPkK9
Hc4Si1N4h3Ts+i7bTT3J9ttshtF25VH93JSfD5wn3wGekMjJO/scZ2NRnKS7oFKcG+Uxq7bA3oPo
1ssqmSqILknJncRo7kdebRsA3byPBCLNAyxQ7g0Goh0kAuoisqigIwh8Gh3rSoB+biaUW4OPrU6w
wcE94Fbtj7dhObinJgipn3vJhIa03npV9rVL216W+QZSFwgJwnVPPoWdr0dtNVUg3bCGuGevfR75
vjuewFwHuzi19B4rpgqkmzJSkY600ijDS+XUTmt1CMJM6x1nqs5RptdaJY7T8QEr+DsTHxTReHpj
rmLoVrydh2ak6W0TxzjsTlVma70PEaW93FYrQmjZEBbxochsdIvPCsTXbGyeuQr6yo4FVsggeVl8
aPO5u8uHYYwM13nUWoYqhC52/XRaHYPFbiXDsW17gQx3KU56rSu71MT0HblmI4v8bGhfgXr9iLeJ
njgsnsaXQ554fmJMtszwALfLk8R86cbsSj0oqqmKiRnrQmGv6rMoy/Pu0KbBa8Pvh6PWuKgwuiXH
ax1bOlzUK4HkuW3PH9oezXa9YVehdGmD60gp6vCATfg9iudR3jd6h7gKpVvxOEyqhItUOcpsV8va
3G/lNW/FZ1a6iqSbQOdvMPzYRMPU7ECN7VsPRWG9MVd26IZg2DCNbQZrqVr3ddI2WIb1dagHSDNV
p8SwWuFcFG4I0arZ7F1Qxv2rZikyPR6kqaLppFfHtd854aGaNypjqKdfAxUpjor/R7E0VSyd8Dao
GPhCR9ZqONMrM6tcCEYJWp7vURtqoswNN2eHk2vlHj2ya/O+Gwt3QiGz9VbMDEKzO26tldh/Vr5r
T2c/78zXysBjFnW5yzc3nbtRTsOxrr1yjxYuGhMi1tNRMFUgXhmODs5t7nDM/KU/ufGIYrFR6JWP
TRXW48y2s2ENMxyduUrBcIzvIWwueutZRfXIuUOEx1+H4+pb264wi37vF5rRTygveLeQnuF0jPpW
IQCB5dl3s0/12El4fFxO6WJ0FlIq4/kF3I/JbYYnsjymQzHUB72trtyt6iwbvcBK/cPSpx5nzprj
tJS6nuXoPSdViGI/FnKb4lYecVtsj1Ug5kMbCq30vqkiFLmFY3uAH8jROsuhzW4H+V74WpB55Dwv
x771JzHEI41PEjnuchDdriltPfgjvjmXrYtUInCAM8rRzq127xRYyJBk+qI1qyo+sSmCwDSdeDxO
dlrtAsOAk7cIU+/MVPGJCfBhUxjOeGwAS+2aok/uS98Zf9fru5KTEXPb4hTWjUcjpNQkii05Zqur
OTD25ahn/Ww11NbHI7Kj9tu6Woovnrn5ejdbFYJnbG3VxaUjjwnsmUM4p1h42FA5tQZGRdhs0CDi
bOJi5bf2l6FyHqvU1qNXmyrAJq1IKTetkMfM7M3d0trxMY6B0b3c82eeiSrGprSKzi4aJzh5celO
b1NZZdVp9eyyPwnszCfN4VcmN56cWFg5P8K1A+Mw2W6yrxeph7cxVbxNm8b+OHq0niR1dggA2+zD
Zv3r5RF65jqnAm6KnMMbPGN/bJd23WdVlx+GKtaLkireJmyFOVau2x+nQk6nKg3sHQLGm16YVCGJ
KwY/3obX6nFMt/JkDcWHzcpdvSlVAYlbWomtIddzbIPU31flgj90hseU1qiriMTaX/3RD+L2iOd2
v8+3tt457aqn3GSqeMRYiLK3cq89ZmOX7je3KvcByvV6B7cKRpTWSsq5T4JTntf/y9y3LcmNW1v+
Ske/sw8JEreJ034gmVmZWXdVqSTVC0OXal5BggRIEPyj+Y75sVmpbh93ly1rrKcJO8KWSslikgD2
3muvvdb2uIV6fWrC/ntS8t9Yj/GrQ7iInYtmkJV3dIowj3KOTppE38MIv3X1VxsVDjeAq72U+yQA
dL4En4euf/yxV/oqYWph1lvAP4PvofNVdHC+Ak3WVqt5/2OXf5UuRd0QD1s4yT3VqgfNsVlZdQU/
wV782F59zQDTRsxI+bTcS1iiNZKcuvAHw/Zr8heEuEbrCS6tEiSrZ8ZC/2PM2PA18wv+DHVR8VHu
t7P0UQt38SyphPuxbfqa+dWEXWU3PyQ5VLgO/aTv4Nn5ncj0jZX4mvaFKgdFjVJJzkB/aPrgKunr
+x9aKv9E+YKMUDXFfZITNqvoItEd5q4rp+a3P3b9V1u019HYdPPA98kQwTxsS0xyOo/qfU9P8Jzm
/ouGB3m1Seug1YlwBdsrHZiDLZZF3RgeluUOc6q8gEnf5qpruxXfLa6/9TJebS7mk14Nvel2oXzf
JI9s+bF89TUxinbxshqD68b1G9iEpvV/6AH9P2jAa1rUAOawLGrO96xfw2Wv5RJem0m23xPh/gat
D56yf81XQcgncNTDcYbBlDIdq6G2l8oFA/i4ZtLjhSMLXO16uDORu9UQ22cQPQ3CbAjW4XtSpNHv
Rl7/ai28OlW5J0W/NGOH0nOF+28WdXVHNFyOcRh2+6pY2y4dBwUXobSPR6Rca+Onnh+HTrNK7YF3
NK2Cf2S7+GNV+KD4GMcObMg+BOW9TePGb86lyD31eNWySOjrxRQuYsc1SDh8CaetK4M6DWNZx2U6
Wa6Rnw4MOyqlchzKjzAAVXOUJi2v1THeWihZ5x44Cy9zPy5uyloP474HKPu5pU5pC+clKJj7eoW9
XSTngCWp9FDsbw+RbhkcCRSgZKtSjHt0M27Q8KF/q4lCMdLwRvymtMJfT/OYLDm84aEsO+MJtdmy
OFJfbH5eYYbVhrHpPw7A0vmcrlMURi6lAnZ7H/o6aeVnBcdKtWC+dhsmlUKErfHvz+zGg96UX9Me
Wl4mc642UZtzzLMWuw2dNLILSLGarBA4AGS2MOepysmy0fAyEguT+xpmnQpjb+PgDzBv6DPO9MKu
mxAuxXlYxy7OKs5GJMdCiVwo6BKn61iysQetthmqMrcSNTvPAFyt5YA7G/uJp4IwjnGepb4oEo5s
Hkc8U/MJb2uo6nQSSLhTGQUd3JBVT55HCy9f57eVf57rzcd7PQ20vdkmOLo/VSPh/Ca2RRxfwYVU
zGXebRgdSvbSzRGEKjbG5+4agzMC70vXtcbNlSEsJeH0CbFpJMkqHLb24Fm8uk+jUPVQZsMCjP7I
MRgmH6OVr8ZnXZ/A4K0UwVmds5u73gUYLtrApYOwEZ+XeefxLofhSCjwTXJkMOut0pa1cs/aqs8G
tjo1ARHxgVnOCf9iLsPZtDs3IXTcsKGcm8d1JWUvsBwGMu+bmJo1G8oqIRDvrXwHG0lTiQ/Cwhj4
Uq4b0LOKhvM6pU5b9FhSCYN5gsTWWnjfZpLGcXMftWJie+jetOtlT1yEZkNoIXm3oftvlxJTsKE3
zIICy6B9F3bzJ9IFGGWaFp7oB05VJPKqMLT5hJJUwBoUTLZhyU1DB3PTzmHJHsGaG9W+8RzTW3II
B3raaEDaq6hy7fal7rthxiDTFAzJzYhNW+16XXly1CpqxndVoGAAjajTloymXCVS34TWttGnpCkK
4dOilKq8cG5Z6Cmc6mR43zjmaQY5/xAiAaWLIwnFbcq6z4V1ZVum7diKTzRmo36HoX943KLph5QC
Qw6Dvwa92Ah8eAiSz0MzLdtREe39Y7uFUZTpCjvpc5NgmR/Klmw3VoblPiSjaG7FNHO2C0Wtqzdj
W63bHXyoFxKAIAA5B5GfBaLZ0Tjb97+1aKhVlw0bY38xDE1XXIxERtPlPEpOsiaJE/JBMJLIL5Fr
ixtM9gcndPe2z5jrUGnjaJmX0G0K8rXehDvB2mPZDtB0it93sk5krs+GtffcV11/E5VFHR3dUM9+
F4xVsx6kn0J2wdnahu9CVrTFm2qUpc60twGkKptQGkyQKAZ/xWUzdLo24WbDY6yZ7t7CT6UYbmcq
ebUPq3bguV2bBWeno2Kq9qC1R9P1KBf2uYNUQ58VgP3cbbWGE46SaljdjtEBftF5iCbictk20J3e
F+WsMVsS8KV8rISRyVFprRmsZIOJfaoq2eis7E1rm1T0URHCEiqJ16PplLE57HrDILemJ1Had5vT
H2IrcQc5DcsIKpMr7qIOSjOlzRqYfteflZJS6Axu7c3oMC+4o3pyzyT0jsH1ruwhlwqXC3aNLLZ8
KbCFedZ0FVEZU44O7/wI20zoTikFJbo0bretPjqLIeBHD9vAqUir0fIV5/2m3TCkjUX25FI0Ihbz
2c1LTJ/gLjIhILQQEZJvOlzl/CK1nacdlQwN6F3viKIpRlt7etHJSLa7ZSnjzqdlZMV26VZTAvpd
YfglD2HhkbpjwLCqjgbmd0G6TXUdPDDaTiSvEjYHuQmXSObcb1vzNIVb3BwWuzl5MashKPLRkcJf
xfBUuwsj09QPgN+Jb9O666zcQ8y/tCfZorC88YC1xD5pa8Q7WxR0BEE+qdYrVYYNrIu3KbJZoice
YJxkMkXtMNS4meiNDVuFGZkehsR39RpychjQyW9gzsxsPaaLT+BrBLn3dHSTjI5RLI29pWYM+o+k
XkV3xbrYYI31leqqL3EnNqwEBSU9sxtKUS97fLO12VHVJuYta5eqOMEDuYmPmBFm3fU8EVih7XAc
dSyHg1VcvGxQsIbUvKkaejBDXZYghWP8CGtEQN7qVDXW64NuVAyyNQH5OtwZDTPKdLG+Jw/4neIJ
Fud2fe6g5Y+Re0mqIclGqGKWWYDzqcjWQq8PDVys44OQGrNwtO/BIVbLJILM69nC6W+COzXmehYe
ZejziOoOt0vp7ep8WR+CniRo6NVFG8yPSm1DfwKjutqQFfXb+hlRw/QtpGth531/bqDFMA+uRr5d
b2C4KYOTePPFUTR49dD/ZfCBu3I4kMdbGHuY6RjaStrDamHmfY7cawWpBrhRI4NNrcQuDyEjWG6w
ih9rWEjfx3LtZAp/OcH2PFE439I2ds10G9pIjB+3yeikSTu7rPTokzhcbxKs/up9Y1a46+BLxkNx
2wKldG9Ei4d42kgzrTBWn6k9IP4HGv7Rlqhl5zbOXYnkyQ4bXuZULvvFtYF6yyNv1d2CZ7acxgZs
3dtmgWdwljTVYN6vmhP6QRHuhUoh3Bb2Gk8q7sovPaRswzuYCSTy45Aw2T6P3dgSlL3QqYwz1ZCG
HxS3xiN/q0A1GtIxmD1CYbcifCDbg5IvC+jCcwPtjMGDOgm7cYj9+yQLEdSb4zaP7SOfsb53beg6
ltXrhsaV4n3yjhLQVbLYi6LJABEkHEaVA58vSMcpW9J4DdV4o6uxwiR4BFVVpPdNN1zHSrugSxkm
ND82w2jXPY3qZLmN+nCCLDLa3/IxEb2r9ksHE6C7kVTxe2FgYJObpABCI+rAshvf6wJp/dQ4cou2
YNy/6Vputsuo6ccBB2aCvYF5AvAHxUULbdvpulCd1GsmkqSEeXXbBtnKarW8MZsbMaeOcWTiMqhL
Fm3GZVTr29YA+ksrVXYw5vYYd+72GGGNdqKI+z6fwoLgTdRVF10nsz4b7DJzTn4EGK9VmUmxUJKr
eQyjOW231b9rRAcxq3RTGNl71Bh+jZ9Kw4arqZ+RcWVV2QRZBDtr7jOc7kvKHYvtOzJD1eFQMqcR
7/kaIk2PMVetbephP22PNW4hvJ+H3vKMUDbmra/m/qJdsdU/0HByy57wtotgXjVBiS5K6ljkcQfW
dmriaNtLBCNn04kWjbmZwWiTfaaY4t1Vawp/K/zZl3abtvgSxtptuBMw51kRRpFy5NOW4Nh33RKU
x5b11D7OXREtb/ppjjL0OUby7Dv4b2eFq5ID0jWYmbYYPxrQrkyntakOldXQDUkw7o5gG2fbZqVO
B/g8MTi/h+RQIh945xSPL0soXKmUyWY0WRURVkJKV5N0GJKGnYQr/ZcEQ1nNNcHWURdbYzZ5PQZk
ugsdlHdRAsX2qmSCbMidomS6WwINNrVdecYw3X+Nngxm6OEpG0MkHjO4134S5O3ggnLXkoa1qVKr
vVzaTt6WDsYGeYtlnNF1dhmpivqQJIm8mlnpT2W0ds++XJoHGXdTVofsvqOTeksb2cu0DLUBG2ju
2nZM17CWzqQlsl2/9zD18we2kPKJRas+2cYLmWM5s0xt87bu+6mhJw9WafLWBYI/lJ2LoZaPqpUH
h0LxxXWwX49qAfUCX4Vfalt4+5ZSxny61GoVYNhGi/N5fZZpOHZ+3aBmI6bIaxgej6MhqGPqeGjy
ki1RcFqiBKPIGDt34WmqokLemGA1dr9AfiF82uBJzzLpk8Vezomm5TMyVzXuqCUBOeha18lVsy4d
PHjLfulSF+lJPMVzp8PbMZ5jvYPgje+hFGFYBc/0RXYf4Fkv4cZFfU3rPDRNZdOZ1khFpZ15nU0d
chSXFnEQx13qqZ/rz6ug8Xi1rMOyfYLflkM6VFlBsbo77C2q0waTVs0O4kYFuZhEVzf3awRIZjf0
Saz2luPcyVHRlPw4nlmRu5ErEt9iGqmhl6A1x1EeyZXKY4R5s/W3Ghx5dTsbK3SYeVku1cmMJg5Z
Cr0UgRbn1pDO36M05gRVMJi02yWgE4Nzoeq5i661wpZ8aFGsug8tbeUxGcAziI1y/ENk4jZ4VmiS
okxeBwpvSvQGqgyrA8kSjOcXnO5mmtd8UeUk3jFILdgn4XC2vzdmlKTJKR8DxKuip8HywNzWAPYI
COFxam0xqUwWcUduzCZW/1sCFYbuy1RjDHAnGhg8vvFdtUroQNBhuoP1Nm3XXb9AdPdC1gEZ7hh2
GU7EMJ5GgeOpWjkw3KoHynJo4rByh7it2lDlyTYhBUg7xlgJdf4B9QcyvmbM/KLPuQjcday7b+w0
le5CtmU7PXUmGJb90ARWHo2RM8Ub26Sb8pF06/LcSoqhSFa10jxb147AispQBZls5+iyHsuCZSOa
2fbKN01S4pXwGjOaBs2PbNLLiKR0ZFDLeZq3RAoIKIzF1VAS4D/FKt6MMfEW2QHdNn3ru65LJ7io
ppimK+cY1mmiGfbeCeqzEsaz83GLDQq0Ss48NdYNgU7tbJ2555Hj1W8LHGfEbmvDsMqZO8fVtDSw
/jhsTNFPHv6FdZPGQyCLE1yyE5ZkptuaAPmoD4OLdcMKvkDEj/jJ4rBvPsqtrnLE+KS4HYiZdnUw
bjOIKUERHJHfxjYLAe+aNBB2LDKoXsVv48WCFri4qtRHWZ0jBp6WjSC6Owx1hoik1RNFZyXcN1XV
21wHtHa7ZcV8CYq+ABDfxquovhGNC1Ew1769AT1/PnZFzXrsyGI+DSGAjmtJSkuOc2G7Z4Fkxd30
rTMnO/K+q3Lh/ZpRioMDUExZPEONpKnzUuHsrJupvbY2RAK3QR7GHTsuqkxvHnYxGMoJDzWf4u56
tLHprqdiNpez1kPzkUyraHeDaKdHFJ3xTgUxRnlwP0wc/cbhtdatiXui0Ih5mQgLYRcPVZQaixh5
Rto5rvYxzMDnbER6P2QC/eYFrn9iBeiOc9Nk4zitWTejYkRio+WaYRDJl2lUYfGOviVdpsFfAnMa
si/kepC9Bbxig02qE3cLrd6vbhm3qy1ZffMW6isDuVKsnmuT2XjR9eUgwG6Cst265vCbB8RYLMkt
gTtjvgx8baArUcDUuEec5/dRFaN4LQxKo5TB1e+0NUWwgvU5dlveohNMy7SwmO36XPRwTDmSFqlz
WkC7Q7wMFiAEYhZyfrgOriFoO5vF8XYdCDnYB/SMyHTlMI3f3U4OTp43yQyxoUyISbtbhZbep2Tr
AwiGldRW76qhxMhXa7XuwGZTyaMi0tYpfG2r1LVw+kDFDFdAnH2LflfVqBGByJl9a2YfpTgj1qJO
NyB3NG85q6ru0juOMjPFlFT0jAS7j7MBhehy63W5uftQjwF/74qxn2/npZb1SVSyVPVOzUVbH5ey
WqMK5y2hv7UO2eRz60uHBHuTGlrP7TBub4GzKvB9FhTkak1XxPLpsDbGYWeT8YnEVbxHpyK6hEQA
AomgEOpOe8dm/hb7wXU7WdkK+jUi6tcrJ+a+/eAUCth0moCxXUcBYf2LbqRs83YoJvIYkE0tNz5E
VXJTDPApuxcAoMjXsnu+0SaO+99obyQ/rFHZhVmSQO75CoGsRLAuV0pcXjC+Cp3B6Qnk1WyLQLh6
WKDNE54YdIbCSyws3p5mFicaxnPh2l9LDTgqZTp2UOvW1fQS0riubshW9OCwFWHbHyCbHpA7TO1x
NmTwINocug+913s4mbppD1KOVhnAYzp/6p0yAez5NiuOQYeq8X3YqRGpO0N+l0eT1A1GIZFnqpsZ
MEmbgd1vzZxCkiYil2D6UeTQ1Ab9oUaXf/nkiJcG34oV9sKVtXD5RLVud10cizEn8EOxbTpOyld7
JL2dvCwSiGiB+tedzang1TXkTVXL9VRY0MIzTCmUkubQAQgNVL0LhW4qGnFDeWLLGm84mq1ODjgn
B/SKR4SwFHBT1KYYV9yafFT93O2TdY7GF17TtguQIkWJjeFYCi2X33SrOkwTtejPWJMtCuEwyYJu
kheMaOLXYxuJWDxBsVjZq/OaWzW+eJ00SdZEazzcUl5367sA30YGaRXZeJj3Zy1l5N2L2JbkZj4X
CpdFMLQrYgzYmpA38kVZ3noVGeRk0xyzcEFNhtKcZ4CUKZLy0CjZf649jmzQkDxX4ctkl2Dcz5BW
RV6IbQ7YHF4pw3QycpjFLa2apUREFM32pa0Auj43jRvafVImfeDwdHXcwwmYTfV9gqwGoYFIntC9
xtE+vlQ6oU6kFgLl/sbxZBaPEWCIGuYjgDntJwkx0fZJB/MQ3A0lcO375ZyPY6Ldi45kfBmhqouh
LT11x0oB3sciSXS8nzjyO7aDi988XmL+rKQu2wCVD0jo64nXPAfBy4pLpwGYXyGJEOyqnZPEPPRd
004nXsZuOAYznLqf0XUpwgwNI4aRkkEFc9px4oKrIYQCzX0wm7l+H2xwxcskEoB+52clppvaWIxZ
KBry5XHrwL7KRGiAZddx10PgZCoD+1kwo4vH2JkqIz3U9ZtlOwUbzKMn1EtD1R2dLmOfIs1oAFbw
1c4HP/QyPkwAE91F17ItfAJ4QumpbtHwyHSo0H7eYZo1nMQ5hm8o4c/AQbAfJ0LmLGaqCVLsuWum
jU/QUqGQT9iHEYi9474OIsDarAeS7dMOBl8i9eOqaT5VnCYHu85yO+hkDcIegmLEzRLQRQmnrmGW
UXNFo8mYJ2qg6f3Cy2RWVyEgQL7vaDXLB+eAQOddKZoSs3GgQ93Vfd+xy6Ls+vbBCTyYS09Ea07h
DEOX6wX3SuCn7Td618xclae1QafuLfLZuliycGa+HvNmEAroXAKFsDrMZmxmHWTQhmBe52h3cCH3
LaijZwFd/gGSl6GJMikhY6h2Coi3mY9cuQkP1vJGT3frhIeG1hBWAiy1CZf+IcZjx2iPpFW7vQVI
XKz7BTt5L7eNX6FWYMElCQqJzhYLoZ1Gzt0KQS7ChjF90TZ8pFdbN2DuNyJ+sB9cPUuIGrQzpCX2
FlbDvkojxyhHK4eA8hOORiwZQ/1mntWSCHI3YOjfkP1ZaDRC6bZSWIuLaZNLk0nlXJt7NZ39zKxh
N3Qqkv6YYI7UHcZez3FeLl73V8RAJQVIUIi20uAnPu9rYJVRGpgoCvZoxdg670QpkV3r0WiesljV
8ceVw8P8stjKZn0DQYDEAmKsimn7Evc0Lj/pdgi7Yxhj0O4YAtwarzGzPtnHDoLI1duhp8l6FSWB
8b/5kTb6yvsyMMAxViIyZDAAxwGjzYCQa2NANRttcj2HyrjMethWHifcQpPPGyFtBmY2Q2swSc5M
wEXsJUiYN90Cj+y3oWtLcz3ZLepPHKZryAvwDQsw7aX18CU3PGk+Ac0I4ryhItAGkptIxDLTY7Wr
HbD3FuAADtJzNePO+YgMpiXOfBBEEzaLGCeQ9TU9P0GpUZWXaThReWv40gUYdq95/WU+x8cvfMbw
PiaZaXkcB4lUJMR51z3E00Qs9l5J1WhTLQxmelFJw6aIV2Ed5jGhAcgdcTkWN6Ti1u1xjEKJb+n6
enmxzarXq2Hjir5DMsCSNW3GZj55z7f1neBKL7eI2mV8MEhXUgUxlDGFFU15xgT1uiDmok9zh+RY
8pOpwHO/AR6sMG4N8f0NFfzYojinsE1MqP2IsclRpBhrIW63Mt0CnJjG6g26wVGZLwvsyd804NUh
LsLhAcqBchGFfOIac6M660PA9stFX0zjYNMa02ZJOgi0S+MMLb5pfkG9XAKjQl0a2o8oyrY6SJlF
w7hJKU5ZC6ikGzBrkEIiXbtyv2I4EdY0/Zqw6gPme/08pbODhcp4oVBy1E3mRqhXuxPq4ZVG+RRX
6Fjn/56vcSb2/ose+mspkhLA41oHE98PsE7scvjbr9dgKo0ZwjNAdSDM4jtjzd9gbry2xppG400S
x2yP6eORP1g/FHOuS6Q1GFVF5p+FmDXvkISsvv/OSOY3qBuvxX8akFFweBC6ZwIGABYaF7sRCMp3
vtC3rv6K6qJhH2Z4JSn6oepTO0VPTujixxhAr7VQkJWNSpcF3Xt4DKTV5I/13MU/ePFXvAkbRbYf
Zkb3QFZ2aA/UaRGhnv73C+pbT+UVXaZYl9pSWbN9GQYGR/hSoM7DYf9DV38thEJaHaPnjeeCygBC
oFbC0m4bHv79xb+xQl/roLApUk6vDZZLxSX5YvpauSxknsDERBClUz2D+nkA/Z7qH/ICwxzgX5k0
lSgdh0AE3cN7kb5LxsncNBHQgH//hb7urX+xu18rovDGx2zxZbJXQlbAVWTvHSBD/OfFR5Y9JUi0
8Dd9EvXsotbNY7PVjxFWGj0Upp4rpKZltYMV3Jd1ieETm1qOCPz73f3X5/V/lS/D3e/3Yf723/jz
50H7qS4r++qPf3scFP773+fP/M+/+esn/nbxMtx8VC/m9T/6y2dw3T9+b/7RfvzLH3ZIw6y/n18m
/+bFzJ39en3c4flf/r/+8KeXr1d59Prl158/A0O056tBhqj/+Y8fHb/8+vNZ0eK//nz5P352vv9f
f76YP355AU1Bv7z+zMtHY3/9OWDRL+jCEcngFYa5RXRIfv7Jvfz9RwJFn+RxSEgCMz5sux4Oi9Wv
P0fsFxoK9MoSAcWL88d+/skM89cf0V8E6hshExKFAmOP8c9/v7u/vJ5/vK6f+lndDXVvza8//zVU
UCohFBczzmJJ8Ivka2o102iKech25quK3qFM39IhQWaFNvOaVmAw/OnZ/PHb//zbvl7uH2v3919H
I/hChRGXnL4+xKekLwaFVmCOrA9bXlJhd+A6uOdS+fkEYG8ER0ugXkxpyasvw4xU8KCnODqGLYgI
KYvqELgGn8nZbLs71H0RvFmGEQBUE/nknvQziZFF0K7NQG0N4ZYZAyssabjvCsCfaT3Wp82X/anr
CHmsKMgG2WplVoOvYdNVhUcPPpFBOgvcKPfAivcl8xXaZBvArtQXS3uPoQsBwhbS2e/xOM/n6evH
w8R5kQgCvCHGWvmzHEBQFGvUb+fHI7vxuZ+UfsuQaUc7FoRxRkbRI2dfFz6kvg+e8f+Sck+SrrBp
0FvIprdNhXbF1uARoA0GvwkY5/S5BATwttGwWJBtfcbZwG/38BGGLzSjI3osdbPMCkTmJdpFA4u+
mGVpmv08S3ZyY4M2yNgAubA9O6yhpSqFkY3AXKKBJRymla+GRc37jW+4EnekA7SF1Os+Lqv2fdN3
6VaAdZf/+4X0lVD56knxWHDBQgIlwuifWPvb1GkYX5k8XNFfXwAigPdWgk4HuAjAu4+QvNMRaA0q
FRTrM3qKc4n5ARVmpAYY00fr+mBdSKHGiMWzmBm6KG34FLSgFCmzdrvv3PA5Dr+6YaAEsCMEh01S
0Bj++mq7kjsNcNTmPZSdU9x0cVhW+R7i12sKdMGkFBP2545wBQ2dze7VJkEAaaflP5rc/LoDJRfo
ZsT4H7AZXy0x29Gtbmlp8w1csB0N0AXvIwhkf+frni/zT19XMLwC7GEeRa/SEkxpj2jlwiqwLUv4
WFH0+wX4iaimE5MZG4OKFFO2w/2KNN5KAP0GWuJ0YCU698Xwvaf/z8ccpFhlxKIEqmRxEr66Haow
rYsmi8m7xI9XBKTRYxkPaGZXFKzQonLqHsNslOx6ZfXHhmwnH1FyCZmR/pYTexEDoer3Da4OOHfp
i2s3T+P38qC/pirnVxOThJJEUJZw8PFe5Q8rmgJkKoDdbY6RHHSu63OBaBl6i4Ct7Gb/MIj9j4L1
rX7pH+z08mKvP+rX4fgvEfx2AXI2Ty8/4R+an/Zz/+WjRax8/Zn/D0P4VxOlb8fwm7r8P/97qj/+
OYJ//cjvITxKfmGcRwiOUG8SnJzzut8jOMEPBP5WRuedjV2NXfD3AB7/IvAeYzQdMSqATQ99nT8C
ePIL4SFU4IUER0JwJAf/UQD/ypL/x1ZD8hAje6AJw++LoD3xWmuHd4YkDerobmlqvV74cG26NCbw
HTluXejFjeYYJwMvpm6r69lya/MY/RVzbEq0itD8Yz0DWsEmsFj62uS6dSUQhYEi6qHrNaLlXQJd
FSdto74BEYgQ0g34BMjHeWT0VqWjQv29bwl4sQcAGg0FrtcM7DrpjUMPuByCIQXahVNY2QAow8CQ
6mQLnCLP1D/MSwK9iQATmG5o0c828ElMaBU8b0EN6uc4u7BLKeX+OjGyfG4boCxZrAiwkp4pjevB
dhI8O4f5/hSy9Vwf0PUFFQKyRmrLmgJdtQyMJTnlnmGbpVXDAR3buhrjfbywge1YWIOqFIzQpjsk
IFu8l7wlN0mFyYedLbvydgLt4mMVCfoe0JP4ogsCQQTjKWha1WQWIDiwAWbvC4Jf+a6MRntG192q
riGHgdaXAy1iSfuBFDyfKdK+Y9L1fniIt4bhLNabI7uWb9JkXHOx7UKgVlXa0Fk84diKowc6VPN2
TZtpvvq/zJ1JctxI2qav0heADKMD2AKIiUEGB3HUBiaSEubJMTlwiP9SfbF+gsqqlpRVlZaL36w2
SrOkQsFAAO6fv6NP9qLiO9RK3GQZR/2Lsou7/rrvY8At4t4I62+FWRxNlMtD0PSzeq6T2Bu3JFmm
iCkmVcePdJZM9pZql49TED6SAHl2bnGo7rtXQEUUQmvnuW8pUQdnk+liP86VM7zo2aA5nDSLc+Ns
13bgb7X31pP5LKN8zuZ+J9cC8Fo3quZcuuZUeuB5iTzmjgO8biAmdrYyF0h4Cjvry0BfxOQGzLCW
GyqDX2vn9Iw2oDgjppBG097TSUNPSBl3djTiPr3Thqz/btj2w5AldJakvaGbaJs9EM0y97LP4wy/
xAUqum1Zwj2E2irBxcRqWk8mvIIRFLZeLQHJdc7daE+5GUw5wF4IAbG2AY2UMBSxOfeckVSlnlUt
UNipbqzfMMpnMvSsATHuKpz1tiuFw+9mGPhNyXj3EFXU01oQrK/LbyhH47d4rthELNt4pcwpL7d9
ghQ2APitEfZPsVPwZzZ/QfRrdoFOuuO5QS0GwM0W32oCMqPXr7jY2mv0oyMODfhXBHhT4w2RTqCL
H3jI8Fem9SxvLsxBWn2Q6SYsduL0SEHIgF704Fzyuj6X1Ha8VWh73B2KdLM+OsjiW27dqoVHSEyy
ulyiSUm6GsziBo+leRcvLXptbR3iKJWF/t51k0mFBhXJVdBPufecO4m4HcTgPzeuy/A3tYabYcuw
hgYvUknkXdkwlCLZAFsDXEfP6w9e8g2AV0fqh05C54fzaoZ95y1V4Jzp5zAmMv8Bdj71WcoIGn7I
mzJ5GfPz90PEdEYwDuJDPRLLzNKn8IoYiClUUwYp3BmLlJF0V76XVw/Yoz0MRRyfH1eKntLrqeql
4D4UY3EnlS3jyKLDq4iI3qMFx0y7GUZLOMMmkYI50MlnuaAIaOwksrAe8EB1AgczBosyC/y4Spi7
RzCGQPOR7ETnQN0qaidG8W1GjMeIdqk4fzoEIk2kIZHv+LxTdtVrpgXayAhVIBgGboo8aWGGWlxt
etF0t3mp7M5ExzBr7RRonZnMCK4za8Vk4C0ILscExl64vbgu+3p+7b1BHluVrGUADVgPQbFg9Y16
IgjvuGGVsaH+DyFnYpM7i+G9E0CEDoekqOWBQ2BjrcMcxvZo1eFCdcq8cd22Ta/jVE8PEjYfgtx0
k7usA8kMVEx7Sm12rMk0isZQb6VWISbs+uoqXgU+BPIy8wrrSZ6MG5s96Czxc/Jq68XV4G8oI6u/
ZF7HTTFmFGSFAwL4uz4mKy5wsPSIqBzY77itVfaSZXo2hrKvdS/yedTubVsAXayx1VyA3Bv9pkg8
Jw9h0jgLsZoia2DPAHtFX+fA1sFJJjykpdYxgZINFTS5WT1ilY3ryB3IOQk6/lhCXento5k1vhYS
MMfNR7oWqcJlXTkv8N0ofMsmziLi8td00xkteJ7huva78jOd049u5C+eEwsdRmOGVZofY1HxQAci
lcb7PFT1aUQzXqArXt2D09MqtIszs/ieK7M8OUo4D6aWrS/laMq3VGMtDJemEe9GP2pxQJWY/qia
HLG01cvmO10yKWoYtzmWxrp+4VgzXvkf6F8aNxRjtB1JQ1FHMVIRZig+7xYYhyfh5AmyK0xRfjDz
6ucYwVgT2L653hWZtn4vtGG64PieoSbLbJjpEsFtmFLYcG2bVbbgEtBhlidpdpyZMIxNwZBOxsEZ
Xe4ZgizI2lp5aEAix3myeFAmnCCJpsOHy9idgjKGltnaedKOkY0ejaMnPM9VWnbpW6+0wsMq1Fp2
6JTl4t0m1mqUYZ8x15/6YWgRWSfejEZd5XXlnyW6kK9fCx9RMy9cOesdZxNJw826ovNoA1PMo3eZ
+MZUXAoyqnJ2FgX/fy8oAyqi2SMFO3ILV8W0PGlSJyYzqXTjsGhOqd/KpfOMENkMniPdFX4dFcJq
rzyycctjPaQIP901N95cwL/53eAs2V02ZVxqEStwxcpU+mMWLVg5rPMrlzUsl9R6TeBh5tDSl6oH
UhV2PNBoncEArWrQ4wOqkDF9Euug2Zse40J+Dy9UN1EZ53q+R1yfiAxamLNxWIFwWCd/gKojkL2f
4i9nUtja6FDr9r4ZGw+0AOEgxBwLV+l39VY6zqR/4+DPL6+BNem7ReTavEaT79jD2UBW2d6lf9ZG
fh98pRenngVCEuoHTXyVFUmDUlgvcv+Q+oVBK1LFbKHmaNXrs1Vvbkf3mBS5lYT2im7z0pzsMnlt
pCZ9khSVzteUO/QeZFTvWhszHeN5r+LRtlQAVWXZ7yMEZnmRQIwUN65DzXIoGae1Xd13g34Rt8vU
weZy7+7LTuvEttPXogy5TRsrtFaRGY/YVjDJJZ3LKMyN7KgHb8rxT9WOM+M6yM0OctWfDeOZYlFl
7ipvjL/r1JSJXV3k5MyWSYHSqop1PQ/MlZs5GkA5hq3XTe6wr0tZLAeuOUzHok9gKkLm3XCds/CU
xzQ3x2/U8M5XnordL2696O7WINIk2575ZnNneZO/bGaycs1wdY14DTEpUWoOP0tVkb1OzQnOTbMg
5g29xSDmJMmlxgcrQ1ezCCL3GLVVIFu3e2VNIPgV9sLjVqf3CkmONU8cF92Rx9zwSqvZ2IwdHdPa
mFjs72Y3bgQo1PfO0gsmeKLImb+LtbNICDc79MJ1SnSegL4vmUGmoSTuv7Jl0DmK5y2GVwY9Z998
sP0MKTKPand/Rg3T7UjagRPKGQ4orGJDiU3rZvldK5f0O3UsGEXKCaty4Ct7OQ5UNMH7MVIPUVO7
dhKgiMLY2Xdi9gOJC8m7MNKESyxdPX3SjNZtQ+TDhY5STOZVWDvnEngMSHp6YxFUMB5qp8kU4+0y
Nkd7BrYKFmxlDUIKLa/3/tygpC7qfLWDaRyL+qpTkgM9jofOPBY470ountTomB7dKQvzxpi1SNP5
FlByisLZkCWGCK/gHysjqPM0DgdbFn2Qo9Idw2TuFzea83RekKX489ukreBSa58235I2K/1NF9dd
/opN216QbSYah4ulz9o1WoXRN2vYNe7knXlXPEVF0EzDqJDLOm5rIPxMBt8pI9dJTAe5oLK0GDeB
NZhhUdSue403y4ov1nrI5cmVlcqfXGdWYxzW0oJ6DiXDv33P6JkjDE5kS7rbDx7nb8EJV9mbbPrm
+/A7LPArlPCfQIf/RgBBNzjFn3O5/z2KcPm1HdKv5S8gwj9f9gNJ8PRPpmMyOwIlADC4HjDUDyTB
9T/5FuiR6zmex3/OeOcfSIKlgySc8QVTAA4JwPp/Ign8yCFsEjidHwCDkmT/N6gA0LBfQLs/POa6
+6ceCN+nW67rtJ1pGF2ImJnN1SsuapSEdQs+1ir8xP24Qw/2osAigrGaL5HZHFh22iAuqi6kWuDF
MJJjX6kXHKvPS7Nxx+LCM79QG2rv8vHWlC5aDKP6HlcrYsDlOV3n+wEvSjj5PAA6AmR7aAWSZJbT
3kpPlFJizi5ZFfIUdbt/Guc+CTiX7zj3TkHq1pTyLdRiastXO80Rj+NILKS4XFsZEJPfkoX43Uf+
x8B3GU/Ll3Iw0AKljLHGvdkLP7QI8ghZCfeCVYsKBkwZEz0D8jntxZsa7JdFz76NforKZwQlN80n
9E77UerROHiv7D0qsJY8DmLl7vTRvca9EtFaEDZt+pkRRga9JzgkdYFn5nOEhflrUxr3CeYKmAX5
jdPZHeOkccXFqqHZOEDcmqoeIw9pdNhUzdXiT1WQpQNniNoNZhQlW7zmJ91gBfYqFKtZlry3BHEF
tr5i+DOIjkaJpmkcEKkKjOKOjrRyCNA8Yl8x7piHYsaqOQ0mMdx6a4McSpx8rTBwJVs7Dh3pQ+Gv
Iev6C0dLlJDnY5UrT3WmexvVFn60akvBurMM+0YM+2QpVAgpcA+VOG9Bm6chbJPGwoaz9jtUveoy
dYZs3/XFTmcDjRZ/nK7XRDrvyqNeKbfeKGv39j06vE3Cmrb3YyalbJpDTBA3fi+1sDWHDGd/wrGb
SkjM8WVx0bCL7e0CvwsKWfEdM+qGlin/B5H7v7Cg/WvK879wJXPxsFnn1LB/v5D93/8pv/X/Z//1
tam+Zj8vZ/987T9wUfHJ1j2KpYCu/+Aof6xmVPN98oRt+OCmABvWOX/3j9XMtj4JR3fQoTm2wTFB
AJn+Axe1PqHf5F+EnoA0YDf6O6vZmU/5CRX1YVwB+yFdOav7DD6/SRcWwm5LE1HhAyqtndPpx8oW
UdsLSiHHiBdvCwpe82b5i1Ad42Ox/P2NQYSF6bFm/wB+f+bwBIxrB7UyPGBl30hyHgaAqgwfr1b2
eQAqttGgOYNlna4QhkxBNrEfg9HRNWU5IS2pu5mFrbf7C1uJLeF6X/J12aRZu69NpExS35T5iAe8
PcxdezM3r0bl7JaqDpkgbysSd5v2FSP1VnTVJfPKpq/Efb5MVz7oHprAdVOo5gDkGw2r2lm5eHGH
Kg0c27/XUREHVqfLIJ7z19Rud3pfnnzw3cXOviIGGw+T9O6TqgQaaV9M3XqwbfdgdUOEg+A9reOg
SJNbIdUdUx6W3an1w1x6p7l076Ec787/ZD/IwwSrGPTafCikdz37qEpqM063SCKJircjNXCxip7y
AydSo3aRm3Y0sDtuxFpc1nr8trSTPNRzva+1/D1Nx3xbFLO9g2F7ZvnYtNb6RS0AsHhKcKorDYHJ
tGFrfcB4fqPsmpM6Yx6zmziNRHcEtSwitoLIBc6HIRYRmPoFJvSotqtLw9M2oqlCO1s2pRj/gij7
qK/47XaBUdDx9no29+rv/RBd31WjMjT5oHtnMtM5pk6/Pcebd5lzS4w+RhgxXwNg308iOaZ+ubFl
HRale8qmKRrS9nM7uNtuUTG6vv45KdVjOXC9GposNWdvcrLMifVIsZQ4mb3HuXW7Du0ui/0DTjEQ
m6Y81aK7aWL1eD6Mpilfey4uLUc+G4i6rDnGnaaOXV2HdK2lwfnbWbmL8b5GkoMlmO14p6N233CW
3GT4owOabcOydHYFKI6dll9wrgRF6Vx2PT7HSau+zFMVViNMsuGOERz/C+6/i3UqTq7p7JEV3vqi
usHPe5mX6jqx1HXbdZ/9JI7Kkizvwn5Is2bPbvMwyWRrDGUIsnXj8pio1D4Vpty6trqakjfbJXap
qm6Slt+VLIASN0JHj1BrDFurrA5ePV5wg1JBG/9FqLmhW39egExoXhY/WD1Mhuef/xTtPxWS2txZ
9A9Sx8oq/HtCpggE8bZIAp/l2aI8G+o6U86mHfKrYeYgJZu7eNpRyRXGjrrOl24nu/wy8/yN3iTb
lo5xlPZXrYNTsG5vRKzd28sYZaV72a7dAXX82aWHnt9QR9l1B0c5O9udripVHxZnCgd33vTt8IT0
IurjKkwtG+WjHeXucqSRhHjnZheX8iJWecQB6zVOy8t5IrdGT7EH1POj9PIIhS6/kdqAbmxEP0bF
MGz9hbLKhMVKJRyHze00TmQSV6Gmzpe+vZmmeg9TckV4UahawTNcbFxWoYYwoaHtrxJruq6sMcr7
CWBKHU25brS03+bGfFX55o5UkDUEccdkbwIq5VHT+Ke0e7TFdB3PLYkC777nclCqA025ge69SZSx
lqld8CVcjOgUeqe5wX0FUtWIQ2ude8+1m582yZsfj+wv2pZfOWYAXl+QT2ehbjEN3zV+D/rKXVEJ
J2v7B641PBtLSuLsEvJIkNjvu2659mdn78XJbenGN63rbzR6WwdtjDRUqQU3R1s3Lzb6Xt/OkAmW
DSE9CCwtuZW2vY/PLri5OHkMUQQvPfVefTAt66GLs7fzU2Ly3CYs+1JgJV78AyUDJ+n/VX/ev/qM
ZAlBaOq2aeHW/PWmtkuTogSUOA8waJwUeM/ZZKiTpNeqOP+LtfE3pduPK2rZDmk0iPUdJAu/vtuk
SUtrZ7ZSuxkunKrZugFN3kMbuslx6JyH2J2Py+RcSkpvVI3IeSTryJggzty4/gsJwUei988LtYXS
ig/sISOAn7N+b2exnCJxrXmaH2ZCAta8O2hA/uV5U+1qcTl5tLS2TBmlvZOuvZ9axDGcKlrH2XIW
j/RiJABOnPLBOg1MrazXF+noXhKhBL1U31CbeuxYUc2pPjT+eGVOzY1j+jeZI59A0Y5T54QkdT1U
2nQnBj4mXVpP1ZifLE09ytK6lOBgSZ68V1W3m8CSvGUkswfVc5F969m1TaGu+5w3YQSqvPpzsUhy
oZIFiNzFLu7Fy6PB3wm6uH1JKuvW5i8E0B2bxtTue11cKis9tmU1/8WXfL5jfr2shNlAogMzGobj
/q5ZpjjEztKUy0rE9V6yi1vlHz1v/wtj/L9FL/4LJ3nj3A7x76d4RA3f5M/T+8ff/2Nydz75Ps5i
hmMfnZlxVt7+mNz1T4bwzlpFUAiTYQTG4p+ju2l9wlIL8M9YbViOey6b/ocm0fgkfIZ337RcwTEB
pORvABHuR3j0TzeFZfgIuzA76r5uOxbnhV8f/Ex2S5Z0zQanjTkdqw9gl/AaQN654+hoWl6eh/0Y
6+5e+0CDmw9kGKdrrO1QixlYcj/QYxqxJ/q2BQ/3e+phv7nBbqyd9Dxdi12ct/Ua2XMXP5WtR5ak
Eqp+c9SQvvYq967osDA8vLxlS1BU31kXoy6bBNee0QLHQuEAb1DVbhKktC3reHKPywcCHhuVDhzu
V9IFHMcLC1JOpEgrryh0nvq9g9PqQdas1EEpcZwHJgkG6wacsKhCJ6nT9TvBcot7KbDtBHhW83bv
QZjnmxZNSYLL4QOtJ5jIBrpHI3eGZs+Qfv0D3x9/oP31D+x//SACKpBZazPksYq/eB9kQflBHIgG
+34YT2MOo1DhHhfBOkmLfgHNid/HkZ2mKxYAzW4Bu8QHWuvbcZpoOp2FN90tbjIXod4tkKOYoNIb
XEJOHVmj1l4SO0FEtQJql4itz+TGoOugMnHT43vIW/OMCxMvkCQYdoQeZ+GwlM+LoVlugPc7Pw3k
4hBss4jqrZmQcoSDqtPPfk8UA6naPhSfNKeosp38S4UPOA/mD7LF+CBe9FbKA/hHV4UFCT0qTBcd
ktNoYibEMu3bKPMtkguQzrwY83y2NHrrdU+dwqZYBrXLGhNTXmqKu6y12zfbPCdjyW7OEA8Y9TPs
c7pfPwihSrnr41pWzntNWIER1ik7xCbzdK3cWnZijCSWxMWGCHzzM1MOttFAa4ja20NTca3EHDMr
WJaTNPflNMAgn6Vh45cEnr8gXqmZvUt8TB5U1uiIxYp3ayJ66+v8g/5C9tavJ0Q4BclsH/SY/KDK
sNtCm/FcFM1W7+3mfl2c/Igo3Y+cgv2qUVerP3wfGzQkfgvsvsQd5HmZHahVopFDw5AsM2eM9A67
nPLGyxItT0DvQP2aO/J+kVJuPLJHohErDeSq673Nsu0ii6S6wO8YVo1pcvbFvHowTooOeQAxnM3T
Ht3RSp6a9jiU+mNhxxYj79Bv17Mdu1yIHKGP5VK1fmTMWbEd+Mz7paTivncfY90ilSLb954LsmUi
fiiQegZ4uNSGnLZ3jErP6yJe4baPGbKeVYlka8+29w1H47tW4ij14httWc3PtdTdkKZe1BJNwbMf
V5u4Nc3IWnxYV+y2EWb49wSZayBIFIGInpNIKD0qHFIxPSKI1o6s6DTW+rAhlQv3+Jy9kps3HlWM
KbZKLn1yL87paOZT3SRPA0ZcH/mSjWFmzu00nLPyi+8grOhsfIaThgvazZOXNq1uTdM7YBW39rlB
CDhE9sXqlnRmtto1cT37PC6f0gQrFz62GgZHn8Pe1OOHwqjEXd+2D047v8B5X88oUYp+OOp5Uu6d
ZrxS6K8fWNVp1hiH5rugMm3bzAQbmpkDUUii4XIxt+Iun0lQKKep2ZAHKQKZIMwuS+Z6WRI6iGED
J35WI1ud9JX0RDGtSDYmEzVZmW2JUUIfYY7tPi+HL1Ymp23uiHfvHGnQEed5qn15Q+LJHBmTpQVG
LHx6cCeuiGueQ0t676TXAgvb6NzJ3ngqZ2IYGksP/NQubgeyq/IctbbVOIdeJ4xDxS+psF9rvyN8
IPd1VJ7qaVBIASol422y6jSlWH16VcOEd8UQbxwBj5pMU4vCzYpG2ckLp+1troJ1ZWW+PCadmV+M
rlbA/BBDSrDYEaPnZ3fsb1otZwlpiZwY3fXNsbw7jNYdHutS7mZ3fi6x4H6WjUVKwqy6CB1CF2WD
ae6NeNibxqROHgNblLhZErS6HmWEswzK3pCA1ZCaoOUv2WztpJ28VvNo30+zfU3YXdQMI5FyJrdp
3hn+vkpJ2kyHqd3jAHzo1fheieaqKLJj3SIO6ZbxsWqsl97TyBJaY+2khgUImWC3kKi/W3IJFYi2
ehh0pbZE0V/o83rVnBf6udy5Y0wkN9mWK0ml0MqLAAWOKRizd6SJNHvB4Wxopim0rWbX0LJTUnOL
gkO74ej33ujVBTz4yTK6Q7/q2mGq7VvWt+rkrnzmwSMYIc9MgaSvfV9q9eDo9XfkQBfCTjdUwyYc
cJrLCfnTThoLvYS1dovjPcEvIHnWlXaoOvuinfrhlcFxA42owuosGuJMloc2fWVhunZvZKrcVKXX
hEk7vOHupTw0zeqjLbHweTMeqQGPaqEnd+vow4ue5+LJf9fUej0MpX3bkCQkZhcNLkZxGXixV9V7
tnbCJdCGkcbxVuvO0H0HNSvuB0K7ESriBdRpXJ90vgF/pr+TKG8Y6MbVteZNGVAKbCkuKRKEJ6zG
o51WCwGI7mAMGOLxQ2Xbvhk69QY8tfbgKINpyPqMtrRrYHH8GNvIX71zwogxAyW49yTQFPPlQJj/
gRTJSuOQMBAHJG5Nr2qoVCMlyhqb76Yxuk1Feo+GtHkzln4qdGIz8slA8pbMOcI9y+6ZnEwsvcfM
ICLli613JD9tKGVSnrFDBeCXMNc45J18h+4GogIsb1DaLk16uFVpT+YDX57ZEPKA2ONCx+d/o3Bj
3/YE1b12Os9RxBHJN4mwJQdEfZauQ9jX3tVSAdVeTRaW725NnCfSEclRs5LiHGJR29xDt6XJc0gi
kWZhxDzYeZOAobLzOoBza17lLTyt3SbVc7zAk0Ve0zwAtc6ldo35gHjbw0gw14uqy3kaojQfsPOy
8TlmvQ7E+CKZ6NQlMQBeFVpx1qX2nWmIOEI5QDYGOWgkFu7aEt18yveAxNH0cxKAEfkZ5Ygqw5LL
VWXCCJt9YJSYZqOyQsbJ5bVWfMcIzFuXULQGE/c5GRictycalnWhWNloThiUZX+DelOyyJ6lDrdL
hVkWJq6rdmpIcnhp3+uzFwI2vwxsBNkD/XCN+1kZNBUePNNum9fM5kbdMELdSI2wtGha0ZrKbUyp
z1WKmKCJKl9Os8u2Q6p2VQR52qb1tOunoYNIMktIZ5BQkmK+TbO+ZDdz4anheWgqVR3iSVcIADvG
slBhzt/YdpYVkdaUar33EscmSBZAN79ePbIqPdICpOduB7Dds/wnTneoYvM6yN0pV091ZfZ3hLAk
LrE/wpAb0bUl1pzJ7+xTOqm0IX9yyeZdrUqd5CA/H/oLq9TEPsYW4+7SWM91Hm/biFJGZgD1ymcD
pTarQn4Yk7sxp0w0EU/6WYln+RoxGhrYK0q9ru6HjsJvpzHS5VriBHK3sV4V5cFoCV18TOcBMVs9
k+YYtdXa+xvlpg0x/NmE5wctUheQp4oFeVmHIZSakM/EXmSBqWAge68oL6rBBLp2lmEnVbs+mbHV
voxA9kDLVkNcRkb0pGPu5iKPiaIhnDRqFZiOlSraLXPiAjkdaJfKd0HpRWFfFtM470nLmQ9a73Z3
Tclqh20SLXXfIwjkcl+Is7F/VZ65d0kuuNA9li0+pUZGS+9FrhSU/jZxX+xFF7OPrUlx9MqxCt24
7LdWJpr7vtSGsNc9+iPoaLnSprb8OuQu6Giq5Y+5cvVLbUzk93pBTha4zPjfylgX32W7qiLQXVN7
9caxKgOTp/ykRJlvjIqw5jYr1qgrak4NxIeOzD2ZuU3dCsTe6vXXxcmIGalYRvZEO3EA6YaTT6b9
eV95bT3hBXj/4lBDbXXTGaJ45cyaEhahDWSBF/leqYYMmp698oC8nJjEdHnVMIkjV6yWvSN9dN9I
2pCMjWSEZqhWb7WkEIfEo6kIJtULR7N+ZtspQ3tR7bO9TMnGL7Q5rNo4fSScAttKORz9kbBZq0QL
RB4PxxN3FMbWH1lvIDms6cnvYxlJAs2ilCMUPKWw96obvvVwnNveSZvbee5uqnqqLhPSa4J1Rutc
IIRkaC3z0KhcssJLoM7InDv7QWXjQzzb6SGnBGnjVYJsEreOmoSAkKTVjQsjQQOYUyr6ViG23sUu
XHFVE+VijEYeFXlffu4SydlxRlRPd3D7xCdhRD2zr7ummhZOkrk4uLGxnsi0acmnki4ffIIRwise
8UmGYvsBP/wvoDD/0ZLy34jEnEnMf4/EXH0dZTZ8rbNvv8Ax5xf9gGM0G0enZYEfu67jGTg4/qkL
0Qz3k44CAbunb7vgIecC1j+oVNP9hCnCt3zy2Hzd+FkYgmXFNemR94mtM/m5+bcsJr9CdOCukJyA
Ph4JxBYyk9/LMcix9ZtpzFDrzuQXIZREk6708Kdr8i/g8zOk8/8hnz/eBE+ohzsLNuz3Aj27qtyE
Itsvs1ek+3oZfOJtNe1Cb/Hv/ed3+pcfB4xLWDDDRBKdVTA/ETOJs/qlv/gvjJYF8l32qLsBu0Px
t4DN8wcyDduC1RNntfifWshXv1akfDvPFPdV3qbWq/G+WdLpr0IF0CD9dt14mzOQZxsOFpjf8VMz
I4/Y66xnzOw5fpHYeiKvBknKaBqRT6beNkbFvS/qpfoLI+G/emOoLQKzvPM9+DtGV3ADjtLWn60q
R0FvVAz1ep+htSvO+sKiMhHniPxEb0v3Fxz7r9T+jysLKggMiVLqz4anJms0U+JmQBE/5A+qsmdC
/US/Ugw9mpq+JwXfNjmqx265bRxzcInDa+HX/vNt9OcblhEQ8QPebgQLUBS/3kZk+bSYEUzKookR
F11y37Vaghav+qt2lD+/kQ87bKFAE9xLH+KNn+/XWdPSxU2tZ6aYbhuPTkfJ1kJ4rkqSw3/+SNZH
V/QvTyGqTo//jWfTRQP6e89uLTRtRtJ9okwhgVUFmh8iTMk8J8wF1WfK7TDPyLTwOSovU3zh+slC
BpeoYH17apetIBcTqZ6EPqakuTQxLKIbU9gzSmF9reaBITAxBhjslUxMRKaMD0h3eEZWosBX0wtM
mXlOqOkJQUtWV6NI8OIJlalcKzRMM1l/b5jtbHWOnkKfT0CnZQakmCV4oO0EuVTdWa6205CL98cY
JPjKc9bxMlvXRW0rp/Cy7dyN7Vc0zpaNB8OP61sPE9STBa/lhqWl9GZv5onfBXaeTwBMBuxk24kR
ybqcPYXtBxs1wmnD/iwm+v1C7HnUWLVLHA8hdbCFHxIL17zDduTOhqGhnA6xbQKZMVf7gWB8KYOy
qDSXCNikP7Rxm9Lbq4lGQXDifQgc6quJ9U1sDuxjvKjN5KhlunfxwFvHtRacLjmGTl9SrU7foZJx
OMQSG4GOidgV8VdDenryOpIrd7dOjjacplHEI4M7ATZpaAg6P2t9p2t52l10A1F/+mebcErOTYJ9
RrslT6QXObiMIo9vDThGdGtxEztZIec8rLSy9EuUIvEwGNpmaVsJjmK3c91rJ211NClf2rYhg/3W
XO3Wq/b67FT9Xa5LY6QhIy+1WHyeG78BZvWBXhb0vGMxZMfKkEXHpGjneIxoa0Bo7GDmJgKwsWGG
iQ8avPuqTDpCKfB06bGhb4FR+PJDzeBEKSPNKHAeQfqbids9UShkjXaQ2S6jWlDS4mLHh6mFAUmD
0XQccp/Ushao+PRKfl+lhcovB87v6Dwh6bONLycrqccFJi7LOTEXVgsvvhP54mBacDA91vVDn0oy
uiOHWGHLQWIPuxwxviY24yz2tO7gd70qwnHo9OqUwgbox//H3pktt41s2/aLUIG+eSVBUhRJ9a1f
ELIloW8TSGTi6++gq/Y9tnedcuzzdm7cqJeKkCySIJCZa605x5SSfvdO0Bj7nHVLgLDnDIwb4EV1
+9aqw2dnkHAtR9evPuCB2+lnp4bJvRK6QowzMKILru1UGtcjsN5kp1j1sicdZna/tmjQ27tgUPVy
A4pE3rIteOm16lI0gVbfFK+q5WC/kwPKrhltElVTxjlRtc8Zc41ply1+6BxHP8n8i3ymYqR/qVz6
pk1qFQerYV7plzZmF4qjJt9YKJdR0lhRY++MWQXdV2z/atz6qDaWWOEQ51ddRZOJFLZ0SmFWFhIr
QQS44VHPo3QeLIJgkuscTGe1DTUi15dCl57zQN/fzN6jeuz9byLvHRlyRNYWRDFvqu32GUdLRAtU
8bhHJM/0PrOLZCyi8SQjvEfOWprjnISrntZi8Vgu55yddU7/ZX7QDqgvBNYtlHvWGvpGR0OkC99l
lrr44Qv/RoddBfPXN0DKNbOsboXn0yY+8ydwBXl2r+GwStfc5GCVzha6zj7OFX148KdDdWv5mbqZ
hqLAKTWIlGxxqnYVw2/0zrbO3Pqcei7oVuQFsO9GYJFYO12A84AxqS9W9SwzWgo2QnptIXPfdZSF
JAJQjJc7W/kJvhikPkL1Gmdi4/G4YC9LTC6RzzZEBAKCiMaV8oH+kvfYGkvfxC5g0pQglmWYt5KB
D4oN8Dv+CmpGftacDNkpbYP8VeiZtuyQFeoGvrVHYExrlDmNZDDoazxtEkdn49XXNI1Y2i2de08N
wwwGS9NAXFJpJK+mXbTfJrp2D8qbW6itsMo+IKDO1jpD4PsFoIV56no4HbE1YilZTdNoZpvZDPUr
gek18nivQO+fOYIAv8Bqoy9eRPsWSdbQHCB4jCiFm1k8C1iEr+BJ66806LuZ/aPpv46EWyjCXSAi
dqpp8x0dJsi7ylrqfWm45rQNVR3KuHCW/KsHp+xW9rp6tIzJeStqQ/kMg3RD1tLY5/dWWYkv8FTd
x8k05m+sUEUBPzCPwphtzsInEAzw3jokAFuslvTNjSULPhXuaqTGvAzJTP3sJHFHf4c7sIoaA/fi
ZN4ttkvSlQTyfG6hQzBd5x4R1XQnE9ryfGiUDHAgcNqC+YcS3gUjgB/mPnQh6glHbtwUTk9fIS3n
K3MR82HhLKpvtOfan1NejkdhyPm+4huYY3CDmFObcrKhBrdWctUWi93HvhviPyGYiIa+Y0D2jiHc
YlqE+D9F2ORC9c1puqBcu1JhDFVLmX7TRdBgjY0y7KWBNlgLUecRQjtor72qyL2VK3OZu6/D7Ikz
6lPyvcDeqd/8cOituPU5Zmwd3XhyhZ4EEutipmUXp6SmJDt+e6jWKBhluSnrdjpmpSfhu+fYoLa9
kZQvPDKNBZe6saFQJoK4lKGCeL0O7M67cwT5C/+/dIWedIYb2R662P++dP1TCvyUfwwpkuCv38vY
Ju+nD/FjKfv9j/xVyvrf6QaIeHFEO2dlAdXXn9ICgx9xMkOIRWHkhahD/0taYIV/BChb4ZFQCAPO
Otdk/5IWhH8gOKLEwQQBEQlV738iLfhZv4TGEoSy78Ja8ij9cHT+UvtpfOCdQvqPvnbomP5B+mmE
D/pmN1X684dL9fuK9vtrYdwA0RS5AF/O2Igfz+1oZ5dKCoqjEaPSaknTgjLB7M5Nuad/fiXK+Z+K
wD9figIdWoprngvOn19KLaQJQadFnT+TbO9EBxk+cTJlvqbdcluf1xclJRp/cqMQzL3oQMVLYt5k
edoyO/+U6Z3BqQscTG3GiV6RaoHv2ilp1ZMAsEH+989v+PzRfygzvr/fCIG4h6SIxsKvxT5kxdqb
Z3KJJk3vdBE9Y37MWauAAJgVkiAdGzS1N//8omd9ys+v6tP6d5Blm99dM7/KyUhb8ipCvMjIKigx
wr69RX/9Sb5ideur4USYZrOqjbk9ZTm7h3Ksjav96CTP0Fl0KnGPijTPw9vMHenxAWRyhIRc3586
+YRtdd7mFhZi3wNZAWmdDMC6YcyaRl80eyy9hvZ+HvxbJYXajOB18aYt7nryw2wDGpkEFtA/RFTg
B+0SvR4G4EZ12m1E21XPZx+Eo2T+m0BlUCP/dknQ8fFF0F2yUQSdn5cfeiHDrFJm7CO+TByc8cBO
iN6ifG+qmrMGmIB4EukL/VmfaWByNJPosoJftuq61N/987fzi26eRxMdmM1zgmSWt0RD4+e3otuS
bCEU4zHIexyrtCVj/Ou0OWuGMuCqR+bPDHtJkiszy11ZDJ8oUIf17PXPqFSHwz+/n39bKX5+O79W
whG09wDIQhRHODlp/PfARJ0Bz9D0NJAZ8Zvu1y89qe8fnvvSQV1l0gc0zz//4XvIFSczR3Ki6El3
Z3Q4Shq9vvzNE/CLwevPa0wripUZAafFKvjzy9RupyuLOUts4CTGJ8lwHs7COsinE6ceuUqLJdaE
oFx2GQfAxCJLJeh0vEAZyAjL8sGyZ20gdsAf7jrHbghHkxdNE0DXpbKT0WmqrOS0zKA0DGfaskPL
DZXgznANn5QvDgORvOLMhTw4ix4Hz7qeEuEeOp9R2CLoMlDZMTkFxbLpZsybfj1eWcxtrXxieMkw
hxi5IaZy3pEiVG9cJYZ1UCVvhlm8l838ihylP4aclIwoXeKQ5LmVF7GklPmjzGFkhD6nJb8VsNCz
Alx/Q55BhLH6N9f5b+9l5KIgtqwz4efX3lCmqn72ycHBSFDpDRkPbZEywcWeekHsxEMms/Zgmbi5
QMsZKxLVCN1RceWFZG2Sc/rPd/Ivjbrv9xYLHolSZyARDaufv/QAdc8YEpjIIAgdviNoqBJsaa7M
bxHWPs7Pqy4bf9fO/dsXDc9aaLSdNt2rn1+U4x9kPZgzcZPeyJEsOfJyxpU79CfqMHo6ZYGnrXj9
50/6t8uZD9CBBygyWZJ/Wc6a2QxcSWRpLPCqiIgVPNSq3MHewUxrRGtDTF+CdjFWREl80SZiiRqJ
Elbr7DfP8y/S5T+fNMAa2JkczFHYnX7+/AlJKW03Ufelw+yudW2iyjYdEm6CuUYvl2FORH257lOF
3n4oVNyLMdzYgXHVcSq5DHHC4N1f0bIpLv75Inn/tvmysnFfYpwPHZYa55e1BkZSCtKYtSaqX52g
r64rfaXBLnmzv0XaCWI7MjskWc6eqNDFT/QJoj2rhZdPmwICEEg39ijLhLJnD8OKJPFX2OjeuhJZ
vS6cu9wm7zETRbRTEYhBgiDMdQBiygnPWR7FqQ/ncNPVxqvKdZxGVIx++eabtNoMzd2hSNWaC8za
SXLu/DTriVYSBA/wz7OfvXksa2dFCkoJazkG6TUFhCKLsCYXOBUHw+yneK4Nsk650GmK9Non3DjO
GXqurb66zUv3N+3ov9sp8KWQ403P34Gi+fNX7WV910xJEOL8JnkS6SOhGOMG0+IjjtHhz6XlP5qi
/eN87Gef9f9eZNsZHfrfFybHt/anEsQ6//pf4mYz+IPmLgou+D8c9s+c3L9siab5B10ti40WuSbd
bb6pf83SbHirnA2jM8wNt+C5bPlXAeL8EVmkhfA4nisGJnT/SQHy80aPKBjLEf993zF+2OC71sgj
16/JslquUzcW5vaHj/83xQZ3+c/w0P/6078c/rHcIVeYjOrc6mAtt6eaATNn7oukKZcNgHH7ro0q
78oSZnSyUM4dRsAT742NGOuizheoEjkQG0bqtgnHzCGglt14cPQ2IKFhSzQD+hCcae4lMIXqw4lG
fSOsSlMm0HN8HhOynExoqNcoIrqbsE7nR6df1Jd69odXhtTtU29l2X3Yh+PHUid2PANy4IAQOt3t
OczqPhwXfSfMen4h4VRdw48jIXCZktd+JkoqNDxWH6VT9H8qyMtPQS/rLscugLrVcu49b+q/RnVF
XyEf2cxa4C3gXHNTr3whGiR3vSRykqhHvSsyb9jDv2qKFe2MarN4SbKuLA//X10G1TMGSCyaoij8
WJd1tFXW7N2ASQ6+Nl00bSIjMZkxTXm/Lwwr3whf19d2AMFTCE+/q6Uu4ylR+UE3oz64ZLRyjRZy
KMC9+he9Ifob342sWFiDS3OvKA4R8iByqZWTfqRimN/clDHHWkbRsGlA0lxRS8DFIPwqOTtHkjXA
IBysxINuIqKsTqJ3h5WbB841yg5Rrmn+qG8zQtXXKXfViySF46apER9ndeDdiXrCPhON3ivcdPs+
KMjnIu/YC4kFliR0wk3Cnw3nhON2kO4nyBcblZMOs8IyiT3MCus9b4h2HLbwNbnm46Wak+AirwDD
rHprFJ+2oTs61EJYOMLrEA1WzsyYFEwspnyD6T25OMkOSJ5/IekiryoEDnsCR0q5rXlAHpypIYWH
yHLnpnON6ZR3JAOvSK1ttyFswnviZ41Vq8L8go9QHAanNI/TJBDrLl5VU011+Xw1ZrkJ7d5wy7Xu
wpLToDEnnyGTqm3YWuYOPQQwzxy1DuE/mHS5MedbRiMDu1HmxWnjTytiyYS5LroqeVxa3a+JpNcn
XH7NhZ8o9ymHOHzDtDH/UlhLdvKEG17b85TRm5bobBQAp21CIBrDE4Tzj76vwq+zEMTYjVkj6G2W
3Skl5/GTXdWNIRxwOEUtZBK+1bfBDeHuxl6PDQXhlPbIMSyQCEnlv9fCzW6nocmvUQnnSC+bCNdX
3X8FXu8eigJ7/8IDsRqGqid4hjdeG6jCWrekarMj5Fvs1wn+yEhYF9asoWI5fL730B3Evoayhyg0
NMd+NdiBFXejSfZE0PQGViAqgXzjIUrGWddgBUDtU8R6gVyn2VxfUPYnx05qD4251T6CwxrRFxk1
UITR4JatxfNoN+5jJHR6VeTL9CY9p7QupPbxKnNlLuWSmvce9yN5ptJ5cyDxEz6j82Y/9rLbsKI5
l62TQVHh7HefdtLlrSnr2tW1Q2RONdEVBX3Ygwfs2i2lvnGaqL7h+ZkIO8FDyAhqHOnk2TqsOvtm
hhdx4FYgOKnj+UJmrm4ZbECREmXkvCLKIfcZm53NK8CM21RI45ARpjxSUWS8+tpQj4lhTDvlTOph
Ihdz63Q4X0tZoZiepkVtkNT3O4zD4VpDv7xCImdu+rJ0Xmgk65fULa1dPigBAGsYvP0kgmWrEBDF
fHRxcFUdbBFygy5GJHgZFAaAfzIRX0i4zmNr6Sx4O7117l4Z+OCGNmdpLCbUDEtSHDs1UkGxE5n3
izJNRh4ooCmJEgKLheWxTgYq2FcZypMV+hN1gxi0OzLM4t2knpF+QGQoPh1Ik7i7SdHaMLQribJS
ytql6C1vyR+PgDcu4XDHMIDuSG6TpJwW4rqwDHFbRoHcjxOciGZamne+jfxacdo+SX8hcd2Q8nmq
CFLSRCHpWwc9I+BqEOYcjBXsUs5QMBYl7Ook2UrW0AGJb4IUPu3oE4UeSXc0lyQw/zKR4MqN6Tof
XGYedVPAW6uJ0/kwcADsko5Axh3MtS7bqqoYbpdIDfteud69InvzQrpGeBzMSt+YvWs/u73UTDpU
DX2Q7Bli6lpucIwD23Q0zLW0tHMNJI6+xCzTBUhWr2/R4An8A/mADd1Z9Wou7zh8fMlz7VzpoNQX
JBaf21yj9D59o1BbnamSRK86ekgaIpp6wm5XHf93MH1zyGKiHYGey6H4Bn5v3o+pK7cMturXTFfR
o43U4TKdCpMReNYsD4TBzDdECIu9JHnoqyMKI57CllpcYZRIESk3K8hPs3ve8uYDkxRcwQ4AZlnm
EQ8rhem5CtlGQ5g/WxycNhIZ7v3sBREjFfvcukyK7LF2Szu2eihUaxaz9Ejkhzyafb18SFcE0cpM
k+WUDiRITX5gxOacyNcWoMeuqOvuleRFgFchKrQV+SjGwSCDctc5xdysBs+ECFXmyMPDpAE8WzQk
zaHXiK4ADcGK8qV5HKzG2Uvk0vxih5dfIBaeusK6csy5OBiMTl/R3RYr4CUpias9PUzf1O2EkJBm
yob0M0bNfR3edmGes4mV5X3eTdk+xEK0d4yhuicswjn5buteohgK1l6NlnnlsvHsGJCO9oqic9kA
0rWSNZwl49hglnoREqqBMwfL2T6TouHLmqZkSMq0Z7VMXXTnjU5x60qreWBt7ndj0sJrUiBWSUXW
QxcnVgRmLMP6HsQkT5oH7GDRyTMD51IkkXEMdD3eJYarN5yHSFRm5B6dQDQS250bDgGjHtHaduIV
l54oRmzP5nKBImjTS4uebwPvc6OiyX/OVCHBJvjOiX6Le1w45X4hOHJkqi4touFo26gLi/zPPVzE
j1pX8FeSSYBhKLM45J/cRWUh07Uqk/beJCHxDsplsTUyUkhLMGR7MK2QPoc6uNSIHtGIeFS30Gn8
L24adkeIbrB36AnA5yW/hfQ2MTyXtV9sW4r5Aw/usmvSIueEpjNifSPrs7Uc/A5eG9FJtYIENmwH
+1b6AfYi35vNVzJ2itfWJZW+qKqWNHidntD+J4hg0foTw+ucFOaoPXBCKLMoKEmfckmfWnNsK/pV
PyTVJQmRBs8bw1sYORUOP3ewnjT2yKMzWOquRxe/LzGGPDMbta/Jquxu4eJ4FxHFp9h5nWk8R4s7
cuQwpmXnz2O0y1g7bhQM5bs6qsqtWTDJZWaX9PceA/6Y9OhizbbqpBt8RG4Kxayo4qQDiRgrX74x
UaQNRlLiwBEDF5qf7BcwEDMHSfwESW1Ye5bo5FlZ5vwErzl8MEWUPszJnB+bLhy/VMHSb2aSpvdJ
MtX9tuz8jySUHEpc8UztvVmQtiIHNqsYJlmCY6AMgrtc2N5OcqNehvk4titzmKKruTBRkunJuCLZ
te82qS1Z4oWXoM2fQLKSiMXVzOr5Aem0d5s7SfnNK+30jVC+3gVBVCZHI7WXW4fD4GYmXvkqJDbu
s1zqvufHgpAJXSHoWHlE261sx/DadTCz26/arPYvxyQhabZMF3S2fjPrrZcq+WSTf/BktlPF+mcz
lqaki4jfDovuG3rs5FSBHMWqN/jn2L/E1hc2mMYb9Eaku4UQg9ZKwq5tRyGbTU16zpp5LCgR7CbZ
Oqk1DAvYsRfLNA3x1BThlZUW8yFVIwHXuC/xOxBDlpzBrx3aOjkxBnAy/yFsQ3nokOIcuuH8iYK+
DtYWicoxLIf0a2Rmww0yfSNHhuO/F9Xk3mcqEReqnpVHKF3WGhvIwPXtnJb5VemiRSoJH95loZc+
gZXkUXXmJnjgXFXuwTyoU5PZCw5SxxPHeepcElxJj+VqBHKHAHtM4HQCB6SeI7jWDpmC8yrCfHet
JFz3huzNVeA3ObG9S33svBrNFOqOyxzXq79uksXfgLNdHsADpnsRdPONpwPixHK7vR3q2b3Cw4uY
azbnOnYwGTC37ZculpPoL9GyYczNUPS0eeDlK9D7pG8PFgbHxdAfBWXaugVDeowMWBc2+ZufAQGw
u9Z3+pe88+ShJa4XEHliv3fRyHPoNt7VnGY+RgU96GUjVVcfg1LNO7NPp+cszBRb9ZDiXbODmwHk
w/3AwPvo4tCB2O94hMKSRHnDupi+223hPGGPLHCnaltDuDJVtu1DGVAnVSgUiJYfSJht/HElmiTa
iMEzTtihbFjfJYbksLCd01SIaOdWTCHA3OpmLZYo3U6FRwkK/Y1QQmN0XiyrH9aN69X0qd1Wo8sI
sAARIvI6tFb7FAnu7Kigibiy3NaHi+7ho+JQh19NmuR1LHXwgWBd7cIOfGreZs3VklrLYZCBybes
ug0gW+bvNc6DhyXEKMjMnA1+gTD52bmth/yEmSdI09B9thmZI06IBh032mseBnKY91OURI9JawdU
pcWo132YB/hvGavTpABCvvJHb/q0/bmeVhqk3I0WZvCt7zP4PiUUcMQ403JF2Cvc3tnv6ptKBHto
r0Y891wykocXNGfILcYnAvrCr+lkFMNh1Kmdr6XdUwKHqf9mF2V1SJkc34RkgD8AMWQ+kWQ6jEve
RQ1hjSVdLAlCPvzQpwKLxK4wVMEXMi7pCf1Ttqd09I7eFHCQZi9HBR/lV8tU+a/lJIs3C6vKti89
/85MhpQWIeGEMVxNb09UdXXT9tLcMR5t3kOrdradzTFjFTbyZUq7mIzySa7KYXQmdniMOZAYkseo
ZfTnL25wmozWvOqUaW0FA8xrG8ndCOs2cq+1M4FEGYwgXlrTIoyxGXaqLvyzoVbc4+M2j/gd1PPo
tsQnG7mKTjMKlks7qEHVIY+oIGvAikXIanOfFnuvBXfvDSr6CHxRftGls0DbFUu6HSiaHpJIiL2Z
1uV9ONcudSYgc8YscruYbfkETWP57CIldiPpOld6RmTmBz2ySvQzX2aQ+2w9nP0JWezqg88OHyMO
ydecB2jKhk1xXc/ZDPSabJIDX8tCdmkUvCmKAEnprTEljBbmEpu3skP0NW0ByTlP9JgGhFOpQXyM
epi1sdyHTQ/SZJzEtpFNf2pY/86b+rQdAHvW7D5BtwcLqDcpx8oNcXyS9Fo7v5pIugZpjm/nK27S
18DrCRFxB3t6zc4BznlvmC90GyhXm/F874egVWj/Ni+TSO7bKZCboLfwauUtVR97HtTApWmZbBmz
sTaagB6KP+psRqRqLF+DoHwUJgJVw8GJhhN5Mm4RYxknkPzds3Qs8VEYDWSB8vyme8k0itIl2Zrs
VegiDTJHTfSLXUeei+70QnESXSpLZLulZcngVHD+3Oep56H2CcpTnBgutPaNkxc0HNjTJgKptdh0
ROzW/zIsVnKtSpCgc0a1VMuh3qFzGrapMtorZHLVriim6SRqWV1hpmKii1sON1Vitst26XsXr3M9
O/Y6NEGHCdd3yZuvQ4gEmW9dUo9z4PKrrL4fnTJ9BapHg6cfAUdNQXNXySB6D3zLL9awZrKjb2dY
Mocuy7/SlcPtOkjMliu/p/wKgCFcQ2MgDbX2u5NXBv3G7KznFFMgd2/XxIYc5QEV3oDishWK4ERa
UBbbibYvES1wZCpbqVoOyG1/59Sdt0MGnHIK4tCHe27kslrKCOttz2gW9yDcdr2lyjlrkVy2w3ic
g+JCoDn9CnhE7UwSHOG0UqC7Kz8lPtjCdHmrAB0zLDIl4Ku8dcMbKtfoEA1Z883ElNptLeSpV85o
+MdxNh2To5czb3QIgI1DU+UCs3KIrgs7Av22Dnm79eWiausT21MFtmVM+12elriVhjwRH36gUpoL
VdefZlWFN84kcitW2Vgv70Gy6BsJQ6jdsgBYARyWmnqGYIChXTEt514qci+9m0CHnonEXo5xD34F
vcHWfXKrbgbVSY74SolJbXx/HJ/TBPy6FRjBwbPK+rLrnWzLHhoWq65nDNv1WbOLctcAirTkntw2
7B+Ey1tm/ZyjMCfF1yT8nRSBZtw2feJZq0g0/qPjskQgBkYzU5MQcKTjENSb0SG9miDT+baUtkLV
MIt396xIEw7Io1UjBmD/weg1W9+X86PyGJNQRrqPs+Eb7wQoJzsfIfHJr3HYrjiAjQ9dlAc7NAEt
LONkfm3wZqGeNsmrjXS93HaWK289Q6Y4TakZOb9DRKqLKFRrF+HjXQ/286O2ewuPFVkeSNQWPFsg
leKhNKJon1ue/xaiMAZxE+RBH9eY9Lc0PAaWmmC5zzoxbgcFnIZEB8P4RDSuK8S3UXPpqaDcYjZ0
32uCJC7Ifl2YNZlUgXaeLYfWbI2rUhXWfs7GdjsFwkRLj+/kC2nwPHdMIFchOxiH0Abpsk0bFrGI
Dpc9abzJPczT9nVy7fyDFmWAO02mF2PVDO/LZLgnaCL6y5Iu7oySPNkF5vziWYuNYhEp4LERnvul
tYW+YyRgaRistYNkw0BBQrD0LgnPzNQanTrqbIuquxOpeEyK3icFCn30dTG6wzcXt3sNLd8er0cR
QTpOOJOuFpnjZ65awK69HT6FhCitIjQbp9mwvY00S+OQ6fyiFOl1Yk/0R8oqJjnkwmIyQQb3CwOx
/J3wY3cbzKG8T3zD3rlZgLiiBYmBVTCo8k0u/JHqqAqf6Z2nLitXnVnEh/SYA5Vsw5eWiLpPOVvq
UZNXfkmGaoc1fmjGHVHA3L4em9qlbc5Tsabft2DNSlly3Jpw2ChIfO7Mwq1O9Em9bzkPply1RDdD
QyuhaVlWciicINoVvlr6naWp0RH0l9WGsJMCHzl+/A3VHpE2holeA/K7qrpNrYnlNtKK9SUHMb3t
SWV7BWRdvw5ButxjlM7vIu42mhNNesqzqL2Eou/s5tEwdh2Vz0R2HTUBlRPFTI/kaDVlKiM4zQ+m
hykwi22iDP9ScG6kXWbQLZHN1F+SRVc/eAurX8pwfUtx0eDQx9tXmURCiF6Nt9pZyDszS4BYss8h
QTckOLPKbLAsz7c+p4VNmi3GxZy6DjIxi9oHFMxlXTbtFR7a4rkwkWWvg8lo9mVho5hr/eypSWmC
1Q1pP0AArGHrT/AvIHe07ttU5P3FqLTelHgiXlGIhrGXCUKiyyZlkNFYaKzcqehjLlh9gfRbcjBP
ovscMsGVWSVzPKeTWo02bEY7HYaLVMz5hg3BPapcDqvS1OZT5Zk53aS0hlQ5KID2jE4Olarr26od
zYuZnAZqYQckiBXC1EodA1ovQv8E70Mo+l2bouKfmNJ+4MwPTyMgLshbzZiC3mWNe5uhlMzbpims
l8qS4UMz4NK8bFrV6n2atcyz/SogBoYIR/9JB8F8rEvkdVY2S3TkbmWsCXTT7gupHHMe91JFzday
27nZ01aSj4s0zFOR+OJBmqmB9JfWGoe4zjlP2RO7hj8OMJKYAp7Rtxyr7xOdyiEGiJAcC7iCz4Wf
eKdBuhmd6KRPNmbSFvTplyVkNuOEBIZr+GzhdgwNUGNUTAi8SHKqLmzRc2Rm2zFEjHNH3xcT8I21
a40IA33UzA9wIa2rpV6ML43rGCQ7jQuNRr9354j5mgOTLsqnifV9GZ4xGWAhCC2b3xDnhPEdMn/g
oGTVQCEFEG+tXVbab+QIoBgflV9mFC4Cyz+KXs3Yv3MQuknmfawkUevXa+UD4FlltL5umyhrq61u
B0desJYlu7Yqo/TA73bzm3atOvniJXqUF0JodMn4lDHNrLizIkGCNgBllu3Kh1HjQwkoty4WlLd8
XpzhCixmlu2yaLGruzEbmXNgqQkw7gcw2GEIFerDGAwAglRwott44UCR5kaLE+3b2sPhZpQkTq/n
jlyl/ZiHtQO3nfUFdBYI/JDA8Ls65Ji64U+3/a5jHkyXkwQka9cuNrmKJnMkxOuGtTNNHpLFUCk7
NnHeF8UkqFLIORqOfQYX9oJ+YX1H4sewTqrMeMxz27i2yggWEkfu9rkJYFMc5nrs7gCvFO/LMLU7
chCGm550DUaZab0jLIvkKcKvB2ul50AdPNxzNd6sYvmsC6OFb0A8Np3iKbNeBfSbBdd2y7nM9AWF
UuW3wSNQqjrYEJsRwHXhwWUZWh7hbRL30xdd4KxFN5H8NQ+YDJIpnw6VreRDjuBpnZmDvzebhSRe
kSIBcioOV9pE6pRl47gLwZqcliaxj6xz0/My6mELo8IE3SKi4iCIl37GWrjseW6bc5JZdtEOIW4M
4aWXWYTpY1URp/eAWcP9nMy6fh1n2aZkWZ3jyxxaUuuphMPDitLbJ9vvCaioVEF6DufUj5FVkmSx
KKoOvbbEPREqxSaKeBq7xZuZIXnjfR0Q7w4J1cWoHvjT/aCn/G4sXL2m7dvegZayDjxWCN2QpJ3I
0DojJEb5UAWdvNfQqY/CsfVeeQsDujMip8TzvTWzDoNK13mfXu55V1HaaGYdCxEYNE0ZVRRL2D9p
X5b48/vyUpq43GDz0N8Zy6Ff56jdnsBih4SWI3jaFzplCkLw71vB6MFdhZWwtsoY+5sciIS/4Ukx
nscygT+R9FNGAlqayq1jCowgLcJfenjuUzqSeRNj4yuuEyb7J+hmzAfNOYW55Pr9lVmPVBDwao1N
E1QR7Yk+S53V6BCQPpuhuu7zYjrqqUnQ+8gJ4zoyLKRelrmR80SIh5NlsaI9/VqWfUR8VFvJL0Wi
y3DD+IewB/7cgN4T28hKkcbjX09jYoHEMHrrfWisNracbHkI0koa/wNZzcP/U7HFhAL8oCA5xyL/
lFt881b9KqE5/4O/JDTOd//4WUvu/Unp/r8SGsf6g/Uc4zR6QiLMzkrzvyQ04R+oZky6fkj8ne+x
xP9S0NjQBpHbRMxNXPsccBD9Jwqan5WFQEGR0Fh2gPUWTzrCwvPPf1DS0DNK6rYNNLO3eoytgpU7
c0PNefUsG+6wo3aO3rg5uvUfLtDfSGy4HD/Ix88vjHQocNFKoyHiw/zywiaDROJu5uEYAg9cSb9A
0mbYzQV1aPob+eDPKqG/XgpJNppN3Puw0H/5jCQh6WluhmML8WRdjtLfKs/Pf/OB3J8VQ99fBkW8
56PZsM2zKurnl8F8mk7QqaYjNjdBVyXMtsL0qseAhedyzE1WwLKy7M04qBA8VdFDef0Oy+BNz2+5
yqwNSS++H2MkGnYGwJlx7VttRx20BPY1psUWxIvr53RxyyvcHdO0asb/Q92ZJcetZFt2RLgGR49f
RMsgGWwiqO4HJkoiHH3fzijHkROrBV5lXTLIYpiy7H08S8sPpaWEAODw5py91x7HB9GN9ee4K/uf
XSiVr4TaMAtPpWt6IY2qfVcpTOHuIMf7CA/cg9H25deGU9llIIdHOl3qXZVlPbDUgUC80VdLSCp6
OnxDb0jS5Mev/Z13ocNWoOtn6FgW7BMbhybqVBNAh1Al2hS0+hwVcjukZ974axHh86vQ+XoYXvzX
ULWTV2FB+mCn69RX5iQ/dVD0WgDHfbHRLb9efnxD9nt3ZOjI/YFHgIhw5oH+4guqwXmHZuHXV/4Y
rmf/IHFZy9LX19EIau5HEFH+NDnb1YuC9gpJFRAfm0094vojE9upbrX2e6xGF2SK/QpIqJK9s0nd
G51uTq/tzdoFTz4uZK8vzfQTlcVlW6ZeP3WLXr8S1W0X7lRSIkAAwVOR6jcjJFZjV+ekrGHqDRbS
VldBrK0incSHqF0T2eVF02bOvBisz7V/A7X/Lo6bhct2eEI3E92NtLiaT+MUXfbhfU5MUyJ2nI6Q
LO1TciYRtupkAGqkSvTWd1tPbpxCQ5dwX9EC+Pjh6vOn+Y+15feLhIuAZsIRs/Hn9cPFSJl16NJq
yL6h2PDHtTUzM6M4+xXGdADGWIRXmqSim7pBvoHgJo8ijvdhVqhr05fKMpW+dZnTY5njpzzRtF9g
cqw741cnBAKIyJiWaZdVd1Gthrd+lBcLnU3goITJqpFIdkU9hAunFz+TwmwuYpt2CvwOm+Y226CM
tXRZlUl20GOruIiHsOctZeNGA7J98fGzOLEl/X4WpNwaeG40nof++llwYlSLqLWaK7N25uSpMKT6
Y447hGYkHWR69+TiwEITzQY16lL9CyQx7SLDgu8FvUtJw7eIXRGRWJqcAFAMcuZGd+zOPdMWjmiR
b2mh8S+3MWYAIz73MsU7EySbF01V1VlUDhj39Q0orTTnA0JzlY6ouGFtlXRwXGvTFCPBbE6fbRJi
vS6hAgzYltrP9iwy/PghvrPq6AwnXWXBQdE6o2Fefqw9pSw11uL2SnEGZjkcz5cKOYqbOWbwzBz0
7qVYVjXmH8Aep8tBZsiyrOl7XrkzZ52Oi1ilQAW+yraTZz6TE33830PD1jAdoSNDzvA8R72Yg1TR
OGwOi/qKmJdmnzrwu/Qo1e/6rukveRg6URIoszhSxFdS4Jpju16vTSUft7YszRsSvnAvN1G9r5JU
O2eLejsb2+xxkHSr7DNMS5vHxYtfF1Ch62tHlFdB5WurWlqE4lkqJZmoLpyF0sOqtwOHDTAtPr8M
derskb81Oe6vMxzxG4s8062iJOxdp07dB+aonXlXb3dB2EpYtO0ZCOKopw46w6cZqo06lN2hye/T
rALUGQ8JKLAq29ijjC+ierKuhE5/++MB+Wb1MNgAMRrn/QLVcfNEblwGKjBBdC6XY1w7K3ucjbut
4//pqmuwwWNDyX+ExR7lZAdUgPzowKsalylo17WaglzDdKycUU2/ec+GjUfHIR2GnR3T9cnHZQWq
NSVjN13CFdjoBeWmdlKpNwrKwYAO/77aH2n3/5+E8de6/f99+WgvBtGbw8amHb9n319ahoXKo/5t
GTatvwycQoLpgP28Sdn9P6cNxRJ/kaBD4UToGvYlrDQvjhsmcWiEruMXZspyZ7/gfxT7f/EXNJuX
yt6Gre2f0cg5n/C1/7OkmyAqdG3G4liMEBsqzMkowUzvWHEGnlYOHXQfWpo27f44NwjVg8TgUhKJ
pm/dJIyHqZAiIfR6Bs+xoZ2JNUPTHfpwoGs3ilj/VksnvFW1Co0bDRjlSO9A/9lPBey3Osh2peoX
930SoGBplKGnPq2UwyWa/Iw1UcenC7+a7pWSTfFd2zbmlTB8BiuaRvPTEIeVT+Uiy6nKUSYz0RyM
xsyaEfWsT0Be2wcqgljNj4Ivtdo2+1CGzF41vIFmrSI0JFrBj+sv6DeoxLJCp+VKG1T7e2W0wV1Z
AFTxZKvHiNXlTCLJASJyh3GFM6gncEdB+f29UvG/0fROg45Zs3aMDZgU+7JEphYsU01pgiU5Amgr
KoOLrSiMOgIKtgi+NpxHrjvi1mPPd9yRlMYgHe+kIGp5Y8m+3qWqQ14GqFCFPHbyl9e13UQBEAEX
rU9st7SA09Y1u2UGHAOMY4Bf6QJZtQZNx7KLWUICyiSgf/NVAF4moNQOCizRCH7lhdLDtPDoERMZ
1/AHikhhF9JsLCs6to1rutvCsmMEA715oDvp3wMCDtpNX+swQgrS5e6VVAbJsoTwdm3w+5AZNLZJ
MCT6pweWEgozrCLOhWqlvsJ8VtKLk4pPq00x4GMseIZzRy9V3EerIm9hUVhm8ygGc6BuFoui22pq
ah7MBlW0R223O9KcALYgjHpcF0FbkjcrI2ehteYunM0flJ9RQuatW1x3aY9IF04C4xhNvXhyFJ0O
lI8VPPNapBr4N4PEB+ZIJHzkTYlGc5gsSYgkNhgdUkhHRb2JWmP8qdd5/qubLPVpyCf1xkKQU27w
euqwOtXnbXefyHIVY4Ac6MYqHBpSgP6PLKOky9LAoROewHf41g1+QTxqLtFItGbA7nQ0pm1CLdQg
zKW/pvSshCuSAXE/9w5Ccs6VVfUNTKtjeXQY6bZrHaGqqNsNVPy2tTObZnZdjr4NeiOQeMjTMq2I
N9XyonocFT/Z+8iWaeNIu74geBpxodPhHFiNJhavja11MMJVq9WmpVablyLSUx8rblEcSYzXIbVA
xELORyExW9CQyFQae3E6bZDwd3cVjcnowsZLhA08SwDrO8rkPJIyIKxFZVBdxP8qSAEZFI2jcBhN
/Q0KoRyCVtAmPxvh1NVl5dryCkcspUCDerq6EVYxhjRYJ9VYFDRMMI53efGkppn8FWuJ/yUkOvQ7
hVyEhZpiWV+zpFV5d/Bwv1I0LjBMBFE3S3JHVfFUonfBQ09UT0hNksPR0TqoyT26pn1XSBl6wSTa
b+YQgZiPjVGBlgsv10tJJbvJCBX8brcmzOxBOMgB6mC2Z6AWOoZIlZoLnelPriSM1QN6O3HHGCOO
3tIodC4g7cbRaqYO44ofsVVjsbfCT46vAp8hgyxy6K6qGiIqW6bBKkNs2V42RuGKXasW/bDvjJB0
Hxr7TjjDxttmZ+Uuj8NAr5wsUhOXETxPMksW6LUr65gjUkJf0QDvUk1A/xGTXBq1MVqwEMV8r6KJ
2dM/DCltSw5Ty66J7fE6InbeuBFpoD4qEZQ7j9K772ySBLjKYgrRdi1Nqxkod5p0l7aljjTrKjer
PFuOVmHetokyNnf5RAbxwoCR5ENUsAz73hCK1HaVJMZ7p5QhATBVm5rWnNtliVZDnk3vb/DsNANQ
7VYirFf12KrU2TFS4bQYFQUpmU33EfQ741tKXNd7DV9L9Ql0ZJP8ipN4kJ7LhrHn1Kl1BZADxxk3
cdCiZoJ3aHymRu3cAkyFau9q/P1lOmjiMTBz5THlu4+8yuddoRQMe3WJ4ac59jybCaJ6mbnrqKzt
Ya0YoTVQJ5Zyb6pxv0MjNwFlSUGMoe2PIGarrqDXDD3ei0ZHwT0D3OFH0ATg0uu4usnLOPpWlIN9
KRGefPb5oH+IoifkCQHtoHtMOna17Onb/7T7vn2YsxEoCYcdodF6RgCU18IURsegRg7c1dp3amIy
DLhZtNrySwu9Vb1oprQZVmVT1agfS1RSWsmU0/aThMdMRGnJAzD0aRmNUy6wXKmEEtiGRd4WdvgD
gjZj3PZ1YX7K+x45dDS044NGZxrZWoyD1qtLdPme3vcZLbZG54gep1U6kS/o8ADLagrKHaIn8LjW
5MdyLTqNGMtYDna/aCnCf1KtwdAXCuUg3zNFi8k1mRzEv22vRw+hzQFkMdouQtmGQmzDchFx1cj1
4yt0t9wP87FFry2YGGakVXzT2pnGlDOhoFxL4gToPlLAb8QCpk92AOdukSdWUa2BHEVfszwfPpla
RIG+AOT72DhFc+QYqrGCGgMdnkSj9b8Yh6b+YZPGcdE1bo1Og0RuhEU5Ewa872xZUe1JV4U0k7sx
C6N82LDaupl6mQHQ/dRGuJ84MTclJoJGQfiL7OmJpqf7JIxCZXZKjX2oTwQqpXFV35iZguyNwGYk
TEPzJXPKRIKWbPJjWJsUH6cRzJfXGkK7CENR2FtH6TAeZ2g2rpJGD+bEikxvVraakUolpqTZ+j7U
dChlGl06AmCU2YClqz+tfpjG5YAaKCeZjN4Yp88guVCHzsUBGWna0YEcd6RJFrhrbYwgWPVq5NP4
Dwr2XEPkHJsa8wZGw7hCCFBkSg7CJFW/EFzQfXHVjLSVgBBnRPi1jvkDNty0p7Qs2mWNYe0itEIH
Mh1Nu31r0NDYp2lELKwZpcEDK4rK+Y1i8ycbrQU58UPtr8mkRcY+KCrpfqN0tGCl2+BT1ugLEhoy
xMk8AL5U683EzulLZdPmIlVExscpUovbyOrDYNGpiopVJYiTKyZ1+b1xje5n2sbBT3az42PSRvk3
wmcnZqFmfnV6OGn8SptXveCbt5HxFUXNZ275zW1o+5LggcTxF0HLdszr7VEFK49n4NhHLXmKc0zm
17GlOpUFoVmuTb133R0UK0xLFbEn4qIOfarFpFOIT2je81u4xnm6hXgy/MSmK+ulztpxSfetl8vK
yAT5E/Qp8Vn4pY27KOrAUFEf2vUTnP0l3heLBOwAYWIb6tgjalnbmBaaGl/OqNFEI8oQ0Yyjd8yN
E3Q1yFOmGawD3FKAKfNBfGGPgFexzdkkLh2ayZ9lYykd7rsWb2wRVLHt1Y2Lj0UPQwWbug/BbaEY
PgJaZALu/ZgBJ/MwNPRHIyrl51x3iwJ/euZjlYdY9TlTxv6XQzB9sMxitk5eJsyWkinS8MvYSLH3
lbVSUgDr7WOKxYVieuIH+7ACy0X1q6AHCFp20DxlhheiPZPunhD5UCcXgvK63ipfoPTbRIco+iQW
6FuyndLHJbZSczQv4tIyHjDxFUyw1cg/kJuUVDtd4zf0iJ0rOJwi0NBM93q8cFuJbuv57Pc/cQz+
X2tf5/T50YH4Os+af/8r+/e/gip/eSx+/mt/H4s19S9Kjy6n27nu6NoafYffNnbnL/xZFgm6+NuB
J80did89ONJ1QU/odKip3ulUn6m4/j4UG+IvB/QL51hE2pbGEvwnTTj+/68OxbYG1Z5jr81Bm46Y
blknJTIFFYHZ6kkMMbVDnFXnFUV9+gR0iKWcT7tDUwzfjIbkk1XbjSht2YQmlsds1QRbukqIoItx
qFddWmjqKgscGuV1U0+rKBybcEldRj0a2gRvNrUq+2eMwNBd1CkS2StTa9AJkbNA20JLyoWBau0X
kZ/asEFwYq9RZBGAx6xOLjkhlrPBre9uUAVGtBCICkWCJKLxIRlMNndhOQG0LstJEupjOOu8Q069
MPpCf0hJ2+NQEraDuVCZYSDSDNW3kQrGtaEHwFTy2q5nQaQbstPLOaXYvoGKdfZ5AKBIJ/yRpkA4
D520IN+TWIxtxI74LtcN4xdahFxZCKPKd0apzLOIJLlqSb6H87Whqkcuk95wNvAjCM7LrFcMuiim
WVy5QER3jloU7T4ZG83Z2GUutzqFUCCbE2W1rTFqAV4LPdhhO2U2r/FFwceL9XQfWxPJOpLH/VVJ
GvNzjTqhAV855pfI2brRIzkBEC2hC0W5Ktx8JXqtwBYQjQVNG5WQGZ6N1t2yyynBneKXfCgVC+Wd
RE/EkdkkDB1zDFGDHKUdbqIwxvgpbk3jmnNsfBNAFHs0s1ZvN2nqmA1g4dbF094iyL8eg1TstLBD
fNODPNy6qUiWOFSHu9zonHaVoa690GLBTNj10sIeTMXhFmHWunTngAXwQfGVw/70cykK95OlNST/
EBOn7+y2Jcg0CV2Fe0kaZfRS0723YyX5xABHJdV2GLtXjoJ7F6tr5rLB801oVE0VVxVqzqy6nZpq
utSKyRmWIKq6dmkw+JwLxS7Ep1RLBMPfFMEq6XsrWAVmWUarwK/R2AcKligIvNFSqXvxYLCgfA8p
fk7LenbprhMMmLkXdwacrZFYDMSQnI+oDRR29VVVia5i+9QO10iJa4lyiHQY5NFxcw/12L/uo1Hl
Gq7BMWrGIvUci8PkIs2spFqEdoSeULYTG0aFtJjb2s3Aajqc+mt8v0VuLBzOwgBWtMoYFn2Q4/WW
Ss0VTBDHoILoI+4dFhQSHUqjuYHNi1OpoDQFonNQw1+4kGR+MakFEdNAVHcmM9CWQAhEXRYBr+kS
JWeV7uDJFBdkluBIM9ENz66rQM8WtHMot0ytfj36nDgaV9fuItUmRYeKeoXlJDRgkqUcz+7SUFWz
i4LAy6sU5yiDGG9ruKD4I4xjw+kT3blmd79x8f8Ty9X/tqrtx4vUPm+7X0nyS1l8T/79r5/Eqv16
uVaJ+W//1ovYGmAV1wBfBl+UkiwV0t9rlen8pREMSRVXdX6DHX+vVQrQR1Y3yCAkE9Fdp776fxcr
RdP+AlHkkAcAPQqt55+tVq8bWyyRxMDPWERo/CyP1Jlft3Nyx6a0ycbvPi0eCTuy1M8yP9MymlUA
/9SIf1+C++QX4zsXbzqFFfxIaQz+vR6qq6j40pDzYrjfRXBs4BS82Cvc/v2vvkwaFnPB+fRiLMCU
ok1Wf6HN9/uiPeUjM541OMo9cV1yMe7dcjUQSSc8G6+Osc02mn3mku/dHl5vXUUzYOpYcl9fUY0a
gZvMUO7bp/xb/oB3karruYu87sb8/Qzn4gQFd5V+wLNc5cVtmQV1ACSD/j18Rq+zA9LtSIIxo/XE
ye7jR/jO/cDsp39GGcRFZHNyP5Dt9AAZpn/fqIgOjIci+YL9AEIGxarwHMD/dcfs+b5QSgEcZa9G
j0k9EQ4B46ZTXTbhQTrdyqpudOKKP76d0wFOo5LRDW/MIT6Db2l+si+eXN/EMkMtExw4y1852l4l
AFhBgfrxVV73QcCLnlxlfqgvrmIg++9GzLgHv1tRv7b0z/4NuU8O8+6fNRn/vhREWEcz+XJp8pzc
kKARQAcgkIcaDgKKyXVpglj++Haen8rLz2i+HxtMlD6rYMxnLdvL+xl6Xc+iIpWH6qcTwz2EFrOu
sovhMb/QHmeNZE7Hx9M+95IEdK931x9f/3S4P18emQjpHTpdqtMWuFaAUWm0XB665GE0yoPs820u
4h89TuuPr3SyWf/9OF9c6mTCgBwe2aIv5YE8Lvo29r26xq2/1q6G6/QMN/N0sJ/e1cmbq6vOtFMS
1A7C6i4qSnoB8ISPb+f04+USNsdyCxGggYTgmQL4YhxSnRdE3FbcDWdTB+KMGcpVBCW0EWKLffTM
5d5+XPP7AQ3GRAvizThpRaM01otR14LDILVV7DK5NksCAz++p/cuwneL1JjVkDn2pMfYygkyaMUc
kcv4SdG2k0kNsO/PDPm3L4d+N01ThwdH1/u03x2hRKKqoslD2ZjR0RBkVUkgPfLME3v3MohI2BHM
wObTxRA6SqUXjikPDhhZmkPOQticKf78ibkm1mhIwFzlVBhDdTLqOitgVu0rIg33MglvOxltPr7K
O7eCJA8lAihHwT7kZKFIy8kCqNSHB8J0RRcL2jicID6+xnOA0uuJaNb9/XORk5dPVFsxuA4XWV7f
HPUtJTf3c3ejL41FsH28v50WpAIs82WxMy6rwcsP2uXo3X38G969T3ZaqupaBNo8bzlefFNxZeWS
bX940DmskHKW74OsOTMNnbuG9nr9kDXHL7SavDEj2QLmXFX97v/vLvTXVxijUcHRUYSHvnGqlSS9
GLb+OXj1+7dBmWWOPGdSPZnheqDP5ES24YHy3ZY+/ySz7X9zG/9c4WShbYaI0MWx4wpMcDUwXZmd
eVDPW8Q3Qw5R239u4nRPYrduhCohPFRrbTOsrc20DL1junCW4S8fEPd9+HD7w970y/3ojY8EP/v3
zsLY/xf3qVP0Im0eLRGb/FcbChO/VFORH3xo4/YimOJl8Ifq3Xnl49P65xLPK+OLcR2gUVUk7fKD
e+M4eGbPSoi0t7sirgDpFesYMiX3Wen24gpGWdiR3+t8vI/JkqLGtlhDsriOr829f7RXP77utvaS
92jdJ9fxWtvm62pDzK338794li9+xsmolGlE5gfa0oNjHWYYsxWay4+voJ0eO56f5YtLnAzLRAiy
5GM7PIwLGH678Vcdr0qLvq4XrOyF5YGVWCWrgrCKZQxJ3fHym2D9Z6Ts3y/UnPdt9vPO7eQ+pyaC
ktCb4SGwyk2Psvi7giPg18e3Ov8jb74O28ZXbRpkuM000Jc7wwY0FPt4KzyE+d7XKeUplyOgl3z4
XQtHzBX8yt85yr07l7y40LwteDF4RKYgKO94pA7UMd0piLQ9d4l3B6iGiHXW4M5k9ZNJcZAZlUBW
xsP1Y7pL1uISH/7gdVt7BeZzoS/wgi3I/Vy1l7i9Fq3Xenf9lhTRy+1/scawoZ/r08Li15zc7Awr
MiUgzoOR13vUnvtBnCNvm/O/8frNUZcmrtDhoWLXeH4YLx6oRS7LFNkkdQdZZ/+qJ6U7iGigNJTr
Oj4uE7jy1640wWAMffJlnMzmO82h5KEwIBNbZNffY9gPd9BPabZWo6JnXh51/g9nKDF2OXAbDC+N
mvK69SP0L4EYf3TkFIWYGRN53aswAtnxzEgtAnDJ4ZNVh8qGZqpxxHGW41ZLlOwOOpOKGc3nz2aF
sZC69pBDRErAVXqlOlKJc90aaTS+4WyPx5WGLAIQ434qU3xZNcI5j7zXQV8NDRnKtHsr+K1a3/mp
F1YaplMjlgS1ulSufUKe/Ln9bYr8y+ioVBrR2mHki1JljDxnqJ2nj7+eN/UJk0+GUpshHGoGhnVa
bxltKyRotnePLWgqSqgWiIfr2p1z4Goy5I/tGI/4YmWNRXFqObsu6HmhE5tQ+6LrBnf16eNf9ObE
gISP4hQodj5ozVJPJg2c+kUWhlF30Ex/Pxb3uWE+uQkedblndfrTVU2gaDbRMdqzCQC73etveiIY
WZKroHIxEEtEeyvVmenpJMmCSVATc3QlI52zwizEfX0JtTCwbORGeHQSnREzEi71FdGH/jMf/aZe
OEam3it6BdrBHACZAfUw7V1Fy/cpJWvptnVLNnlaE4PqoB2ZVA9t0NXRIhwM+5Pf+Jx9Vc3Jf/qO
lt4qw1A8Na2l/tQQh38bsdK7nu93NLUbc6iJXm9pBazUqc0KL4tM4IcYeUpP5LoAfyuG4BLceHrn
xO7w4EgHWZsNFZjwbalnz7V2DXtsXGTQA7MGtWIqYnMzhBzMcSonoXrmcPJ8PHw1RTAXOlDiQURT
ZaLG+Prh2UpZy6bswqPiFOM1fQzDQ9JcLVrS20me7pPmm2XXys7xwVAiEtTvgyz4EfRlv5KulW8+
HprafLnTnzM7JDgqmdA43/ycInfpPuXxkaZ/sUY0FSwHaP1bhar+Koenc6nZdGLRz+qHqihsj6Z/
/qCrUSnQ6MPoqyFX7cntHnZ+XRAkmCfKwS0CuXadOKMw2NsHOGpriKP5tQ6aYa0OpVgnI0YM5sgc
9Wc7XXcJ5EaJqIPUQ6QLH9+jOZ+SXt8jOnXmApJCOXVybH/9yPtGDSq3EerRJfScaSk3mqfO6aBK
FLkgcD5XjK9p0U0XuqiU3suTxrjr9THqtnQVsxt4A9oxc8bqO77z8XaKM/mJlU4c67HQEcIEwsJY
k/fFbZOmrNMjmxSIQUWXi+MY9eUdyYXsLG2UDtcQNgUsztJHzNGCxfoldHv4Ava0ItEwowbeIUcE
i+TIFqGVUsLHV+BhYLlVFbzCfAPBr8LP3c8KgKlbWbc4kFV0CI3XkeL8BT1i+WMcFJ+oOMLuP5XU
VA+9EjXXeDjIIuwsF71pAjfjXEnzbZGHWRcHJhtp6tB4Rk6WVxg2STEMkXuMLUjHNV6OVYm9T/eU
0gWFW9nGDTsl5RKl3XRd66wDRZ26nz9+1W82NCix9TkXle0ROPzn8IEX6+8UGwVW6S4+1m3kblmu
TOKPbPv246uIdy7jYJKbnTmUMt6cwdRAhAAN0uzo+/Cwyr61rvxI6ZZFoG5jbnqRunA5CKnxtbBh
2W6Gmz5FARXWow8zrDdva7679ce/6p0fhWQMeaeF3G4+z78e5XkTSDMF0nfMEKiuqyY3V7TdpjPz
19v9HF0TIqyYvSitsNScVAvSuBao5gpgemlVX0pL9feOElhbZz60F2N8aHJQhyKwjVUPOsybFLQh
KSqwRWsM8Wpsm8Er9Qn9aqKBkgKxshWqoi+hl987MxKr7Yd0i8TH3LZ1JrcdafCXDe1M3Hh4AnF2
Yvvs/BBNjJ6cKYW82b7N98YqLShjU2xxT9bOwKFtatdlfuzLIFjWkGQXtUGKC7JreWbifTPvcike
HiU9RhE9jZNloJkYpkY55UfHaqDQ+egR7IJ8VoSvFLWTzF6A0YqPrvDdRVGM1cUfDpb58q5KN4qG
PD2Ik125ZSU5stCmOLIxBYVkDf5elWF7pi11YsFjp8BlaG/MuxELXcJpdndRhGoNQrE8FlMrkVdK
Fwzk1EwrdEByo6Vhs8aVod4HqU96pi+uKz1CDSkMZauRXbNLCczyiiEWu6RBczTFof0UghFfxFM5
eBm7aDgbaYrhUA209VBkw/Lj5zS/8VdLBydrBjo1Pqy3GraO1x8VWFnonDAOju4AQgBUP3AD1Q0W
Zm0emoIwTQwFZx7amxP98yWxpMyXdTB+vL6k1H3JWj2Vx1gxdZBOwt8SUaCveig9nq+0tsdOluMu
3ugzw/+9myUxDmnP7O5ioXx95UZzOy0op+rozjHSjk9uD9zXKVkRelksY9VoD7kDhufjR/xm3uJ+
bRqX2FUt7vZ04VCr1FBJUqiOUZ2TqTWE/sIYpXlm3nr7aXOc5viJe15n52qdTFuiDYwG4rM4kskS
Le1BPjaw8BdtH/t/PGR0h74xpw96bXjo5/t9sQa1QU3GrzT1I0oJhYNU5K9Y36fNqKTAqwEIL01F
D84MmpPMp/lLY4hSCKL7LQQH7ZOBqgVOq1p9rhyjcMhXhmJe1B1Ke6QwS6vpd43rXArZHiutXDe+
gz6qM+8b3yg8xMFn9ltvXyina4ri2vzpsLM8KbRWeg3+gJTno2xobIFIeBrCNj/zlOex+PrDJLlP
f7Y4Q3SwTttXia6mdSOj4KGyS3eFwaL1SCoOl3rupKsu8oPNx6P07b6d/c2zJIDdzewAPXmtzmg4
imo29rEOrW95qW8Cv4q9iECEwT+YcDJrqk5Zj68CMKknTQTZcXnmU3l706Q58YEaALIpC51uZClL
ccxEm3fUMxfhsTZOu5HtCV2BnHQRaFJnVol3j9IWUYmc8hBBoLh7PZbTjOWL1dI5kmkxiqVEtPo1
Q0txW2tEMYCIcrJ7Y5zcFhAwiJmFAmZKrv0wMX42rPt/BkOYBzn9UlZL4B88AmGdDPK0TIbORhZ1
tIZwZr5jSZgS8fTxm362kL4eWjSzCQil/EYHmLX59U2PlVqRa22kD6iDUaT1Xcq4cqJmW4DAnBZm
0jUXkCQBTjVGa/SLuMSGCjAoy+mlktTtVaTuPqo4RyBQoUYMlo7Ro2Yn9YReF8fVGzXJzTUn5PgL
thUbzHhbUOOWwgwU0EG+c8uBLPtcyIpADHojlbvstYFAQhRstxEHkRttyirkSgm5zxyhw+5CayMJ
BA2E7CeOzXM0Xli7X8ErkpGLKrNAfW+Cx10qcancG9WkPeTQfakxoZZXECr72Ahan8iwZYZFp17X
cJsQ48WuezOCyR0WfIOKRVRFfp+opfrz40f+zjizEWYxmHQGGw/95JFLvbPqrmyKh8A1W9R0KMog
XhFUD8FUXxBQkC5MP8m3dgRqvhu7dRAV8UPpN+faem/nLgyfqILmPqWjU+R9/e7JT0/R0xXRg2on
weVIJLqHiqM6N5m8OZE++0o5PLCnQGZwui9SzVolbN6PHnq48NsyVB3ww1ZKvSaKqRL68dZ3MOCE
rSLvRdvbQOuMcyCOt5MJAloNNQ3SJJLynJMJLSfQxZhyK3xQ3cq9ppk9PPRDpe7T3D3qKE2rMyvw
O9ejZu6igmKh4ox2sq8pSCGK82kIH9JYKEtFBt12whoDa0kdQKvLc924twIL1mGc4hobXbrBHI1e
v0uO9VD4Q97lkKfNdqwbKMG1AfgePfGizrC2jFPPxwf7DbSHC+TYhxOh+Kj6DYeYFuKesgMG2voC
XJUkrdvQz/TB3m715l/IPM5JinPb6SPBTiVbqmHRgyN4BWYFAh6sorZgq2dsG4wQC3xm5UNGQOeZ
l/HOOKfLSlLNfFhGOXcysaulWZI+7kQPlKnktmeTuaaaeK7h/86iCTLCoQ7OCYB912l3ypLqgHLW
mg1FlK4stRFruqSQ9CnKbgJcEuuis4EtxFZ1NZptvDODCCeDVHVAjI22/HiamV/464md846NeIPy
P5ob+2SWKcVQVpiB44cQXswQj0+Wkx8tP/jq29G+zrvHjy/3dsvJPtAg+9JE34NE/WQucSiE2GGe
xw/9ZBaXlhKY94ozfaFsKc7c2NvDJPJHjq6OwxLNnujkU24CHzF6rWUP5uR+iwO1uXV7O9lHPZi4
StT9SgDcvEgbUS/hn1ln9nvv3CcnBmoBpDPiCjhN8XWIewljOp1YBW11l1aU/QrVKlfE+Z7THhKY
/OYdElGrU0ZHqoJewD7ZXFoF+PzJ9auHgk+02KodBnLVIe5BB0KJF8xQYszCmd5/m8xRVze+QhnS
K7EWfc/yJGovbUId0k2PyjtdFlMB7lcrcvMgnDK4HcFuA0PUJ22tW3kyA3X76thrSr7q1FbqKwID
kr0V8iaWWmWp30XXG08RMRbbThSVsbOwB30npaQpvBATu0XRj2qYl9kzlQ53lxAkckKgc/MWHq6N
qP6h51T86OCeoxlCbNotRj/jMQtiRP0jH+gqtfSqWjQJmE+9yMhMZaMx3mOdBXLbccS/d7NIPyYc
M1rPTfzyoQ7Insv4HJdy1rHtVNxhxGtya3j+DbNrPd0skHp3fWIfwGGW15jETWcto1p23tBqPkk0
ZUb6lUkJYjsWvAZMorxiT1LBu0DLru3Iv8pxuCr+EwdgeJDh0KoE3RLs8AX/Lj2nCXbXqs1bXKhx
bAOsCrOc/0VFMkPsqzpLC/AGSKj3WC/Rj+dgUBfq2LOhgcIo2WDmvb1B0k10L1hjON0iHqebChH6
VxLTcHtkhuhaBESlDrF2AGC87EkjoLti6qWJ96yWgLnLxFCXlKDiFREBxWcS9yxtNXYcMBcD7826
VcqcHgkJUxoJnq4KaN9xizhb1qRq+GQ9W8lAbGiVfWambvJlqw0J+bGdUJpVTi3K8Zq+HC/9LHAf
Q4q4j35npNdYEeT/Ye/MluNGsjT9Km19PSjDvpjN9AWAiGBwp0iKkm5gVErCvjl2vME817xYf6Cq
uxhgWISl5rbzoizLlJkecDjcj59z/u8HV+WI0twAtMeuTB7yGUuSQg1iv9ONeB87nUSbaa7Hz5wR
IB8XfDn3NavXbh2Cy8K1spK7KQuj+JrNXQLslgw1kuxmwxZgXIZCip9mR2lBZMejr866gdYsAuTt
q6iV+fjk6g5I/6IPJPtf+DGO0sKbcwEPmJLeoyojrPYLc4ZkORf5Da1O02tCCtX0VIQO9kVigCNx
G8RcqGe6CXsBpch/QtTCHGEkp/4kMG/gNdph9NDy4X3tQHl+rTq7vpfaKfvZdXD7Bfw12oRDvbwa
5VqFBGs24fca1sILJUvJ9O2qkO9nmppLt2niZ33Q0x0WkGXmC41WPo97V/7ZKvXuqsaueGfXVYQP
mDosRmmzjIy8bqrpczlxm2eKUgyiRKTDpw/VwrzEE4A6zkhc85I0Vf2pxPXvW90IdGZ4x4lPtRAA
/AAscMDOQW/cOG0sWi9BlLCtEEoUG5DUGwFH83lSdajlGApK0P3DtrqLFTw8XIPWMkZA3/itkGzz
LkQA+L2IzY5vXzI1PH5Qe/Oinbu+sM0vAdVwQcgjIeO2JGwqqaJyZ0fUsfjLhlriC7ixWD9WwFt9
xIwIClBnTD9q22mv+jFR8QsemIYJRV3apDAe+lgGDiebPyJhFwVto532Imto+3kdrLyQpJuxGaW+
QTAUltpnFK8D/F25BKEZZ2b3NI+E+U/pMCuD17TO/GNUUqyxbSf7EapOKbnodqtHJ8ysJzlo8CUw
Rp0qm6oYXlv02W4KLQQnurbYzddYPPSG6Ta5dNsnzt6R8+kCxHLzw6RW4et5SuWPboAX3OfM2mNh
qwDmW1u7kUJuNvSPBzUAaL3FIDqMMZFqbWUCKx/2Wuup9iT/Uvs6uCdaGx7DQJo+50o9XSIqwfMG
m0WAXSP5OdJIUY3Ti+3MTF/dIXEeMWjcVaU6opKiY4dXFmQxHgdljRMN8UsS+vrM2mOPw0nOZZ9M
Hgo7ja9x+CoVn3dX2JgTtvqLUCD/nknffAwEHQPapYW+xHlTJByGqm3SSkqdTvUzWOb8MmwM1Ssx
C/J5dRjpZBK2ZkM/XXShcS4qf8vGHAZFCLaolZPT4B4Ab/NwaDGauC1MWfeccrlOvIBj9yLSi3CT
dqox+HJp2XA6ghYqCmBtjjSs0afBw3mgApnXNHdNIKc3qp6oGfowUk1yas2vnHXNfrIaC7A/bBXd
JbcqgANj4HznsE1bPhPS0VYwiPg5C9ti8lSV+LOBYpy5JL0zGMn2aOLjgn0W1qIjWWQXHmv40JmZ
2Z9JrHxsSGPWSU//lhRyAV3dFaC3JarTKeJZVSv0eMlkPgyt/po7EJsNp5Y3JYAFT6sLPMK0ofVF
niNXyq1sQzzCd2BayA/rVrvWh57jM5uyi2rxpUNHoN6iZemxm7OVXd8l6mbQZ3vfjiHUZL0ML3Xy
y2fiwY8R2ZKrQYHJq7UM6nKH7zThlBsnxxDPPfa6bjqVjgfoEm52Dvr5dJC7hJar5fNuqA9BroPj
CD2blnieughNeDwYvjPPzpnrypEH0pZMIkU3gwTQW0HuXU51lPVoQm5V4HhZvQ69093BP6s9TZKM
M9mfI89DgxAqBtSvNCqvS0AVbfFdGJvls2hREo6kd10j1bMzCYAjoxDBLhcigllyvqubSBwkdm32
YfUcjRxxbRYQO5nK35UxmAtFjnYTMhTsYHzhh8sA3kpAhbqvP6ecFEix9dirWpouTq+At0vc+yXA
CEwWomCLUg+CltW3M5et0U5q0H8u3W9+7TYuqm4Pjz33V7TBg+b/d7jV3JlmFQdwr/rPsme4qkeo
5sUbacNezljJ5lJ24+3pJ1xnLpYHJKFPh7TJumCzPJxHAgF6afRw+GxWzh04DHrlquR7lnY/paY8
k3Jdr4z1WKv7DZ5rWQO0qP/c59c6LhHJ0+lneet+Wr+t9w+zSsOoykAWcWT6rhwXCInb+t2m9/ff
dS9zbVfxPkXejq3NV7eY4Piye0agsU4JcHuTKfWgg1vmEwX5arUgBSlNYE3jc1oXWGUHUElJ8022
rcB7VZtLJa1oKauKpJU3aRmrFc1kk4Vvzyhn+oY7g3GHw8RcnLnEvvGT383L2+9ifyEWplBpkRY7
fMmyiKNAKuvpOcjj8UsH+NRNDa6ylhQtzih64BU4b36ysCGgiuO0+7ZUAxfc/nA3FZW57Rwh7uq6
fxiUJsOfVLRYP8mhH+tp+un0O1ytkbefuuB6qTApKCaU1RTiJNES1ZnjszPjdYoLLx0lI1fL06Os
Vj2fMmBXDhEu9aj9TGe1Ehu9h9DVd9bzRKz9EOf4z6YV9A2k8NZFYA7V7w/7f5Su/06i4t3Uf+AT
/r//m8fitW3+7VW8fv/Z/BudqM17qevbv/5b6gqsULOpTJDH0kBgvpO6Gso/DIgNcCRZw2QiLY7Q
f0pdVfMfFOENjoClyrqkGv9b6YrQdemXIUWHRhWVEYTD//jfB+3Dzer/v1eGHq5L+pUNa+kJBGdF
Ayft2uud2cm5b6sJBU6kettUd4p9DKXm9zo5GPX9KIfJrt+jLO1qECb4TEklH36otjbEsDI71Sfx
KzypHLRvUteVF1Erx9dUmiWs0CBWzZB2PmcE7/fv3s397x3h/fCHocjb8GwR/GUtFQLokIfDZ3OM
E7Q56f5A78NGyuUSznMEg1VU9pknPbwV/NdQOqkalffNl344lJZlkapKo+5ntbPV8/lpoJPSyxN6
dWerid1ewlCxVeOvp5/wyGtkfhdtr2zwN9rqhBDwz7ksSTxhRAtxDvR3W9FxeSYEOtxefj8cGUPm
UuV4NddisJS4aLYxs/VlFBLX05gV34jmiP3jXL+W07T76/RTrWpMbwPyvcg0AFCUps1htTqdikwP
pRTNd9p+9AAw5nspgZjgzYFaCopp0kIQS3E979gXf+FL+i2Wy2JbFUr1fOa3LFP4r8Pmv34LZXLS
7zb3vtWbbWJsexSSIn4OCshVTQv9Z3wX5KYfBj3+tvM8eWDtbgx+854yuNthxfsNJ9jQl+TuXFn5
yJJmZv71a1Y7PUYZcuxQKqQxgaTobDSvchDKl3LZIDw9/eRH1ha1WwoPJKkdik+rB29hJQ7hKJav
p3H2Y50+ZlWjnokxjj4Ps0KdiS2R8Prwu8msSekKYgzf4Uu9JMesUctJoot0Dqozq/jcUKtFpdMj
M5qJTg7aAv+HraXjWl110+Inv/mDmXPo8qCd6q0kf/hQmozpWsOO5FcjhlbU+usrQNC2d3qUj89D
DYGvg30N3rdhLn/+7qKFy3arV4BTfCPAb7DI52kPby7fB13X/MFQNB5DBdIQIdNydzhUxGsKqIDh
b4qD0Oc8waBztnP1c9gE4ub0U31cdfQOvPUwUM2nHLNedRDjakFR2ceBqNpFpejpSRfjmTe0LKvD
j5pXQx4BWi9HA2fD4QPhnDbKWqlUsH9U5afZaMl1M5uOJ5uNvBvoo/ieqH1wcfrRPr6ww0GXnebd
C+vGxek5GCrfDBRs8aS693BzsFpXySDFnx7r4zQur0oxMG4AfvwWlrwfi1TZqBvCbHhjQea1o1Nf
wmQJzuTCPh4MpMCAS7H6IE8R4R4+kabYWU4qtvELRVIutAbQ3kL/gHWYM42KZJwRTBx5bTAzcIih
NLhc+leLw8hGK9IEZLy5QSLjFnM5eIE1Vlf4pk2XdWJ2GycIz7WyHHlviwiJSQRIQ3P6auOwaPPW
nDxCq0bFHFwrjJqs5M5gJ4o484BHJpQLyVIvgyCNcmI1oVGEBRzO5Twg5Y07UKHdI6pH2y+rsd7q
EZaVZzb5I0ctpywuNfRLonagMHj4CpswbUa1jgU9gwktjE2LM6hqUnN2s0GjfzGu6fM1S2G8Vpae
5p5ou/bBARHwEDvICc5sNMtoq++SuHcJ1ajH0nKxyobFLarBPGuFb2T4a1K6yJRio7RtSl2iCOtP
TTLlFmwtk+YeKK3JuaLlkQXGvsxiRrHLhKyR9X3RcOmOGL9z2gCfVqnycWtsfUyycCwE/Vx3Q3vm
mT8sL3I/hBDqsu8tWaDVMw8YcMxt23S+qhTJpukRvKSlLSFTKH6e3hQ+vmyGQkBL1znPxka+Gqpq
YZGRte78oVBE5ueWCuJQDpy9MFtN9od60HdTGSSbeWp0y1ODyNrbg95dWtlQx/7pX3PkuUlkgxmA
6MPTrxOFA+WVFghv47e5wI1QsupPRqZET7VRJmcOlQ+fFToHuu3Id0HP4ENe7bwzipBAMjCBquQy
2ggSG14l0UQTRMG4DafO/nL60T7svoyncqogsCBvQovu4UcFtSuxRMCOISJcDdNx8ZNthbQ/Pcrb
DB18LW/yDV4o3Zvs8uvXidowiKFf81hVGlwpjUPdt0wpx9HQpyqXk46pYToi8U1AhG+nOkw2Fj4u
l0Nlt/e5lEK2xRZJv57t9qxj1PpD5qeBXFj6hFWusuvOaFPFec0EP+YbmCFf9po2bpEbRWeix2W9
riaAjXkJgRgCGNCyxN6dqHEXYA5qzLTbpXEFdb+f02scHcPAr+pO3WmSnNw0bKm+WgbShRE7SGrO
vINl6Xz4CdqiIbWXbXudeglrCnBl0Dc+QDl1A/YqwCCpKL2hVI2rLsMyPc8o7ruhPVrPrFHnHhVV
vrFJ81IIFspFJRvJmWP56LSQeWdWlth9vaOEwM6tFGm33wZlXG30iqI18ZTcWh6HWXqh4aMN77ZB
0V+0Dv7jihSc2dQ+bKRLJpuj+q2Dh66i5Qt592ZEZhsS/GKWZqLUdxWz4ZrplO47Sn6/ZhxqWKOz
cuYzf8umHb4M+CuyQaZhydezgx+OanZg4MMyG3xYvi+6uC3K9sbGsLSQ4OnT4Q23Y6+ZS+19ukrm
bV+ke8360Tc4e6NOMMLWy8P57vQK+TgTsB8I/NjqaDF/A22+nwnk4WMkL3B8Q2gd1d9GvW0qpb6f
dUIIKZnFnTVZ1ffTg37c8FiSjo72k2idzpvVqT7VdDfbZin7RWMlV9OvtNnoY5VvONryMxHEkefj
yDToLKY6gthoNefYQRbdQgKGSByLBw1s+gZ1XPGYZsK4oHBrX8+arp7pxvu4wjk2SPCTAl7OjwUI
935SFZ0u2NpmUmObWYzUIrkM56a5yKbKAChQ2PFFIEOEcTOnm25bUIxn9t6PhxfjoidDLszFFbjq
4Q8IK9NI2jSefXnxm4q4KV8FVtl8HUSmnhnq42FCYpeIBNzPMsPrJFqVVEs8tkCoMyP4AR44/gwU
8+vpBfPxeWhKI7vD50fzn70uDFVDF4ahzSCD3InHGgrpRioj7a9UQNA8PdTHtclQv5vgSLsR5R1O
3TBFYlSiZPKR0mZ7s9HR5UkK8PuqyUBvx5Njb06P+HEGlxNyaaBczgp68lcj8lx0N7WTH4A6utBE
Ld2oQ//3yqskisxllLfrFsI0gurVKChXO63K+NAljAMwvK+9OcnT7R88C/ExtCRSUmT7D0eZuz4e
RsSJfqYQu+RwrK+6JBzPrLkj70jh9EBjjAgedu/q+0o7uSe7ZhMoqqO6L8va3OdSUH/SaZL3FXAb
Z46LI8vvrURChhFdDF1qh081pl2Sxwbj5XYsXWqJJDmu0JHWgbkYzx2Pxx6OxmakGfRRQJlY7VhN
hqbbbLCHkYKWXmEa2xI5/CXLyT2rpziz2o+sPe5V3CSWnWo5mw6fTAltYdaT3fq1qB3uTK3utVHd
XZxeFUfmb/mWkNKi5iFPs5o/+JykKCUoRvjM/MyDWCfY0b62bEm7PxmICsTigcVesVrkUieEplS4
mtHsXHyq8b7xBtJd18Hc/f0didUAvno5x3F0Wt31JTvvYxw/Oh84WXWv0Sq4kSypehwrfB9OP9Sb
3vYwblhy2/8aSz18STOeOqFtce0G0RNe9zhkCw8nnnikFVIJHrS2wVc1lxSlwf5BIIi1uJC3u7qw
CPy0qaFpw8JWtIFzQOefNw1qS9OjgnAdijW+80+DVFQ/hdHTuTil+WT5+Vymln/6MVa67rcdCLkc
wRbrjZrOWu8rCUj9vVT2vjGF8gbXj+amG9v2y1S0YmM4KJ2tIEDnm+uzdK1C1L+YLL36g6W4TOaC
mFx6uFd3rW7iQjupovdLXal3oUqcS4txtyN9ZJwZ6siHvMR5RDpQGgitVqt+aukGNtnJ/Tqr05tC
06j8TqFUXQsVT8wq0mAOnZ7ioyNSUjC4stIOss4bGgWHQJ+2PYXuZtwjnesuhBPinEX3rnKjpVV0
f3rAI9sHQn1sD2WCpEWjd7gylblZCH3TQHtZWfpYXZV0S5rnQGVHHkvnxOKVvQUBawxfm+nBRHv0
4OPRLvsJRO1LjFfEBU2b4k4C5vEHK5U+NqQGpFfRbq1jmjwB6q6W7eiH09C74VR3oFvVYtsnSfk0
1Zn0ijw+kXxSt8NDLBznu90RBP3Bd08MR/KSk4C001r/GYYl7knhNPqy2SobkabFXiKnHnqaHnXX
o55Fd1ph91eTGtHlZyI+aZNR9gaJBmEl66r7TM3xsbAmsNt2mW9xHkMW0oelnwV8im5RU6ea6Rg/
czwf2e6XetQiS6f0jyz8cFVM3F9kbCAGv4IGJbuFKY0Q0AflHq/j4a+/vwJZ8XzSkA2Rya72RmeA
RS/TQufLkUAeW1a1W484YfzBKHzMNsU+tFbrY3KQHHtWF004FbzgImuS8rJyzpuJfryskC/QaZBY
1L7U2NcTV0QDzUMsdEybzB9DVtMkkc+Rs1HTwHT2ch46Hb2rifK8wP8Lj91Wvu0bOdtD+PslD1Z+
YRCRbCcLOI6h92XvTmQ5Lkbo5J9Pz8jRn0q4T4wCoQSh0+E7xngZdx3ofj5Jjnk/VXF+nYUi8cI5
CHYDnCi3g7T8/fSgRxcWHN0FUAdbYelMeH+vqlHH9KVTjn7epi+is1VPluvBDREgbk6PdGxjQ773
3yOtHq8hw5nI+Af4BQ7FfjEl2U00Z8OZTMjx50FuTdmaPqH1idi1Zogpghh9WnRRUIadDPaqnfky
VQfjxD94JJqfSH1QKUZTfTh5SRp0tTSwqaVDiniqlCva1eXqzCMdm7glb4qAeEnXr6PX2ho5MIxm
9HUMrzbKRIt9Wo3nSKPHJu79KKtzJ1Xkpla0ioXAZe6xK3FKbOlt/wy0BZT46Xk7kpaGnbekaFl0
WJGsqx6Dok8Y++DUUeBl74e6jY+3VDTDJa6O9ssg8HUbNVt8GSs5e1ZTQ7oO2i6+0vPJNs+dTEtY
uQoF6cjRWf945SK3XK3L3iSMl/Rm8CcVkOsgjfEml6OXUbGAMZrFL2hWfoEd4GWMA4mLuDncTjh9
nZ6Ro++YZBFaLQJta/Ftef8ZYomEGm8eB184dXVh9MheyrrJz5wiq/6+t3hxqWthm8vJT1Z8tWCt
Cu2khe2P34jQukJjnD6kxK63nLUNqqnAbC/jJrQ2yZQW3yW7zb0AdNoXlZTe69STEjqzEI4tuve/
ZxXy61VqDfo4DL4d2LPbCSaAegZsKxV00t+fYXDa9AQTOtLksJrhNCUsoRTCQTBpWK8G+uTnVRqe
2eSWr2S9mGj1WnKSCwjAWcXCohvs3hiiwU+I2cENAM7BrmKpPT3ocpoXfu9k1bU8NWSqNAzaz4HL
j60j6jx0/HLX5Xa4+oqp2YbWHCINKCMnv6z7RNC4mYtPp+fySB2CL4U2K2Ip/oJxerhcVdwTO/gR
IzKgKXrNVAMRvjV3WNb2Ds6Y5djkSLj65jYui+gvA7xb5Iao9Or93CrSywDzkEpEIFHYjfMoP4cK
OnaSLgTehUZAUnwNCajTWh7TXsYICJLABW6NExqv1rqfbRt6UWmUro51yNPpSVn2ifWrX+JKmLL0
wdOifjgnIYpZNc3Z06Yyizdx1Nx3EmZ4nWl8VVrp8+nBjr1npPC0gRFBUQ5abVoQNcxRnvhcKBir
lxqiu8W98xwi6Ogomo72n+VMl9vy+b7L6ffQ9lB5MY/aaG7QgeT43PTi8fSjHPtkFvoLtTPK7eDu
DgeJ9SkjxKY+kFlaA2LQUfB8n5vLQhLtt0DSnU0SaOAu5UE5c7Aee2O0xZNZs5ylHX+1iinQ9UlJ
j5C/gK3JQ4rosq4kJULWmSqRm8t5+nz6WY9OqEUbOSlJOq3WKPe6VLueXzT6A253vqGlui/1cbI9
PcqxXZUnopMOwS+SjNUuH0dChRiujH4Q5Mqt1ozOJaUYuBhteg7JcOzlgVsB0ExzxtJgevjyMhSE
kqGkk2+H2nCbwkB7Dqy2uBhFKG1yXvs+lOLhC9JK7Q+mkpQrbf80xwFeWX0BlWw1VEgl4hVtjD/H
ZQWtFpjnmVrOsRdGToN8FDchi8vn4fPNWWLGPfgUHxli6efOkGvuoJbOn+zbsJ2WCt7Sc7imClcc
woWJ55k/O6OywcNl2plTVfunF8axfZGiJYEkHTxM2mrO6pAViZXT6EOxGG66GPfazdApZF7BTJi+
mHIAhHI2nOlxOZamojMOINBy/lL6X62SqqAlXlaILYdOlwfXKGrrPmin5pnN0bwI+rHfN7SA7mZ4
uneDExX32Vx/O/3sR2NOzBPoKOSKhc5hFQDos9KUyshXkQ2Bus0Up9/1ply9Jk0Q76a50H/I6qx9
5Z7QgL/DFwNXuta4D7PkHKbv2KJ6/0tWO15SIJNJo5mA3sTGWCkidZs4oj5TKj8yCj3jnA0Lyo6L
72oUZOQ6zpol4fXcpxEO3hqec2NWKWfe7pFxiFmJnsnnExWsC79VrqgVuCcMSqMmv4ZP3+8E1Z0z
4duRpUuRFwTN0t5GaWx1FBVyUQsDC2kf0pNg0zSnv/I8LXaC/hyKgOFCe6PfYXd60Th83qszneWq
k45DgIgsZjWHiRrVRRhlio9BivrQpRbkVFUZvVQtVPwDJ3E5J2PtyUE0eXNaVef0VEd2ctpkyDrS
1L60DK2eWkQiSuGbKD7msPJ9zkVoYxViegRO8Ov0kx4diaQYISMVIBbM4UYHPWIOM3umJaixp6ta
7+rNDDHgUdb+Jsbn7RJCpww+7EsxF+zraqh4SKohiG3Fn2gvc0fLXFzponOktyMnE7w68Eka3l40
fq5enQ31VghDh+lQW3QyOWYTvaBi7io/KLChJSvfRreRajT6NgQ7ck7edyxEPhh/WVrvYiczbSIT
py/VD0Qtfsl51931utpuZowueg9WeLHTuiGHBgfUkmTiqOycwNQ/q7F0Bd1vU8ZoKLEma/46/aKP
fK5Q1pF50de4bIWr3zUU/QyMTIUXVuZAdsYJF8UJ9/LTo/xugzn8dIi76UThHkLJnKvQ4fPLVjcs
nn8drRizNVxYeL18mTXoPcr8VZsKL81ske6MHtW2V4x19FRaVZn6AEwduoC7oLgNpcXUty0DTboA
7tUaT10spPCO3ai4gfgYDtwYe910+zq05cs6dyLcKu3RNvehpibVNhbCCn0zDONqW6a18y0Yq1i4
uQhKw8Xn0bhKQXVMF/PcTVzq20YNr/Mommg9dDiL3aGYpJh/XJrSXR7QUcVMIfL2YjHSQCInXKd9
RQ0belwaBUyRsBtnowxZPLtKoWf2xpmCEHRONT8P5ZyQVSvgGiCCrx14Ir0+hBt7EEF7mQ6Lg2aM
xAJPzCiVAv4rJbxrdQBg4MtdOoTYcAa56tdOWn4VAmX+RWFocbFtFNJqoL8SA6f6nmYbt1GbCkt6
ZUojKjLlokKJBs3c9UNi7RJLcrJLW3QNyn8aLgHLl5SrrhqtwXSY/p0QJ2i9Mh8DHI1UX8eDUnJL
24kHryQTjlC1iY30GT/t0XhO7WZ+UI1hwvs5G2dQQbUs1duoi8kYERZaoxvHavyikmxADITY9QYq
SfXFMBpt8YgTlyBpcVgdlLgqvWyItMeC1EVKf/tUS5dST7zkOk03X1R6YChuEoKMcCmD25ZngGPo
rzK1Cy037pvmU2PEeusrdkq6OmwpKOM1YaaJl2PzfZ2YlnBcWPfYwDbxKL/ASE8mF0C+dhuHE37x
DtZH9Z7ET6J5Vqs2qmeOUVZf10iK1G1OW3/uB1pXXzlaQH9dinVs5DudBQdcCXqrvuhxzOzuVKsA
8lb1/RcxpR2+qgNVgyu7K8zvEyv21bSL4U4oRXVl49NO+VkeQJtIQja3aZ8MT7KeOyXgQuxvrNJG
4UGPDRQRBQRL6/C15iOuSXZo38pt40iwoZxw/NrZdmu4yaRqszu0bS/xv1me+Fkva7/GQgdsJ8la
suslIf0qY1IuEGfQq2yHumDFykUGs0aIzNnMxZy/GDmu4W4RkixBSztG35Kksvd4Wuc/y0bE94MC
i+AuCC39BbJQ0tJyoyu4QkdRJEPT0xY3azunUzd3Wq3GN7TJmn1uTY1wM2OKX4peFimdEkNQ3o/q
LKW+jUwy82YnFj8MK4K0nmYFxPjAqvpvbRwN1UXd2nm6webeeImkbOh3ChYJqkcZSbtLoxGIhsWK
3Ub000ibNnPA6UT6xEfZF2C/N3rqVPLGEpAoPFWanbs0zAB/SFAivdiwjNDNeGmZKzmT8kNw1bkt
HK3/HgoZiqGKpUjsGnaqv+BrzqdoW9U8sASSOPVHelDE5s3Ecu9IaSv7sWMT0BUOgBGvaeb4XuVb
Dr06pCXF6wOkBp4djIXkKklW7LFm1Rez90KjHCW6ipy1qbaAc8caQzY1TLLmoZNUCsgjCGDdr+UU
3Otgg8C4MVVpMLx4Fo7p2lIkMBN2ehG6NXwc4XN1Kb6og9xA4OnzMtlNjuDrhCwDM0Jtejh2YjA7
4dZq3GU+SXlUJHERtDR2OVrxMI628ShFQ61ua7goOUVuc8BbIkrjwc+7pi7cgB5cOP5LB7JLl770
oBhlOuxGU2D3SynMnC/zvinAqeT14NDz2xmNBdRJAoKuNN9pkytG6UGWBpy03FbWYil7LsfUNmOe
P1Aprf2vokZnBxxD9/smLm7JfTmPBlvRk6GCC/N7bNg3Zmxml0mdQcJRhpiNRao9UVvqM6iehD92
GvFsBQUmjmAKpeJMjLiiu3LK0etBZQm1AAl6GmhWd8SQ5sa+GB3dT8zwkenCTVcJJtiQcuaXfUBg
Woja14L0B6dS6nWJZHklDbmuo7PZVF3z/Hb2/o9W998pF7wLQz5odW9eRUk09LPAOXza//g/v//5
3+JcSfnHAoRfMPgLS4SeNy6hv41oJcX6x1Lb53q/9FSThiJm+qc8VzP+wSEDkM5aGKtvwt1/mqZj
wk6NfqnHvpHdFqfVlRr3pDr3Ldn0r3iJ9vwlkUHCkoTNUqlcG17Zs0O8M4WvotOl+SqfUjW/rXQS
8V5eYAKxD+MiwRggbHO9ojJDzIsV9MjalkBv24mRxbssJomAdYEWFt10DxxRVME1UCWzRudEL2rt
6nIufuEfNqej2+Gr3j4lgyY5EV4LWqkHexp8R7agXAOKRgNt3Tj1SwgZMtN0H2PUaMTYWY3HNPSS
UpKxh/HVvA87+0mnCxeDiMiJMGW4cfBbb/stOICse6RHpcvup7DrjC/c7TJ1U5WjVt6bVowlDcof
2XmF+Zcnl7oRWRPcmo5so4PrjeWlVphm25gMrnxJY4kEKqhvZSxt6XT/FSxe1LtOV0lJGppwqk9O
R8vzXWXm2VfQYZK1t8g0iws57+VyoQSFr0k+oNAMBrXK8I4vEsu16NOWXWNejoJgEMQ8rVQ3vgGD
cmtL2WQBgLULSDkoeMo7qy9lYqa+Sqytg3u5dEF/rZY9lIlWCM/uazhKkWiNahcbtXHRwFN1vFav
Yc5FYWf2nGypFPlsremXxk4nXDcUTNyGVoy/KjNour/0sEuL2yrgYLlSKMY8SQ24Oy+1teAvAu0m
2ZHvqobnykAXGmAcn0zIGYGUzvEr4YumX2o5zdg/64qw5osz6ku/cRU6zZXc81/adPQulZuoh2V2
mU+1/gBqrrIhvYvxe67mebhpiyBt3QTIwSep5DzewHLTVVfKWjXYxHOBXTwWImPqCvCUNEzVigjc
md7db0YBlHPOm1DzBVSop5ZPLd3mSW8nbIehdY/8ZKSRQjebaTNRP9B8/ggDo7As1V+9atNElcp9
/widmCN3tvBC8lKaqe+ENdjQqeKuGNpF05A1Vb01iyyqgFRogogdn5RiV8STvVXkOHMuW7UmLk3l
WMUGpeEEu2kLUgebmQKTQiQlKcYmigsnvU0oq6fbXsmm56qTq5vIAqJ2mRvVOLsJSEZuHA3YKT+0
YQO4bWUq3zK7q013lpX5l9xXtraTGyCwrlxLmnmTwcrR/amVM0ylB8XeD4NkGLs+U3nTcqhP4c7U
Y7GN4REbfhyV2ScAgtbs9oHkqC5kLanccuLNszuaVjC7EM4CMBwoGDPXaFohdqUxczssjMqSdl01
lfYFfGDlayzkqudFlfjHe/gZ1doe7J2V+zjk9rw21QkgFXddB/ZcHggH3SzJUMXyUup4P5RGJLbw
h4fnWlejfCclavoQ0QBCW848YvJQMye4wHQm8PLIMovQ51rEiZvlmXSdqTTWuJB/RkIKvAAST1ly
J25qT43tjWM14y1RWsoT2234SA8514PA7oS9UYNg0J/SrJSHXdwZQ3YbI6SOkFunWGTMQ9CpnppT
oN4mUmREX3oShgoPUKXUWYgfbR8knvLKLA/D/Via+kPStjL3N+CQ+N3UfX/Bg0sbdMf2K0K2strr
Q75cHIO8Tv3E1lOLS11RFZswVkcNmQAcb3eABQFEvFIwRXCHhr6+C/DtfbONrVbJtmpbZ1bsVpTI
VAwyYO9/U/OyuKLIrGv3ajU0JbezKTdcblEFPJdRil9nYRgPeb9YvKij2Vm7cq4GDWOdsP5FQlu9
6Nnlq5e8GyhD2Epc27sYLqRynbY4AiOzVJRw13Wq82UKgvKJ9ACzlQxSNV7rljLPG9Pq+8WeorCT
rRgN/E/nnJjFi3s0vFxzzG6Kboe+0tUb0GXWBF+6MtXPXWVZrzZovu4FpqDRbjWmhlTJGKXpI/5B
juYK7hDxxYAHtrHXMaXo4QIbUnlbjKX8mFpa3ZDYTczkMtJbWd7GpNW/95FGbO2k3GM3MJVT7U7O
o4F3J1VNSfEwzSNfnyxJZVuaZ5WrbjtNXlOno/6zxjQ9L90hV2Z8nqlFheOEYsPBmQnP5bSe7qP/
ZO88lhtXtjX9RLgNb4YNkKARKa9SSROEVAbIhEskPJ6+P55zT1zT0R3R857swd61SxRhcq3fSnfE
2JXVvWDV8jdx28yGbQ1oo7BF1o52rIvRmM5hFeTFnVsSlDmA0/lDcPGoONPfYZ5T4pQQWaorXgqV
np0E21iuftvDcmvPMvvW/eWXrfnWh3qVbbwyeGdUsBk18+l+CuwuIPeSWNBjO1f1mgZlxw4wS3cq
jnJt+nzHyQe6JCdZj48TGON6EM3K+bhz2dclm4dlZ82OyURO5Kw5pf1c++E4JMqet3K/LMstl9Qg
wP2eDFBrOblshBRvBu6YH9qR8ywJABCf3JDFjkTy2unyE+nrm3Xw6POlVW6VvXfBAlCMhw3Jf/mz
RLKKx1PmkqDVpIpaRty4GIuwJ9lb1sXwR+TG2t715Y0W3LeZIgAizTwEAV/hVjdLeIPGh2ZnTcIN
m7jvVrv5IaHxHBuda+gXt3UAbeSpkuDx9D5m65wt+4hWh/XaLFmQ7b2iqKc7tx/78NwbrBYHl8YR
LtxWaJNk3KBexgUjk2f2GbbELHT38L121sctTMJYsmaZY1PF8KOLN+JqAys6rPBBbB7lWJnbiVs3
v20DaxQU16p2DP+zG7y1v07WbVOfG7afLnYMkel3ZTvKuwwg3PbVHrXh3xX0MpWPIW23zS7q5iCo
Yl+32/SofGrRXrtMm9MHkZbmxjqju40ARLGs4rRS0hFwoIla62cvC3zVkzCbO39b7crsruoRBu8x
alfZRxZ5bbevizB4hTKJrnxxwbbbArf5VsGYdW6ydZDon7PXV1HcFFm+3hF/6rtnwTRQvmKrKKav
chrq764ZMnWs2qmaLovPY3zKTDpc9w2J7vNjSX+Wl0wMuf6xHGHk79bccesz8btzc8Q4tg0/a+50
7kJT5Pp9qaX3ouux+YC2tew3v2ZVTW4lW+5BbaYSx7z01imZl2YipQrrn7mzp1mPJwve0Xitqqqd
n+eo9cipnWu8xsfQLZwqnobC4kMN3fxcmLz09/9/8fnnIsNK+T/+tV38b2vP//ybF1+MHsNX85+X
H/6ff64+gftvtHAg9kXyjnQUtvZfm49v/hvbBoWMt4R5MglvIPm/Fp/w36DsboJTqJ3/svdE/4bT
jJUevofWjdt/+tcne/znPvN/23vw6N2A4P9YfOgqZHlGAXZD6uE4rP8etwLkYfaeccM8m1leDCf8
s2K/35nbfHFF4SeVN5+7QRbnrJ1yQMHio3SlmaKzSUx7xYGpdXtt/aWu4j7zqW5orJGmUt66rNl4
wpp4DHX0OHpjlt/M1pzZ85DP1WNJl8K07wrXI0LS0h0WSo1xtmztX16vXLAoTy93G3Za412RpZi/
KznUP6chmK6DG3wHozU+VU1tmrEV9VUThwVpGYlvlntG/ejU+dFuIoKBoDYjD5/Ao27dnO1iNuo6
tzntL/HcAktWQzgPlygU4XYULlVcrap2FL6OZwXME/ccTeepGMbE6+Ylwen7GGyLCUjaT7Epuvva
4Fc3OueuyMbPlbbu3Vi7toqtReizS1Rdz1xexVtuBbtqaeWusbV/8BveXBZm+6J3bu0z8lCVZten
Uzc0HmqLbGwTI2osClsyr/3Rg6g1q73re6sFjmSYiCd3pYBhcygU8zlXO6Sre13jrOzyyn+ohzCM
zdr6OxrrVdY9kbBdfa/Htc/vVT1THYWhQf/QlDZ57oBrl79yjP0N6cUpC0t+7moWxYNdEjAdo8uu
//REQ3tJ15VqTrWNzTJeiqHgxIGiJ2u6934YGggewDHfisQx5w0NEslwtj2HaTt66/xjXa3iZYyc
4U4X849OMELG/ujWqaVMmY6mq+48vrZHUypi5bZdPqlHEPRhv1qdvauwmhMR7qfW1H9xiBIwbJEe
4sGr4uUr+7SoRn2YIlYUTvUoviXvP7BJj96+JDGbdFZumek8D17xSJ1ZYcZG6czzSRWsHkGPGWC3
CnXfe0S4DfLc5jNJx0Geu2PSbpW6VRVtFdvneOsDEYQ3SBnOVwocT3oohxvi2c7qqaqLrTgr3rT1
LnQgGFKvmgN82RJFZeIahPdWumfkrLy487fCS+w+oP7ayE/jMmefkT3lJJL2UzLpcfKJHFr2PNYy
QYa6vWBJrDUA3mzuxmp8tbIteJDjra6Rl0b7e1G+SHuW+niAAnlwiK+AymkSS/l38wYbNKjQTBt3
6WIt1k8x1X8bRxwIVCa1fLhsG1BhGX37JfbxUpGUkunoEuAV/OHORQYJAq1jqny+iQiGsuc5EkoA
vLXZcGinxaj/IH0ZUu7pdTmPpVRLsm3l2feaJi1KTKpsVauIg2Ucr9uioi0uePWU53bqlkcUdVLE
BuvqGjsSoiwROdVFS05M+bLJ/mzYZv3csFG9IGa7+LbCPJYpYz3DQ91l+SzvWqeBzWu7iHz6gj0J
BsSfPCedW9IV1t7pKlzxbX8IxTBRORiYRXVYsAR/sToO7oFkNZRzW88gtXehWM6jPZZP5ljhJ+97
ra4sysKOe3NtHu2xG8liXFRhHAYKeb6n3MrLNNBU9MVV0AYkl0Rr4qKuZW+q878bwbm859ZhV6OZ
Ya8q/SeDMHQn7ozqbzS78ifm2TE7TAInw1iM5JwbWlJwEmblsjeaQjxny/QVEUlNtgyloH1lEfFd
FmVi5I7DBldAWxBmzTpsO4eaWWInGQmMpKXUtdwb66BPG9upeewi9YknqT9Ha2ffBWpldURhP8ws
S5U8DCrzltjVnTOnnVdFvPpASGK7LsBwlTYgi+Yvmm3txOkHqLve4TYT1b5tp1t4OFvanUEMnU6N
0iJ2m/BuvcVkTWzndgzqe4kJ6qcM+tlKdNQfyhG4fGbvRhsYvjphz+65eK8GZT/4fPq8ZkFY9Fvu
2g+V8lAqT+HRlx2Tb7GEBwDhn7xf9bkXwXSJvDlx8VL2x3xVVxoGPPCiClOHFxcKs/oaaxohQgBx
ObCg+SuZrJ5NDzLivWIL9J1hzA9eVHQ6viEjPRHrthBJjeLTPyoh/KfSqNXZAQz/mEpZvNFV6Idx
Z9sfTtQ9jYauGBUVTQRavXGXk24+BU94FRmLLffJ19ZKYUDRXZk+/4Au/raD2YOnMswQY2Rm3ldS
+n4c5Q2omFmznrJ669FL5s5pjqzKzxxR4Vk0VbDTubtcO1PVr00Nxk0xS70ngaG7KItod9qfmM/B
1cgHlaO9fbVK7xhWd22P7BNSVMaDbjhyRd2f5zZq2Nm6lfx8AHRdThR24jzsEsOlrjtWxuZjsdnc
fR1JHWf9fGlt52ou6jkbSFNJ595teMMKP8veyS4FjReyZvtpyGvPwPyrzYuSzjbyY0VbgooNYY2f
mzU1r4MIjZMY7OZhI2LISKTh0N7gawLOEzFG1Zb4mjLRQEguJI4FDsem7NsnwwLQkKZTOkmWd/0/
9l75hUWtrpN6gIE5uCJYX2zWNSwI0scsaNvjL1bGkWQfepCbJPQ788c2huLsNH6zXz3JpDFZTnce
BnGPF5ODZevpiw36KiESw7ygPpd7Zy4uSwiTS08ylLeUHmySH/TDRxl4hZWYWInClFLt+tGnm97d
Z5VZXYey9oc70+qXJe4XdYk6e/oAX9X2ZSGigPVcPvZVe5BjAyZSNb8aCZk1TRR5ZqzboEdNN7xu
ogRZoeTgQkV5ncXI6p1y7wApx6BC+aGUgTzbvUNN0bgsXhLmtc/pyP4oOSobNS3i0hXOs8jskE6M
tS66fU7X7GNhcnFSkTGuQtPM1XduDeUYEwIibXTUiuR/4faZSkKVIcUTAMRsu7aryx3R6Y46DOAp
YzIg8ocvNQkPes2HNfhTNdMTfexI2W1nCNaTq5isdlzBgV1zXVWLwwF8NJFL3+o0qsPgi2IR86pI
76pRKzRzdl+gp4P296UYY1UN0UIbiOEU8Qyg5h+lFsZGYYYw5nTRft8dJteY/0oraG67ofGDUMpw
t3IrHY3etFOfAWWJDeL5nbT3Wv9hsnlo2eh2xSLRC7QtK7FUQyra6V0XYHIKetVYeZlSw2FFXbaL
ROPGxDvUu3JBKV9JJXlQfElDOnDd+1KSEZisvkmZDeKmx97KLk1rryn2yewOHcGUGhmMIZj4WC6H
TY2GSZxJbTbxwvqfFJlY1W7C9FXFnd62E108hMjIwjbgLrsjKT5z6pk88pao/hDV78eydOx7Yerg
ejMWYoRf877F06Hse5Oj9JuYRb1HgdZfzboLE5+gMvQT8omMbY9Wcn8la91x77zSsg9cZYZ2p3av
q0O3azQaL3phM91NgejPwmiXvZSkwee+Tphii19bsR7/oa6Hkuh/BHOD3HySofNNX8p8pALH+suF
VUe0fP4hmo0nVo4logxQ0Bswt9n7oIJlXxpO9Nl1GLvSgm6qcz5hbH3jzR2O56HI7PPq6Xnf1nP4
VnBOs86aqvd3EpjhezJM8eZkVf05bzMpb60zHLKpAvzKlWOcgFiqr8Ipy2QwV/IV7N5Sv7YWZhRw
3fuLkkOxF8vuXBqjC8iUa6EOG70p1WXElgxW0+X+totmWf3clqn+XTnBtJ6R8pB+TvLHFp1CQxlU
CVFVQHPOKIZ4a8fy1fK3Cd1AUPPnaGwfm2QmApkus2rx82tob553LTygpD2ldsI5apk3+ylyljlZ
m85t7l2dd0siCazntPOh5rM5JB6LPzc5L0sQyeHk6kjKvaE6FApzHs2IfFbqg7fYiQZ7PUCbqmSo
4aAag/M5of9a7mySGb/lVE+PVbHmLj5KJr4Z+NWXzRrnpdDbSzT1nvrUVcB87XYackrOdRNjkBm/
tmawrCOunLUkx0+08VhLIzFHynQC7ZXdU2WK5Td6PRt0urulqK2Z670OtLswWI4BaReqqzh4EUBd
6851+1fOkZqqREIdMpIwqhdL2FV7prh5m1LfXqyBH7KKddlneuh/d4UZjek8q4doVofAKeo3U6/9
T+i9tkqMvgjfPXvizS51hZ9Omr1+UEFb3pHg5H3XxFUH9I4M7sdE6MGwL+Yp99KyBsgh4oGBCvjo
UbcYU1engB/DH5mT8Bw8LVuHEGb1h2GPuCqCtx/BRKknLxdSnzzSUiHhjMnb15VE9alaJYzU5PAq
Ysvk2h/MGfYOWX1e4IsrZX5st8y5tcoMfpB2s0Sm1IyRn+TGXLrpwNbofy5T37n7kn52tTPRlf7I
qEud4q66UU9gfzXArO8DbJctZ1uRUyl6EUUOJjsNuR8XWtye1Lqu/+rM8+lyi6T1xgRDd1LvTrcx
KS+PzTQ191mdt9/LGiBMsgxhvvvGXLFnTUUTXUy3bB8RcnjVQUj0YTJw2rSBE5vSTN4ixDw2tegk
B2lx8ANrmz8jqiq6WFnKuFaCHmzsm9k9og6Rx0Eh2jcIilWkaz5MT1VmDd+ayKlEbU72F/qPlGRr
pSkGTpPSrG5hmq20ch4qqBOVLlbX5vwzUEXsF7m8NxcHXMub3SrJLQ81lNo8c9plrTmE+4GsZXkd
o1V0zKQBQ2RX9C0ECNxiA++4NTIt8ZR0ey8b3Cwdu3V8X5TSz9GWjTAV2yyOzsRL4GcbZWZ2btjs
bnxIWLWk4fSuTqRnX2mtcZ/dcjpXuUlTD4UCDSzuYj9OkZrQkGXr2B8Kj6kgXteqXK4N6YmxtTlg
1lbfiHdJHXp9jiZhlKceZwFDb7Fuu7ICOb4gLWcJmvXi1GAoBFevu41k9pewWlvCajocFg+OK3Cs
dxZakZMxmQE2ZbtVA1ZPlrTHPpeR3NERbevzyLb1KweFbVMovixlzuUo62c1fESULBrxMILDLjK0
92RcMNboShpPa1H1nFIhfZcMmc8+ouAU1ZvYZa4DWSOFe28HkvCSue4fdVV2KGMIOKzIJvsZOGN+
YQQJUerkzou2nOKzyhfyOcIKThDoveUsxZZF4VOBqDAO22GivtrGZwMdb18mZZmMOXVLp23Tn82I
0ivhch2KRdwPBUaZyCAHgSwqFogmg2mhnskdjjZhmSthupX7t3AoEb8ru6mqj5E0ymMuuqAAqJom
goS5zbHG+rnfAD2LDZtB1frekMdDsDTRt3GL2Sx5r3bl5zTXxB50PHfQu3AWaMGMiK5XsxmPbhbu
TWcmYMfVL1K1L2bIpY2838aYme9Ui/FMWt3r0iKJMQ39CJF4Qa3yRLDHsQ4tfvFMrg8j896LYtSO
YYSumcIJHZJhyrT7Yyg59xoPg1n9zdD6ZcjuKerVsyZbFbD4Yo8U35ay3pM79mUXhti5wXDKs+05
kmDZQ199dXWz7ihIeTccnsbJax912D6FVv3hafdFmMbDXLnepc2zAkjNYZop2gd0eA8gN3f4I9pY
W9uX17YfbQH+HAbCS2sF2g5hMsRF7f3q/NL+XVkVW8GAxGHQ+ddil/u2KS9GpIBoInCUKlgSj1KR
eIh6OktMau9DCrLikpU6piwgS2pHHmslXs1ad+AwTJ3c7X9mh7vEmuznQrY/NCSG8HCHrr4a2c7p
4MpF2euTodhzjia+Z09wN1Wz9xY1auv2jaIdVsaBr938rdycbm9u+sIBfY+onDPOoZgu2pYHr4uO
xeY/A+pcW6s5zY2/DyW4R+Xx3rLYKby13WVbeVSd2Z9mY3J2mS3TwFzujL65d5jhs1LCVfvIAm8F
XH5VXGbfqK+NkiaTQftg0mVPSc7wUS3OlpZajGnZiehky4VPsqgHBq4+McAECq+Z9zU5Y3tzGN6i
NXjUVtQ+KBqzWzYpk/cTeu5o6d5gWv7ale9cLCrCzvPEmgto091RcbvdW/5yz6xlx20QHEN9K+oa
zET62Z+8cb1YZNuX41sflk/79VyVp1YY4tK3+eO0tId5se+nYXWfncqfWT8g+ZU5RmdoSHXqkXcd
3Yazyae0dxeMoROz96g7u4fgRk3zMyoITFd8QE7/mMH1XDCuJtlmzInVBYelqu615S0nv5DPLWq1
HUskGSN+Jy6tgW5179yuecaOutXTd7YMtCe5LIKr4Ntsq43EZKrrYrtahhNMzoNlSBQRFTDSpNaH
qJzWb0QhJ1zqP0Zn+xTteK4hmw9OuT6AJkBItc6zxfRubvAs6yTFoSYk1FFkqUhCtS+F5fYxrLKT
ULQxcp9N24O32Op4S08WbT3FHEPcTry9E8Iq+hd+jNqjDvHS20J9DLT1RVVzFNPgjIhRqQD9aW0e
/d7SYM32tbHn8YEoOZqWVPmq/frZkxka00Lt6BD4y7QBMGBmfypgmDIyr37NZJrBrPK9Co6hMXqC
K23OLUVVTCNVoalXFmO/n1FP73oY4Z/5SqssCMjDUISfTtbdtZb32QbTvCcmll6mCLC7itB3h43z
0Ru1TnKx3YdBzw1r9ZfcL4fPqJjKveuKEy2CZ3PowrhA0h891Dki5pR9+yZW6dzCOPYjkZFHcH6A
0sbz8+aX09hd9RuX+XxAzhhdhLI22hZbM6bAzn7SRei8+pvcLlOT24lW5nvEmrUvvKpFvtcahJgY
skjmfp2Pc1X174vH1W+mNdgHQt8y6of1uc+K7eyoDN3wthjpuAL+m7YOvscaQKMhEnJSjEWFVJw0
09K9yMyqU+0ueRLWxV0wz+WJdkIrpVe5iQcF+CbFmbTPV6TDT05Ahz1zftyNXXA3aZrc5DoeKwZS
27UPTHPE4yw6MXmsdoUQE1W6q5/6spg54mAcy6FLwJmoRRe2ddcxpBzDWu1BJO94cP24BJmLna17
1+YmT2Uv6mM95Buri9x2kwrqvSW2o1MPV2ybVVKX4mGU5tva+UezVxTDAJ/dlYXq/qD/X475iJpm
YHnahdq9iKb34rVYTk00nuZgOfd1nb3kalwveS4tvQtK54QAmXXDKfufRPwBGW7yHhHfURZ1eXWq
edhreyL9cxr8D9FVv9xw82Ia0sw4CIc3+vKKV6ggc1d0qHvmUJ8XuehDXvSvOqibBJPkGSF2rMTU
gZPXzbstUKQsY/uNG/Rb9c1uztjoa28ZdjTa/S15SNoSiu0msKlT4fKm3dgaWScd8A1WUv7W0p54
lMY+T6vc1ShQAsS9pv6NROMzWIfHSkPL8x45Cbf6zYLDAW+YB7urj0NY/FzCLPGs9S2vEduAlr/5
SPE/8i13Uu49PnzY500STeWVPuDvLZy937O3HYol+MxE8z7yhYaWxWfuOvuwrMhcSv9E4+l1yrY/
tjkVCTrcmi5O4QTNziYK9gQhVif9iNbYBDR3U9GVbdrBZO+8tmnzHexadqbgYPzhmONPSZvUPuzC
H0EmP9hO/jrb+FAuYks7e7hnLlyTyfFAdEYnIV4moy0YxIa/8yVEdHHT25RX3AtfrssLaJTYALug
TLvWvU5OOAAnWK79VUkSN+LMdJYsRaI4ueDpOUPfdAtKrsegRznBfisWf+DFUrb0j9dD8ECKM1fz
liSBcNi73PpJ9stgHEBggn1OmtJPSjz9a8RV/u3RlfhFWvlPc+tnBNI6WEOe6kr2D5QNGgaEo0cZ
KNxedM/E1TjHjehd+5S5eqHHduYrQHeW6R8LEbtPhZRpu+a39IpGeagxg+2Nwq9VxnM1o94nUMcX
I6ZCFdUcfNXUPkygCnjmPW+rSb12WxTNzxN0v7cfLU2fKJvUXDzXhu1ViTdA16A7Cc+aV8ffEgj/
ao6z/GP7Q467A/vE8kaj62TyRgiaY9g5/blExlURGDMvXnnltwuKh6JzhXeuQGjxM7ByxUU5OIi1
RzSmFa2qCrtggjHrc63ra+kuQK0+IlCaQONI2XReSPRn2mvJkC3DdBYmqPvU9ereCL1rjavqF8rQ
7NHqUYE54Dvapgs+mjOgZpRL7Waem6HPUis3fvO6uW82Z18Fg7frQzwcQNLLbqLYu8kyrANrFZV7
OQ32b482UXw3g7tb2q792bHZQAPNDx15S+2tNDOMtyg8KCoPmb+5wwaV4lbKPSgT7RngS38L39wM
eRlYnW2fZdNpZ2YKJ09LmVVBGatp65kGmt4pb+o5m+6yoNzSEVg0T5U7ZT/VVpbf0miQuMI7LxbZ
5LTHUnaYhO6/G9f+v3wbOTaG4/+zjuH6VX3N4j9LGP7xP/xTxPAPIXZId9HNNUhM5a17+p/ybYea
JOyZVEc4lA8SdP4fIgYDrQJcI5pvkls9rvot9ePf9dvGTfVtY1ADQUZv7VC+9P8iZLiVw/wXIcMN
4LhFTOKpQxkLKvjfzaKIRqXcbGbBCHD+VtbZdtulRx6Y8qpofxQN+EvM7zDvi9DV6UJi8qloWFOp
G/aBYu36rgcJfvVhJNKlNPQZLHLbNbmyLn1kdWAs+UwaVA/S40LTn3Piok5KEXPqRzJpGK+1P995
fm3/saP1o0Y2123Z80AfGx+O5u12Cnf+TBcovMkPVHornwQm1u7cM6PinRqtZJjnB0cv3m5VTXdC
AAADVlG3RnN3lM7rdId3B9W2Zfw17Oh9bMuUKWTfG4V1YjTDYDwTU0XfMKW2vjorEotifDLtfosw
pkwIxtdSZ68dcTIrfjEyr44je0aauz4/v7NecvJTI6e9H1zDTTezfl386pCrBmwcG9gNe6YXOdLr
sWU9SEazjPbT3FOejVagMeZYU4ILIOImo/Cv9I1TSon8FyC/rqIHqxLvhVkmnUOJHiEdLfkLua8+
qYwitXvwIaoc+4/Z98WHyQ6+MwdvPa6eZRAVQ//A2FXOSeQBNQVZlCyk1jJq1se1Lh2w5KKEGi7u
3Fb80qZT35VRaOyNERMLQCrBUKP5yxncYjd4vwvF3mEaTzBnnix2Xp1O5Ui9MQkDN2JTe/N48Bw3
fw4tfd+V/VkN7015ztYIZoZe4cR0QJDsuT3Ng/WTO6pJVkLr7Gh4buzmgr0WAnuy7ZsF7nFr1j8a
oHbn9NiNkM4evXb5zmcMgEPZ7QLY73kstkRv9W8hxl+56z1sPveSRgBZm51IpCAtvF7nvx73ViLd
5lR7dCUg4mDX3ZyU/md5ZHPagRPIvZboNElfMW2KArV8IGoVND+faFvut4vdBC6I9SzSmcI+DRiI
PwgCw+nosRXlEUj9vp/hWdyq+5WN1q+mdWnRW09OOZ5l4EO4R5Vg92dbocm9RoouH8ey/IMv8cnS
218buTCi/mHZt5b442oHx/aCTGWFRFbYBxt6rEN3eCtlf58r84VqpRvrAyQ+rNbOZjHYUfuMnaw4
tVt3JgHqux/FtidWx/+aXP3tYu4DIQfLX6T1oGfGhEi/gvDvnFCAWnKSoLtMZDb8ztGz40biofdf
MI02j10uZOw4DWXi5mgdZW7/KgvHPheGDnd4iOQNsAVaMSriGL0ve3ZQ1GzcO/iu1lO0dfEkHrf8
jrydJOhpYREhG9ExKxlhIuu3v3pnO8sPSIfGKd2shb3Cy3f4x0IefshE3KfAV6dGH5zAIAdP71qd
peuiPy2He2YOrY4Ljdq5mnaLY16a6t3pX9oFrrcGdnYxjgk+O498UnZfdEf0VZUE6n0KabiuKtQ0
7RRQ2SwAHFSH9oCYo2hsA/U5M6ZEPJ5Na1hxiRFTxX4JiwCn2npjgdTWKdbn0FxRU0zIXBRf0yq8
X56c3EigSi9r4tsaQ4TuCTbeLD6hlXzkViHJfM0TNT4s24Gl6u4DyLu2joVwM3EmVsFCRNwHNU01
2WqjLh4HrFh3W7WWNGHPdo7qGMIUb8xUoC5gpHK+tarDBzMiEWZnGcb0NBSjiw/Qc9WJfAO03A7L
P8XCcinAygYZ0ofcuc57RU0zRsjVVPrQd47/KzdzUyS6kcw6vZwm3s5y6wYHejmHEEFd4fp7aPKu
T2794tOun1aj3oN8VjLdOG+YjuxxiVWn8gwNKJ0d0OxO1T5uNoZfAv3DQ1G5+QcS6DhbKx74EFkc
0cB5TG5pc810fwIE3Xl4CH7CgVdf/WbdN7J6cENpXNu+cV4xWOeJogQEc7a/vjiEDCLJCoaPls7y
3ZJlPyjDkYmYx9/ETqnjoJb6wRomHp3hZgKBko2WI6Kys1EXKEO2dJ37ZFjKu8Gbry6rZyTypIYF
8kdeolN/JPRzn5cTX3z7OJPtM0XRoXS47oaVGGzMe9606zHfztbcDOCNaRMAWE3RInelGl4FDD4F
e9lH7wjqf1RwmSf+xdj/2dzqSCW2CTpdHGsRHBGloo3wwt0ixaATlo0RiU/nuPiNSe7bz2rMzkZR
4dKfD844eZ8BSTZo8x0RL54/pBtPEWjN+AP4MdETmiBXnHtgnrnsbm4kHkm7K559kV1DlafbVL1k
pmci9QJDyNeCRIx1cRLbhKHPlyf8h/XJraq7WuOxEe6SJb6XTfE0Zweu5mFsRxWrtf+TVdXfsJSg
0toSx2KCj7WisjrisaiSHlW2rlDILGrdYwL7XTDs78OsqB9nNOgWqio9Ghc3h4RkEMeJeB8WH467
9mneiru6V4+I/BLHoabegQoQ8jDmDw3V3XtUwj8KY7n8L/bOY0lyJumur0L79xiDFlwmEqkqS+ve
hJWEFgEVQDw9T86Qo2xoNO7/5dj011WZDUS4X7/3eNfpB79CBKK+mLd9X3PpsNl77Mp9haQZmDAN
6GcDp65uG37wlqDRHgkpTKzFOM/edBP0YxH3yAjEPv02fyIU9iHUrSgZS6EZR3uc/buM7jPSZ1Sm
7dTMZDxp3xnKzt+tN764yPlxF3D4j/DjWedo4+winhFkDQMZFrKjip80O0BumEcdfLNPz76z7rzc
vhs95ltNhBpmLPVd7ZUlQ/niSWOkncekRuJkonIkzQuFAk6b6LqTWIr3WpsM3EIWVzLbFnKKjtZY
XIWtuyY0TPwu+QNmSs7jvR9wLi9mfRjCFrtc50dom9lv4Oikco3Pqm8PYcuD1FmJWqpt167xGEm2
KUkegGmdyn2Zry+dLcFGEi0yrUMa1O8p29W6NjvQ3CSpyd4jo/kpsOOpuk6qmVqMRZObvC1fHW88
+B7vomhuy2rgNTTTcBd6S3N0vGXvyPawDstOZdHnCHbaze8Gcc5yni0psRKUHPUcxtHTxQhyMZPW
3fPsikSY/n5UrzSQB3P1K2IhJrfgbaTNaF+P7VGyVMW2jc1iRDH0a/ok/9WUH3NtfEWItX1xZpBh
/mB4uMK4GePXYDUwy5REtMce8VxbtUjSIrD3dJD1S6eiV0uZ1SPvJJECzJH0c/N165l7HKS/fuFc
dOaHRjKyx16fbbgql7jJ+gfsiXLdDh4doNe9GhJjoyesJFxVs/cIMlJDNzg1OQqx8lHxic1g3NQ4
Jvvoj5/Cfr0a8nv487SYjOiHHL9om+v0TnXtqxfmNyhZUAgw5PGoBZs0oyUkXHKF1ETF034s+ES7
MbyJSss4yryD6QA7uWRjjY5T04NFs3KCJdgsCb8N+k3lc8NN+6cjawGPxEohPM0J6R/MZXk8mzdk
DkGMs5LxIGwpnonGH6L8AB33Tdf+fYVnZ2u07nskP+dKbic7Y5K54koVwX3QEcc2HZOT4eIHdskb
45thNOiLYJspRb4dEyCjmGplI0vr35B33YN3HbY51jRqorp/bhvsXBsovfqrCy9OLF66+ewsc7Gd
5KJ34WjDTbSN8npoVLWVnfvU91wxVufdtfW6vGt70L95zt85ockzV7sueIaSfrqLRvWsV0llHZ0C
LY9stJAbxn9xb5XE9/FurunZqYIdYuiubwDayTHx3GqMjTow7jWT7k1UZ/ML1qun2qbCMsDTjGpI
GtHji81wJ+XWqyH8qz4Q6JEzZlgGtUQ3N3UQncMlOxd5xFC8uDGa8HWql69uKG6y5j6avE9068vl
8iZxymR1mIhpSoqQ60mJ3n/yrIa9hz6zm8GtjkaKQXBsr6xCX9tFiv2YzEPcgyEglpjMnvnIOorb
WsndQqBHuyZ9Ao3rxjZlf+hCizKE/i5OSREpL7jrQmOfue42Wscv8vn+ge4hi4exi6WfHoahiDv8
vPHc8eUNng8GfC7XgxUuzyhxNHM1oXuIbk84Dq+RRPe9LY6Omp4v8NSprdudGFzGzHI95aqiJniV
4UQOOPPs22ZwvzzWLijOL9HUn1FDynOqxB5vbDJ691wrT8Tw4t6dVIKxZ9xg03ZBeswbNQt86cv0
WrJdB1XrRndWEXu99av6/CddzN2UFi9TNJ0nxuabxsrf3GG5dteZdzs6rPyz+OIwVisVxx8RwGih
J3Apb9vC5341gTfYVlzQ3CVV1bzKdopeELbHs+OGB7dmWieraQfh61aTnMRBK9dNV9ATwp979Tvn
T1PB/Ami/KYajQ/oHUnf1M8ZimZc1FFs5dY3JoG4cmRwGuZbia4lgv4ge2nGwEu2qnPvEMv6R8wv
O7wbaqNtqlMsYveVRPXSAap4rn5T3fMRsVtwRGCkJ20qSWhyYkUTmYLFZksr7rV6db5F5gPE8DIv
Rjs8sCmk2eFQgQcwEmAFJw1Vv95g56mvrIWoauF+uEHDORKFdPje+hhqBxBF+0R7b7m1EQcsyBXR
bpymXQ0FfzuUwc5t0wc1dTv8Hw+qSJPZDhJPFUk7Od8NCehQLY++6NCxGKxY6IIDPVJTxTK8iip3
14/Vs2jPzVDfw6eTD8ILLs6/Q++OlxIHJs3npHFdqFfswcF1LwGzj9ov/pRl2ONgEgtWr0w+pD4b
Ffr6bsIz8ZVmuTlzbFfZT+pM+rog/5RuWNprHXmijDYZcRq+SgqSTdYq55jNgs1UeWg/DRDF7kxL
m+ey5NmTlygUfp7pFTAJKQhghEdG2Cu8OppnofW1rClx3S7wY/x07Y56PqOj5gEmtmttmXMNexg/
zEo7c6ci81NgasgYYqXWsawtfKGeXA4yyKt9P4s/hp01zxayMQ1dan9WSyVfB4Ir+6yvETRTzPKN
YJ80OdYBhX3C1tBY1j2YIsWOLZ8dSHLO+O5riWzPKOnZyRpcwUZmSvyA6Wo/kDYvPH5+S5tjIDQ9
Ca6yU9cE0UYjMpbYb22O+WoWVPVErbg0yCCeuVpKuQ8KXTGaQOYYynG6znD63za+UKfLEqR6h79n
/fbBMsX9KpcjJ1B7TIeMVbFtapw0Grnfg1yC5JIiGOT2bsXIlJhZsLyWQL+PXmkvbwN+uHSjZ8Ii
E7/mg78s6ldQT+G79IJ947Aq1czVcruIev0uvYim16zJdLdN1cUDZAH2YxR0QexJ9tozNqMssdpO
70fMQXHQpyHhYrf4SKcBQ563lp8c5CeW2WaJ1ExQQjOEqs1Ntfy4Xti9jfOMfdcufYc12+MaE/dz
iTQuZrdphSuA77T5wZQuYRBa9aHoa47M2YEy03T0v7J+CrkP602GcWg38eVf183QEMY2upgUj4mI
FMyeTZ4DZxhHiY87xFOijEvt3fj2GHwudl1gASj5vshRFfvI7Bgk26Z4mlXWXrVF55zrfC635JSv
SiPHeKJ9fEOOgZeFjSnteI/p3PwDqG56zwLb5EwdR30fQNDBGqBqDK95Q7GBDdXY2lS3h0COGGKK
1TlId6GJrb3c+27Mal43Ocb4LBZiLI/Sy/urvhzKE2Hc4lxQHr2NAKWOxeR4V0aOCX8TiMjHhG/b
4uTwU5lQjNLdsdLUo1xvpfNK/0SUwOCSEWZwzPMmGYU+epF/D9GFwFAfPTAY+7BFv5fMg1TZp/vM
shmzA7MeKTiGsD6OYhzrzTpMKABQpsMwrmpvverykmMERhKtEgytQse4XAhAsMWDRn5+wuJlb3vm
JZdYBr7dLZMij96jEaxQNMwYVHi3dxFwHXIegXhoVZPtTb6VlQzituMd2JdiTKvtVEKx3qbKEHvM
ucSfw87aYqarBog96iMc29cZpNSdYS4udUBzVTnqujMCjOdlNbLrNSruiVAH14YbPLSEguqwuV+X
Yd6Pjh6nAyt253Tfqym4XoJR1tu+GqZHRj5/SnbG8KYygTrWeTG4sWOvzNWJIORMVpnhJCMkXYoS
3e+7xf3E47UqVKJwuU69BjvxWtX+mQrZSkCOobbWDjMWuFajPFkdG+WndhR7vyd5ETtd031XNrvP
4CNgIzjxFizx1PS4dyi1bbJdTJa9aX7PunptNnqqNKcfRrONYS94h3PLvCRLm/7ZGIBEXDwo0Umw
aCDJjaA6kz+dD4WdHscoCDYyNadraBlh4mB2eXJcfSk9dDgflWtVaIqBWE8jQgXXa9kN14twh93E
7sqz3Qm75wixop2j6BB5t7SFqDKOR0SZJK9pA5vJTMCHmPs+mKdPS075dlB0wyQQus0o2yTycSpn
zn6S+P0xHT/YY013Pznm8hXACyDTQR1Cw1x6+M/TMIsLLvEj7ZX88fIh2+lwKAghzGkfV7mXXWNv
JtLnD8glto3HK+6mNj35a3vnhR4e3LFO+/sKXPeflB6M0D5Lj0jBLC5vW5FeORYndlH2M6Cv9MWd
5HPZDgiLY3pvwWzH4Wr7W6nbmBET/2CTdvl6cVS2Vs/T7TyOTOZ7od4jYbTn6mLyqYLqZHPW0trk
fxzLyDAU9O9Y6e+sZXyahfXLMRIrvkrKUvpw42bug47Cgv2K7mV/izm8IYHxR1bxNgqrSvwqBKjI
rtykwXZutj7O8IY2bHr1Kub3Qon6LIN3u3UfUZKsPXxCKGuVc6eW4MLJbve1F8QD20YOufJeQGdA
YtDueI/OdJc3yy5HWy3MJ0dbwbn1SjBO1MRVj95reK48T40h7w0DMZ1YZ57olX9IvHzdbuZNCg24
VwF6XbaqXWYL+49Y24zMlevHSs/Bc95jcBpwlkzm04o+j9UvvF0GKgfWGX1VLnZyt+1iKuxpi7E7
dr0CW7tntl8ez0rHqbx1purWLOchyaRIwtrZqkA9Vr477jXRy4d5MsPEdpezLO1XhpBfw+h/jMXz
IAJAni1EidnZV8FrWzGBmBaB5jRCKE/LjgV23oeOYFWJPHhWZnQNkA13HAJATxwaFVFvpGkhphTD
poME3qKNeWl7B6QwmYfugKEz4aPuCHbQaq9JPZo7+uYXDK/c67U7x0IWp0g1l8AIKa7CdR8C2Qhk
0/5JQZAU0QRIvUDw0s4+Jx8Z54wrk3ytfgjsERkag4fZlAUxb6h36A2HljHzdWlR5AE33jlGI+4c
i77Aivofh9DsgThac4dA/AChg9jLTK8slPfoe95p7RC3ZR5EyWhadMnqwEzHfZtajDpl91L52Y6+
SG7HsP5ReaH24FjGLTdTYd7mRWM8EzjGskZGot47vvGOcnBFuATrUaheQptFOcGyHMDS3Mu1/e6m
KY+1UJRobf2LUxR5ywRfZ72Gciq2rcNA13WLeZOnXr7vw6zcoag8g8BDTE8lnv7ukuML9DWRfrmr
4c7t3Kru4sAP2PM1OOd2Xf74FZtdUotvDjWMcHr7hBoPBKM2T4IU675fXDce1oHhEcOMo0eOqXUH
GWxsUrDXYNedbYT5UQ/h3nSEuTUtyTcn4na2MxJWlYeWs7ytXpmy5yQ6l5O2r0l9wL8hbH+/TJZB
BIAuNovW3apbN6EzWHGdjCWfUIfcufqMM/1edDn2hdR+gjARgoor7D+Tl6mDqUz/xmlgWm6iaC1u
/QKqxwwaYRMyWYuX8TvsB++ojXJ4XAH/shJOL1dtm31qQ+TvroYdKAZxaCYeF3wJtCfyMh7BXp52
rIwPTkKWOKcEKy6sqUpxxTq8E+Gwnv2oNHagJrZu1Z7F1OwnjGX4tT4W1oJ/I3sYSFIMxjAvXo+e
tVGL+rE5l2VVvmXMYQAyQSFYyoNGxeFEE/jT2svWssm7tn3e0w709eASSSuyXbPyqSnzNoESu8op
n2U/+sfK6mL3EgiySidRhsE/ElZvgz4Ovjj8TNKm2UicJBp/iwHeaBllGEEKGByBdUnEbUYqjI2T
6mJv59ZmdItTI02czh6qNkd0RoebW3r+40lQQfPF+yqa8Fkrh9xWfmUUxckqsCBV5T4iuRaUA5LK
cMgUaeZSyHNupPJGmZbAGZcyzLE5qolSY5jq9XpZaN7GUJs41Ao+JNpV253lpI/2EFZUrZN3IFeF
BbI+uF1VnkphGOmmI/QML/qJ/UR4ZZdfplh8XH2LBZmEtnupELK3CIFpmipQ9nVPqa/Mx7zIn5fe
ADDXZEdXslBoIfrTWNce4e+CIdaGqd8V7uUTFyP+ktzCwsZcczd6TsdWQVqRgOkGuR4URzO6AlMC
s1N7r4PGqIOZM9yEi2edGIc8GVhw5qkbYmnId8F0m6SOcPGQMNls/c6Iu9qHeEqWx3Re2uJ9UL9y
YNhh8Ohnlsbehj3xh6jAn35cNn0ATKV2LAZYpCEy14me2QVYnzzMvcxrbpxZP4GH+mjN/t1cGCvU
okumYcVnc4Ovmn9W6a8bXWXurkjDcBvRYUaWsbGdydgIyjPKhtRKWn6sN1j3s8TJW/M9FLnaCQw1
SFSxNM2rMXXrQzdyOugQqQEIDA0Ee4Xdxkw8awc9JMYLxxqusiBtAAgUF/uI23a6qZfa2lYeVrEy
X04La+r2We2Gz7hKuKi1lW3JAAy38AS/oLpyNUBxQuWeDYIf+BazrcysZjt0+o9XtPdFcVbkb+vL
pjbN4rbdVLVPkm/hrEuLA9zycfPx+62wDjNt9tsSA/TKF81z583mr29+FXOvPkfmhzucLfzwO9M3
gs3QiugGmu597xEuCZzbokMHUl39UsLr37iRpuKeH0HB2Adtthw400fP83WxTqsXB0GWECwi9ejf
m3Z60Di8+GN7NFWGGpnLhJyrHdcdiuCD6efgp3hZdV88S522m1w5v77eNQOfmHwP7N8mS9/svtip
KmSyaKf3GmzlBj/3Sab6QVCCuGbG3JkRSVr/prhvULTzDe4etfcmylaumlvJIR90wJVDb8tK8E0b
YahsQK+kqr5yZE37qf0Jg2F9KBrniBEcmqs5VF9cKLBvI7fbNcawb3PUdSyh/TbCnccEN6c4qJtb
Xq1yO7X6gV6IFBtDOdFqdzv2brttqwpkZ6CeUICRu6buIDKGwdY3hf+hzgws1/T2RVB9p4O69qv+
1b1AIFYniufsjokQeNAuKS0O5HZwMJnKc0NRWL9WCrSKYJBCDpH+fcpfagBUDhm7bT5a4gHo7Zdy
qodB8ZaZvnl0/RHxMb/gYkhgp29lwAS/s7rf+uKwWo10P3KFxJDSLqOyFdHfI4Btz/l1nVmfU+m3
FwyOwADvXpnpNG1xjSWgN5KoUesfHyv8a84qkL0yEP8CRKEtNeNhXI33xS2TJmO7n8sSGnwgKu7h
5w9BeXJJrRXihthjHK1ED+flKXPTbWiqx9ZqMXOOv2idzDNNwYsl1mcVFvmfaW7uVppV1SNQd3NS
zgbtUCivYMVd2d101+j31NRxx2YXk73CVhXcI9vtnczdEwlPLs4Ym2dROP1+sRDv2mDldB7CHRbS
YwWKYe+sw5bVozfjHG7qeeZ/hCMbu7maibthV7hlPHBkq/luaZ0vQ3Lup/14DcX23HPGR9JATruf
7YE6E0tHk06sEJTb2XmpJ+J/DP4i97EJiJKt5inLLqWAqwQ+SZ8OkOBCw40YGm8G/OoNTdbVEBAj
Lde95VxM2sO5aPHMhdE2nKfhaNl2bMwHM6wpInn28nA/rtnXiudubAlzsDKy4utjweSmSoOnAS2/
bEUFJdHbuR1XelQ+4IV/zVYZj2w/ygoC4l4mt1yQ2a+TcsqmThvjdj7S42/62k+0xtKUjumRlebX
g5XzZtkKwlv6aoLWKi2klfqeclPtCqbEC1SxTV18eKQYUtd4GushIRcAAorRrqZvcOgteouxgX01
9e6x8/W41YaDiluPyOyEOGxQy+1gZrE354dG4wSAGQhqem+J4VQXOKs09tCq/vAq93UO1ls0t2q7
oO37DU5oeWgiLi9PZvckIITB/IfQXmCu6PRFt/7YgtZJrO7vkjVxpfmivO7BjMpH7Z2iZtySXXzM
m/kGHgKYO+grCQynZInyMSlKgL9Ou2fUSHpuNuijQ55sNjJGSSPLG6eS+nmgPOWAzBBckVPAL5y8
tUnCqaIPtfTXQOGU9+UjwfLHcFCHfAqZk9fRdQHS7yzNqbjBkqRvoVlcQUem1BHf/+Sq+98Mnv+B
f/yuzTFUQkG97H/5B3Hnr0Y1+7L7MjQJWcD7/zc0PmsWtSgbHg0BJOJ2ZRGi3MPjK7+boK9e5aIQ
UmGUBedl7kiNYcwYbYIYjHr/Bmz6Wv5n+tP+p9/ksvjjn3+TC+n0slbdC00AQJF5sdT9EyQ/zym0
a0ghG+x7w0dU/ZUOiSZYbaq6KR9kbRjfyPbhUzW1w2M4goNgcEn+FBxA+fPXr+W/fZf/dVmu/X+3
XcYf9Wf7nfJt/fwdnHv5L/7mu7TM4C+XVaDsF/4/IKi/2S4h5v7FgRrHcAYInIXD8u/sKMv9ix+Z
LvuiIzZKYLz8u+kygqbrRMwQHJOih+I8+P/xXP7bg8w4NXLtwGWPcOBjAeWX/NfHJ2JDnp7sZYKF
7w1XC5OhbRRUfQJHrt7ZjtPfpKxm5fz3+l3p06qvYZW9/NOX9Z+e4csP+ccz/NdfAnQwH8eDAW16
/74huAm7fDSKZQQsUW+Us5rEf+ui5/rI1mCKu7wyH5Ts5k+7wXTEmgFlHuo5rLGTjE3+zFKP6v+x
KyV0/5WpFYRsIcMLC6TLstmW4nr/tnAn8tIF5FepDm0XVGCG4ARBH+oWetQxk/Xboqb0bmraII8J
M1SoLVloQVkQkcLIYffdcY0WUvwzxC61Kw1jyMF/N577oTyZ/noWv8HGLmqwpOz2IXiEiGjQUo+L
fiMMOrGPOZ2+FHkgDHduB2phxPUWHsY0zB8Wu7WrA3nqQYK/LRci4aMD0HIwwnMV9D/gU7mK/JBs
yuVB8u7dWoHuyomnZVttpmqBHRsa/qkB1UWdBUKiOOSWBIofzRQbEZBM9oqU4ZJeWalCfGi9ZW4A
g2kQyEOoGbrZmrz6qWTW+B2EwiN3GmTkmmwi3DniEEhJpMDekSD+oQ1tMnL1xm5eokbGoTfSY7RD
i5tjXEv1XUk7vPje5DtXJ/Nvu5o0V3bGmtlLDlGRe+nL6VyLun0zOn8G34Cdl6EpwfU/I39psCnL
Npcb6MNIjkaa8ft46TRHe2vqWDjl1mZ3tGE1LfQpNospAhkuH2Q+MWhiRxta1khUjcNnWDCoN8i4
bFheXNKNNe80UK526j/1MONC1dbY54fSD/F9FI5F4IdRDySLntDlka0vWt4NEgfEBYmZgcyolH0b
iGn9ETnmVTIl7E5o+hxHZyiUARQ6FeZxBFhbnxU5/nfVa3SFcp77s3tBc+RhgxA4+7b10hCIAnnD
OvJ7LWbnq3dr94Z5cFFtc3Ktzy6rbsp4iHrTinE6U2avS2DcwHmsaSWKC26TpJ0ndw0eWdajWAXf
/2L7VzZOZnwm/A7VFf7/xUOgntAcEZFxsoFsu7gNFkt/oiKrMJ5IY+WxO/FDkWRRoaKMkr0j/s6n
NoWxR0hc+709c3VulT80PNe0qE+cZgbdPIAN8B+M1chM8viBY2FiN7pPuqtS+5yvDQUeuWOHHoWC
ScTDPARsgOga5W5bhdthMzIXELROS3kz1XWPspZqgrbsm1BxhKhmx1kVrr8TJF46PB9D6somziAx
GwrSI3HgOdjqqY6cnWm0Pe66ZUK2kABCzuMKk/V+IRe1bpgZNRR83RqiCy6t9xpmlL9A1V66uiJU
pn44xAEM4JBIJq8bPzJjfixA7RaBefTC6LMjc3J0tDahbNlfo8Cq1p8mATm2DHpFZ4dnJVzCZ9Zp
/wY+wWCboi1Z/Lrf9Vg9mfRuV6GgbXm8UzmiWRrV32YHMog5Z8oXtHo5A8lhB1HrumOCIDl3tzCz
7oNxPhfBeMqF9dT2BjYo1gm4tM5UbmMBUtpJqYtaMjW9uesyCGAZ+dxoeID4heg6JktW1udgAffU
KcKgDYtN8Xf6xJkULJAR391baMor2+ITIEvgiAYMNfAPN4PutIyE2ZSLuYy/pzhHvjr1QeFuHXY0
YCrx3KcwFbhSEDf8yIpZClduyiZgqyTl1GtoTkHSuFEXZytNueyvrJlFAF6f3Wez8WC2lzUNMt2O
OrpvqWUSmNX4/+o12hTL8gef7U9ehN291ZLDzlb0FjJT0qxuoVLjZVQjBjzIHvEydKiOTamvGte9
bew3DBt3WW4h6K67nnW+3zr9lbYFQcJtBnLk4UkuztKxCLkorrJgGq4n0mibUtX5ixV1z6LzbqCa
7AztMPUtWvR1t6O5iTTapO3joe+yJRnGWh09pxVxT+qvrAd5P8C+EL1zDzL9lAb9x7xgXICg9ysE
0C8mY/pdAGaJgV7bSVZbzmaFWLIZTEmbRuWb9KnzUE+wvxyfoda8Pg4pO74qET4ZC/PWunP2RJPa
R4fVKBCaiq2pAPJhg9vl9ogXvvtNp7TcBu764HbWLlpZc9hZggeswZUhO2c6Rst6OxiLQ5Qdp2EU
3Xe5flWIyZdyIeRYYZpsv1h+/Sg4sWn3oS8vMBzmOvVii0H7h9b5jd8VpCsbY5etX2H/zaqinRz6
62gg40WiG3BN1J5D4bTjQRW4TAYy5W+Gsq6KFr9zl7mHqBO3OHoDXODMGT7XFf9j0OdO7A/mM/bZ
/QAEY4ra9c8CkjCpOtM5N5Puk8ac+xeBn9Gdri3isWmFIENsFvCQ6V7UrkrtooZm0zCs1zmV78ge
Z6SdSyYGndM/X0LaFdAuOVRunOGLQT47lbaFtcV9Z552HkpXswCmQJzWzcLoLmMrXcPumBx3v5EZ
z7KszipIb1ccPiftRm/W4sh9bveK+j1N551ZDt3OWMGQmZhtf8bOBT+B77Y5F6LdeZYAItu2e8D+
z8Ius2vP9M82pPdNYHbPmcNkeHTIVaf8OfK+sGbzOd+zM3MbghZ+kK5q2NKpjT4e0+Gp6dh5w+yU
GEkbiuqJ9UJxV6Rv2oiOTZe/13Z2nOdwSjCl+InXWhh1ew+dVmA+RbmZ7PvFHO7CuQY1EQKkdg4c
rIwaL/bu/iXy4ZfjFtoEAIaSHriwhHMCtDDac6PQUwJZLqAKKPECZ2mFFjkcHHh7V7MxPEdtyLhe
R9thgWnZXNa5GFZ3h0GNgJ3SVwb/t0fMHdmQ2nTDRiXMd8t1IUwAMTUbFS6e5ScrKEhH+ICIMF9h
Gwvy7zVI6Zpb9CgkL1NPZFSBqW9tDrqgdDHLwq7f2wi3WEjMwZho4wAarzV3kqdg7xAmUIlMBYb6
wbe++IC3fl/XewaeZLhT77lx0onSJfxF/4ZD5Ew4H1NnOSEi7H1d5vuSHnvtTGTwwbpafOOWcix4
tUv6aoUPQYIPbGbjmu1A4d3STthqlD5z/DZ3CGryKwqhty2VuA3pujdz3+wCho3h0L+wx2KnMzr9
NY1gvaScDdShzFWmA5cXAPAIUGUght2whhfS+O8w0PQHb6Y7wx91KYoqlki1wNuXdOsg0mRT95Q3
6mhBP3CJNxKLWj8Koy3vvLS+6/KhwHbQYRJKPVZQFeb3aqnETb/8MTsHBTpoPZ38tn9puL5iB3Vx
LZrv1avX/YiDUkWY5lWjSS5bt10fZW9wLLmOqGZQH1m20MHKukQphjpLPybCyRz7HitYcUTIEalh
KMOr1UwTw+U2V2yaDbLQe1yHizxttwPjtUWOgAQkw0/ObFn8GENLSoZsiCh2Iz6De9Wv7D9YagNE
Rg2Rmzu6dJw9UG1K2aqVLH/25oChbtYZ8snHMfheBEv+zpKeFLCgOYS3Pfu9fgv43WhKA288jiD8
IROb6diMgeGT3WxDAQ4BJDngi7DKw25fghOi3irJflymH/otbLr6LfSXCwfJUO+pDXveLNrq02cH
wk9T6eVZCrbzdB0gSyT8Sp8dhVMzDiBKX5udE7iwjXLQGf1SIGE6c2NnfJcosttoDNyPNDKo3MMK
1QLMu+8cy9HwcMHogUBUjsV82q+O6o5NG4GTZd8VxvZqVIXYsEM4SwK+2u66wfDG+wISKoUqCgKS
nNogH1nZ7Pc7UA1zupNikR/uohHMTX4C12uQv1oANFXsh31EugX3wbEpjPKWRdf9LVs7BUQAq6pw
FwOmr3ZjSMe819O4PHadGT3P45ICrsNVE9spgJmrNQRuv1FGTRh7dgw+kKczvk5Gfc6RCjZnuWQ6
Is5Dw1TzpiqxgSMehWjQC6aou6hcO6pkg9wKM3ojvM8ndjrsGtEqyJcCONbGMFfODEqkhnyxwXPX
ZrDnTyAJ9avbCtXtTWEZPywhwyBdNtl0vxaLhZGQInCEI9jkxVbbderg710W9nIVxhSyp2IBw1Y5
nyKD+Gu27C+elHtcwtrwky4wprsKye2bNx0Kn0MdQGTMRLdn80xYfE4152Isa1+hV6b1jw7DizdC
Qai8oSfxOanAQzF31F5pxJGlSsaMuKuLAzhipmus1lZFPAwQXbdT6q43ziRme6uQo+lPy961kppi
+BOs4jTEJTMK47YrnOqFzcM5Vhs5Mzhv6lHYiT/C0qLUmAA3haMfYYG1fPFeKwPVkOgZUyHNXgBU
WkrsWOUajGieyfyzzFhmtw1bkWEmaUr0W/N/sXdmy3UjWZb9lbR6RxjgABwOs+6XO/FyFC8HieQL
TKRIzPPo+KN86o/IH+sFSdVBUkqp9FZtVmFpaREiKfBicBw/Z++1R4dNQxko927sZYQhJwF6vk1F
P5y36PVxLYYRo9mxM3Nj1waWird20vfznWum7rWsaSJvsoKI5HU92Mj7/Ujl3d4Y6qne5JRLN2Zc
Rdd1IrPHfBpdJD1WE9EABvNxHDJ+Dtkz9vVzHavY3BhtHjw09qB5tq2weSFUJKSJCkXwgW4etjLP
dLN7Vqik25psb3wyGMmbW0UR+BC6wKp+GnB8PIewixGr2iPrnh+BnV/VORzETWM0Pjpn7C7xhuk6
ujIknvVnEGz6xu8ajXMjqX3esNDhi0sZIrUDkYk3wejn+NCooRvXbLWgmWJdAy/M3Kj+6CayGXf4
ZdPP6PVTtJj14J+60aynNVK3EegaAph7jg8FT48dBeyv+zdLi/F1+4Z8VdjoSgCJpMko1btMZFsY
0Fq7vt2TTBQclxJQakBr64i1Kdz8+lB0xH48lC9NaSn8U8p9F3w6xp3qRSnbfcK3bFz4lmj+++Q3
H+jHo7gE6PgeTSlkhEK+OwqkCQiqzQztsLGZ14tm2niKFebXn2X5W96eNpfWEtUjnS/PFOpd59aw
U7dqYA7ufQeSXesj3mBH5vaXsxM7tzHbhxtSSKc/i+Omn0WsFTkFHFP4VOSYwF/3izOKhbxj1o0o
n22dydwSlVxSxJ9//eF+cgqReBItjnBtERYu7bVXbelSK7+HoVns4yiPt55Y0G3ulP4mfv4np5AW
PLeDcqTnQpZ7exQjFUQ/MDfaw9YZCQzM9Y0MrOFYJz61YhBZK3NBU//6o/14u9P3t6S9ZICzvbff
3e6+qkterLrdC4SPm4bSeRW15G3Mo9Ntf32oZYzw7hZxXU8I35S2bUn57vO5CcCdCuErijajfCaL
k/6Tg5YGYZjjG4dB9hGFbBG1Oy1yNf35w+aiCrUdTyqbZPV3t4oV90Nn8Grcm3MGhdGf6IXEul//
+jP+eKc4yxyFJATHc5aYuLfXsMY7Jeq6bfe6YUCoNLQWP83//KNI/hGO5BCWev9RQvZJOKQK1o2p
YOtOK/UTssY/vzNYNWjLCyUdQev+3Z3RtVOtPbtp96QQ0/XIO/cDUM3xmHFzuv/1WbPED7eG49mm
8jzbdZlHvf9EsZdWBHpH7d5iF8owEW7VFwJLtAXvt+quDccI4Gp5pbyNtM3ODWma+8VONEqNkv1G
jVrBn6zfLGk/3q9cQ0YZthQ8F/77COw56TqbdAjkPEH4qHSP465mo6ietAyfLRS5q9yof7PSWD89
qOLe4Z2Cuvx9Kr3oc0xUPQ6Uisd154TVfO7k03AikIFALGrFoSEnbivKzt+mUYSSpcrm0yqKxAcb
29QJwSoAdrx6vAD5Tsde5La5lFjjroYo/JsnerkF3j/RUjA1dHhdKvV+XEcKUKzdlifaF86wkUFY
YHdqEKnbxM+cg+HA+fbrO+XH5crncgghCSNhPvh10PFqJXapdATI1mFfdAWuwbr0d5ZrVnvNd397
lP9n/vcfLqvWL+Z/Jckx/7iKn7h1/54ALj/zbQJoKPEXMySAJzyn3tvkTOX9ZfpCujwzkNk8rt73
+BjL+osf4BlnNuf51DqsAN/BKy7BMuyCfIoTn29x1B+NAN+uJCwenqAkYJ13YcK4jCLfLsAGA0Az
g4uBaBRyPI0c7L1jCY3f6EiQXPNSLVFTZeKiEUJtF1nyJisdY2XnSfmYNm11/+rcXX57GN4M15fR
2t/PCC88i8eYyoi0HSFM531hNIdAk9JBeVs9KesmapWNcIK48MiqxktUl/HRIGMfej1kp1qbwadC
eOahwAd38+vfhPr13a8ifSpb3r0uhSCn/H2kqCzrrI1qZvcduyJEbLmBDHwoj4kZteh9+1+iJpvW
U9MsyDmpraNpKttTFQ3eth8C82x2C+sSvyZ0kdm270RguNg/pnw30xfTpG/tUFt2jG9y5AudF050
q9gFNLN5VbvdExMbsNLZ0J85aaJAEeTRRdkigsFC1K1b284Zm4HZv2z7ybgi97m4ELnnnjJywy/C
4GLRmUnxgvxDHuUomk8zNy3OGXgS7NNnp+XYtUejido+NvL+aLSdJzZ42Xoo0wd+EXtvIK39MoC/
oVluIBFqHXsdeuHV4r+f/ND5mLED2cV2Pn1OLSxjU3SRZYokG9N+8oz0XibmxRhVt+PQeSynFjb+
AjE1VqU7hblpnVVWdGAUEGFc4QT7yEjP8GHbK0TBeju2TXs+1+6MIjoAOh257W0xFinq1KI9Rl/v
rtrMQoGmmevFk0MjsxAQNJC2wpQmdk4Bn9262Ptx6CdPUNPZ+4ApMz8EvTEeRgv476q0oQyuhKmf
Cwi96JkJFGEWife6i92WaDjMh87nbKzj7IRb98ywaDbssYiuU/pyUpb7dsBjYwwf0dDfSY/LV0Gm
WOVRK1eGzB+ZKp3YbfQihXwo66iDAs24EOy3uQ87RstDVTan0K3lXoMy3kDroceHZt63XKLBAG1V
eoIHNrgophy7O+pdTOiDRoHuuuPp0kK9FbHCaIUFeoOzrdsMs7WOSvsx8YNdO1nmcSRcfGeksjJd
F9kN3k7ohFF9FiE33xuVRiES0oIYB3S1o8HkzhjNdSOjZyup9qUu7lKYF0yrg25fVem4oonQgUxx
r0MalAtnZk/6Bdg2wBFrknI+2DPz6ZWhVE27zjS36UTIRN8gejJtE2dHY15WmdbTrlfIZUNbOpek
CAIKmnv/dgngOkYTps7mCs70qm6hkASxaX0oZTpdMkUtvjJLqlOraeUlLanhrOjGZrmTm9Ghk5K6
7roXlYGhyaDluvbbMTpFuk4LhmybDcHoUPlFrz/HppkejFoeGfiJotWcOoZ33oYlSeKjl0JflP5Q
RQiJJK2TOJdA6Gg4F5gUmMphOiLPx4aaWeF9PgCoha/UlI0u6chO/DrOWNGy61X6AQE2FJn0rpjL
Y2ITl56Eu+kGnOtd0MNG7eCdpjPIj9mdTb41Ip7EGd0rnZCKF0K53wmCN0jFrunnOiWAP8r1zyx4
6WXjRgTlBDkTR1jRmGzCVLsPuRMYzyYjqoOvsIEYYPUQCuT4ooLAq78YCFvXpUghaaM1WWV4L1aN
WUXnnUUPrJ4mscfxGeDjNstjoELg47JuPrLJZ8Q9Soz6XvnJ/EnnPFgjM4BbHUsMaf6wFxaCLDHG
3kuKlW1C3D+29yUhd9dR0Xa0d4ecGKOmipMVtufxwk+G6GhA78Ic3qkGHPXA6wsGn0dTzTjC1dxo
DfMRxPlyAg/FHcaaxu16yZS6+xilLXboeSCGdte7RnJM3GKQfpz9UaqbZTqvkCyqpptJFnObiqZZ
PdEL1okVXMRYIXa+34JyAHgutzb3Jhkh8AfPq8L013ledPKjV5oW0SXFmQB//yEFQn6p3LFpVigX
MbCmjnWnxQwntXQQahYNmo3M6pHYe/YxicYjQZYw/xwLqWdZ+ZXNGysZN8kEwyzpW4Lszdg5tsFi
HKVFT3FetxP0SGx9zIntmeCdsrdusq9BIfWAq4LxG5ZmNu7TdBm64QOIR7/APKNm1okiwJLjZbdK
4XuF39ULm3lRkjxpzwWf5BPJOo9qglbdTJfcMgQ2dRF6+ZIJ8KouYCht27aybnzaCDcGvKVLnynD
MVZZOGgDC4ZJj5xJVdpfR6oZ967p59ehzrNrIY1LnvfxOOL8n/dOv/jmArPBnechPGnx5YWsuWvi
F7J9nPfkKyVFCHy6j4+mBmmJGOb8ipbEsLFhyzD0yjx1hhv8uBoXXyNcweqmmWv7XiPM69f55Fvd
dWzga+4sHQJlGYAb9Yvfk6VPNSYTKAcsfuTITxXrEIErPXz7gVNM0lKG6pRxc3tT41YbEDnHMN7y
sD4aF8kGQUv+2VhW6cEuOgOXt7lIHKjSDygxLNTtncHUd6oLtQ1rdIaFxNwSDY59ZEnYlFuit7Ir
owCSoar01i1zN9zjQGYZYK57ky+qQIfgEm5C8xi3dsmjP+RbP8MEvjHp16Hmwal0w344vQyTZj4U
AxwUf2Zbkks6/+x3jI8tEoS1Icwj9nl44EgFAPXDaCp00vo+m2swcUFp34sOAAKKSH9fBugLwjQq
btomQWhTmxLogVldapUNFwmdyZ0MHcYAeiJv2+K5Q/kvd5rXBk4/Dxja2uF3B5bVnxdBAk68i5O7
BkvLVR9RExI93Gzx9Aenc6q6axNHaLKWeJ+JUMgMzOk46fW2T3okGpHXkk6gnOrebyd1Foz1jVkk
1efYQZhew79GDdCrz6kWvOqMpIwuobshAcAaCRqCcOq9HqPwVlokjPGtQh5s5maABjKdA+AHdbOW
OGdPXKLJAFrawRpjHOJeUBiq2cgWZCgv1Kg5YTCFXtVu7fYLY4YQn5rc1l6T7hwjCS6bmeCvsSJd
xbJsaBdmVp2bJNh9gXhM3MvXZ1DMGTdLVCzgfQewje6ieZ/wujpNAjxXClDzXhD7sLZra9roaMhO
ptivaMeyQITQ4s4S3w/u52xUG3JxgovKqnObCs7kSWNaEwMFNFBfc2eVON4mk6CYwTHDExw1PaOf
MhM3TQeRFgytQOTZOsR+c2Ynf+OT39JdB3XWfYmHgaVAypFlBl/45RLJGN9GlUYu4CcRdpHBYCjE
hJs44Vw13PBTF0xH9MOp6mQhpsuvr+VatGSNk2Xhv2A18M8Y07bgEfC/l3iCHOsmTUzOLRoRE1VN
01jlBmzkEKDxhrNDLBtj6F0ehvqyaTu1Aekx3vnCVWsEzsFllEsU3P1S3Lt2V91DPG1Bn1pDt3Yw
cF9+/UMqDW7IxCV2Fg5GZRM3TIbIfeS75AaQUYjyykhcPgDIIdY3v6ZaiAjVe4rcPH2RdsrEBamX
vXZk7hyrPJxC+ELWdGlizbtXDIfuSJjl/sT1NFsbJit8SQ7VPV4w83Kg8seAXHPwOCNAvOtrH/lR
wnvoOh/y8bQhGbjdOjjp1yFREca1chAK+kmDemM5/aE/+B/Iy/y2VfmjrfdNmfO//7X8zFNZaTRk
Ufc1WPTv/zqHnIiu7qV7/11vfoj40e8HXpJS3/zH9qvA9dA/N/rque2zbwdAq7x853/1i983yTe6
ev7f//FU9gWjjavnMC7fpK/SN361Xfshs/X8sy677vn1jvvrT3zbcjvuX0BL6TxLF42r5Zg0Yr6p
bvmKSQqxbTrMEYmRF+yHv2+5aeuj1JVgTn0h2Hfar/bcy9fYDErHpN/s8FVaN3+Q2vq2D7QcmK09
YtdFsm0tHfJ3m+7a4oFMp2X74UdHCe2BM8Zf6c5N7acAN+hv2oVv97HL4ZRc2vC2slCtml/Bq6+a
QM6EDznoqyU3AthOSsjCKoB68JtW7js18ffD0DO2PF/RdXKWXtSrw0SZMROESIiRVfty6xEAggMP
b73NxzrVSZhCaGsLapiGUKFmVMNFiVZ28+o2+En/4OtR/u4ffPstlrkD3QrJx12U2K9/i2bCAjBB
xlrlVVM+JpmJDSo9mpMgeUH+535pe/Y55BNhhcABiKAzGoiBIUpnWzRpdSm9VDxgfccJk9u5OGIx
H56pW7NDzxJz00OFWc9lBze9RYW2YgW2Ti3DtCRDuZQ60w/Urp8Qg4bDALcOZWeyJusogMZswjev
bWQGvZu50VbGDEZwD7W7MhT9A0y28WFu9CXStwClVEZ1mEXlzlf5eEPCOxmg4A4x2kCvX1setcr/
9O/ib+nPdNde3UQ/rCU0Op7/9X+6N2vJ8hPf1xKCnCn+iWYhPvxbj+77UiJp69n053ik6LiYNp2s
70uJbf5l8SPLOMD0wCNbDMC+d++E+ovB39JScnyaePIP23c2q+KrdtnSZ3fomXn4BGgT8hcuz/6r
h06nHvG7jYBuOLbEjYRD6fcQ0XhCyC7wY3bbq6Y0qnkduAWhZE0vR7LzKhNhXx8sUmHkPmjoijCF
sAfig7mBjKPgRJQaO3kxBKi0pT8huM3jiDRYt4+sCU+aFQbn+NzgBgmeaSZ9djk9sSvSvJED3tGQ
C3vLpqgZppPSJAOMkktZB4TMUHlRwYxYMQX4fvyCVHGq75Ug8zdjaaqqJa0PJResDm+oUFFg4T/u
ZDyBPqga85zoPan2RUsQSxPn7BaQ1Ebhxpmg9OXCm7HMLxIugBMtRcEIxUHjEguW1ouOP5hzd4Ei
U11MpWmcCz+US84r4fKHJNDxfTgZbrh1Gj0OewN58wTKM76MJh+KJ6L9RW7CvxIXj6t4YK6vr+Zg
kpc6rQ37OqClD+SzTwx3m4Uw4U6iYjTcE9hlZGpkkkbmlkIi2ODXj4H8YvKFfxrpproIcYm6K3dQ
GNQisxTWRT9EM0F/IUaHQVo+Tq7Rmo9wGtjRoYgYsOLat2nJOHEXXHZEvfZbREHdCdoRVewTu6xw
dNSF8yhDHQO7sDrxAljIBZnhJ5cZ7yicv5zlTSxjeR1YVnbG3mCQiIhmzZ9ieYVcpWyCf0n6fQJ2
j1aSZqtz54Zi3GdwL2Cz6erCtfVnRxbIsHJOI7MMt1y7zkmQYYby0iwYiCAv53USkmAPDsWE0Z/Q
DAqIcKC0M0m0t/T0oaNXCfp6nCUBUGaNVNH32A3hQ2gXzWA5NaevHvKfvCm+zqP+flMsjw4QBmHB
0udVbGJ/efvoOCWLNXTBfgH3xztEJPIIHlFB7YdBk2gXJYcRWCSXiD0p6VITle6qKAq5d0e7Oi2S
0jtUXunQGaZ5gjW8uNXLmRMEc/zZW+3777qM7alPlGmJd281p9OBmWZpDx1hqT6TBOPHZRC3SnGl
ExRRCTLrnjaomTEKE+3DhO58OrUrAeDbXsziaZOReem3zoyAcIzGF9nJ8MWfXBzuYMr3hp8616Da
qPATRPWwXpOkPI1EAVo9KoBJqnN79MqLkgdxV0R5BYWv7dMNajX/GUhpcgB52j3kgy9RilIpM2oM
GIis28gKPuauYTzrMCgPtaOyi1z6pQcg1EazZrb8FeusiRDEAMsNj/o8HcxVRCmR/65EeTct/HrJ
pcnYlHYrwapy+fqr1TKxJg/clOgJnYzdqzJvhru+lreLMmmv4bQfuyape4AE9baWOKkNYqw+Z2bf
XnrIkI/lEHe3gRUZBLoNmk6/Qb543aU7bYjhN5f8J78qwgZLuKzsjCDsd9UUIg0o5waUlpn92KeI
q7Edk2relb0pjny6DrtldsSFB2P+u9P0TlmxnCaEPJbCFYb0k3HT29Pk+w06KkBUmxCG7zEZw2pv
JY2P5l5XN8oYrAtKo243xG0OhKPttn1J32L2yx2Bx/MWqPwzQYQAdBEmbE2lxMmUOun5r59f8XZS
tDwTFPdIMDBt48S0zXfPhEoKqF4ywlytaKrN0KSQtrXBNSAU3h2zhgDZqglQ3ax7wudl0G/xzcxr
IlPufBzk+yGWzh2qAQzsNFgvsNa08DgGULix0vvJy/qjsBDWwYoCSA5ff/s/2rJ9qJ6La4Tcz935
5+r9nuzNPu7/p52bQ4ny76elV//6Z9U/ZnHdP//jS/8PJKBh+bryWn76u3NS/SUdcspM/uH/v27H
vlsnrb+sRWhAAYWEyfccirX/rLz+ohKSpq+o/PEzguL5f5WXwdbPYZlnmoq0S/iu/ydbOCosHoK/
Xx/LPYc70xO8kNF6SPn+ARWGtGTSVDspNdiQkACbc19o2z6bauhgZ0NjEDWo5jbNtqOPMvtkElNz
F2Gcohlgi7JeE8yrsEDrUScACXsaRiGE8SUIq5QlFhINcz/1y/xa54tZfdIJSK+01fFHLHIjEM4w
n/S2JOAlR7EdBS+Fm5rNjh6dc9N6JitszxDgvMNtUq5n055tpFJsm488p9TD1pk6T4BTmENMi344
fVxQRcCVh9bSn5TXQD61NN3OzQChCSxXbDl0+MsMyoM7gaOoEsNKcQI2wYND2CJI72gB3iTVAoqZ
5wZgvhkDJAYEnqNUAuIYn/uGpk0mRQ/zd7b0bKyG3kgfc5yuD/RZUMtPtqthhDVwtGcYLHd10xd6
F05+d5EilKZ1R6/0heZAwAzVa2hw+k4pj4HlEPNYxiUmntJSJYlvolTQ3kIBQ8sxSr0NR6tDY1nG
AWUs7+ybmECrho8Ua2cjbWZOK6dL52sUliDDioKMhnmEh7nFlNeUGwoklLo22aygi6q+OYoLu3to
Y5IoqRgK71IGsrkoeonItW5nBjZT3/jVKmvHtKfOqZiaxzJLPje0xq5KGVIBtnEn8bFmBPxtvNnD
qwKWpMeZMIQkcFi4DzaYCXr20GQkWLvG9Gr8CbVE0lMrmSRXdM87eTUTSxXv48Ec2mPdGx5BfoRD
kXrvYBPZhr7VzxtdZJa5zVFcg6GphsJat1UL8Ug2xuIOGATyc1fGkLrdsJuJfXJjsztLMx92LKnC
Rr6LMAROG0uif9uwDy9qNPgC9G/mGQl6nwSDYcTvAXjzazwk+oba2tZWOkT7kHwK9q6TE6p1UTMg
3GZdDe8tZ1nvz8CQ+qixY5vBaT1lutrWVTM1eyMf8WJ59PYt5qRDbBFV1NWhcVOWo3R3oVWl2Vpr
o01OGmLEPsV53U0g0T3XWTUyCWOC6WzLu4r7uu1v0aeCO52IexnvUf8DtoqyoYtvMiMak/O0AI6A
cx+MbEyY/XBBOIw/ou8HwHxcjxPAi2ouEEEPfWpDihOUSy/83kZ5RCitsjYtN5C7azXGqo1Xktl6
cEcUzPCs6WPvIrAq8XbSo0u5GYVdjK1CVfhhyohrk0tdZxduk3vqQ1YQGM7DMhn2iQ3nxd8YgWta
RwCv3BfPZdaJsJshxdZ0cyZWJjkchFzERCTu6oEJxTZ1xzzaT3ZnQtm0aSGs1ZxPzGIgiwNsoBGU
X0DMY+UKQvYEX+D4MBjPzaBHHW8BtV7301REO7c2IeF2gfbkCv9cSeRbm5ndcWkQ9LJlSMZXcR+l
5Oo6Tp2f43Vtkz1T2La8EBYrz35isYiO23bMqn2GVxsDCvdRcNJEGIuOIFOMkIpbl2Yp6PIm2KSx
lRsb144ia1O2Dh4qvNWxc+0kfboEzTnE6rSTVh8dP+XX4erzQ4VHeGgwMWTcRAo2Uiq85qXWgfuC
jc2qNkWry0/muBw9b23+gCBOXNWTGRCK2ltsWZYMqoo9GUNmQttpCmnuoS7lSji1v60DlWVMBKbu
g3A7i8b2XHkXQPPNL5Clynqf67RqWL+TCEzx6MXPlqi9i1QvfKRM9OUnYr+bl86czWDfYup90Wwx
XxK8kww66hKQbWHRt1/njHI/KatVYu3Sxf0CZoPbB5sPD2lRYABkw1417K9mOKaEI+t7fzRJQoxK
/FNrnl+8P8kULnZgdwZFZ9q9UseiR2S/AlHVxMeNUkm/m4tg+jiC+K3PrDxOce6WUXo0us1oHA9N
jOiHF4ZRAVh2bHT2NO+MfSggSHm4t3AUrPOiL896nQIs7IqJSAon4WZj15oPtznbred4dFJzI/1e
Xw3MekgCmHCdr8OAYXQUue6xDAQ+5LA0An/vWC35erRMvjR9RuSatiTClcbqSKzrArJwmPtQXtIq
zboz1N8ujTBf5+xKSQ646MceC57ravumDLMGGLwt6EAWwnGYWBV5c5ZXQYzHxM71oRHKcY464qJ8
LOBBylpEtoS3wYdnF6d14GP7yhCk3tQcPl3JvHAhYPZanAYhrPJVIX0k/VglCdAxUU7dVFbcHhRR
8J8SI4YNYPuNd4I7DBJLYA/RHVxTm8UMfdCDYC3nek/N4uMZAWytGU7MJEHZXXYzEwp1Js0a3w89
vua+A5x8PuLDL6DsBOlFreviU4Vz9FORGeIOAOsCH3EEpGhZt+Falv7i2Mc85gFdC4d6K+Imv7W6
GmS/jSCGd4zKCf6DiBYdN2zsauPI0cxSnLUzLCNq4dWLz5yYOlAzc+5am1QmQq5rEiO/iKAoESbg
BD4MXtHeVIlbVCsKoJSUlKhibg0fQX2gCOiavdlGDAvDoub1VinMf0TCW4G5tnBtXvRT6eCqn+Lm
qoMj85gSMIvJQ06KF7Nt1/SDwIlxhnLiVLiv4BuuOlyEn5yxaJ5A2nIpnYaGjHSkkR6FXdlCTivj
6cqzHfNR0Om4zWI/JlNIwfhdV1MM80j5s7CPbN9i95rZnFk01O2GrTHxv0HtNg+4P/zHmbbsjQhL
99QiJONj6Wfsbp0pK78g0gaairco8ldViWmTF+hEELn0iSNh+uo6n2rW4ZouU7hcZPrSe1Qu5LvS
1Wpz7IW8OGCyD+1T7HkEWomp9OFhFRUqEtIapbMHD4LkqZOgAXFz4n4y4qwSazvLCbUxoDZe1mJw
nC33U/jsErisTzI9RPdFODJNN3AY4N6kkqIQ1FoRjNhJEK09FrCndsixiEaN4Vx2yDW49cOyGFc+
JKZ0N9uTAmZJtgdG4DBrk+2UznMJ/qfJMX8bBlnhYzWrjUVDbmvVVeDsg4z+EZnkYtwx2lzY+Mvr
lN6QS39wlsV4H7uZPKXJAyGg8Q0sWdD7EnXUjLVTrQ2vZAyY5gNaDDsIa2/nNpkA6O5W2bkRFtiS
Laccrxyo+tlWp0Qikj0WtbCz5hCQEQaQmiokptXEuza8g/FnvzQmQYUb01yonwLMIE9DaOS3FH7j
h4KyYEC11Olzn8GZs+q0DWoERFsRE6Ja2znyhhk1XlvFgbuKch2CxMWV+znOQF8fO709wqPKWiI/
al95DxWYnY9JmfTGxowSbEcJZ7SHoERipk+yYbbJwywdySJofcVSNunnpOtHAjQgfa0zGeur0s3a
J5sEbUhz5TTceWXL64OWcS7WmojNdCmaqVNjKQiYmyr85BsP1g+TUyN+Uk7u3lsqmRBjUTM4m5QF
ljp7cY1vp8CNIDbHtSNOS2rNQ5jn6Yy0DSAvzkQFvRh6vzwANYdiq4eBosuU0Rczcjx/UyfDfGuZ
UXk7tyHIhaAhYW3JNkXhZQZN9SWNvR4esx55CflIBYmsy0JiohPd28AfGaE+JLmXFatIFQ78LyuW
wdZ1i/wqhEFECoNpMoBhe5JeTHRoSFgwIywN6M0y+sA6p6APwtB5qibkIavQLYe7rm7tAA2fBaWt
awJiYetUAtfqRDlvG15wxB8Y/YhXtFYgjPVUMWkJGs2KplzT+FQ6XSCvWreNHhsibR70PIbkw+t0
Prj48uEbzCN8lygouaLAzDHgOW4Hu9rvAnhgcVGhqDMbn1xL8kFoOpfAQkQvzZPWVQNjLezeQMzs
uek3KHnDAzhR112NYYkIwhrH5CmuJvM5Ehr7pu9PcBSyOZzOOqNnXWnTEYVfgAHzvFNSZDum1O11
InX8FBcWmxIdZONHWTX9p8lK6kcxTIaxSng7f4RLIoCVAT8lfTlD1QVfZUkdrocUIQRkGeQT3Dpk
Lkf+wSl8caGZIdznqQQnwIDSco9Ep4Z7z4bDsprQu4ab2QhBqQw1hUuNPQOLVWVHjz4GfLKA4p52
Yah90vMG1+k+E5sVP2IXTR7b1u/uQlJTYXcZFoLE3nOTM6tBbbPij4srYCvVA9ubbFgXioRst3Ha
Oz9J4O9u8O4k/R3a3pBMJ5vtG/PJHJWV4eDrTSdf3ppAZh/B09iEZbWxezcLFRpsgAW3PdK+OSEB
MeqvmjId41VBuXOuyfx5mcdp+jQN4fzoTWTRb9nRt8995NbjjhsrP/GKYiIgIRuQW6gEZMsqbB2y
J8fWHO6y2i8faBxjsPao/JJVbEU9IUEWkDuAL8S18Sbjdbud00LedsJuFkWbR1s9IahGnfR5R6KL
HilFR4Oks60JoPxLbOkKTyh6CYJvZ1gza1EO7rKAEY4Q4dJzmbRI/qAYFdqERmTWBaQ1DeeAgMNP
jst0cwWdwQ+3rWmHT206WA2e5Sj9QFEsxEWPhhcQch+b9jZIu3K+dkZ2U2QidAhRMsmoYGUL3YqN
YNlGPRbPPLiRrEApVqVn9ae8VOU2qKF2wi4gfG6DezZOt7mYy+Dcnwtya+u0c9QVXpt2+aYpMu8n
0SXUUkbbG9awRtuazeuxwe25BYESik+xO8WXYaW0cDl5IKG/ucH+qKH2b9tkb5ppv2y7/TeUQohl
0v7vO2rX//pn8a9/hp+z1220rz/z3X+Al8B2JIA44ToMC/EL/acaYslwRe+gHBPrEovS1x7b906a
Jb9CyBzlLe00GlI0gb/PMBFD0FjDu4h63ML6adp/1El700dz6eM6EvMB9izHM5eu3dtmcxkU8aTz
4CB5Ou5kY2e3GB/Hbg29GK6H06npkQDF4OjVOfrJ9GeZi/7dvft2VKa3Nq6hrwa7dxIMUup0XBf+
gaJKLq+d+LrWYfybEdNPD+Lj3cNagbxdvftotQhqFXbqkIaOc0ezqr1JQ5J0vrWSuWd/TgHk8v3w
UTyapJwWDsN04+0JREVNj8xRh7zHp7FSInQOjooH+j6Q0szCe/j1mVsGD+/PnEc/llsG4R/2xLeH
I1Nv9ObeO1iAVk/Nyb6mr+aetT3V0a8P9LOz9+pA9rv+vuR9xbvdO4xgdjYRIDl0r0b6m1nH21HH
t/uAvYFN3YaFzHPeXSIZUh5HkTwQI+5f8U2wQ6Zxnk+ymXwS7SNYRSoWRptffzTrp9cM5B42F0QE
ynx32CyZYw2l6tDmNr0Dp4ncVd0RZgXw1t7NJTRNeofBlgrYI1CtlTsAzuFjHEpvKZqZ/U60WU+9
xq9PxgjtKC54aFW/uQA/PTcLtVDZiHqQMry90n2DN54X2qGkf7YjsHWmVZIQjJMDYH8R9uxfVuy6
9r8+NT+56sAsBbeWqdBwvT8zuo8iJxqByySddYL229/QsIj+/MFcRkY07nGSU9Yuo6VXc0Cc+EOk
e/NANZiuRbC8w5pebX/9Sdx35sTl5sIQySFYejGTQ4F8exgafUmD2v1sQoDqbhscG1Q8KitP2I2r
ErgbXldUDwl8/YGWWbLFpT+UwJxtq8eiZ9YvrnIDarK8oP3Qeg6pSWPBJTlqZiJZN0kTBWeSF7W/
GcuJ1kxMusJVOuoMGLFvB5dw19AwYzuhyvH9+P+ydx7LdSNbFv2XnuMFvJni+kteeiNygiBl4E0i
AWQCX98LJXV0lV50Vbx5j1QqSeQlgEzkOWfvtbvnwCepEHKcr+JJi/5HNklsAV6K7wsCnIPsKeXM
h9sDng8HJ7TZ8fpifxo6yoYQjMEJ17czEK44kj9nEllnb5m1khk0CHKIWbH6OjWUc9/pMLG3TZuX
H55VUAK6wVJYmxa5zCEUjvOcKLfhbGtEzkOP6BvvU9M55DBafX1fGCxBJPGdY8Ms6DmWSeWpd/+n
p0k0JgRywZhhI2SH6aSdc/4KGtPhu5s1gvALazC+pqOtf9DrQObZDDDsPeV50yaEs/jIdYxOtm7q
6GQtdeRuWGLplS/atj61czY8maBGOFIi8zg1ZkB6YiehxcekTImUQ1WrskPTWtOaKyXLHySe1jNh
ABDesQIMS3uNB8KRdPubCK5wRtow58re+N7rCX1Az55wjPBzkxUwuoqscoqGdxhrOXzCSC/t1kVM
gg4Dfguh5UMTPTq5J+5SNOo3bc132BTo/J+agn5U3IZG+MxLJT3w1ZFbh52v3kI05NdhWIXOVsDy
uVsm6V0JM0o/sijAQ1EUWWMd/F7jSsllU+zz0ptI/3L1eE1WwYRhdup6+OD0aJMDQV9lt60DQG3b
LFLQ7TOoQXHn+4axD8JeAGPwU8pla+pgfxlI42JrUd1nTSYIlffstTfMmYkzRfRIgT5GGZ2BpQga
bu9Spl+9SaNbdhvMO3SO+vmrqcgOjWsZwPvQxIwE3UjC6ZIVuohxRK7+FaGgS/YtVo62HO3qApuQ
JCLgY63ahmWoHoe8HK6F0zo/TJ7Q+a70LHVlp6W6aZlGWITn2Mx9yqZeyFCeSYCNa0g0NcVgVA6H
Boo9Pi0F6WVfeEsFEMpVK0Jv6Mk5ADfX0usYRpx6Vt2wxDAfjRtrUnaynSKgS2CYKEuodrPghwob
MlIFIc97oixYNyAi4aG7jJmRfdNmL3aJM+qvubbcZ5TzkrRnkT8GKqhBmlMJ+hvbGJ0PJebq2Q1q
755Qgfwz0nWIZ8aNZL+Fm1KeWiCN9Ym0R30jNEuPCZXbnsa6NfSGn7X7zG3FDVpCr/40zSR94xPI
12YKBn/jN0twnuyaQDzUStE7gTb0Quapp5zpoqHuty6d0LekGZZsZ3Nt4TBi1YcaZ5jmpWLu+J67
KJQ2DOWL7zO3ocCD2ExPFkENX/3SSN7CJoSu0xJB8N5Jy33RDkTtuIyK5hY3CJIPINKYRJi4lbDu
Xd6EaEcKfRcang2XDZbQG+3L7GJLAuY2DmMRHwLOkvl7EPJAUOhwOOmW2py0eyMNvOfWnaYns1qf
QW2OL1oWBjQ/VDxmbOXdwk+AZR8+1+KqF0v7yb2gNCsPIserxHRyBNdVR5EjN42asovp5CgFAiP0
ZqYTkwu9L0FPhQostYp96eVrhCMZI3HGtozYv5dptOUFlg9xZtvqbsB3ds9AayZ0xjOsa8RJILy8
iUxq+JE2OYzaiNIIU2NDMd6qqbovee7h0Idd1ewInfPupKpJpAAmTo8mdRv3PBWqPE2LF4QXzU7e
vdfgzUhjde08MQDaGfTKY9FC9A7oEnt1fh32fSpjm+2Y3lOnvBqU4Bj0ynmk5CYHtjWlfTP0Ls2D
mRiwemsQaWyfjYiuElCesjC2eMlZuV5nd6TU8d/Jbl0VEMRAOPFAEJOwvuxS+p+drdDeqSWvdpMR
2FeWgzesIZPS3VW6IFcL6lS6cfFPybhyRbchHnOqjh6jzCujKVDfUeL6bxTb8zXpbyHMEvRhDe18
3/g2lYZ8IeMvYuym52UgkcIEeE+3685squm7kXnWd87fLkHDQF2JH+6zTJ3GJM2KrdHKSu8MEbr3
MOQyguZaGy3aS5hL84kmCmMUYqTT/IhtNB12zFxKc9Mx7iJsKethyGakg1XbQVdeug+qwvnmEWc/
bw38I/qI/NKD5Q6Vx4YMggj66BDubuygYAU3ldQpsH+gfNZuJmmY5CMMj/luYqDlbKbaFa8EcgZ6
yySjfk2gjQzxFBTjcAUeceZb4FUmyt1dnyzXFwT7ibrD3OU6WeJv6SbaUEEa/0P3qmx2ia0CbIOl
BMYQ0S1Geu2vLl9vFjQcNK4eXvGDBJbp+GVn7MzCpVXhjqPPo2hqH2pZViVfMRHTOFUV+QlZ0rN2
SOQSxHszjU92M7AFkhOIdHHoUmCqoXXvZUkc1A45bV6uiDoup8Unq5rwI0DJlBVDrPIU4ILKeep3
QZmg0aFALV0asFUqNoWR8Zr3+0QKbDdM9/fSQjOOhhxDJgYfBs5H/Hi+cc1scoL1wKsgIg2oLKCt
QXp7DTiZnfyM/t52MPz+i8lRQcWDiQpt45E1nG2xYMqEzLGkj55qhphNd7tYguEOVFnvfqmt4N0W
akItH4mZ88kyGJvQKhPySgJg7pyYCDHHtCdozNLRoWSIkU4Yt7ZfQWMNpVMIbgohpbGjJrwtMsG7
s0/Hwao3vI1ozImxodnWB24Dy9BR5JgFBOOqbe8QXKbByI1HO5G00LRlhwdMiAYW2Nmhf07JjnHZ
aHVnHLEy14++4YzhEd1qYGzgWQX8I0nXbjr3Hi6s52ROyih2Ua/WB+zLcMWYYy/Nvhr6kd4XC8Pd
dubAW0320LC+TuHctnBhVWJ3O2VF0jyQ3ifo6EbCwaJlL8TYkwYP/xyYW1Fet7psztDCjemkF7fH
MxfVRH4ruGwNj0PafZdc6JKPkPUe4R4NKtHc0NjA4SQhdnfG2boeO78gFJGTCgw0axytzVB3KUxL
Q1CIkffo3zJGAWNaJ0v1XC5REcWZXgz2ZRsH+kETkbTT6PKetIdQ4arGUjiQPRGVE3pjHGtjPgXV
6Y9z/v93nv5r1a3/342nuB2k+mg+/tx3Wv/Fz7aTHf0Ly0lIDYfb5g99/P90nSwo9lFkkn6JhotN
daVQ/Wo6rQ2pAHGWi6gLpw3tDArnX10nov/+hdyPPhb/KPCofP4jAZcFyYjy60+dDD/weO1ZUMtQ
mYHictZS9E9VoAqH1MQ9x0u4X/TEoutlSTe7ZPriVhYmeJcJp9xCHXXCW2MmCjCCWizD8U51BTNG
D2Y0SgVrnbmnXATzktfGuKbPqjTZT2vvaZfVaLWuV75udDYHWYWwpKm5ngO62iZ06D59zUcLzJJP
0B/dVZVWH6ZaUN03U2ZxBub1+wHqgUM7mu+7RIfuR1A42a5MZPklD1pv7ysGHQL495s7NR7QwoRE
6kgRBqdzlDq8nG6MNMq/JBrJVGAN5tYjofHVaLzqPee0sXPFWN31zDk2gWUN2Nd0zRWY+yp2+iK7
C+fVTzxzSxmXceSnWuJNEZvBzNBjNNwnpEPitgejWXOabdP7UafhVR3l3mGBuX4TkNK8keCBGJSN
MtjhuHFuLOATVGNC+99MId8igoY3yOsZnKveumP0FDAIVWBvW3dpCGovkAC4o9AHtPuQLweRWGfT
GxnsdX4b3sogyT+txrTihMrIWzO7mkynT1HadbAIaMNBl1XhDmBw+Mzpgn/X10w7vTD5Qc7pG+FB
xKmPFAHc2vEsKVdIhNSkS2MtPCH1qw51ip/XJ0HDUO02w/AtkWKkFrFslcEIu/H2bTKKq6HLSetz
ELIsjpTPJTqn2yyxLuCWn3Peb0wfQ6S0ts7Tl2XGMFtzQiFmKZnqb3Ql8q3RV8vRAqpBVDseh4vP
8GCMbb9vkWQHVZzx2eoNjqPuFgqgPtMIYFpYLfAg8ZhnnG8YRkEgMh4jH0gmVA13S2JhiWTHR6yU
ZcteZKPYjLPpIdLnRVyE00x/xwbYlEd8P3njp5pToQMuSZfFgYAC6ySdOdiGk3NBn2RsfaCh5CP6
N55onCszW0NHq9lAItTbByLI0wvnjo4SNahvknYovi3uAkMcTXFNaFA+HbRDVDr2UvHiNwQ8LA2H
P4arjKtlLbZycYpD07RwEtAZ3SB44wE07KueywYDgtxoidNjk+E4Ozdzme/7uob1XnfHJkUb54Zj
YZKxBqGysEmlIqmy4ybU8NsBGUr8o9Cp/J6TT8Zg+cmlefsgDIXbq8AGbuczTI2ItEQ2jtjHgDwj
MW6Y53jW1WJkaIps6105bnEaaid9AFqpKP/dCuBp55db5E76NmzAwjtMxrak/HibKjIJkTXrW7Co
zR6Ng3OhsoxuZdosNwR+kh7oEMGx5CahBx0tiW9tCm0Fxqw6SaHzK5Fnwd4K5Bert6DCiJLeSTA3
F4w4w4ZG1Asiel9fpWmEPlPBF6GtwK0HJG44QK+obE7kCzw19IrZoLI+2Cdjqr/QrEgIjyNKk7Br
ZGd5Ur2H2q4wz/DPBpAGPDt6IBEgZW2tlNPE9G5Dhu1xXmbQNAiqYF7byDA2+r44Jb0vVrBV9ar8
0TkLZblXpaZrCwPcOXNE25lB/w2+/mdudcGdoN23r5EaIkYEvR/LppUvFJDLTCy8MBOmekFUmrA5
SH4HX01uwkCNOH5Kq8ymAwrcFNJnn+qrgIxcC0J+cxOhCQJjkXoWQGrdfpTunEKzdTkmF65/Saap
Mrf4AsGwZLmwHgIZkTLYcQ37kngsIC+Ll7L72I50JUFp3Mh7LanmY2sdZjoKW3MzER/WjheNtlG2
8LRsIj+qqrwFF1vFCY/fES2KdcBDiKptfunS6Swse+PzPa5NevNREny6bnfmsL0HIL6HB2NvhDsf
zSq7Se2afKu2ehwc4vz02u0gJRTce8yfHqRl7gn04PftsVqP58H81c0fTbJEqE3fBPgXhAB7q4c5
MdmX0O73DWjwsKp3Tp3HbRFerZlttUvaA15zsucPcHPjhGzlJSP7t+gOmWxusIHHQV9suinawbKF
kLvcznj4G/ocUZSxfSDzMdwqRqlF9jXRrBtTyrPhwa1BpUJhbyQPnFTZHOxjyYtohE+hqhY1y3yH
qpiiw0SmXGU4qJkYgpD2MwRsys6zTdCUpFAEoz/fO7VyYjSLzs6us3uhGgiqYXNLB/G6TYvHsi73
fdUfeqPot6I27aNnVi4YIi/7ZhB3sZzzUqHg73nZZmR6ogtK/Gdhpz04OKt8xlmXHase7UBB/xY7
qD8Pm4nNdE/hTkZYVBm7oYQY3NNQ2HlD9MNukOBymjfJRrcIm0y/0gdbYyxxS01Z4m4mODbw8tVn
Qgv7kmSm3CAEhrkssuTW16Q6CDCBm8ZpzxqU0UZnw7iDrOrto8I9sy1msa+EHeedVFAGcPa1CGgJ
rWyDft6Mw5htSwDoNPbSbtcCdNkxKGYlD9O3ZGkvVq5PQViOn0vj0B+LbmtnsY+JinoWU/vomcmj
Z1CPcXj5AHySEus50WWsQGfQ2d2wh+6zSuxVYdxY2lwuFQDsTVGp+4n3YuQ1zkYDwz1VOn0tpind
6ik4j7NE9ibvMaRdC2WzSVLEhyOiDVgc9SspsXB/50kdBwGAShCN9aHcyDtXkWgOyZBIptMAJvcO
CUSxGkbrLUPdQy2AOsLJ03EX0IeJ66kLf0irs699WMc7T+Tkoo6m8cY86sKbhMINhNIaKBi530nG
OvuwO04DNdaOPVBtGo8iN/Ddd8jHwDvoYO88ZVaK9kfVHFQWvlk69dAnJY+qilDGF+x+YE7JHEQl
021bOjqxctv6zkfWGSO72AOZyTe0kl6TqEaI3le3qKfibvKM92GR7IFOH3Pvrye1FOdK9iSLGm8W
brPQFOMmC+U+I3UJEaxz7y21jULIua7H3I1r20KCXSzsFLbxQ3bKvaSLelhMeBseonLVIfS1uquh
oqc4tludReWPAtc7IXGGv00c9ItkABwKiqVjOZF4knFMRbAz+xzqUEgOwpyfJY2XmH4j2rHZoDa2
nDfUDT+8pLD3oi7C49x1V35Am4fe2qtfoKHFYNrF0L8n1KgElRCs6uRbylrBz5T13QVtVHVeKm2h
Z1dPts0Ryq/djyS0gHQhiz+VkwlQl2YENqIHNJy3BTSHjUiENV/3WSDvZBCQNjWgZOZEXG1FYvhg
K0oiuLAaVGQuZjMCpSGCKY6W/YPUjD6ewmqNWU1R+MaNMVOM6uG+5YrFUe4K+FzafLET8gC9UDlg
smziXI2J349KLMbRKqO6JTjILY+J9IztsKoedjn3FA68mECuVb6YabPAol8VY34bF03r3KOEqN5d
I+Ub2kt4m5BsfiHMHYqJ0gkxdHqh61dhu6gbsahNV/nNRc62eDdx4GUxZ95TGZi40So9nXCJ86AR
k0zfFPyVQSkb9/bCsw1LzTnUYSf2HLyDM22lL0UN3Cy2rcU60Iq0rujfuF/kjJCKiaUf5wP6Wp2T
whRm+d2SWeQlaP2p1WgdaZDo5i4dBrPbUouHE73P0CgO3ZAQpAThT52Xvpf6YE5Fe9PP43w1WpZB
sxUhG6SOjQTrLg+Fbhfrm/YWiXUwzzSpGpbpb+s2fEjcvFbHKIfHsnUxwz9nocmCYZJhfUyRyF7o
LS9wbirtXZOYasDKd4FbH+oAKPY3oO6+H6vS4ObPlp1VuwbcmXM2R3QxFzz8TXPFXt0bB7bx3Nga
iOEHpMkt9cUcugPimmkw6eCa0AEJpIbGau5tdMh0HXJfRK+NFqF8qLKeW5LpHnYeneG+Q4kc0Saj
V2jnI4vd98VOp9IIzsuYd/YXMGYYYDo/zI1N7yWBtx2hWr1r3ZGnENR1TnDsVKTZKeC1Y99N7kIL
tcaG1gBJm6nPYrH4xbhbMN51LNg0MzdQ1LxPl2DUJwxo/XTCSzRNj2KqE/uGQpPXdCD8Ul038whs
IAqwGdMtlP30gQZ7zRZhgJTfZ3VUd2cnM7z2tPRO2ONsI2Jrmaec5Imp7MYrhbd556zBkD3Sjnjp
6f7BbBnSbU9aa+wUbf59BuF/cgar/KyyBuDiYk/3iTF4p3BufPAsoblpIZFjivQNQo5kuEkwHOAm
X1n2oTayO21P1VOeMtTAfs1jeQrh52/LbAFbw+RjS4zqMwrmW4fOo11a/ilxZHAEWrV1Ctne8tog
IGoNvKqz/ktRhd3OH4XYtTVPTxmN+0Ba4mHEn4EKuI1uSrpqX9o2/EikDI+uP700iHM3NT3Y7ei2
1h36i+wxMf3HiplI3HcIQses3dXJQO9enKM6jTYgie6G3N0qfOeorY0rq1zTpQznSdrYE1xMGpas
XpTfdeCQdLlbImFtzNa9nyEs9XV0pkpIgBLa5MR17cEuh+9D6+90O78oFd1g7npNxpnuqRjXKaxX
vHCr3waRYVTyKPdg4laEQQ7lCXMHwQntETvI9YII+zgVEogiNwAoUz0sWzcL8IIjd0w7cSqIe4qL
zHixG6ZQ0txnk3U7YhOKh7o5k0T33Yw6UuvSCD+GIR/dCqBYZdZ3qaseykVcLEGOOPjCfrN000Un
8ioJ7LtBExbVmsOPyKYxItYUbT2T7pNxCp04zLd6lxs2B2Mx3S9t9WWOwneqc3V0yuTkCwdhu0+F
xDL0ze6wvgSb/FiLH0WC2N1P7sgmvqSOgwFo3LP5Thtl+u/w5a4wj2n0tbi/F+nujaQ4LJQbaRV+
DjPXw5tPoQ0ALCKHYFL525xJTRgMhKQlecMB+tVF/XZlmc07/Y/T3Is4ZZPcIuZdoP/WLwREMGdx
p8NoBh8kflRkYDIu7X1SqycTj8TstMeet2CXDjdB504aT8XyMbg8jnmDYT6cagJLRvc0aqT+SGY3
o784jIL4yDZfCQ7CG7IZUl8oXGOGr9/63Ni3QwaNjA19Y1vFla7M6zAA1NghJzSWLmRiaSE5MZ0H
FRTPTendy4KoHM/r7/PJpuIPucqhf6KrfgJWfyQGZbPw/8vODQ7hUD12hjwiM6R+aQ5pYT+aHN1N
nd7gCX/RQiXP1VjvqjzZBvZy40Tls2NO224Iz9lknhB4H/KlPwaLf+x7gtJ6Ocb4XrHKyeZg2upq
GqBdJvM5HAdq+/IZtebGJ2zdctMTCaiPdkioeKKqM+OALTLy/BrizXnorMMfZDtpPCOqxaoz5t+1
K91dKRbnYLrDOSHTFbH8gzMnAKNnFjjveRGDbNthGfNiFv6mmvu7cDHC28kXt/RRTrRsvhQy/5Zw
MFz+ECYOJSg/xx2vTcVcgbf4G95th9xmuzkC69r2GTtGgduNmfUMea83ojtF1lQ8MXKMO7ibO+qo
FzKykZrBCyJVWyNFT4b6vsoISQvt7oq0WefQD2gqSrO6rWrzEQX6LiwQ4fryQjTAk1d6WAWj6GFk
tHRojBJRaoeV0RL0OaJDPTEWoctzXjr3bBEZ5zFgd8lgOdLgMWMgXjt64I8Dw1umtDS+SU4QhriC
4+buSyKuDrQ97hkRn2luUYXToTwuUAB0YuzyYjoirm4Owgz2tgK/NbTe5+JmX6QRneGEI9UOWSh5
YDEEam4c2G29GZ1EynZVyiFGUnQOqmUXMqAomu5UhNEuDaujq8FjGP1N34rrGsF1vCbRlWQeQ5II
t2UUbRo3+baOLxisxA56D04TwxaIxvTSp902EukrYxieWHmQvLJbakaMeXfs13EjED15xTYYOMfX
gQOHwysfEmigVePv5uGh6oJTL8Jnk1ilFQ1oc8HdqD+NNtVawxkderWyy70fjAAE1mz1AJRSPCWe
S22+kEMf8kQxnfkIs2WXzulTryjF86rw91ZqoHgxym4jTXGcWvt7UxtHooV/hPiHMH2AV+j9ijWd
rN8AEfqgp6c8mC4pwuRGQr1wKv8BfBq5gEW4k41HT9AcRJwD15xEc1alei+L7FJB/hzgvoHte+27
6o3w6I2XAOftO5/GTIMtyVB3qEd2jTdczY24KM4cAYaOrmU8vhCSV1r5a1GXt2h8iVyUV41wb/LC
CC6EVxK0kqzRk0RKxQEyZH/23rA33JZef9PMzE6tNbusMqFs9IN14iDx0rXh3mw5io/tG/20E2GD
B5TCVVwmqQPrU12TAmhuhE+rd/X3ULnaz1AbtvARa4q5wYqhsBK1PAZx2OSPoVkDTXOjLeCJvVRy
ZrBuMtxyvPMA/HiPIsY5FKL+qKw6ZdaNh43EmvBkZYx5OIi8uYizyS0Et165tLgRo5DCg/Tk3NUu
lyUjPJL23ufILdjmkQoOivgPzoNvpQS7a2X9zq9EsuVI2m0mGd3XRfXcJGOkvkSUURxlMbQSwLdf
890qwVfNW2akWgYM7cMj/DejMh9rycjR2hlhp3HPboK8BxAHfqXBHxPWsHXACvfLXhlExcssnJ09
3Ma8vXIL7E0H4qTc56X2GQ54ie8FO1f51lPdVStM0sVdusNVEvxYrGDi1ckOC26AJ+NbGyRqIntn
8H4wMQ0e2mVSD8IMy5KupAGdH1kQOUaS6T+9zMod6XB2Bng5H+/mm3JShCRdPxstlRQKp21dq/Im
9ztmC9FkP3NyRthko+bBbzRn8xcddBirmUwYpFeiFaWqz9gn+Ixh/mzrZGUYJpJYyQHOh79JdbMk
xxKCDImAumh4IvA79uLQZEsgTwhOfAa52nT0bizlSEO/CQ0CTtv63S7c4V6F/XJr6ZIIncbizPtT
t/n/Q7f/WtNS/u+h24aB27e/jNzWv/9L6e2tBDvUpGiNvf/RbP9EJhiWi8bx15QtdOAnmGGI6hW9
NYM2dIm/hmyu9S8/4GuYqMTXP/iPMHfuXxEJa9bGCrgyGdmFZFbDvfrrgC3sFhJWSVF6hIa3LPOn
RGiRudtJ4tYdngnXHek/BQSmEyFIKKfVNXcUUJEYthUDY7kezLB20vO1p6KQm3qpJZFZboq6h5AG
Tl/FRzWUrcwPS66Grr2NJrdP7aNjdkysT6rP4S1fnBSrJ0GlS2BUNgSqJaRbOlsu34awrLlbHhOO
dXKf9KPdWzeFQl9BHe0FtNoJwM40cqRfHwsEbySKvVtY6NS3lWFg5X8M2UlJs8V+KbB+WQS+mXPc
N5EkdIlaPgmLYEc4/ULdRa1q9sk/gFD8Va36v3NMF4MXHB2LsY/nRD5C3d9kpjUwyK5xw/SVdngD
+a4jq9g3d5x/wqAhoUysfXMMUon4NCjYtbvJM7tqMOF1HMxewKCswbDKy0MuyVBbSUPGJ/7MpgVx
q8ncPU0GYi9IYniPayx4wxhG/aYkqZOL7del5A64PrbnCtorDdtuk9JBNzE3ptRv6a7IVMXnSk3P
5nOhD2VvOkigADRSIkGxO51rnXQlQcyBbQb3jqrTMIBUaE3BNzw9Vvvsch35dI1hrl+QYZjJt6aI
hszHUHKo+OuexyjN5kxVJsEjAUuBZHYrksFkaoPUYQwO2F9b18PBE3ldfUmbrui+9SZCA7VfBhS0
wbZw8dAGtKPCia8vRG5M03UIMpSLUMKc4Hcuzj++m/Dchh9bdJbJR+iF0K5xqDQOaUJPRnP9/Dmh
TvzYWWF74vNPi/7u5839c0wCa/y3Ww6ZhzE5hmXLc0lz+uvK6nlrgJJQ/cvi4C4OTo7nJos6m4Wa
fI/AhpYUxp2dLuWsTu3YLjzkxlCqoThaNbq5fwqk+SusiCfQC1A/g2ZnKu971Lp//Tg5Jz870jp5
lsiDeTR0YaY6w6WpZqPedb5eLxXkpbrL7g27IsT7Go5GAwL97y/Lb0yv9YOw+/nkd7m+w9VZTSt/
HukvocqLsZPBc9ASEFDfTD17TXHo+xLWzz3Ovjzx43TkecRtaFMFw8czxGTxaOU0j9S8TxY0ufN+
AvGuoOGOHdav26CYZse4rXU1hZ+tMzDOv+g2ccpLWNPHuP/7n+Kv5gB+CBw3VmCynLHFOEH4m/HB
ow8lBq+bnzWxlTgD/GlxuIzuqNpoPmSOFM50jgyCy3Ub//23piD9/ckKYITCx+LRAjNGyfPXKwj6
yx0z7GnPPnz3OXkaCXgNxH6QOM3zQ+JU6zcP8mldA27b14W9MQ1JW+/SLPRinZvOXjQrIsvTdaVO
k7VKa0fZWutzkSKeG9aqLCgYaIy1bXsHf2zW7QSNZcvX9Hsxg6WhtRmwC8PTnaK3pKZp2T10SN9Z
xS6xG0TJkslhuBEtG55rtFVdkcDEmgEVrAuXcFM+JtEJAV85cpAPmzvErHTRdrUM11Vp5Pm6J6Go
8rn5ZsTjRMz5pMtBbnLUYX2w6cS4rm3HDmb+LPz5VSbhr1/aHIqcn4uidt1YdJfV/M+wadL1xwOf
wZ8VecS6JxKE4/SOdhQCpa8JlmI1X0nA7QotLBMK8bkmTXKFG8kQHDMhBnqOnAzmybizupx2d4OL
mskA0gH4lB0dj1RhObovuhw23gHVdDol9105Iob7aH9ukFWQwsB40mKodPc2WUPFl3Zm/IHeqwkE
urCuq8KG/get2saPDY3HYDWwwdI85a8SXrB+6pWMwc8VFelkPNKjXXe1+ufnRLGojMemk+t7tIXz
nhWcM23yt/dzpUycBPnoV2CLGsgi0tzxOnfEp1+gxRP7X18qhRgw+7fezx1VD2mrH0gIlWvGLoLF
9ODllR7sp7EV683NPd8qqtdhUmFIZHiA7i05wzRfnzOmRpE/XtnmLNljmsROuaR/vzbQF/226TIc
Yu3xCuJVy+L4bWlkfmLKZQkHfLduTrJEstALbCgj/9jziGfQXDJ/KhceGtUUFr+0jVB8ul9/xcEv
IQTNznowSJYO15c1utOeuzgoNLiPU5+YNRizCnpmgFbDXldZ1zPnPnh1kUqs4KUDb+CxsLSXYyug
XOtaWgetZw/Lg0ngVfqgdAGf6VoEy2xaS+zZnQjGK+fnC5SptldeWjNI+QY/f2M55vp8tz+fdmua
13NPAV6Nj+W5k/GHhJMeBlLC2RPSuOvgupi0Fhs50d56/fW2szRBycygUwQ0zNoNTHwMeYgl4H7w
euRYhdAxJ+5lg/UVFzhT6Wy0A7RRYS+/mp6BVPBoDZ7NO9axlrGjtQ8lSPpnRKEp2s66tpZGH1Bh
NI6/L61kXdQeJZH9TxGQv6GMObKCVXWAJuARwsNjur/d6bX4ZE/yysfAX1zYF3WCcQNResPDaW9+
HQ0Tl5KVEA8dVQL1q1Vklnfl4ONmV15aQQPsP3y7hSbn9RV6F5k25ux/O+gtjCG8HLPLswd8gR8e
s9D6SyVFIkkQYu7YPbD5hi379WBKrb5GFeKG+aBJPsmMr7MJFKi+RFgrHWCX4DUFDBTswrxdat0M
BQ3YnnI2uBhh4bsneK4crv/Be/VX1R1FAbNsdHwhlrsIb+nvq4jsC2PsSDR5tGjSYuLOJ72kJIKU
nG05W5Mu4AnnZBtqUN2BVFQg3k9/v5B/O63wCVjH1pq6ZQJwM3+nQDLdsjwkduoRbEMZeK/K1Nqb
90Zk4Wc/lIFTTmQ++/3AvbZCd727wSpl1v9gEPv3z4El1/P5AIQgghb/7SkDOogRS4ju8efeaBMN
x4bMyue1vx9QjXNbVGVH64Jg1XMcGchsYJX8/eX47bhBsWg6LppL0KKe52LD/esbvyjHoc98R3JD
pAETM+ZVjZgYHsDY2OEPfyhqWV4Vrg6C9B9Kl3+7AnxjTjqIPXkUuAq/nRuXue3Ltly6x8ygc9Hc
sVkEvE7Q9Bv88mvzcZqRWJ2TAzVqfkkSy6vaf7gCHJ3/urWH6D/JvaMfZvN4ck9/uwaqCltZ1lH3
CI9Ls/05PxcYdA/uHvCqge38wBD6vyk7r+W4kS2LfhEi4M1rWRatSFFsXb0gRLUaHplwCfP1s7KA
vjOSIqSYeelRXzVZBaQ5Z59t4JEwFLwWMRXM+VHdpzjVMCYuao929AQtSR/ZhYGC7CFDwNy8pz2j
fUJgpHf9TusPdigkUzrUEvgbvlY6eS1RQo00+uk1Mwwx5E89iT0CPj5RRJF9IafQLfw7u4azo27H
GOL/u2eEunBog1ng0lfaboKvToJhOKtYmi0Ggrd0SJD6dlJ7JpsndFs2HyVb27E+aitdCPnjqG+q
9fjPFavvvWsXXeR00djk3T12f04WnwvL1JeGZWcJvLir0Xx0slW3iE/1tLTcMcgXXe749QYUZjv3
MKuYIfX8b0Vdwr87ucKj1bpjvEWbeMIZyIitvyANlcUjGdygpQ9x6dlcR32e8B3Rvfb0NPfM7hZ0
V9jgxmYGuhvHKoKLUUhsv1y4dsCJYQlfqCdt2zfkJ56L4KZdMv2yT/ST+GTfLZ6X8hHEWrOMLdGI
WPItfQAWxoEPfHtaiEzh6Y3C1fcV1tQmHyUbFpcPVobeQhuIhgNXxTsPZ1H+CpC7LooMdhd/c/sP
LLY1C6XmzqWZpGbTDzh25oQfTfWfUSNWqUVJpXpXAwkmoR5TdcNFryvAeqRcoBaVE0asexz89Irq
al8XWj0BYdynpeSGN4+Whwlzgtbm2opa+ILw69wptduWjDmeVXpyKjIrYJ3WlYtn7ecpsIs5uRsG
kfXD3i7zIG6OmDxQj0Cp8Jbi1Cks5v5p4BXxkykcZ54RISwiH0G78fNHflQrjIqesephjftOlofd
Pli3xgIow/nUL4Uj8VqM8bQIjftqSdoMeDGBoMD0KTPyMP2noh+wFTJV34m6Z6yglym4baNI1215
7S5BcgPEXRK+CGsl4+x4M1xzUc0tTK8kt3YlxFCK7HbqsBA8xV2VLHe+SIpMPlYxKTbzR3bMIhaC
wGMXa6+zifEOD7Ky3WZh7BrTylYXFGp6P5lB3/M8ofhWnjrkyhF8T8o0TLIPc+YU/KIggdrY4xp1
7W629235qS6P0IjqneGSy8dP2W5lYzD0yc3Q3uCRrCX07w/uX05PrBds00L3T6kCgf2nQ6spG2t0
a5G+rPcHiAGlncM3mvAehGWOA5o/pnx21yD6FPpDoNjbv/8Mv1weYaCvDQj9LmAffP8fLw8sQ0WO
1al6JiapnJ6xLveLh5kR2PJm1A69zqmO0pJr7fe/9vrd/g/mBUTjo6eGwQ+Iyf//syF27lfgVVHf
vkBZjcIEpmWURTmQB9ZcxnF0Idh0TLjTDqKeZaVNQH5OEBQz8YhF3C/Lp4i8qyG5wdyKt32scLEM
JbOhkcL1pkMywLtOUSxT9XGqxWhXDQsq0Esyey2gZZPj/DSebem2hXVKUoR6tD+0ehDFM44uifW9
w3TG/EMP8lO8Bdc0YCpR0GRwkQqtY29/fN6Wj8418cvhBTcs32q/5pPbUudd5wr4hcGwpWu2MNjh
qCFt1tbYJRR6q2V8gv/dK0FHLv8OFEd3qpbZ8aIkPRd/QUj8L+Erz3FDsjo2Txp0yPXAgoVkpHne
3kLNm9zxGBktACujIJP9dYe83ifmO+0T6he8/SLUc6dKdQ0Pu6/hGmZnC1JP5n5vAsOf8FdbSOJ7
hZk/pe2hy4BYxttJjjNOuaZRtC5M25FbKN7L1LYmCBhNjCAoe56kA3B3Q4cfKYTH3L6WvWvITrdC
hkvcN9omcppn/ZZhMy3X795n8GXZuxVTst+vwZ8LWRpAn7KJCsYMMQH6GXbNO6Kc4nmInh03gx/4
mY6+mJ6X1EnYa7pm4fRmzuXxNCbb1Sjy73//z1sPJNRkCdCL6jL6l/JRNJy1c1GFzwDM5fLmrXt9
JtWYJQBvSvEbKeA5E/7fvxejGAvtTED4BN4GPy5BT45wJtzFfTZdg9/ryk7juCPejOyZDlVvhyAS
+dUfsamfoKnQ1jC3tnvW0RnAfD+dNSU5f2gal+VZWSx9vmPfVE6238pVDqjUFreigtNrHGe6cel9
aEp6NiSPTP/hvIoGS8H2IiBdWvPO7qiDPgMxhOM4/KG01z7T/xeg1a7QJmA2Vv3Y6oQc0z8+pGgy
NY/TgTqu2eDZPiS/lIXgtn4XfqEGyLU4OK/i9lOuGGU2JHDMU/6N/m+g1t1akZgcmwWf2qwnL+/g
ONJo0AbKQD/o37/Tn6ANPi59kGdqM208xkByf/y4HSL0ED8E74NHAhz7nQwQvYom18Eoai+vF0c2
4gZy8OzBruazSQAVN0thOzF9ye8/zC8Lm7xq0lboEvX/BT+D27pM6AVYO4l7Q8ZeMgfygts9AomA
39VpO9vnrh6z5e33v1eL1X56aSSY0w0FgcfW+qXtxwM7oTmEUTcFjdFf6lZp+BWPMMxC93bvafhw
EWJQ2HC4RSqK563mSjrMK6nOoi6mHBjDWRfWnoUdB7jKishVEtPPAZhg0kCoreZkyB6tJF3gdQXa
yF5jhGPhZf/8/kvp4Okfv5R2SQ/0uyX4SgMHP77ayMXbwFO5et4Q2UiKyH8arGYOGU1D/ZESolm2
LPWhLvymSG6wKu16CX8LfnZ/wCm/4dv0LV5Q2HXTt2A17LbAVS/wWYLY2IPK+o6xR95G67pz3CmC
mtH4ZFGQn1ilXjFcAnhUsGgIqaX4/YQ0zjSN41os2KOnQdrMTfXkgICaa/E70Ax3/0nhPnlgk0GX
J9ORdF1ZOmffyFwPx7zaN1V9LIvUDqPboVG98ZFkptLt37fXAQFSI1LLoNmTZFtC2aV9cS2R8OUS
0mbak1pxaRC2itW8YcnllHIFHgaGRJBVpAEtYL4vHeR/OI4QKjKPZ/o8cpgQ0BehWxuXhChFgYCt
mKiG94GyMtwcf/8ef7ltGMeiQQbY9fC1/2Vt+l6KT0FQ9M+qdvQOXQTIK0zNOGKfAgXrZxhYZdxf
Osw8/nj4/vrr9aYgr8zTrTK9+o+riFoL2kmn5PMGZbp2bXK/YODq8/uz64jLxSuYT0G+Ji/9D1/f
/uUDeJz6PvyJEMmP9cv3T3s3z62lUR8SP9FdVV5Sv4GROgmpkntvjBdCD/k4C71ZA+TAC7QXlzVy
NKJG0FRsvZlhjxo3JJhX94KxNDSMj35JzwS2cn4WEWsJJnhrBlgcJ+SG7kgF0r91W1mIZ/SMo0XL
DU1zDlSNi2Rk9kPuH3prDgw049hyxXCJkFWmiAF/vxh+Oah8sEDHATDRY3rr59JjQq1hdwxvP2xH
FO2IyyvfhtUO7WrzXswpZ5jv1w6rBS/MenoeSYr6UwPwox0YvrR+ELIeGBkF2CfbP0/cYks7IMzl
9EpgrpF4O84yfsdYDCVHNVHW/eX3X/0XbJbkB74NVDE9JYt+if0YYaInKC2T19SN8Qzeo0CnYdtZ
M+gVJSOpPgp1SaCZcF0fk/1actaR016YYBQtvg0MbP60OX9hOjC04xHoepDZwK9XVjeVPXr5Kn1N
okSfJLNT4HiPy62vC/G1QEOOyMUljYFnUk0IOIGJr/cM1xrpKIStj/rmBaPgMfqLR3fdZXgyXQOh
6KpQYVXLW5B3NhKtJeBdvEDwZPy870qCLNPDWoA21M7sws7H//x5m2vhRqSXOboZlkRpRVQeu7RT
M+P3ymdQt5OBGQf3DX60eIknRkBCdQevma3dBNlA/1oPWUUXp8bminO0ka5nLbey+HjhYOhmc1rB
u9+/7p9rATY9Q2UG8hYVAXZgP9V8eCXgzcyc4OPWWVZt0KuTyEwVn2hNZ8yiPcn2/lNBBB78w73p
OTbHHBW2ZTJg59jzfzrxzBFeph0q+9R7KSRU7cxQuwx9oshqmMNgrMk/hJVFPgTqMZpg4EHKScWT
vQ5CfMR7PLgsaC3j3RpAGkBWkxDUZ5vrbCNLhYfDqHYVZMg2PTD9Y9vuUemK9gHR2YhBTRXgiZZz
v5p6EluP5RDAlwGuKR/LcSDDeVfTNBG4tI1ZSpK2OM1cMhM4iHA1bwkaHPSg830DtkQptU8WXmKL
pc44Yc8Ym6d48csHYUGdqM5GhM3OVybkJQEYs1c5wVuxxPCSd4FrDF1BlM4C2+YOj8MlRds60As9
jiYjIOzKCJZHdU0aSSbyczlHdfxg6RuC9sCLjBGhRKxkND/ikcNUlbIpW1g/wJlLUtzMion9fDE7
9gjBKmOcGegy0RCzgD2I/pPx1zyDf4l950CknHaCgsR4dUfsBJi7iaidy1MBgGMH5yxE2GYexzns
FwqypZ9LLLpUp5NZx55zqsoHfWWRWBcF38CLoO8mZTw2RDoXNZv40Db9iPRzWSfJmQ+UyC/xMFuj
IjRmStiDutIJcc2f06TeU9KnuXMhP3we2tcE/EVrV8iJXTL48nlOPoaZiwBVIDbesvg6pNNovmMA
Y4eXQbaWleyLKS4xDJd2qK+cbfzcXw+JLEwxwz+22KXMxb0Kpcb/Vth1m8lDHdTtgcEr5eRBJw8E
rRahCyEtZOQhqoGLCsa4MXpQTQGWWvX3OglM8prlmQb+yCXqz8D28HQdoZjD5EiE/lRu0y7+uMe4
ySE6uIzZwHE86GY/7W62du3j6uZdlEgzXGhLGSUif7WCOGCwW9VpfEOYV+TBwSeAooxaSX9vx8EN
npBDc5isKSvuRM8peJDge/fj2Euw3MFKXstygDIWuVUyPthB1XVofVz/1uQZ4KkU2B5B5rdhM4lS
FMize+QpQ8v/lp4ruzDEU15AObs1JLDteQDQwQtFZAqpSTHnJ0d72hxL22pfaJcycWyAO0tszkMK
Uyl8e7z40pzKk3DiSKJhS4J+n/VTkKDF74vJuouiWj4aAaXDzvQS1ttQIadGyektuzpFIARgJ6Lb
BM5sCN+sDu5pLuroOAKbEJ3MSfCxrAfrYWhdhWfW4thfLD/KbtFUdei/hiB/RJsyHFrwDxTVOMsU
ffvVTxHc41NXPJYkWiAR6kkPxA0qQYKkwKtTJuv3DdeVHR4mz10y9DGohjrzHgzO+DtS0HkZ0FXE
i8OrlpLFGqBTuuG7WmA3NNk7wTzg1Qd82XWRO4A0R8t9v+igw6gM5k+oc5dT37guqYZW2T2prJEf
YkeST1IkC2z33nvpQ8M5x5EpcHSSehSHfTjxDAWSBBctvrXIUkNQwQOsvOQGd/r+1ZQe5Gc7xOim
69vn2Wjj+wT8/ILoEikkBpbuAcquBXA3Lkd/yrWRzYJVkOn0GB5jUPgk7A7J4djmxyInPMIulITr
Hljz3zIci48NtKAPlWv2t6Ds6eMYmNgukNbQHMuqXe7MucSmT5goIZLY+xDay4yaGTrCrkDCcmcO
kIRLb2g/RcxlzvA2jL3y2vjGawfJbVLjIGQZlYHH0hASB6D8+qPsya5EONAywJiV8TWxM0Hmtsz2
vmX3H63Ct1Ettc4Zrwz7wXYS4zAuavmOfkm8J34Ghodh0EGoot11S2y9W4wAbgIxFzf4Cc5Pi230
DxigyjOOHOpCCk6Pt+gy35UyC/GSbIX7AapNOB0h6iCQDVDvG+ADd1K6M6YRISYCYVnE/4RoTSJf
DO8W19u5mjHlKWgIdx0c8D3O0earywF8NKYifEJaH9zgXifA1zu+QFL53mtI30mJDW/aPIhQ1F+H
KvcyfMxzcc/SJNUjkiP7hBDcBnyWLRMW1n0CEPV1ylzjtrFbxGj0jxeP4+QZ4yKtJEnrN7CoZQex
Ov8KmTsr0QzU04fGG7GHl5ihIAAjQGUclUMU0VjW7xyoFdbu/CPfcfEU+ExBekOVaTSfZyMYTiSr
5JdikANnRroUz8zYoDpz2ewWmEDnAQooBi9O/ZG078bexZWwMBYxMpUSTYeP/6ROpHZ1/7HwTXtM
mQ8ejbFCnRurAII15oTJEXjjbcwZaE06O4aB1AVK5jfVOW+k2k+Q14rpZAw4JS6R3ZwKP5DGxUJY
Hd1Hblzd8MVwEWNcIx+pKFIkFfRG6tA0NldyauQ9FpGx5HjFG1DTrHLza2tgEDhGHlRiVxr/MWBR
YkLRZkSr8qnKv/2l9m5Qmrl3YpmbL6hsjNsi7xWby50eEtcZb4esyyUBKV51oANukGS75p01e/4n
5izNcxU3JsoMMkRP/jz6b7bV4SgYx0Z7G/QeTqYDRSCGbVU6g5zKHhzAhmR7TL0ue2gmZwD8ijt5
kIWHyWMURHEafnarEVVV185Mt3jCtzDVsBATY39BcNi9CKYQx4HMp+ykvMh8SQqoJbs6rGK+kOAs
gQXwQtluPFsMMb4LZ+b4ITH3Hj5Ejv+f3Zu3I1zhY+gM1StAv7ebpgWxoSOST0ViNnhvQnpdCPhy
5Ucryr1TPlnQCrO4Lc+JCLMvLtX/TWDM6bvbOd3FjfsA5GTEPMFfbIIT4powg64cqxMTquY2IyTm
ABjPeMEt4kOeyexvokURQk1h+Nxiywh12k1uynCZ9qUidxGcNrmrFiXxB5kf+eDfcrzIvuEBUYNw
MOYShcPZ3eDY2oYLLqzECUW3hdtHj1kwuceZXCBU9yPiDm/MMPb0DA+jvQljRWl+AYNz76Ziwv++
dPrzGFnaY4K9e8iQs3xeiN2FvEZY0a4q+ugGzVz76oNVMnEpigzTIcMmeqATLzXWpDd+ZCwXk9Ps
PM5zfOPyu1EAKdd4SUOlmE7VEcqEiWTO+lwkYZp/x2gHfLnpYp9BxJIRh30oFktjC9nSaKDNL3wa
J7lQqCHDhyJHFWlHCY4BT02KB+i/HahsFA3xBk9svVA31r10XoYQKxFwDA4UmDFrixb2mCkVN2ll
MeE/9oyvymhPygU+hm9ByVpG5gSJmb/irdg3xZVulbQ9z/K2gCsNNaoockzRw+CwsrxNWZ80f8Ve
RGDAbp3W4aOviM0gvqPJLxG+Te439qbGGycDb8Bh31XQMg7zoBTuBhWiD4R4hiFBsRMt5GDX+fVj
XmGBRExG5PX5cYDonh6NrsVTmuQWPYKL6zn8bjLjjG/hXFrVne0WlHgGBN3x1ASurJ/dkWCQz72X
iF4Cc3Qie2EaTR7wXmJIaJt3ALST55/BpJIGiwU4EbB1RhigBNaoGKk6cSKF2NEgJjI9xaSU9lTq
fuJ1wGsT4wcylXSzm0dlnR4Gi0oHa0PIoie8ZOlRm4W4qghvIHKTvsOYKTCkQzXZeX//O6yyZVg8
jJ4nk9vZRE2F54mQ57iIceHb926x+F8pyDCLHfJxQBeOgrD+sNFKq8XS4wlT4rTztnbIkURZRw+S
8hgDVLPdPwz7NeffnEfdLkxepUG1QmYCKshaGmcmmjPmOSsrqCpGF3vYUJ8Cz9uoaeNRRbFb+sQn
EINct4/UUiwJFIcRPb1VlhpNdwZ7qUiRD40O114mAZLfmSm8cZ+NhVHjpbzyRjCNZ6C6YgN16Wg2
MqJtLkpcJ67dPBMm8IAK8y6KeljBusNn4qpZSxt7Ga9VTapLzVFPBU20bdPz2kfIqdbMbM3zmP5F
FJusBhG40AXhJnkxV1g2SCu9JlEt2DzF9dMUTsjLq1fov6Ol44ev7Xmv8D+sjm1SxXWpD59wsi5p
oDxlXEpXORkoWcCjQSYdQf+yn2IlWvFPj1Vcm9/RFzcKiJlwP1Pe4jiUTGpvm1z+1XGASMk+XUnX
NVzDDmpJOoVXlipSUDYjoKH+qDHgH29qjskqQ/Rto/BDx+0VOKGeK3JdeDyiCVlt5yYdk+GSZHBL
3obO1fMZ3yTOC7/+qwilx3IGWAWZKkjSMUQHan2HgYjHIXq7sPYCVo+fL29QT4FVGgI20vBCs86s
fCegvHfQ88cFgOZsiXaYYYquz6px7Wkyj21gKJvxGWg7b2zlSSvbXlL3u4HPKEFZtUNNZB7zBgW0
uOANd10+dat3U43X1PWNuHrleutr2maAKLxDJu8VvrioAVSKDjy4xBQspXefF64sezJGmFwhm8RW
frjkfqPxIzoLPTP0p9Sa8jPhiwPxYfhGtjPVIONjPgpmeiXP2KrDmf967AwYzigl9NJryKJv3ud1
0jksQR+IvcmqTSoNTDXuJ0aGer6Mj21kIjvL6RweMFyZQryRY1zNOELmXn9tK3f12MdvlNIyODdK
TWI0mb8gaWZ+0L2L2UTIgqQ04/gv/UprHjo7CDI+xcjcuSPtftE4VZTN0QwMOczTl5xjwXw1oaBI
TucozasTlpNKfaFry77WmiYz7nO8MYsXMy0HODOTgzM5XCh8o97SBZc/gjBhJ55IOa/95/Us6f1W
z5nF9Ybpk8rIvhqeQle3w4QCyNVQJjDDuukalelnPjSunq2pEu6Uva/wauDL2mXPQbENb4seHjpV
77V5R8nFkqwlxvgYgkQRCNwOhMYHvAszzy4eWnat92UMGCx9I8oPlKfwyDGFG2PDyvb+3bRXStqK
AnWYeHHb+U2ZaoxAunb/gqN1XH2VNqOMAT/sAa+P3YxfKJ9jPY82yDK/Hk5wcPTHKQ1Q9fNchdG8
j4Paxcx3xX9lNDKdWB8R1nqywmIoDmccAmPax+lzQHhq8251uJylXGVXcuNyHSevGOV6YxdR4PGk
6snVt70dwszM9g6ACv8SV109gMQUjENtPaO3a34OcmDWqJid752HTx9mebD1p+eIfp3/vl5xauUm
PFZ7DjQjtoTBYU+HhMxa73U9ymDW5OyJDQUtQ5NxY7cCKHqMavRP49zqg6bqO/0Xh2YEsMUbnh0x
2FJvJHAv/RGxTdE7VSqmUMNTzKCBj99WDDsQvU8UAekO4Efzi9dlAmym/4ZopP7yK5cGyq6+fhY8
f/X5VduTEJccv+4Jyv56EPumMbMPFs/SAzQLAZxGH7Fu5MNF0axf17peehfpSHbOs3HkSHRQjy1v
Pq5VHDHTXKOU2WNWCbRLPS+K3A+OpVeRUXxqphwd0EX5pT4JgAZ1zZOUJmffLCOTb1Nz+wjsv0qR
cdIjidULfJ3X/svHmGM9E1UR3L78NIbZVR903TxBaupFv71sH3rP8iY0mVjsmjbRx40/xvp6xtZG
k5oCEegKTzMip2eEEVeuEcNAjJ5pg+OI4nfg2H9or3ecuxRqaG/iDM+e4ZgieijLW+DPsGnPVodc
q/5QR/40Mdn2Kxb/GZS/wJPNCkBz1G1RpQpWCf6Mms4+uPA0iXYrnJJo3Bs0cppMs/ggynj9uq3e
5Yju9Gr1TeGkcl/Wpey/daUlgLKd1q1c7ENNNQfjybIwgc5PJiNknoxTwfN7FyrSRHMkGnrizTTH
4R9+Sfn47F+vHKPsrvf3FeRPaED5cNjnoCbpVnrANoBgaqkf4NTUugKQfsZ1FRfK43VuU/X18uLf
+442t+O06g/bcE+JpQ7wu2ZYK+QNID9DJzz8JpePtpQx78cl1tRwSKyqSrc8KIOW8jCODSKiR0jd
tKb4oqZTUJA+fCX2MrLTEssoDCLD/oRJ4VJGJ7Xu5G0Zrxu6TvFFjx/w95lwM2/gRYnmS2dNI24w
qBmIS25Q7PAttkrHWd8//quB079D2b8ur+vAJUmEYGkXEa5c1dEPuoxnZbqtPnVTiLEUZpPvKraC
xOFqes7WKtxsYs243h5g0eaajOmNhEBq9+JW79A8TmF1IIJmiO4d5MoW6MJQT80xpGNkw8S6y2P6
lDZluaRXMs7gkioQPLdJrQ8HBLH6omq5SvmJmErrP9m1q39GpvyJH7wNhowOfkJ62DgR9Pp6E0gT
WSR4pGvSujwXyLU751FQ9KHurHND/0yLK5j/LhEVFqz7IscQBNc2SLX8aEUKAPTHvqKHEpfan5MW
Bn5PdcRUZ7JhIu+XovQNEGcy8rBTWcvobUhftxDpwosycHXv8F5cJ1+ouXgv1qqPaiha+GDiWgav
N6KKlL68DQ/8B3/PEDIP3lBdpafrM2IWCdd8dgu7/VoUnibDbOUuIEzLC2S2lQ4X0c4dC2lbMy12
HxwMI6Rl/mUft9A/z2EUM2M4Z8wTi4dUOTXlGFWZ3jaTHbMPwtLUm2x7rlAE9U6JEHDwQaa417vX
HDlOyDnsAn8wD1MLkbfar3cbULom0s2AkeMxcMylFofcd3L4E9ua2ToP2KrXBqRjWoyDyfXYJ0Nc
H564UFxv0Sow+VRbmzRD9+msAyF2LfOPtSNNBCw8buo87Xlm6yW/7WkEjet3pyfOT806mJutAP3E
TiHfUsVJmBmPbDuwjXLUJFW+fAavepO/VTJPWQdDDsaA9ebKVcLoQJ+628jPndGlMFZcr7Z1xFz3
Ql8525Gdr2f7YKYD/zLH847nUxI2y5/W+XOGP6I8D+OCieZFXqtvAoUWfokhHaQ/d2mGuzfDeewd
+TLrg16XXERlyDNa/xX+obq+CXgEXAAmCcwQrLa3Odj6ckvaTr98053Am8jn1K3UgpcXO9oZKO+p
pGqu6hkUbzB8UkiikNAF08HHVxKBg0/eTgI5maRMroSU9T04fahfuul13PJtmOiPjvUXN+BWcm8X
OX7Yul+LyOXkmW1/Aj7Qr2ijHNAQ6gvaIlMmhDMcuokHVWHdFE0n9ff/l0qY9vruL4h3YbnWeNXw
EVJMYngELaxLXTGDtfD7NunI9pF7DNqXtxb3Zf4zJ23T5Q0jYv0SHY8hHyXUtQSCpquX+noP+Cug
AUZ5FaUtCwKAU+c0+tmb81Q0WqHvam0ArZ1etObakmqGLs+bnGjdiW0qTGUFGkeJ5hFz1zvM+/IR
GgbwBlQjNUz6ZcyrcFKAYPOLNtJiFQaa4bI1vYtX6s5s4+QOWIHyDQaY8vxM3a7pz3KtYbZqUUUj
TMiDJv8IjwjpEQKTjnXWxwz9F9U4igh9+PfXim0FbRKH4Id874EOBskOh3LBu6EZvWJD60quDJYt
TdJ1fj9Otp5HrsXudnUjLqfKdNvp2g2lCKAow1Ym7sqUbEA1+BD+FRqxr9RbxgS6yFurqM4dOZaq
tdJPXKmZdfl6UhT5oCTYKOVNbNxaqw7Nrjr6nyFBsqcP75Ur53hXtGxd69uzI6Fz4hevcMu249Za
c8qu5PZ5Ja1uwlWnn5lFgPrr8imO0YW+10VDyx9wkOnXu8JdZiavMNl6h258YVMWqqbAw59l6SAm
pEPxSGCsuYz7xpwikoKu7YzIW81yWEttZgodi8dbn5yzhHI+wac2W1K/8XLhJgzGUZexll3qQfGG
z3lOft0XsaU5zNcPy0U+a/5XgqjozYnIewG6WKW9ADf6fF9bgXA95bdHrQ3seQkpKBZvPfA7zaUJ
pji1p4cQOBEvcH+VYFs2tbx3ALObuOPctRNfbFOwFrcDCEq0rktW/GttgIwJ4sADIg3LAyMenFGE
2yVSdXbWFMy2ru3vD6RsO6uum85kNmRSsPb6EXVO4eps3WwoIwy0oBvqdmBDNLeWnl5MXyrbn0y4
nvyV7c0Wq+aXbUqXuC6HDcJEjzy37Rt0Yui7uKGzkjfIRSZ5H9hQmLH4SbF/55EyhbtSVa4LeSWd
oUTseXj1elaBV1LFUid6EPsco+vO605pp3DsHghdK8QzbXs1PxF/hFZw504OqwzypdZIQaMP/vd2
XAUNG5G6QwPKYZDhYp1ZR9I9llbdWrKiVjlB0W4Vkg4j6Vik27kXjELfB1NY6VuvcU1d9rQ+2S7Q
Wq81WsJ+5fzb8BRBU6fLylbprbq1SljH67IBCyutZNgOq6COtUCvjUvdnBI4oys34YWaNZ9W4D3i
YkOJ5E8Iy7As5yJF1iapMq9uCIXdaCmf5YWks8HHjzHjOm6ftkPLQIPpT4ZWRDJZ1l8o8efJbM9w
gENyZsDoNP+utAKHfQkzjj/4uvnn8bFJ9CK9guOhgC387iyGxbdiE2tu/ngFDlcsbyPVFtdNFORA
/zSljavLjNbEyBusB56z3oIVmTLUa6Mh+UeDWynPc+hGXSSjutE8IPDSha/rLa1eCltholaAfVkr
qY0YTuV4/Zkm1CFQyLWsqatAn6kG0veAiVifw20iMYxopPd48UGZbkaPWJz/cvsdxsJ8lLU+sK4t
/jBYFSFsaWO5ZCKDLuvCHG6WXgKhCcNSwBNjMAIYigo+jGF5oHOCDnAlraWl4Tf8RWKYWX4uNFO+
99ozC9e9ImQFMkqxy2DY8LI3ptW2KYKkYsgQgemy+1zEnTwYOKq69uvcRre2bZ3OATuzcDrw8g2A
WC+ATagTYTQ+HKuwbzOsW9dDaoOczRU89uFo8gpJ+tHHQjgFhOS9IITQzUC9ZLoPnUSlMYVxIGMY
y86x7rBkM1Joo3SUYW1Z0+1iIf+gZvKrclgesN9qJu+xJ32qizRWusS4V32fWpMa6hQUtZ2/9AXs
Gv+c2r7yQiRVVjJgwRNAvaJ2bxcis3O/n5vv6G+Emg7Yhi7FI622VR58iUfG8FeHgsINDwjmUnJx
vGVxgqOMAYfOiwqkf9BolPXQkQrX3KkGUlR6jko68Q9zqgbnUs8Eq7/VLKN/PIOx7lvpD5E6+Xm3
MNfMK4yNwwTq1K0Ym+GzKZtWPAaWE2Nwpvh8sKicbs7FubBDY/aO3WK7ZzC/dPgwtaytU2XHs3mW
gvCNO3vJ1aEQuQ0zSNjkQXsJxy90E5cApl3vRd5wMMcJ/pfTpSMJO8oXIDX0dziCL3U9HiTkLv/U
M9YbCEVcRnEXZuVitieXnOweDDBEwJed3HI0UIFmwhgeDNjDJbFBJTE/LDFGgJOx8+p4LByEembt
BExrDeEzPSTtbIaFhD+sQlUHscyd9iJDEURGNZ5LPq0m54N/MNkGJACS/+vdx1T4NoV2isV9dItd
Y9ZjZKcsc9IWe1Y5PpXCr9qvAt+29iVSqTfeWVYwiNPsznaNlLI0b7I8r/asvVY9SWSPEhtBOAsP
UdkJ445E7UF+I5eok9+k6fvkxoMI9POXaoHvVBxR1ipiAzuCh/CKj8wwePdLXDAMiIp/YYfL+Opf
HFs6CUMilogebXhc3GkP1ugTLj4OgSO+eAvlFSDaMFGHb+KaFTgMrCQx7mHG2P4HSDI8mV3rRli1
wmMvKGegBNMzZHPluTcJo5d6JvbPBEUV67FsQGJhq8r1otgK5bXEt69HEQZyoforBGmnOVhLJJFg
rz6f8yvCaq8SrJW/SYYyGPBE1HrxwCSQEmr9Ifk6v+T007X5+lMs6+p4gvaKccQ2y0CBOIbsMPZB
PB+mq6xuu3BWyHMdkcaO3VzPZlxaWaxBqDf+IICysz1xjwaCEntZvE+xalozfJqIVDHCY9FblJtZ
FugWCf/DUnzvUJOJmpGaLkT/27Pp4ggvS063LsR/+bWXYVy/Z33hx38TKDYOl8lUZvXck7Ig/lnH
m+u3nTfcqdPeHyNBX8Mlm8cMhNkrzd5mGIS1LuqmYj4K0EXS1dGLJpNzIMpMX9QEouk+KrtWJQlf
kmSKEXOVrL73hlyG53nqoWbGpo1k9KmxhqSczxjW9KhmyNRLS6yNhTV2lBRDXTz5DikGnwcKD/y6
fIiUal9gwBe3R6cvcMT6apd2jvE62XBZIhTREPz4oLmB6mNF6i4FvfIVsfPxnIrIxE8yS1Bd7xup
MBOdKtOTx6FtsJ6FNGUTw0XHKR7lhBXmjiYI/3U1emFxyiiLTl5PcO856mfoSZC8g+iE1Yv9sTCN
xnzsGBQeUI7hz9uV5X+KPvPeesL1boQdDt+4fHqJv7o5Hwm/i/sDzEN+KabL/R0gIszYliDO77g/
L8kNfZ14SUExMZdXzm2YK3UcxoiN2IMvu39L7DfqQ4eyuj2nqpy+tS6Usl242CQIjd0g35tE2u39
DAfoEACmfGy9sL0byYm7R7DikJkwoq462V7VPPqE4L3PKK+fON3w8vd0vkVWVc6nVLbGTRBzznuu
mNUNsfZji27BccwvaL441Uop+r8oQ5Lbjpdftvj4DwTKJ3A9yWq1or/BoKdbJ0lSWB9tRBAdIwge
XiE7+50RROE92LR5NVzmkaRZUleBognrBCG3fOWTYkOlt8OZXPgXz1uyAj1smOSQweyOsIQKBlJi
Y/e/c5nfwaMo03E/23jx/w9157VbR5Kl61cZ1H3WSW8GU32R29EbUUWZm4SoUqf3Pp/+fLEj1FOk
AKn73B2ggWqK3DtdZMSK9Tsz01uSD0vQYvKYzXyfsUECt2vrS69MsZM3rPkmi2Ljo6/X3udxNtKv
aZKPVzAfrft5MRhlgRsdgwbz3LYt7Ctz7nN/N9C3X0JsRrsrwzDrT6xtrAzT1uefNMOujknMe8dW
78+xdJOPeN522KnM2UOlB+VxIBzw5Dj6crSsRf9slmbyHKWOu3MC4nBmbYveJRncHW82C5DYEatn
rXLbu8q2mFJTLcFnOdDL9mSVXvrXUmvGU49V5EICit59hfuKGRrMRhqAdiJsuZs8ZmaJGmPZtd0c
EerariDV2Kje+cPS9Qd9NMtyPwWVBdGUiJOT53rzlyxgL7avYkxFTTuaIIYs9nUWOdqtwxp/vcWE
MOBw5DwZVVscxyzC+ahcAqywyxhO5DDP0SXczTE+MC/VT/64xjd1i1zj0FDBPc5xOv9lNkPM7m3y
QeStrCENlQuxyMxFtv+gL8iXQKIz3MubeIluOWwR9nFECtI0lF8LzVqd9yQgYVnDJ46+wAf+mbJm
fsFrrooudG1yxz+DFTKTc+vPC4EhB7bfW+C+d7BuxR0Q/6sJEv2psBMIvTg9AKAKV84xMUe6GHVk
WEQZ0ApGUT6Uyz2Jt/lwa87Q8C+h55CtRB8tN17WdcBoEyfx2Xee4wlGxxh6Bm8bc4tJy5jKDv+X
8l7XzRJXdxijFUld+3zV3GCzsAVGapvdp/mWwyQaBNC1pVfQlVnfiw7z4xJjVO920TMdJLpGeXcz
rzHQLgGwpn4y13R7qIcOM349d/qHNAvsmvBz4SNKWEsFJS3MdAD2ixWtWk2YAVjRHk3EsJ6Yd1v9
kmFQWA/ZWDjbL2XPr3nCwnTJdmD/oTWBZgLh5LX6yGyI7Yq8enlYNT1Ymm8Aa31bPGNVVOaYZf7L
TvPhR2c93E9eH8yEh2wyOC1ULSYSgLcyU3vZTL9G4IY/O9hPG+b4kDAtJE7TMFM6iU2q0EVpDiZy
uJw8FZp/cWNkDqDzKP7TFFHNHyqgz9JJGHiS8v/JsFbxd2c7LSfCWtHZAdfhIonmwnbdz645Wvxb
huaHfRHmIAK1GQcbvtu1jTQUKvkw876b+xHAgr9EqLZxGj7dDe3JYFiLnlM2jtMzs1C2LYcpg7EI
u1GzO+JYUnmiGh1aLsxbTPHhKNa94i7BJJwBWc6dw9c3hFWJy2Nbsejw3qw+4JjShqvCZqiLjk4X
BwFuu/JGzKziy/qBd9f3sJ01hlG37vFRm9L1qoSU5o5HRrdjt9fu0mMh9hhjPsIFVDaQhX0gFynh
nqV9KTbaScDSXYVGO8FZIwg9E7utCTWtW144S9/YycEBrME5xQabKkg2cGiOmvsEw/8xv4nbueWB
bchsU2J/EOVt+M4TdmxkRzzsCwKVQJ6E70NSzFh0PEbUJ+7nqPDFqaRW5eCmlLPVR22hngEvVS++
srGpaN6pllKgk1SBICOf+6Q50LPeLOsOcj0+wruAfSgWpFZubJSGWheL89vwzMAV0wig/JEsziaY
R64t4pIx0ZjZFvU6liPWHqt10aD1UQNy5bVTY7Umh5CGbpEHY1ZGMGqHaKA4J9QBq6ouOeAa3XIT
baPpGaH9WJBCd5FHgDrVXtkJsacz9Ogq1XXLWy6w1cNfaR+PmtfHt/pk4l8XEqoC6fWE7/g0eneN
3i5L8h7AtAQ/MV0CK7SwwTSFu9F4I0DiJZ5ejMzLtAGSg6dPBAe/m6wV++EhbQbjppcGafjvIWC8
XYasdS60LFjiQ2zavZveZ7D1OMcxdRo++ov3Wf/hffYQEPFWWzZaAxeznNeTB0fHNHIhY2FCl2d3
IOSmpVkg8PDuq7Ct6gUhpzW4tLp30rOPXoLo4frSxnNNRsMpcQ6pTWE/aLoNfP1nDRNDP/44Rwwd
ugqWqwVos6V/SQ6A455I2IEsuINRUvU12bY6EdakHCcURpdL0+vc3Ql7KBArHB3F8ZRNKuwYoMPF
iWgawgQQHqubNHZ1+Ar+LkET4NqhAbRvtIfEhr+LZbhJGtMpnrUcTy1ashScELAbCymNH61iH0WU
pDBXKYZeuMwon7c2qwo82UKYbgFjOQPfjoho5FSa4bowDAtbePXB1SxacgyigRFbUshM3truEdYQ
brKnkhx8cloNb64+KIQjtpqJNKnFcsoJlY7GqMdvUQouE2L5OCWpXFH+jMhdhAcj7aOou98IFnKw
mo3yBh/DKiM2hrO0pBlO3SdpXV5Tpy41BuHuKqScStHZbzhcp8NOK0fRDGHuLOv43nVRVzE6m2Aa
sPJRak7lHZg5vb21DyBRjtFeIJwRXkZmu4peJJJjq4v2zoS/BJwJrGX4uLJAJOIQcOjQkjrCQ1Q+
T0rVZTaIF4HLgJGJX2Y7g4crdVHrZp96Q+w7D2ZPrDx9+xw5IQzb+GwvEzDkVgsHXw17u6ufvwmv
FbQ4NuiWZfocB3M7zzAtIXj7W9xpJ3SaeRxsdzGaLhqKzVnVL1mBChRQrhWKivHzw7/WrHJ4kwYP
w5WmS+DQwXvzGk6gvnVp+8udQrcVDUpJVyX2Hqel6NGhChIvlWoI/jtSf1Mc7X/9YzgbcFascw3L
thDFW291hRijeAIGzHhs9rjCABoYpFSKKbOBru1GkqSy+TA1dc27EsxCK5akQL34ZUkOgxqtGDJF
XvaQUE6UbpjwOV7XAMyE9042BNDwCc3YCHCTfhlrPy6nd3leiSVNGXGlLMBueYiZuKmpf37XsSN5
c6UsRjiUMJ9jboZ5zHl6/Ntjt4GMkb8O8X0V1ziMHShH/Ko+Uoow7A89hhC8F7QgxEoDG9RFVCin
8KBOmpKYyZ4VrLw0/TZ3CGXTx3G8GajgqyNu9xmf5XVZMLi2MMwnLlXAjKpLLzGZsYDH4OyBF8QR
JOPUszEHxSszKMW/KS6DEWWi/8s2EOhj12sIedcDLSVxp/yxE1/ijg0+AWHeJwbwgjnQKSntMhcv
IYsHnYJKQocZ1gPYyWE4bPAOQw4SCGc7ZwJy1GZdsDYU4RLKDl2hTGeKv2d6NJ0+rLAqWG9MKCr0
mn1N61jAi6k4298usbVCzWYjkY4hiCwq56Nie0lQWJ8T/BYeLWhJ+RO6TqBhqcRdSjr+IBfCvFIM
7dwiUmCEKVuXh0DalufDmfZHBkE/U3TxGJprKR1W7ShkhwIQ8EtSa+qraWa9q/dgHvSYai33k3kh
DANLifE63soz3pkFApWQPHlbb84sqgJGLfQICfIrxmHXgsnkF71RxFBFFR90WEwB8UqYPavtIrio
AhDk9SqT6LM6Ya81BAll6Hxh0d2vvpjG2Z4JxKow+8gjz64qik7AQ/VKRKLD7lgj8zZjNz/eO3qF
j/fJp6VQmEezTWzQtDm3BZCCSiHmvFZ588aK5ob3mKf5Eo/kDI0rCTsmOWO096vaEyTZAY4zb2AW
0+OIydCZm7i7NOEgJJcJruUUdg3Nag6gyDW6ZpMoc2LFb6kH1wAE4GVqeJfZ4qR6TKjps0KLVBXj
W1MFZLd6UcWJGTWLKrE88maaGr443cEfjYbMCaZ0nwmeuFxRAqqPm/rYg2ta/NJOdygE4vo+8jps
/wJJT7Q8VwAsCrAaFmHzs1sGuFTvSIJZ6OpKKoKCn1gkGWLqB4X84DggnvpgL9CZFC1deVnlJBHF
+gVp8hvRovBfGyj7UBB9/anBzySnhnbMDrfwyDWFu2Gtsdu2rp3YANnbKV60ehn1tPImL2za2NBI
R5Sc3Fg+MIBYMcgkrhI0WHOByI0FPYI17OVYG2HJXpKO1Zc+qgQB8Kzs04lYZZ1XVUIhkXfZSyS2
lQnpiNdO6rS7HpFt9IQYkpzuq9as6P8fQKZmspnVFTtz15AnvYwLzsh3xMYJ4BA9fj7QcXXHsXop
ztPIzGvJfMDa3yyIw9LNA6+GgxxvkY8UjqplOXlJjMt/mOplkl81pma3zb6o9XgK7gY2oYzJgf06
01Dmuy18p1l6dGgrFAJeb4exiDOCRI1ly1YfSLei66XssqZJP1OdsOCglFCsABYugZIZTCg4fVVB
K2bqdR4Fuqd4b3k3CqaplhOzAD7ONXIS6u5tg9ZzyXHT6uPl1vT+Ay6NTow4QKoRJMt6PteZZdSI
T0KQGQ0KTDAY0rJqo4BAhHd3NMENLLWOpD2wLNPPmieUrBsfyKkzAKLzcYy98QogXxA3hEEL5x0B
tPBG5lEn6B/KH0pB3VZVGCudQXcJvtjo0/Nb28whhYaDu7YxYdI9id7eo7EkkztlO/WazdocCbph
OncbqrZwybrUKB5oSiW4AsCCOb/Lkw8psxSB22IEW24vWKuplApgra1jiN2ZbN3077bM3oa/npnT
k04Es7WZAkGNqoliG9IjaTAe4QdEoqWQqFpnhGOJ4FHwenL0GEwFMVfLFCLxhy5FrpBfE9otuDJR
ABPVe2yNBtYzZPdA/E6V47ak2mh0v0kWI6qXwLvn1fN89GuSUqHOR9FhJGGEzCe7sd6p5zVKDrmB
upR9MW0ATUzYCaZwIlKBmB57OIK3Yc1xq4xkQS5bMU1Kd9mpScQAnSugPutdHaCudADXMbb+Fgsq
6EuUCv8w2HOQrJeze0gimd+wPMUc00sWJtPz+SYz9QMz+xnN8/mmLAGqsotmYZ+rHybPRUWxc3pY
QPPJlXqFRjLiiUqGLlDQD0BAEGy1L3RmZ/GXukDFErQk1YtOvYC7JZlHTTGScKUoH2q5jCTVzTED
m7uvZuxynAVBRj/bFSLxEQVIK4UP8B11gf27mE9XBDieCeCTRFMBzMSGpZCAhJLPjHKBVFQDhM+i
flFEpbRDeY97Eu4IvBKqY9DmjWjsONUkOAOxM5x5Ni5sMl5zePFclRKkgS8JSDeXM+B2tm/pzmxf
xdXZbETNjDrPW3Fvb0egH/9oar5A7h2pAlLVfGbGguZP5xX6sDmfjSFLySJTypICwwaWfc8tBMlZ
iWQkAzslFzByLntmTX25MnEAxdNSXbcaROpmfCexwAEWD0fSkBVArS5fTcKBx2tohQOFmJvtY5J3
S8oYA0NzIt1NTGYvyZHk/h1nWfxVIymjwe3qmFlZXy9Do3nFjdMhwgJcddpo/oYhDpPlvojgw9js
rFrP/Wzzj9SysofWTpFl9Ye8A+3xwmpwRHcrpvLnU/SaRSvN9w3Rv2Bc+HwsGsWjMWOfxlBv+QBs
4VZ2cBHCyfdmDsKo7mhW2HVUDcEtat9M9K/g0vGNnVOI/wR2isEtNjR2tHyxJkCAzzO201yYIs/R
2+UUMQvjdAdrZIMNb5hK0yR13swbsvtS0aezOl/06fptESNXto0oIHp+UI2iWLYBm64RLyUJmaI3
CfoseAw/30+83U3A9sAOBcsfNk3s5s67jb/tJpKi6xBQ1NbdnLLM1LwQHjHXe0nTsOW46815q1Oc
eKfMyoh/F+Pu52fxw14S08UAzzqX/hdP5a03i6cnmmtrvXnrn/VL6tXJE0YDtNHzvjZbJlGBKBJh
KTUSiayMfn4yb4xiTAPLPJx/4LsYZHXgCfN6X51F9dD2TjTdJs4i5FrLRJXFDHMmiSrFBpwANP+n
nx/4h2fhgKIbFlU+bXGDHtfrA5uDT5JJYI+3jlxwPUTTOHUrQ7XRbnEXVLXAlI4BurJY1u0/P423
109jQczunsFNYCP91jsQvGvqY+Tzt4RUyK5lItj3tLAFt41tv5BpqL38z49svE4+wghN2Cvqpo0x
GqiA93Zvi6Aqxvo50m4SqQkpvIh9D9mMbdMhIj3rpxQ5aZH7z9FvxXysODI2bM/ovdFAa/iVJdTb
IWoaHvfCoVERGFgYvW13uBBMMFSL9Bu1w1Zc7+GsFZRDVEodvrP3pFrGkSqYX9ynt90OE+O2wCYz
wMA6LeCcXo+UzkVe79iguOBG9oaFsyRswWeb9HdrPLT2iDB38PQvRe6KdrRhdYQ1t4QM5/EuIOyU
aaWOvQC1izMVMEl+4Zf5xgiGNA3bcizPgr7kGZjyvzFbat12NRyk+heWgfXui2IADlAYfuVX9iYi
yKH7Bd2CPE3LhesMGvHmXuiRTt5Bu9k3c+n7W/LBcrqhyS/xF7FxBWLlYOr0SBgrP5o8C7o/y5QF
lFNDvMBguFs8fAfmQ0Ubxxu/Oy7NBbIvUsuES9hnqkLE/koNxJWToXz8+fN8++Lj72E7vuma+LA4
9g/moszPEy74gXeraJ1qO97gesKEL8UW/lkbSPITfE6DMGEe6s9Pwnltx8qNNC2Gle8x8eHm+oMd
K2voJHrf622GbI5FbWr72u9ugykooud4WTRcewZthcj1uEkObi4Tw1LpopTjXmbfDZ6zNvkJSbYO
dyQa4vxLopFmjvTU7Y0Jm0h/pLZNT/YKgM2mJBYWWjPJkvTiaASDe0GJFcueKnvbkj4eYTe6J5zc
VW+5jpcJthorP8z6l8B1AnqunaT2q74eQ6LmK8eZ+CNYiD4iqZyiAHehGgpVa0IHyHVh+MDb4/uU
b2pqdRFLak+xHzgpnk3W5HXTgY681Ytw3zxLaEJP+Qo1/6RPrdbEXEEyjuUpl9Ks2O8FB6gwkyTR
D55DEdjsdXQAw3DVtQlOuwfaB4n+/POnZ/wwhsjfYIbSHdhqqPnerlqez3oALz+9VT31Rl4+NRM7
ySsakiiLCFeaiwDMUzKzHelvrpqXrXRCz6WDlk4UJndvAw7mUUhykrrsEhCv/lNfcBmaIY76bvQr
yPYtwuMC12IRJxAeMk3Nt2a7FjlutMv17oZdVONUX9HeJVZ1lCxkFWykvNFgPiH2hysjtHJygUgm
2DH6r96ON11XD4dKl5wRN3ANj1bzmwltgibeeYB6N96mAarTRY1KK95ry1nv+f9Uh3g6DGfHArf2
RH7Y2dDub6UZ6AwEqMwpbxR0qcrGVhaFBNulVKjMtFi7/aLJ/BZZYApA5B/4zM00+X8oCvOpFYaN
c3OTJpnHRFOy43M/fz9+4WEQ/eAFvcD4IgO/u1/ld/xwfIuGFVw80c63WUjeTOlVsSakHBvJtfLq
n5kQxEbuVYxIaThCJ9FKUfTP36YfToDHDCnYxWOXjQbT8+v11aVn6ZKx11/hoHuePezzzk4tszFs
WDEvO7QL0pMDt9f78PPjiwv8O5rhw8SkAhJ+oGxmf1gQ8mW2yUaK1+uMyWV77/sjrmFJ70Z0Fjjp
TuuPrkl61S8Gufm2/qLmZB4NcCClBmXMvbnu3LEmayvr7pqoi6Qd7zy7qdfnoOyy7VLB9hXpjdaH
wegEfg4uJPZYanlPIzMTTdc2G9kt9R4GvduO7Ab6TMfOLEWLRfECQFLEDA8KWjKGUCAJsdFksbTA
IYMMXP8Jfiu4Fz+/rW9rOGyxGdg2iwE9ArHWvX6sEXynBfeI7HoIJqxGQkjdae6F5NR1eYslRT45
6LlkGImz0pt/GUl1mbB2gCI3ur94yM7bh8y95jH74qwA0d5ueuYCgjbMs+xa0lHTs6hN1pCy9/Tz
i//xcMxcQEaQ7zzdonh8ffFZit9KMG3OVSy0uy/ftcjFRKk8SEL7Lw74Q2nGoss2ikmMLEmd8Ng3
h+z7aBEuGu2VEjNJr4ElRp6KQccsAB4R7DYV18kKJdKAUe9ivnRnjhA+iyOpXZHeXeOokdO/Uy0y
lfDhxLqQ00j16HIWL0vxEbYHkHeJMiRq5MHZxqFAr8u3AtI4wtGCqJZoFbhJIyW6rPIeQ1i5TiQi
tZ5UkDPBVUrJlNTMGSehGPDSUkD2QxJ3NGb8URJ+q1m0nTKcgukH1hG+Xo+p3JohtMIvqJ9KkStS
Tgienj0jFWXd92qlm9JNh4Pagivt0I/CP0ol2jNVmlD3bV4ltmEkWgitTkdYCwdR2486rhx6YVMz
ikvi/eHI8j70mSua1LAzRftG+WfAdRaCK0U5lnuXQmw2X1aM2/qj32l2PIRzp3Wre+pLkjiCy6zd
SECTHQFdn3FzQRg7I/o8OjGZbw/yZqltkZqOM5zD2TOqbo3qUNcYqW3PCq2mmXaW+59J2LIhSUdH
NCfP3tN65ehrdoqIq1mNnbTKVXtO3wzEzfTaSQhuFACHL4QInUzPnU15B+SHVEltV3ZqPxaoQid8
Tmir2VQ19M6af1Jd+lmI60e2fJFEadgERTqEMbebQJESF9CMhlx6Hq6VIeRXmlSlwkToqmPDaxW4
VwSLz8E1To39+D4jtJBsGprazhbsZVkSCOvm6ogzY18CwpFXF1v4k9g23Sn8E8svUKxSbzfQ5Sc1
ftIbofpSZjbSRwVVmRZjoo8h8xS6Bnaj1qEucqI4Qv6JttmQZ7pzUkr0iuZFADXSIKLj4yZb6Ui/
B+s+zt25WPeq86uoAkioRbdT9T6jETviF1wAENmHJHPk9l2n49iDdn8b8+1PKTmyWmRI30pEfeQ3
JtmWOM9Sig2gO45faZsY9jNI7DTek9daNuYRwyttffbsDdXoPeZGQp7sILwGesudeeuxMc42oy/2
vQQfVVuauDuhl8YVV8j1lc2ER5OUwcqu3DXYuTVZDYTgAXZtR4VAMxsKIv9W4uk7PXp+PmgAHrKt
q0SRnZwFVAEXrK6dfoCdbmSPcliP7sIrm59f3AkPqxY73Mk3+/qA+l0MQ4mQRxpN9otGMzFV2E2S
QySbAjkpRQxMqRzMTDNzdDyYCVrc9g2WBDSmlReTMsdyM0wDuwM6XGekb1ggpIBn2kXTnZdb8Qyl
TPk4V0vCYquuVA4xf3XRSSplkZTgKQMp+arnfuBrH/CpnKxDIKcuBTgp7ZV8cYazNa1+7qir2/Rd
iZxhposuWUqGZaue/iKIpeoWS18VJaSycQ1n7iFfNdafl4HqAuEjzEZeIFQd7fDUlCbs29pyppK+
seysS1jE9RcxGpGWI4w8KaOdbSFfAUicOxPEewndKLGmLdvryjwroGvOdCgIie2LSp5VQrcORhUT
PKazKCKka42eGKKz3xqJk9w6ae1uaO7kRJlWkc8kWi61w7jL60TP4dcGGlmQYaDZUCNaafswy+87
m5x01rr6fxJazdMNI1T0yJbJ8DLge6stpnw038f2edbruQtM8kr5J2dK89w7MfxOEJ9YZMUqoDzl
JGb8Xfd41soq9WqMA+72PI2u+Gu1SiiAV3qRqOlBtjOVQ4CStymBYgd3hnFZ4dRXFDG2cWm6PQet
hmM29Do2wOOu0jrh+2JI4b4UwWCMZ1OlE70ntl+J3Ad/z1w6i2X+NdjQKib7eYUajwU5wn3+3pKb
foUFVbT8OX+po1YPSJfSWRM76i19l6H+gqCiljnbG6hpZn8TOIzqm+T12WO6l/ZMqxQfodIDdbi1
KDNASJR+dpDzSoNqikVrFLCndoD96Og10PogADbqdFCkj43UL6NoXEWZIH8ypL3HIo8uazdILGLj
oAhQOUmFjKOcCVUsxmPF4COLSrBYPJnKwY6zNG4zzV/1mxbJFfhOgy7nc0eqSvIhBtHE8psWg/at
yNCDyeivQopUFRLWQHhjQVTNc2kGIN10qgy3UgK7zYkRa8nYlQBYSCP+hQAeWoJRHFS5ddRc2IY1
EoGzHri3z8ZCdjMLqIzutF34OyI4orjau7Qax/4w6jrpsIdBGtbLYRtY52A8VQmo5Z4EX2aAy7Q1
RziHBJdvVbCLW0QAyQ5ptKVtxwJJAANB6ijVhKwKRzXQpeLIyFdRWyhQEIMjtM1qh6icjRR9I9BI
2cPjTDqyqRp3lEWVIhaZpiU4LriaCAExWUNi1pH+WE5lOhRahMqLeRaq/8iA2Xo3WZ4GQM8B10wZ
1tFJOmxkspvDFdHAko68xrPiTREelIe3rb6R+pBvxBlNdGFLqbBWhCRpeYVmUEi9dJYCzqoHGOVd
kOuRVKBpZxeyRM5OsnjqZHmovIsU3BhLcFe6M0q4UQ1PKS2VlgmuLEhlk6eXlS0MZ5c49ylBgAuv
ExoMd5JJnp7RZYatDS96qvkiplaOZuVakMl3LhNUamERNlmwSLsewpJ36Q9VW6fIoiLXfinlw67P
DkZDRkwf0XoJxLZHy9UFvmxNcdxP76N4qpyaLAKRQFf4nuAgsQUQKLekkWjZWavsSByUDk1ZwF7D
YcPE6c2mmt4p4HftHYxgj2lE7guaS+kPCJIuiupMMrUMyguef9vjUFE/6HNqGVCdpLOeK1285E1S
7xgE/a0b976fboV7qZoVWjwPubGLUb4lbthm07nZzCqZI8SbmIyQIemgh0DDkklnFQ50I3EczBtC
b40L/PzUSX/X+S+aGIsGSzIjR91kFT3ECl239k5wnJLlrpe8FVzrsf05sAlZ6mZvI3Dus08/3969
7VEEvumRyAA+5vgErL5t0m2Ou9RpXBVXZdFAA1cGrcqVZpWYmfKa+Y8ObEF6RDwCRgfGAUz2thVX
5NbQ+vWWXGVF0vovKzsFDzlBQyQo0YittpTVocJlgWn+5wc+t33+1pahPc6G1rdB6MBXCJF4EwKm
ab7V8e3JRTWvjW9f0pQc3PgqIPQUsji4+uj5J4TInQF5YxuTvqh2drpaxKu6rKmdeZOf3fYGvfSR
L2JaMM7Nw89P8i0TFvorjlQG2we8T/QfM3hXKBae10zWSTHUJAduUfnlXSbapbq/NIV2RFDVJF6G
a53v+U/LMDVNc6qLBQZdaGJ5oD11darV8Q6mFqzmsGQYWOXBlsHxbVIWBfKotNAq+LBOh61xmFCp
WsmhxLCapr18W5xzR/18mf/n6/Lf8bda6Xr6f/wPP3+tG/xe4mR48+M/3tcl//sf8Zl//c3rT/zj
Nv3a1T2Ooz/9q9O3+u5L+a1/+0evvpmjq7Pbfxm+vPrhUIlg+8fxW7e++4YOYzifBdch/vLf/eV/
fTt/y/u1+fbHb1/JYh7Et8VpXf2mfnX51x+/AU7/bTyI71e/FBfwx2836cv67Ye///alH/74zXR+
B9KFrW1AKg6QTtD9wwKc3wS/84/0/cghd/mV6XCMqu6G5I/fLOt3wwUMp1lGrAP2fL/9V1+TQcKZ
BL+jnCS40gFyOP/2t++X/erx/e/j/K9qLB/qtBr6P357PZt4kA980QKDTkECEZ3XN/31frVAfNmE
h8uEt2Qw9Mt48LEBf0AA3j15nbv84j153Q6DNK+jISHABZcrWs00mV+3w5yeOBN3SuwwXooMtoqt
7XtTe8HsJjr+7QmoS/37pWFh+KrTB1Xc1u2A3Y1ncXGB5Yl28986+brtF5k/DJiQN6sZG4eicaME
hmaAbgXphdVOVbXDsRK89xAHKPq2ZO+Xet4VBt4t7gZ7hpDnAZB3F0FkvFjdwSKWzJj7vyhk8QrA
yyi+cKta925wrsYpXovMXaQhp9z3EL6exsF3NCrzxSJJZGRDdhMsadFeJkUwF7vEaKjhaq006q+L
0WE1h0DJw8rY21yeCEShur2o0t6J8aATm3OSg1ApF2TUCFtrv7TvIg+m/EPtuql5GLRmhYKNOvMr
9O7+Gj/KxvtSZktt35II4z3EThrdNquXfi0WvJt2lWOU2AKYfbMu+8gLNtvF1y4mbiDcgryo74tM
j27rbcmtIEy9vGeaGegQrns36hyrDGdjrf0bND2dhf0bINfegFCSoIJfcMK9EMP7axyTT/Gp0pLB
2nWzVmbt9cJcSeiI7mKksCP6szSu/aRd8GUijcbvIQOh9nILISPunZWYlwis/bAZfmUvp6IGDGzC
IfXzNNu3Y1PPH1syZNtbJ9aq6r0/1zjjh1XtOERbZ60+6c/evOT9umtMEt+KnUcbMAgOPn1Q2MVE
FpH6HbIFgxCESy/bN+vY10T1WYdch2ZvX2WlljTe/TC0btk/plrZesW+QTQ8MkPPUenrYoZem2FX
J463PXhDa1T5nvxayyvvt9Eb9XcRYqHyQ5wF2dYfcOsyY7SB2tx/KSqowQFvnr+uj1wADfR9k/Uj
kQ95aWOau3NgFONj3uqwkQnKNvCeeedZY18+lKlm30eDAyzRG+lU7nEk6D608cogaqd+LY9NZ9ba
nufoknsJd4WSK+3QLKMqJ5RnG1isLyaMif3dQlhMfJy9svu6If7dDgOyg+m0QWiMn8cOcMIJ+TZ9
msJ1Gsb4Xlv0FBKsGZUVdudTUGMhmlUi6MofczSOgdeGeAMgxbY1UF2CSBxoCXO/lXsdamoMd9+3
7r186nmaVsYNq9x0tP6aDRCwq7kvnfrOcAvfuimmpS2u03ViQ4BwggCJnU7E0PKEgLzvL6K2FX9a
LFbG6umX5p2r5Tp75iWhZ3qwfScy97mb5/pFtja0IeHHuc03vWZTeOHUSKGve9eLZzz5jO6lH0fi
j8iPXC5THH31K4RWE+xdtHwY5QIlswyNh77L8U1EVsXudDpG2Bu45bF28HffDdBQp5ODk2aMWjBp
jFPf62sVDpAhF9pWa3Nhrj26s5V+Mj6+RIjEYWImzoh9rVZhreW0fX4sJ7xW5i5zqgvfEKHz8VAt
yNOwvaVI14Y8eMiDJugvmrGc3+dGbMa3ES+yf3LY6xlP8WIzfA9aUdjZc11Hi3tBkBZRwTvLrqB3
faK01wokboExEV/iE0cT6sumpRdrnznankZkzbmg/HTpgyVac1NlmZ7ggOEX7QnpevJXZYHW7UjF
LEXDLG/TnRkk8R06ycLCPUffnmAVTwkeXo1Gde9jSJNvi7+E8zY702EqR0LCTRYExNdGOi5PjMrZ
26/0g+w/Z81c0GEYQxFjMUAWJpP1JypjTHBOXQMTdfu0BqZtvKM7u/l7jDiWtf6cYL1ump8MrYoD
xuWMrsbq433ZpFVnhqhccew60AP0x/kvVIu0O9hZ21FU9y9T65CDF+9ERow9/7WYSV+2f/7n1dO/
VxrdN9+qp6H79m24/dL8/1AfidrlX/rwH+qjW8JmvtavCiTxAVkgeb8TPk4V5OH2wpINCPq9QOI3
VEABxo6UO9g8iKRZVSDZ1u8e+BafYktp+ZQx/6qQxK9MvL/Jc7cxqad8+k8qpMB+jc7SrCaW2rJp
I8DU1Om/v9l+oOJz1mhap7A1H/t2F+/H60esOHfbMdll++kCSvR+FD4aT/6OrJNDtS9P6cm739bj
RnbWvIbX+BBgUV7vTtZpOBBgt36EbHw1HpNyj4/Yx/XCuZoOw9UcXzhka43IVsL+7rk/EAlyUV54
B/+4YR3SETBoHUr3wiyf9fWCCqYZwjSsdxsUmdvJedek4cSJrbvlOO1947AQIxHGn539uHscOYvH
cRcdgn1xSi7dQ3JK95h3XCeP1rxz15vxOkUkHz6PYXKj35mPxaXO5aDwOppXzY17Mk/N3vl0zXLC
l2h7/YN90V0VB/MlPUaH8eJ53mlPVmiF4ghRaHv3uReSAnO0UuRHof5u+mTejrsxfIx2/cG4dxEK
hM9Xj8/PQXh7LX5Yd91NcdkfPts7fAPD7gYiSrheYQXBuZdhGX48vn8fhy/LvrkhVvZQvqPXHObP
LSlDHl4MXniN/0IR8jjSbcdaOT4nxyrdY/zD131Ow/fcqzC7RM3Kvy177ysqxNDd4Zv30n2y9vk7
GtBhdVOGTGIBXv1/Gmb1LnV3CFaHIRzjee+xwFmP7dftpF82F8O1ne1zQgqso8FB+NyN85g+0Lo9
9RdjaNwP2xTGPTZ2B/M+5dr7K/7n+vez99B9pPO29/fpTXzJOHheDpQ/e/dzcYWY2mqOGH71e8hV
1fzQ7oviIU1Drd/lj82LPe9qOxy/NfdGvrO/Ocf2cTyNp2I/fHWbfZeH11XKY7Ocy89LRSt6Z7R7
/Hv3iIe3b9OtE2r5yUIZcsrD4ENFahY5UH9aXA037nbaReah+xxfLsU+Ty4XUgEvH6rk8lO3XCb/
HJcwG0PWLuQwh+Fav8Rh6Kb7tH6eCWUyieAJ0WQF7QUxi+HE8hfvjRn99t5Du36Ypg9bvHOKu+CR
kKp9c/I/NLfJjXlrPXU382n80/UetJfgpd70ve6LsKoQqw/+j36V36E3vGc52mXaLaxBfdflN3XO
UnkkPUz3d/x/5ndindzmNN94l9WCPH1nJAc7wDP7YBp0ni9HAt3ccPxnxS67C42A/MFj8378kpB9
eTPc93xHjZLqahyxBr6w9mS9PGSXGRZJfCh65Cv3Lxt36+Hh5orzb3f6U7vXmALqBWA6TD7C427e
k4RFmmqKtOr/UndezXFba5f+QwPXRgZuETo3yaYYdYMiRRE5b8RfP09LnhpZ/j57Ts3NTJWtI/OQ
bMQd3netZ31aX61zeYS/tkcDVrS+EuqHfKPwgHVsLJTQ/Nbz006gboMktBO/BJO2iS/16uHCsSa2
DN78wlNHUkH6rN7lZB2+BgqRzV/Et2zjSa/yxu2wM86j7rOmc3zzGydGjOUGN+XmbtlprofK7ii4
L8x+HYNDfKPfRo/KJg+ub7DQH5fnJA9Yc/fvHBe5r5XfvJiMG7Y/vkSX7C4+zh+WE7bflfchhyXk
I6Tv9U0778xtFbPY9LXlQdMDdbeckYr5myXEbZp6cr8Gt83GPL6juD/z2qTH7CO/sQ5K6llvVaB6
+feo4pKIyXdei/dS8bqd9noXn903wug7r8rutHv9LnUf9Ww/aq/rspe+etHP2qtzusqSYxrKg/dN
7NX17NyGq29vnZfIU87lafQNr3nX7vb6/db28ZR/6jfO3ejr4fJFP9y0+2yHc7f1RHxv53u6RcaT
0XFC3U3Te8kuDxiWw7e3ZJfhqt0L70uyq+8OWaj7zyFxKd7NEoTmRUvCb1oA98HvP7QTf/NEYLxU
b686gzmhYJW3bGQ4BNMmeRuCynP4iurP4RwWO9Nfw+l0o21U/6byuqcePP3teuAUvHT0y319GgKy
Um7rveBbGn628UbfCqDqunyPuy0sr7gxD1PAAfHP80n1C8Idd0S2ufreYPdwtl7zvREd5Kdpevy1
+Hy1tz+O4kY+0dzvj8WWde2THQ6Mi+QMwJQ7tacJIy4PeVJ442emHXoI2p5Kdri/bCirDvyPDMs9
fz2527FgmGGqIsyPwJjbogyAFqnbYdkMAT9jeea2MDdKEaxsMHg8xdn4FovOa8yNHsZ35vZVOauc
g2sEOPJYBm95KgPCxUNKPPrbI6icwxd/96nsqyHQjtbR2TzeVKtn0sxxPPPN9PN9x7xpn9WbnPru
HV3PYNi0QRvo2+u/pOVd4AYoX5ljOXybUEovfqjecsJ+3W1/4qCcl4orOZ2EV1kwuLzk7LZfl8hX
PkYjABZkxV7KLiu8uIE5MX0V2yXF4rwzGuY587XgkEmHZe+BVKxRdvq4cwNVCpQwB6K6vP98Afl/
UH7b/n9UWLsqav/7heNevhXp978sHK8/8HPhqDqUwkhDFZQKDATlFkKnn5U16w90GJha7Ov68SpE
YEn5vxaO9h+QSjTE8RRrTeKvWVP+WVrTzT9w6bPghFYEYQHJ2n+ycLxWl/531doWKm4AiuUIWIVA
kPdjWflL9akG5LZKqvkeIPrpmGEKsNyJtxRe2W7VWBgmppr8W6kc28pvHwt0yTYNFQ2jTuHqbzYa
DR9/Z/AAeojA+/WxAW9Z7UvFaezAjTKiTMeR5u2pjpamuckywLa3K8GvdEkNgx1aVilmd9AjrSDR
buwcPYx6G1rZKMCuM5xMHcgwW/tgw6mSrZez2fNrYhnqTUYuqXjFqi30XeN2bXMQRJHVME0yMB3I
huYAvUmkH9n2UujOGq15xre+fCj4m1p/7UUKAVe4LdFT/fgyovkeN5ORrtcwumTq7oDsNF+sDO8c
tt1mtQ6gViSJe30R6ftidY0XUxnWeKvAzlw4tHkaMs912CmE+Cs5h4qelea11B8z/8++vrvkU+bP
UHqugahdah+TcbQ6FlN2wVJK6zpjwuVZzuU9NGEKCTVm5W2pDsMlS1T1VouJ2POFZYjXshS3Sjsn
fUBVcDpTgmMe7qyRJoQ+2S9lBWbcI+XPqO8iokbLTVHUIK16XV/0EBzVUJzECoIR+2lGbpSaqPnr
pFbWM4D4KKy0Dn622ZTNq9M43a0gHuKdblrae6aJIYBCAtzLsJ5StyFtZdHKd1H35RQaLd4Jr9AT
ljmOoqkA85RSU3ciJ8DW6/TEDQalbFhitIA+vXWJJ/rSmv5ljHKbcRrnV+NHVizDuDFkuA4TOXWs
Id12uEuXZRy/UIrkMyOrbF8ppuHFbhdCuvReN6CqEupxyFJZ3+SkRRsHpy7TB3ALarqh0jhVIYLu
7JsoaS15c9qaaZgrhWZtqZg2GErX1SCzaimrvANvi4ovIe9t1aPbLlPG6ePaF1L1gwvKl1nBiKlW
kWw3lDXI2H4o/aFNs/6uFHXzKsaMv+aKwb0fjRY3h0wLLY290U7r+paPRj+76SJwBNi33ahjuaXq
+V2rDzJHD1fOLI20uSLZWkqqOAEsI9Ff5rZT4sYjGYXQnmCirz3diRahwSOyqwR7JY89TyG8J74b
83M/XOW7P7/orBTtdjMp8nmQXJO0ttEKF4+w7Nyxeh2SY+ysK8EjEUlYAVxaHJ0m+hY8mWjkluCn
dhCDaKI8Y3Hgqq3JyNOsU/h9HQEz6KHSTshM8bpz1pXe839i9XdIwaque72xb/vXxZwN9OSQMALe
lBrCiGPLOaQs5lYw7Qx+Xhk6KbY1yVj5Iww8XhXRzBDvjKEusidbJl1+N1lGUz5IeEJ92JUp44bs
4YWE5L2kKcLFrH9A76ik+5aseWJnFgpk3zAZZXZgzUMvtpXdVt/hfKefRae695IIBPM1qZyVLUet
yo2pqoc8V7uNEq/Ok54ZubuZzN54IE3RvqkHVZzbpdiRk+a1ZMDOQtP8pO2yQBuvEcIqKeY9PfRR
k18HeyGtCJTaGpuP+pKPO5SHJ1Nel+4tyhs5DvYdCdrFXQsqCoiNkwoPau58hEMWPY2Uj7ow15TU
voB3eKj08rNF/gr9KZ3NrSikuh/WsWIhng5c/VS/SRiMC791jelLpTIQFqlWf2jgn4GfCOtCUXsH
Xq2DdWE+Y5NKPei6RjCs6lPj1N9LNKJnJLRtkBjqTpmnfru0TQSuYnivZHmrC9MJNUCogYgIpaTI
7E29vQTu9ca4S4t9yGkP3eIGdGkfyb7aNlIkG+hPie8Q+HgeAeDzOLCZ6FhALyDhXQrKnjXAfq4q
BlYHSDGcizi9cbPkySn1MDXW1S9iDdg6PnMvz9LmRY1VHRLsU2UsRwdwki/U+DCsztYSSXuQVgcx
Pjf2iws9i2Bp+IAQ6w3mAn1Yj2SzID02YS8PhE5tBKhvr9UhsUqCYYwhu2cGgwxG7xvDcXmAj32H
lszZMFSZz6u9POgFAh0JzHGX9FrpRdra7Q2h72MJvhak+imKxq8U3WvkziaKqtaQHs5YoGM5Abgo
fjtCgfUtXmHaH06g1wORhfqH5rh7RS1oxGgApQDrvZLkJxNykrlLySRgtAnEqKpy0rL4Aec8deBy
9aDdZPRBOsl2zSlbI1jSLMmJ1EqGjUCecWmFy6KZnvrZiK1DnFfuzRCZF9GQQ56UPEzQ4J7H0b4A
i1Q8ZJgn6Zq7EbCm5+bxjQZmMBhmt/TxeG3jZmF3kmvLflmKO1OhrgRJPsRQo9MnV3ITUUjPRKXk
VbpXGvc9I1KUrr1MM1rloyVWTzA+erxb08UlbdIjg3oNyWm6qIBXUAlKAQUW8sDIQn6p3iYii1bi
ZuySnfA8FmG6mtAGsnZswwYc9XZUCTueUAM8LiKaSCaeY4dL3U0UMgwrfnGXNebVWPuBYKyBzFwo
n/mhi2Z20NJW39y2jL/C+W8sn1BLNw/VpTkxciy3Xd9UwPlN58WGwn4gkax6SyLK8Rtij9eAzOtc
0mLhms1dHMS2eWX+5xGb7gyHUzi0mvPQN4OSoXmdEjZ/q6GE/eTWYcR8cU7ivGBsjNc4EHj8X2eE
QrtOJPbXBhN5WNdFeslZPTJN5CPg9HmxbgfVfaNsX4QO/Enda1PkwVtVjWvr3cxd0H2u5McA4cUx
vSIWC8KznfGaYUDo7CQHy49XJQG8HM+fbptieYcs1vr1oqTPptOsfo7O0YIYC9gFg6nJfj2PMFGE
RqRbY4BBJcFxL4plQryUOc8QgORNmcYTikHcl86mErm4xKWcKSqACWo8QKhKEGe9clOuCZKhqOns
7TBWutePXXJbKmq/hctmv7tizHergA7jAHL00dPpYddL2pBxkhW+NZcL02I2s5Oks8nQa1FS50ll
20Wv11uGVQ+sHorHGcsZQQu4xFqvzntKA5g/vrTtsgIxTsbZd6Ja3Yt0hpqpkhDIfjAev+FwIFuv
z9SXtlH1giGxKFZol3PSkhUxJLu4zoyXfrBG4iEGqW3iUXGpmrbpte3nblsX2FZatnIXGV25F6WY
EZ0rjDk1uhGA9JNxVrPWPsRaCRd3tp/TohNB39O19MTY73LaNjepAfZWVkjzGRe3ZqwB+Ol0RX3o
esplTLEEqkdV46/IwLYutL9LWhjpzmAA3clWA+qo1wU1FdtkOExppDEdHu1W6bbVoLssdopxL69p
x3qaWxcgNutl6FDVVHFrHaVpfs6AF/dNcR2EW2eM2IUOXR1mpV3TOqxjFIz5IA5WP6w3CSCnMlDc
LBVhHJWkWDt9DxizH6u9447VzTq7m6HuIvKpCG+ifzP0vNqQu+17ibw08WMri7aqghzXqTPlfYHv
8yK6Hmeo6TbF/gqmi3b2qELybwpqEQrpwejU6mNvl8Kfmyn5zpza0x6TctrSfO0O9HS6gwNU0ten
CW3XYk4Xhh4KD0xC5jYBqcW6N+mG3aqOxXZU1oFslz7tAqkjlMHzPx8iJPebTFvlo9R1BRh0piy7
rBfYiohWIXhg0l9dNjr1d2ASFqBkabnDEQqJvAWhNT01YPyNTUOcYucVBomb1Dsj+cUZW+esd7bK
cqYY79lRisRbIfhsRTSySXMIqqWyOTBYLwaB514h+vlhEiqdUAef0qdVCh5pkhO0r7GtmqDZrBiY
8eLqfmt0DfUUpVApZ07C3TZVTEyrNTtOMLZlDit5XN6bSWuyjZsnY+J3ljbfQr1xqBTGROXuLGkW
E4SeuLaP/WpeConc35tzt+623djZB1TU5QO+I8NPipICc67Ph6osqEdgYA4LO/vWtJIS8CrV8WTW
LihqPqq9QJ+cDrQXI8/tdMr4qay8XKBD9UjoVjer0Ue5r48M6rXSqrWnpUu2+EM0xkYI/DmKbxNu
f+xNDYXHBewdmxstycltbMt0q2FECSKezB2Cqbd+rBcK6bLIN9OU9SaAWlv6hmyK8xRVyhV5HJ+G
ZEAfOKZPkZWkR0Z1ZAHlat6MKZ3WjlFz62If3oyDGZ0NRvFbc6rsUHNgl+FmSh/Nqa18u11Rti9a
cgYE1Ad9phvfnGFtnk1LUO7pivGiRCIHc+Y8ZjpSDEHC48k0y+qxm9t+szZzGkoR91vFqOpdpGld
vGEMaoK8GtrCg6sIxNvRpjMkFybqxRV1SEwnC/2Vp3lAZQiKd75fx9nampVgoZHWbdIFSRH1wxEo
WBcm4KwCHQ9u46VM+dsZX8leVKMuTwIj1OZa7Tg4lSXxTVuWsmthrW8ACcyeo/PxfGjKCrFxG+Ag
+lCbT6CZDD+q2HdD26IzYkqNSRyhAbtKlaJtwQnnUo3v6AJb2Ls07Vy0lf0UR8v6mbmKjRNNiPW2
FN0tG8gehjdHG7rFaPhiLNQRx56SQ09TBvcYZawVFUvW4ug4VcaE4xjcrYaabdqt95KWdSArVvZb
QjnyO8smhNPD3oSCX8iGASw28d95qHeSw1BM9ezDPVxDpMXSJ5g0/cC4tYTlYDQbIvyMDvAS4pFN
1Vr66Nemdn0g2WYeJ3uyrwhdWZ8UWdn7pS8jrwW94zc1rzzCSePdWgbzy4Lg/VD0iGE9AYPLg+Fh
LCEuJ41aIBuMFPGcM8ZhVos8mDU9ftbjvH01C0wuVWfo96o+tCFd+gh4o50eqoaOI+LaonwYpl51
SUCYDbqBee1+mgxFD0LY38t4ZtYdYxbBidZTn+fOo77oKSE8L7FD/V/LGv1bJ6Qd6JIJjmVAwf5z
TkCXjzJvjsmq5fseDtYGRG5Ln6tw4rAl7MhXUjJn6SvJesMnJz76pDLQZBRT4h/0QDGH/pnJrdz3
UwdIeZ3ljjwoElcEzwzMjqkqrhRkIp/JXX0gATm/MZaZPlAjV66+c7S5LYco6/JNqy+zGkZWPvRs
gDoWCh1WjI+iLwilv+q1vy2Dnr8VpULvBd0JaRbLfGhM9IxZVVG87tzUDDHpZaqH6SBdmIvj6SK7
yC69IrHLeT+MqvlltSdt3DWarJ7lyE33a8ax00SKQ0rNuUrZBLKYOkIKE8VmLaQrAiwu+RbKIbID
sh/SS6axJwqjXKOHpsYIZqjZEH6irU1PYsSSyWJno5JVr+Be+31qnKk9Xb1Ptu8s66zvkz6pUOMs
7Rvsr/VxFsNVFQdulwIzrCH8L02idGfyjBdkLzninGOeL9OmzJzkObEaFj/MoWLddaw4P1mc0Q2r
ITSRFZMq6VkjHHfATcIrNuul+kp1iuATaU7x0U716Lkt7Qfmb8HMMfX1xzQA56Eb47Z0CkDpvuU4
Sw9TgnGX/cS1voWqmr+Xoqm+MS+MyX5SFPsC4GakCVha3WOaDxkVrAT1ht9SctmtSbuCM0yb8aA4
K8RjVUwPKckcRAGbHetHV02eh8YpUPiqJa7QyIzfZFNTWDCV6MrBjEaFWsM8NXqxH3Sneh4trTQ3
cPWorinSpjKQLwlAatXue4moSS+SYE4d/sRckVKmSAyqWLJU068zAPHc74aaSkTi4u/znJKkODIp
TLU5oHCXDaFLSfeNn2bRDy7FYadWNK8yUaJj1RPrx9YhI0o6ZO/GL2lMpqhAiZF8bZBGG6zsl74I
jb40Hh21XxG+tHwb7yRRX6SnUuuP9TIrrzMWX89+1J1IS25eNYwRe8eJDzEuo8VzM/JS9mlkiqt3
eeqYrT0rIu6moaU/qOuu6LUrcozSYFPflnHGxcDtTK4I+UHWWh4Ld5zAFjfLRNlJtxtMF3ZZ5wrp
9mXc31nkZGb+4gLUqwxgdQGoVn7F5ET8ieRdK4/UrAXmbDI5NYftr148durC7Qe54sidTAZmISUr
SBT08FUSoP0T6lZWNiWYMqLC+mcph/oVF0mTGaWgoezS4pRkSkr2aGtHdeiSk5PtxKSI2bdIhgFW
F7XNK3Ga/ALNzLhMP2s7esN6+UjID1E8Uy+4B1YTc3KWPvM9bj21eYhuEXr3Yq4tJa8JfPe6G3Ik
2r7Ews6f3Ccqr01T1bdEI3P/KbSp5bHt2rJ/LWwQFV7cRHjSxQ9HHMNlnG0RV4PzhsLPQ5mwXc/P
5TIbONYXJyMiUWXoof035MMzC/9ePlXWDL1J7cXabKbarq8TGmTM7UA8Qut3TsNvA0PNgXZTfe1N
/zhVlN6DtacMqLR+VUpsze3cVzdZ1zOijBzDfHRmsmuuSbWU7UAaQGMl0a0awtQi2dmfCwIfPE0b
kDBNTRdv08GsmTOM8qRYi/S6bjae0tnR2KU62a401U1e2Wv5QLgH6sX/IbSkotxmkJEMIxjSmiAU
lskOg+utMVVqvXfq3vyPnAVXnQuCKcdAcOyiR/4bayMj7tgVqc5Tq+ntLTTuVKWeMlqzh9KmSze6
OpTyX9AA2m8aXT4LAbQGHwDZD12Z31MiWEwje2bx5FlQ5V+p3o3Cj3gavnds7wJtwDhvLH3beuBq
oOoX+IiUzUKpxZNT3l5IAMga3x2FGWZaNXjVLMoNQeDm13Zy5ETMxMTWuF0bJvtF6lXFxkU6j4al
jF/g7SYbyEjqQdaK2gVQmbryZ8PuL3L5X0XI9KZ+bQJdTw+dM+puB6QZmRu/6atXRWtUpo8FCI+S
8mzX3T5O8jboiVq46yZjOuug3n14E+3DL32y/0L+/PcLq6Lq1nUMGwKixg9x9C/tp5ZXbUyrBcFC
prGwJH56T9U4+Z6gJyWKmQ5U9i/3Uv0ryYgHCO0UkizbvDbkiNb6TdvdoVUesJT2DBJFdLMaEH7R
n7gHPKVm47WR65zKvLVvkYs2h8rpXJB8JPX5AlijslFkPaleAhRr+JcDu37uL504jstRKSfT86Nb
iH3meql+uRRVCxi1ZUL3Ctxwd05ZznfwhFgudshEs3+549c7+vuHEWpPfRPABG/Tb3fcXSKrrnuc
0SMKRJIRi0YffHeOjf0/39/fT0rV0LZpNsQWniyXy/7Xk1rGNSMxyUZvI3qq7chi04J0H0L+fEoZ
zA3//HG/P8h8HEYES9PpkF61db9p6atFTSvGIxQuPyaedE7hFiwE/zH8RTmDftGTl+ppTAxUllfW
WME/H8APx8Vfriy9TkFTF2YXLVWUgtdD/OU2ppOWIkWXdFtW2Q7P2HxWJcwMQ1p0IJX4ljWHMYZK
Hzd0CyA6vkYEAyjUeNqBgp7dCYqDIqZiImkq3vRxUkdeVCEpDaWW0+bXnSzNyGXQDayYczRSZJOM
H34bTyl7jFVbd2iMCfapCberKQATY+UtotbErokbJQnMQTL2/2zLmKNkoqWRcF2DGjotJjDrFbIW
VrcZOTJz/9WJFyM9VixktRs6EYi3lMJall1XSCHv4CVzE91+VutH9hZMqHRu6A622cykK0cYyoFT
QdMlCTCqyg1y7OvUO0X8WY9KnYd5HZnH1tbtS+wufLU1bZQg3aTbA7xNRVW3kzCvMzEpFUzvY8nB
404hH12X3ErGtfgtbuYm2qSZ6hyIsqYQbEh7OGVO7n6S8s0EzjVOWQOQk9EeBmlF0TNsc1LHOjhc
TyvJ9hdbWSSTqWZwCGYBSzPUqL8Xp7QjEndb2KRIn6SjzOsuwQE8fDcLg1U0IbH4oGbo1HK/wKOi
9jaY6Cl4nTI1qFcnRXCtO/wePaWSFGprSwYhwZJz6S9dwioq1x0uFHWadKvMVzBhRDdn3UU9HKG9
LGcm6BIDFP28H+sRs83d9IBZQpk3KeY+9OBkhIudVCdRHmd7IpdApi3l68FdGkgRP37DkBp8CMli
PTKwfmrRFcZp6u7o7f24CDYnbdMG73hoag52ZY2f+VM5Jv2dnN3mtV8zDINaM0dUmifS66DoPGt6
x1OTCfocizK1N5GUVQmPOo/o6ivOW5TPJHxW9BasKluQyRtsIIs+W5TDz1UakUhjzY0dDU9pMQaQ
F2F/qnWuXZY4x1xJ6KRhEhFWrQXcoKb6t2nvN+0DeU8MFSyhXIZdE7gmwoxfX1UXtX2jq5XmpX3K
mj6mp3jhHBmnHCNSBJLE5CZzBm7BPw8Svw++MLuwwgmgXRC08P3+NkRoE/vDyJnodxcu43usUFoO
ana3/+Jiug6uvw7yKAsoaIGBNB04iygu/np+1FUx42V150HXt58SVy2/Z0LvUD6SFFASK2SzcSWo
VDjHaFXrF8lL8fnPp/q3S0x8ngW6kBYOVirtx2T8y2gIzE5TqtKicTM58129sIyn1GRfVE1FFKGb
y0cZ4xn/lwv8+6qCM0YdA4QPwYSFD/W3E6cHl7gaZVPSHZzsqOPTWRm1ru3uoupexzgd1X8Z9/82
z3Ge6CdQXqPaQZ5w1bv8cp4T7y6ZD7SB1yR1b+cFokcQz/p3dwHHGf7zNf398cGZxhyjOgjHVUtF
QfTXz6oQrbhyJj8qdtmKeOzqc+VSy2at3v/5g/6rm4d9z3KQsBMiY19XUr+cFBmtFfGQ9urNa52/
mzgPWtLAC77gjnXj2Z0zf/wUdPzz5/Lm85t/fXLhN+NAtE3stKxNjavW/tdPZtKD9RQBp6f0VJCB
1/eHxbhGxOdLUTWhZtTWB16v+RMih/phKnIsfA179xtZgClyOmdpPzRi57UQrYp5JFKTbn4TucXF
Lkf9sansEpMb1U1Uc2P25NKMfitTTfxgezhss6nuMdUC9mv8NG2mQIvHEQ2Yc5XspO58MHn48BIB
kHkDUILeXsmUNjsxOtNiaq36fZJQX7arqs17tBkVOH7VZrpa0i5OX2rXKaX0E6N1XMiXil3qW/vH
/po0kGuiE420ksZOaUd7SU1s+O5qkmGoBzyC6wiUhk07rRqVHYIbRm2UzBLIzaCk+Jh+1AncruHr
eHGYfxWdfcW5ZK/v3Bnjwm+IC6wmN0LW0X1uxypt3HXCdnwYrChzwt6RDeqhoSzZ82p9ye8kykNj
4nTXu7jXV2QlpJW8sltl3ijoL57bsSudTboaDGSEByq3PfqAL/OPQhDIgNUr6Nl+ZBKHINVFV9z2
ZomRoEamQ8154SDdzJm3Zl4Yra9X6Hqw8X/CXzcrVCljzMS/OKJHPc97f+rNjIq1mRtANrpmMHY1
yb5UOBUzek6TqrI3Szm4OwJR9ZceL9KT6bCyCBzFMpuDAkvlWHWxEftLkjlpWLlOv8X5zMgkUePt
aFc7qOnhFlHuyAxp+M48jd2xz1fEac1kHn/OCSbVwY5xLVLy08+iEBkLVf/aJNP1VrkOa4ImTlmP
/fx+OkFOfBQpNpJTSnyKcbIpWb7MJnHFhNfNaNuX1bWIwe2VV4X+zIOBzIbqkSGi9SuyGHATqlKX
VECVlqo5y9ytubjmZlqILNoU7hyVvliHITpnFQXoTVfKvgWo2pXkI0zkgvsE/hhqQLhVT9KnbvIw
/5S/rN3CIYP6jputRQIBC5iFqZPyd5MIZOAGZMHkx80lg0Ff/cbqavdYL/O8/fHm/2mNvvv5iv/m
1P7tP/+vjNv/D3qydWb3/1456tEhrT7SX6Wj1x/4qRzVxR+ABPgH1jXzla0zTP5UjmruH4Jp2bru
YkH2/dCU/qkcVbQ/GDP5CcoP7CWp8rOs+VM6qhh/oCSFVED1BNfxVfD5n2hHHeeve2k4CzYHduXJ
8ufVgHwdx3+ZIbJuIEVBb54W0xC4jsywdDHR5UoqDnPv7JKF/NvEkvQN6M2106vubMta+ro2b6ij
hZb5ZdS/zBRzWKsHcilccC80Ka7SIKxIjnIv1y/YBTeiKw9kwLUyOtUDagRrjlUaIAddu1eVt0Ji
NpJRqHcWfaVhVJ6YFBrmeLkeW3KIbBobOAfa7jisZb6nXVIERK8gXciE3HQ5c6iKQshhn2BFgW45
3wFkeBXTD2jN1M8dvc6CIcoUv3PZoMS3GcEQlGyHPbZFzy1N38puZqe7N9f7VE/p91jxF8BwXjxO
h3ZUDgZTiqK4vjm2GuXhWvEY/rEF97on1NVA80HiKCm6EWszRQ5beJgBYdnbxBRHbJZUtL+O9tiR
nkCBWHGVILHij7rEUCgzav3nWhA92+11MnG7mN1X4aIPW/Xh0I8cfz+EZN74ahUHyQQAKSN4gfLU
lDrBgNNYaEs4yU+lvtrKP4dED2kgb+vu0XE/EuAUq9XmmCHd+9FQb+jR4sIAAbBFjOXTzz/npvWI
kxrjplpmCNqceHNVM7jVFS94FU1RzOkR8ahWUJqkQOd29oQRetOiCa2qbOcsTuMhm8k9RbPbM/tD
Go5ZfFDKk2a85eDpLCtHTaQpr2v5TpBkoNhndDD7ccr1EG8ZOxhVe4+GtdoWIh2O9CV7+klACSvz
aaAtSHKZ71rcZNoHrclIFpvioZ2uNoXoSa2KQIWeHSbms5WupIFPN+UwstE2bBYd5nrn0sveps6x
Qg7Kxd8XsUJbIzaPszEjP2sL/ayPRriM08aYjGBW5zBZ22NNcSXOhu9tVPBE191htqoQjede5yGl
1/qp0vdgHbAlsxDoU4rTo6ZfaqgEP5szfap18PTIOVtFdpjyxUNKF9hgyws/75StYtM6MuzMd0W8
VcfFV8hlZJmxw8YdcpexIDWhitd97maPPSp6ySxY88vgXoPr3IUlXQnvmrDShn2dkRJLlYXYnHH0
qhcqAb5wvhj070Q3aX7cuYHSn1ms7QVlwM4xd1pMsdNWDinN10wPwERuqv5bXz/0dpiIpwgSm2bM
+yUqwtqI3DvV7as91VU/Z/pYFuXYOKo3ZK5fDV9nDIFWdRnMZq+RO6VWIsQc39zqJYXOKll2s5ju
BzSL6lrfGo2KQ6OjHZIi+ayGyHPE/VQ/R6lyUHuMc4UZGHjH3bRkWz3fZLLjOwgn51Xqszm0p09l
fU7Fi0YZr2ii9jKVedDUiaTvOm005VTNe2ne51Re/LI0SLIdLoTseoKSrSYPszF9GdoM1tOl5uVP
R+hrVladWP7v0gQZnX2r0aZNrcgftBhtsEpbL3+XNkW2ycK4NseIFJoQf/sWtdRebzCa5Mpdnb9a
ifYZgVUiNRSZ4wOpcy+RydvgrBVP1XtF196eeER08lPI81rmd9mUfhXlYZnwprGI99ukR1L4eBXm
tbzmiEm8pZ38ef0eKZ+g1LyxILLYvKcjtpXZJcsihgiCSVP3uOrqi5kWPNqVP6rxuwrFnN36Y22x
0G1tEYKLO5UmS8XskJQ0aCG8eN2SHBxjuuu63P+f3J1ZbuRIlq43dJmgkTQa+eqzxpBCUkihF0KK
gfM8cwe9lF5Hbex+VGbdDPfwlEP1cIFuVKFQyKoIc5I2HPvPPxCBzLbW00kEclqoINp1MFlgeyHy
pJWywQ+LuE8PwluMcoxXE98206PrvLgoyPqeNxxkm1xgyYV6fO3r3bac+arLARnBUitjb0nt/lNV
0/nkaJfTcIfOO2i2ems5t5ZZ3NdNuKLW/FpYiqYLWbjC6xZ5mtlnCbgUskfSMC8dUVkgXcF1JcPm
uqHts6A3m7zWMrjRDKpN5ZY3KnWfO1YtZiW30HG4CNj615qzBibS8Aw5MCJe3RWXflyvS3JYXTP3
0RuiOWtyWGkpoqsKcwdkHSMPFl5UUXxdeen47EaIVUtxhsvnVT/Zq0JW9qZowo7EMpg+Iu+j89hA
GjQ1+q60RAtpgxSuya8/l2kggIwa3h0Bzmdlr5vuErqUvKRGGx5tfKa3vptUD2Ym4FZzyOq2Vv/o
etd4FHpNINtg14vOrqHnY/r6VGWo/a2UHibg2srPPGwAEjgz2PJu6z6lR+GKjZV3O+4o39JC+BeU
pP4ZbhnFEpOg0IPw3J4nxCI8eNKBhFVNKOAddqI8RDAfNg0TvnMecUHCnQQ40nfDL3WPOJAr0cZV
/S2ZBqzI4KocxAMeSQSn6cDc5E6g/hJf3JF3V1mf69D2t3E13cBn7tFPGCsAp8cs0D3SfI2BxNnm
gkTun5aOGlnlevYqygKiXO3BFnXsFgWZh53Fkok14dGoQ4N3AvFgSO887tqL0Qrgtk+PTVWt4LV/
C5vYWfEEFkmDgKTSPnNVcSYaB6+UjA+Mk8mqzKA0ciihztCaJXyhcIPJ/6opg0c9659gfzyiGln7
MfyJPOvOgrS8SQso4Xn9WMHYCipwMxhU1QrbR2fjZ+WO0NqhQZfG2V+raT5eFgXhjgtbln2wtDRt
l4YJTFDYT2GoNVAdkQSQ/NgMtvMTYUNFdl1Wr/S8yb7M2BuYtzesSlmba8GVEmgfp0zO1QbMcGvZ
dXPbcCtcYd1hfUqU8qYN4LgMV3rjtfeZlSNJjUL/2bZKujB4jlSo+wJrhGJmy4UNB5orqm8mNIvZ
tInVooWFZcvSbgvjJvMsCiKagFc4w6ptZY3WLRbaIbYQQ9B+8QrbQtjdWMWtJ034HmSvcviPnRnu
YNCRO9hn23iiM7QwEl/BR58cZH5Z6EXZwtNy95wWHBUlfl4Y2LZ1nJ7HJetokQaaumBV159iwhC+
kiCByLBOm0u8E4eWLayWz5ke5GqVOFP4ClxVbfDHb59yJsO6a5tGXwWlJ/xN6xbA6hXn67nTNcml
1VqKWjEG441bvDoIL9zEU4C3TGNAzHDicZviQHfRkHB5a/QcHI0YsyvA+BC90rfKvY9VfyEpL75g
I45ClCyGzYgbBrpl27w0B6+/0+pg+Grx669JS4tXfeSZ3IldRPVwghDbjs4VKHt+y0/xzsJo+KwS
r1ul9JTDLKq+xKPAi9mFfSAhJdXoG8fpW0svYpsIdVZ4Mlm5qePdcBjrUOrNehUNpkc9qF+AgWrX
rciz1yzUsy+ByvNL2Tc2Sy+i3T06jJcBh4AcF6hV8O8yrSh4qFXYXxIDDpOUeMTZh0ZL0g1mMtqs
tizP9SyrYPnED35SPY5C87au59tzap2PsTF990g8q2LKASOgCFeZHO81OggvqeHKLyG8PkjMcb+r
9ZnFK9Aree3obYAB7AeVucGGyDhj59qeWJYlFC4+F7XViK0eHEX/1sVpcYECAhJeVbYXOdSAz1Zi
f+Naf4753WPf4TXo3E5lTTf3HjIXcm2vi6/ioDjrozCnhBNq58n+zPO94FPjwe22+u4+dCAwlVXd
skbd4NIarHsN/uhy0ssrzeu5AHlowYX0FlkXhj9IodWWWTjqOGSrS6Mc8EwblvB032rDnUISdVbg
ln8Z+hTsSfgNaBLmXmQ/iVZ9iWgYL6uh2XSRvPGsHlV+Z11G8U9gY2c1JuFnD/bADdR7hASEea+q
UIvXsOsepWY8ZhJ1PIZQME8D/CAMHKZQhX2GoLVkG7wgeg+WqNnf2lJ/zLrmBn5Xfd7ULbcDKIRk
gBpbt6wfxs76ms/3FpD+ha/ic2GU1SIctaVt9/EVjXeuIW7Ghcm1hmEVYCiDh+K5U6vkjs2UorgS
0wb/qBHleys3lWZ88cOhukpDyzhrmsCNboiLKFYT8/ZHJAMUsYHnnZGqota90JyrwRuzcKPJvDzj
kJUhofVuv2HR11dx0rbXMa0VWOFphNFCmcesjNRdhUOZrfxKtTUs/JQo9tJP2U/RzSFw6cQ6bcKJ
e5STGpfj1OTYe+p19b3rB61H0pTrq5T5veppVb7WyL5WoxmcF6NW15dgjXh1ZZbfLvK+wta58tpN
EesyvLDrYWFNO2kW05NGSMq61LqtPQpg92JbtaXCrSBvaE7aX7kU4y8wDS8IeDpYGVipfxxK+d/p
4jIHT/wzonL3knQv3/PqV0hl/hN/Qiqao/4go8sgR0z+Jcf9N6aiufofWNiZkBDeZLUwPf6fHFcA
nFj4s82xM7MtnAkQ8hemIvDAQ8VKvJTugITo7kcQFbHfR5CUhLONnq7mLgL5D/M4vwIqRsZmIcNO
brrAvaZfi0zDbtd6E58DT58TiUEQdRbvVAjNMlRGzd2hzTZxdZ/l5WOclSEGC1N9oo9kGr//LJr3
Ulg8KSotXC73f9ZsyT6aky035K/dE6Rk38WDlr9Q5k67BrVfgnO9xEXALejl1JUXYfXQOeKyEml1
0zDFKQjwraWnPXMlsdJjl4NFNn7NRT1e2HYBApzZ/vCJlp+HUrWW9ZmgybHKcPB/EDIJn2nJZp9r
2+RMpT0gbiVIxwK+VnxR5GmwU77fn3GPHygEhqBYqqrMV2mu1GvVuMjroMzhbjB2drT2qqTCTYDO
2JIwdvMRyp+JMYqMx6cM6hLswMDWrxDrIAopp1S7jaqxuU1FKr8DmyOSciciLSk9Ss7SFnTUJ7nT
KNGmWZA414J+/s5MDJAGj+eg3JChcncRwAC3stSAmi3o3nytcjVdDnj5bkrYBM9hAxSI6jXBIiCx
rDwicVa6j0Xvg4KkckRZkOqULln/bHASuqi8TDC11ILe5Soih5ziO1abE+1rcyz4SYXFoc8HSNfk
UTSfEsOsePTBvBKDHkRrAq2xASq6Le5nJNkAPE/Ukjoxpfew5nAKaJAjr7ppboSUw8zDgU6SXolE
i66zIr2xjCT6TtI2SpWosiM6fG7eNdzRiAdcSi3RH8grBE5TRZu/5EOtm2gc3WCHQVjxpI/N0xCX
BXkumbZLUoQ0sK7nMXvq8Mj4mloUU1izEDCAz9c1CfRVt+i6zv/p0TDfxhq6tTISD0gtrykR9Cs2
YXPVVK71jDLomXiqadmQlKhw7/VRsWhlQMWcVFDve2PFThxuzbA4Vz3y5x6f3ysYplej3V778DUW
Ct6svUydoealqHjnOrj5k4mcjLce2qGrONO40DhhfT+pNP4Gn5rr99ijKJCwkxsmkOM8TpMwV4Gg
44Fp4P0U5P6GPi8ov9nAkkszR6CkQSC4qJt6WPtVMxu4Y6G8qZLoDr1vvB0cufRT/jGW9ck6NbOf
NnllS20wurVfa9oPCWVwMdTtS4XtGfhF89QbIzpNUy51zMqAMLv2MsD1BYUMtnNB+4wSCsYpT73K
hPla2lWKn7dtgEm42kYB3iAf4LLGlU7bRUk7nvlm7C9EUNSbzK2rVe+p3dC4t8gu+P9HIruPS/dH
LZjsTm6kayQ7N4Vs4lVeiHJWL8GqJ5diWlcqnz5PTSsyaCXKws0n0bQ1cNew62M/fM4x1H2qLGPa
+EYP5oRTIdcAm6BmKzFuIb3ny8KJ8pXTiHBtgAh9aqwBdXpqfxkn7iNNPpiv4OHcTzpRm0/V2Ekm
kAdCvRiduFiWGb7Ti2xE3YOw/KZqJasJpTVzdTRXI5oTMFoHVYAJACJK2S2xxO4QcmvGuV85wTr2
LKSDtJvmBpX7WXltRcxILtbVaLnLUIMoNlp+vck9gSluH9saN+Csdr8YgxKXWBuMbED61K0HD7/A
FbIO7x7sT5OrqWQ7v6ZDXm8sEMetZhITuWpH9dmiqbuine01NwOV0blbljXMfMLQhxGe7k3uds26
FITLB1r4StojpYQ+xudu3w83CWbwdznPFK3M3hpuuOLNCbxiFLuprvM7v3C9+6ZT086KG/xaqqbG
J4oKjzs+9wN2jQ38AnLrMbz/3EP3j9EBp+RnCCuyFyMaqCUgAv4qUzR8onISl/mQFCOyjMFd8j9n
W9kP9QgaLjE8loN3LoUablBW2xl7Rt79kO28woa6eAkzMgAhoGXez9Z1ivjG853ysULPzgq2C/sO
6m8tLhNFOPTyl/Lgr5bTr+THt7jJv5vNf565c56pJNeQI/yQo4BIGzHVGMpNqwXmctC8R8RMX6Yc
imsRluZZJ6Z7MSFMaLNvJp8dyDevV36g3ZNbci3Ac3Ecitold330LvBtLZnSvW2cezNJuRrU7c80
xy6prkHO+Ezv/3yxT3b48+cLWoGCcFSp24c5Snal6sLnzr1p2zGjZA/O+7G+8vv8xSHMcsY47203
v0lKitOCC2GU6NaZjHB5HIi1suOt33npzhbOCZePffbAX79LzoRSiLoSSuN+zWBpmOs2RC9vVILp
KMYEX5IgJQhazsC4stdm0+3eXsX/t+7hnlX0/yB3mjnO8Z8L4sW//jsL92yi5///Xx1GGoyUdTg1
m44L/3dm/v7ZYdT/UCQZ8okIfHMlburz9/urxShoMZIri60hnCmLfDKm5F/VsP0HQnaklY4FEgiB
QzkfKYcxbGeS/L02FckXJN1Rq1N00+808brZr4dHIsgdzi4iTeRASIWkb44/lYl37WYaDXuDFXRf
kkQwlSinRA/FeU3CTv6j16YE34K+Hr6B/+BuGNABR8VUVHm7ZC+ipVQ7SegtqWdoAfVZie9/OZWG
XFcgOgLjVzFouMU64r4ZpH0dmJXGIUDaBeBXgsbvohoqQk/7to2zq7i36OMxcIHta89fiY7Fg36J
Nr0Eq2JDyS9yifPCwmorHDJg2xn4tiFYA9BvIpyeaDnF+lJpgVNAc9CDRwONNw7KNGyc85r9nIoP
3AE7saaC/YAydDOIAg+YQfDjcWnHzmDw6y5dIIWJYiQZYfiTOif63EZytNGOo+tYokhsKSooQANk
U1Z5b2UCygoSUO/BI1ikWFRycAVbnMSJzair+o4MwkKDL0p7dmEVNaeaxM74JSyrCp6nJypzPeig
PfDXJyxVgW7ET9OwqnbdISU3V5gl4MUaaKmVr4cIcjevoB2cT2nWRdYMldD/wzwkajd1QUyLGxtq
WGRxbYyLKh5Rb2tFW3xpSjPNt0MrwJ8JnkLeKacuv84saD9L35WBXOGaopHX2juZsVSEi41ro6pr
Y2s4Y4wuQLOE2kCSUM9R2fZXgFvtD0wRjORCVlHZYK6SY3c0GBWqLKVhS3+Gm6tqdiALbbMxp74K
V5mn6/jwORZC4KgNcK8QLcT6bQbS9BNb5sHY4lMinkgQajBZ7IL0GYtn8uJhTEUZ9mh6qfC2GGrs
IutImbBYUbkA/YSqicFgsZlZpkhJAfDgXNzIQXnZGglHhLEcAj0KU8ycFi0GKphF1o35nI+4Z0eG
FAg0J7O8gQ0IdImoWFJMoq4kuLYtZrMRJ87TVYrdyiVZt0Wy0usO5WBixLRPPQdHZhwR41wta80H
fDZbhX2NRKP5ra795E73PZ0jOI8Uf3cXPMiob+/azszdDcWVD9k4jVu0csPgfMe0wXqM+pwK3KiU
F6LaH4NXHRz6GkdlT1+6rU8LyOy6wUATIbKnbjLMp7iM4EclpeboV1oxmFBaQ+9n7yfBhdUl/ves
HI3PDUHJL01nenSks8x7bbTM/BkmRfXVaLvyHCm29eB5dvZVN5Fj7Myo8wXLJgCwJZDTiNaVmw3n
OjIH5HHSxvxqYen+6Kwog/BTsFiQNJz8PPyqcqKxN4YHsXkRVkZQrBxfhwqVdx3+klqfuqRx6JQm
XPKImsC0yKFE8O2y7ZZChAUNWzcqtsrHUVGS3qRWkRQYZFaZ2a160+TCCwwUvOaB0z3hH9k89Owt
d0FL43JuD9Nr8HBQ/wFixbem7V5fE7tu3PB5sbqrRXOWBkX1io6VvoExWNWrFpU8FFRhGpuqNtGz
4mQO6QAkTv7wR7PJCHXLWeFBMWA+EHeheG7MvLlojLrE2ye2ah0hue8pfrCv3E0sJHqxXrXtfag3
2C7SUDI9+qNVgJteOXUu8GJk069Gfs7LAwgdPzkNwsFpM7AvJOuWSjFAhwhWHN5kYB9bLcrjTzWG
ze1CwcUvN31QV6944Csbf+6itlYaQHuF542fXpFCZtmXNcmKi8oqKsRLdiaiz2Hp5mIjRzSEWzsP
tPbMJITQXQAAC6x8xhKV7rJN8nhYW3XW0ReXlrOpkFrHaw+110MqitzlZ0XCLh/QGHKvhkWKa3QY
BsNVWXNN3Rah4wRb0iAr8VhgSDV+G2HVfDXLSod/mLC97Vxu6Tcu3DNIDU5a0yJoNA8XjCBpPwWF
zU08rjtc97weNdUi04zSXEgK9hf8NYxsPcmS3pjXIwunu0FHa+33cfGAgYv+7KNf/mIktnfDVGex
eIZIf/ZqDK45c0OMDIaOO4URdPL64yXU/07U8C144Z+rpMeXBAmA9qMh2KRps5df4cO3P/oXfiiU
/YewkYJBrob2pP/t5qcJ5fwB89eGCDwDaP/mYwEQQgieM07pe+jY3f2NHZJw+Ac8OoHiR9r8QSk/
ZAJ9iB4qx4TRxVQFgOPUgY28Xy35rNUwFHrzELURsZQVMbbXQxYqnYpnaLduD3EiGnw/XnOcdK8l
5DR2Lr3ul41pxw9e2ZTXONSnn8WoT9tagRj9UnkeuWsd3FXmH6jQ7PHj0AJBvJ9xxm8vn8PMJ/VD
/J9+4KdXjt08oKO/KYTRnlOpONMqxnvoT/z7HzVtc2X4d+VI4TkPpYgfApZF5GQfMLLZ0HvPl/hw
jBp1WNtXPpyCIDp//4EOkVGGIRfF1A0H722+pDlz8H99IupOrWrS4EuX9+2WDQXfkKC/Gcqc2Na6
Ljd63xbkozVefC+S0bmeSu2K7I6LKvBopQo/OxNkZq4nDDPuyBqo1ppw4xUWQvFGzfTcsriIu6jA
NKEwMRsJvG3QlnJFqqj+J/nyH9/YbDd58MpcnWljzGI86Zjq4JWNnmVWI0krXxRl6HfVZuYN1kP1
kvtdtrHDgnyNVsCASXESB5/BWJVya4zplTQSE4Ji2iZ1WkHpuZewqtcduM5/0NT4n2Y6P7/Gf953
/vVfgMdB9a///vHrjjP/mT83HGzixdv1GZWeDdwyG4H+eUMzbRzpSYdybHzlSe6Zb3X/vqA5f+js
T1yZ5sYEHQ3+0L/bFdzdIPlKNCEwQLHg/Mj9bH+NKYYUgl2PKTMrFxGz7E/+EJiXrrtjEf+nGZue
s3VNX6A5MS/3Nw3+WnZa/s045myjahzsamjkcmzjpLVw4qR8atxk2KksJyMvpRBeqAbfrl++wJFd
at6F/t463gbkpikt4rddrsDy4NI5TAqfgynGwKasi4U7wABpQlDyGKOwE0P99ga5R7tcc21UQMr8
rbEyjk00Z6vIRVvG2XOdjcXS14rg/v0HelMyHTwRLCncZ9FauliuHqxsYSOBhASBkxsChZsMFT3W
Hr1W3Rka4vEgyfMfXoPci6uZYXKvVO0mEXX2VJu22pA2nzy//4OOvGHmrs6/eMGWYR1MnNoMCfdt
+T0RDrHdAq2OtszBwV/81jgl+D061pzhNJ8JkAcOxvKzOE2ziCK6pk/yqSj79p5IOtx9VKKJxfvP
dQDGvU0d0BRwxLk2IA1insu/HgdhNY45ZkOLAFOfc1GBsNrSd5C8avmV7Lr8JqbuOw/0BuuESkDY
LXXRwOGg3u803NNSfTbOyo2ou8AMZNxYeDJevP8jj8w5cBsmG+cWcV4z3/zX3zjyoScRwwMtUy1b
e6ZPYIOBj+DHR5krJKVbyNxwON4fRcdVUgVOjJ11CVt7oSYLFowdJSfe+AFANG8OzCB2MxtXIYPT
fn+Y0E0rCJw+9rV4bm3sqfXPIkcY35CaQYhOR404KAAw2GWGcff+Ex5bVQ5XE5R14Jt4lswz75eP
bZB9SneJlDC9CtBDRY2tdi63RLXplCc+ycgXE5wLQy5bG+UQFLiq3mW2EvWitcGoOlnnH3/rzDqw
YMW7Bzg76B/7xNfYeUzag5NK7xbbkWFV1E56Yj85siNTWFFegfLq8P/nGfbLgwOT95nlRuz7Qkt3
fTqhHtG5exMCaMtpY7Gev73/rue/8WADY77ipiF4OOrlgxG9MtGhR/tknlcIk3mPXN8op1cfH4Vb
GzW8Y+Ay4R5sk9ClhJp8PMLcmJDRYgIbGWmgbP6DUYhiNVgZTN9DTfyUdoYY0hIv47robgSei2sH
5PHT+6Mc2fZmgHZ292aTJqLx4BsZaHuLlJOFwsLCp7mXS2/U8tVswPPxB6IIVgYrYb7kHG56KhMF
0fEpKaVq9FbOgPV1hiXKiZU+bxgHU4DydKYgsF51/XDb0gd0TI1OpZnWNuR3vVfLUMRr07NXeWXc
0cGBOm06NzAnTmyYR16lK9DUcIagwZkpHnvT3SG8stQKHBGtPpodfOqUcMzOBt7KtOX7X20+jA4f
Ev4H3RbsKRS2CftD0U3G1pijHD+MfJO02Ga6Jul/uDJBwzTOy7odT7zWIysL8N/RuS1JVMmHG6h0
cwwQk8ZaYPA9QiNI8aNDvH7iuY69QrhZcyYr27V+SCAxsN2eMOrEfQ8HuV3uWWR/NGl1DXpunljE
x+YJl23LsubkSfRP+68Q292+w5vQQoti+2eu7xhnKdR+eIqGuIzMVFsaWpzcV5PfbfTC0k8Mf+xJ
Jeeeybtkoh5mVeZ5Y2GKZ7CHpIhIlGYlVyQ5N1fYfRUnXuqxyTJ3RsAOLJti/qDYyHp9QgmNet6s
+k+Dl30eQ69aQZb+iY7z0vHb+MSAv88VRYOR0wV/DbqNh2EBbcYO6XTk+pAnaG6wuDcuQjzJ1++v
gWOjIDmezUmQuNmHsuMBILLF4dxahKKYdVD4peaJpy7fH+X376T42yXye/bhube0P00kRmqAjAXi
q7y07wiNc7+1ed98T7xp2p4Yav679lc1OjlcbgzhztiRmp/4l/PSiIOKR+UGQ22o9IUXOgUuaygp
aZeITn5ye0BlsNee3L9Udma9lvxX2JvQ/MnktLrwefL4WxY0cmMC4+rOwjHEHZqfIc6HoK093fFl
JFqCQ4CW069xH0BJ0e2k6TY5vmOEf7lEKYLd9ybqKq387gZY5i/DQIeJRSPQIhwIHvS9Nzb44eMi
iVYEE5A0wYA+lK+eLZqfJofiJymz6DF3etoQRTFD4SlvGHIzMff3QSYp6ZvEzeqNzw/+GuCQSqpU
FspLV2k+j2iX/rkH1hqvmNYYk/RurcHL9y3pL1vchqCgJ6nlnEBpjswotIn40NjgGlSJ81z45f2T
WYzDBVSvRVdL4ypti2dnFN7Zia/8+0cWYHhUHWg12b4PTomYAEwyKCShVV08XkTYoO2cYm4qpkl9
akIdGcrk6kRqiDsvxYP5FOEbXOUytLDuThNYMnOcujfCd0m7MZEnDogjZS7sCLBLdwYWuT0elNhZ
YgR5n3CBylShvvWthFmExZ17U+GiC/O4THCgVThZLEWlux1aTmP8btJM3NLniW5L6TYnXvUB0Dlf
s+Y3iTwCtcgb6Ln/QdvCtJqcEpfeqZGcN4Vd10vPDOUOW3nER7RInKtSMtvgokfKWfY0EUg/h/i5
yIupwbMNGfawGMyMe1iiAu+2HBx9PLFd/r4/8ytxPIQ3CsALVLP/K3PHyHFnoWLxoP291qUgW6TQ
5E8u/caPfhT2NcZE7Y+PT0OKf24jEFgtvND2B1VBEiJyGHk1uTQv06i1VqkeQvlpYu3PZsE/AobH
ng+YEBCcXER8pA5nPN0f7lez0DPgIqs7k71w1XBbhfmPUUbXCqOCE2/0yKYtHOWCNhGI6mCjsv9w
ppfKFI9N4BK6/ru6kMaXhH+4nNphCE/M+2NjATfB9qWYcKU4eJFZ1uYUYTVlOgnIZ4ImDt18s7jU
8ND9T4ZiKrumCzjHWtt/LIfTjmY2JcuEj88Of2pmR8LNrUFA9vHZMc9FS/IfdO4PTr1+SvFH7rhH
WaNubrCJxyQFtzTiALicxicGO7btztQSBpyDhg6viQEGXTg3syH1qoivcECcNlyY7df3H+nIKEjP
uU+5eG4o8/CiI/xUwPhjewpKkX6KqxgPUb0mce8/GIbngAI+07MPrcVcHUtorWc6DMAaZ1lgmJd2
iPPSx0ehKqEocbnoYvKyPxPYyEDAdJMl1dTd7eAa48ovXePEwp03noN6BEM2wwLq5woKJrg/iuz1
XDaJhrQrMDkUrfSnJ9obEarLXANKef+RjqwjdqE53YOrrmGqg3UUTbCVB5PBOGDMJ5ErhzjroN9W
gfFxZAsolcs7hCF4Tc4cxPrrOT9YhCpFPRRQpfvOZT3hbuwEdXfiunvk7ZmC2xL+gTTzWEn7o8ia
yIRo4i7jJLraOVrVng3pYN2VjUPOhdkbJ8DSt53m4HOBoNnYPOClx0304ByhW08UTMCVAhtdL1yq
LDYeYXWRZwcgfTsVYvoe4hl8h2Q3t7GObbsdjsHW9v3veOyxzXl9MS/pxx9eTScTk1Lc5CTBEcW0
KyMkjipCzIOEB6MUr+lPLIVj47FzzLm2BkaNh2UHRHlMTCae2q/07Kyixbdxscl8aCbo02zY2u37
z3dkntIRoQFm41SIN9jBJlxBR9G0N5wYweTGaYk4F51vr4Hanv6DkUDPDKASPI5MY38ChRBOPZUM
lMp6YCx7yDtLN+qyi6Tt+g9DF1iNKUh0HM9v+/D+UL6Lgx5WN2C9unVTm9ipYz08kaQ9nOrSzDvT
wSTl4HLJjZi9tzA/3B9JBoYbGbPCrzK6+IZT4Q4fmXEFU4ImTaDsdNXplb3rO+qz91/nkQMAiAuM
ywTlV2Da+yOjhe9jmisQv4PBeeAs8lCOBtOJ6XFkOqIA4sgCLeFO6hyseiAN19FM9hZHDQl0n+lJ
lVS/vgh+1F7/8Q0a/ILNEgCB9vUhhlGaExczgz3T9qOCs8Clgx/EOBZFer8uQFNOTJNjr5BOy9xJ
nHmgh/2hZJq0+UpHvF5FLMAsu92iNDi1oo+Noji8cGabQw8PDzeKraQwMuY9KpWH2EPY1Ecn7wZH
B5ktemmmOWyWBxVOOseklx730BxH7iu7aOV1pQuxfn/OHdssQP1BV3ka9dtJk+UwULXSIW2D2+zW
Cm3rfCjJWc5F9Fea5j9W2UcfiE0Qe1xFR3cmnPx6qAU4h1KbUdBPhUfIiD+4lxE5Hyfg4nmRHC7f
Od0cfAKrN2Re+6NUlRNT1zIDhjAPdz4UU5THKt905jSd9SWJa8iuLyud2L0xt08iJEdGn+36ZvIw
sN3hM/qhGP1W71jCaax/STDDfwlb1/iUuab34SuEQ9ljgl6x1avfLi16RD7YWEvKxc4ZoTuG3V2Q
t8l2MHFyeH+S/L4lMhTt9zcHRvbfgxOlL42AHJ0JxFrrymDZ42YGAbeUL6E2qGbRzWC5Q64uLcPN
h0fm3kJBzAbCJBUHGGgFFdfWnNpcwEvytjGX4Ls4l84Dd1AHI/uctHOqvXAFDYguzvtj/740ZlYU
1RfyRZop6uCp3SyJxpTbBT6kRricL2a7Jo58/FExDnx/qN+XBr7cFCM4zZsKStHBWvc8p5K5BaSl
tFbdxCjZzjyIPx8fhWocQgCALmv+cNsCZC2iIeGBLNIGl3IkrJzfcop0cORZjFlZOhcFrPU3FOYX
jMrJg5GNmXLcSDB4sEvS2cwm1dfvv7EjH4epzy5C25Rr+2ETRdp5aorCMRdeOulrJBgkM40V2dC1
NZ29P9R8IO7vKC68KAtUHXEKgMTBjjIGRp/2s7+hQZDqvd+2zucxaNoXTKz0W/boYN0FhvjwQcag
NCU5zGjUsDnvb2MevNXErwZATt/zn4cRtSg2if7r+4925FtRZsy2poA7gqJ8fxQxahbi24kZwTUa
H+nRWtEUGlf/yShsyVyfuPMdjlLkdqxFDaOg7sPcTJB+WqfJdGKUYzMC3JKr2dxZpTez/ywQZLWA
lCBzQdtkWgNbEkEBcXwpHLM/sfUege3YDbkIEr4FeIe4ZH+snq7ZOAKULUqVl1iZYNdCjOkc2wKM
IM4GToCvYW8hVhAaWsPeSL9zVXXdRQnBeZtoQbK2K9l/jvBiWfVytD6ME8+7NaoWyADsnIcurqSD
jdZAvbww+zbdWTmuRyRMntq1fq8kGYX1AOBDu5SXuf8WfOJbQxdTOVRQvv1oKpWdx/VU5ctED5DO
ouY78YmPTFeLZrYxN1S4hR9CgqPTuH5R8okLH2EzybjTJpDReKKhcmwUiqEZUODWZh42VAzo38TG
2SYOb6n5wM94ar321Mo7AkbPGzGh1/S2wbDeOIy/bJMDU2aUzdzFyAvrilgb+8yesuKurhqcklTo
Z48pts7LKs3yq1j3k+9THLQYqnQY0kgVpCd2uSPLB6RhZoqBPQHxHpy0I2ZoMcISPiaXy89QI8Nt
bpfNnYUT+4lD/chQHD5gd/N24FJG788bK1Gk0htwO6K0wWYqqpNLm9i7TT951YmFcGwoYCioKLAE
uVIdDGXmhLa+teAIWipfHTsjyzXySlK5k/BUFMGR5SDnOh0wkKIMmGP/sdpeGz2IMKAbwqt25TRE
1zj54ODR2dqmHsNTDdoj85SeKUAre958LTz4Yq7FDcQRKWqt0iOPg1i0na2P1Ym97vAN8s4kF24i
JgAvwFkPnqonLaRRWAiRLUkjqGwCe4U1YngfoTf74PI2daHP7ATgfj7Vb0xn4sNSA0ERDW+6doSn
6tF6qAkgeP80evPy/PU8n4cBCiZfid4C5swHm3fW1FMXdwyD4GchU0T4bUQUZIKA11y2lVpPLq5w
MSp+rH02ruU9zC5Vk1+tUiP/8Nvlt3DEg8rjLGodIihGQrCErmjeyizJl6Zv4V7bNc42d83mw28X
MIiJafAtAYWcww9pZ02chjAynLSIzl07qC9qIznVyj+clDMTj14Djda3Drt1UFGYSVKmIUt/Udb2
8CzkWD+WVnYCdzoyCFOS0Bwc0Vnch29tJGGiaGsdhrqrEAPFRr20JPkP70+U30aZ5wfTg7APUFIG
21/PdtFj8dDzwog2KNcIdMYLmUFpPzGKdbhvAAnOkue3ABPaM4fes8jh0p6mNv7ZkJ2/5TAanzHM
Tp4nO1fpYjJU8RMf6+Ehxvf7xexF+YItXkRfrI/wBMB2CBMCT8xpF2Wuxhs2PFnu9D5RuNoNurqP
U0xJic0rVLUNvVQ786e88LFeKZobbEXVsAxr+kFn1MDZJU6mKe35oSNrDleBaR36I+7c3f9l78xy
7EayLTuVh/xngH0D1KuPy9t47y53l3c/hDcSjTR2RqOx+6pp1DxqBjWTGkmtq4iXGVIEFIj6LCSQ
yIhMyXV1SSPNzj777NV6ztZaF+AqDY8KzBmSz/UOZkZktr0L3E0EEzEYcMeGZ4/clGxXV7PJT7pp
hCzPHhKfVL22XrVJKkkARs3I5OyGDKs3diWZpaxi8CYnMbgC+CIcSgmSS0BMVUu0PBDYyrDrELTB
teDB1ftKNqVLZkK/kkFiL2t/avvEEACQq+vHdjDijqBsJvgTMOKXda+8e5u8hVfQn0SKRRXcWBij
JIocZo4u2S4O5oFU0FC+QDFSMyl4s+/s+2R2kktVZrz3BATx8rRkJMplMm3y80MWlzATvXiGkiGJ
ewDP7EB22JJk18Tbjvyn8eBit8o/CzXNAyEMHelNeTJW5/VMI5/I24IxvEyZttx0ltV3aRiq6bWz
O+fBWyYFcpWkSUVCU5Pc+wGph0Dz2vVdeCGWO53MxmXyz+k/BaKSN/7Yd4zTZXP9xLGFBMOJYIKM
oMXAB6QhO/BbQdFPJF/Flbp0Lc9/cNuGnFFGguWDzb+zzocxPAEe7DJDOccKYPtQEtY7JvAXNiWu
5mo71KvkYECWitg07TSB+rY7ZW0K5YZvBNu5D2NW9O1Jbhp+xxi1M/ODUaA+mpw5kUucVatMa8/y
7nMYyfPOrcvsMVLLCOLW6cRtNJr4psukd1ouJjkthN+f2cvYpwRv9psJL/bLYmXhAxK+JpmSTJN6
Y3nD1ENG8UpaQIViippxSavdYEur54NG2fiw50gW266eZhZ7DMOUl2BvvbG3ySdpZwlRkOSFmDTG
8jEDJxfTbR+Ma7dVHSfOjY6Uqs9Qz8DThc5RHqP6lTbM5DF6GHVLNMrKz78zCVrVhzWL5wvC2Hu9
UUT2nFR2V2Ublh65XmAenWTTxGr+GOYKMCIDruzds531e3DZ4nFGbGi22RS2N+AM/Hhb2W3vbRZn
jgmKhBngW9AVOyN2tCvWix4wy3yNjyJ8FX1BTs5EXrHaDzIchl07hDgcfNXE4UXpxuV0Heje8+6D
yoE7HMZLzsOgqiEHolrWhN+GCbnGViij5hM+CRLlji2qA6MThYsfJxiz59LTNiHsq5jGdLR64jcZ
VO82+awCONGqWB6Pw5AtMYeyLeMXtQLfc5Jibi+asCYFr8N52NCt0+NzL4iSYXEshNkAXBmdVMLK
Ypp9HvsnAwz8NneCdoaxE7anjUfCPaY+HRfwLo27bgGsRkQkdZVPuK/P8Rm/TjVz+GLYYyLFMy9i
wCD9gIliHTNYvMKunZOyMM1Fq46sAYgi3Ly18l/qOrTveP/rl26o6ZbEngpO8Pd1R/tS1z1346IT
5q5Dlew84doxZVUve6a1p+G6XMogSGdbg0vDOsovBgx2PIhC5jdgF4phswzuSlIELeoK3TuGR2dN
fUD2XbvP/ah6dQheugEwHsBvqe12OWRzxTXJ7bIhiYXygDn9TPjEYK4xgSx1MqtsR1KPdz3UynW3
Q7VObQqgpHE3a0GG/nbA7Juf1CRvL/luHjrjnqKLVtAH1qSZ7pc+Gz/lTGsxdAKM1X9Q0BRi8okG
5yUjV+SlN7wKzowTzN5rGDaUwqdj5tHq7OIku1x4fqd0anr32QLLTFqfWxAfieNTBju9BPIGPY21
qbxeF3sZWCEX24kJ1FJJpT8VJOpqTBbSxAegDA1roEpIJZwc2Dp9so7Eho4cR49Jp2reqbnxr6wi
6+6LNbLlBiMcXO9QGFJXgmZVKQy96U4uM26NR9NUSpyqgenput52XR+eGdurvy55zyBzJoL1TMpx
WgmFzRjXODaaXEh2McGihnq+IdHOop5NMpvwwxGa75kHhXsmc8eNT4PBsh2Sb5T9Mq28BbaltcRv
lsC5z/ebqy+dn7kDwN2ZYFiN2E1ua+3j7C3acXm1klZ8roIWWszkxSTU5jxQaOFMc/bpuhKVyPKp
inCH9Ti6XQu65pFxyI7Ckp+deZYt4VfbMX93Py+XZBeEYfdWTKY1hxgvTrMl45TaY61NcVoM8ST2
HmRHxFlCpJFmk9URm9lKAMdOhEYc1ATElcn0ad2xhfVmM8RLcDImKrmLbVnn3Mhwtgg3EmuwdXJe
GTufV94ngM1OmwppOj/lUMBUcJ5EpPX4tmOdy7kbCY1flalOglIkn9ZsnGFASqWuTDX3V2aIIOj6
Ys12Nj54yMetDsl9bNY5hdoQtO+OJ0SW+qj449Uy4/K71DNkresViMq8bgaTRV/9KiD23cxdbF87
2GLLnWbExH+ZKzJsDyzraLi2jU9GReKwSi/dUJQuLvhQhLekOvDuK8LQLHtRZH74pF05LzvfWEYd
yEzAU1VAeC0vAZQuzm2STIF7sGQm3FNKntacipUcmL0jiinYE1uZT2SpV9Nr3w2TuV5K4912a5Zl
JJOTZh2ftNVMSmNGNC37EiJ382yK0fv680PkH4o05jUjJBFMe/zjD2NRnpSa1/nCHMMyEfnpkuQv
YUBfR+GU3/z8o47V0XfV0/GjwPVQtGD8p/Pw/anY8hx8Ix4ZIREuU/alMNyGvcda94dk3vdhZs6K
XLun5M+tO61Ns/v55//pV8W0gMB3NEL+6CEAUiykqDVlTLEmezUE3meVefM2rnr1F22PPykAcIOF
lPQhOy0H2u+/qpBNS0wrtuQ2owHMDPRyUN0w/02JguM/o73MWqNsJQFmt+8/xQrtJosmdi5XQ5Er
I05fxhyJMIOt/qL0/ZN7h5/zqBdgY6Lb8IMastpxtQ4r9t1K+oRr1B7m2KAAEx2L0LviRVbsy7UT
l6aMoPMQaPL+83v3Zxf0WzMHy4OLAPTD56vSihqOcFjK40wdiHbudlNAG/Xnn/JnK4SxF1QLRoew
IP1Q33emJuAxmWCx9W2382dL7/yIg8UCNu9vr5Aj2Bw1MoywUv2hROwHH8ZuE2PtKJJyt9IVuAx1
EH/5+Rf642U7fgpzDexsqEvfZvV+JxU6kcMJBsWJvH181e4Yz9tpLoe/uGx/1EW+pX5ihuc/jMD+
ODVdFDHug5yPsXQ1XVN/R7syqMcUB3RnbXvdxVczKUWcNMb5Kqwda9cuEqxygNnkNNYjEettXtBe
TZq/aIYcH4Hv3zl08kPEJ47YRzvoD49IvSjttxygyaQN7dd8DKy9zQa8NxlH9JgZtWETGiL0//5l
d7AHHa1CKLU/AjBhLJqWLfX4piPsD3wUh/gZqsj/w6cwc0dLjl4/YVTfP/6zNNPAm5MwnAbylK6n
R9ue/6ph8UeJgdlUhBlmqJk64ut8/yFsaATzhewP+PeTjRgc89S0RC46WkafWgKifv1SfyvA7P/P
9A1a4L+7v9vX4fU/vlCpD8vVa/3lP/+R/u//NXz5j4//8z/+5+nYFj0P+q+/evpBLMTxR39L33B/
8RO8Z8fgMVonzCzwS79Ow1vxL0efLj0l7hUSJbMd/xqHJ8zsODf+TcXDSHd0CP02Dv8tfwNPIj/q
HH3MrKP//t++s2b8iqfKv7Q3vz5av48SREf+7pGjdetykMZ7yGAz6jmmje9XDGAg0h3Vkpo6ywcQ
Hnky0ANf29DAp4jsmmKMWbn+OeTwVryYopbu7dHyuSDF5PhXByrRfCjjj5losCzbi64L2o+p9piW
Jgg7bp4Q+wmMSoTqrIuCLB5sh33UnTRZ0tyMvOTeyACr3tgcxWMsImonKBxxcmoKLMUosxPHOMin
VOTYBuevyRAT0clfWTQbTR+j2/oynosLyRTVvIkbx9yPZoU1WCvHkFQ5YXSktGzlJ8CqPXyz2Puy
wupYdqJniGB7bCnI68XuSu++dSxHPrlOXxCr2ibOCQJ2/RKIWoUZgRic/1MxTMtX0TjuJ69ayTYj
sV28+MpCVSGXabyIrSnrmHoZ+PtmUpKtvyGcNxgvprUM1JY6m/SJWWOy+LTUYBsIkM0l6V9DbJwH
lzCUjoh6r2yPqBeX5Hrcp7wtYC8gyPlVPj0azHjyfJHC70hZRt2pVBRW2Hhy6aV9164keeZBN50C
jprEKZuNNVx6saWGt9ohwevJgz9OCrMSVpd2uDRD8Gq8U1H0xiVB9fAXs/MgEa37MO+lTp3OA+ZT
OgEpuUttx82Wekl9ZFEOAsh4VQdjJZsKUiOd/CoJNe0er/IAY1mON9xbtESJ4F9BMqUcdNr1yvLL
5T4CBFxvM0Cw/nvkQnEmpX9s403C0Fl+LhLR412v3VVuTV8SRha5gGIOpdFHuIgPnJUUBYMRBL2d
P9gehLnmpk/1rpU2Yx1yJvwMB6EZECiINwt3jBo1z5TGbpNGa4eIEGm3IxTKlskDuVxEzTsOGe4T
yBULvinb48ZMJs5SxYYVbygXfHlwHRYFvjYix45c9fhjqhIWHfCqntHORphl2/smAlEqhiw6933Z
5HtwlAnhoNP62s0TUx8LMpSzmVpBzUYrJ4ywSfnzC3kU8y3jKNGr7kik2MQhwNvNKHEo7idjA3pZ
PE8G6Ugi2WvpJOSfsRUmD4UaPJXG7twEqZ/zZ6hu1E+lVTefSAjL803SavmlVEiU27aeird8Lvy7
ZYoBa01jP58wC2MxU6YTAjYRoryDLqJ8PeHqdF/RFhu+GSewz5Yo6wd+Z3TTMTgtdgh4w50UBRMb
SdlMLBAUE5CWDZWxVlXdgMEhcR6BNBlRk0KmyVen72Yua2XIzxOd+9VRbnvbeDzcaY98h74DRoOg
VjkNj/lCRHMa6CEoSXY4NovMoqora+7bFg7ToN+hG9rXlc7DaLso35Upg2XhFQemfNr3Str2KaOh
jZ8a4m7SjGC315pWnbXrSwM4XvlDeU5IFY0RoNEZxGnkXu4Fjassdam8z8KoWZ7tSQ9v3kz64cZz
jA99fRjBVJLB1VPuooVvxsauPwNNorejae7EpznJyBfSsuw3RMbRo8kVRWpr2239iQ/1y7RiCpfz
eOtAXrLn4tHN4oBF5wzqnEDB8K1dFNqZUfwciq5YHtDSxRUewe5OJVKoTbtEzed8tIfbiASc87lV
JJVbrnT2bVQMBJXVwjwVeFnQP/KlUWddUyi9r7UOnqtyiMrTTFkZ/GArqz8ZCTWbb1wDS/FUjLje
KdgQBLt0LSJIRQieF8l2mye1uau9YoYtyo54Z5quJ6qANLdzvnfbbwtLrHHKR0E5IebcKtO4RICj
h13LZ9PHzYOy6t5Jaz1O9ha1D2foSNrctAuIfrwgh7qmeyF5F6V52MJq8Vq7RkDy3PzNIuOYrA8t
ogimmNW/y77GDxCZCHpf0pfVF4rwYN6EVORXta14l6KQjWnB2M2Nl3cheOmWv/XGDXHCb2Yo2u9u
NJfjZpIjwC3RLY1JQ6OcjgagCd2tm3RRtPOa7CheZT3q3lQqhh3pZ391u9A8eyRDVuROa4Ru8tES
4HzYpO59MO8oPCI30THy0r3UtYfEX8XtMYGRo8DnQWbeLSuFoEE7E95HkkFl2Ll2I57yvPLua7Ki
5zTzW/1QFYs8lZHOzAbxwi42pVTZW41Pr6OK9OrnqQqW6OD4hEdsTNCxrADIm4ee28RY24qJGaUg
Ej63WsbvAyOkB9oKUK19uKnRNsd4MO9ryw9Ilnc0alDZkUh+/PcAfTOOOoxWZT+yjjiwnrWLRdAc
3FH3hrZjobaZbxH27asgu6ZbVLcpJilxLCFqUDPSsifC06WXMBLOK31jajufUPGbDrpZx244B70h
9Zy3qE4n2G7FNsPDc96FAwjoeI2pGBu98vdBPRRoQnjaoo0e2nDarmMVPkW6788q2mBfHXBSNCqc
KiuRnjN+s+dnLSxRZ4Dcx+h9PW6Rytf5EDfV4BwGDBL60rS+gHuSdN5nhyDFL7pZy/sp9Ig4XZOK
bza4c00HiaKFx9/Pmil1Bq/xzh0Mx8CoksQVh6bR1n1djzwM81IHXKoGDOyW/NeFl51lZy+WW6NB
NrQSIIyjAAId4w/YUlS5b3kHYAmG5ESGJdfc/ZT5yvnaRGV56wxF9KXvmMfb1qSXf2WmUZKG1kYj
qc3VOp93jum/Rp1n3mN7jekEdWF5MzKC47A7OYDL1rXsVy77MOqt0Hq9QK+R72RnQrRhZjfYOcbl
mQPd2yf7JJ8Wk+IXKa+G1gwTVzNm+YxZXL37keVNO+OGw7RzZx8raEzC+qvW1EnbyRuS9ykw8mIA
LUhmMi+Yc9Z/Nm3yeh0uRd4N3aFqg6Q+T0zsQ4uUzfwJp936kTi9vh87BIlt0VThteeCD4BB1esG
iJ8mFjEKtP+lS3q6W70n5muHRNd5G/D2i1nax6RQYHZ0MoWzkJlrwtK+G0wctGdGOECBW0w+54UN
JWAb0IC4rvp+OWKlWnTnUObOVdnwjHbFSsK3QUjn3Bg6K9LgGDvsCWJSpA2t0fDsZm583rfl+Lno
oilOUTjKQ1OvE41SVgyH0THqbnrJAWLLa68JU/73dK6Na54t3pSKt2Y+nbucLCLOWk3C/j0lcZvS
cymbQ45x77GeFh4NQ4okdD6XaFgfo+1rn/ClYAA53eksbe81Av11mzdz5m7HwS9YN7aO71SwMEAt
WhJwN61viZDnql9Ic5k7fz8RDxucc6+nz07vJ1+T5Rv+BhM4lsp5kebg+wbCHQLV+EKwLR3GdUCL
35Dl457huZme82XpLY5UXQN8aCnvggFY1DaGV45NuEJYraaOFphl7yKricxmCa3w1GbY9YvX5eW9
kTR8T6Q3WI8zcJLHTLkJ9JlvPePKQV1mRzdyY+chrctjo+MsNz6d7tbk9TnhvxHnyTy2vpRdyAmh
U1WTbCVm2ozORiUEDZaiP4hQQvmZG00QfDIRBsomG5nbOheR3DRWCE2PVL0ZRkSmQWeVI2H9iVnt
cUNwZVZTlCu6c0IN4R5/D+7FrnTlTe/CRSSpucGnG7gFh/5EFfNAHmkeWmmtYnaOb6Xkv6vqf/g/
L6oprfvWNL8vpo8/8Wst7ZBjGePEpJoOsIN8U6R/LaVjimxyF5ABMdYck+UoYv8rWM77xY4xLyJh
Q58/xtf8s5J2fsEcc0zppl4nTwHXw9+qpL+ro7ExkZOJaMckAvHjCGs/KC+t1E7mEVM8Erp/EoJi
OVfeNO5KvBT73wkNf1Kz/6jx/PpJfBBXg+E6/weRjIHbkhZxta2a2BWpUAHkdd8u5L6O7De8lCzq
n3/g9xLBr1/tmMkTRhiH6Tv8oFytvMkF4UlbIbAE9MNM/Fc5zMvXJZ4odYgwrjbhCKISdGtiPfz8
s4+X7feK4PHLcmw6jgUkuBV/9OZnk1OAnCPH2i7saqs7v18OvqOJBrZbmVd/cWn/7NOO09NI08fB
jh/JBLPIhsbn2Ns5RHI/WkCVCxDGMYXi1Bk1/kWH5c+uaxyzLImjpPHw4+APIyRiaivYqFEJVNeF
7jXI6MmXZXCaUfanMZrEjXT5r59f0x9VVq7pMZmR3IcQgxj393vJZwwDYrbidjsS5pmubHCBHMK0
DL13QEMUqBYcx59/4p98U069NreSxgf30/3+E90m1n3c11vHo3JiPB26EAfZ7lJGq4Y2JJ0LYJfr
1s0n8xdMB3asH1cQJ26C/Y/+ZQRRDlnffzZ+ytafpbsfB0tTRM/9igmQYhMUI6+Tjylys0vRWlly
EmUulgoH5+OpyIx9b82cV4mT1uDjVBAut4vlVvaWc5H3xRnWkVBxb7DTruCAnA7EisKxZgb/Aixd
LlOJ4vA29TjyKcFd/8ZKwn4+zK526s9+JUEhQUbSYqM18d07AITM2uB2GalmTbNc458Yb8XQgpSK
4xLYMMvC3pi+Av1Y5V13ZlGFeVtZVplDlFnkTZvKX4NlN/eak8EqI2xDFqYCnY7KadtzvJxyLfcz
6Z5HLnAQCCR8QsEXJ2U/L8fD0vkhJjuPQL90pjSSBMY3IdaBcao/gFbPT2VvFeGhcAoJONzX4acx
6YL95PeQ6zo2Xx884+qmlWoSmHjeETtKG9fVG6KuRsBzbgXxtuEE/oAeJcu9VUXry0guiEgJ4XU8
vEyd99yOmigpkVnM4cd9K1/yMORFwwnQdreJapzPU+f4gEPgTMZUGWFT7UvMTt5OuyB0IBvmw1Ww
zK5Pnm3sn9prOED0HodlN8RJ+eG1zqLgAOhy3aGkh2dhUGJLKlt/9B88KOiUUnMum9MayJ/YrMzQ
L8+4bqmPJxg9zhPVjOaMPZCeUl8FMocY00+Ws7T4e3QjHmSt4RVu2C+ybIsrI+8+Udra1jl1fRWQ
KWN0iUlCjr5UT5bMp2g/iECIq7F1LdRDINFKTlcc/H11Ld1R9BtQBH65FwOWy21VxKudOu0cTrwL
G2Mn2wV2i7wF6FeIM4qdxb8UyGkAXEBitPWmCCQEIw5vZZ1fOHUXWE+i5no0GxupibkGAbKh5TS3
OBDO3Lyolos46t3qYlKengAvj6P6IM5OofMJDqF0gfuQVHvAtz335crxsyJ/t43VOnd+PGfeHlJF
QRYElrGIk3ct5ulpxXzG0S2xe87CQe9nzzxfPVHkxnbz7cKxVlIZtdFXUx3JxCX4Hqg8zjrxOCaA
GZD54H2jDUC1rCM1APDKPQ7sXpEDjJKhvzyJMZnul3kOylQDdgM/3a1EvxdZY93lKF5PnVeoW+Oz
U6fOqoWDUDF2mrl4mV1WUR8+e3B4D8QDBqiKBlbBZrFKcGlznfhXdqeNvanaWVA/rz0iXR3CE7vI
45kOOUNkzp2gePhce9Xybjmz80pCRfXs8RZ557g7w+Hh74Rdq7Srm5z89Ldeg6yXtEdfJzcD4GRX
PeQGLHkcNWFZZeCf6tD6FCqRkQND0/A9j3CybFzCpu4azLEKBnXC9VzLcnrI5uN7J3Y1efuZlvKr
54rgCJ+IA4qGCmUYOlmLhXa0l/pFFV6weNRXGY3p0xFR9dkxE3hpm+nsj2VGNaFOKVcQIm1WbBPh
M84rmzp4XhPVkhJkpCDCPihJQl1nu3vo7MBZoAvzD8JERdZsp6KrHyRwAr2ZwLDhxke4yGFM4ZyE
br0ivFh+ttpoAhQam9iV3LgE2JXeLZnXnuFxG7g52NLuMb6sMXqDWA2+zDF46kCe2JsEeme47aEx
s9hVEt0ORT4TP4eMxXr3Ue81YxTJ7ggXq/cY83JDbSysYRfA5atJ5mvq9jwjgr++pB7N8OxYAkR7
jwPwMtM1MfjkCOa3WhJ5TU62FqeIIp24LtA/pl2tE9HKLT9XETXtNsty0/UA9k7RCrv+bK4xsKFX
z9F05tN9Cw/anZJwP/O0ZduWuhcKrOXSJ3dVVVx6KEPZfTIleOkwRVQ1b/fGG+/gjgLwJCezhx9o
LRXrbtIYhvySCg/QeDhXO2DI/rCbKmYo0V9tX+RfYALnyee8AzR4IWBsTftVIGscoqgNADGXFUqE
282V+HB8PfYXvYqXmoGU2F9OHYUhcjsf7ak3kvLdP+edGxU8iG0Xs0+bpD6hJay7dyjN8sLivWbt
Ms6DyO6JBVwFTnVX+5d8r3V90iaeqeoYcFvYTnBwD7eyzIx7PUZBrndg6Zz+wEmlHykJXXshbRYE
y15ZSWE0fBRP5W9h42Kv4UXgk3CsMXFNp+MEz2NrRo160BVTcdeig3gnHa8+Kr/RhedX6K+iE+IW
qHlxzngDxHfTWtaHVkafYFVDJVucVpSHchYgk50lPD55fqGrzdjn0ZK6+IcCvG3BUWeM8/68jYOa
fqpT48FC+gumdMzUrA9D1qKBYvGL3sdYdQooR6IPDpS+APd0MDzrqfIfipA2V4otMH7XS0OXBwq6
epsEW/lOJhregp+TD3OSY2OmbIcu9hAChhk1mPEsNqTRZPMTc9eUn05oyXOvNPHxfk9rddrZotPX
y1rBm5eYvkE1hDhUt2HZm4vEtHq9xJPpOHfeLOIH8qWQ5CC1xbh3RBTrtFmn0d35axnS0wvIO74b
A0ZZT1eMtUiFxYyNUEknqs9GcHj1ZdugEiJTowA/Fn2+hk+8vKnhJeYp2ikds67pNCfRR86M0JNa
h+Q1GELrKp+chjuJZ/XKa/zqKVMyXE4Cu+jadO29JtwJpj69PRTOadjM4TzgjZZ13JPRCfAiJTuT
GHfPGoAIS4YuuhOgcwC3cx6fCZ/dcrysFiixVIcQVNK8HfMXXBcLBB0YS3jSOfzgchXWC0IuAm3l
4LEgfOtbpJxsgRxm4frhr7W+aLEguZeqoRmJ0UpE1j4MhrlOrTqP+8fJMtAZdKG98G2Ol6Q5ECCR
VSeZ4uYcGC5bgQmGWg1nOgaKcTZbDM2mHDAUfVK56HxvDb4AL5otKjhXvQ7b+yIQsbno5TyKc7sA
P4CxN8w6b1cbgqHhLR5VcgIyeDCGFpnnGIsNf4TkvcJ/wliSZ+BEhzJJPVIJK04GUaN3k64ywUFN
52c+QQdeOiSie0MjBIGeR+7CgTRZLtdljPtdn7EVcdKpZbJ3pmURhOVLXsPlDKmhp5vhLda2A7se
fkxh4aCJy9bvaWFGXp59Lb127A8u1EaC8QpRlI914nUEASZcvvg9KQhU3oH5Gx4YlmvfrCSAp5C7
OL83rh21IOqp5F/bHK//WUMDutgC2XG/4rcurobJmZ+1aupb0AOJN90WNRb0rYvZMUl1U1A/DYwx
7edGLIeVbDjrJCq1uGoKWb6E0FgfmQI5dup8z4Rb3Hns2vEIyhGfi5ujuFcCg4/tdVczWQ1fw7Wt
PiWY/eU+afv+WbkLswwgvm1rE9LIqS9Wt1yuRT9yAOT9m2PYXmQuiUybedy1X/F+dUa17AqzyOEw
9vjwUZsVzm54fO7rWpTrY0XERZNaS1R8xKoc/Z3TKJd7aAfTpVDqCGmRKn6l1afuEl+RsMGtt2EN
tWW7G8h+vCnqxg7Z8HubGKkWMaBAyh1SnTnWGyG66nTsGqyt83T02lrU9wQiLLJ6NbSVbvzJDUBK
kjs9KuvAXi5OPS1jvQXz6rUcuRRme6foaXE1xaR2CSfGaBdSXNBZCBWpxonv1jeZPScgEjPtPWF8
nR67RTWPfpXJK05kkM84iOaX+AD65yUySbmnBy0vAm+o7sMEYu3G8RmOTcsZkih7EtFZmwLC9Auv
K6/bJd4oniYmX4aNm/TRWUEDgrrJzcJHh5bwJz2t6/2QSzbJKLKxLyQ5hlLm2Bb3PKibQOy73hnk
RpTCu2e2RshNR8+iOS8Z/4i2ocpknOoiMYztYpXwDxkb+ScwhEWb+sxbXNTHYKrUeO6ApR86fMEU
0uLd4wOlDGCwvruyk6Vu9g4doIa5mWq4ILkEwzN0rPm3aaV/i4P/YFTvd7LCHyw3V6+mN7+XBr/9
/v/SBsNfiFTHEZMgHjAuRpX/qzaIL/UX/l+XoXQcNR6JOP/UBi37F2wv9tGBA30Gc6bjIpX85rM5
/iK60zGkDQ8qnj/sMX9HH/yWSPMvJeso1X37S2BTZAkRt4AQ+ftUFCyMlYDYlt0wmutvXdRnSv+3
RfXLSRe7J550rQ1k6jXtIVpt5ZfeUvcg2cftALStGUi/14RwPDhxmoliPi1awnJJZSKFdHy3Vvft
26X99yr7B8l7P1tld635eP1Ogf72A78uMy/+hUXGzvRt8vH3bBPX+SVG+j3aqBCmQ0Ky/rnMXPcX
1z16qF08hqzDo7/wt0WW/MLUzDHAiJck7mD8V39niQXfjMr/WmNHjQvrJJ5XMizIYQL08/0a82Ml
oTljde9XE94LNSqiRHNVlnZ/ETd1Hn3J7akvxXZoVt31L/4wWe6yy7OmXk4WXsp22q9ttg95nUuG
ouqaPh8FJFMeCQNWa1WkHEW8wb0Cxbo07p5gYIBMQKBLv0rrIHT1CWQkmrptwVlza2UDzeZjn5Uq
jZk1z73iGBHyRxuraCZJvLDdRvDEcZkKwld1HL7lmShBCdEvZ//fT2Royegkkj0UOqWrKKZX44lw
RyoYjeFmXnEHFQmqQnuI27CdUrt05yLfG9p9OQMXOVlbcmPJMjoDcJybajdki9tv+5zNtdhWx3t5
ZqkuCD7KBlrDZRv0gdkvy0KKJpMkflPskbDqYOOsMQWYMnPZQc7tIQi0ZdON1HeGznfUssdsO1YI
9oW4Gy5Vm1NMx8HEVkidWcruq9e2dbv1VvQQptZA1qm30qxCXYV53vYNIy9B06Tr0kNyUXM1Gpwm
2GSRRVTcAfn2OZecDrqM5del9RuXQAo3T8w54ZFG7izKiHyzuBXndHyo7WPmDIDo4t4a0TOblbN0
bs/wMhndvUHNxgQ1J76543YF5jPEu8E7V5Yvj26vxniXcx2bYqvkCqzTVXN2ThCRDqn7G2vYy5zO
J2e2aqVgwmG6knbRNO5HMJBnAvi6B6YnWcDdtjL4+DfDuAwN2pRG6xQOvzHPyHZLVdZ6cRotZUF6
s/Ryc/Z/2TuPJbmRbcv+S89xDVoMehIIhEqtmCQnsGSShAYcyuHA1/dC1rU2ZpDGfNXjntSkSHpA
uThn77UdGoDPvr62d226bynFK0MM1i5bKhSsYFsHim1Bha4L2gh7fCpf3Mx6UlSzAhr86cZoZ67S
k/USPBuwmb2txkZSRH5h4cMpF8101LYGgzY2Yaxa6kNVGRMpggS4lC1SEHP0b1xRZBQjTAhqMHBR
6n2f3oxR3n9dUsZqmSL+rrU+66JJGm/D/olGZxgstjSPiG6xKe5lMcUTJcCuMTfjm3tLJcIizn01
dbEpw9/VvXm9jBw30XahXFuGjY37GAk4okcEd4GY94WvUfSh7JTi43X67zZlYIzqbxazBIk9djNL
6COb9tWGZiQyueWLVZ94a7mN05tlLXuzrwFNG266lAzN0ExXgxuVzy6I8C1hfAtGS3xhX932UTOa
8X7SZGVvk7wbvlKG0h+wtthfF33yPol/jHXQiC8RbzXGwUdqNl2OaYrqpSezGWWdo2NQS0cX+eXy
Ztsr3yx8TgekBtT8YC1bbE5BdvIGTFgbaG7N0XaorgEZxBPoV0H3uXwzCpLGORmheDMQ1nHBq+Kl
rvzSvlkMPX0up4PQ7bm57FYXojc5pf9VpfqAO7G3rVjdDLrpDyGlp3SeOC5VLS5k5ff1aXBRy+yY
qghUz6GJDw+N4ZvlVZ0MzUwW79JwskhE7WhE/ri5nY8cdqp86gmcJHjjeSgCLb3XhmBQGYWYKVY5
H+C8UOrrlN3aV4nFZ2qwV+1gUVix2eI2W4ST7M2AQ7fBW4pOTW7tSTc6aDJ+UMH9WGFXWWW07oWW
aPZwBITV9lfzmPraBd9t6p0mu8FaivK2VYRZeg1Was3UOyA4pI3XCFdKVzbJKy2RVH5VQdwhN5vI
VQ37AI3rc+3L3ORgRwwpzIqNqakZgy8FEGF8o1flL8WxRt1ksudIrE7PD8GUu8kTkFrnJksq/K5D
4tlPk47CEE1JgmjQdGXX7UU5kmFQfTZbyUQWSMJO5ypMOWem+gNkwBRn0wUq1zV0Euvhc06VUruU
oynG+zpzUTikKYfhjcsHkz5UqbQ6FqQSt7VC0USplwwmNvnYL4JdmVDejNiS69Z9UvW6F+JZHO58
ihJZ2EFyKTG+aLnaU6GiDt+iDr2OKUD625qN4ouP463bVfGoak6eaXXdY/touHFLkWN1W19JPXMa
Al/p/7RhT5JneeW0E7S8nO4a3s7WIgQZozhnHMtYWEx7ZyAllL2keYOFOsZERNrYtO/nNL4lvwqp
UR4003zkuKxztHKH9kfvuuKzWy80iYMg9644LYqrhLVpfTV0/VQllQNzPtOxFy9FjOiTVOhFP2Zu
z+rZsO6a29hgUtl5WuMmu3Qs3TIJcyHndLfMg3zRmkp8T7B5F1daZ7bujqYOZeM4R6ob4kYxjI10
p4lXhso36KvY1oljb3L0fA0LAKd7xEctnQSN6kOLlQ/ZDUER2Ya+qEPLwEuMi8xq5wyStjN9JSbB
BVPeBWm5i1EIBhuWbwo42PmTNaxVZEVI1nBBHSKh3jIvS1ttHF7XQzEE/bSDHul8VSJNiNAuC08g
4fKMQYSq0brloPflsNxz7ETesraL93LMXKQ+WazGbRsol91zN7k4G1uRrW7r9LuLVBy1zjjMJ7OM
V8d+Z/rNzhJCYlOsAdEkVnxftijeKT1P5XUQgNnb+Npcv1RjLx4njTZTpKRLnWrjmlltAWpPeMcg
9xjz0+ymWkpkURZrh7g3zRvbtRXm5jY38psyLZbmmK9mPbJok/SOmcT6YrF1zw5Y/LIfDk+ZG1pB
sfosyeAYn2oycsa95uZNHXbI7cwTxjSp72tPtu2hHryFOSigEs12oHWMaCCoRGh3yhHW8D1D6mxO
1OA96l6THiycuTPzW9qq5KG1bDpCWmrorzGN7irMynFktWnaaoxAQHj3pqRSQ74r/WgWvrR7dCdD
/46ieZQbEolX/LxuLa/kbRpMs05VofDsS/S+qVd7L4UCfLFhH4f/NOC4daFzmuEJU+eUJOVaBdIx
8p+OTrUmaru1Tfk9z2yJPszoU56b0J+6GnXDxmsCNhUJDSABikKgvZvaBINzLTmkhwlFj4roiKX9
VlGiHTaxng4vgdEMJxeF2LMm6+beSN3ZjLy5wMJfikZeZQ2Fjw2vItssO0jcOsqGoR22NSvssc/1
6qekI3rZe0P8E2O6DgoKhf1+lpazd0uds1aXLVO7aagBm8dBkxDPRxroYBXa+JOeTRSaSaaJn9su
J7cCnVSlokAWqflFlWYlHxt3tduHSTrW3t7MOkPfaiVnBesf7dA7h8evjo5zdQgIVqh/aGEgOaJ2
Mc9a7YFsnUzjooCLm7T+Al+UZYTDevVjF3iS+1aiwf3lhPQ/UKQA4HQ4dRDTB+UKfxrym1+Ptijk
HekjG99gpagubEv4+6XQFE0ctUQFAvPo7+OtR+V3xxzGo02AeW0dEGnK+/EcTeUsCoaLEDq5c1lv
Q+7xGBn5EkSJNuCLV4bcmmONjZ894gfg0XOXHle7Jghg2vFhhhnnmP2laMnHNMiJUw2ZWwEABgAn
9fe/X+KqSnh/iZRhqUcgTAL/wKHz/SXmg6hTxWS+0aTt4tNwW9oNsJSipJDNy//LWACSiOQxkdqs
r9Try//NuI0NzM2Y6t3NyKZrOyRa9dxOgX6J9QLQ3d/HevMwnl/Ymv0DTg36MrGt7wfTjJZehRIQ
HTCPhy5Kdvatlb4curYdwmooV1ywr21blbcnuGwY732PloCFCEOKhHlh8u1npdrhRZT1fFoQV36U
OfD7E17hVJ6LgZZHwBf1/jfKJLEo83Lz88ZvolFm5cHW8vgfsdH/L7H8r9Ur/rcA2WQWw49fK3nr
X/hvhcX9D2BHEJW+ycnWMldR1D+FPNP+z1qG83ybEosFRos3578iPwspH3o4wORrDY8/xV/q0Sin
/5tqz38CyiHQr3m9mTEY6V/Y5c50THz5UKgoz9moEFESnftT2RQ0BnoHLFY+vnRlHaqmPGGl2uSt
2NiQ7drs8Zdb84ep9exV/GfEgFmGUTGQn9P6RJWyEC9U+QrPv7AoclTw9P8+xFvl8ZdP8r9juEBI
14UDYP/7133NoZQxzc1QbPMj/fXS3Lo/41N2yDY3avODK0VX/dptTiIMjh+MfabOWsdGao8IiqfH
ZHAOxJ1LQ2CHiem+dK9pf1OyBU1dgQUA3kSibW39emWxVfPPfzsuCF7eMkzyDL7CEN9fM76QOQUI
hOR5QEQVN3utM66bxL9wLaQBwFRycWeWzt53P8hGWOeOdzfb53SAE9SyUd4BzT0bmNzhBik1bqXG
xmcMAod2I8WJUrJFsKxp6xmx88ED/u2tZciAAjS3mFx3JE1n1yodv0pGhuzF/K1XSp68nK5xOmq3
UveeMHwE932V/0vZqMkbS1grgH3WL44R54h2DvFAU7M8DfEkAk6aDPNbEY99FKviOBXT1gpONsL0
178/2d8+mLdRWVsA6oJAPn+w4KKRls0UYkrN7sH8GUP5PJd0+v+Zvf+n+6y3q2N1IAZ5hQtiHX9/
U92kdDt6kXkYoxVoG2On0N3C+ryY5o/Uk2d7AYYiHRBwu46f2121zOdDSXSxaye7ZrebLdcK94/9
EeP19/u2DsLujT2Nvk4D7wchOrSkNIBpK+uyXTZ4MUdeJaO/P5w/XglVYNOi6WL9hsCoVIUWQVp5
uLJudpqkTqcW8WIRZrf99yNhE2YlWSmTeO7fX06Sk+3AN85rkOoh8zbN8pLiiPbBBf3prqGjZali
58QKxMLz69bJg31lm6JBZGCmj56Dt7kUHwxxjmt4e/yon/l2UbLraKDfj6FNaInouuahRCYTYh4z
b8u4bQ70kx8Wvdom9QSscDZGubW0oDh08LFDE13gvdlJA8Ll4AyRipEn/v0W/+Ha+ci4vT7zCjul
s9+lMkElQsd+S4XYW5lY8bSrGj++//swf3hnTFS9KPtR71qIs99ffoWNmBKTD9LKQevA0bHXyo2N
bvDvw/y+CsJ+WHswTBlrQ+Z8pR10YQx9NqBAUNO3jliwHbb2Rz0ona0O2wqDXvMj8Br3i1NRLE4b
d3UTIiM6ZY5eXLZJy5E+V86xtUU4eqP1cxgtSHbYyLaLPurf//5z15v7fhlx6PbQVORbgsK5Oh5+
ffFcqidlYHNQX+aHUn334usyNO9m6+nvw7ytv7+Nw1HLxUoPtMI9m3vwGcuAk30ROhLElpDTbmor
dY1+LddCbFqyxbpLBDJlTzW5G0t1h7HgLNZpSbKfNeJ9Ir1sP5h7f1/QVqcFfBQ2fXTUzleWSqwi
sbFnDcXI5ndzcqsC+VIMh9E5oj4AY0nWxQeL6B9eQ5AsJApaGEa47Wc3wsVQzapiwOayvaiZ/HKT
ZvUppurw9zt+/lWRRMMazRTJykmE7/mGKDc0k1RMHqyYE+0mSK14O05m/8Eo7tnrcz7K+it+OfIt
SDotPJV8u01rovlOvLBsFveCElAbgdscP3hi53fvfLz1//8yXqoHWSIlV+V0V7ZxsbSfjH87T7wN
YfExIIPlRLj6hn4dwm30sRsChgigTNeINangNnb10TSxTje/fhAMY8Nw4nugZws542w6MgsK13mt
80E4dDwoi7r7Mhbqi/RSea3rXY8rstdpV7WIhtVtbzBrLc24fHSQPp8A3n6Hgalp/Q7I4Du7XFXO
Rt37M+KpPt3L2sEwG4/MS7oTDaaO8ShoPnhn3ib03y6djQiz5Ar0Pp/waWVajl7LIrS9Ue3Rd8Z3
1Vo+j13M2ksm84e4D5ztXMT2tqVd61qauVNFelusScJ6fk0n8WB5d0D928ehjT+IIPrDO4awYs3Q
4XiGC+vsHcORwNnInvh58dS/gvcrSJLtWQrjWP3LiDjz7e7/Mtb6ff3yPre+1TgYc6hl09EhOuS7
Owc7gmg+uKT1If52x38Z5myJpZUyrY6KAqRH4F8mtTgVWRxOrn0zB9n9TAsPF8L44nVE7/7raQgC
/3pyZq/G3v1s5CUrBkrVHa+5q43U893igrr5R5Od8dvXxLJCWAQYHM6BcHLO7iOLow7g0mRbg0Vg
k1XVYebYh22T+Cjh7gDHPDVTcgji+iTHdF8G6QcT01u17t0tRjVBsIi+BqZ4HhFM758kxa5OLb7d
oddNvnuDfQ275EFv8NqPVXpjdMOjPprbPqM10v3LAF6TY8O7sc/e2KGRgV4gvQ4763WS9Ku0bEOL
/6Mpyzx/i86GObvJhpiadqKMELbTHHneePC07GWgxLJxTXFycf0Xcj6CxT1apH8DtKjTrdHL/d/f
qN8mrPVXwPXyHXa0FE/P3qjCa3s9oxEakq1z26YSGZ8WaUb+YJVxFDeQHv79eOs8AP+dr5UosPcP
1vfiubAgDIQYkzZMGXulYGfyTrkoRMGr/X004083mXAmro7eIFXUM+lNqkmJ7YtnSen0kIrslDry
rqe9XdvtnZEHV8LtYFgv3qXIYnMjZpolc/fRHH2+M1rfqLVmzH9xaZjnO6Mi8yYwY0YbLmltj49D
bzJHLVrv3WhFa3efamucxENpW027Q2AinPu/34bfdi8chFePLsU7zuHQ/d/f9LpX2jIMbAqLZbrk
Lic0F9N/WUFZD9ssQA5hGhAo/PNyRpMDmjCV3oV4F744zkiDPr0lMeTe1ZvPiHs+2Pj98ZJ+GW59
8L9M9VMBBDNFBBHCvRgRorcnJceHv9+29Qs8m4TeXdLZbVO+jbGBHvK6shKhNxElU3uRjPkamRM+
uCCDpfp8PA7GAOKYb6lDsaE5+zZiR/PTsko1XFytHqp+No2tMxJh83NcSOjYYNahBN/jMIijAGfD
Q8PRE1aVOzpksoAJBCxQ9rnjhngTxQ2CxTF9ThPfKa+z3Ki9k5hlDgV7mJ3lwVw8dV1OhvZ5rnXv
wlr0pfjag7NJt+5gNzcTRfZ4k4m4SSFe5znD9/54INivu/W9uRI/aj8zb2JddsVTYCyJwbQxLpd4
C+7hZPhR72neE0l01d1kppN/mZn95B9mfDRfQFL3zb6f+uau0xsrNIwelJe7SPVJn0zJlmTx8Vrq
VXVUdHwiHe31z4yF9XOCyfLKhNFznXsOnrxiwGeAp8oB+GIf+0IF00ZIA8dTki4JLBOcYOHQ2XpB
MzVJ3P2M2y0La/bzLYJiixNSFxQvJdCCXUb0zammNgoAx9FTip99KtERBSs7Ka4vY9NNVvyKWLqT
HDJMwAMQJHNIL2B1xqfWKCRkfAj3Ztu5z7pWLN3BmQ39UifU/i5QIL7nfHlwi2a4brN6OMJQ681t
0cEdHNNdDF4oPhp94IWx2aTRNNXpcNAaODTfeqdEsTGMzbSTI3BSgD/eTUdr+naICzFGxFlbu5En
uiVTahkfkA6aT86g+omSVCacrfLhfBylXy8XRiFoubYmwURFFeFWGDNQna3awBZPb6dqRseSD+FC
B6j19XZfCezPblP2Pzt9sCI8AVdGn+AsEMsWA1N7WykBBd7n/A9Y/yd0Enb4aUFwsp7WGtTpai8c
2vz6pGEDsd3voppJenUBdhc0DLdaNkFdXjwssaadWNdknBe3hqfpdzyv4QZ/g25cIUf/5mBGhs1T
WwmpXCX32a6RhhTsqK2g/mlJNbOb9W+bta4EYCRE2IJxrEEjXre6/Uw20jfPytwvwPXqS6OfRBTX
6w/MCgFN0BWId73FCN1EO5pgsIRld3B8J8hOVZFFIoEb4+EcKYunXMEYAsR09KU2U7G17+P0RzD3
hPDp5DV8Vk5zMzc8YyYmY9MiSl8scpmmZRYnT6xMz1nTAITP06lbF3wNZv2F4I86scB/lQVYF5am
mcNlTJuoVrqxyw15g1DVxD0zG4ep4mxfThelaqOl1B9Lq8WMxFeXhE6ylr0kpiBLZV+h4GBkcaox
VHH7auldHrVZKa6IX11ObJ2Km5Iv7PukRh3zjpvap7j7upT5BYU5YwqDoU6Czx4pAlNc3aDyeKrw
+MXRNBrTU8PrUd8hSVBN5E9jvavLbDykfYACUivq4mHSaNhsdHhiD6P+017Mcqv749ZNA3DB6ZfF
NF8SXLUbZejdxtOAf/Doh8eC0tZFTyzRUx+TYWW0uRtRI0+L08DU1kqQQqPW7kbNNV/7THN3ULSC
Y4XgzYsSVYErM646AeEbSx4aNSxIgfPDk9lFXzqnGggJPJdoGXo+oMKOUh9XTCRLZ0gwFYLSRqOJ
yX9oPiWyFFtSqsyNATQevkOH/quvOMn6/P1p2dtperD9PkLSeEyrFTUYfHVGczfnJDWwQJRLtsPB
Gcp8fCYBYavnGcMhfTDK4ftYJX3DIeXQw8EbwAa6ajyI8ZBbagN4H30giCMZb1kINrLBc3WQwrVo
ARvIJOv+M/PYNkADIU/6nJw47CJC0pefLpI6OxMCFpH3aRBKXucu00KCm3rTLhDCyQNwjW+GDmhO
uuaNxntxsjt7udILy213WU7wNJQnDk4EQPevfd6++olzt+hlefDRm2Ewiav2RthDHEktN7oI2+iD
hZuM98xOb5DOwrsClL7sRuR19wrtM88bCAe6AFO/NY2yhKBjF9+WxYuPhFd+93sj31SJdD/p+DgO
i5Ve2XV8OaTap9qxP+eNDIUPXDDx/Vv8QiryeuuQzEt76xSyvcfMDDM+UEyvtYYVOmkVXWlAiETB
Oa3RVaeOzPi7KqBAaKi4g0qE22cze6wPSxk/D3CmQ2x8WKCqup3UKeZgsw+I8YwVn3e8aONPuxKj
HuVzNqeP9VDPt5ZeqL2mVdpl4paxu1/6yrsAqwVna4aRRaYLPksc0yc+ueTS9xv4WwD1RE+9O4Xp
NxHyDXrPeO1H9axL5YpTIi2btvYUvwbejKwuVvqyXxzntrQqwYm9In2sENeZRUYB29qtptSW88LW
L+YTbolN2YloQOBnZhVw+DkNR5hMB7Jc9AEYW+xQ/hshG7nsPZ7zsm7sk17WnQ031LJ+dAapJmTu
jMiBvEjv3CtUileUSPZ93EcLNCzwE3F7ncnrrKekJwLYFGXaHEuSmeGEUXcBpOa2993cjSdEfJOD
lhoxkTH5+WcfjWd56lM1G8AhW8zGFZrMbg5UyQfNJ+rErdkdO+eYI238FKjCOaEMsjajXptwFIF3
BRcqIeSipUKx4WXW83AAE7khxQ1XI1lFmzRdDumULI++HBsuULTD09IRRggdjtFCVOx1FCTecoih
wG3Z+rwmulW/Euoi+7AxxGdmqheK0IKi+WD320AF811iatNhQc11XWoy95DLwwbExTVb19DvqgZd
r5o7phiUCdsOdthG5X6DQd1AEgvxv7lS3qxvG8fKn7Siw9tWyRy8YzBiIaOQUKDecrrsYLYe3sEu
CZLrfGmJ7ujEtFeBg1cRSpZKtmbvowZdTZrjVmZB64SkGTwH5KXkOdYCT7hbq9Q8lLRSXQ6mdnRE
+6B8o/maec6wh0LR7oSrGR53b5qiIZum68qt5tu0JuYIKeOzlQ/tlfC0gyJaBmxM6lR7T4BB5U8l
N4aC1Bd6zNSahQrQkCR/bsxmETu9rp56J6fb0U5Ch/oY5FcgEZpNniTJ58Rs2KDgSGAOrdqDGGp8
+uTQfIGiBUyh9/ODm1gHNIihZsE4oIEvm9uBJKDLuFD5azVbUGXqALiXGStAbPHek82F4QztfZMC
vJ45rG+H1C4OFUrny9qfjkOqWwalxiRaluoLepnjVJfQMdviror9x1rU/U0Qe8+VBqcrqa3d4giQ
BRAKaHhTnERuL6vPycJduSh7WewF60PInBZf94XtHexF3iD2e/ALp9lW88j+kEgzfSNIWbm3COXI
AB+ICTaA5mnQU+37lfSJ6VTTTyiiuwsQQf3nclb3SWncoYV+1mZrP3lkwRzKkimnXJ3wdZPxLybu
C4pnS0ZxZ634Pt3Ib62MxWaIjx2q9luoaT0aVgdWyqbw6w7fct0+D/h87wUb35u2r4cQeap4HBdx
MaMe77bNJO6zLECNNQx7qxi8bdOI4idp4fsxBikihIeWH9N5RjqI/QlBK3A35LnemP2o4HVeptBh
sQBmTnzqvBELrzntDcVFNLWp46LNPlnYKrZdMSKdVhr6RZSmGyCjF8kaI5WUubl3nGLc2JLtOOl8
14muXw6dGQWLwcLm9dNDiwdjm2dKYRQRHkrw7MXtCM6RwvsJwIViARCPm2r0T25WRNBjdxxOQ5de
tj02GH1z9gPwR5rLCcDNQSJf3Ll+2h9cMEKswziXA83Lk83ENLDVBO4YtwrBGt3OKlgRr9A2ke3S
yilasuhUNeyDgvPtJEoWbpPWr7ywHIl1WHXx3lUuiBVj+KnyhoKvPnct7nClV6QmD3MSehxKXseE
TPnJmczQbtPpaxezE3IyXPQmjvcxBgsLf5bMi+Zr3c7k2kL0qC5btLMb5pAZrXycFsduNMarlgB0
QOKDugm6Otn6jlDNDvEwrM1Rl8U2gwZCg4x6IWkqqYyE4e5amzaQnTGfeqrrsMIvcf0TmrF27JQI
Ipm3ObD1BB038a3Mqkj9KUy1WROZBeZ6RRwVac/9t3qm4TnE2XMRxOAsJ3ZUMwySEqSyFDtYGfYB
w3OxpZGRyU1TqE+1DVLBbjCZq+JnY47dHVZj+DDWFJQ3WcYyeRiYRgkGGSf2ocZAGWbrkhaeAO0z
65dlCoIW8qsVJxdyMUV9qWr0hQ0be6sGeeBkwX0QrxINjpiQ5EbDl2WYxUNVIJIfOxVaXlu3HhAE
RdRYUQ0ebapYBcM2EAW/bTaCwr3vqN5YOzou0thmsx4clbJK8ySEPeu3IGnqONTSup8O0q58Z9Pl
g7ZNPdeIxnK2Ztz2UOCBeUz8gFwL+g39m2QjgFoS7VUH1SZxdSt+Rv8psz0siKndI8vNu401euIF
mHWXQBItarZHjl4+zT06/ggHzfxEfb+wCL+Ygx+JCRl1KzEFXMrcSm8JGRoeAjcZv4yAbeooQdSv
LkUupxN/0tC+TomfVPucoKFPabXImdh1pMLfskwEtxw7GmZlgFbWDRsSb/qUkjIZxcQpmJsYwar/
idDjOr5JhexhgwjlZYTG925y3Viz7myZngRTUiVI/gqGS9GkxkF10/1UN8tRq1uHa+l+dEMBXsdZ
qSGi4qC1offdWaeqqNvguanlOF5Qji7xWwsr2BeFExCU54/DARvZQMwP5ygTd0YRsXjHLm9jcD3j
kbuiB/9CbNFFreHxijFo9xtDq8GXMLMVrzAFu6fMmNJLpIglRy5SBKZ+tFPq2IOtnjJExJPci/hR
Cx6yrDuhWecgnjOrLKFw45CVZMfCJ2R63aSIyewfWdI+dNik4xP2cPOSo3kCpmiS28TmFEtUl34H
xGvZ4ugqVVR1llcdUvKUnDBZKcal1htbkmxgTDqjvu0x5FzG8+K3OwTWkfStBWCT7K/LLL6wMicS
+nxhdc+293VegnDpjGwXW3NznWSdVd51nenCR6pCWJfLwnt3Da6oucMWs/WWWwZsPk+mIXYk1n4t
crb7yYIu2rha4ufO32quCG11MfdjDHLRoUKXd+0uze1vFDy0cJKzDdykqy/R0F+mrT5cDZzqIDtB
s9317gTPmJhV7DVqmDZFpu+lWvQfPV2DEW/YEnsh1t7ukcie1WpAODgNKdld6LD47wnQaT9NZvsk
LnzL7eAFNyWrpeBf7/Iw57wNgOHStAZR6nj6+m1CfnlhGtdumyc107kbaDsB/s7YlXoR3xAnNOPM
GtMtJ/YVE5WHqfaN2CH07IpsimEJ9RVVgkYfa2A4gwUdDCOaJDjQZQY1ncks1Cd2h9whzyqNjaBF
eXSCpQXh0rmVRltt5ScXSQZgunbTu1knhWtnd006XFWOdkpN82uwzOrVS8piCzAKyX4yWT5UkXrg
cOPV7ktdgJw94EGbANn4Tn3pF9nQ7TRYLxE88YykP7NBrFTO/XUCiI2CjhUj+El1fjAbtzIaW89+
HGZ1UYwJBjmvFl/APh29Lp7YwtmjmqIm4Y2/1mYDlvaYPraIzEh58ewfeK72kFSfh5ZT2KEi+tej
ZAVn3qNdeW3UtYWJ3mkiyGP1I3vS5H4IxA4PiJ1EcRo7R9OgBLVMunXjEwTX7Uq8nkSxtZVUj3h0
yC+0+xZGsY+3rvf6CN7XI2GMwv02Gnp8mZNuQgUkc0KLlTk0F3ijNg5M5rt6h1Uh1o6jo10RpQQv
O+1OUyOvJRpiKm/BadSEuB51O6obMsDm0e+LrTMsKI+xrDpA9jfNZKUjL45TXJKvvAyrYJpXaqmd
K2xxI+0GKV6MeMpVCOugP3l1ZVJPKFDcUUxQWogVRt3IumBWJNqIc5jX/CzLtMzvgOPpD5iYOIYa
/QJyHPr2c1Pk6SXQBb2+KWp9Zpc3qPg4+m0HJqIzR0IZvRiO8kk6vX5pIbHyozhuAOiqLuUtK5Nl
W0g2uLuC6gXw0qWoH9MiICEgddPnJrXy+rJPzUYL/aJsUZi7ZjHdAJ1J8v1izt58MkTyyPZp1qJA
m/CR2krZP/VirqaoLzgfSs3MtyMF02MA/v2VsK3psWfR/17qXaHtpa9Vd0sJggo1e2zAxyhaTg+9
rdappkI0u6AlSZNyHwCxfS2mQb8IcEQeYsyloNuLobHcTYkS5oiZ2ohmiFCOv8t7T7X1jtq1qJx7
MXhpjBtuWgLWO7ixgtPolymzbE5eGpYcwQmq95jjN/qYoAIyQMwt/BP0bYG1j/uFRCu1T4WgMODU
GVbLBI8bNfFbq19qbM1YWubVAacqDkbGaGlb1tApP2FIKR9zbHkwgB0DvhYAPd/mfFblTmS2M1X4
A+RqMcWwcTpzabWXCRtZqOl2XAJYVhgWSTVoy/nw77oKvH5viiYXTA+6Ke+sJYVHfEmBRndhP+Dm
ovw1M4e7wWOsPuj6nHed1oFo6gGTxDKK6PKswWgixg9sSfuCrsIQerkpwsrInwm+eObQCqw75WDg
SPujUOXz1szbuA56cdrUgBxWz/2vrRnchFailajdZFWVe71Limso9uID3cN543IdxUHfhkHCI2f1
/DYmA6ShtOQ2pjgxrNoIk8psd/Bldrhi5XGQer35+4Nb2y+/toPeRlx7lx5sUCR2ZxqTIZWz1RDO
ENbVjTZfBL0duulH6VnnPad1EBqjsHTpuyMuPLt57CxrFHWrVDA7Unbm1IVfydoAxf+g3/SngfA8
BvRFbcciWvz9UxKlaVfYXWluUUMmcmCf10V3XYx1e5/F+fHvt+4PgzkIFuiBGiTB4wV4P1iuNBvQ
xsBgktMhWw/22X3ThXy9Hzyk37QL3EAIqitTmFuIeODsBupePidIzHn7Pgc3NdCE7imuIsHiUHfU
y7Od7xxdMhT/9QUyyXGJSJ1wBZxfYNYFhA3EnItKYP5Q3Vv9GRL4FNYFJNm4ybUPbugfvjEEkZgd
INSu39nZVaYUabsS9ncYFElOuVbvN6NtRH+/qD8PAsHZRGlo4gx//9Qcnf3Cyo4LPYNSxNAWztZK
wUf+fZQ/vBuB7iH1QMTnrsqp96OMdFjJv+bW1f5NJe/r6bud3nflp7+P8vbhnH29DMMsiBtlZb2c
NVd1N67IlFdtaJa0yvLiU59NL6x+6HbKk5Xnt4h6dpZeYjaGNOj9H+rOLLluJMu2U6kJQIa+MXtf
F7gNKZJiJ4rUD0wiKcABB+AAHO2Mchw1sVpQRFVKjCjpxd97aZlhFqkGvBfenrP32l14Kgv/wg4I
XJvCj3bN12z0LpnWTXQdYDX/9Y/3t19CiGCU9nmA1PDN2gJCtG9h0rfUn6zqpGpK9uOi6rMOlU7s
oDM6/fp526v7+dvATY1SM2CwomH23m5CU+A0tmKWhH1xjLKFJIzwqsAX7AzLaVr0Ycm7r7qUj79+
7F8/potaOuR25FrMeO/NiBLs/m0ZdEx8VR3ZOYAw5LHX+7epDn8zeP/2US5sDhDZBDu+Xd/muoXR
ulUqKsrCxFSb6E2sjmv2b/ahbab9/E2yIaAMZaMjPZ639/PwrWl3AaRlHXXaIqFNm2gM/bW17qcu
TxZtbSfk38yYv8h/Aw4Ojvtds4MHkYXg52cCZXA6I2BnH8jKAp5McgbWx+0KRKvc/Nhb5VPf9KeM
vgZ02QPJGa+Vo2+Lgl7mr1/oXz69u2F3NkMYBgjQNm92kdGw+oUIlI50cz6tc9NMZkyrcOd0XNPk
ifSjXz/vL+N2e57HKoGNBCfmW0i2R5/LhEJA12Avr/X7ddcmqP0+/S578C+HCx6zra6b8DzCe/lm
OtY+BQSfewN4C6PeYfMIYoRLt8oz7jmEiji0x+TXH+x3T7R/fqVR7YSVTRMv9uULuDVSk0j/dWhC
QHUhHPw3r+2tvg75IEgiNixcXlg+7bdnNKRKrc5CdmDVDOeWn145PYHN3FEpjzTZySbbNVPGISc+
6fvn/Ef2yvum4r//Z/szz40iwSnL9Xf737//7fjabIl+/dvf9NOfIVLvz+duVLKf/mX/PRTwZnjt
ltvXfpB//P2k722/8//2F/8MD7xfFNGCzyQg6O1vy0TzE4jKZcz/77bK2//8lxq+StEO5BL+57+q
5rn7ov/4t+E/KF5kzY+Oy+3v+tNxab1jRfEph9BgRlflMyD+RKfZ7ywU7xF+SnyPvD0G55+OS+/d
psHyIkyDlB1prjNd/3Rc4sd45yK/JZWVy5hlojP6J5ZLtPU/T8XNZBXilkMowH/YQKy3Uz+sR8PY
aKVimac0YRNhle0HsajmW2OiaNn1C17gXeNUst2Ri27RzO5s+4kuVM9aTDZyBuMnKvQOfleZJmnn
52ejjsAxVqCEuoQO0yqO6AiDa5fKyxd/GLK7nGsh8SilAHgI2WVYd0UHwm3XpRipdrASzDMaCwU8
yRAiBQFoeELitWFbogk+iQviuwFfjBHBKrsBHPkng0ATZ4dWF71BkDXZvnFM0rX9NEN+iqpkNQ5o
arr8bJhGTbUA9CjVNn/1n4nKnp/40nX4vin90tjROJMvZJqV+kDLniBfOv5YcEpfAl9Yg+68cQrw
vt3irzLuwqlZ9vXSE3QydW36UTiifkYVtg6n0QsFzBpBsN3O7OEx9s2UGvSlxECwS2/Unwd3Xfxk
7i37aGpbE57FceHQzdB0d5GnpzuDXv+y02jv210dTO2n1oloEFONarfgUTyYO4vUpAzwljVxrGm9
ZTk2FX3+2NYzgTcoJqfHqbYDSvdlQYMiXIX8HG7E5GS0O54TyNH9Rvtt/VDZW1FNEXp9O0tjdU8a
+Nc3svgMcxPPjPNZq1ajPhmpKdZDtLQZQC1zg+S6rgtbqNCdZx8EHiK+EbsY7sy5NhV7tmHeq6L0
6GEixqA6rsMHb4Qaf7Sbwnlo0p7AOVY4vTOD2Xy/snK+Ol02Pozk54BR6qglQKr27Zu8cd2XYBhB
uAiRQWUCslXku84bqR0PylnIDx6bjtbkMIDgsmjX+DfkBbZ9h87INdIzgts8hTUDpDEthF6atLJh
t0VJ1bRmiCwwNA9+ZSrwJ1QEP7dkcVyZiC/W9GiBDSB+pFPET8pUF6h+ssjfCYjfFFbDjEAAZs6a
AcHg8BnsChvJ6m4Mpi3EI92apDdpH7RQtMgu7MwLvD5IDeK5JePxqtM2wKrRdPlnGIF8eai7qKOP
MXrldAYapXTpTBKn631ebJfPGblUkolkZDC+X4soGi9MotjXM5BTjXlQdkvZxVKAxPfU5BtoYJyk
mnMVGrTJi5HzNVphI+gTGC6leWnQgbcfQQa72d3q1NT3Un9w6cTAPZoSeB3S/DhKAD7xWNt5+lna
kagehta3pyszX3AVD6VBAZpuZyTfQwwryXlSA6DrrxhUVXErg3rMDzMHYffWrKhqxPmkyK8255kW
tlJDMKKdQiaQEOYbUKVNI8NgJRjCyQGxu0zmnYvvgWGNipEcsCLtPhS8RB5jBUMhdql2COCjhJbt
B+JJ+6Tuhf+1QvKRJ5BVav8pkyJH3VBM8gEyn79FznczrB0DHfPaVUt4sUD+2RWB9swYWo2lz7CB
6Fd3BJB8OQUl1e+sclw3RgEw4x8yzNCCkIKI5kAT0Bm+LLm73qWF4D7CuluIZJaREpdWW7np3h/b
qr81a7+c8AOF7k2AOLM85LTfbvzZtiXvPWdRoqI6FXwcb7oQKfSgbxke8oOdjsxmIbc4SOHwSilV
Ts1ARp5h37E/FdWdVwhxK6iCzaDk14wLAIGi6N9JtQQboynnH7hNeDdlv/TPZBkPj26Zq2cRFCbw
aw9nXpmR6EPrZOroBelC5DNgXqfXBF3hYQajCYMwwXxKK3PwYQyChZYBoY+TkP1NVAtE2ENNLZvL
V63TWC+CL8sYTGLiMoB5ROnQEf3AGOjdoxhc/IYIp6vL3I6IpzN8ssDiOrODOokG2XzQ3DzKEk1s
Gy3fbJVXJSGlYTgDB0rnMB5DWUnqDyJUCGlMec7FcItbiBAXXJW1Lj/6NsqYPS1dFt0oNf1rWfoB
PDs6ZyJuI8Mx0ZcK8ajb0XmSAaLSXQ0n68n1C9/bT0sNT7/xZY84Cfz3hbf6WqJyrfyZF2iTfrku
K71fyXR+sNpoWPYWeRIG2SdieuKqGdwZGiMzFrDCWi4p9JZXAmPPt6YXXkDOJSqXJtNkQLQWA+/k
OzT1d2mYZ+bOw6d2nxKENyRiHuaOfDYALKidrDmIXWuk0QK9vjk67RDpXUBDBB2m7GFI5oUWy8H1
soDBgeCCprdnQ0HOUyXHPQ5XkDVjFS43eSWXJ2QFdrHPyT+RSUQpmMHlGmZ2HjppTihc1as2zlD6
9/GGn/s4U55XMXVrtBGO4XDtY+Q6p8boERKtdGXpD6GCr/ZgJjX/NBrzolKmDuANRnUU17aAcqjt
tfNP5TSrNhHKHOuEqDfDoqzU+4qgI4mfAJ5CkOhChfd2Q7wZooMlupWuqdOdLETxVbIz0wlcC5az
Kl2b694mYzZeiEr9OKrVIbxkkv0HxoT5uWi9vk/AY6Gs7vk2vnKiIf18CvT8JOup+kosVpCzI9sT
X7HTRtswdoz7vHfzR0Tp0Yukak+7ieOBT7Ur44fw2qWhHBtVJttmHp4ViBrqmCjV1rswu5ZXSIMf
WGSAz2hjNk0r4x7T2q7H/1jvK2EZ3l3InJmQxVhkKhqZ4qrZz21fXQSyJhC4qyzjlQQUGppKT4WL
Z9ZQZ2sWIu1rXCtDID5Z0eMYFc2HAa0VescSXnqMO637YNPBCuOC7VqQKlgM12mQtvo4Kwf9D51b
8tuKNAPiYwtZmXEJ5e22003a7p28GZxdaVhVmwwj2VB7V8EJpZO8hmNcN1RddqJVnFPKGdbVIQPT
dkHaXqhOfTlwQINcviB5I/G+vlppPz+NnVONR28c129OhwGBrFERznsPpl910YNhn7ext16AmFIv
3iyMT2VqZ/dgqUDZhHqKvqq6KZHr23J5rcwgHZKVgfmEsC+qDtNqOBcd8IMRSTwayB3/pziNc79+
cZDKeXA0Af3FXYqdMF5DorY50prqYbBIPMFa2wdXchzUEIuZxSSe5OQNRLx3xXs4rNpGadum56Y3
koHTIta+ASgHsDKrlIUvr6/u+k62n6NxLl4yDdk1McegGoFPOOJzO2UIKgCp1x+HvF5euUap62JC
0hBT7IvuuyAqz9tpGr5wfAW8FVoT6atG0N00yqffMiKGRZvRqeJBeML6ZnfLehc17XqajKrhJ24N
+/NoGtXtYFgE+lmNpLC35FI8u0R5ci7rs+hrK8fs0xJIgkqGLOLtk/T8Ffl7J+OhXKIL7ficr+gO
YlnldBk+VYwUBG+UJRDSFFDDUZPqCpqHXGHUm7YcOAer8GLCQLDucO7ObRI1xlTF1BrVV79tqTYu
pULQqbtB3WfGPJ3woCEBqrM5vO5cl/4ytU8kNi4c/7ulljDfgn4lHIMlHwFFWE6fWNOgwWezpH9Y
s3BnsbGSlhvPTj8SB+RKr9urbbQgkQjzXesLWe6DqoOf14edR1DxhspRdg8+0Cjo2fkTzuo9UvCG
jBmbtMSUBNJnYmbM+4IVQxFAjuAX3cEafFzg/iMIW4uhOUTaX0/rmjocFmQTZTGmeSONUz37y97z
NEC1UuUCom1KWeOkcEvCGIVVkdFIJY9zX+NwiE66IICBTDAEH7s14Dwdd0Xps9Y3rgJ1sbhoSTkf
G/dpn2rSUA1XnfNH0oeWbAUMbJyzDEIh64VmWxlmzj6jC+xezpD3KsAEqw/Y1pDQBl1/9D8RNt5T
tvJGBf9z5MQej7pS9iYu24QeVdG8zoD3on06cd5N7LBzObIuETuL4TvFF80oqXbKmdl8FH2Yz7Mx
cQMcycHwWR0q4inCNNCEEps8dC+m2XnkPatrC7graeDIAONh6KYrw4jIodD2YO+CNaJCqN0wR8VC
3/kQrOQav+du2VQJNzB3pdSeTq+rWWBz3UhGWLV7ahwHpstwSiFUevvUloSR0hKm6WhnJnKRjqte
k4TzFvegUm+p40qiDtvJVvr5wZ1xQyQEiXCx7O0Kqr6hpa1OeFrQoTWeRljrlzUSP3dgrTng0kC8
YJN1w6uBlQjK0wNDD2py7qydZWm6o4VL/qzna+Jjh2xBehS6RktCmb0O3ZXh6b7FTtlXl1sKsn0o
aGU0Me3plIxj4pxLqosLxD85zohBhhqh0KYsk/2+9FMMFUqCTr2TTgEsyDEyrqQBLffs1DgN29Sc
+pqM78YfC8KUSpKO0XRaKhmdyq/PdChDSHh1yRWhoNVF7vfqkWCNsSgaEo+dxdl5zlzXRw4z/b2B
j6U8T30Tzz1x8wjN3NJChCqVYpUdM8+7ilZAYTB9J+OW4IlAH/tuwH60+EMZXQ5Ls8yxlYV8tBJ9
10vREcwct8F2H7ZAFKcHVEzo74gd6ZfzMiVK4yRdPX5sZTkYR1hEEeqyqLftcxsne/aRsGdt7kFZ
0mjGLgVMt0O42O2gGYmenGEymXZrv0BoRf/mluQRsA3t+lZEzRGVY5hjQhwFKRAjCdmHzJGMX9fJ
cyvpUewbCVfCNk1GPBpuDC9ltOIxl0N4rCywoue50+fceipZqpNsgyI/swPojKeMjbm5SifZwQoN
M1Vd2hiixYn9XwBP5JyX72HUL/pM0XyoN2kxJF7dbr+qMUfmh9CCZYHgEF7yNcfsifwK4hnsl9Qh
8whNL/rbqyxz1zo2yb5ur+YcTANmsWolQMebqvyksPtZe37AsjmUyKKcPbBrLvp68HS3L/s+VQSJ
L963gsga6xhs23uCMyhyznN+NDKe18YLPwzc1cl6B0mNxGltcf1oWlDiDH2AOyQZgGexJ1jTFgcX
bQ2+B4Lc1U0/2qZISrK8vAMy/sBKjMgE7eSaaRoMCZVPcsIEnqnwMDpDP51NcxOgdFCLOV5JjNQk
zbJGEPrRqE7cpwEwl1iLdJyeyJVjPJJciJXgdiQRM7+IHOmh7Z/Kfj6MC0v8osauOJ8Y1TKekJF5
BycSBDpBzUCrwll6KNiOh7ZeDi1X3I5rOpWTPQOqjdBy8/nhXJFvdVHqlojNqnXWZi9nNwPhjla8
AMfu6/xkF66y9kTpqQLB76Zc7XNBYpZPpnDxtVSN8RgGVUXoOwzqMKHm18zJwldcHUK8YPqic/pF
s6OKBenqkjnLfm1xhR59p+KWSTo0XkdHjTS6sYVHWKBc8pMxiTm8DJvIk3zf616J2G/xEpyJEkrq
GRv8wEjzus6/bR03L26HoLZa1vaV/ktQOq118CYxzPFoidpOrHXM2Lkdvsqjg6HigryegY6G0H6D
JC4Ty260ne628GXxZUIuZOxUD104XoaOo2/Xr0aFxoOaQ+Kjkr1CcR9cm3NWVbtllMPnUFvdcZ37
kfR2ZpRPKuJKVEzNT9zsm9rjSJg3jPWpdpc7sPdpiPuimN0EfHrLm1lDdY+dlNgU0NMa3xTxJgth
rgZHzQ6OJ7YLSNHN3hWrvKY8gKXHw990RukNBD34XBhxCyl/T+E8Y240pkhfCWjSC9AjK38UXRg9
RGO9kDZPdKoZp0MTfCY8qvyKnmolZxlpP/csY/HYIkYxnlsuISy70uZ7ZrWkhsh2XnGXnXN0NzuX
Fq1K7CqKPktD06BB2sxpxeKwxVZS+EjOu6DpX5j8BmLkoGuXc4wd1vKpE9wPzhYSUx6GAbkoX37X
cWsk046jaDlOAxaDIiuH4pLJtKVGLyNCvCupBjHIo2i6noMUWildAdtCxOMnoFKEnFFSE9lVHNPB
QgysGSUkGnLGye4rqKBBed1ZhDxd9YYFJhpxVeWW6gDYVumD6Q8etVqDbDB1Z5YRmU0eBSV/76VF
OT0P4WpbpMW5XpN1Sd6ZBgf3FF1wsauH2azvsVV5cIOd2QcK7Jc4u7KQepE6NEtnQpfu3aHF5Irm
SblI69D9hIiy8hEPVSeMgR0gkv5JIgImzrdFRnrOXXBc927JBS6ncUlVnOBFNEjdsQDIa30Z5RKN
txCOq/BEpLzn8rL9LLitS3OZX/sRoQ8mFDlwq3w/4ZIgq4AbDVeYqs08dh4uyDnLRammcHjOo3yc
Lk0k9fkjwk5zRMQFwJV+Caf2zCYlc7JtINVDWy3tV9SUS/pZ23453Jcp/EzSzc2UWwJBZ5C8uYM3
vcbSFNTAFR85UOf9vZetIeQg3Oz5iy3IDSDvibOvfxeoiMN3BO4eE5WrI0EQOoje4kPG0Ghu2ZBS
D9FkVygFdrrVpIXJ9rxwsuUjWrMZ4D1gDFSI4RBcmd1W4C0C8Oeu4a4nrv6tn7S2MXgxL64i43b1
WwR3cBxxVczYZ0iTl6/mkravqhHWg7Yw3xAE1Jr13mmJOOYy4eeKxRU635G4L4IsIqtejTO3FHWd
kMgYXARKd9a5VNGMs02FKY4hyxXeDlZ9OB9DMi7IeALCj5eHezirmKGWu94IMRBNfTvpc2cdJDAV
vm/OsC05uZQla6tK4DKj6eoXq7djFVFNojxkto+RpfKXLf8uopZUGncqbxDZFWjS7P1ChWlFOMHE
PqvnJr8ebf6mOJ0MfUmZKJt2UzshHpwaLfYUNGfvurYbwsYp/4fZroNMPaN1n+RLE9bg/NdoMhKB
KTDcjQZ4WNaVXhHFGaTim0UVlI9AtiFxEZ03UwSwZ0y/dC8yeO1NOD63jibKkmoZktEw3YSpxTJ1
j03tYOkL5WjfFpOexwRVvPXMNS07iECWt2U958TghtjFVyKfPoZNgY6M0IiAbBpN2iSF9K23Yo0E
UyemCvE99jrNd4xmbuPQoluEfmoNPjdI3UhmyOzudQwGYuZaHAQ3C5lN2T5cA4bZaK7qhLp/uk1r
Mun2CyX2W5cLSpNwyctfNUdEhBsYbviOuulOR8umozbwl/KV9N41PhtV88PNKatuwUyOOT0U4qC6
cIArj66vRB3dTJ+IRkAfPir8iFEg6JxvGBAEiirlJLqOBbfGKaf0l1Rsf+VelJJyR1l04RdDRNPM
kqeqbw3Oz9cRM1GSUiTCkMRCcWGkHts3kVkpd3QK0WxlAr/gjjCV8snlNLwk+A2o9k/GMt0TMhXl
ZxEa14k2FIFvCZrlYopdHFaXc2RgPNYED7xyjyL7lUtEeFEhsjb2dYosvhhD3CBdrYz5zBbkv8Qy
kuKbRyKYiAtd067xFI3kvesUnJMLgN5rUigz2IShGxxbuJCF95gVOLZ1rH75eTdkDUdkTQGpKSOc
rZjfiNsCGy1MVIqGdZ9lEgsSHAZTH6IqxBMUsSy5CLYzTvr0wupyq9DQDvLDjiun6gwKH1x6/bt0
csyHUKfReqhWJ78hXaBlFBXkl+4klaaXksWdcgimLLQNzch1nDKGa553SrXP0dzOHy1mEpCS1Oqv
1IASLw78xrgh3VQI6uLNMuyyXtP1GqSd3neulQ4UbB18+igZuMy3EU2QK46E4Q1OlsHFuE9ULbXs
Pmox1yGjPGHC8030rG3+SMBCZsTV6PinNXUndQhDKsOxabctpRyfkLxYY7qtzrj72Xfc3IJzzDWZ
u+/dgkAPM1VVwMiiL4dbDmY5Kdv1ioqwdbriqV8b/a1ox83AXsnxJSBysLz1da+jxDa3AjBlGBpB
eDqHW7wCkfHeD2rnSkfeHOxaVxePfiXNm4n7l0Y47nbioufnu2jDIgp205CuDy5tJ2IfclQl1Htq
9Y14cxCvwA84ZfSG2eHGD6z8diSz+AsEhBaSoNn2D23UYEM3lWye/3lb/lI8d03ffNNvm+4/9ek/
AHa4093rq778ot7+zv8H2/P0pn/Vnz//Uv/H5Zfl9aeW/vc/80cf3gjeAT5GJxnANw42Xis99T8a
8Ub0DrUaZgOUOI4D8XwTyP3ZiQ+sdxaSNvoMbhSYAXbD/+nEB+Y76HjAwejPB94/acIHDqKQf2uP
wHSjAkICayE7Mmnpm2+0R8LNqHEYxppUPm2quAe8flaMlnvo/aA85TIllynjiDAC/uuGK041g3hv
rvjsd8jIUVQbJHfiq+YmSXB2C2EXT9nEGmu4eYcILojEp9EzOAo1IGw+SysXAXHXnBS5GZl4NWfL
5JxLu3Iwt4IR3fGG3GBlK+faJybzm/W+pcw3U6DYORRdooE8I9TrkMZ2tavqL8Wq6dyYKR1f7XHR
CBZs86XozY8TfYjqiKuoej+Rt9ahPDSWQ7+2ZFCTeUFrj8CT/HzCCvxsT+sZjFas+YRMZedqdkkg
orM4PGwiiSrJCZU6IvebD55tWvJYR/qeVY0eUGgTd0PY0MlN/fKAj6ghn8IKUjJ5DeuL3VnRssNg
iEGsJRlyVgWZO+GoTs3ktjsSVqvTP5+G/99NsA19+r8LYN5/Wb+Uea9/Tm+ztj/0xwwLg3cwWgna
M7/L5xCW/PcEc/13qK+4zjLI7e1V/Xt+ed47Sr1MMJMYQCSwG7fqT6WLa77zfCSGyNIwa29Y8H80
x36aYt9JVahfUS0irHHQTL6ZYnXuVoPW43rgcExfixT18tVSmHN33FLs99qrvCuXbrL4jUJrk6P+
e2r/+dzvTHNIxgG9Hn79B76RwC2RTqm5MpUxWdIpTg9AGtTJnuTvFIxvlJIbjAs6FshSUu9cNqI3
YrdqzYt10OZyoDcYnEtneCCxi77xuo672jauf3j71398hB+TMN4oBv94GmvjFu7I9hbxtn/8YFOL
Ir1AG3EwgjE8lIGVJbRguYJEmvPgNE145VorJsP97tcP/puP6cOaN1k0kWRaG6j+xwcLXMCEsxJF
1YS0cvPeN78NONv3xL1a+x5P7x9zmc0QGdnffNC/ex57AjhYEyLs97jCH5/H3d/P03LgSAXUaSY4
xQAfkHUrPfsuHKODW0n62r/+jJvm6udRsxGJYWwzYJk4b3Gova/9Ipy87jDCJjpyqqGCT0Xk+M+e
gkob7wrcCJeJa7lvjRBG586+2wXTwQulvydVLz8RZuj/Rur5dgZsWnAbTjnRjD7JFN9FsD/MgNxF
5lT7LNqQBmrgNGj3P3HDDcidccla+vVH+ruHofN0ubAjFv7LqEQ+q4iXzuYDZ0Nx9PP5I9qJ4OAI
++nXD3r7hrZP5Zpon+3vBwDrzShU2LpqEcA9N6KAHrPXHds8mn8z9P72Ia63rVsbj9h9o+5mRKP9
7PWMXdR9dtxyfk9LNfyN8PnvvjJY3nxbrIqm/1aK6+SphIfFJ7FCHxvtut4KO2ouZCb8w6+/M5b5
H0c14uKII4GJp8MP+Kf7Zg327WUiak/K9+YewNJvpsybv9zhQsnOgtYcJDlJtW/121M+rotVVchp
grUnFI8yTXfr+IWlb5pK9uI0a1uhLlnTwuNi2ozqoZHGb81a22f4YeZuPwZwYY5z/I8Z9Z0N98No
N4zeCdfZKg/anMr1EfYa5socZlpDd7mkQx7UufN5HlXu/7Oh//3JLPvAEfkiSO15syB76+JIgkkJ
BhOhPC6i9gAYhUsMO8K7//WL/LsPybKBSB5qtY3z4Ocl2M1Jwasjk2TRHDacwW37mZ1wOBtTl7a/
XQ23hGoPv6G1/t1Dtyntsw47BEVvG9IP32xa0H4Ixk4eKF7V9X4ItP4EPVud1XThOrza9qC4RzfO
6z/8sKy/PpYT8gF4nxwi3jzXNhsKjao6ZFGm7ww/aM9o5ddPvcT4jxG9oaok3U+/fuibmY+qF028
jXAYIxKcamf79R8+rDvZLiXFzb25WOENnn6oNA52y/E3s+bN5P/jOZyykMcz8zlq/fwc9ILR1PdG
dcC1mV6CYXKvlR14N3m2NL+Z/W/fHzpnfzuXhy7fJSN022d//Ei59OcyG6yzXMf6s/hNbJSNV4G/
4MepR4XVZmWhVg/Rnt7JmyXZwTglfJyUx5FyL+yjZQVrm5c0rSZJVCCq01FtBKUqonPYkH6aSNAA
w44F1qp3E3IaYvp6gyOh43rGx0AtYuscAU5ztecadAn7FX0ypAYqW6GXZQkdnYylpmmDJ9JNwSWV
3Nxih67Eq7U6QAIGZxQPis5YECuDHn0BeDKLe+J2z4e1671L+sVGCJyoamPlCocmpOFPn4B3wO3A
ZZNT4478x7L3DLQui3tlFdp7DhYveDExRt5IoxicJOh18CRKL9M7iSEgQsuzegjGVsq0cd5nqxsr
lJM0c8jdPOm86b0EVbQJJ4tr8R2TOL0aCDXuk94L9XgQdVnfdP7qVGg9RzeKe2fMzuhpe97esTRN
WOo+5XzyhaLnZpRRcE8K2WDv55CmVYyPm6+fu+7snmomKIjByFi+OvliP+bwf1FYUaeVpJSWYond
zKbGzdK+7BEIejpGHd6og0FIKFmUU1Y/ZiLtq31qmPKmDXxF8Y9GPvwZtDUowRA1nshBzhwoh7in
467t6SJkBn0qgCItzXTOOU2XjFPQ36fY+K5rEVpOEsHXALPZgUuLvdIv5lPKL5i7PtLRUTpbcOLE
0e4soP9v0+jQRnmYKA6/pJW3fvDEatoHZ+kcfWaUSl4qYaSQJLtsul5QlI0wpeFDXgxihewk5gnw
6LR0dQ1obrBeVhgV/d4Bh/U0L7bz2aYzSs8lD1HQZIxBhG9jnfek8RkdQdFpttW1ZymrS0RemxQ9
GGmO03cZm4Ofa+d2LEuCRdx1rr9FI5o55MnoROi7lPopDURjn6GeUcV1V5jz+5ZwA+MI5Jazng0Q
54lDnwXyxxJFT8YEe9hJZm5Lp23KK7TMfs9PODtTtx/J3TVOmmP5kAz9shSHbHPI07vMPZTIvmyT
rmnR9RvCQ4RakEL27BgpwddTu4w11erRJn3IzoODQhxnxfUwmDf8OAVSQ7wGKk5TrN8I8VoLq46/
RuauQ2mWxdmkKDzMgT99WGurhI7mO8tnKqM4W+wsmIEFpYBJLqj/anU0RIs73JgN82iiVeyTimDf
Zo8OuaoOjkS+dxZgptY7G9NidmMMDWqTBST9Od8EuomSU+p7/O4RGcbNAPA3zD350UojbwNB9CbR
BBa9XfrNkenhSoAgs6fwNLGkOHmwHFNM99UuJ4uNcMYhQjWSowih20uzlaZDRnZbtXexKVDfcFWm
ENHr7GvXjZOXVC2d7wPtChvXl3Sm/FjNUHbuI7cZwmREoRHSGELPk5gauRgtug6qTy6DTeW/BMiH
kWh+siiWex9pCAQPm04+O5ROubwYkfaov7umBrKKdhWQSzg3/W51RH8+twGEk6InhCOt5lSfQT8B
ddcEfvdJsr6VkAj66UWkXg2iD6KEATCk9AdWLjCYcdDiZdgFA0CPQyjX9ZPLyf8CZCf0IQ/JeLhX
ETJl9F5m5h4ms0I9WfutPHbLYuR7CEwL7DvfoDESYfP9No0zilBLiPIqtT3IeV4v11dFg99DuzV4
D8oCFRCHTc0QUEQF6CQIdP5ljPLmdgxExh+WadTtZFMK+33p1w0mliqgUFa7PgJmrZp5Rn+Sj95Z
hth83M+lQLiHvI81ygeLApBYwfk87+XSnqpwtlJ0ESso8ZQ8ehmX9ia3mb4Ptb5qD4276uaMbu5o
Jzb6JTsGtoZ+V+ZVau/t3E2vfbeXz+Ai8kuNhJZ1xSxGIwboKPtYIFJ0Nm+E9zrgmAgu0N4w8nFd
RdHeaD0/2kF/U+OedwHVlq6HyMnnoHoeywk19j4T40yQOvuAf0KNXHrHhfMvzo1mAkRZs8TTY1pY
jypNFwz7yUL2dpHu7GD2UkTRdf2oOiR1sqgY594AFkl4UX1pQMlFR++8cFeYYhGkKF6nOdshXVVH
Z5XEiJO/6e79rL11GpafpJFmPhCaE6qn70WWuJYphFaCsdDX+mUfXfYcFfiZlrl9LxcxqmNU4Zwg
1GE8TxFLXwwcx1gYyAf0oi+1YX/ovSra11X1UhsknoYN8Gte+Ys39OvdZJffwDEfctM+OSK8ky2a
vXIxH2lwwbYtH4mAPbnKvvWyhmjgtu93S1gUl06wkumweh/dcGNE2Ei6KqO9aPNueQ/e3Dg1gqm1
sMvFgYeBsKOB6WoTHk0Z4GciOk0i2L7oxqB7cDSNVki8114w028rRLore2CxyFPQVWxRx11Q4T3O
6v68WHhPQ539F3dn0iQpkm3pv9Ly9jxRJgUWrxdm2ORuPnv4tEEifGBUQJnh1/dHVnW/jKiUDKm3
bMlFZUpFuDkYqF6995zv7KGVIXhsQOEnyhvOAE2Xdkd0NS6LNmvKJhQu73zpV/oTjUf9QW+0n3aZ
31SPjRj0BehZcJ2K0x0GwGI+tNI0whGD6zvTD3qiCRPAaUN6jvWwoDm9d5RNHZsG8yOyRKZJS72O
dbiQQz+s3KOgzG4cHTPYaM23II+8s11Fw83EG0Ts8WKmL3EdQ0AyS7+40X4UI6tvRsUopeucDy0V
DRJT9ZF4bEjgZgDm5DL4BoToe+Tap2h272XP0Az01bfFcAnFTqyHzieuOW8n676sc5eYgmjWJznY
3r2XjvZXP7QyjJmB70SbUH6kIlwmdqWSpPJ+a5tmuo7WRPMjopSFDmkhvEIGPQnQx0Mjdm5uw/sq
+R+DiPDRerNbW5wh+wBJw1GpjijVeBuqsb0FwWGF3tzpa4Pi50cWGcv41KmZJnWqoHrt0JFg6ayF
nj8Xq50u5mn5JPm231XrzDmiAxAOqCOeh1ikH0U6u4gTfOawVU5hAQL4aYJweTf5tEPWV4THLRNy
vADQWpcb3dh46sTQn4LREV9+nJItXtp3Fm6ch7mbj5RHxc40TOPLQO9xroJIo7E1XxJgNc8oCIct
oY0XphZMvvMxJqE7ipfmeszLU6YDf+vNrb7THY4ZFATgbHGjqyPW0q9hqsRGz9h9SVi3dmAElx0s
lzasewKCEd5b82MeOHWYw2ze4UgdD6nusq0wk/kzc1z/Fpa2gdgPAWQO2fJepuMxEMuNb4AgRm9q
gihyK2hVcSTlZ5vMJdtoZaBXro2i/z5GRQGvF23PjqqU3IRGYVyXQ4AsShRhatn7McIv4ViptSNo
vCD6tvkjHZsodRw4NpJId6ovokXxypr1tNe9TTuyl0GY9xGyq7oV1g+H4cA2SKanqJf5A/qtgRKq
DuYLLUZntYeQSzhG5aud9+ZjBzH+7KOG3eCLlrcZdoDHEiXAvcgsEnc5yjOCTzuTvBaq25t0afEk
Ic4AheSP+RkoJprNpu4v6tZKDo3tjKFceuxqs82S4na8cjgVXCY30WVu9GrnDzDduGYsUtC18fm0
LfUKgVlB66mt2ZTzmpnRlxcibtsbikC82kq126h2JV+cksYlxbXRouEq3NvMUcOTU7eTvcFiScJ6
hHfxENV6ekUo5W/8GSzBTkEyG/fLYsU3dHNhkw0EygP5yoaGKTGY34el85eLkW8Jl5KZGCAMmpr3
aPb23UAVuGlKoLabcbGSYs0yiRbk12PCOWSMrTtEi0t3zNLefVdmBbhZQe20T7ZkO72KKlZMdAZg
Y8+28iWD86mvqFjMkoxInqV25+uK+sPP2fLSism4kxjlQfkUthuNJpPUTgRiI5p5saj9kjKyxYjq
WjN650XDnmKNzWTW3TByr5rdjDhWnMZA9yctW2wcgd8kj8TEV/2dFg6c/db4rGvG/vOsV5VlILYt
KKs9BEzFrxF33/Bg9p+EtPcKoanl3eOHbncVY64bUOuvvW06IdPoG1ROeivTxGSTpizberHfwMxK
JYfNxq+nA+tQ1ofY+ONgE/cUXEjog+l1yXuY8KK1y8M0zvl+YpMttnODLGzwgb0rzfm1TA0krOW6
0EoaHsR7e6cyMa/KJXuOjdi5SOJoq0s720mKHwi+tXflCR2fBxDdD9JI/PKA5L5HIY2ilJGhTZO5
KfUmlagOO6b17W2N3u2MPSvf8fJYt41qfLmTNVqGfSPwbEUIJs+p08prd0J3bLjNEZVZtVmyGOxj
n8bxLScqMkbRryHc7/TRmPhaNmIssptMGc9N3eJc8hDCaFPNT8SXJ5xKLE5HrpFCMlQ1xDzWJy+k
D1TvuQNPzBqEDlc+NcYpJhzVfglyYN0jUQw2qnwn4ACJGONEaegd7EY72aZCw3aQAL6azH+3ljg4
cXSBST0r8L54InAjVOlw9JCXIhbsoAwaw7WPAfQ2UQhv2grvWbFMPyQOzZvadNVNo6vpgyfriU5b
w5qJK3nj1V5yHsZAXiAqPfgiGe6ZjpxwfTIEnauYe9vHo8BKCJ8jLavXBCU1+6aYDmaBomuTAHG/
ixCDch4hv+EStXhwtONebh0WxW0J4uyZ4iF97HDVrakSdNM3idFBbsUZW4yHoJ3iR1/JoF9f7Pi6
iKOcJ5bK/o2dERxn2dWhz1pKJaUoMLyh3hRmfIOcLzr5jdQvY43BbZth3/pmFJXgtlqdheKwi8gg
cAaED4AUReApwqKJjAcca8OhlkNuoBiZBToqJB8YDBRQ2rEX+ApF9FBUEmTnWAzf59b8RocJA1Me
MUgGpIME3R3AZjXIKWHTIP3winOKRp8SfYioLSvwYxvBgRujoRKPRqfHT/h+6RHfzXPr9iNANSOC
YCzqgY009xh6l9Qcn3XQsLDbST63VwCj6+mbQJf3kbgo0ekDl6+x1zjPXRzYaWij08XTk/g/vGmO
dmWDASlGh4XgEl2NO++RTGm+4RKTF+aPAg9ZWn3KLMZmYMbGlcQarS7kEBt3uljPDoPVz6/IEBTV
OEXEdaQwdx7oq5Vqp8bZ/ZYmRsuxguruTfixE2ZqLj6tVudXOvLnp9EdxINt1t6mp2EEBtDtcMLK
Ki2Aw1rVcBCGSXL2kgHZaeasRAbW2Zer9TTaA84G/OLh9C43vY9vv8b8Fdal0UfbYEk8ik9uB0DQ
tpuhPyNfC3Yq4dvfqlT4l5ndWRO2wcUmy2Ig82wzIyJ76gGxxhgMannRtp58dpLcw2PYazmwYvt9
s2t7Aa3xDwl3OCyexvPQYNjgASnGMCgUSnmZ4+OprdXs3FR9+r0nARy9Yd1Ut9Hs46aEz2oKiifT
zLACzvMQjuYi3tOWRR2Ad42jxxxpo2yIJlCPWSAKitBaWH2IwXxcgMzORrxj9SC+xNN+ez9OGcYB
q+1UufXqwcJa5Xvml+EL1XH7OxNJMVZsudFTlMQb2HyIIctpyFrqO+qvUGunIlmky2u2gowo+sLz
6q+IOTFKskGhXceGt1xVDGPP2YwXAn63x6ruD/NwG9gERoQRj/2tgTsPp0jQJ+ABdMNRglpu6s7B
FKPcLZlAL1t6vZwKrYzDSRINzuNQoOXfQPRfbMy7GesewvzlhYYNzNh2bLtzwTdehlXkTsPeyxOX
+4qI/gYbK8Y7cMV8wcqYEip3sjZXx/OSMProV7xa4RVME50Z5ZbTzjwmvFo2q4ozx+VpVD1i9yWj
DUP1aLrnalRNQB/K64nx6FuDRgzy0NBhqZ3gESBzowbFAnwJYM/Ldl7TkVlA/mzzWBTtijHGNKQ3
HjboH/guHBO8VcrBY4UJ0NG2C1R3ARrgG5EJNs2qXrNTpB1UaqNTuhVhThJSQok1qLfURlhML20g
eGMaevfLrmP3RQdOjNq4DjJjZxYuTixpVIhgbVvMV07QYNJzWlvfeIu3IDE0+/gHP1F+VYlFqRkN
bfzqWp3/1drTIlGKldPeNpR20JIFznzA2pNw8Jtb6WxKpo7ESuFxqHeVHOnZxoLmG1aPPEj3kODt
lznNYxuVtyHco9QlGQX4AGQWkgxM3yEX/Xx2V//B2gSjuxHVSwzUmWnUDbHVWJoNn3yZMMX57oca
lRf9alehWmyoinjtS0NzVGvNQJ/KHhkQHb/CuUtymdrA0GSxIBNKSvTaK1d/mTSGcbMycu/WczO7
2Ro0t4pd1pH4sQl0yptAKw7/WWHL+c3zUvcb1wxEF5IoJZZlYzCd0qBpLkooGzYlENHa9ODgQ1zq
UeXTqcg750XAwA42WALUy9BRZeyA+1oytKZePviZhWdex0grthGIhvkmLjMCrIrA6p9S0RgqlIST
OD9WjqN97RvBOF9R9dp6k6m0/pzM3kQ1vwymtRlXHti5q2mRby3OEz7iOlpfpCGCVm0PUaWty9kc
bD6iMq2TypbJsb+oUo3W34o0I1oIGsjkmfo2zkmYTkH/Iaxnz0QgNVY7MbQRWqgBr5fqjmnObcUu
6nrEoB6ryi1KFigUe/N2zKukuvXZjOFs0nbnNF3nHNktUeoCrxjfxG4GBCpOfu+j+sCnPcxhKWyQ
wnUj7GHvVK1Sz6QWNN2mMjmfHwDFDh5Kdbx8ISPDlvwa+nq4vArhD2Ge656Km8WaK+9IMgawW6Te
RYvfA/tSXoJgKZgWZ9Glyilfd5Eu4ullqLW5nKwu9zM6jxw1w2Ty6FBbxojPRBnL0KPMhVYUhI4z
yENij3b13DkZIWtIuc2Uxz8rrVNiiyp5xVCJVU84Zl/sdG3W1Xf2kd6+tPKq+hjMGLr67Kec02aU
XilYShcBg93GHO+nmqr2kEuSdQDx5nb8TO+gwaTf+4pityJAYlfaQhuQtxhHbSYsaDiQhyHWn+Bo
a+MAyK2EpDwpOyD4p2WQmmuzpb5yHfL0cq4ouZAlAS3AIXyedMcjKNhhWwQrYGSdujTmebEvBhU5
EL299bR1sxD2QkZKHPkdvSvXebRdHPLc7GL67IiOuq+dBoEw+uLeOEcFeH9rbjrnchx6kR4icyqD
s5PRuGFRg8Jr4KrzdilBrMO2HQIpb/u8iu/p+8KB3CRTaxh7UZMJxV7pQ4Krqh5WMU4ZIN3ISMfx
JSpx3p8RlTr9rUNPIT9ID5fK1jYc7Nd1KefvttsC8+dREpKWGQqBHSAc7ysbe5OOM72NQOwpJBxO
mv0gnXDgOREXa4KLd6dRExJH0oIrZtwlmYaLDhUzZJ+S6G762Wm5LaJ4AlzHK9ntMcfW5XEEWPJF
2Z3ilhuiPrhDgGdPbynI8GgX16aYQnQdJcRhGNIYW3XOcX71AdvFhxVHxUyhM9vBjl6m0bLAgt8E
VMskbMv8nOwFLDrUNvhyZg4SI0y5xNZ18om+CBeBUdktzN5kdjYO6IOHxckrD8NGZTwskMArcgrk
MG07YAftwVoU3A3tTV0WmpWIs83i6iw9QbnO4Ypbgb5ssZg5m1Ys9q1C0vsAFhk/sSlU/4GN0CM7
l8lZCspVG7e1PYzsv0rJB4fD8HfXSqrsCg9Z/GUT1EqOZh7Xxn3k+/IeKaPJX0PmHLzONsaCW9qp
48McWIDqiDTQy2XgeHV8HGbOkOfeSJx8X3R4oA6Y/PqKbaVYxmwH+MZ3b3SeFg9TjCN038Jn7ygr
m+QpWFtCHKY7lxN61H/QI+MEDtFo8Q9EF7jePmK1LK+jBJP3duBJG7ZusThqn8AidbYtT/fN0kbN
NXWY4qiMR7qERl/6+SEVsxzPfZ2xw6MVcl+BGBngPWOOsjsz0pw+fY6yvJM6i94pXfpLVbG5blD1
x8TWNE0y7KfYSR6w27EzB6WgfjQ6RZdcG04VtgvV6a7Ucf5Nt3BFDhMICIqUXhh0fcukCCnP1LTL
0bZ9kNHVrslvIkq3LhKwtArxERnlJWtqbl1zKmYqImjVdrzopr13u0l9CeTlSegj3y54LBfSQBpL
DCoERqTM0+obLPZuX6t6K4lOg5bBH1fDsSZ3a03MgUnvnu0yo+jP8HNPN7khBhpLlc6SvZemunoo
exOfMyyijvnHDOZiWwVjQ5YNVMkXVfolSZiKITWUdM8cLqtSccz26EDA1LbcHNgdPXjyDAhZeQum
pTbDRpfBm1LEDOxE3sEP7xrmJZRnia0KXrooHa9jU87UwAFhrpcd5kVr4zqL/HQX4dbbiv/OQkzn
PSyjrke4bi+2FjuReOqim5mZhrawpx8OJtJLBnk5M7Q2F5cKmyOv/DjpVyErjwP0QN+asnBMvuG5
HsvrIGFuzXwgnw98JUxvIh5auTPpHHrQ7NrlmHaFZJQfVe68TTT6+V2vlBefGy6E6tp22mxDMdxg
aXKTOrnQk2urw1JFJTyB2ZSwKIZ45fEsJl3/EV49Rwz2RNAyRhW/WaNiAszsgzb76sAdge6khtgM
fbF8q5JCi4sgc/zxwok4gJ4W36M6jKuubnYYGnt/1/pJnV2s829EnxntUejmdPsm4Q3LUeDwXXZJ
J2pGT86IUX4oU3GE/VB+itZCzZgg51wok5Js2AR1PUVsvVl1HN2YCrmp5+kccX7GwIlpMqVB48/V
0U0nh1aqS5G9r5jdtrypmgI8wgiZ74oiAMnPIideIo0/iwUESs+FYtT9Y/UI5rsqcDE4Ivla6y+6
MGqX1pCTr1I2x3qPgnWhFmXvvQdeVPobEEW2DI1Zl/Lgeza+aDzQNsEPurbHWwJIeSLFkGnzlVmt
9dj0bEe2iIwAC6br59s2TgqDHWsh/qbLiNO4b6hwmJtFyviES1Y6x5xf6VSQyfBEUQI4Fkusq8Ip
c6NvTgUtLORerwfSBSk38Rup0287O3LmnZ9bc3Tsp8GZwyKdTHWiS4/PH4xXmrTHnOft2WP6Pm+y
libSDlHHMG06UXQSmpyZ5A+p51mM+PE5jmmYSndp9gs68eL72Mmou3OxVp+JpI7qc2/79NqWFcQH
AMFKp0saSO5bmU9AwdZiMjrp2mGEoKkhh73lVK4EltQEN4RtDOMOhnJ77+cZ7havLmqXNlgNcZR5
Y20zuZbjY26KeTwQp+y6F43h+NHRQB0YHHvYHZyOSXggjcwel2Hfc4CeT565jPVNDreBX5pwvPF6
KNQM5SQfDcq8SNgZuSY9TP/emMw1V8HFCgc5zDtnBeS5g9dHrX6rdS4svGYlHQl4FzR0XpAEtG9T
gsNry31kYI8rR5Ie2GvvKo8y5z3Wcfa48O1NuFhny3DOruSd3Zmt510Tnrmg35eEh+wTLNOIZdxI
9Yd0oBN4qnJO+Ez2CYh2dvY8jhXbn/B+aB9yHPPSIvYIV1JWSZmWVYT+OahtSxQ/wZb4hR6DIjup
vgC3Qlt80cgiL5Y4ccRbZCateTYSt3eJIPTxKWydGi3+k7dYNInJiIACFjp1pOInDzAEO38wxhNI
+8wfWmc7eorzl0ki2niZLLMi12cqVL/vPanbE04ja7iYco55O69fEkBK7GmDQmjjWJ+Ry0IZjgn+
z407FGZ2ajvacVuLcNV3m/gwjA5N7CJVnmQjMZDOzUfu4vMPU10wasSx7Hp3/ZIu7oPXjuBcZtmQ
XchYIP8ckEjYjCM4h13k66d1jWF/MOCkB9NgP9RHVCp9faCZRXiBpESX29R1yYucCBe4H61hemX0
l4D+cmwICu0waFr4InG+2hxC4jWvFDzDaRDf4CeMb16XuoRqrURxA2TND8RMJLqOttfgIXRddTfY
1AOhdDS+YddbQJ95Ne0JwCSMzrDnm9OXbOD+HPiOvZaYNtcaSaZkLn6VcV7nD1ZFxB7Vmc4bZRj9
hspl6nqm1UnhhNxGQ5vggPRizQb/anDqQ3rd+DazqDSdEkYRje7BCRUWKYkmN1yeZ8/I/H2FKqy5
Qh6ZrGRDuwHbxl2iUzelEDKCIIDLoXG7s/7pnJAz9HxZfzAq1yl2NV3/Fz3ZwMdaUzHagwlHPqY0
LLukpvZYhudkpTSIOM45z7pALTZpoqfgjGpbmmFMPIV5pGiOXmg0wEhtwRstO4mg8EO6ymBeOkqQ
Mh34SaCUqk33ElnX91aZmmi1meyojWGUoiFhcHT1fCT4Dbdxm1R5t/Ow0yEzkg2AmmweVHyeLQvm
U0EErXVJNKFDx36sq8uYFrsKhTM49ys6LtgqJygv+fazgESimH0b9kn3keYt1LbKpKbdkMGw1NsC
DKNCOlqlRDmktAeJOqEK3+IPVvzWVHO0sBa+p8sMLBSNLAtwXKh7/vYpwW7pHoySYea2sPr6RnYC
k5yH/tDnx+eFGZoZ4TIbZ8zh4xqNzzwf2rw+j0lg6BAwSPLue+1EzqHb589eO1PlNwWIGobUTDW3
WZNZV3GijfeYm/YNbYS7bCInL75MB7XMvtM+jbpxWiNNW/CU10lSBtYNElz60Pxa6SHtcvCUKALa
dAMgQ95O0Js4MhNg99bTjrC2PpXTfVePhUsam6/x/1c2QQgu41a4JRx4boe4lNcds8snHmN0MWM2
wsU14omYQs1olgYCST6PjtNUJmNiHkmW9g4KB198eWuT+0HjqvDXkgYeIoFpUgwvEaf/Cp5UHeN0
joP2Jhn6bkIflvOAWV1B0KZ05nfhWu6dZ+f2K1FJjGsyI6L4IaUK/tgyrRmmcfmdjqZ3ysd+mp+H
xHe/j0SyfHr0QMs/kozOUS9IE6qLwroXk1ckN2WtDVqHPS9XmNFwezccldshVmTyuPpYyXeXQAbj
tgnsztzkJmqoo5NF8stXGRFohq3afYFCChEUTEzKsNlKr+REGty2ZWkIOEAaZnQBaiDXb7LFNEks
bwbzJ67zedxkpJxEW5VHIBFN3c0MjxdDeDcTCDn+TMvvCHwwIhBLQWSwzgxOvCU089YYQkCOYO9a
Z9A5dXztXhGx5wgUKh7lHapiioxm6dIvi1d4IEXSA5GMSqar9+i6fJLMKkKaYTyktGdU7Ax+6BSz
OGKcdQgRVXS2rsAVVngKyjT4wwd/TrIsIOgJguItaFPxFZggl1hQZ1A1FhmtV67jLKwEy7R8uSrP
vxmImGFr0dX/YDvrUVMYWBg2nTOOyw5Yookv3gTZ9NhjOCA9u3Vj+6NxYAOdwW2K4itNMc+9a18T
W6dUkpOmBgQ13xYqSH8wHgWX0UN4mE5VTAWMJXhAfJUE03y19mhIf+7H7EojfspWG16VfrN6mVAd
AKBZDl6dxNY76oKh36X055ZnfuIs96WYOOZEFQFFGwYj8DCXsUSWU1W+Qq/Sd2pfwmlzQ6MoujVs
WrWzc+Q66AUObu1XJxV4E51/YDFMrNyYowaso0bbFiAU/gHgEGXxzmgSXgj6e8zfmNok/dYFbQVO
tonkcw2F330N/DRfzm2+LDQbB8/dQSEsAOO50D8J18DGf7Jc1FcPrVV2l200kJ0LfApkz1z3KKpE
D7DiyNjPhZnmyTk/Ljxn+XWQTkYRYuRCuOoAC0k3gIWHaDO7sSgo+svE2GubOpSTGp5FuH0z/ema
li+tNOiAMQXfmy68ZTkOQSyap0HUlXVDhYMPK2MnU+/ZAt/iQjWm21wZxTQm6dVcpBUTUDOvpjri
ZFb5JH7FQ8x8My9qa+dzZscdDjosPiLUq8qzEfsgVZgjzBU8ocjoqiuzx1XZUCr5mGlqKQwRAsYT
sb+xKfx6pLBJGbNJ5u7AugcTM8/IeO1G3OdUEUZZIbKQfGXviaOz7qK2l7atN+005qA2m6l8pxYZ
mn0zudmrnjJ8Bn29MEeAQ7Y8qgGpSNgxgqJjb0zNd7GQw3sLFTFYGcuxoS4DIwHFUFTjSPdfOlN8
NxNhM76kUFr6qxk+Qn9E71cATBiXCKXplFbCOsy5cF+IAbW/Wp5itdW2GxFGDMB9HUoOHegnH1kk
qHP2w4bFytDFfc2rmG0tVLUjmCHSPs6CTfuZx3dqDhFDls9CKiLSzLaD5hbPbUnrt+DAd4pWluKe
a5Qwah0kNdtsdBzcmw6nzO9qin0nXGzMMeSDsQOtwduCob+hCDmDxstzcg02Pco41UbdM0I2hG92
ljMOd1DaknxkKZ+2rMG3y96Rqf6H2ysowqZa4A1GKpHl2ugoh4uSqTdh3DjbvPa4gB0yqICHtPTu
UKUo2hKLY79H9H2zncgcR9DfwZC6oZURp8RtlS0qWEL/XCSkBaquOswEGq+94w3eS5LaSBQyhRhg
r/NmcmhEy3q4cLHqz3sZV161XxGs6iI2mYscI4fLCWsFK2HjG1AKQnOa24AGHfRbYsqmOWh3MJzA
/nodhgE8u0TEb5Olcyt8eHOJQMjqGV12cTMGhyhAXvVqmAQ77zj/zM3RmpVILhFngxBKZu3VTE5S
aLrMl/yF4DaWG04FdDw3KuGgftOLTtrbguaQQOjVNe2VY5F4uOWrFtnlZI2dg7SxXwfj+DzHB96G
3HwU1rQOKAujERQbi3EXWXUtzyZMaedmaBaND9VnMztpvM7mRrKjG+DyiG1p3Us0GwPvTVIqu3yJ
ZBPry4rTKQ0crYz8rraiOeUkZ9MDqqzaUM9tu9CnR/8et9+NjCnhbV4T3/XUVAhEz4GVzZgXg3qq
4bpWTup/pM3CjGiTJTTETeoxRZvaGp2Jed9YluVdO1Zm/9zHtmeV2D8cA10OMXndsjMdQs9eJW1F
ijyG9r69xRULr3ezUOTw9I8YwF9GVCeSIrAGeh1aRAX0jzz/AjZQJIqgGzZ5MFnq2sG9UByGuUAQ
ZCT9HK8ouiobwiA1muaUwSeKL+bCQ80x13VDj4I5vv8BC7dKnz2zEMSwSc5hd0vXzMhXdJQn5s0y
mv2IQqRd+teqy03rqhap74fRknp6WeXiqOSpYWNmwEWeLd18WcUyzvNLB6ZGad0MQTEsPsp4I2rC
cmFGcqgdZRSQhoqmOjOydNNn6SGjuUzJQJ1vRlg5IiwVcSvr1medIZMTqNy2RL2nsmTOI2mSIkIM
ssyG9V57Rw7ADA5TqjiUIA1iRVwNqAU3glPRO2AudINDzsl4E9D7vQx6h0NwN/B/XPaCA5bhgclD
Eo6CyUUaEB26KYmd6RCNVKv1Q5CltJ5OWZ+VLiDzMbNU890XmOu9lxxkXzJf+rWJNWBxh6a/GwTo
CXpJriq87mmg12IzIoIRUs/vQB04/e1Z2qToLjCrJwANR6JQAGIZiLjj0DaX1Cn2Q2GRFTdH6dyu
6N1ZIgQFrxdQxibaRQ/Qtn6sWT0t5oHsxnEjDVS4iZrbsJqWhDlk0g2QO3fE9rWkrERRAhCPEadv
tycEYu5EuLgl2CoGfrfgwZZpNB4bBitLGHs6pi9alKCFx7H1Dx3A8Ced94yBUxEDuLAX9ZXiiuk3
bja6n2xrg0NJqv1nbymjtwCRbr+pkRU/gtUJDpMwl+aoLCN/MxvtPpeGG7wkbZkMGGJUm1X7JqE0
2AydOxU7nEQmLpa00tulZLr9D3fpP/Mgbv/h7yEg4s/sil/+83///wm8wAH2J8/YmnfxzxyLNVDj
v/7jIf1smu//6/xZlRjaPv/IyTh9/Nd//PHX/sm8MMV/Wp5FxIQTkCGBZQob2T+ZF8RIrAYzwl7+
cNThx/p/zIvgPzlsB0x6cSATXAbb4v9a8iUMDbhbge/i+w9Iifm3sBc/e89cj8AiTNyuxE1FE58p
yc+GsGbuSrjN/qkvAvP7rJyKAXnXdz9M2FC/8Ub+bKf746OwhNq+bXrWas38xRrWIivRWk+nxnU4
x0EI2Ai383/jpfvrD/Es6UnukPjV6m/VjGaXdDrVJmJGFwL4zqDY/M2H/MVNIzUElym5QdTEv4YB
TrQ6sSaNJ25uR+eiEMcKWvzdRGrAb/yWv14ObTGPcDwfyx6eXfPXcCLEkiNy/+qUuT7uAYiUSMrq
vGrDPz21/3x//8wR+OuP8ZFaM7ZmvfrlKejkGNQe2ZbI0+3HHlzJVoiy+42Rev0h/1g61ldiTRpa
DbGCp5pTJt7A1Zv4J+9hFiycukfn6KLBOvRjh4+SdbQrGByb4jTbtf6NqfpfrwpHpWUhLsCNi0f2
F4es1aKaQA9ylByUth0Kua1RN/9eNNY/ropXG3WCR3+Bournq/I6tp9W2ccBsiFGLh0hsHRGeHBM
3/0m/9039Vc38b8/DiLHzx9XKJgHi2EeDRW4e2TQtMlr1d3A1HT2rCP67u8fDGv1nv7ypbncRClt
bqEn5S/G20W2ksNzeSzmsXwjmyP9UZOtkW2dHBckdBlzxmIB9et2koOMQ4vcC4msrW++cd4ilnVm
kN5s4rLwXmtlkrLiYcY2jjgqSdldECd+w7SjsEC1zCP6KhfD9xw9knHXYL3iY1tMaLu/v6Zf315X
eCx22JelXD2q4he7bRcgP0h1f0zm1j0gOmmuFE7n42xH6fnvP+lfvyxoK+COWIpYj7x1ef/zEx/B
BlsDiI/MlnDjkWC+7Zt5+JwRsnDeXOrp31yX1ivjY4iPkD45lL8+8AWn6raOEbSluO0WHB9MDWF+
F2LKH//+yv711eKTAtRAPPSeCyLm5yubMtR4uA4ZYZGW3ZaVgY0Xkva//SHrCs7mx47BfvDLF9Xn
aC2yqDrak0dotEcPMB2Vuf/7D/mLp8E1uV+0tCgRnV9XJYsRu9kTLc75ud4CqyXoJsa7QViBvvwf
fBIfsOKlBOvRek//tP65MRmUxlQdkcakZ5AIxr7CNrdjjG7/xof9F98Ozi0UTiBQXZsF9+dP0jPH
O9NQx3XwRFZKPuAXS/rfbOd/deNgf3sulnV8GO4vl5O6uRYtZCxmoBi3IUZRHptsIWXv/IZy85eX
Q2nCudUiYu3XyxlVPOtoBrCFhudQjUiGG0d5v3nYfnbGr+v4eiWARHy2jNUe//M9k2KpHMK0j5UX
fEejMV/VdLOuRmXJ+5Lsww8cLfXb3z8Qf/mRDju7IwFHwLX5+SMTsc595uzIoAXZd5wwRRkJrJTN
XB5nHLT05ckX+M11UmrxY39e0qlF7ZU2YLJjmX8s+X96Dj2v72JouqtPLSZqSY7infMhvvuWlw1d
bT4gB+jmDglFX3evtmiyH7SswPQS2ds2O9gQ4rquSrDS0DUYVsmquZDM7V4E07xy67ME4YXl90fw
9n/YO48kybEsy26lpeYIASfDBlNiqsapTyDu5m7gnGNTtYjeWB9YRGZaaJq5VtW4JFNSpMojHArg
45P37j1XbQNOXtJikm7SWjPyAStuAFZqpnHTRrJ6SaB9018nA9YUX8qKtMW4hLHN7mpRNOh0k4aB
LUjOyRlDwR191xKpEG8BQSLJ4tSsEy5Wy8EVeLHkDaNk3e6DmceNQkQo7zEfQ/Ue5FZEz5mOW3Gh
MEezKxKPotyLhtfWPAyHStG4V2DU1LZk9nnotXkweGQgTPFuQOd2WUpJ8KIrM9WsXBpkSKdp8Far
WqtuqNzMz1mvGh34ztQc+DlJ+EsoksINEGWvZpjYSP0wxKXkxpE4H8yyKyX8ngFl47JAoOmG1NLr
rcVxerCrurEayvVGywsxsG05Kwt8BApEm9NNKSprDj2tOXESQ49lpzRRBHqBsajPgxjRcknbIX/j
1J9eruztzAkU/AM1zjJidmAt+vOMzBED9ST9pJaFeRCJ8PAiUt5aqyfydGwzxId2Qf3rpzBX2KYD
zpOweGkNcDpOsvoCeKpI/ZgcB80O6gKnazj3JVJoq6PQwlEUJdGSFfNtr+r9C47s7gdse9AGpRqK
qAOWZrhPZqO8jfApk4k0TrmmbCHzkz/UyaOESruONfMwGGTMbOc2T28WtSyVI21lwdMjoM+bxpzo
Xyy6YW6aqr5Hb5wF29VRtanqrhL9Wht1MutBImxIlkMNWPOt3ZqShGdL6Qpl35lp+kjHf/kG9lQ6
wosIn9j1IwAB4ZyivyYQbLabvsjvQ8AD8PqX2ngmn6rsXXqdXez0c8dJpjIQ0Poy2V8iA7Jrf8wE
Bg0utNEMb0OiI7SPEu1nSx6Q5FhBOCM1r8qKLiEZuhXDo4EuKsFkfwNAyLTW0nsyXNSS0fdlCktp
N1Sgnx8qoeVpL5qO2XTsOnrPKhT8O23MFQRYnCU7Dm6KUTpE9CStHYpoTR1CjIQZKYy4HENDpmQJ
T5mzEW6YiTQxiXa/pTbChv1QKJAyEwmPipGHiObp6adOOWGwouLdzYuPzaP6Fg3EjbkxAupNxJzW
ehEwoAxRWixKN0sgUWiPTIzqulSX5VZH9x6g0crMRzqk9DGKaF5U31KXPlpdK9bj3ItT5Sp1LKd2
GYqIRTURzidJTVn+UBn8W3ZnSTTxEqNXJ6+Oovw1neb4LkMHADl35EO/rAwjp1Gh5+pbNkOJwViA
h9Ve8orAEgWYc+lavAs0LDl2Qdx1yLfsWCuCV72NEVfPUUInT+zILIT/3wKfzqgXUj7Gk9656Gum
18RU4D9VkG8Wp5nlOSbGJkR3VwMkGB+noVI1i5rwUGpUYocuCQ7BjKAQQ1kkw1SQJCk6ktnV/bkC
/2/Z5T84qX0NQfy/AAqy7x/LLfzjfxZbZPUP4II0J00OLeAMdf7kr6BP6Q+dKowOn0bX+GdM/uQv
vKig/kH1gwINCz8Lo8Sq+M9iiyCZf7AyUyKR2Iiuf6T8dwCI+t83TevRmsuwy+A3ioqItuLvS36J
eAlkleEbidyJmyZbyOa08z9B86aSidcsPNodLdcE8PG0dDuylTQB0Zs1/8TLhN6oiMz8ez0jWLX7
Np2eG+bEq1kbhG9djELWlcdofGoSA/MEUPTxUiUTw7yAy97kjmqhRqbB0givgyqsEhAhsSYcrUWR
OLVgaBaSdkREDqEg1l2icYyz2ZmLE5EJ5Tx4AwAzhRouwuknMRYKw6ZMr96XWio2Pil2wRvCjzB3
ibGaZowg/Wg5Imloj0BK6tLDiscVDIA19wbtScOxBA3RGx9eBrk36PvExSw+Je6kpabqcMChXmlW
NarBuJC6R3WMw2lf4aXOPWxQtFvqsCSvBmcLArCjkLKpMRAFEwYxzrih8cQKqwAmX0Fxbx+G3NmK
CS+SrdOK2eQsvpayrJPd71hVkAp0fReLBeg50RifgmCyqjObtdPhYpmWYXL0kVSFah+lk78PF/IF
u36QpatxSBXFFUq1JmKopDe9HcIljs/ss/V3lt2/toZ4dNlhK4xKLgifwFpBux+PKGhl0yCI+x+6
bjWZWytklhf4Db/HCIPKLSliZbS3SuIhPaPVSbOT9Qik9DQvzehFU1zRqABCj3cvGl+SBsWqG/HS
6vZX1hFNXz6H4WwVG9SN4TX5kjSyuxDywMbs5sC8UGapG229JeHHlkksoGwwkb1pK1T7Zztupmmv
0H1d9yMZ3foiD6vj6ofurlFelE+mOseKbQ6dMrqLapjesoSq5GQCAiS3p/eDXGKMJfM+GBWsfVmj
KrmHH0lpfNGsGlft4xYVNGx9MmcaZZz3RqwPNJ6rXCHZIyn7n+jmjeeZsZU6WmOu+ZezOkTbNhb1
LSipudqybRHMjaZl2q8OXM1+1Koxcse0T4nWTYV4sDqvbqdlml255kQxIF+WsRA6SSRpV82K7AUZ
BdWe/Ncl/5HWq1I+rDvame2ko+lQlWoCeyHm2jVpLa21j7EdjQiOeQT0y9L0R8emrvCpxsQm+QdG
Krqcr6EUaITNYjwQFfm7RD9gJHUsZ0eiC02MGB/8VO5nWI7k22UBNucgODJGHkfZX7ZoWLQDHXFC
/sRhDPatFmCajjKihy4aOTNlZ7HU/ilSoEnZc2OApy+xWBt7IuuQJWh8/YdlhNy5SwCU3zfEjCHV
CkH9+IBLlKeFHTrpJE3Pnl5OUP94WH/ZyqRqjrU3icyUwLO2BvzRvacY6Jo13VVhIOOBfM85EPsO
u+z8nn8wvWchoKUiFwFZCGWmuJlDY68UqXEouywv2F8okwACbU1XCMFvVJvkPXUBLCAJDMm4pjH0
78kM9RrSkIZD/WskkvkX4gP4KMN7noPwnu3AWQdRrbwmPqRmS2QTU9+y7SjrHkwLfRjWAJqx7aJd
yolcFPsqxn3omzTC90uNTtlp50V7WnGFD6NgVvtcHDscNt34azLk/inmKYLDUImjwNqvosEPRyUl
4mrJ+9ypUNO0CGeH5lo30xktVbZA5YNAlCDs682B1AmZrKEO2eArGxDzKROEUKO3tmZgyNh+TWfG
5ykQE9hEeCk4DRE5G4e8jUyOiX6kJcc+p5FXGwVq7d6viFZfk3NngCpxSCJFIPaoHDMT053fjYa5
6/SlfsuYYFBgcUiU3LrTmofFRGKLvUhu7pEVT7/wDiuIwRS93WnUKsINMMlGc2bWw1+kWKQGxs1w
RLqdClHlsa8vsZjNenBT4rpMtiQ/Dwjk8gXWQjlndApDPUb0MMil+QOhW3bEajRJF/1SmW8ThZ+r
UQyrX9FC7BEYH0UriM/OiIUP61VGmo0ZDlAqROkDldTmaKDneOtzJj17EvLgmb0dxiqGRww+Q6qY
phZplO8sXFG3ZCvxj/ERYVqWe0oU7hxXxlWISSJ0s3BsDD/rDKHwzbkKX4tQrZ5WXzTHHmOBLNEI
cma5CzvM0dHeA+IWk+DEVsFu55d4U/C2FGKOzTMWeWDDhFk0m1XsqKQj1A/QJMQU/Jsa/EJOrieY
CSl8EuUF2cRRSd86dLJSmv1rMRUpB4W6ZmsbMFz5Z8Y2Nw/sUMsbsZ2QbiDVJBgIs7DY40UIOXJt
FDbUSCwDeSFiLuq7Er6AqAnDvu4lGhKZQMAxbRYLTRXTgwEeBGHTRZqtAT+L2lQ3EAcwGSlMAwOh
eXJ8tRjaiPsDP99xItDb8CpL07+l4ZorI0Bt+xXroaKhvIjmh6YWAuKjTaGQnYiq2bYr2hYyoJ5y
usZOQFrepmiV6tKah95w9Rb3QIZPdJY2NEqqHG3hGm0T4fnLXXIVy9Adyc8MOcua4iMWXukXnizz
J35inmrHdv1K0WThGQcycRBqIMRvSTgr6CiBqvXkXlF0dwzs0JypzBbijmz2GhCHElJWAbVYdQle
gHpkEudA3NlM5AQMOHmqPQJJ6TCbOFjASCxrkDaujykhWEzHqjIE+hqhgTGBbjCag/sIm9Zrk1jq
i7V03dWCIu2pRLr/WtB1rm0raoFQGMpi0paXzSJ2s1YaOwAl4qC55DXS8TJ57q1jNEHylBiCQJnE
CsG1qAOqKUch2U8ELrKGCMWqqvxADSHjaQEOyxZuBgsPP667QoRDiBoBIOyxCLxSxQstL7XHUOzi
u47x3hCXqKU3TSoz71eZGFxNOOXxm3cIwG0BBZnkRmk2vlQ4W4irEJaodOcxWIA05SC9tImvyyZv
mS49i2B6PSZtz6IzWxTI8X5219LCXtKlvZO9IjapyNZkm/RWD33xnKKW/2mmIjh8WADms4khMAOK
JIi6G6Fhh+OAKP9nFmktu8ipwr2GvrSQvQzR+D3p5vr3LuzDl7wjlRFqQUfgpZi2decjnAEvJYdL
BDWQPCzFjk2LvQx+/AGLUaA/I+dYNN+KoC7inMrSesou0nEEiLEGopdsDwaxfKPfYUgsYi1uKb6y
b2VlKK+aMQJfilhvSaXVlyiEPqAQSUHWHfCpCgJDw5o+Rs11a1rJ88AhADx6nCbbXFrmzFXHuq93
Bg7jNbOc6pRPEGuaeRa1J0rxAcldXhTAa3E4+hIRKlfxIh1wRS74GTqisy6spa2qJ+QlgepMQiwM
txNS4AFpzVjcaYISyJej0E71thGWNYizoCjUcNooiQch3ExTOwn5p95o0o8iqENEy6IckuLlgOET
2Zjp9Vxo/QbtljxD3aA1rpKyV4nh8pTGbCn3tVbltI0m9BaonIk0JCS0L2BFjljSmyX+EWtRREMm
zBRCaMog0A5YQcg4Z8+H/R7yIhqs/FrQ57GaqX2oQPpIqtPwiGdZiiYLrwYvRnH0LAa5Pi/9kh7M
3hKC0JlETHA/5UbLBD8v1MQAF4mo/2fRrfdjomSNVY+eTW4CNRpEq7ClaErFfhV4kl4nW0h7fFx9
ECHLGlyFraGM5iiDlX42Nq3R1/FDC+iBIOeEjJL+cSExp3yIqZ7Jfobri7A8yG4KUmEFAKXPVkRu
toiak1X5AeNFvokjRZchKxhao9/GCFuIOo2jib23PSYGqygob5Y6st3JDbeZIcv2AUtsb9WEoOgi
82MoLFhNIPy1RyEioBkAIIqtY2vUtCvtSjBTOBTRxMF3F6iY3a56apmpA5+RLnZVDYF8J7cYJo95
E2ayMyvz8Ggh7+PzSwPUuSmAooMJeQEmEm4X5WmMpvmtlRpSI8S0GUwOebWc0fdSxudWqvrA0yZr
uKj1OQaVhr6e7YnSsBoW8H7uBfbWcAwSFPFeHOTgTHXYTOEh0Y1WZKKcFxGTXzoSDikrGPvNEYYp
OkA4ly282W0dqdjIzHLRKuITEZnvpbGORKeO4qb0DIWHz/gilAJOh9FyaEXXhV4sn8r+qu6ARXpd
kAwpSUxsyd04F9bEV2UVDyZWFb6VEid6G2SPBcymaJtbEfznQllSI/9KDUS29rOUddcTGK9RLi8S
zAcqS7cRcCPCAOmrALLOATuIcsUFpZDdjpLWv1IyVH6S4tSHz4JYx88ZDpibsCzIeQpLmKE2FTbQ
LcswjT9lETLFdVCqTNhYYClUM8T7mVsvey/XJVbvgqH9q2FIIKEUpnhrNguZA2ljItXCGgVN0TC1
ZtoNkdE/YMrvHjVWQeziSw3ZngQ+3bDBKI03YP0ouYGlR3MatUoGEIHTLqR4sdCupISatEugY3gv
Nnr+AsSo0W2LFULAkFYp2YqjjviEonD5gRfeJEeVyLPaLtuAOsIgTgSFyRoooDowwptAj6fATaoF
CxpZkXCvMgsLOjkCuUFjWZGm7s9+3/8Wzf6Dduwq4vlQx/g3vdJt+Rr9atr/c4i/F69l33R/q6L9
49//s5YmKdIf+BUpeasUOixRpyr2Vy1t/RM652QWkNUD74Hix1+1NMX4Q0bVu/qBaQwrpIb8s5S2
/hF1L+joK8AbC7z+36mkrUEmH7pYhknJbtVGaSbBBnTPzBPdBTqTpYRjX96E+VuiPkxMTqvawjAM
Z8oKb4WWlQTpsZyC52KVCRr7w5P7pAK0KsF++wtOiiVRgKmRMkl5U1fo3ZfJbovQLc3EHY/zTmtS
FzVG3H8j0dTpdIla28/3H/DfGsn3Zc5/T5OjPur0/ovCvKc4heTxM/5++netP+eVRPQGxGmH6O+v
n7cOrb/9H967+O2m/9XMt7/aPuve5YKke6z/5H/1D/+S0N3PFeI6BijrGH9bGJd/S5RiGH14Vf82
yO+//7//HL//+7/x17CW5T/oHHIAl0yGtqTy2v5RItaQ1ulrc5QrKOIajfDXsJb1P9CtMfPQVWeJ
pyT3z2Etk5Bjaij4KDoTXbVWAv9x538Noj+Vkp/nnLznw/yrAidwRjD4Dy3Uv1feBtgOAqYS6VAd
pKvpYF7nW/mag75+0T0If06BX4ap/L3v/M9rGCfVRJW27BSlKK71m/4yerRHX3j58KA/+ybWn/nJ
zzdO9CCGlbJRXvirlYNxGxyGp/JQ+uKP8E09I4j7U57z2SVOSufjqKHvppN7gHKQXncGqDAjTBov
6ZvG6wytK93caqZ9NgoIH9p2189xsB1bcfJx3K0W91rdQG41iJQEAIWdhFOO1hqQvWmmyXgiXcxC
2nauAbxoUS1BkaoyxP+m6Y0qpkdygXEKj3iSQysRqcFFI20n1fD0KjDtvmlrt4+iaCOhAX8ywSD5
cmeGrxKtpbfRgnVoUK/ZFnWfuxyNVj9DztFmZlvC2aeOaKNVDayR/FhEtO6k8LZri21nDZXHbKo7
SdZHWyy1JkgWATirqFkemJDsWszE1w55INjiqE/u5LjWfHa75l0I8XIz9GBIOmpnP0UKxx7btXyT
J0kISE4unwnhVS7apqk2ctkVcFpNQM8t+dylkZebNpW/p9NIhnJnxu7QtdJxwJZxPzez6glhPF5k
4CcO6UAUK5trxcE/QpI9lECqAbn5alDjdbGOisQLQjIfIyHcUSsvNrGCuobcyNGRA1LkLYWdeZ6E
EhSUBkVMICm7RKlfcikejoksmF4h5fXmzFj9+wryr8/gpHSfCP0QNFMtHQzc0OoxNi6aZRvV1LFb
0xWMC12/GeOdae3C/lwQ1foZfDZ216Xkg+TCCgp8A0KmHHJlzWSKBtkhSTUh+RzPqi7XMhnC0+AJ
EVSD39/lV1dcRSAfrtirpdFjWJAO3OBWd0VKxBuQcucCX07yHv71ENfOxYe/35gNZAnrB4+jes5t
/Zj03nSdrxbcfm9BpbuNigsIqlAXyAOxQ1diHY73kBOX4fb3t/guWPnsqa4v+MNvIKSk1izBWg6Y
/zwrbO9xqHtLa7lRnRxVFftUbl0WJbGQYoLpzTBekNomXtQs5b7B1rbkm5WUNEpPkRTgqQtpFiSR
sxjlyyhUF8woZ7YM6wT72Q892SkYXadnatEuh6yGgj/cjARLqK5BITVuL7Sfvbw980TWv/CzC52s
IrikFD2icHFIhk3T3FN+DkjlXHr7mVp+q/sKcPjU9MrowtiPGMzpLJZ2/WAI112/bfK7Kr3+/S/5
YvitfdiPr6btWsLBZmE+qJvSdPvRLZSDXv2wpNKzxt3vr7Gu2J/d7akIEVWfJUlZOh8UG0bdxdXg
C4fZSVztMj0OO81v7djJd71bOqOH7dVWbdGfnMvaxXR7U/t3FFV3s3dHIPzlPvNku784t9K+J1B9
8iL0k8XKFPuiT1p+GnlhJMtbFqDYI+BgQhXc8g3cKObvYtyTCGvHkl3/+P0T+WoXcRrvMqF/gCOS
LIcQdQr0vpaukeWVOeKV9rJ8QMG1XOhmckZueLIX/+ck8N7t/vABtr2Qd+RF8AFuwm3kSDYIUMdi
nlH2YNXP7Fq+mmpOdZNDqGWRaXEVfRNs+sdi1xwo+jvVNrizHortsDd9il1edCQYYJec6cBK60T5
2Rs8nbIp0aBN7ZYDRw9kN99joLmK1+AtYk8QXY5gzg3tPrIcJW7sXkwBdtB8tFX5zOh+T8z57Aec
zG46gSFFMJTLoTAip+uzR1PULxVF9U1Anxzc0X/tBvpv5bc2tChGZdDYVT/TDELQdN0lkdSLeS/a
uCMi8DsdTdPuiITJ04u0eLGUxjWt2Ren5VDN37D3Omx9XaIh/agZfGVY25SQ83ZCcmjLW7O4lyGs
1audUXH6ci9Uj614SyULrt5NrD2t1BaI9SOnMNG84XwPUW/00lj0Ajm8leYrZYR8qpO8G78aMw2x
YBcsz71JnV6+kMiDSUqcdF1yQV3UH43OU+pNt5iuCeVAia5DFSVEO4KqNXwp3oXtsSv07aQN9jTe
st0Zp+O4ZmAE4k4rY16UOtMuu9Mn6amzepK+WMlbDOVKp10S5vEaSf2xBgT4+89O/mIi0k4WW3xW
9LcXpl1zE1/QChGP2YW0TS/62CmupW3nLd/NV/EwPehP3XG8kw/tmQn/q3lGO1mG457GR06p5RAK
1/Li0JgqVDrIuyDz9Edi1qELeUu+X5/UXB9FQs/km9/ftPbFFH+q/5WMDvcLdoTDlPXHRbGcBV4N
zaOI7sqIPG+4XhINjD5hI8NjUdEVoFRO4KKjmRu1vw/b+rm1bpfpAkjBNxpiQAAWbzLukYSADA98
Uar9hJr8Is42Ij64HBm8NFyWhxYH7qQSkwfXoEdq2o2DZ4aRX+LkZ87dJ9gSG8BpCPA8I71cwgOA
hRDQWZC+NNNB1K+C3quUO1LnoSZsZ7VGUwgPTmbDKtN4T88s+19Nx6cC9piKHygZAYsricD3052x
HZ6EX0SISMcUcvK5o9EXU5VyMlNEQlqMFaaQQ/hYfh9vl934Nh2MrX4nviKB3bT+8tjfZb9+/97f
088+mZdONSIRaUrUG7mavBF4eUd6Wdpr1l90kbeEW9rmzngtXA47ulvW4mKuBgBwC/crdwhXlx+h
wGUvSukyF4jXNKFaH5L8GF6a43UPh7M79+y/GJ6niYpr/oWgqIF0GPczvdtSJu+Y7nz4PPYQJfh/
KK/9cI0OcFfqyKNMu1au+12FZij3yzPKf2k9UnzyrE4NGdJYTi0tCOkQAY2G7znd4GnR7jTsq73G
buwqPpC9YogeSkQn/fH7N/TVpHDq2RFptSODYemCau/U0rCZaMNJqYsi1G7zo5S/dOmWDxQE1d6k
vW9oI9N1hnX/jP9lnX0+uW39ZBsaEEbStDTlD62uOfnkFqQLSMKZNyt/MdzXiufHvWXKtq8iyV4+
wMsQv01JtKCJikOPtK7AhicGjHkINL+U0HI0ySTvjUiR9pmUWtwtgLRUXXBqZcyV5pIiOg90Y9sG
PdJrSMVOFY7wNXCtgw8tU3+x9N4bO6m9lRVzYubC4/yaDojsztzOV3ezjt8PeyjSMnSzC3lW7JPn
YWuyV4sWw06n1zOj4asLnGxFJxPrvdowT8/78dLyS4dMLkdwGpYlyXsTfmLk3xfndk1fDHjtZNeE
8kGC45fNhyjc9FLwzVR1T8xvOPIHgFnG28Ii97NzB8tWm4syuULe9fvb/Oou5b8/RiKeJUwbbLjr
YlMA1hd6uxSuMF+f+fvfJ9NPxrS2rv0f3pM1DmUWFuZ8yL36m+iZL6/tbnR3tHge/XxvXCR+Zlf2
5Jnbwr4mMM2R3VfJ6TaG2/9If7BZ/Pn7G32fOz77IScfF5K0zhIDYz6k0lEdX4mIlMptTcftW/7Y
3uCi0DfGBZ5iGz7xRtjnRAneJ0dC2BrKXyJyNlt6y1+GcNvS1Nr3Z6a61c382Td/Gkc6hA1xf2oy
42yC6pl8S83HLvHzZdgsb+TiAW6aHKt+VS7rcaNV+6XHDLGRVyiaRe1o106u1u6XyJuNYyyjij93
RlkfyyeP69QwWYdQ/noiWA+Lz3wgfO/9wctd+UnnsHDmjXx16ydfGP6/ZckHnUF/aL3uMN62x3rD
fre4SNxiax315/o62RZe5dCO3+SPmou8xpfOHLXl9TKf3eH6SXwYmdStxSIjBekwZ09WtOnkyS4R
zAGbjUG/yxuA5WyFXCXS6QC6UfWabZPgcZlc2ITqzgzstr5R4xf8rS6tvPaHSW7KfOjPbFG/2i9g
V//bz9PQOABP1+ZDANVNE47dVad1l8t80bTOMDxkJkuxp5DNAry2G/ZkhTQexouo2ojxpYLwL/JN
YliKxwK0p7IniApmlA0IfJcNxxaJZZ5Cyrtui8uoAVCM+OL3r/WrL37tcn18roVRWIKy/vDGn1zT
Q8doD65mGy4dZJc5zEV44gh24ELIcMIdJKid7m7SXewsTrXnSGp3Trb5/Y/58iWfTKyDBLMtkwp2
23F00ejTxjBf8mUnwMARtzMkxV65bMB7FPCLqxzsb3Oo4fAkHVpBYMk2fdQw+bYg7CL4aasVmR0F
oBh1DrIDGJ+blYgpDsLZJtlXg/JkPk4FozTGZv3s2Hs4nDQlqjOhu/yoLxO3L4FnQ6Gyi0vReACV
V1tgdM64v6WvvviTmboTSGORezZdylXwULn9d2k7vwB3Li4T7/dv4x1Z8NkndzIHwwYdZZSJEp+c
HV7Gj4pf31Zuu4cDs63cZkdO/XeYTxeAzB4JKLkuN/EDze9Hax/Y0SVbPXf0wyMn9V15Z54br188
cuVkXwRbsxDQCEuHklTYelPU+zJwJMunVVG5FXtrTlfeLLzJ16KP2gMxcRy6iNK0jUp62zEZfGt4
E+VrAjTJEYytG9j+db7HQAecDMcajFV4WuiqTJzbL79/ktL64z55kmu/+ONHpuSUxgeNHw3azCfO
biP51A28/iH0nlhFN9NG9UVf2rcX5w4wX9WT1mbix0ti15rCZuCSyU7N7OlQXmSbyR92itsekUJT
3gGS4xj7cDdfS15GUuOP39/sV/d6MlEPQoU8d72wvtcOFOJcUgS3y9E4s+v+auCfAjZkUUQvuh43
W/byjUu41m31qOQu1Npj7P7+Hr460rxP8x9Wm66wSFXIuIh1hyHb4Kx+qTtU/RpbfxZdkjev06tz
a8d7AeWT0bG2XT++qiqLIzNpQvkgWpd9SlnACYjk4IQ5o8slhYup7kgibdf7BEnrVxYcufJ6xGHI
tuJRHu9Cy6PvYBBK9NhDNbyZCH6Z7Qr7Qu2PRHi1qR/nPrFh5AuFrYsaRtGuFwp51nZqtyTd1DpO
OtoHv/oAbBzjcnzUFJiB12FH7+wqvC1rD8RUs5zZZr7f2Wd3fDI4TWCdeo5u8kAEgpfvLV/2yg3G
NL9wzQ1MWVe3o9t5110ghz50DhGmG1SZ1/PmG4DWh9+/4/f6xGc/4mSg6oM8DQCA5YNWu1gUx+cZ
GGTuQ+14A/epSB51N4/0zPoOv6v18p3SCklIDyw1iUOq1/AI9P+yymyR4xSk2oOKq9F0wnMQgq8O
uPLJlgJrqGbECg+JMje5e7nhjs1jawvHCRuGR8wy0c0XnAoxO+lnpvwvX8zJbgCKfISPgmtOGEox
0SL7JYkZ8LOrrZv/CsqaYOt3i/lAYATkpumJcnjljL/C3pG3465UWJBvSv1KAEF8SZ7HmXe1Lqif
vauTjcHaMsTjwe/S6GYQY7Z5lHzKMN7gopnmw4x8emL2L4mWB1mSnmlXm9rr3IfJqzYgWHeRfXfm
l6wf5We/5GTJzyto8P1ahipzt9/KTAjOspdzF7SqBftqV9L3tS0neGyf0kt1C6jasnsknXxfVyRa
ztscMOSzdBF23nQ3e/pdfpO/BZc6IRDJE0Hu3rmVUvrql57sEMJsElNrnSij4Edl+kt7pHIAj9WV
O1xneyVyM5wmd9GGDEgAXdFRWDbW/3ACfV+WPkygolIFw7SueKU9evllui+dnXbjwXrz7owzo0L+
YlS8L7cfLoKrpknVdbQ2DIbh0Hv9ZtlWXrohlcALXOvYXMbX6jPGjWO0gVvvxP7vR8FX3+b7M/9w
5VwZJBi0XNncKC7gs63hx3SFlD3j4Sp1iz2o/zOP8qsGsHQyWaqIHJJi3enFl91O3QPGv68O5h7q
Lv/J7ws73qg2C/l1ugvvK0e4sFzjzLW/WMvf20YfblMexR6l0HqbN5J7P9nqFRqw8yP0iz3s+9P9
+NcDnxuakb9e8dOt6P0yNoNnbYTduUf3/og++Vjfl/cPFxhlscczwAU6v7bXlaXd6K55T8yTLbqS
AyjXFfyf0bnZc105PrvcySwVBu1sNiqXAyK90ff3t4tT0C28VfkfcMX+VeroV6Ql2rILFtx7DN3A
OUdq+mJf/N69/HCriSWbi9Vw7dRWvdxhT+6dK72/A7I+u6+TmaSbW+xq63vq/IZGxwajPIUf0ie8
ZkfY4G3mtk7otx6Koq3iE9XqJazk15jCv8tu6QOLutKO0wV9aQ7trnhmcL5v+T/7WSfnE1WJly75
cxcheoU/HfpHYhH3BNUcILRsczvx1A3ZxKnXPhK6YU9v5SG46v38MHndZkv9ZYfrbCP7+Eu8cRvt
Qv/c1PTV5CuuX9SH11ERx1DO6+INCfMwevpGdaqr2pFcXJ+71g2dcUdK0nV1TI5npqQvBp94sosk
EgkP13rFKlxs2NmJsF/sayVA3YwcyQVKKrG9zJ3BSUkAQLF05jV8easn85MxkG8mTWQYL6/C83JP
Y4vjePOT3cJ3oLfqVZW7EeLxnXIHS+5H/XTmfr9Y3k4ZeMjVq65Z77dx89v5jbwzpv5oHXWSg0aN
LyyhEhW6zbkHvO67Phlu4sl+LMk7Si8GcqqFrtOvQLnr6xucHQywG6132XZQ97WxLOChse7P3ORX
11T/PoxknC9JRuTIYb6xrtinglmPfg6dg52deLzOVr7hAyOR9HbWj3F8ppr41UVPprFRUJpgajVU
VdM3SXu04pot7zm64FftQvFkA9WBHTGagceoSXau2+D8bys/Pap34nPDB/L4+yf31eg4mbKmaWxK
nTiGA75Jg5aUgI0+Ep+rTmxJYw43ZYUXrZqSM5f7ql0jnsxFAVb/XEy4Xv1o9HZ82V8Gj/UxIZfF
Rhl032zbw7KPd40dv7VbeVvtZZ/egds9RJxsfn/LX4g5tFMfvUJE20IaEc3AN80Njhz7lefkeoUC
E9plV2/KvrptLqMb/fZ/eMGTKceatEyPoWYdwkvr1cLzg6uNDZBij5at/ZKf5Lu4dyPCM36GQeVK
L7+/7BcbIs06mXCiwsgWbLvS4Wq4K2+79Rm3D9nV6Oa75c3a/3/O3ms5VqWJ1n0iIvDmFg9NW7Va
5oaQNDXxpqCwT79HK87ZockvxI51q7UmNFCVVZU58hvRQ+n0GFg7+MTNuox0FTnWj5X7+91/nhyQ
RP87I2nIiV2Yi9BVwsV46C8xuXWtpP9+8ZWsDegE/16dwDOcjhWGkezwPvUSqzKgbrqfMZB9jd/e
3lh3tmbrvlzVG/F7gUX4//VN/wN5yEs5mvoRT4R3CWuDQIRONNQLJPyiHX8qXgk8xTwsWEf2KXxS
fLTIlvUt8aTLMLg9+rBUiB3Ru4cfmezHv8INrYq1r77Xkjk8yehP3MXnYmOIr738RWSq0hnocQU/
FQIUK7smG2vJz9tcSVuEJKbrNK1rcVlZegY7KldeR3qJXtjQBAOBm5yNj7t2m0VMiuDtzAxfke8j
ufAHzhNsHlR2L4V+1CqvAq/LV9hXHMFCeJRNOM3e85nxgdzzEHRf2QwKXelW/vg+Wf53NZO0RcAC
3R7cf8DRAnjquPfxFRusAds6J9Rl8xNOs8fYSmyyMWtWxEMA+/47sMG8atGditspemIlOJ7NdmzL
EOfL5qnWBaO3IKQwZb838Sr20cbYXinLSOoiQqHFUWSUCV+28+8ZNB7GL26SGNkB8C2Ysl76Xedw
O/6FvzL75MSY4rn5aHfxa33G3hBnYtmWACB9pn6xb46jFe7EaGOqr7x/9f73bxtEse1lWsL7CCa9
z7CCgZQcjfWQ26UsixJFvHEXee02i3DVaQ2scFiOC3IZErkYkEQwCvYtk1iZ8hHKs47mtT087SQo
1ylDrBRKZpUiW1C9NP0D5RmLh8RSvStZOhfOtmBbRAbN3hUYxsb9nYqFhmx6SGB+lj7WSIckantm
IGYSQF2Y43eRtWH8YZTIa4Zj2YFuINmcNAAPCUTWC9oRAVb0QpZ/y1ENy3s0AbhpdIOPnQwRL6SH
4/TapNeG84FWu4Gz4MAqV587uPmgATLjQifNnzJyzOII7d44asiNycC3hemlxPh92i46of5vfFQX
MbmWYxYoe5iKcR+iCJi6ybyDnN48UJ/vnOKDDdE1a1VPG3db+2CLHV/R5bB+ZtDM3DDvY2PmzGhB
bwCDywYIO2ssT/Lotnv44AGPOxGvY4ACwH9CwTvl7d9/w31s/BAa1EWUZWmjSFWIn9DBg2rMsCbY
gE65lJQbN1iph0hLJiTsdIq8hWU5Eje9OVmZm2IHSN3+nbFE7yO93BN2ucPvmCv0K78/1ErKRlIX
0Vcs0G1eRh12tc5ktYdxx+3Sh8iPTc6XbeqgV2Talc7vN1sNd4vomsf5MNcKui8GfrpKU+gJ0XhF
P649THAhT++Z9fSAjl6HU2tjngRrhFM5J/yZ1FkXqODWA8AjEI/R5lWEODSRUUND+8rGr1tZRpct
UugIJ2I3CcgVYHOxF14UV3joj3c4likUr3IVKEj6GmEMS3bYLlndAyS5nF0wxvwYQm4OSRV62DcG
/H1c/zDYlj1V4CqmWRfis6jTW6NegRbZmLcrq+0SeQt3iiodwxo78skIOVgpdgZX3nrJa7VH2Lxa
RWP9/jrva8lPT7AIsQWAmA0d8QQtNNIxLGIGgbFSBfzI3MnjfTv+/f0+a4FIWQQiYApksEsxqFCU
OlZvxB8eo7Ni5W/q83zrX7ONL7KSVgXS/t+lCQrsFlRIvDnRaQ9NkHuxAc9cczZg9WvJEATgSNHr
cLDf1Y+5C4Xj09Z6vTZJlUXo6VHaLbgYt25OAtyKIDJGYid6VS6lO/r8h/CmUti9bevf177dYufH
NQn8Re+POhjMEUdEazZHN7ZzpGkmu3YS80UxgFOwtgqLa/dbBCGtSwAGmXA/AXUMTb9SnQRb3Uor
lVFJWQQdUQXwJmdxcYqU9HSAT7ueuqMFwu3Gdkr5eaQv+13iqufQyoUBmOevwvBHOhNvAAyz38g7
rEXNZatLIlZ0iO4hurcrf3SbY+ETPzVTG0rbXb+jVmUOR9VFc5MvQsK6S8nG4vCll/1hDn9tn77t
xqS+HWgKU68AX+UZLiqwwOHhteNkks5J7ly7DGfcq+YuA34UEj251dZ69BLBKquzpp0AxC4IUNBF
gF3CKoZiJkfhtDHtV5bjZbuLMqRovR7w1gnE3rZsYL8E30aduaDta6edebPf905hNnTjK69kzaVl
wwtp4B9AOBYHwtscZK+CCXPk3Fb2sxM+oN6peagWwf/QSV6KrQ3BfYj+9P4XIWfCRj3j7rckVnjO
3PvXTlBNQcPDfwxq8iKykIwHzRgGFAhnyNgNZ+oVvvCEUqqZBeisdWt3MuFj6udvQIu5rKNcN3PB
aw+3CDJKogwDue+nJMHSqmvlwBirlPR6N8IzehdvnOjur+qnV7gILbA3htsyQVYkGwEzgZtwPri/
j8C1DMFS6ZzODA93MJyiKvBeXqLZyC4CXBWPofBSTE7TAYEGrq4VzoZEkQF9iGA6yp2xxVce++HK
u+GuzA/dEe2JnWCkZ446M3wq/7afcYLNkJmENmrIfopchyuNqKc//P671wLiUkMtRuAQT/doSyyk
iPTISW3eg2LRUS//8Q73OP8tbhSpUNdEK+/ZoI+wuHML4ZRN9LIy+0lH1xg0Nrftnt6V+Cvd//7t
bjkZwN6uBnwHNIBa/bNyxBnoQr3Szrz5HN/CB3qAHK5+qzbm5cpytWz5AXA1m2Q2vScJiM/BPNSC
Ber4uZlAvI/NH8bssrFHZPqZm7CqoFcfQ+opRqmo3rMmgpr+Z+MLrb2zRWRJYdtdigwie8/BKjRo
UgvkcD2XnRIHzhopNi3gH1SCs7eP1dkWTw3s0xVgoTam5dr9F3GH7TNQ7LgINUFJH/7mD70Pz+N+
qyaxsjZIi9DCRXADr0ExC+bjeAzfeg/Ys/wkPw6XyB/gpQpwOwBo8L035PffX+jKtlpahJlQjkZW
zXBHQD01pFSwFfQrD5zw6rSlsl45nizNZlJQBWKmxivDefc938Wi/vtPX3lZS/G2OklNETa4bjjM
Ou3h7cYcYnDmMvP3668l4Jcq7JrVavj7qYA3JMifllf1HCHtEWjn3ggDzmec0iqOzHXLPmlFpSaJ
i3jQdhGfTJnGBjkAw+14JgIxB9mi8iGJwRwwZwi8ODRLHqprLF3L7vz7c64M6aUxFMfPfSLd3yPK
9o+YMHuyeXBeqQ5JSx01AyJxMYZ4hdFhuqWn6iagridMBpwaj1vn37UNzlLznDcal0IcDGWMJ1po
DN8pz6OX+XwNqhvyrvAFiHfkiPVTjXRkmn5/ayuxVFwEAlA85o6FAUFAPRQsqkfQG93uHc6Xv19+
7aPw/64NU9inIztgf6MAb/3AAnCK7pP3Ttm4/Nrh86s9/dva0zI90LzZdK9ETiCkdUY/GMBlQW2i
z/MltElud5zZ0Y1M/+rYXhxmKvgQkAwIk0Bh9ty7tAdMrYPLqhefQ1CCbaQPA0gwN+62EnGWomLY
wyk922Iduh//0Eu4sXFa+SZL2S+Q4m1zNxsNYDAF8OaNgVeIdJMkQ9M21LBf/Yg/rKBLmW9V9A2c
JxQsL34NDZyELp3Ep9fypOygMvalc2nWRwDrZBDxDBZ6fdlOzBgiEWhyb+qutTpd8bY0KCtVUOlL
QPJtkKA8ow4afOEhxULnv836vAOjCS+81rsuQC3DmKzYpn58kN3B7VzGxP7PFCHMkl5+nwUrIX4p
Dk5CSaXcgBNkM51ktAskKNFNFoM58fv1VybxUhdcA92ZEKZCCkYXAuYAgIrOnMLL7xdfIQ3AvOvf
OdxVPcUCgqvP+WsSxHQ3ho7y2pNbeHfJBX1LZ0Fw3apHrSVblh21EwMqNozjcSRCpwLQguc0BQWZ
8+YYzGUzwfbyDsFDF4iR3+KtEudaIPkayd/GCENl8Efv5UYyvL8BSz7wdi/bxEtrkwdZwO2ap/AV
x/vf3+nXRPhpgiziiMxTKa9L3C5VvVnzJP4viO5JaYmZBfwqWwFsirPYUEWwYQbERfT52WUzD3xB
JD+b3GegYgLrvwkSiL+lTEDe3YcZniGAl5uCiMmbBF14HcHIZgI0GKX0RRTeCqSY0Y9L6uffH2Ol
8Qys4X+HBmWUUKiAxQzSYIYMa9T06qLYwBCZzW6wR72+oiiKBJ18Gv9GL+NbcmwB3rm1p9/vv5ax
X2rUx2gEkhRYqGC02Vt36w6RLxxQqjQlqwpSH4njDxla2/LCmvl/3Nzyi+2N3MLzS7mng+5aX2lX
+YoN3+VdghIlGM8v7I6eqRNuZHHXVAVfMe3buOQVoql1jzWAs2+9jSPJnl6Jk16SvfQ+BqFXBbEL
R3sbQ7NxIiM9/D9IdVcyBEupt9bCGFdMsCGBrNTleownby49JdfnyognqwBYiEz/7UDyNcK+PScX
lrCSzLFpjAVjTKz+IcxfRu3GP/0+UlbWvK/X++3yNelCpW0xUMIBlHgd/vC0u6D5adoqnK4tMl9p
6293AH0JhDRwbAPOFB9nj38EGrxwwpPwdN9kIxEGBekEdSfE15gXfnr/WM5riRNQtxFUVlItX/nL
b7+AkWTSp7QSA15Me50vo33V9hsr+lqyZamcLkIpBQATj6cChZvWXgkbcxtHO9ETNJNqdq8+huQk
k9tQmjMkwLVFLupklOSpIjd1BqukeFZTD74EHfwQ4AhhoGBTzj64yRkOhVLQSzropKMzaHrEuDxq
iEqxqxs4nesa6TdG2cpC+RVHvr2iSi4THOOwXZyPNHoU6AXe5W1iC+CjpBtfYe2ssBRhyzUzCFyS
cAF7i6+CS5HLG3G61/M9tjfG78N57azw9ffvD9LKndJ2FGeFTjl3gvjBxY88yvWSW2gGeMCilhkZ
vMlQl3lpk+LSSYBPMaeWR3+pVB1rbWt38JXl+WEl+zp1fvslXalKMb1nMNlsJ01obWPtvrqS7kKm
oxzyOgOQt/IkHnngHZIUEDIH/G67Osi1I0DAEAODBXOyMr+DaihmJvonWDc9FuJnneY2UH1pimui
E2i0NdUqKrjbQbTGPHWanopOwkHqSE3gl+XciERL5j9ZNDVwCSC6+T5VkP4bEl0Q/TLZN3fjrcgE
rcPi0fWg0oAVX3//Hivph6+9zLeXkLezJtU1Kses0TzI/mfvl37vpM7vV1+Z2Eu9+CROgG2FDeKw
9MHSlzDamNQr29KvvdC3Xw2SYESKCJ9uLo6oJ1Sxq8GCOtpEVK2sH0vx9yzDIrcEkzYYUk8KzeKx
9wWfs3DwGLE//f3drG3cvqbht4foxjxllB65zt4GfEIHZ9rjXJid2KGNpKN2yjem3Mph7Cub++0+
ciV2XAPn3WAWoJfPX5Qm1vstX8+14uZSmK1VUQuYPpLxLE6xRw7USFDqsI2C5ZAHVdIOVQALIx72
sjfoln16a5zsuqm6WgmLS5E2rBxoLFYxMrh6XhjYxYm3cqcGCRqq7/UVzUic2YotyIq1F2XjTLSW
llqaflYwgEHswKjOvd4Ondbpg/Sa7ApLNSVHhR+lrn5MgfIfx8lSmD1NLJJDJabo4I9H1c/2kBSJ
J+YC2wKDfdJO08ZxaWWyLvXYcVP1aaFi0IuwvRMgmUql68ZQX9nEsPdbfhuCI22poEYI+lzX7TNY
ACokhv4lPCoCaGLSaAmtYlQheMyyRWZUwkMgzxm0TBYtTto0qEXBEvu/G7/mfvz7IfCzi2NhCOaq
NKc4FlJzsNpLty/2nxQvkzdVt9/HG9vttaHJ//vMWUzqquXx2RouC1i+N9qxsnoy74oxu1vRemU7
ehtPdL/mT0+0SCIPIgvTMRn3AmrGR/+eD92PHjAObNJsaeMmX5vnn25yD5bfPiJf8fAAuyvsSo+3
Wud+k8jK9vyLaEJx6KANttmhi9KJHnInfVRO8ErS9AlHCm3jF6zUn8SlIBsKIOg17o8J6QlaZIiR
QDeB5mFjKyZrP75HmAH++4iTmvYsLGFR82ts2EhGrNtmZmtz6ICkfhdvrIoruTjYwP97m2YGMVcZ
8SYZt9XDr0+GPhIfnTWAQExmdtzSTa09z339/PbJZmYGGJ9HcKatBflJjQbbxEtOzXlLbfTzxBaX
+mophGVKpuAGst/q2B2fx/2WMHzt0ouYQfusg30aLi0oj4J460NbyIBjONbxRtr95wkqaoswQOC1
qTAjbgDjn+4SAm6hIUtB0JptyOHG2rtyzheXUuhxLlMG5yu8/MICWK+r3uLcUJHqhbMYHDEOHA4Y
LbgvEdzu0XZM/vKaCRpyooHPY/8eHVZyHTBw/ncUAKsvzAOH35ChoCwatDgqeQDZowLeXQaDhptq
VsytSgaYRzodfVYnVwbhodirdg/VAM4+9Z4JQAH68/sPWsnLiUut9ASvsKIe8IPmh95kdtWBt5Kz
w8EBT0c/xUYCYu3VLyXSTSwzCTvgyESnJ6nymmnHVkBMgyc4y68EJkhi5yZwiivR2YQybMz7lepO
zE4Zr+xbOeiwft44Wa20IYhL2TQ8L5WIh8VnIA38qYsaO3lJysmAN4PbSzas+PapsE+E8wQfHGwq
0hswawXnsRRHiX3BAi2wC8t4Y0yuTKylUrqrq1gLCX4MM5VGR9HuxANzrqChGijOeEN79PMOXVQX
kQenVRh7wdo9qBV3nlG1ky4kRq5nYyn4eU8rLjXEsOYB7rvGM5Rw8BI5ojOg48bSFhvxHgL+d6kT
1UXsKUnPUO2+0KAH06kDmPfthENvoOHSgloH6Y/fJ8JKeF4KgxkN2dRCxW16u3sDWVq/tyewwVZd
bmVvDuOLfyc+8qm9yN0PdzzISKfoYTLyY+bLJgyp3/on/lkBgQGcnWgPw0sNPmB6ZkZgDG7VuNbG
wCLuJFydl11/fzyoW7LRA5ZdiwuzTjeqTCsBfOl+kKcCM8TJ/fHQHEwO2A4YKiroG9NkJVMhLlW9
7QzrXMpgm69mCA76cIMZ3wOg6JY66J05+9RQrhNSmNI5d38fDyutn7Ab/feDwf9shnMVbskPporA
4HJuBat1EDBTfUSpiXeb1JQjJEyzE3MPltPGnVekgmi7/PfOfElh2ghvx2D8QL9d3pgcNGkoeluR
Ix5zmzHSG7gheFJtn10z9OZj62VtbVNW6HSisogWWhJpU4bOclTdotcKX3O2RbjEGdpD5MIM/CVz
pn23h0bWRPNOeWHOc6ODgr1Pd7JduZ0B4WL8ufEN7qPzh7m/VAVHMUzbeAGRazBKs7T73XxubfhH
Oa2/hfRZ/c6L+NJwYgafV0gQi4P2XMJvKTH6AFPxFprEAC45CG3JEu0QskmIuDamy0rMXGqB+XJu
WbhDC4Ga8H8ZCu0h7DfRe1Z+/P7mVqa7sog2EzL+cSXjxWnHGM2YbbCl2FzbwCiLQJINAHKmIg5s
ZcC/IQmOmfFEPwQb+bI66E9knzxiiFqJU52qAMZoeWLkvvTCB9PGq1vbsSylwAoBJfhL19wA3vMG
WjBsK9B90DL6WzIY46cKu6CthPxKfuHLjvz7rn1qZxI3EionPbTAegrbPDQP/GFPSqvP/ow81wdI
2e3T4A++vJmXvQ+9H4b9Uis8KgwLW0YMSfpc3AjaOLAd/ZBNwQw9arG7zN5sq/05uSYutcF9LXAw
sYVwo7sw4DXoijNiZS33BGFu4+y99jCLeNLB+ZWbE4qSslp0rsoP8DjMSLOxbK+dQ5eCXpXIQIhw
GI/RGwhgjNUbwBpFxiO3JT5ZC8fyIkDA7WWKu46wgfIQXVBFTq/DX/EGRRJsCpIErdfoJeROk1/u
BzPP9cks95ueOT8nE8SlsjcT0/9P1jXjEOA39qwcC0ezSoAIMljQW41JNqbVSsSQFxGj5cY0n8UO
eiskw2e21Sf5oHaczpRbQOeVHdYSaqykShNN/F0BENqAdjeMOcUAjRZQJDGl0YATlJ5/j36rg2KR
HplgJjRTBeFPGR7GxAybt04RDQUAfNiFMs/M+JxsQSZXNj7/o8MNNSkXI+hw4eEqoNO09mjxp9Ps
UbHHNjd/f6CVj/NFcP+WOxALTpXYkAhByMXcm5zCGDcfU2BJmiHu9LrQev33G63Fu6UMt4/5EPbI
3RzEcNGGrDhL4XDynIdmB0lkYYLBbAogO1UERoqeOMNR9aVsYlPYmm1ry/FSlquoapsraT8HfegP
1a6bWL0E8qq0WDQKgr4KF7gZLHk/Gb0i9KYPhP0u+izyoC7YjeHzpfv6If4upbshVQpYM/bghjZX
9AnqXA1LuPmFVaxYCNLRmkMA89T50NWHjL5OBD6HiWhw1XOR2CGpjD4nj8NYGiKLzk1SGvWkXNLc
FYDI1cbIajpiwTHWKEIXmQ5QNHMcyRwZ1Feu2PF1bRXp24BKVMkD2chafHJtlT9TZ//HT7yIZwkr
JGTM8IaZXejzf8sr1BW+Ykx2fmhc7lxdy0x/SB837rYy65c86UQbSq7s4f3RGZHLguA0WKj72tGd
4wPYYPyGXC9Yy8AL6xuTZQX7Ki6FwxUXqhwMqMCrRfc3f21bZJLK8shHADzlj62MVpPoJEpg/MzX
MpWcWEZ3eplZeVIGsjIfCbkCSwKjAkwBkGFl2YoEqBVivUjhZisfu8msxUrvuRKOCKOuxJbYHSYq
b8zBr9Dx0/BbbLFUJaOzIgzwAAopcBMop8yiPUtulirIRFxhaqu3LeYlUjQdPzl8/CdjDnXV/AGl
WY/yjzl76yrOmaJPNX8qOSS0vEFk9EZ0afrEpMcOmGbAe7WHMHMyZPUTkCykdNgVmOUyIMstBGBh
bhLuSUYhh5XKI3zE65rRGfYsxJ+gnBh1DNRazMDD9Hls8n3POLlmtTDKmHA5EHE0odwrmgr3aktG
C+9QbZRIVwp1+Ej/no2YRCEZlUClZZEL4EzmwrmliYTtjXgxdHfMRlFzJaov5dSpPMkdkcQpUCGo
F0EE1iPYYEQVWrOnq9a//D45VgRc4lJUnWBA5YMEQHEPy0n4pmh29rdxoEGVXN7B2tvqqA/OnGp0
Thoozz1nwdFKUnTeqAY4MgcZkpf2hblbH7VuHxtdi2QmOBr9gYIYom4MyLVFYanF7jhOBKQfEwoB
OSvfwcTeicfZgoM9OoyeFYNSNMKjV8bgUnProLHStiYuldhSKFM2GlMWKeEaev/2LM4oLqBlUT4m
T7VqRvVx5q5D/dG1NnsmoTGp+qg+ixxsPGn1xKPFEh1sH104mwKqVmxiw0B5mow4Nwsk/aR9Gssb
J/a1I8lS2Z3y6IdmBGwRudYn0WxrKd4JQGnALHBWG73Am5uB4Lt5YclWSmRthC6i+FzTGq7WuCXQ
YJfcjjzZbU9bx9O1U95S0J1OZZuV9zaFHg0WDk7f/EGq8Ya9/l28Ik0OGjmYirtpJ121c/m3vzS5
MZ84MKCdardV5VrLGouLPekkC1qVt/fJfpb99AVeQ0665zzOzPx+lx+LPTIfDLCYxR8RP+X3OSnx
XyPsh/j7P3JwVYSsg/KgwRfpVWS1Mzs910z2XvbduRJkqkAVEnM6l0FVNINRwHXPAndJpMhvkhaO
1uW+IpHJIwqW5yk8qYldNee+ekglWAXC9J2g7ADrRLh8a2Y0jqcQ6NGkmP7EYefTaDo0UuGqFarz
aQ33nxTWIzwMZ7IWG6AGh00tNAoCG8qk2c0hRRZmsKI8sgYwL/PYEmA+TVh6YTht0htNBn6ksjWe
M8komgC56yrvlUWQd2Q/aA8EzZ4C60HTZtFShcku/KFDi45wjObfsOSZNISzu1q9dYnHSr3B4XEl
9SVNRUhyAP9n9bB7LyrYceT5y6TVRqn8jVrNVcfWyGaemFhuMmrX4xNb2AxFTr1Sm9TII2ARsj7R
+ekE6+9CF7j6EBUxuH7TAJ1TMtT2TDOLdqOPzZLaeLDL8kVJfg2jfAffzqc+zU0tKx+leHRqUXyJ
tdwY2+I9HocjHWOP05yuBgmUlqxLqaaj4YFv06BOGoCURMzCiU9LEJTEpOz0tpIQuATZKmeA9YG4
4l+yzCl4P43+VG1niiAAsaqox6mK6FvqSo9WXbFHR0pXs/RMBvm1VYWD1mip0yidXFhKIacffcGT
964iBbAsBKj+UhvxBkHTgqkTM5ZmBANJj4lgrVCQFtbddwvtvlHwf/a8bE1ir0sCghca/S1YhUON
3TzHchM9S1X5lBavNKd9IGWSw42SCbtx1c3F6ZVrp9ytBKl9jmMwwjWx/DtXxJmHFuBkK6UPYXwc
usdGPsZxazDwNKjtCSQK0ruAumNHr5TxKW6MLNQsIXIyzkhDfyoLsPoLWCyqWocKjdfEMGw9Z2RC
q9mfUNT55CSgnTjepZFXpC6t/bE5ttgKx1loCF1thsA9jTqYefGgs9QErRVDN0Ycls2CcUZA3mkS
iF3ATkYnnmGtk4suDqIAwKnMpR+DuIWkRXakxkACW7Hg5CsYYXZj5z3MDooBKsmGNRtOD5lpl7Nk
HwIaUqCOAhTaSZ3jiwbDxgkNKVV9GLKHGuNWeZ5YWIwR+Fs+SGoXVM1nQT7hgG6IDdwd+Ld6xCAR
+ktLY0fNxCeU69AhpuBIwsBjXkwh92Nj8Ks7A6d0I8Yc5+prKZ7m8FrBRd5TSvYI2Mgxb7h9wzcW
gcuXN9HoqeNUO5KRT5wvGXco0Ng2Dq9zVu3wGNOA2iQDcE97C8ls9BrdTWwE/bXmD0KoebTkH4RJ
vMDTVriq4dC6BaxwmdhkhDHfSSmSEpi8dVHCOacEyApDQ0QBqwHrKdXrijXE/EkgsTlO6RX07WHC
N49hTUsUuyKHfp6JoSqspwhW0RfWmMHxorGLcX7qCRrUYfXWawz2ovoYHbqXfJLxUotjP8BDlwFP
Ku6RKk8gL4dHBxOhkEUtBkNFyhMbxzM0jcLRZLiOXGo3ymxWkmBUSouPxBKPI2bJW+y91wvUlyoo
mTICmHvPKGaPrAoLqLYF+x7zfh0RrpBjUEqARPOakyaSZhO2rVwhhqJdk+sXUounmp/CoIgehuHY
kU+aNjqch+nkZOSq4qvLCbJF1ETfAWZHIVeG0rFGK+xkxk3UMjTL7jCDTa4mJGDi3CuQ7I/YrDCa
RLuGMBc2e6yGAiM/8LQFQpvJfLzgwSH5HpknLbI6qjeBgsh2ZJG6Vk49Bd4ZnUtxfmZ7nclfocxX
tQdYX7D9u6yFks5ArvGaaw47ubCAQLdxKhs0N7h3/Esyeyk1ajhDqDo3GBykjCgICHoPTyo5OQww
kqkCdtaj4lJxpwTMq9KiOMBExFa5HQ3PzPw3LtCiV35wBfAdMG9QQGHPuuixb2KXSXNPjvNHmhKQ
1rOKd9rCj1HoIG3hqH2s2AK68CQNDsCj7LRYrzqBh/lAZrRdMxoZMLTAckpY0iREwTvKcRcJV0Ty
ZIKvzQRk0auEUkIk7TScr8RyAIJCqQ1JcmN2pkZZ1bhDROmelEryzj00iT1KVpij1082+Ht5FnrL
whEUxUEzGAC3o2JwcqJj8FhRKxpMBQVKgj6k6DRIvDkrVGdUWCkq+xZOMWqEIDp7xd98BtsFbR+X
Gt5tGeDeHpUzg1bwqEvL4UVsu+NIQUsHkBypj8kq8wBWchkPXBmc7Hqr4/xasJjYIgJqxqDaUNxX
1Yx4SChaLPDW3pLs0ILUneFYNKAHc1/OnpDhLCl+CixIA6I5VYeUfSxmRq+QCaC+IltcixJL8wh0
lCO1QSSaUYy+QNKdpepQ91YLZJeIRACMUQv4E9GH+dxD4JPSC1oxy7CBc15pgdKtKlaXwO1BfJwm
xKNytGW0nrd8Z9BphGG12bGvavpHgZMdxTHGTj47FUECnbQV4hQELxDNAhDPeZUmGDxvc5ylNdcm
epQqX7iHCl3u91W5QzUqKg7yZDXg/iJDLeqVYtQ14twLMz4U87XCoUXszD70ePS0dU5JXQ3On8jx
Pc/RDvVHEZNjjt9gg2SrvBZoMtljlwff3gGZfIWjVkcKxKF0utST5EX4onXEHkWcQvM6oUEK35my
aVCOQnnOEMlsafPop4CPWBHbYomZsiP82fWSi61Ult/U17ixknLGoE0NQebdqM13QFH5/f3lI6Or
DpndwSGUzCC9V3aPQF/jWyBzQ8fRB7fD4EhnltMhR5W+J8qpoYZG/TymJj8SZ+r60iANCSTkAWQ4
aYsCORIa8MxDKOS7ln+DtXI5hejOp/1JSJgTWk4MAkAoKJPXTkFOifFlBvanBIjJceB0cTRSNd0P
IxEQnkoZHp1Vs+t4pTK0ecLOinP56LlTkDLqRAWbKrbFZg+bsphX7KkYi/e5x4KfKoKZFjbEy+DE
a5UjRrI9iR0oTK3ZzYLeIfuPpCW7V2rM38zDIqCIaCKvZl+cVJsvcazkZScmw3EcnlEv1onYGizY
gU0xmDw8GKdKNGIp0HIJuuxy2mkzgT0xkCJY2BL5oR5aG42V8I+EmyxyARpTwD6ZjZ/LUHGY8I1F
ygDZNn3WfE05w+XU0SIexqf3wYxGoLAUdfXcNI5UhH6tqX8nIRLMPmVORemFNfvGpTASSvCppZ44
fD3gjSEz/0hRdpod9QFCcklSdU3ZQfBNsAuZm9dpGh2tAeapvxXaK8/e6HwTJ2zrrDo/z7AD4Kg9
wUgFqOnQi8GsxFbA4OX0MvDCZ4/+LoOFFSC4bx1UacWRJPW+6jVeF0rGk2uMWKZxld7mK4ct0g9R
IVasUSB072XFav4/JJ3HcuvIEkS/CBEwDbclDEFPkfIbhHQlwXuPr3+H81YzMXONCKK7qjKzMgmP
J5y1LQ1vyo10w/b8TOBPdGjKYjpORkeqW9nHu3iZ9yPJKhuWeW9jpZyMfokDTR4/Kmp4wO6lva3a
L2VNvTK1f+eZjNUqdUbjNTVo35Hsg7MnV6LdCeVUiu8sZTAZC9LbJhxfxsbtcuRby7Cnm901oXQo
lTSI63BLzOgr9n0HIaTtMtHijGXyp9lEz0SEpemE2pvWp7yYNGm8dgb55NyWqCSq8kxxPmioi7v2
uKafif0h61wVZzOz403GgS9HQj0x7c+8GpCp0ztParhKxhmbHejuQ7fOxDuzirVJ7CE+zr0VtKF2
qc32qEO6RXVxWGebFTaGgTb08yh1K6Xk8dVyIPoKonxdjnNU+MmaOPryJgvjs54Z05TyUCgcKBDX
VP9Nu4+YDqkvahLj2QTwGl331qG7qEnvyJofq98dXK+llXdJudWYp7TTC5mox0Lk17mP2DSw+JMI
Bj0P/A1qtxBjki80bdpb11Yfi2YHVZe9lvH0qoLPzOq1GY5zGf+SDEJ4I9FdhDyNS0hdhL8pJJbp
NmH9HBHtqPAG3nsChjgLmZfVZ27YqvLU7pBBQiv+Ym+L/G4zDtBrPM6uqPe9rQZKSfgW1b+ZeEtI
EH82h2bXJFy7je4uEspQ5WuSn43FHVI2h4Tyq+bDuz798BK6zGPcH05YFF4bp26YzW7Y/DNM4sa1
32r0VrM5LjRy3ZQcFU3eSP2vYUkbhVTq8kWznorELUxcuIG6K2woZrBUrfzQ9PRqhwqRHlK2W1gn
aYyFOw4Kdapc1Xhf43y/WNVLk6Ae6IpAlZ1CxtCaJZpcd017b9Inav/SyOVu7bNPYfKQnIQ1jJQn
NwR14onkOWS7tnyPNdfCwEOWjpYcFN8QjK3uRMSWlh+T9q5bO7qEdd5mHUiGsk8msj26eG/avt5Q
qRlTDvo8XNfJOkUYZrBvJHelK0H39j0tLYapo+GMuFn1GZ6p9ET9z7ySAUvchfYeLtsU3/iWdfGk
iDw1PYvmy2B9yRpTkv0Y7UZfNk4ZyC0mmARm9ZnfmHujOnN7tlSYMT1q7GrKTyrGkjPnp+5dSyaI
hLA9Ybm29RlhqdOSjK3udDjI8Gt5iREmNA//4UL1zfV1ZqWvy50e0IkUAGVXc6Cac6j5eniybAKj
HCadmo6vl9zBPPdawV10yHvcblf7bNEFi6zxFPygAISHNnOVbCBJiiubLrsrol3ExKXZmRcxLagZ
x1qGU7stJaBv79ZLdMLobtv1TBRzv5f62LcVPDOTB5CQEJPaeFH/GxKLmeSL34wVd1y1SdrtGG1b
PccJ8qUVeOxsC8Uz85AP0R7SPHKrVKM3TlxDni9TZe70CL5daD9yhBlV0QaU9qs0CV/K/RCHxfk9
ZH+jLfPdInuasa+KP5OrZy4ZOzwFuDRMdyrKyo3F2jZMzm5oPk2xGxHXV8tXV18FWx/lBn6pJ/6L
GyDf0H1no5cvm/KXCKNNUxmvRbdT43MvvZPuvZUmQiosTAIwk+PpW71LEKlln5Sczig82JTasWJJ
La0rcLJKT34e1pBMy6Y5PMXVNH3ojTx/iLDpgCqtQewlqfK1ad6mZe+BTzROHGe+QTp02DP5qqx8
p9WfxVmLyhZD9kns83beT1GyVW0ykYz1uioqG1OZ3y/jrlTan9UwkhMt8LMtR2WA1MTBsem51+pb
U0x/UcTgJrBTCMPY3PZxeast9qdCy77Ji21sZiNmellCYlilp0pdnI44aj6XKy/Dt5WP8TYKlT/J
UrxqCH+W6ZY157Vz6k+t+QdHOLD6wcwzuFru5P8MDMbSsfWW4dHAmf2hepNUcipwo8Oizto+yBaL
iUyc6oQFP8+USC9zlWmzlJ4y+331VSX89BuhPItuk9dOLB7rCTtOrKi8JN9biq93kRO2PplCQAxL
8Y4/JY1gieTX7eWDAmJXN4TB78g8tu1rUbEu/Wd8Kxfxqn1Ii0+4t7JVBlcx3Lrz8+Q+pKdB7xyY
Y/3aU6z1yAWsYJMVX+w43mbVueW/5ny8GbRt0+WnId2VWG+OTpluGxwv7YuWbg3CsxEVl6bXEDPE
FBztJRqd6sXAVCq8jY3qDcVmzP4lhh+iOld24qShRKxW3Ba/zTTb5CGU52vD1loXpNqhKOpdamwJ
gWfVdeq/48FVk12Y/krxV7g+R/2/MVt3teK3uFHVLqNfCUwYtZgEb4hU7RrPri+VuXKdImeLwMCy
PY3cWld+an3ZY3rOdTyFDX4Zx0Mn6KAm8FWUzpzyamS77K7VERPorUk9asmSumqJBVYan1ATb5su
PgrraFz0+sgWuYWRDrKZ2rX/SWPDlO1F5msBMlFeunGnrCTCZ1D12IY1BnP4oU33tAkSa/syOQcs
Vdovhb2r9fdYYQExn26G+Gdi0JsCMBFSP3GZle+iJZxQMjzRHIvSjeWfTsXut/y20c8Vf/V41WH/
NXbLKw+jT0UH4DipxQc4Ux9fwnrX6PcyO7X6sWJ7Hgl4wfY84iZZ8ih6S7tT1B0NwVr9lKGXk1ue
F64JaNd72KFuVLCqdO4fa4g4wsej4cZ/lKSQjLhZvJSd4Jr1BwmghRDd4UQ7UrNl9o8ez23qQMGS
7a2oNtY3RaV7rX71xo+a59zYCXbyybkn4aNnswNL416zx0tYVE9EcG60modJUL18s8MtCYyx9cJn
Maun8i7i12i+4DUsrS+tRmcTJ06alOe6Z45nqDbiAinTsDVkPtx6Ct9KaWVlmvAWfSfwistqkJtD
budbs0w58VgE2q4SX6W9wEO6xDn8WDTVq0GVzGnC1JhhNn/Vq2u0bKriKex55U8G40wp+AaQBMoC
+2eCIxcnsq5LdrfXlbbvBLM+thfkahvTPC7VtdRemvCs09BWsGC5r4XuqAZFfkjYsx40wMPMB7dK
y113q7gHMWfuVF5Z5pp7Xfqm8Tms+0IC4902n10WTCz+ml8a2W8yRZO1wfmTz2XG20km5kz5V4oA
cHOTV3s98TFhIQbdNv3hl1Mm2V4vAhjQiQ5kvSbmS13+DvmX0XRP4O2oELTuWPeOyPju3vlZy/Rj
1tpN00IZmjfEojZfX2fLQQwWUVdPc/GxJOcVh5DovSujTaE9peG2ZB6PNqb9ImYX2M0+py04mLbV
yh3qLMfkphoZxACBcjLYzTelORjIjrL4MNLKco8YTtvxvh9T6v5gMM4r3Cmr5AIN0VK05Y4OiGE5
4TySqse7EM5sVG9wZgf1sllks/2QWhd9ierflL93rSPYKcKExr6UVelg0WuAlSiHrgJHMS6IGMaS
tL6tmV6ZnUqVsmnkG1N7tWgrQqdaHRlFbPfU4CVZUDz+Mv2qVdcid4xoG2k/up27uvGcRU6e7uJ2
O4gAkoMyPJrORJxD/YJvcJpjWyadlvLeEQZdn4f0GndvegmAe+ikyRvZGUjzz9neafIfHV0jRY5B
l6LSx8SHbGWFLXOlGQ2O0zSkYmxK3nm6F5l+ZBO31m4Kxb2vIvgTPh9GLeSb6ZvuZ6oCTkodu2m7
tdKgbWlenjuC4broNzQORrhfEcHGrplvx58mpVXDwYk1fd2LX2eCZGdX7S7sDdMLdgx46rMN4n7U
yPG1GFEAl2TOckIJ3BqgJFK6a6LczdvXzCDOu4DwOKQDTaO5k7qv1TIdI9kX+B0SAy+bQYnEmaQN
lXK6Nc/Z7An1df3VkjeVTHCJ4fctZE2ee9koHbng2ycY0Y1K1+TGKk5ISST9pwNufV6EBba9KTCN
b7lHc5Jde19iYZK4ThiB+WcWXn/AjXxRkAABLz5TgcwQBzs1UI1/2fzeXisKSxwk+LbQpoW/Rv42
oQQGysq5aoWj9aGLRmc0aM+BHcE/NlO3W1BL6uZHpJ06gWNO5k8xD2l+UacDb0LegBE6Gut4jWt3
Z7lH2gnY66riLQF8MK/j7OL+pDFHKq8SfLcASZYawx1nIDHEGObGbH6r8DxhK23vxIcBnhPTNgeL
dakIjBw2hoXvwOskVS66x826/DzwwA9kv6Z8lOenGUkRo39dbZfOq1NfnpxKcsPO6/odttVy8mmN
uywt3XmCCZOHJ20MN6tpbaMIn/nuqZw5YYyfOskGqPQuaX2LRq+tg2baty8Noaw4zP8xe4ZIIcVb
hFrR8sL7gKD8w/wbMjdWnErGoT5Q7Q1bPtYUjPse/mDwVGr0r5buld9C4NyPmWAUCm+IPq3+fVae
xLOGDYE6PnXv2rKt+Ik0b11WoMpbGSkBPQhRnA5TfJh8rprsaEi2ME/QS3NHSQaXYVrgOWyzB2TH
1XuJ9C8l4ab0+uIAWG+rv3Hk5t13km9BWol4tuYXRTp0rZvNQShvGfiMP5GZTvuRip96+ALkJfN4
k37inN/fs9LiJasfmgat2hYg7/k5nJtda5zgsTcEzguqrjSAwvq1Bj4433Xta8ABwHqS/6rqxiiR
G4GIqk0zH/SKMj0zt+7M7F+j/Gj67YH/YwTFzaYW1/+ApccrJzbpMYkDrGNsR68C+AFUXDLAULx+
G+lOJtJQfsn5yid+88qCdHYHb97AtZrhXb7Dm3SEHBrztplf9Pye8k7FNWbiWNVON7Hr63Otbc3F
DWcftARBGGEAmHAXqBuZZThd+BttW3nXKD7vmzl/DpSF6Njrnhk6Q7QN69Ilorea7muM5cHBbu5A
xdO/IWqc6l2IO1+73Lk5TuXGdmx9oOqJlYfv1TikIbEGBljC4DQ0NVLDt7a86tAzyWsn/a4E2PPi
mAu8x+ERRCAeOjbHjgpHqz1bqdyh+MHtwYy89Lq2b5oAX1GohFjvv+MVJ2UBXXS9eCN6KYnyT/w8
EgCC+tpv4oRt/ZDr2zQLcsWx6V2JyLFwF+u3lsUd7eeMvtxC5H5LRZANW46mUfgg3BIphsBJuS/b
r/HX0jOpF3BTqjPGgW6eFWR+6qlvAlv9N/Ef191o7upsU0pvYf1Sf5VquA/TF5iTx9BjD4j0W2y+
uvfuJID021lztPypNQ7KSDFXWFt+scO3OUYUUjl8CfRqCo32qrsplBg3cUfnbMCQjxt5fBggJW5W
oe3mn/ZKR1U/i7k4zAZDm/An3q2MNdSN9Gyw7FD8Ck35qBR2b3OwvBkig+2qVtWoHIeldHujPpn/
L+8kNlQkQC3T5MSkNFXVlyD/gM0V48ls1HcJAGIj6cODw64Kp2th7SlDFsizXmSgRKTVRN1zqzX7
bol3alk5xlAHbR3+yWn9aY/Wt6Qm2wZqeZMZiSO6wMgyv5iEZ1qeaowUlk0Z+YJp9oqQCQHpxlLc
Kv5R428VNYJ6CK0tIzgpuq22U+rDA4aLXdn4g7IvfohRDxIN02129qpLcx+ayBuWv2HUXBQoHYUL
zDkQ/Mmy5imrNmznvokd7Nv8UfdaxV8tv4Rq0Yfkbzb2KtTJbA0fpfAYxpvOEdZ0yho8mPvxsPQc
4gJMTGW9BpBaTc7Vze4+Il320wlbtybzIzN7AgLws+ER36XexvEx2APUziQa1+2jT5ax96cEze3s
RQ3Xa72ewNTCdfxQrHuipU9VuEv51bou3YR0x1u0zSgTGN1f4/hE3ZwWf7XpsY76XzT9TiitIxCA
DQ0+FhSmq4jDhHRRwy0rwlHL4ap9NL0ww/0DfVgAvvvrFAXluF9AYiGroBK06Mku4S/geXa6clgN
IHfVqzNuwXVfLcBEu3WFjTtRhZPBsQxfzPcSv+12ExpexYJmSIrJdpS7XbWcqx8TzVVmjlfAZVCK
cbxKw166rf2ROAt2KEfzQ7cinq6bq9vCDOw6Qtvwa2CVUl3U+6ztigzvvh0hd5uMfG5uvXHwGbhF
+yzsG2oX7KSRE0jqXeXVp0/mO5qEO0eHlC5DpkHAr8XCSg3CKMJIqtxMI78Q8Lr7zs2PYQpMdbfg
VERc1/wzogksIPAuI3e5GOjWCi+DJg5n/Ma1OOjGS5G+2sZpmc4ZLCtAr74XPXo7wN3GbWGdGz8f
EtD+d6xxYE/uNHm0KAr+jC/jcmmUe/9n/+SJsRkSzwj/1TMAVpLcZ2P4UKgMC795iN+q+itHCWZP
h/G/3N8p8SFFtd6VWO/qR8c6NqNCK/GR0T3SRuY++J02b+zAJqkqvOTZNi/v9nhsR0/KLzLc8pAd
CC62NOtteW9APX9lZm1wz239U4W/uuVkNkM/WuVMdnjusn5eZ1fnec8OzrmGswgaV6d8TSbSkpTC
i5OPujnJ3xa/Zsi8ufgJq9cBR1eRXRkBISFhj4Q4rVXq9oL6ycZgp+yjqjuIFg4QRyIoxkLerSOT
BMgxUJ/PWe7pnU5G/pqt0OnIWQbEAXnnCx5v/ob1zSyWQ0Mfpxqu3R9X5ZI3zjxh+rzFaMMXh9B8
ZHcLb2k+Zhme3xHa7/KQU6CosT2mDw3ZSkOz8ZhvMpXGAhVJ7lQgfrQMKH1sFn3Tj+5ZYTSpnV4L
5tXTbvZ1bF+bt9R2eB8AQQErlAhyS/rLy09cyerCtz9KGk3lvQVmidJALm13KTcRCtnC1cxNHcuu
ek1K6HD30bt9LIsfhgGbQLL13RAkfgE9Z8UapuhiUw4qhYc+bUW/rwcmGpvsD/XQDN+s5B5NPL/F
6kvQmOt3OKKWKJ+nD+nhBNMfJVQabU2gZu8nXBrybmZUqlaM/k6Rhir2UWdgFdTaC4fTGp2z5aNJ
3qPYs+VPGYouEW9GZm/14yx7swH3eMhB4G3oH4I75MR4sRX5eyikQ9RQaUKMHl8tsH2pfjdSrlk3
Hr4UTNDHLyzz48xl1ihRGVrHRcfiyuDLQagvfudwX6TSVoa/jsOdPPGA0vswNr5dZNvGhMOBuFsv
NVq6CAIUIfZ4rEPuicg1ONp19S+NzwnIdBQ5LSKSqA2stnAW0tkYGOL2W5eetWJCHDShyWfdkxMS
mTTvSB/L2E/Xkh4CXNugSjWGZ2aTt+jocfII4EHLLn0+bWrFPA0w+vg7S46mPg3RnYhJuO7IRiC1
od8ezZbxPrvFNY4AY663aKBATNQ6yAzCbSym8CL3Y2ZFmGcQk/7Nqr8sZct7yTAOpChNp7b6ym3e
iQTAhe7UiquzYqlOaT1Jnft41OOT6C8Ff2GUf/GnmSkyRuspFz9hjVv2Wyojz1cYwNVnifz4WPfn
tcfmiGGXPjlEFc5VUQTKnwpob8c+yEizrMghQ1W4pfEmkbduH2quwvWrsr+7KHr8lgPvf4oqxogY
E07CpO9OHFXcpjlG+VV8ULItBTjRNDYjEu3CzD47Awg1n/G0eQMHYU0HARnEwLvcHcv4r4OHX5h2
x79VdO5/QpXLqp8HqPWIGa3hTpQt672iJUra9zHP9pqFJitO9yo/eGSZB2IxD8Ws3Ac8CaZ9KZ7D
7CrQMkbhq9xNnbvaymXox9Br1Ue3WX3EebotDtL8YSvg1wjdnIGPMrwm9k1VR3/O990KTxU+lRGI
kvbUR/tKhTm8KVKgW95qh64x/raVF8OuGOZOFA7drl7uEuklUUc67X9G9S2AmJJ+pwvolk3akjhZ
grxnOMIWt37qz2mh3nIBVk18WVzsdWwUi3+iRS7RLzKsM3H25fo1dRTS2L5jY82Zm9tvY05eJBuu
vV51v1RG+CeUj1pb7ZqBE94POvea+W/oQUqowMokWcGQWV9hvOzJ6XuOhv2svpjIiitWCJLmTZei
pw5Qu2XASExpPCWw+8BpluyUCcRuRtPi65oc+7Wq30wjSu6aQCDURPT05VrthB3dK5PwHoFwtPqn
Rpmn6tpOalAzFuvbKj8gIK6cSCZ1XT3nMUwuQigRPpSBzI3Cbt8Kmyg9yRr3YhrZBcBXbSNKNRjs
OHSa1MycQW7GbdyL76g1Ix8mFNXCEp+sEAGJ0EayQxW6+/ISSn6fB0Kx2W9z2TuYtOlVor6H+nUZ
nxk/2/RgW+xONIlbokgqv3VDuCZBCOtGbxmnMsz0LTZhnDb6S6SbRkgRQyirMrY2PRHRBAmnIGzI
FHbM5l4jJrCpbrklHRpFmhxL0jwdXw6Vg2q7Vn8f9MRVymDRvnQL/kvd5j1vg/rVzoz4BWqKuoQr
gbO0HgQdLsSV5pgYGa11c27j+s0wlHtE3Yx61UPMLvapol9GjDeBCRa6WAsIi0x32uAgMeAKtA8R
41EZx+Ou7YrjOA0CViuE7cJgOLa2TSPzZbIw55hWETqh1IlN2wjFiyOet2lDkwxqurgQPKeubK+F
ajsWt4g012et+7RTQs4xGmnGoSLBSXdnGx2qrtU/unQ0q2KXRAO7cUMCvl9s5fCij35KCorNWpZG
JPUiXTQLQ1ucAspzqtE4O3SRphIQQqFRLeboxJ5SQte5FC+LsZdaX7X3lb6N5vtoHQRppqwHcNr6
un/itY78nsAO6CyxgtWnEnikhgZMQZqleOmsgfsr5gur6pT5EpOmZP3s5nYPvsI0WvVO0T7XpGZE
TDcX6G3JPIj4Zuheh9VE59oJOBNEb0JlGZgs8jVgArBZkGKl1bK8gY0GzUP+4FcY2A6L6WoRH7fe
RY21G5bYH1AgDCqDZfMaT14zDEGTa7tG9ALujZYpRXOI6Jn797W5VcCpg/XP5N6m+e3Hr7y3MazR
Pur2B+AsbMtzHyVnpQpydTqu9q+wALsLJpRW3S965y8Gz6GWdlb8rQlCWySX9TPcova50tWOXcpf
sr0l8tFta+Qvdht+tWVDgE4aIiJBjTcrwpUq4ysxlZXOh2DAbnjrFTlQ0/i+hJkTNhZpd8LRwwQl
RCWhwx27Zdu1JnafczXYP2Nby94gL5YrKVHiKXr4q1ToUTnU2tARKFn3yIZTmbyFQtcq/gf0QVxT
yddCRtLZkQhmRvYBCbbmwgByOrqh8LM0DYbGPsTzDJNH+A0qpglCvpojsLFan524q3ygtqoSSM5G
4BtrLNNDOjfgUvG1YamtAR4ZsvIkQcZpoxKsKBHnofqYFNtPrOyCPPecJelT+FhQ1MCdBtr7lb2V
AtWNYRiyJw/l4Bv1QyF2nvWDLFLrtiLtrCbD9suHaBeduzPF2OSH8c4YN6tVBDZSf52GSjCdpOwm
VagUtHvPkW+gl8KipWXrZc8Yv8b1UzSBytypISdrUdrEtCfs6EluZNw69TybNr1O7ZJsHar6Ru35
Ef+6Guu/0DhmKBBaGuXSpEs3vjKpYYKRDHcu3so6e1Gsxbgs0NxgCTmj+UO9rWSam48Xs74a8avU
glLv5bJ6HLgywXeyML5rgxdNe0fT4g8Z62gyCuJYa/5qpPyZM1rvSRRttQSyogGFy2RhO0tv7YgN
Innpr8MTppvpcew7Eo52vIzlTxZ+xyNwJ0fYWn4RGUx02EXKPn4PSrHIitca/jr4HdsR8nUUWzN8
CpWzFvbxNWNzU0OFeNfn9Sepx2mfdq9Wvu1z41cvEmJWxq2OXIwsPx+lfKVdjIncgDGHWHH72sn6
58RQHQN/WHNyctS4mdYH/UN5h9812pDZRvNreUmfAzFcq+a0xAieUK9aagHLX7hG3AZGjBLbw97O
XEhy4O3aTJhLPZraEn5ChtmTAjuXWJ58p/giO0HC1aICkZm6688EZ79C4XoVXltO53XaJeFBtS6d
njoRV0w2vo7tDdIJankqIFJ9uwR5Q3Rqs5brSIrujzJlDYYmHrPPUYovGd24aA+z9DlMts+l/ZSI
xpemF6EJrFcndhM0t8wk/Umn1yty5Axjx02bP0WGpQd9u+IBQvvvVeEAb6o88eePauwgYqJB5tBW
WX9MmMSKYj1FCk7d4BQaIFA/ptCqy8XKjYeKSdkWcpBXX+uC48csnHZVHUX56MNqb885n4Mt2OzL
NNFO8Ru7BxwID6n8FQMCWLXbmGDyPbsalZYnLmD4uhisnIJ05OveJr9aXd2ijiFIMPIurGhCV8DY
m0q/hWWgIEXdiNA+Sbdx5Nf4w1QA2FkSjPViMd/tGmu8zvLCdsvYJTWmqhDaZQ5xLXrGzwZDFKNb
wBw0fxz/4sa0bigDms0Yl8N1iEH0ufZneK0oVhZXltnzsAGq0qM8pI0z1uLVRIbCgkdl6Ne61LYJ
ey77lq1kFlekMrAK4hwlGu9hsTiwKyLKWQ1j9+Ho9F7X+P4u61u2jhLijUDp5ZICCDrSJv1WjU4z
SU61KaxNo6aXUvJyBCJDhcGcpjEumhLMgmyx9Zi3gTpKSFpnMEAasadBiu7RmLvLrFnHfl6+Zgnc
UNPl1rVU1MOVad8aheg0e76BuGbtW/uYlDs1+qtsXOYT5arRiIp6ypzKNq9qB6ucX9TwGZV67mXp
Z0PgyPw2tBTNurmH1pOGgTV6wkEmScB6nbN/IcNX27zF04fC5RZbz73xNuugusqLDGiYPhRBb6mA
LNb4e1xem7M9sTsQxk1zNBdIplDPlcBMYvUrZFu1gDiNVji5Kgxdm+ZKHn3tMdwNEOfh2tggqeZu
ajPx1a+NN6kNC83h85yMgRaabpHNyrNs/YSD5FAW9CZJXpFIkctgIMhotdpEETxJ360csYGSfnVd
8RutMSjZW712uyYNXyXgBXl4TmYg2dhAcNPpeRbE5qxyfFD1VrJb8PptuIcs3VRYBIiOwghy+d8S
EzJoaeiKtX9FYp0AL4bVkqGT6U1Yy0H6xj2uV1yY5rYs/7TSgGDssSSaleEgz7GCWfC/anozBvaE
wOSFsKl32bZbisAAxYuGrwqX9CF+ZhMLuTsqxJHHzfUwvQwT0lAhl0wrqauDqKgr7JApkqCnjQZB
B5uaHp8mbf2yeYKWzZnkbeujM+VbVNqfRV3QQINfGkshoS14mDsgetwWRfvaG7R3AG6pMZ4wJE4l
H9141M9bk4UoFMwCQsRy25Zpp00fMnUiMjaxBL0BoV1oqF50A/l3nerhO8AvF1jza6j198g3i45D
iZGOYraXXTEyBiaRbtJwtoilcTrmC3dp3vB1RM2iRU4xgXLiljyw1qUM3JMMc0WlPxX8U8lWrx/7
3SAjAlmtAymnG9aKZwVRS2s5eZ9sk3Ahxxh4RnpbIr6xRjnV5hEI8tSOAN+WcVWiKkA+XURT+z6T
I1sOFftDqNVweDZ7/r2E/WBYXtYt9ky7ruVg6Vgb1n9TCJBXzfb7kLVQzzFTt8SGc2EIcBlR+ywn
zHicnpG1N7sut61gtRvg11gcyxS0j15IdqPKbk7agNLMUlrExvI+VGmG085NU52pLuIt7OSRvpRN
lE5Hmx7bsIUifDImAwDJ1M+Sad3NrHGU8Fwt7dGgo9es2O8swGLL4Ro7ZDb9CgRY1L01GeKUaQ4q
oV0IBYS6e4GHXNix2E7Tr9qYhyK1PQzQbg38F3/fM+huW0xBNDa7hB9L6dDwjy+VMvl6+snFHyxV
cUhsMwi7LcNxPJz0lxDNTl2T7Y1qpasUJwTbXc3RQYa9j8OPsOV25EVBXBMn67GOdL+H3RbzDBRr
vdRYxFUTqTTG1UDqzbo11LPsNOuvQKnVh8OuKT9tspiwf3h0ThPauPLHHt4kcR/MH3RgcfIVyRAp
6NgG93+cnVduJM3Vprci6D70pzeDX7oob1iGvtk3CbJIpvc+dzTrmI3Nky3NDLvUxRoIECB8TTIj
IzLMiXNe44vXFp1uzbDpKhmNAuuIsJ+1WQOJLAA9Ts2NFH+oHdXgxWmPhKdpRQ4rYxUDuhDmQqrE
vZIWK9tTFwXy8dN+rMWonbvmlr5ULRDwfbpqxHObh0sDJVvb3yrdUwYZSWnwddOkqeWXY5nDkKNi
GjWCZOS46Fs29gDBlvpk66230hRnHermTw9/2yaPlp2pYSsO4S2BeBMDyFNCA5QZwARD3vrEQRrk
Tad0d2Vz37b+Muuh/hnZRoVCAClwjqDiyIOvNUZKNBQ7gV2Z2oQ7cgN9PiVbxjXJ1btNCNpDJ0sX
e/eF8Sb8e8mYwS8CvvbSK29KdjKpy8s5qq71S5oMcECD9tR3Kdz6LHmR0+CY+YjYlmp1lDvz0Rsk
9AviYZrZ/VZE28xGYq7E3c5ay2TFAm6V4zi4Hq9pQkEs+E4QWiTXeweUxHm8JXfM2mL3TM1w6abA
z0NKmbs6O3rOPZcZL6UovI3dkTa5yOtgXunBSSdx2t734pF438+dY6NTuuoQAJDcFrC1U3HfICXP
/X9TheDA9ba9lYCkDiBt7b5ZVVxOLMuPJoqV7JW8nw16vOk9XbnDLwtMrFrBmfSrbm7VIHBl2WXv
juRlpvcnxTLfEuXVjI6DVU+jQgBwUUogWbHt7i29ewXBnob2vHEAkTudRFY5HaOj1Ikf5YJsPlfg
mRtUNfMiGSvho7oDkU2X9dx1kd1QE0pZPXfizDVXkrWQC0wWfdClyR6/nEWlFFOT1Yw2vmap2zCm
uFxZzqYL1Xst8Bahrs5cu4OIscyCpSxAlgJtr7WZUiyTYC8s5w4yROWf2ta8dfsfuvsO1ZdSPrdQ
QxczxbuT9dtAqMeSPHthZnvRSVNDsxapIRl3ZheChPJMdcElDgGnuF1ARfzpt7CuWhTaYivQXk0n
RG22yTEDjdp/husiAlQqh1xPrFxQOMuhAtc130nvFoMH5gjCZJc8W9YryL9BPWUUC1QgD82sE8Qw
bCjZk2UMD9yZ1ganTiJTG7Fdad9AghLVWzeEezPa9jmVDjed+UkEtcIENNSvwq5fepa7F2AN8i7Y
6UG2UVwdjkynL+pMUWbwf+aRnpN1kja5Q9bAz7ynIpTm6PcyBPBOfBDDabmo4nbvls7UpbySDj24
/CGYqZY5i9IWDF2Zy6/ZYBseqRUkXsVzaRbT2mZHXeHgQOJ6rQBua3EDMGCrzSKXJO1BbV/YeGv5
2erXmsNHm0KzJNi/GzzkW0Ct3xFgZ+4980Ozb8FzW+Xa5srsWA9ZYlCNuR+MRZfeVEQSck7SQKuW
reXcs74SCTk98ZECkle7cFpoNaskygAm2hlQqSATM1m1qqnvlgywnMSbqGzRoiPJGwSzgpu7689y
6jV5227MzLjDfCublXp6W5b3vbdU1Znmq9uMDLGsPlZ5SgjtchGYp5GjTvIcSlq6kKi6qlY3jUb1
JW4ranIIuhri+DOUtrUtJUtXDpXlIA+nzrhric2y4WiL97h7phzOFX1khGKKgzCvbg1TJw0WlGuj
Xge3aW1ykA9WuZI8+a0pM0DG8aYjEaMkG6t5d9UB+Ll/MpWIXLjg7LPRBXuqUn/XIQKOIZ315g1c
1hx12GpU8Adiibo7wHchi9LPew7y/iBY2I2kQ0WQJ37d/YAyVNnvvvopG6uhLI+xfqCSSZm4h28s
8r1XJDMVRn6gF7toOBZatMTzdV5QO1Lj2yJ5MYOnvuAchGtubaMWLHsBXFzdF2hThYVFknKsVyxS
E+qUP4tGFCL1WZ2gFRRaOZi7QnyqSOZG8IaNAhrMCFKq/QxuvjWHQeShS1dWK3yGprHvzSnx9jgm
KjBuF4CfFcOauk0zS4e9ZiT8MhU5h4KIz9kqclKLAFGhJCbRqs9uYuVGIb6RltWwQTOWxP5kQAfJ
7CC0Dk9j4cudp9kahq5PVlJfkzDStGXVHPJ6GpPmcu81d54nBNmgs7WPfPTGIjFihY8CdAc4CZBK
3g1g8kmovlncn6kmgK8SDYXXAoau2NceUBTsb0PAeDaXckXlG1Ed8A9UNIXO8QqyInfiqV8mi7Zv
b7KS4sbOr7dl/9Jrs8DQp0q4rYLbstsZAEYV/5BJgqnphS9ZrK1Ny2L0TnZ2LESyMUyqvIUNKhNq
pHgj7FhzLSfdB1GbPNK8jLzZUFmb1LaxBYS4xRU3rahrd/qTpH3qcQKuy9j47vAY5K+2XMfwVqA6
5K08g50665UK+EO4FAEAWWvrjj2q37im8+XBS5GdhvpXa848qbJHqalvfMoxtYlwdLEVjQtNTMy9
wn1wg3FW+Le67W9yRlpx5AVVl6la1OtK3VlSr6OISggbuCVuf+FKqso9ZGOCuwfLTX9A1AAAQEFg
gQ3bPFDWTohQcqMDKumHZNY3b7quki6qSQ+42RJdLPKpBTf/tkap3Jwqdr+Wpb6f5a2GJGdykwYR
yiweUVjSVGRXjMbtFo5V4bWWc+3Nu3o54BCmhgXsTjJPdVc++kXKai9dCYc7HY0VrVKUoytk43HU
7ZNmBvf7mdvo9dqWSRy4NrkEzQa3aXXARKFAQUkR/XM+HIB2hvKPsEinQ4lSAXj4nNrzi8nR3rn3
OUUgHeKEXSycoHjVqmNhQJbo4YO1XfyRlJCd+9IhRq1B9sv5k4nlcBHXhF9tdfJU5abI5Y01akFk
8TFDu8hILX+VNrcFiWNqaoMcTlySYBaFY1PmWIQy0+n6IjfeMTdC5yjo1k774UJRtj0ucJ5zazeE
SYnVZ4ekAKQGv77h5on/rA63r5UPznh7zCiFqNJLJOs/kD4Sab2Oo+BFdeHjJnF/Z+IlcE/WdEXo
WWnkvJpjGwF8kmE1zEvWWlHfWcj1ANv3vVNfrRVfzCVlbpn1murKMkPoKYview+9LOKmAaga2oKE
6DgzgO7rtZ9ueIjjmQs8G1So34Nu6I8+quYT4mz0A4D+esI8xsMwVVtnGpRzryxPSpUtWUuzpvS2
NTcnNRRTneqjGVG6zp2lQmbI6+61nsDMuLfIus5Kpx+mZhwRYqOOJeLmMx4nnL/AtmypGjcAdnLn
vtUwZbTyZTaGF2Td8uwnlN+6XVg+bDb8qQxy5PQV6kGuLAARWSlVavSMUvMggeELuF/IIWLOBvxj
p+g6Qgkob/AXPT+aDUnCOT6Ue7MVIyfyluxOGjzk+QLiLVz8o08xtOf29gheFP0AiV53rgJvjCTD
wo0frHru9HcymixizbKE0prZi0L8bCuANcGi1qdd8RPct4u/r3RXOhuvfejldeOsQlfMOv/oBDcR
2FN71in3Ub7o2/ckntvJq09V3vjp6xSnniqqqP6Lx17RPknR3MSEqt0pJDhFgjxNwn12KLnfx8cu
JmNuySPI079xTQKbQ8imYTe3hj5Lur3SPCXavdUYB+HqPzPOzsjaEwPPpGZPabKU6sfc29T2s0qw
nJEHjxonnZe24Rysup0qJR/Nh+NRK5DAuKxg+ae1tXmwc8QOS1D2aWRqW3Uk1ea5heQnZfFpgcZ5
LJdEouXe1oH2DAFb1BCTY4zVQ1WAxlLTflULi0pUWm4cM2VbqHtl2QDAmubQruT4OZdOUdAvc7gk
fYZLbzEMCOA0Pr+kb3vVWctBsS6yfBUJ2FKRWMqQACwUYeIbb/SD6ebe8O5ZU8sJDlJa2aSYjU0m
S9w8ZNDTZDXXNkX/krRe1r54IUb2iUIAY1DbkJeqbd43KVE8cOBtoRMQ9dDx8vgnunM3nsQlOoUT
HHi3jZmw/fZLC42cLl5WxkFVDoq6tkgJUYGUzJuIq3rZ7yxdnuh5Xmw003Nmgaf/oDaB4Ahl7sJD
QorCoscXb2Tt5CrWKoDjFQ5UtEMQ+FQ5vEZliasTQ4GThUCWFLzFFqhXj9JMr2hL0reZRlBrDZtC
DXexWt77GpBfET0K1986YDN04e710lcnVgYJrQpWtuWtlAFCBAprXdrPkNpoKAAmt2j/TNTiKQvg
M7TzVNw4NZLRfaxPs5F+FFIlvq2Zqg2bqzoylY2QjS7PDdDdhqrSz+qO7Dal+XTicFv0lA6ygF/G
kzqXfojceREBZWEqU4aB2oGnvxsc1kU0lwHm2+W68xeGT7ji9Z9uEGwTGwQ7RAUiKD0lSdePyM5k
Wdv13ATG5snJ3DFuPdffVWBzdIksxRifRzBwE8PeyAWiTg+KiYycCRYoJLFLZa3KZwGceDzMddiF
pXhylWJmUxmoIg/Axq3LGwHrDvR8NgzUdpP+PbeBgQhKMoi+ND2EKCu+MckaFgBMax9IEajAiUo9
MI6Seanld06aHIzIO2L/vO5i65jVu6BFVKmuPwDSBGJliYMb6jMkN37Ijrd1YkOahh7kBKJ8ypD2
hBzWLnTAOAUdgOLv5ajkC/L32pngXegmQ2zaLXSbiTR9G54hPE9GycTbdgJn8Ipk4gU56nOP4CwM
Gl1SdBB82sITD1l1VzlPVzowqhb+QU3r3Cg41zypj1RF3kpSm40AUaXY9YoXAEXUqQ7JfZa/1GEL
NVYvdCJ6j5rrR+1alJW0wQN9cOU9Lmioqmeq6mGlJEVjg84Zuv0onxvBZ6cEuBhm4LvgKSnzPJri
l07N0xG7gHyDdKVp89IQjK/0Rb61qFRjMExOhk5DWBftLsN1JAh53ZxcHmjp+xB7Tmo30GvjOto2
6rqV10b92lUIHZRMMJEvKxuuImwQv/qRR8o8EPY7p1jprVi/JOYSRtOY5OQetPJW0fup0hOp2XQq
v/P654RtuHxVc3nlg/+QbEjmgWu8eu0jZyjkJyiZUwuGmZN1WE/Uq0AXm0grgdej/D7URLQQ55nY
Klz8eGK4DziSmAUKZzkr+1VqoFUmq7wuVnJYbRJPgEXSMGklKnyPuB8o+Ubh37oI5p1KFff7T/rr
0/1pao3T+cu4NlkYpXEiDRgxejeHWbxxjunSn7zNnspVWE2kJdASafIsplDrwMpONu3kvp5ZE5LT
U3f56U5PcJB2Eljo+fdvJP/5S5N+/P2NEqN19FqT411/y34MhdD4iLOFwu40lgunpHSIiL9v689r
FkHS35syHS+rE0FTaeDJayspoHqijtGNKfLvW/izdKtqnG09lSgS1/R9RuhTm4u9ARI624G6vCLd
PSoV/vvXU/Wx2S9fTwNe4srkhXY98JBoeIvKa1vOn/dM9Vwu2bHL1IjKNNrpyiTdc7ITYEH1rTkv
P/sHjRNdnznP7hV7lQvDpJ9tLCJFvsvv6UdI7PBUPIg7UrCjMGF6pQHFuLR3jUP4Zag8SyilMF31
xlWaFcpnEsghkf/AuOBHYSqTzFZJertzEsJjaRWsNFhkP2jhvanc9hAFpSYWVcT8m5oiaMOFZpVj
o/AWlM8+N74YnVz9mHtHW45WJvyB2kXLv6d22SKLK+nKHvD0sT1J2WOkb7tPvR8bMJGBG1Zxcheo
TwLtzWwORso9SB5aaCPoZK+0FrS55wbUZ2JsYFFr9RwQ7S0+5nPznlrH4D32+kJCdCVEhHYnCJPr
mcnFAlwDG9XGfalkeAaAzKC8zgcNJv8iaSmkLJG9vBtJumT/P1sTBBWE1il+QdJOPSFsmB3b+lXl
tCciYsuJw21EGXHIDlTyuwz1CLEB5ltY3aRFGq+ZOCiMJWTVyFW2T+YzoABdvVEJjriF1M2Kghg0
yrJdG6hR1eF+1H6L1YcOiWbAicp7mbG1kllxAKngZjeAwmnfdA2Uu1cv/HjYQ3wlbvE8ZSJJBtun
e4wKF6aZ9hQp2tEPdm4K0so+xIBakbkISDyW86pfl4oGOvjeUva184FFUtUd1C6f6/nbkGwhqoF/
eCpg9hnYxWRs+8hzwbWSyY8q9yEbtZzfF5pfo+du3StZcyzq5E0JzZnNTVomkIwTMgeoH6I40m9D
3Z5yP/WLeYf+BCkM7gUTK3hTnARZj2zhUbnHQT1zV7HzWkr7hOsZyaBMs1BERlBNQSMHsNwqjDjL
1D2R0UDNRwXQnfBWYbsEswzYcwhQx8m4eqhY76nPPRQTeIBB+Vj0mzrZKuBWChD0IDPzADEBP+BU
1utPCylAR4JEq7VTjM6NgRwT9oswY8zuWGu7OL5FW0h217aB8JI/5wLSmtu8hN0Ywrd0X0rF/2F5
3lOYrBJpamePYXWbJcpMbtw7wW0ibhqI9BjMJdbUq+Erlaq37NJwAqQ+A1hbx+n99/vqL/uSf9/5
IAn9vpyZIo1l9xlAYTR+ID+hByqaV7/k9gQGtgEebVBH9rgGDJF8K7RDLKMlgB4p6IrWKyZApzoV
PmtIJi1ydm1ufgoN1HxcjRSf14zEqUSygtthg4i/dwucHdmNrQdMHsZOWAOLNYop6ODcJEZmeYRr
uSwpAu5asaminbA2TbyxDRnQzkNEHTcCchWVt1m/6oPy2JBmjGwKQFldLSPKARPd82513z6ljj5N
rffS2TqAyCRII3F1T6VhnlXdbdi1b6rTrLSun6qoMnQRItSKu9eGn12yVqudOQz/2cmlnwVcnVW0
iYYUyA5Q1ACEcG+8KA9A9YdX/Yp084W4XNXPYo8wF7KlBjThvnan5BR+ap/lrbjjolXJS+tU7eRr
LY2xw7/PFlU/2/z59qaiAoDftZ+YxrH7U+EEVn2naCiWT4uN91Ff0TG+dCKP5+mXYyYQkiFZjhTu
RMJmbc5tVVz5IPKlR4+d+/Jor3WUPjKHcOcJoHipi2RcqdfwCMsIVcRSoojsI5KRxIM+b0niz0Rl
4vRolPW+KlNtmUZVupGTwbkSqf05etLUs67W6OpGeHIpN07IavEFpygbN9isFLnG75e59ec+a7/0
6b/0OZFs8PuR6G4o1MEXQ4qxQKIPcDKCwbobTKxSgyceLcAb7RJQNFl4I/yTgz69cAYAfd0sbvYD
WHHxEeZUIvxw7ZaU/wqxsJKNF7LNytQHMlgIJXnfuJnpsT1TgU/7I98jT5YORWBu4igthqV150Un
Wb73gmZG5nTKoVrIuxLBOLUkXR76L3WyTwHxo6hiR5wZ8s8Cp9S6W9jiKfNOcijdFgPF3yCeNR4o
TRk9bjugaCNq3Ayfcu22wXO9ivdAbroMK4zuZ+YjXo8rRk0Brbc3wgbtxZ3npk1O3fCoFBTuvHhf
dNCYyAVQKw8oW/pRZk6//wQX4nFNPQthpYqUjG6UFJmqpSeQOISV/UNo7qPmQmXaODGKw8ghNFdu
JH8OBTVl/PevXzxJ2h5wjbSt3My4N4uwPFCphFASp6mNDn+SICITmTPgdyECepapH6909EKEqIwy
4V9alsQgsUf06laUBVXewUkWYW/ci5q4JQE1mJidC5XyoEsVOdKPOJfmjSjB+7akVWqy4CnJVVvy
rSuTX7n0QmdRcevFZeN6ubr12lLA0o0qR8VtIBEvfiqh9uVTFX5vFZD8WmNSAjQUCRyMzmagVRHi
L6bWnYowGoFVUbY2UORHPzUpk23VQpnMQ6W47UwiFyV1yofWNgLQ0a0MvmJcdMhE+IA1owHtn9oq
nSu72K9p8+9bsfars19GuZaVIJBQpt0ZtYFao0lGLl2kiG5Co5vWjkl5liKelP0UYJ91K+Vqg8ZT
f3BVf6zWgeop/Y+kju+zqF9qANZjoJEeXqQWjpIuqOOiqFdtQTEPnnJbZJRukPY0/XnsGpvvZ4o1
Tv0/9eHs4Oo025GU0E6RBmspYoK4mkqvzit65AFFIkRyLBVuqLXSVdKKM0CzGUj+D/0+u/Wb1/ZR
cIeg2vvW7llWyDkth60AzEb3YR7QIUxpkFF6MwpEWVZm8Eo2G/lhZWI/V59hdAP9gHn4EaV7g7Qb
t6TnApMXrpcnYk4BHqfnygzgTJTzcFMiMQH3HbfCJRyDKkFCb5L/hPJeSJP4iIqppc3D8hYZm8Fz
QZBuKbYkV5wmjEtredzVv3xrpZfzdED26wY5/4W6CjcUsG7A3E48fMbF5MHCJE6bGhvcdqfewgYu
OxG41GULA8MugyxDOHMmRKQrMrDjX83iKfTYGUI6U40c3qs6h/64jKbwUA8QXvbRkiD5Bl1sYNRL
ysbraFmv6q03txaQ7v7TGXx27hmW6xRGSq/w254izrBUltItpGWUwfGFb2cIbM2NNcM86SbaDFXb
6cfLozsLF9xtt+gB5FdCDXncB/40Dc8CAn+ow45dX8Haj/r0DJ7RdBwiY0KiZIoExMRfeI/fT3l5
fOaf2jqLtwu2hzAc23J24j5ZY2Bx7E9IsU+T+X+YQVXODhq7AjJUKL1549jQCfJwbyngNpMuVK58
uQv76S+PhC/TsZKa3OrC1ryRxUiSrfFEyoMUJX2xsKP8qjnQhd3hly3Tl2YS1S4Q5h9IqVEXz9p6
pvWP3A8AqJiL1sDfotxapGrsa0HShVX2a3p8aa9O2yZ3IugRTY3ZABqmIt/EpOiRH0Rmp51lCt40
yZWJcCHo++Vv8qUxlRq8FkXUVjk4loP0qqIIYFwbugvRnny2r7qakfWhpmKr5Jq3TQ55ExnN7yfw
pUTnr6j6y4ubZmylhleTuy5StK3CAuxF6NlGNYVpgyB6ZxA2SybE6gwc1kHuwAT4OnJk2Dx481j3
iDlx/kUOXUVdos4rMh6p7U66QapBkivIx/TAZnE1QkRfEv7WKBVpHVmetK3RFpl1FUSnBs4/smSJ
9aIpqHniyewAR/QH27yxYhklWMdBLC2S7PcaOeJplHWQPCItReEC0cLvR+LSKjjbvqiTFwNIVBxB
SsSSUGFnD5miNzFR9Cv7/oWLnfZrE/ky1n6hG1CwaMJTQ39ZgKVEt93T540JNFGXTWnedma5U5rM
OfheUW+iGA4iErwB5LdsmAVsbFfO6kvz9Wzf8voYYIJpdHy3nJu3v7GAvPV+fiU6vjSYZ3uWMFQj
kDq3vxH5Dr8LpVtYNto+14xU/rzpSmexcNk4WtqpWDf4UUFNAbXectco0vw/mgjSebxb+XGUg1q+
MSw0fjTJ/lkiYKuU7VvUBFcm2yUbQekshoUM7A3KINFITyqjDsD0x2mzCWKNiM7bWvZwGNTenKBJ
P1M04ELf9+3CTiKN3+vLDMzR/slzR+ngJj7W8UsaXMkjj2Pzh2NQOtuhLJPaeJHzXFfehMkocghm
XoYD682N4Urcf+ndx3//8u6GX9V5ko7vLkAOWAs/TK4cgJeefLb0C5RCzCLmyaOKXRXet9IVr68L
y0A6i0Rq3F1jR8g8OJohAN3LM3DfaBp+/zEvrGHpbA0XZeu6QuHpuulNMCNxFGT7l98/+9IHPVvA
QKY6Nxjf3IaBK8HjGjUDkjtLmwJp/b6JPw+Oap+tYi923KGJABppCjR8laK+gRDGidzh98//8/mv
2mfr2E/awUWQON0ZAPddaXAmsmkqa61B7BCnQouJyt5rR2AdUgVV1u9b/XPwCT7k91nqRcDgBi1J
d7Vfv6WhqpMRV+NlGCF2kYY1DBQUjr9v6sImotpnq9mo6xQe1BDsYEWFe+lxiCGKT8Vt96hOrpXS
Ln2ls5Wd+b6V4Qkb7Co1JUhPch9F39x6C0yQuRlaBtf8kP8841T7bHlHnW/LqlMiigvFANZT5D+Z
3Vb0UATLH42XXcmj/Hmtq/bZWs9jEWka6NtdI1n+Y86H3zp26qy+/yR/XpKqfbbgPTdwbTcrgp3m
Lhr/IWgOUnZlRV569Nlqp65fCUeLgp1AMTU2O9SL53lx5US9tFbOlntrEtHJDaMSP6FZn8BvQ3dO
RuBxOiCbe22fvdCKdbbidTVoAMuOY095q1kW79Q+ArwznEmH5MnH95/g0qqwztZ9b8lV00e0EqA4
VsyCBoMKtCwm8BJrsXEgcuRXdrBL/Tlb66FfhZhE0xIwa3gKJCzhMlvlHAX+AsOMKx268OGts1Vu
4wHshCkqm7393EQvUVQiRnL6frAuPXv89y9nahXrttP5cYyQxLGBe4xKuVf5V4bnwor+lbz+8nDo
cKWqAPLfaTsk82vofmSaj1I+19IrO+CFxWydLWatqpumSWihrp5QhYMteeXVL43L2Xrok8zKvFZA
IBk6dI5PJfzZ6soOdGHWmGerIBFFG4A+CneBMkMPREKhA2m9kbYxy9EbvGZ3fGFszLNloEVZn1hj
WSRFv04oBzVafz9nLpwI5tmsB2anFYZfh3AuY6YLqTpTI/sOmFZPlKfv27hwVVLNs0mvyuQ8rMAP
d60bIKtuJE1/kEVSg4NmO5I98nmDO0pa22kwB5XYzu0hUVdELG9hZYmV7Dbtlb3x0kCerRFbd7w6
MbJoV3YHod3g93Rlkl0oIajm2OKXBVJ6fWTlURztMiQ1bEqhsCQQEpjUJ+dHCZ8Yk7Zr8KFLnThb
Kdkg154V59EuAICfm09VeWUHuTQblN/7UFM4GzzDDnfWIJYacjkFaX8fwwPz2pk6zqt/v1uov6Bv
X0apjrRCZAkt1AL3hAodmqMjPqsC5Vk1mH0/3y714ny9uz4Zfh08UgAVvdbuQweoACiHdLhmUX/h
A/zKBX/pRWikvSF3HhVwJX6Kygo0tXj5/uUvDJBxttK9QBV2MYTRbjg1D/Jb9un8gBr8/bMvvfbZ
Yq/Uqongu0e7qjd09PCU50ITV3IQl977bI1XyOX8EwRWAwLDHvPJWHi337/2pUefrdlOApKZBy4r
C3sP6oOAPxUN1Z4hMLC/Qwnaiez/cITGkfvyYc0sNmq3YoRgImFeViOe8X0fLhyfxtmSTXJ86VAE
ZMZUAGm2yUI62sk2e712Dl16/tnKtetSTyyXOY+/qfxA3X80HC9gX09AcHzfhUu1eeMsaG2y1Pek
EedX65N4X75mR3HHgaH+VKfui7WaOnPg0t+3daE7+llTmlGmlZrJ4S7HRxZ41A/3UR+xSxN4Bt+3
cCmy1M92iVJqYa5jZrhLTnC9AbtF1iR6Vk7mrfODOPn7Vi6suHN/cDtPTQlLhWhneuQeSYamRXGl
A5cefb5RZFIL5p33l8jVxiaWpoFz5a0vBEza2T4hxWpfwP9hMg2gOxIBs19tsg6lyDaffT8wl5o4
2y5SyUQeYmjCXYOaFzx5JD0MEsPXLieXHn+2ZcR10uOny2Ecx1RZtr2/bL0rmYgLu5F2tkXEklph
Kcmj21skuzHUKWbda3z//bBciiI09fcNqMt9XVgtQA88G7uH5gjiYnSDPlQ/y0Pzs3y70sw4yf9w
DGvK781EuY/8RUgn8HfDO6YfvSMmyJjJS5+aCqbN6pVZemEha2cLufMd2/GBTe7AFqDBpVeIDS5b
Z+Kfsmun2qWVfE59GM2rNdTuODI97G0xXIHxw/43N4sFJX00/q1rVagLa+6c/5DXcYntMsOWVyhM
iVXNTvj9F7kwYc/ZD4Ekd4OTkwVvBFJu2CqLlxShrO8ffum1z9az2op6sGFA31Qov0kcC4589+vJ
/3Xq/of7kR7/OWXKf/w3/31KkVXzXa86+89/PKQx//vv8W/+7+/8/hf/2PmnIi3Tz+r8t377Ix78
r4Znr9Xrb/8Be9av+tv6o+jvPso6qn41wCuOv/n/+8O/fPx6ykOfffz9r6e0TqCn3X24fpr89V8/
Wr///a8jUu+/vj7+Xz/bv8b82d3/+p9Z/Rb5ef3xlxPPK14/C//06icf58/4eC2rv/9VMf+mGWBT
cMCRDUXm///6l/Zj/Ims/U2TUWuxFUtWZVlSaTdJi8rjR/LfJElSTBsEiW5q5lhYKNN6/JHyN0VR
bNSqdE1XLEsikfB/3vW3r/X/vt5fwIscUz+pSv5aO6uvmwovoCqmpts6JEpLPz/c6zIw86rAsyHF
gA5Lu1YvVVBaWYL/ojC0lVZIP0FyZEsps+uf2oDZAH7m1SGz7PRZNpvuULgZunKhMJMFZl/2U6j5
b2qeFs5syJpyZjS+sTQN5JlijEZRNSsk/cNUg36jxyRsfz2R7Q9ueB299SFO9D2O2sWkMK302evi
yl/3WpKtpTrrnlw9Q7xcV8M7rcWKyZCxSEedOOOvA3RThrwIDmk2GI+O5/UY3wVQnOvyXetlnljq
mH2UemDiMNCooKKxxvJl/lbq0VO3nSjZRcnIkoyqg+fH4cHX6/cgqEyEKhBWNmAprTHRwdElKt9j
1xHPfhJXB9jk5hTtCtzKOuzzPN2FzuaJZh2jKbyvq6xE4NR/a2JIquNfipYnSiSVH0TdvueF02+b
zI5uXItXblsa7zqhf+aI68CzC3GMG4I302UABxPob2EhiQM4km54iWmsMo9x+vWWVt+GB0C15r7t
s/fW569CpNzdTIXKXtaIune6AbjZJicoKv1TC6T02a61Yph6SlsdahlhOb30wgMJJVwEZK+bVSZP
6Ez9k6+KxKBc0AlJiLLCIkyWl1GvhY+qxDAHsSctjKppOdXptju+eKXwvr2DOWEN8+jQIl/AscOM
2w+GQk8Er6+bGUXkusQ4tTciiPeFF0mrxou6eSLzB2DUzXamOp7yHtc8sw1VpCoQPgmQMBg/Xt5X
yJ6MYjTj4AaehchDF3OQZb2jfwZm9JYnES2q7Tsm3W8F4lnwjeDOj8OaqBWy9xpdTnoGWM1xxnVR
7moEjZqZa3xaVl986prrr9WUDxL1nom/Wvmudo6x1/Sw3/ei0H4qKcL/ntXsw0pvj0mPMUxTAjfi
V58kRzrKkYMmCibpCvoFELKBPObRfcF5Mg+81jwIPw+3cuX4/5u6M1mOW8my7RchDQ64A/Apo2/Y
i6SkCUwUJbQOR999fa24lfXMqgbPrIY1TeWVgkHAm3POXusQjhPx+2gQ0btbCOwpces+qh66Xt35
0dVoF6d1oC2KWn+yexEG7By8tg+NoVnv1nN8CZTr3xeVxkDmDe2PjMlqgDAz8A6/SJHP+OM2DfsZ
T0UXJl+radWxCiv0RIppuWM4RP6X71oJ0GmxNWjWoYc6HLdq65O2JpfJwGhko/4PudYS9Z1mVjWZ
9UqoE+kNeIbuceKBjyyJ70XPoibo5KtDKIvguXEn/6MekKPkEpYx81Mp02L+kv5KRl6EdQ3aS1Qq
cUzcZXpZQDU+8NQPH23qCPgvshmRkjfAMBo3eegCMuThOrl7YbIJsKDlWpKIoNlZb/IenKWJX7QN
Ux6tXj8NblZsm5yh+MBtvPti0etDwhDCHbPHcFGKsQcD6LoQpMYcN0WLiDLp9YiC3AWZGVdJdMh8
jLrhlAcPfTD4j24VT6+ujdN9E2GHX1WYnMuaxD928Tm4h7zgfxr+2f0yl+pEQOD3EAbdi2CpRFo4
zorZACr1utIPQeY724rYHypp4PcVv9vdVFQtGMCYsHBcN3xCMlz+yCvhu1qh8/PkyWEAAMyFmc6j
I99to+1TOgjxkKOZfivcuD17lSM/O5Tst/IkE4VOAHrlzkDiOwP4CzC9JNHN6CHeOjfIPnQZqo+h
DgBVgQ5cUQV/C7PK7gKnR5TsOwRohVnQOk1MI04VwEZZdfG78pwbRLVf0DXb/mlgGOXY3jLNkFcB
H01+0aOmrMF6iNy5D9owRhLIOLUb19iFWncA9xxM5GS73Fn39bBmSLbgPX3Vdfyn7eGAgbA7+qkI
t0uwZq9Dl2lC5zXi0oh3nzk0J4/3KFY6WA1t8NHllXcSfYWcrZ2LYzun4a4b3PaB7x8SnYT5xnkx
f0yXrNpHTdS8JRNp6GAW6pzijXvC1+SgcuhB6RHUITYVZpd0Jb4wdoMGUpbglJ4bJmuwv+9SD3IO
wW7okNaDQQro/tc6ePxMLTGHzGvAEazO92KNgZnNjOjwqpAcOa/QeO9XBWHOaz3vNFQzPISspwHI
JCuMbDHqXWNmvVNDeuTgzuuNAeX3KId7UDog5np+3sjBtDPP/wy2jiBpF32s4xLZDCwFeymN8aFK
LMSmG8uvQ2QJkcd69AWQX91eSNoyHyRajwdKKLKgbo0NScFtNS45jEXHZHZc0Ibt6JqdM0XTb2dJ
Is4A9bcO+fOptbV562q9vrt0by/LnLi3V8J/CNPEYxGWi4egqmoUsaaArkQwAUglPr4c1eqo00zC
7xovmK99FY47z4vLbRAFJIccaMneKrBAVQa4Z9pBAuSD7Bwdsba6lhciYkNuxxCMfOOfgzHWj57S
/W5uEqZSbzsV+x1S11Tmz06SvJTDsDwkatKXjLnvr2ESFiqTIr5iq2+xoaM8Cm/a1L4HiVIsTPEa
jRdoIZUc59Lu22G9aeq6V5MsNFBtEId7U4AJ8dvE6LtoJvwCfrvrjjo23iWqAufZNQFCYp7UEBg2
mSXATfgl6sL9yqMgvHQySt+9YMYt2smLu4wKpYMcqr1WmXkuu8Bel4RFLbBNc9fEK9hOldkX3/Xg
A7SCMS+vzkCU2YbgkytwnKf3biCb5yykBIS5m6e97b2j4u/fK8c8Dc5cbbOxGl+rqTPbInemA1mc
xzpV78VCVMpxGVZpKRjSIEY/llLJlmy4cvXNPe8qesaGh7iL5HkK0bSaukYH0DZPnc8GkBnvW4r9
LDDrJyfYm/YqS/dWq5+4nnlM+4ipVgbIeGkzBWgO2G0dlq9+FiIibTVoIjW7Z7MwMcz5xtkQRO7e
4ykNL6w0SF4nX+ztgLwE1PKIw362P0Fk0BqJo6xFZyDmk2Ni+dhV3AeZENcvWa1hcdtpQOearn9b
3Z7byR1fherixwa8Cv2OaEQK6tHrTfxlaxr2uWCK/EPeRHansqY9etZpGYcv/V06+cs+XwJ/z+yj
/O1nUbUrCcc1u8Wfwe/33VvA5nZvIGKDiFqEc5LesNQIUhxv4q0hgxcZ7FnLUrlv0WyC34u4jd9z
8N2osEtvvI56u8RDB8KnbyBmh/Pet3O/j0Z0f+5gSVcwQJZq1ZeQ6nx79lV/n67gJ8ehDHZd4Kpz
nlfmYK25R3xQgEUO+sMNX/PgOKwT8A6DN783H4gkJ0g4QCj6UGKnN2BglII9ljFZtoM2jJKz9G+K
ahXfAXV4nhtYXr6G/8fmMG8ExoIt+gFYCVatR1shyF0lUPhxAYlK4pgXLR2zy9gA/2lgjQBV66Mb
ChFBg2zcryUtgkPe6eXO7fxlx88Ub5NsWC8K4szTzKGgKprmdxIYg1qv/dlpsrpSLvnzynkFrscs
r3aRnIbH6KFW6SMpB9SjMwWHvKvcVzDXj32QAkv0bro0kMAHNoYe8U7ojbtRM6ii51X+KNndfiNu
0KeqHnm6rLuKE1kNfMFuvNSs44Xj3/dF7GBSUSpCsDgOE34D255CWfpPvLH1SaxS3Ud164McF332
3Q274qpcfCLxiGpqsyyKyk7vNL+yGv1m7VlolCtLytAJsRF2pHGPK/YSRYYxl7bOcAxn3WrvhlE0
L4q82rPRjvND+GnrboitxIfJ70Z0tauPuUF61fI0Jo3zwnwYQySEbONPZYv4yJmwe1fktm7s5XU5
OVkn37gVq8eMEVEIS3jOVRASQacC3s+QMqLoadK1ewwdFw9LW/XN80i8E7ZRALb9rqvG4QR2ov70
AxN+sVGsJ5WNI5y1IEmfgtFbD73lyUtFNGBtnML3ac6nHTHAmwJstAKTeonGMdb5U+ZX9Gi8sXNp
ORGZu08LdS8wViDL7uAOmQaSSqdCOpS5B4qBq9KLgz8ceDNkkUFGcO3Nr4Lh063puvESzfhfw7Rv
N3NAByUZM0TPifo+g0LaTI54MwHEgSocv1r+p11CYY/nl27/wD59HeKCCLDD7cSsdbeDT/2rr3M0
iUBpj0mLBUcmbnkdk/5XMRjm4MXg7OeR03hC+Yb1bkm/cPEWWOvGl3CtD1EBZ4fP+r4ssAW9qTgn
Q4CfdMB5H6XwIbWBvT2PCsJdl91Lj2hwEbQF/o5F/hW6Fs9MiGVX7eXQXauQQ9mSJbvZd82R489z
WC0/F/A5kOdGstu8r9s1H7DpTHFwDoVKzlXTO7vCl942G5rrbABYuFxKt20i7aF20vWhbgfcZuEo
IEA7LaqVBRGxU0EF9frrWCxfrJ3F3Vql0dGEcm/blNS3NntoPe9xa74BbHw1vTL7PugKNMLLN8Sw
W7ftiNeM09tswgg6J27EekrXizV5+OQvcfXmzES5vdB/X4fxR2zW6mlgCo57oIgJrk7rPXxxdvPh
K6uV3RVGfMJIwsMx6HE7RBXHrfZmmDA57Eh/bd9cx5przs92spx397AeXykxnKjBg2EDIfK9zHLG
lOf1kQoCKISs/WSS67O6naUyB57uzC6p42JbcLJljBNy76yKn05R5ZteqNd4cv7OFc/gah8tYnY7
2XEfzBNEQUhpVdgt1zgOnHMA33O/BgSMfFFv1xhyUVcRkx2E8yHGiQXGgd81oCIpxgLSq4skW3eF
d+/n9bhrVmnPJNGQzLi1OjtFRMFC1uUhSvIHjqXiLncloKJ8jncu8JQdkiCIfh5hz7Qfrr4a7e/Z
hguZvcEFUaYEdk42OSCI8/yNKcmIEf1R/9Rad9sxUskObva5cT1u+9r/7bJznSeaIh5Cvai094UC
mKgbZn1yzsKAY4e/Sw+QbFp8Ii8OPKjYrh4yLc1zTEI7D/RPK8fXtZU344Z3n2X6Mmbj30kNv/0k
gHldnL2QJJHgTJH1Sl9tFV8yy75JJechRVZdUgZyfMQSDRhM6TK6O3eR3VMjfK9K5+Lo/A26/HQv
68V5qeM82gjP/g0KoF2thyNlPSUAkfCkc5PrVfEwDBDP06Fuwcal2A6FgEmlP8D4xZvea44jAJS6
YJuLBsbebdSdS4jVXVlwfJ+c4HVkkyx4ILDxOD+KaIYUoQuJLWX6PhEINYR90aIED0kw4aDKwf45
gz3EMny0DnV8DyzSnZ+bAcoCXvDIo73eRJgA6279ywOOvitfiNxb9xAb6MSJMs8M16HF1HAxSe5R
ACjfXJFAI3KwfEE3Zdt+d3p9rYdyPnvu8If6HECvevlRVhJZFSMd3zwn/jC+sz7XuUtZuWW5mrrv
wmmerRJ/jATMpfXnBMghl9F1NNxcfAwDvv6blCBDas7dXul5uM57OmUYW9ah/5XaZrpM68rTVvt4
OsoO1VnQfq8dJnpDIXB3ub7PWdGNr6FhsEM5PrzVJC04aHbltihvwLi20eD48hshyhB1A9Ko/Qha
JWioUjmHsQYL2vmH1sqzqRJudU5wbJL1q1pRk/BxuruiWVGcNj/4Ml/7Kj1aYx+qKAUVhq548Eu2
1QFNThtsTOpQEYAEfiwZ2dmXlQ0eb3naknsaiVLxqj2C86IZQakzO7W6WAdspvFE1C8FZ/MEtBc1
T65NZfjUl/HBagOtNDi1xFcDbhXY2QwzH0F7ntPsvST14Cwgcs2Q/Apyn00EBXJkpgPFpvgt7Kdy
I2ENxhMh/nEM8bur6tlZoWozY8rf8hKs+aOXtR0kUPUg4/zUz+20WaLyAzjkCx25TRbbC2wsZ6Oh
T9p8fatXZF9LmuEwKahmYE9+NuxbhDCWd29Oz24ZP8oB2UQCG7Qs0hGUkT6lSRHDvx5A2tfJN79i
TtgNhh9B3F24D2NlqAwRNivSY81Sdpi9BMVzF/L0piklYahf2I3XMvzVth538CLXmz50IsDghVe/
dPX4RpFQHLrSEec0KV3Ax648FFUHTDgGKfe+OhUctCG1FDB0BSkgjnJwziGrYur0672NPOL51u0Z
xLyxLKsm3HpUkUFzURraaU+Jc1D0+k/pjShsQ8UhIO3mz95W+o4MgD1L3Y33nFSrL9I35ceqk/bU
iTU79yGVYWoEc1CihTUVcdw0/R1DnflBiQ2xezV4T7BXAU90+YBZbHUAmucu1/I+PpchvPTEQhnW
3T8fyb5zMgk3oeX6Ixquex0H1e1i+z+rgLPNa4tRJKz4gpcE82AUzE8RhO3bOtG9dA6uNBQmoPr6
FNg8Qr9xJwAoPRZrHYPDknLnIaN4SskcHmUt9PdiGAImoIMRwW96A2Cm1bcuLYtfyVI0hzmyPd67
G79z6r2zi2jhecwcPn3qDPQusWpBe6vz7kcO4nob9HN0M9NGlqO0h0NEcg1zh346lG04XrmtU3C4
QW8bXrhKN1QdagJZd3Qdsq3KVPwaguzY6gkNUGjm5tipptyTAlfHhjTEc7Ssf5Ykj29MKLSqthv3
sTWcNNyEC69I3OxUZVN/ZkfpLhXzVAdYuojjw9YXaA0nVAdZVu1SNt/9IikRTI5HmcRPUP/pZXlN
rU1OYdiUXyCqw5dUIblWCuJhODj3ZIrxsmQc42MOxmeYHs9BG6ebaljsNhAJLzc0/i1o0/ZXnEXL
a606d1/3Bj6KWeYDx5jhx0rd4AYRXTaVZ9qjBGO8GWDGcXwR3QVzZ/nWNB33YcGKDeY5vaa2dK8D
+9+1CxwJBjX0z0mxnHKdU7kZMLxGVT2cihYfgtLSeUzd/OckW06rQfa6+lxbTN0AFnaTa+0See+j
6hsWFWy2Gh1yGlVAW4feoAssuTDsXVf1+IpQDCiZV6fSIDWEu1lcyXMWLHP4Tpj2FttIKpDNJq3G
E3+t/b0W43CJrV24MQwO1oHbL7at8vactANG2ZzvgSdzl8SBuJ+6ekUfiS7T+D2joG7Dbj4zNQtP
8FSFJt9mOrekchfAOEkLQDqCYJbRl9/KeUzO0FrEr1lwR+y9NseLzKri3TzI88y/yqVy2ogoYfaA
L2MfV/BDMu2158hnu0kAtD6W2OWGellewESncCLcGdNtNXJaJhuIUfu5X1S0VwtibkDr67npervN
tTU4wOgIN3bhSH4rruZU2zZ1atLNmqfZC09u/1WVAvxhgMi3zOmZ0LAJt5mHnjgsh9d4qMfX3gbF
bqV5Q6t5qj4KnQ87dCDhecj5bVCyttsiJJfdhmm5HX2vOVBroW0SOOpBNFSY2jhvnp3CIR4+q3jP
57m3HfnJuQj8+7zyzdWLip+yndJ9v8jyNMQj+FQ3pIDCncvgP2F11PLM++s9jWIaHseigu5b4yFM
1VQce5GWe5UMP4ag7jZTEURod2V1zIqhOGTL/Dm2bry16F5AwnlrcunBxT/0YwF9O+8YfTZmFedl
nKpDKt32bN22uacVle85oO6pce3Gsen3nhwE521orF5ZIcQ0qKucxGHsHIjfJiDqd5ipQlwoWro7
kcpsn6viz5gZH7JzOp/8uQb66ubi052raNcqBmfTpMMVpOiCQx2lMuSm0T5a8XKMdVVsiLxH2561
YQ88orprnYZ1PR2ie2ow4dvoS1Arce1tp7SDck0vaJNQa2/rEtq0abtvxZT3O43MYlMFoB1tHrXn
ZfE1ujmgeqdclb9oNpaHpnSn+5H/9wYDjwNID9ZUByXiW7bWEdagMgasr66pkRztVzWswOUxFoyJ
nJEwG9700On4IUc8FLq9ofiBlT57kQ+EqYSdzAm6X7LXsSi7gzUKTGuos0Ma3GhKq62r57CQdKJ8
P3gTI10z0WmUz6vuf7v9UD80ap3+OAOdTOGMzJvOJU2xmI7h/VKvzaFjTGHfU1N5WjEj3cIyDpXf
jHdAVP4psFjGxHorr3aleY/UaKi7yvI94OazLQFhb/mY+mnJ6HIRzsPoFdItXPU4vo3N+JVlJnkw
HWcZ6vrB9F6PzvxQZ4z/u2v3pdN/urj8JUNQISYAdIFgKhjl95VX/MldQhwarWi/yzLTT74jjYcD
RZEciFllOJr7hfvRTODa5yYYfxjg4A2m2UkppjnxRdRujhQD5Ut4TNLo78yhiHprxiePDDCUTtT9
eayq+R0TIpIWDoQ/SV06H/XY90em5PrzEETjD3fW5ln0oaJrJWXw4NfR36lSxYiWUIY/TCS6+1CP
8jGEMHsWxZBkVJP5Mj0NpysLKXO0dCHv4cNb4GV8ezTn/uqWjm+7oKkJUxqccuYbSPqbE2dx6Oqs
0yy+pOKfy4MZkAJ8l88GwsJzAzz6VC0L5S9HuofGW+go+2631YGrn4p2ik9JlmacJrN2+Hsbz8i3
ZhmDbTNrjlehh/m2BDkBzIKKRsqj40V03VU4lPGmFlysW0xYHQZAvqI5XfKtayC2N3mVHIu0b55S
pb3HUaMsEiH11IE1+eS7rfzeeG0BMq7gm119uI/N7ecF5m0/VjG036uYpujdUN4+my07eMjRTId4
oiB8v3qGa/KisO/ejW35OfYTsvaU3zTAXLOpy/FLWR4WDVy15BIMkZ42e31GLeNucqwHxyQEL8yi
qp8qxWdxw9iMG69t7eeisH18DYFpaueZf6a/eKplLU8yN3oXPk+fpWkNid9fQ/gJfCsVP+tTjJAR
c4fhz7PRp7Lbl8v6JKeInpz/2awFAwI20liWlsLtIKWJTB6p9fmQ3JoahvyMvMbeeuWuX356LkMd
67bx5wnxNh1lXZXVQi0HT9YP2uytesncOpkRT1U45bJY/l3MOOgN3eq0uRZ9n03buEz5R2OxTO2D
nuv8z1r1Zsbd09XlIzJjZztFNhSXfMlWZmu5SaYvXhl6j3Xs+h1WVxf/H4MKdtx1VYmYksNhyX2Z
dQE79boO83tMFSV+JauAUsmJkpc8izxyhnRPA7s1k8OO5C3tlydETUeWN2jmCm8Q1Q15WjBu23Xt
d9ck3H6pfJfvK7cedlPU4R8mWafwowpkjjaSuYSJs+4IRw9McIFTDejt1tN9kLNd5fr7pACy3NOm
eRs8/mSdnLj+ZZKuAocyChUBUouGc5RZbFl1j8PvPZutIzZLUbnNyYMmjxWozNEE82t5Wy3L7p0Y
CLWH9ZB/d1Wnfo1q7B+caXT8o8kSr6YdWzQSh0dShnfZaFPqEE31HCUJU40KbjQt2ISF9BjyRF1A
oUZb5Fc321NE23N7q+lBTuiPXeNcVpfI51S6a7tPB+5FtCBB/KWJzQ5LCQuY4jZrhFpuUOR0wsO1
cM6IzlLWc/kxdfFcHORUuAhQujTPdxPtj3I4UPoAVyNs31w9YNIUK/OACb1NMXtdS+dOyBKMc575
24ipBUCwJjUZR7NhvE/5GORnE1nFMKkFShCVBsGfeCw7yveT5SJXUvsF3RLq8rNUlVw21vOar1SF
gf/oQbuoNoGX1n/VmohHp3ElUEX+sRe9BNyRfVhrdMKqvHlxOSi5l5zZ0OJC9xR1VBzXKBmkRAc/
TI4ezxWfmutW3GCod3sOrnkMYFtqmz7L0Qu3qeRxhxMeJtEGxACA+w7AL6abrtXEUsM1ZLwnmcrp
ZBptHLolBfiPTVU7GtHiTKvj72xv4nAMSmAlp2zL+7fRcbxsnViYk78uPRQqF5ZMr7uDY/vqis0o
3/cM48CFSeG/1P03Tsk+X1qf/+F6Ajd37uJhp3HzcLRDF87W/s4Z7R4c+wnsNmXjLAC0KOYWbUWk
N3YN0AKhOH3m28S51i0A/jGwgsB9Di2C6KykhM4RpN84g/+bfuTNn9J/NOzEV0lDPF1SiX0Af6TF
v7H24rmngPHVDiwWNUtnr6U5iKljcAEiX0D1+jJTBNmOUxBf68B/NS2K9UxGJ8Jk3rZQ3JBUVVGX
sN5dEcIdX6l6pOAYbBihN+BEhZ5zoZTWFlyyE8SiHFX2az3oH0tY1ZtSuBqBB7drfn/+t/UmZTJB
9G1NJK7Fhoq6RRmUOSxj9Kd24Tz2mKCq6CPy/QrTq+BGmM+u+EcbVVt8lF1bLCsPKitilVEFau2K
BSlrs4+aFgjlpLorr5DHmm9qVOY+XZI303A4DJf6XVOhxUmAbssJN7Lg+0WnsCjzEMVhxGSnpwKm
GJtYIHhqvfqu6HSyWQurdtKK+YmiwXheLa1Ijj/Zoe9xIOJzQiNdXsJhelZ4EbDePcm1PlIxPjmu
a3eNzCV0OeeJ4li7maBwcf5tn+PYZx0oQtC/up8BKw8LItNWv1RIfGl+TvveX9M7GqZXNwJV6aTi
cXCp52oyRvtCQj6rVo9ymyw+17wL99U8V6/uWJC2rWdvM8UA8mn3uRsqwZdhdgsA+wzRSZeL/13Q
c3RsuiSgQbByIucKhI1ugQ46JEn+1GhKnmnbHxK3zp9NGVySRoCH8pZTIsqdQ3XwZLP8Q0qznfom
gRsfU9GK67I845WmwicG+06vdPrlZZYiWg8hzosyTPRpcan84ifc4vRlLr0fs63aTd8pBwmSpW02
weAK2mTnI1KBHu+dlojxbc+yO7nxSysgVrtNMR07Oa6Ikfzhjw7jL1GkVKTwX8CgozFY+vU7uDl5
mjoVPTCVSBFuTctriTv11nCst36XnErHn/fSpWvhKTqMWnjrFytTRiGY6YqggRJnVOvuS8ovLUUe
eO1ZsAvS+XvMRjXMqb1KB5GPSH5xj/oed32Os4kxFCWnN6UA46U9ZPx1GZlBd8PoUSJl3/Ry+RWh
proihOQCkMs/vmcQePrA3yOx0riOUqxmTDLBjWWwZJxnAUEy/xUaFB+0Y+l5eQMTOorAgsf5Dv23
fKVt9FU67Q2/OkcUGfN+Gy7rfepV0aleQtQ64cyGzxghMzi0Isi1/7CFFx4knutmUUeqH0CqZ/kz
R9FxyFqH68PfovKubaV/RwOjKoEHHLNjlYawVbXfclLlaNCyoxbOTiA9GdyeqrdzXkzw5Gl+650X
lafF+h4KifjZeONnnr/aIH9E88d7oeWWMhtM9vxBEh/a4jd78pLaOZp+YYDGN59hi+4UW2PX2fh7
PdqPojd4t4CTNRPt9sYNt10bx79H7JzZWC7fWuXRj1xe2iiirBWFsPzbhxRC2q4aAJyGxU8uwlsi
m3/dPhdE6CjbSK13U0v5DQnRPounM6h45O1giA6+VJzQA4ucSuXIes1yFgZObpQlyDDy6Pss6+95
K7Bl+QW2ajcnpeLK+Tq3Lp9x1PtgYkqmC73E3PWeugdQ+mSGeXr0guwR4chblESnNJfZ1qnNaaUg
xTUE2O88fuq8pt5rUmCFTv6gypwCddi+2T499y1crwLgL4e/okEU03fV706Jw5iU/V2ZEDgBIZmi
i0FQ4eXvSdgc/KRmirB/1q69dKJ6DLPpuEZ6S7Xk6Gf9Q27r4NK5XQE2PUddJ0Y8e7koiXZnZ2kY
1LMV7X+GZbdhSwmjsvYtjfqDXyGjbJFD7ezi7NdOnvuh+JOP3kNhmwtXHHFXRFW+zR0k2m7FU18S
VykjNBQ2nz/FXHBqoJy9i32rfvoFk0NjmmabmJkG7KJRuckx23K99uAel5O3b515opwXTi96SPzT
OAlq46Jn3FE0qDGbMVTVtvHkNRh68dBJ9i2PJwDMo4oH0I6iVyrNtlO79Hh5mCFdaejg8rYXz/Ci
6VQyC+PCRd5FWXUSyPlahmwep7LgxsOAiC74YOVEX6tmi1lH9VKq4h2bmd2kzOoeI24gDmJ1diUm
kVg95dqgCoJdxJ3jtqvgkxYpROGwiqmhpsOJ/uX4KFtfbnyu0k/DUN75XQWHzi/qTTio5lqZKLqW
ORTttJieM4xwK61w7hJFi4RmkAdKONF56KriMHXzpffbh0wofBzLxa1UeOe1nJWy0pUMsSIoKyxm
026S5rn3J/+pGRF18PWPm6iIr3kids2QHbmc0JqkMlTENfTrdrqb60+K0/Qa8l5sXOyPco0QA6v2
1IcTdMuWKlBy767+yfblOzsR82rzFrDGW11OTPgOE1UbyzkbWE0cfcmoURUOm94bkMt36s8k/ew+
11V+pTup7xPaoec0a9BAEuSpt/Go5Ffgc47LGvO30GyXTJ6YrakyTu5hFz0LTsebaSniLXO5esum
Ez1MtMyuoKvMf+aX/h0O+G9z7v8vcfA/UwmP9Z/qtW///Onvf9X/B2IHnktG5/+TO7CDwUT531IG
//wn/44Z6H+FHrR2ZvmlVkKE3n/FDDz3Xx7BgyCKIumFoX/LLf07ZiAj/kgGghKO1lwSbvzpf8cM
pP+vQNziBaHE8RJGWvxvYgbqn1zRf4ZHbpGK0CPI4IWEGQLPC10p/qcqILJO0a+h621qeDHNJVyz
wW7rWgr/GBAzWCllcnJUd0x8JOal5rpWPpSzzGk+tvkUT/0W618hvtKiaMyJHpzOqXSOggu1FXSH
dZLFEAuTnGZGyYCZ3NHDVfrXvMCm2QRlIprHkJq6uC7uvJJvyM1Mx+VWok6/FfR6nXtrBknv1zel
tVdVyKTlCBuK4w1rFpCTslaEJ4/q4otL1fbCfbV6RuLXrSdi9PLDtr1Tb2dTq2S/JBNDcXHXRNsh
CWd4RE0lrPlUPZWTCvh5NcXXOKS4425TX8zum7v4ZfzQYIHjfTacItlJF65yTRynwB/DDvWSdtPq
h4S4E+y9chxnSlo8DMzs6DLeLUFf95g4/L6gVNGg3mCQNhrQblZBsYmcyEn2VOygASZJaAGHdoCH
7stea/RCM8DRIlvHfdt005WRn9t9IhvZC/gRsp99v/YvSzCRGVuybhYUGCo4SG0eRDtqCK1EllVk
6dYvI8Eol08HgdXVFWPJOIudvtd5UAfMp7SASsukzXAnDY7PiW3AMJgt9PSLNNomwIgN468dojfO
vs8lg7LXlfkiFkbGiuJNk4kEv5Ys8sN/UHdmOZIraXZeES+MRiPN+CJAPoZ7zPPwQkRm3jTO87wj
rUMb0+fd1d11Cyg1WhAgCPVWcSPdw52k/cN3znEi56nIBf4mhJB031GOA39YWfpr7oKbuFfr+2LE
RjfNVgNl12fl+37DbguvlUkkFxSGU+e1L9mt1rXJb6UbDo8a96hDMIoX/EDEe86+/weBlMsuTHDy
Hwsv/yn8kidkU5RI5C/bzntSDl3GvggvAJLcwb8W6Zx+5V3L1aMBNFgxwBHxZ02z+Q3oNNBXuat+
wT+uzTZl4lOJRKXg425JNWcHlVfPBbMKsW/DERqPVQupaZlHt2q5cm9XZx6BSNeYhId4hBRh6iAg
kBorSUijISS91XZ22a/MrEgTUOBm25Ky96rFTRvXFFn0T7j1EaXgJuhGhr5Zp4tz9PqqphyX1ilx
LxblamT6M+sAx+fEkWIjZjOsBxOP7QvmQckvIxOSBzO8YN6nOMFnr6+95WXoAk0+fMumiOAEsKOr
hRkHHt5Ray8MUfza8sfHOxnNEjpijslHn9Gq/KbZyQ36oDZ9LJ2QJt3WnfPYlECg+3RWkcaQJSAi
OVrwTpnGMes2rJn4KqRTudcFDR+Mn3USZnGyX256TmIcZRMveHTTzL6yhFLtdoTEPTJDM98+cvhw
13adeUt6ltGbloH3kzCWPALhNOk9ZEDUMrlsyx/AAxakY+Bn8CB65hNHoUE+m/JeaPirJzIWh565
ZidPSC4iXFNH1b07rnL7G90My9VYqYuPGrDbLfJRH0/OrkkRHRVDS2BtAwK0VUUg7o1TR+Eh7TMm
0XKZ6uEscbBjCTo43a96cqY/K69d81PZZ6F98OsGHGUl0jFiq8Hz7Qd0OlHDiJzKL8t7AEhCo4Dd
5Fo40XZGpeJuY6/IfhpbqPnQuqSAk5jl6Nd+Bv3YSllq1txj1Rb7ZnSzV5ZWS7Tri6F4n0NvdLft
mpqfbbmUDyhV6cJJ4LWW+A/lVYdiiKNy67iNw4tH6mLnndcvuqde3IjJiPzgRDL+LfVcQtIUdfVB
ykXfnXsz9sWWOWp0U9qK7qgGVyKdGgQBFnaJyFPugwyYouu8hgC4dILUY+NmXj3JdGhj86WAbHbH
4g4/Ror62B8lNXoKfW/dmW651t7Cw4fVYJQ7bBkUec0PDX3xRyDJvdwKegx7xYuOOEQzBotOHQGS
y9bna+vZ4YVLsm+kV8U7hRPpdyEmT2/bieferuHmZp0TGwA0PU1Rg7Kk9imrbNM9BqtLhhURfAFC
4djnqEJvpfTGrXPSRYgKn7fc1utPHVnzWskBUKAw6y3z3QkPztDSDqUXGNWtgira8oHz3oPJIbei
LWz23BGTOOxaqchPXEN3hM3M6uUZzYmf4pPtZGiPGPJgnSQKICinHSGuZVhGBTixYVGLP2j5xrc2
MlS1VfTLjClPo9xfR8hyj4ftVvMuX6umbK8H1uJsIOZ1oVWaTBofa1ZiT3Ytzbw3hdeW25qx/WnB
e5vJlVzGpzXsQKHm6NKvLO1o33Mx2Hu9tNAv9SJHdsymY/Ut5mq9V90Uip3x7MSh607rr9za6czS
kVngsHQkI7vzQgL3shb9I/UC013OXP3RlLP36QY9O3yfyR8rbEarkPhrqN6HfHGfHFFefM27hMtV
jzXyMbdk0cwcyCMPUlbQaLHD0HU7hQ6BYqL0xLfQClKqU1NJ21nSLyMNu2CXQ6M6aPy8xvqACeCD
w6irAMI3WNBiHty9DSqWRKu6hlYVURp5nF7ivnJ0IfXwx4F5kN+OBO/EaH32YUvtTigoqpRNx4kM
cmTbhXwXImj5D2WoP5i2k0ZbB8q5Y7EA0jsVhquGxcdETc2g7jc9ZTVtLlCIs/GAs6KND/H/k38j
yvcClcCnVXHywA428fb5VEvur5j1bjFnBJ7SautoFxk/eQ7XHiGRDyNm9ooiot3JteyumbAG0LFd
CH6Azw3320Do4o/Vn9O7ZpYMRlTVKKy3kbOsTNfK/hFjoWo5F5kLLph3pkFOFTCGh5wAoNKRxM/L
pLKFIMIQ6wOzuJn+GuXJTT4sRJREeu0TAC+HB/jih/rdrwZGYlnSea+ktLvr0dOS6WnZO+tw6Miz
gd6B6VN7tSbTQh90YTSyOK16ZD5LecHSa41vNDdNt6OY8l8IQiZ4sIn5/Les4sKHFKx8vGwSEnUz
g4LNe4bkND5sYMhvnpCVDZtoHeWPi3jCpcaIzDcKIPvVzwMB3hmDPM05n0OkZKZznnK3YggQm0sc
S8qudziQow6nLJtxeIxjp7XnFQs7fSrUEIw37Wout9ICKlpzJKQ37qLYJQ/J6DMfNO3CgGoZ3aeJ
bfVTgITva9IFkieJkvLoD0ORHurCsO9O6oqrFQEXjVcr8MI/FIm5gEVTb3sflmow6uAFoAY3tKjl
QtpRNq17J82l/qFB1zhsgJXM8IxqnLnMJpldMi8tmpX4jYI5zY+RiMrpRi6rF57V6lTVE1RQh+Zz
EJN7aogx7w5x6rrRTz9ps/jgz4MxL94CM3RDPPGingB/PbntXbHK/8S29K8qd3oM5crLF+PTA7mu
H1x+/nceLlEKI1inLQQYP75VbZbsEP/9ZyZr/+A28C8vYy42vj7tl+Ll/sF/I2yRRjt9k+1qgmqI
uE7y+dnVPc9OSs6UPC1X1jdBXaUpC21KRNirZhfppH35r0vv/6mu/i9a/P/fWmH34n7xz1vh57wa
v5ly/KUX/pff+VsvLP/wUai5QpCZqEIh+df+JrkP/mAzcfnefAWJGl4cbv6tFw5peAnJY44sPVcp
n1/6t15Y/6ER6GtQQy/gd/Db/S9I7vnFf7hQeUNBCGXFa6jA+LzHv16oXbfAoub1uIWdl/FnFFdY
M5ShGMXeoTvItjXMEQV/GKCCbD0//2VSdifr4O70OFRXE1AntASSKkDLXJoje630axkZicGUNmDp
/QBzBSRoi2h+K9LOQ2K5vvhQ9JvCX4ZdN9fFy8pE+jiNIWUP+pE/c3QO16PK4o9Jj+tT2qY7oHHL
fIZ+man+xVdjLH9Kdl87smdG4A+UBMyJnMeo7p0boq9pn2lVm4Ovp+JKigWUvwGKVX35oxVvl31Y
Zr+QSx3QAvyc0vIhzB5i9VZHUfFYrSPBZV4xnlbbbdHKqV81buTPqkvm+0lgxEp3JPs7oAz/h11G
+TToan3UaRx8ILfOEJ0ZWRzlxU8Ov5rgMc1tcArHoD+ngkOCVX5/rlF+aJ9FazmzYxI4Nl9FFTZn
TZ1jFWZFsA+HqrmaJh/3rVGqu0hBNI4kBhfzdByVEYdiAaIU0qx35Zq+DrpGE+Q0Nh/3CGvnG1iB
6bogDP3ANrwnGN7GN7B+0TEKiHfsfGJy/GHXTyysSu3Pt6NHAH2E6wFDVcTTlUoejFe7u94T80FA
tj9OWfgmE3hF5tbmeoC+gXNjDBnYrjtXEVO82u3OSKRqFBfqF1v+4IRJOTkdQfni+I5/G8YseIaq
n4/aD0qOuEvgj5fa92mFvpgCn5zmoAte08T/RFbtPzh9FGG0r72bysb1MUoSgvDMEtbUQ506LmXz
M0ohpaelIPgCHecZFWm091qv+h6KNwaCiyVMsH0M2K/fTl6PYDPsf9eh5CzL68G9LxZUFmVQ9bcz
72vvNLgTEO0trtfZH1kgqj5/MrbEN30EUdKk3B7HdWADtVi+j37u39xJT2/zyAeHQEW8e9366ot8
vBaayLeRpg4KcyBJzsdkkCppi5QkQfZMsoyZqEdqv+0JQZ3ldI4YdxwCL1ZftTdBUKED28VtLbCV
aea91yfrcawauVcLeG5amea2Dg1xGD1oawkfOX+WckbO6ubDfYVAB+Rlmd3d2C/vgl/ZrnNi7alA
cbfpPMDiaOnxEWCYsR0bX9+34RxUW3q6injvldqlpYwpTbGgfkXvZGcJXRg6wdapmcS3SRK9FrXl
ik675VoiTDhkOMf97LEr3vQ1Wo+mte4rUZ/tKYoS4W60TxpUm9fuyRWtd7Bp9jlpPBPKHlkLLumC
oUz6xJbdZQlQT+Evrp7vMAXG7tZ5IPMcg39wE5QkC7FfYlJAwhB44IFsRjtR2cO8Bl+riWEhxeKE
SI/QqAiZxodibJrrQtuQLN0MxbRmAQgwHjCjUponUIbQE0kQ0c5T3T4XSTKehWYcHFdZupeM0a99
VxXXkVQpZJEbvsACN9eebR3GTK7mY3IWiM1IOqdhkvDZ2BVclSgzv+NyjbeVVxJBOzOLyd2uPvhx
3lwbWctnJ5ES+FTdUOXc+iZIPgG9n7oq+0QbN+xrlm93SCJJB49tfHIy+7wu60VoE9zHZUFKu4ae
zLmlNyg5kHRP4DV5h1jEb0y/axeN/sOBxJUVbaOtJnJbLsSCsEr/UNmyvM7dnJBRo/Qzg7hs3bSC
vKko8sFSJ+SDHEQ3bcEOLih7tlOMzYkCrkdxooh+sG76I5FXDBUwqdXy4Azqi2CtICAdMqgkk7ZM
w0g2P5SSqJaLeLpZUEBdxQwM0k3pJM6T7LP13jPoUqfaO2UO0jwdYgUwtsNGUCzumP7V+7h1o8NY
T+2pzSUTl256d+gu9wKQJfHBMUTko3ldzbZlLY0ZE7t27ew8mY3X1pXlaQj8C6JcSnSO3bMyyf2C
hda28nEi77wMn73MGR+mIbHvCNvJB5XOV9fg1jhb3zxQ2HqHlhigZIw+2JScGjkxx1pkeJ5UeBUo
c6ZI6581SyI3zhDLTPqk0cz21hHXGtTzEMHa1yALQcL+vKkOlvzCGXmLl6YPDMuyfds48Naz/RY4
Pu8dd8I6IUH/pAISUXXhs+bCb+VnPzbpjhFUtWWUSeUdNxsb+MSxZeAuIEa4KhLSzrfPLKuV2Wdc
j3avnEK+oG+wB5F726yfpz8TRSJpqNFTjFDsV6t0/E9Cm81NRyu2dxDebVSjsIOxZl9B/qLw5Vk1
0wmcK47yU2p0c7Br1tyYeridFyIxNTpCKPlHbrKDG8RTtpVJFm/0eueaLL0fAIbDoCEntZKjd1pW
Elvh4N3ugJ44P84svrBtqbGESPIq/h2O0fjqu159latpOjIyF3fVlH9VnfTgDaw+Bd3knYK4/Y1F
S85EkHp4M4eVec7qCHrX0LN0uIxdowJxjl2vOzavmpz2yIn8pwbd8J0lXfTBqAC1UV8ux8XExZPf
Z+I4FWFwHtY+umWlFhyaZkDWtuQEU7rRRbUKnTJPHRlSbeq8ijFGMV1N02FZUk67npUCkc6JWl9Z
Bly6TFN3fyqUB8kmXBpmqw0LRs058SOLWLtpp1fnkFDVLfRk/5auw/CAszWruH6ZfpW1B8a2kgR3
nYrcoufOzMUDY2un8UbL3DswsrvyBwGAkEOoiX6pD5it7FQaP/t1pX5lk+KD5cg+5QKqe2SJvh86
Ne8jUbqblg9fb/I8CGjTneh+BnS5aiiydrEjzdWYG/vVOSulnjmBEVzPcrkO9LzJlHMIGnEQzKC8
mpE2Hh/nLBlO8JxXbZheD0bKbbPy8J4cj0hZLC39msA/u3jnakQD4QRzx6Te2wGE5zdMgtSh6cpj
NsznNYzqR9BS/TgAMh/mAnuZwC4/HeGcIsjAtSsZBC8PS4+BAutS6DckJDud2s8567y9P1e3Iinv
jMX0tnOW6x6Xnm3FhXwc/PbdzdZbFDCMDArMIETLjJBxz9r2W2L2vsNskciGRucooejcism9yK8K
R53gNMud0WKHWO1n7IbwZCkXMffIAZMmTuB2IF3L2D0p8T+YP+JdFQPrxu58iysApjVri6NGuDwh
wH4yUXuA1wdz7FzvkKfqhjyW19HCdQZ59WJiA22nqbpsdW2WvD4m5X24xC0rY//IYB2cF53INu2w
sugXUeDZAnbrou1HaFNvIeLrjYc3+eKx0dDU4MyKCmxaop/VGL75wXmRw21B6b0pPTfdO6J4YlzO
3zBee2Q4jj2fM/5TbLk1D5pYcz7mzLlrj2l+HUbrdlHJUVn3Bb+tKzf1YdDpJ+6juP9FVN/1HMNq
ZEAe+0nHb73y9pkYvryyembt+2ts7e8oa/aTSPGOusBIY3tsEyqWJSMOz/MTyKdp2LKxKG7A6Wrs
Zih+h3G4WXDQ2bmiOCsrYSAvgFI8JPtuor5m+45DReab55Dvm45gZH7rZQc7vqMSw4rDdZu3dcFg
IU7w37AcmJIcscoEnND5a4lj42apG1AIeWYwPs48U+G++kfSKzCwt6d+QBHrMjS/Z/w5veMRckV0
8Dasfzi99zKupYPc3U1uHO5mQ7FTX5JyZxxo2ual9hO5x3agBKD2mffk6V3pl+3ZcUv/aomtSrdc
eeEHUBoOYYBrv/M19b9yRC0QqEy9ijMVP19q1e8bi6GzFwBuzPVdxqVIfzHHOz+/OFLENgDrbnT7
JzPj9WCHJocW5EpncHHwGo3bokhHCrjSuZvapEYr7/7grzvnDhqlsQ92OuiIGhgz89obgAx6DnGn
W8RVRbKafePg6Jrxz+5a0/qbrBi6dzftIIzCkQDgwT2A/1XHEYUDiXs4BOg1LG6b0AavBvR0Q/FS
H2WF6VJfP+FWwdsOediZnQ/51qVgozKC3Oy/R4wl8tDsMO05AL4uN2aqmUD1WEjJuypKznXSVPCF
sCedAYAd08+l7eFweh93LyC8rLw8nZYxO2ST3TMvBngIBV4nY3OI24bZjFTBxp+wQymBvLjvbknF
/Mpwdzmoeb3twohDTygAEvwIrrp1Sk9DYx44BlCOrhERjxhS5aCY7ypy6S2aidBEVFUmwJZHoc4b
J/iOooWZnSwsBp4e87GKvVtY9ae+ydMDnWTA7Vwr7pPkI2d63q8FvosFyrD7UfTBR7d0GAzzSN1p
h7Bt1Ii4AiYgeYjODlnu6UMYkGU4Vy8KJUUpUCzmYfCblfQzBDS2UwbNWaIuvngnEzBMa2UgXnOu
881QKO7jfFm20YSFQELi4mZlq8UNjhhy6tfHYprY+5T5t7R435Jn5eDUggo1M32yF8kqf2IOeCzp
5PtL/jXqhSNeVOeShAGGqWOxt6a2e8zyinc3CPdQAe658/2dnw2wGg5TWZ3qN9i4ZJuH/jmDF2ny
8CZmvb0ZQm8+1S6mN1D0IeSs8zTCBO9X37/NjSY6fIh2CBaDzZL7yb6P9Gd0GVkjk8a9tAoQCCXy
J+DIG8XR/VCI6AGYmPDx5BoM+VOmjdrl6HUBWySsdRRRmaTuMXbFu8o0XryqpDY3MsJzYSpph6q3
KoTnn+OY9PYggVDhAAbsN/WfJoH6YjGExEwN4KI+HqDax7VvSF3CmLhNmf53YW5OS+mkH5Ux/S3T
2uGoGzYMmxHpF24Xi/4mV1ge20CNJR1Rlp9lWkQfzjp67+vCWsEPEuca5Hsij9afdqmFrqs8ux4X
lvWntl3rVzlwj0VFB16JthOrDaEpMpnbxhxXS7JFdOK/k1syqcMQJh9x2jMYAKGnVBOSTBYtluUu
aLCXqUQevNTF8HOYu+Jk0bGcsY3zt1mN8ci4UB6XDksbY8kFlbGuCAVW6oRWTu90X+lHKSJMNrJK
nHjqJS8lHkgHujyWCKxvQCx63WwuK7q73pOEhBjhfE9R1j8OPQHuvcIY0Cno+zIm0rdhGs4vbGfL
K2Fz9ke+j/SKrSSJlX7avCfjLK56sWYnbsbxnhtKKgQFhQGuchEJdaqIsNqJLm58+IPuA7Csp6mt
0i9WxYLuC+c5P5YpVxlz8ypE0m1oB7ayo69n0OrvPXaVnC2ROVhs9I4mRWjSVwn7NleD4tb1Gj+G
Mqd4bOEcMJvD8uqSW9t5XfCjrT197Q5deOZTxPoh1rrcqm7kRdeOG3H0vBxrwpVjfC5Vkexrw3Qa
8zZsBVMLDDCFXntohslcZ9lsxLYYURx1jk4u6cV6uFgLuPcmrpv9qI3jbMoIA5I8IQMpWApxUQjB
X49+vtNNxqLAhg7LO7c7yXLWnEdZdADaSV8DZb8b5nck1i7fmBdk20pp59iEcXvyUWzvcG+32ynm
cYWbiLp8hWrvg85ngm2bHdChFLcFFcouEYzpovVUVXgY9utWFrT4wXrIUM/0fvyiTEgqahbvalYX
v/xBmzOFfrhzNAY+idMQ61rXICjlIE54kHqfZTNs0xK8QrCq2jjA+2hJRes8lF3cs9Kci/jsiC65
ah1Fvruo6qtwaJ0f9bAkh561JrxwXMd72Hb5apbefy71+mfqhDytMA8lstd6T6tgmDQyoQGQbe0D
CTnVltPeQVZo2qsG7vxhdqfmUclav/N0yZEh+cmLJfzuTog5Play856iwfIMyF2H4SUO2ac1cfO3
sgnu8MpyeAczWVJoXrDsy3JFRQcU4ISUV3Iut36SFnfuXHvvnh+7t7NpEPTjlUwHVkWpOKmyce9n
T016r+yS3WTV0OJ5qZz0qPVSPQDbV0+KqQ1jAT8fPqdKOUQsJr79mDi22JPxSHiOA0SQW98g3GHM
5Fm59wLbX+deGvyr4+//PQLuLwuCf7pGuLze3xN2f3v9/5f2vAzL//lq4L/n9n/+j/avmwF+4V/3
Aq77R4jImjwnZdgPQKL9217AMX8EAahbaARWD7S3AT/622LA038IPHIv//OUMFL8x2LANX+EAVcJ
m3bfNSJg4/RfWAz4/5ADr/H7RdPh4sQrtVLGNzB8f7/AwnuZhUCWXFRwjc1eWoGFAAlXWNDA/MwL
o6YEPDpyaWeEFxGNcLThmqF8u/y5XMp1OFEP38lwEZ/FMlmPNUAR1IxW9dh5tviobD+Heh+qZBEN
QDT/X/udxux0H7W2wkVxzm07yS9/Dpux/IxbPAfQJjtynmj/Yj9WrzrJJ+w8XGylnyFhfTQGxeCP
u3md/HHP5p3eqjZlc93HEokVlPKIZh9Hrecl6zKajDC2d0hi62TrqqygYmRLQkZKNca/rGdypP9k
aMcnGmnmb4yLiDoZwcgq2s/U55EAvpdckbUZAUbBPfS3HO0O3K5Spd+kn6rn0EcNEbdrcEVHHqRv
YMaN6PZUeXh94Bk5YwNGEqu9xdd7esnDOuyulMME9qFJ4BD2WM3NF8WBCcSBVUpQXrF352GbjH12
4NHNe8ljl9mQLLHd2DR9gacL7D+GmSpe6iuMIDCoMKjyS449Ct4jG11jd5AomOgoTiaGuXPv0GMb
fEKZUgONX9xZumbI+2FPYSQs0nWHwRcCm75W4kypNVNHOlBerXTbH1nmAgY2hSbntEmKeBCQgDK5
+Jt4OU07bL7jum13tsxOc6gXpGLz81Izi3koWCm7h8g6HK06zGZMef3VLbm40KoXdyJMKssouZXT
oXDCBfO/Ictq7BbcQSAAiLAswdepGBFzsXJlDeAwa7kqXK8pthS5DfUxLfZKZnwK25R0DXZNlFHN
dLZr0KFgvoyGxDCr7IgRYTFfTT3W1I8ujMOyz/PcHXeRZXIMr2eoe6am8Nm6y6V8DYIleLQE2X3W
WdibbczO5zVYBZKaNNP1w+qgD0cBUfU3TtS2t0vsGbPRSeRpxpcYx20Gvw6G3QoXG+I/mJVvAEix
Oom4tr81z+fyuLh6Nps2skrcsFPOum2eznO1E4gDg6vALHy2cVQAkHUV7HngXJq8KQWcA7KBkD77
dR5/zGk9yT0OJDBe2gvMsG1VdSEfsV3Eq6GYu5/Z6rPMWEenwi0sLpwHt4ZhR8djidjKsWnuDnPq
uJdleR18ufiEdZsmsBz7YTBhzmUdbwHtNNjH45bo851BzEOTmCIOmH2nVl2G65pRwwqR+007SQTf
XDi/M7YXTIlTyv+doJaGIKHhyHG77UF22u7Cija2TGliimHYZcgy2QSRYPuZtw2BE5RpbHTEnOBD
5iEm+3ZmrZsdSYxec3BanpgcmlV79OlJqj0ry/wNLaJ2txi/lIilnHy9LoOu+U4NtotEsiND45Jq
+XzthKXVqughk5XFRFYq1zJMWVXQHAI5pyS5DyGtuQjr3nzjt1yEZ6dbC+wqqT0gTjeKew3r3Bbv
zJdhrFJxH9VTl2NB4vs9IInGTnQXhlBnuA+bfIi+JxD/GQkC0Xz4hCWejeNfMLszLTdvAlfnjkLU
osd2wtWn2ksyTBR9KGPvyg5WZu9djhnHVeiA623gnLv2eXaWFvkZvn8JrDPk8lecobyiQ5kxanhG
D6XzXUt3e3nk0hYX9sT9ydOb54VZsXqeQ4nRIzOqZZnO6G+zvELa0SU4+OiO5zfuOcrR5zoMovot
ungNHA3ODyGdNhri3SipTElgjhHlfRST76F7JSwHx60eld2wcSKj6tMsUcG/60RiEHp59LLCG4yT
QK2llLP2VwGYLbBHXheHeUoxOsHGieXs0cSXNWN5Q7+2TUEuMoZfBS29mBqU3H1ZYpqXJvJzZCeD
VGm85K+BNalHFbHYfVjmwv2OmVEahMCAx/thhGrde5kr4w+8QQQhxlM0IJOTU06l7Qiyv+PBn/I7
UzvLdBwCb1AvoRkutFIVIJma8Ad4htlxX3LhLlgYwquZ7YwMLN/wChpvENNg9Yw3koUSw4fpJo9m
RLt56hR2p9y64Dip5XTRwYBWckNWNcU6eOZjTaB0cQS9nF7Hyo/bA7aTTXLK0jwOL307N9hgmiTa
40zAbFWx/sCOsW21Lnb0Po13uoRp0/LHragZVEe1+xmhCzdX6ch+9mgb7p5tnuRNe+wWS8DRjNUk
3etQRiutp0LZNdVFVB2GyAnlJsYgh08Ff5mnGEM7unqVtAehptkeqWaF3TLKsvaqjFXTnHRWuS9s
0VwswxrHC25dAGu1cccai1P6n/V3YYaGcUzUul9cx6j5TZdIu8N1N7b3wwiOt0l0EaVn7H3q2wnX
1lcnx774kPM5ZnfLaIS/R6IZxpf5e+wyLGE1SKazSPLwjLs4vVvTVOVRJmlLL13mMeCV9SiQnstM
+vTKaSza+zLoFW4ZyJn4WsQ4PqdBSv80Ncr9jVdejhUb7bO3EyroFjRjNSwuuI9+yNMR6WVdhH52
aGY7voCE0jSpMimfx7QNvmKUqtGm8VEHbvt0AXOKMRDNtnqu3WhvkUDIS3XDkAObRPFUl22GVEsS
iLD3TDv/WGVUmgMySu+RHmHwzkNdIpJzqaqC/Sg73V1TV83tfVisHOSwc6Orzk3YzMl3jltSl+17
40YGn5w0KDBETNG0HTO3in5eVP0V5qadfendcHGvLdqIEj+Wuhl+VrOefjPi4itl2wFAkOeZE+9y
9mojdFvTo4elkAm3qd/4V0nb+/WxK6DlQfE8lJuxLdz8MVJL5rCmTxLN0gezQZwcA3RzOB8V46HL
iSvHF7QE2wAWh5HDxHfHPYyDjgfnIQDRloRutcprrBqKacBJlUHbt1tgwrwrs7ZtMcasGHPR42Wf
tUSMfe/mta6fZLH07bMTO117dL2q/R3mWDXvGfBEiKunYRHnbMLlG34N+BiJVjvhM5QwQ4Ju6fL0
nJh0CQnfYHiCamJxq4c19VAiJw7sygdS1S5/kFBXw7OfUj2zvZkKbLgXBxVsTSkQsxdo62qmC634
MzruXQfNBovuXsTgDtl2XK3X3URtnP62ji+WjU2Fjo8SS82cs7kljNJpqh6LTIHtMVOjvMKrT2ty
iPGTaDd9iPE/TSRH4jn2WqzXDKBBftV2gbrlhI2Z9OF2huxsDeL3Nc+yR6qrCKc8rPbIbrKRESc2
QF6waboFD8CRefGnyYzBv9SvZESPH9TU4CHV87YbavNdR7FHE1/1dMmuRYBIcVVAp3PATbd6HNv7
AUrDkqrkjt9ULct8SOI497fropovTcrLi8bvQmyjobGPGbq9GZeWiFV54BakPbRptX7yRMRgYAxj
XL9T3UaHaHQ4iQuPz/WA9ZL+SPBDGHgwKRTKrIbZ5A8EQfz2ZjXWx3os2OJUqWrf5vli/j4n1Rxv
4ry4mAihAfkdh1QKiPuQEm/ApYy5cn2N4nzVUvyA7mPmjFpvwRzelsszXi4Ehefp4P3S0Io0QHYS
CPCCumWEWcFbM29LON8BIy78QBysVziwsvkPSjXmx0w4bsIZkrUfSyXRrsP+IupxMFrPt0PcqO8+
mcWfaRTlSPcSPbR7NgWUqcoZ8ffLcbEJEHc7Tvx/0Kj/0/b777vv//b/G8Unvf9tq/4ycJT8tVP/
l9/4917dx38UPRsPX9dT+t97df2HjxhH06ojT9Oeph3/j07dBwF1BcSdH4j/xd2ZLMltpHn+VfoF
UAYH4FiuEUBk5MJMUtx5gYkSiX3f8fT9Q1LTlYFEBYxtNoeZS5VMNMrDHb5+/00u8WX/UPh0RHC4
8+BkIxzdJGpH+52X+mXmq6UJXbctXVVVKrM82p1VghyClHlUJ0o9EkDsWxoP4d1sRJCG/K5/j6cK
b696Ht9auTrcY2Tc3LwoafwjbnwZ2oMqr3yppaM8odIX+IjClFKVKwKqMeltFaUGzPjKFI9FPnff
IyxG3rcWd5PfbAoiJEUJS3KmOrq+DqdHOGKMzQBmq+dx+mFsYxA7rsxuJVJnp1evBhUuJL2CaGkj
b1eXFKaXxQ8kBGNdj056UGUDtCqgqRwSB5CAs1oWp5kmP5i9nQnUdaHzoxmaSd/Jwl3on5cjSy9J
KYD/adlMPLkKLeN6za5SQ+OZ/T6GZ+mg9jtyX+mka8/ANKiYy/pUY7R111hT+lUGBtqoHuHFJz01
2vgEZw6XgqFqNHzQap7M1z/H698H7djRdCpVEJ0tdRnDFwznCAdQzLs4DaihNm9KJe7vlKzKdpI8
tVcTzLAkDQnVAHlwIEZeNlN1cengKIF/sJLjgmJy0OFe288Fg1Fr6ldrDKKnDFUSwiWiR+Yblfyi
4AAr3fh7QMQVvotqLXxXYRmM91rVF4pHRCV2ATB61PdxU5Au0fGfjjDcSC2MioLmMXMsQG9raBUQ
aQBZ9IWh3nMnj0vjr+ujeBkPS91PNW1dSlMgotDhQLGDvBxFRJPZxBrHupGyxslMkBhVLLcDbMbB
I3pqeHu9PbHRIKVyeKUqDUI/XjUYYBKIkRP6DRGqN8Zi4QdD2O39DiFc8g1GwvvClsQNQLEqjK+D
at6ptg/5tr3JzfwNRtDHqsFc7PqvYjO8mOuMgsMYgNmSPYb2d/WRLamoUunR84QkSrzH6Swj4mf6
MTeJfc8RDsZdNenxepvr+auZlikprTAEbN/OejuZ8SgdAwPHPSexi9tQU5NTnjb9TiT3ViuWatOQ
A6hg6KtV3EXUl2JtKQ+mZc4dttWPPvTWnfHbaoVTABK3paO7XseITqNh+v1zERL37FshuXQXjpXu
hE1utMIZZ3Ou2ZStOe8u52rl5JmCDpalGFV/ZoY+fBMVJN+dz6ItQ/LySEGUjTjfFiZ6Dqmqzxvj
i41lFGhcRC//qp3FklZFJZOckck45Q9TcHHsSzX43AQjwVwBtEPNTZPZkl4g+kBxqwEHAWLO9EJ7
5I3BbbADDC8e9Uy2zbkxY7jA40xCyS3YIgZQ8Vij8NHw3sdaqLFS+S7rxyq9531j6w9Uv/i7RgeT
7i70JbiQTooD9eHGj7tzo8P8cfM65OVjhbnxNJNRAjM+LYHw/C6Mz0FSE/hR5ejLkWw7FsWjTPYJ
ZvcYWrQSIY5bt0v1jHdpzEu5KYfgCbaefuY2P6afFalPWK0WltI8pGHWzX90OgDhR78gzuam7+p2
9gZH1ARHKJTJMGSC/ghfIIalHGEKAXMStxd3CQCDImNpGdLYQltKCX0zZaeqlHZwMxlz/VktlZ6y
seoH7SnzS/mUV3WiehP2KN2dP5f9TEVNFlDB08af3hhlU4Uud/ViwnHXsCg0+CL8ALWAkh/QniNO
ygRccRDGhAi1ijVcdLW2yy2XWhyaalWHQXIsRCOFxyO+CyivIr9XRaPWcArTQr+lcsf4JI2cbzE/
QiOsNoH6rZi4fHslCDt4ayKV6iRg6GRuUC4jCOSetsjPZfCuHUeOvIgz+3HCvnpEslyDv8eU6hb9
/AR0uGS/fh2nMvlRD3rfeBZsZExU+PUfa4wC77XUMP4Q7SSUJ/5jdXhMfGFmXp1QJibcZiwnD9R0
/pxoQBhwx+Ow9cRIrfTkkOF3mows928BAzX1TgNtHA52rSfpW6VvqhoVloYmSOJsh9eW6JQvonaK
yVNQ0kKFSuvsq6332Xef0BJcPgwrit5M1BMgQiyejY+imKuv6gg3z83IUAHy5HmquY2aVX/3ekXt
0IGyfI5Ekk5uUMH5OFJ4JItgDiFaF5h8o/isQNU9qP4YNpHnguwWkid0MWQAdcu1Ueo6rgOjjlFO
YSsgEa1DxlSmhN0ptEaR3pON3A/8oCG+GyhXfq8mTi3IaYGgdmgaMPRGi2yvI+/Cgn1vYRcfI4zX
/pwsPH3OZpUatUfAjvbdHpMRMFstivFQZyMWxYGatY8ZBmfWbakHcKRwJ5v6t/CEcFEjuC0nOC/R
fI0IoNoejyrlSx1oCYunUz+FJlkaORW0o8Trj1yiuVTaR6nbxrgQVWbrbdc32ldTqcoSM8Yp8D8K
nKWiO2UqsbjMNJEccdjF1yQjV4rED1zwMLgeQky/gkYZv8ZDozTHhFJhQcyGJShdOE3+bXKi4Z0e
piFiRI0qVOvB75fEE8LyjE9G00KxLPtSmDhFYAh8EyYlWnAE71i9amEiCzeCDYsEXO0t/Wzn8E/h
i9oYmQRNkj+Q6Ua52WTPXKhlIWzWAmcb8zACdHUeRRb7virxzMYoH9sGDBj6/DGlIFxQOywoPo4U
RmdqFJ2dHGwKxH+DuvniBukYwUhmPIafBX4TKr4YSfl3pLfWG63Qo4K6OmIP6pdO7BEG12BaG9vl
vSkqE5s2y3+DrtYuMPqhlHKosZIlzSKtqnOEhp9lG9cIO3qZm+8jvTZuFRtzQddUU+NNUi7Zc5Vv
wc4wSVEKXETsPaaWUemg4kiL+g0gJbehmGqGfqshQXlvQAM2DxggIOIPOvGoGLNV3eLbsri8IDxU
XXwouvkmSZ0Z8y74ptVbEm9m81aa5HBg6Ts45hHshjJIttT9a2ljfpMR2nc0noGBHjLxJzFmTuGV
C3JACQwQAZYQgELk2E2HmoQMoED3zQPmnuIJTQXgQ6lI+G8IWvEbwAAh44EP0Ym1mekPJlE593k1
UJ3ppVO+S9F+JCdKeybc7We4g0oD0AfcI2CQ+BkSqUdN+claaL5MC2JSlOQ+Uf6udFgzz6AK1ESE
E4KyOmDLM/BC0RUQJkwUnoPkcADOqM9AzVha8hv1MOCbMOzt5lRYfRsfSNcE4lEC0B6MxwB+1EHB
8nRe8CAAAKCh6hkmUuYQyKh5ho/IzVugJF0PvsQcTvlCwQzFUT4DTxCulKfgGY4Cuy3e+2akwWkS
UcjESbvoA7xz+yPuov7PrHPIJ1MqNDAPvKYAufSE+Du4N2Bf6DuAwWSiZ5+mZ3BMCxqESjiuA5qZ
zwBapQSAaf6Cq3Wd3zwQLszxSs5n+RZ/j4Ebo99rH1OoqPaRrcT+OrdV+U4qaY5ytzGAf/B6kkdN
1aivyyJXe1f6Jsa3BlQ/+51Vxul4Fs+w4DRMNbUXBuRRzy3CAUh/A0SkmIctpJTV8FfWGxgfYjQD
2pj5GHTxDaoODDyW1OmyvMeLuQWbzJ5xSk0lVeugPeOX+i8ws2P66hgPWwk0Hm1ZVs+wp/UMgRrP
cKj5CxvtohqgNH0GTcdnAHXx3RzfY/GwIKvChI5zBxvMwPVkwqjUPsS5NbHKtF9ALGzjzr6tmkJS
GSg0Hbbz49ToP7vQEGA8eM/nGYmCEQIO9/li91sskP8/i0smF+H/TANxiwxzayKaX2YyL3/lV3FJ
McW/uEzzAmEVSx78KDr/UYguf2S8KC6h8P2f+pKQ/zKBi3GHFwtBA8jkf+pL/BFTiAc5HxsRIGWE
36kvPYd+//s6LiUkECBPE29Wog55pC1vtxfXcaEO3GsiUbmEHKgnXDfU45gamsJ0TUfU8Z3ezger
DPFkMFK01TjRphigCYjkVZIBpQ6tav8gtejO6CcMYKA4vBX5qN10UA/IjaXa/lMrgNV4iHGnOsjR
qm3segcTbipgRoTzB/6IIMgPNXy8h9jup8+YjBaaFxo9Ar9OaB+hCnQ3QJvznUN6872P8p5TtKwp
yFaItL1xCZYSbdX9qkn935jU/Y+67eof/4UDWPNfpy7/mypukf8/YAa2lDv/8/Q+RTB/878vZvfy
N37Nbl38C8Uac9GxTOGYqEP+z+TGCkxKjTIeFVImv/3CCsxS/wX1iXRyygE6f1vwl/6pnUqsxUyK
sTgnqc/Vi9+zArt8aapUlHjQwq5AsAEyZSy1khdTW9fjCN8RGXrmGKHnlKk93C2hcR+dQm93nuhL
CePfy8iiLQt9tYZkWxqMg1g9nmMZpIvRNoxpyza+Y5TQmIc0M3G2zISFEaiSF8d5Bm9bMMlkpwqx
2bhpQlxhq8BDbXnZv+ioagQttuMi9CpDie6JtilvaqcClcQRBhIoTRMSlt2ZQzzuVAnFwhN71W8b
PplBuju/YLV96E2vVNz+Q1IQMD+DQhLxqpyUG2wkh8dxwL/oYI5Gft8EAGQTzj3YAlvaLbR1DIFw
3a/2ftCqvPDrQzgqknyN4eCXXY4FwXgkWQd26MEk7R9SLsZ3aCzaM1NyPvlzVfzMHK22oSLDVSsi
qnKgws47KHfi4cVCeftrEF7Wztcl3uWnWEQ0AgpSGQIOWM2/eWHPzUUBbx1SA4Ebuekc8a9yblFv
I6rulDB7qwyNHZ5IqCy+Omk3/yRqJGBnrANyuaFp1w8mZHUsDKli5XtDtWAHq28HUm5Qgln89zik
LocKoyXRTOYUe5U9RH8Yaj96c4Yq2Kxt6dV52NykzVTf68R3nBoYYm4VFM1O0UlsfC88AYVgOwBk
YbO4/BG2AtMPF8iY3b4enyqicxYRVfoYdY1ya6VkME0ycBAABDVUWKSX0WE08/5PixLOrysMyFbw
o9j4YKta9PP3csBrgIFUZo7BvvRyGQG+dE7eBImXU9P7u06NBFIUvv5tUPs31+fG8unXQ/+iqXVF
D1iVfCAZJZ6mVg1wKgUQOHi+/01m0/S2S4X16yT7j31btoBVg8voslVTF0X1uSrBIoqJFRJBYk8P
eTcgYyAuxSCl43q3ltX+qhWT2iHUV64T60IvDE1NUVuVGTWU2HklOs74M6HHRmoRUGLLP8kbsXa+
mtj4bKxOSpbOsgUJfTWDYmVSojEYY8+EG3nqsmR6S7pA6BFf134zqg5nmJJ6DQvAOXb2DBl04Bp8
wCPfeptkhXYjwJp40HeO/IgxF7Kr64Py+vexASARoEwslvvfaujZp7Cs7wqM6ItWu8mr0ub9HJHQ
VuGDf72p19OKCyHONCBK/B8s4csZXLDRoXgwlq+MME4pISn4/LAPAXFAoN1WsGODs9U1g/upvlxI
NdQul+1lODE10qRukBhteIL/Lm/8jpgks1Qd73rXtpqSkho4evRlIFejCJrOLloEqWdTBPIMsnZc
PSZ+CLawdbze1POd93IaAwraPAQX+FXA1r7sVmI0VqSGFaszcUZ5zAxlQtA6jPKA/SVV5aHEl9qm
NkOdrp4esAcr3wRKG7p+4zs/KwRynyMMPqH4TsMXUhJKrJvJfvMMbtM7ANrrFcfcV+Eo4DSjaQvY
fLFnWQMotOr7iQfTq4BBjNJZEKtyYnuDvWS26glJ/LAzQNuNMkALFsGnX22Uc5L5oiBG2ouaAiEb
Rn/2O/z8bYQZc/4TjVP4mOi68v36Z9maASb8+H9atVfrvLJJaFfVLiG7uTXuI7t/l4awZBXSUnaW
0evNkkHVeAwtJj00t5prtjklvG/onw6rhEPQgV6Dx/H99f5sbFyXzayGcZBlhIEbwTeJX6V3YaVQ
LdKD6ExGnfBIJ+7aY2UVONHZnfK5lL6EHDeOWXewcM65UylCvMMkjICtoSsf5DBZb6//wK3dBADN
gsZg2/IVIt9bOPH12GN4WL8lZ70bqYKhFn3fhU7xeRg0/3y9vY0LEwMizQW/tHn96qvJXKhla844
iKL/q6zvLcyEHxMEcO1ILUyaVLid4Qsuj/nbfIDDbbdGN96ixTVQ4jgJSZioAFQotrOpUkYyZLNz
0myNB8mg2rJ2QG6N1bQYUEDg043iUXbt8B57A1RYsqiUT2y2hBmYU/Hbx6nNNRbfL7ZWW1XX9/oO
ONEarBFWFD4cGXl/nB+RZiWfW4t/wox3RB3e5867699hmXer7Q+cVteoOtBN0MDLPQWxsQCfxmE/
YdIdsD1BHomJ6kmt7eJJ4uV6mDWRHgW286TiYVt8vfmNdU7zvCWetzXoEZfNa9VUQegiRU+zCXaC
RVG7WVkmx1Sfxp2NbKspqjPMOAEFlJPlsikQL9tO24Gj2SoUOPZ9Q0JFAwGxHDAduN6tjU1zIRdx
nOAZZ+Ome9mWhc9B0ZlJ6jn4KGFuJGykvYZ0Z14Oroj88abrBvn7HZS8fCEpQavhJF412mNB4fcl
5euw7sI/Gh8PxgiO9X2XAMRd79/yWVazBpoDY+lQlkKftFz0XzxCE8KdxaBh0up3sX47CoPcthSX
CoLYIbjyynGjsSXbIEx+/n7DcmmQe49GCuvr6Ur8uNAJgcNO8Qs09+ZLHmohhONQHpqu07zYtpOP
y+137wm1sSNwUwDH1nnkGdSOL/sMgLgoLZA/I0gMn9Iq+Dk3kXnqpoDM7ILkx+s93WqO1ihqsBss
FcDL5nhm80bxBWFvaKXeBGKyPifzXH6qoGn/IXxf2xnZzfZgkqgYy3EMrF8pFQAazreDgoKzbR5y
DitUttwug34OvQXAu9691zMIlgjLAx2ItXzP5ee8mEExibr4gPfIv32S13n9tnctrFtvhvx5o4T1
2yRU3+ehrHaG9dlG8XLq0rCFYZCj4R4PLeuy4cXZg5x3FRNgEWu9axLS+JSMpYmJWTw67wp9zHMP
NomNBx2iheKY4DiS3JeWOd5aMVfAYyPV8F5TxwATH/jlf6eYpRW4GsTOJyvWnacumMsJd6wlu2sK
2gldQJWrkihOqb6dCJEYj4bAHAaAUFe/ieeU8SpEnCFgOxk7O9HGxcOBaqfqbLHo/3RnNdAg9Bg3
zwNew60K0ZuyrAfPsXTTcQSShz0OVRkLmVxVCRadYp1/h+uFUhgpbvCY1ClJNt2HijA9RVPqnS1r
oyKwlKO5A2gcPeyYq1+nRQPxqeQ7euitESTJWfujAE0B0hESCgFmAEIj661NHfTfw9DdTEsoTZ6Y
zk5Z7fXp4JjU8ygmmTqhBeuHZaaLCX0AmfUmBnBEwmZI1kG/b7O+NHbOvK1PYmpLNZQuI95b05Ua
p02XjIEAH+qeIBcx6fVdr5dkwiaRRAZF4MZH2Ywo7wgQ7v+CHAwvexgH2zXN2b7DdYnS+0wFn9gT
6xQHWRHtzJrX5xcFXqqppDQYkufsapH0M1Kzsg1CL435LJjUJS4eK/VDKUvb05SAiKqs3rsLbDa6
jAq3cexQ9VWjAVAhYhMfvx30SbB9iI06J4gGCZCe8+QLhH7KquSG7nz5Zd9ebQgUcf/d7GpfNxV1
GJUwYZOD/HALVwjZTU3m4vX9bqtzuGFwtxOcmDzULrcdCJ1FWDZsO2jewK/npMZpekDY6ofyWMc4
EowjbjDXG117yvJMdJjOOqbOODCywtbLa8a6RRRGCNaPVWGaB2gvgi51TcwA/nB6FBL2crVHDsde
UIzYO/BA3pvuy3dbDzD7DmWihdysL6DYy63eKX0eLsuPKEjpfTKMMThbQVo/mmnbvuPT9p+tGqoz
1uIkcERBdltgZv8wJLlyh4BGeyMl/oA7I/P62utw6IDCceGWOsDY5W8SJi/MGr80XLKM0mvGOr9X
HAu/4dG2wHrL9oEkj+yGeEHb6yjLujsfRtsYExiE6sJD5/mzfl50AjkREYOcQmbVnHoe2CeUn/LB
qVHfzuii7yFBkPEbiDT+3tim/iafGwtHdh9H6kIp9Z3jeGv7MzgU+UECJ1prPR6Y2vVVXeNmEETT
WfTdcBoD+5MdyL2tZXPkmZXPlUmdc+ly5HnhZTDvRhZCkmCUVBvGV3yN1JvSmZrx0CqJj3/qoJ9F
LsJHvx+1r9eHfuPiAUpEMgNWDRJT3nVP9YhMRrTjHgkfxWGq/B9EDnYfyPztzkCf8S0pXfhF1HXw
5/WGt/YZBNZgJ5YNI9JcPsGLG0824+wxzAxxqpbDTZ47xAf6VMCvt7IM33qxgcXZ7N2gdJiyXbZC
kvxS6CDjACmZ6kVqDo+lkfXiWB18gAyf7RQ2tvY1WKRciNFTQItY/vxFr5S5ERDzaG+OtOlOzqhX
cSupCK0ryRP86BPmhSoZPsPOAt5qF5axiWYByjVo9mW7YxLPKkr+yBPFFN30GI2HyqQ+mUP0U1ci
ca5M/ef1kd2aOJwSBhxvSs9YLV+2GCqWbwdc+b3aIH7amauWO+pkdYhihfkZQ4EekCt13iKU2100
W8tzoVXjdQmzTa7P4whbggRFfeTZMSrjLit0tyjq8KwT2b6zE2xNoJdNrY5DdEtj1nd41ih2tnj9
ki7Y65DU2ixvT42wzJ0Ju/khecosnOpFe7D+kDYf0RHkL/ppjOHnbNtvSl/Tj91YkbCHDeEhm9Lh
5vq33BrPRfJgCa6eTKHlW7+YtUbTNIOv0ckZ15VjXCuk28DGPvFGH3Ym6tayZ1tdONbPhh6r8Uw6
iKhcmwAGKbGdtABkknTD2LveoWdMZ73uIVpTG0Y4RAFvNTuTNqlarD9jzyLPGzNAlHUg1wBoCraj
Z2wfH3rYe19xIy//sIxCnJyqbH+S0tPhiwjBj0sgVoN9ibGfIsCnND9yDR3hgqXJcmcL3vrk4IAg
9WieqGOvLnrWnCVJm1axR0ABsv0ql24JQ9Wr1ciGE17MN5hg6u93RmgpGa9GCGoA5H2sVSjOrB+4
02gVi6g08jLSSh40rfu8WDB/mnxlPioTM1x0FfpK9ClHgppv0UsOOyDxRr+BqiENGKh9dYDQy1mn
NASDtjn4uRblHey0cXbRM0dnh8h6F+1QdKPOxbgz2FtPLIo0GhU2yAomFKPLVhu9kJiW8Nooe7u+
CUtgMLe3QutI+bUFncJOb8YM+Y1o2/4R90JcoucqitF2kla7sxg21h2/RToojXT2svXLpzO0bMwC
I/ByM1BPBnv3kwVH3tX1qd+Bq5YJv/7cEn4GhTBgQjLsLrsdBKnmpFMS4NGYIJrO/Db8qmdmRtAh
GMtNHoQkVupWcxMGjpMdh7yub6/PuK3PTQmQD8cVz0DxdvkLRqPEFqcrQg/oybjPMXK5HcwuuiU0
7meFHoDMy/4fEtN/hH43dm+qYnSbC7eG5dDqYwuYvQo8dNAaESU3eLH3+NvCEkSnkZ67Mgk/Xe/j
xqEI2Q3Km7acjCjsLvtokaGFiUVOe/AXPHLL85OJxu4Yus1fXUkoajKr+c6JsTGJOCsWeh2/GrLF
qo+OVMZ4REbucRhPx8oY5E2qq9FJx9Do3fXuvRrORY3JgQ/CLRF4rZuqwNlmXvGJFytGt7zQmhu1
YLfEJEMhIlytdrr2erEyVReJHBdEx9Bp8nI8hYo7QIUYn2jzrrmlFoEDguKkcIDVpHofJWK6baH3
eYHZi1PS5cWHMHZw6smydGf9bHQdIFtDOQksBOC42qyaQVa92lKlwmKpPBpqk3tVehoAq4o6O10f
5ldn5NJrMlYcDmNKQfZqpcQVu1ag0hamjv3Cvs0m8ziVmNPu7D+bnYK/9NwQYtvlz1+c+0GbUOhR
W8WNE8WmOEeylpLjeYCiHbLjhNPf9Y69PpZ54TBVmaSo0izKjZcNFqpocSPwfdfoamL3art0a0xa
38CMC39UDQhurMXG/aiO41d4Y+2TEY7G10wt5Yl0HO1k5Q62V0EUnKvKzr9WuVXjEacUP5DjdzuT
/dVaXn4rFyLgcJAgbb1fOeiwMGqOFJwaxvxOw+b5+9yr3VdBJBHJabKuvxZTXnp2nSk74/RqSS9N
6yivl92aR9Jq2suswlnVBrBQ23bCnbXSPjSKI0/YpO6dhxtzDbYhNzLNAQWi8HP5RdBXJOZgKAuS
OgV3HR5MR6rs0afrH36rFdCsZywPze9a6jqT/QDjJlZc29eKWx4L3X1X4pf9260AMgHAoOtkATnL
GfhiOseCAF8KzL47IuG7RxfrHLRe7hVwNvpiPFeteLXj/72uVUQODBrbGnzXCVr7nFdKjN1HXu+8
OzamAE8r3scY4gFCr+OPlE7pqGG1C2YV4U4atvqplzZuRmUndnaBV01RDoe/uKAcEkaDvboamKVF
tBx2eXj3j7U3kkD8OcG4hTJcFvx1/Qu9WlMmNSbWEzpf5PViPQ8Go1SbNBhoqo7FXS0MH82ZDLmQ
IxxqwiZ8mnz5IRtazb3e8EYfEVjzwOG5z6Je6OYvp0ZNIHcbQ4t0B2y2ntLcx4yo7GwvnjV7556z
0ZTJBUvy+mdlca+/bKrEvt8OGuG4kjTPY9z2xMBKXsb36EKSybver40BBd8D+IO6Z8OxX+0UvWlW
gQxxFrXHvCVfJrbH+9qHw3NQmsb6E4eS8rMMkvjYGXiq7Ky3rZ5SNlJtboiLoH/V08QnaTUTRE3X
rf2N1PgQC61sYo3DT/n9bpqSSjFbFVrq9V4867ExsEFBBkWtRm5tO06ucNrwD6Ob0bpmY2gQ0O7k
nwO/jL9eb3url0icIYFQDOSxsvz5i10lkr0Sk2/kuBh3IXnBb8rT+xa/exHu8flebS2mypOfIjXI
Pri8o1825UM81XNCl11yGsXtqM79XaeYzU6HXp36C8QE7VSnwmDochFsvOyQPYqACAiM87no53dm
ugiHJ33R02kYlI2N+fvTxOLSD4sYATxy8dURI2EU1EWtIeeMSpi9IUxM0HLl7BSl3DlntroG4x6W
HCjxa6YcsbxaqCqdjTu36ty1BXLhGLAW1zpyYTTXGNo+Ol+fHs/09ouXFcPpcD/gs3GE8s+Xw9nl
FMcWkqBrtZSDDj3BBfMhnVKiQKag/yMT5iAPMekK7lRhc4V5tWLf4XGHUEtPDM8xC90zGzX6eP13
bUxbfpYDdYlHwWv7EuzS9Ib+2xzsYf5N5Yjv3SDolyCQcd5hS220BQdgGXdqyZgvrK51sjB8ZMGB
A2JXwDsodItE+sw/kIOrna53a2PDe2b9cSOEVUqG3OVo10RpBlnr227d9NmSgUiWLpSc4mirOQJB
ve4/EaH8rnGy4sf1ljc7ybeEa7HYxq7fdh326fhW08k5bsWh6v3qXEL6PWAbW+3NqVfFGWpwKvdx
Ph0PZnvdS0wMDakFJksUE9GHymjEbW1kww1pJ+LWxDX5NOm9f1MZkDE1K55OgWPkv3+OYbjATsRr
h0LvmuAazyIE9BS2O03Qnvp5MO7SXAhX5r3x5frQbn1U6DPU6XjnmZC1Lz9qgAMM+Z3EuGuGpTz1
GLBgFhXJk2/EgavGseRti9aZ+PPktxnKjDQqMOQ7Ylkma6FMrbUQzRxkWX5W/shma7gJdFoGaJl3
yl1b84e7PFVWiEJQR5fN/8U5UhlONQUdQRBGif3ObAI09knx3RwGZ+fLvd4FYQFg3sRdB+wDb9bL
lgaIeWjYY9uNMwiE2GzlrhxqA6vcwnxoyfbeae91z2jPsODK8DZ2qJletteZRTKVtWK57dD8qH07
PZNM/zRWSNKvz5OthiiswLKHw4GsZLXVkpFsybaUpitgwmCVz56aw9RwK2vvINlsadEHLotdBWm4
7FI+OfpIIowJIUZgBRlJeQ4q0uipiyn/i05xZvHkt7guOmvsNRZlPIm0Nl3sEHjsQeKH3tgT/dU6
3W+fxMB8PJCY6ZzHFHEue4Uoa6mLlqar+3GIAYVB2qGiNJAZNNP77U+FqIDXGE7EvGLWr6QSj3sh
5tR0MYuulQNKZnEutbx46iY5fL/e1sZ8X4puIPpLt6CkXXYLbw+JnU6OHWNvfYE6Oz71gcB9WOlz
AG1d7uzOr29psEPh+tGvBbqUq7mRWnlQkZ5tuo7V+F6s9g7WfWn0uwUnNn4+1S9mFitr1SmHJ+xE
Cdqk/ABomTUEOfZh3dz6cVucoQOCZVwfxeUJdHmPuWxw1S0kMQ3fkXkokinE3kSxPYoc1UFpZ+Mx
GnRSiJy83BnLZcWuG4UCYaHOwRoHaeTlp5tH3x8xTTDdjgTwNw5uL15rTOnZJib5lFJMJWRrtG5R
IRm3WT4Nn673eWvmINSk7sFVgsDY1Z7MM7Cr4sggGGqcCX/HUoRIiDY7YaDVn+H8ih1yzfLRXnX3
2WIIHiMilfXOXPSsPH1iAaq1/BpjhYzXbzXIOxubh73q3mZjGO1D4VqA9nUZseKBmugNnRvzFExn
CMbb1CqmMzTK+HdhbyYra8ICQ8NeDoHr5WfMrW7Iwrky3UGNWtRHGL1yYWhcNbXrPzjA47dpVfwv
jrlFfrMcPJw7lEsvGyV+sG/smBVSTU1yBitqXUIoG/6nXsJLY/X3d09ef1RJABQpy6xvucYSE69F
dLJss/LUm7gJN9JQbh21CHfeu68L38uALsIpCsBUZ9Z7TK5XKXVRJgqp9CQH96JLjSOp9v6dAaX5
ESdj5eNYczFSoW2cR1G3JF7hTk0e2h4pcWu7Y/LwcyC/2VwqLoeZ92ri9z1OamU5xSC2BPMUVqjv
3I62dp9nr0VIgDxbnNXKwBE3hC3RSze1AtvlRYUXV6j3ByOf+pPpk3zQRLm1c/S+vncuHEfQYaAa
Lp9rDoNR4VqLNwZv+XLMboxYg6E+jCZWAGA2RA0SaZv0/S3hDHub7dbGs7wkLJh2sBLXmO+UcTbW
GJ64kljGpyTOK4OXY0TdBpS5bw8mVcZkZ4Pf+pA8UQF9eauZTLDLD1kYk0Ju0iRdGEfBacKZgITj
Vt1RZW3tOi9bWZ1bPszsqI7IyAlytfMmpcEEuHdmohH7PXLPVlOU5yEScNHQwPcuOzTolYpfpJCU
yXW4YCqxfSHYgJcTRuddPyheUwcZLxTNvDrZ35CmLPP3xe19HtM0sFtVurVJCIQ7jolGNpv07S+J
HuXxbZyE2k3WCSclYZpqsG8OMDcGMhrd679k6ysChKG3X4wCuCJc/pAo17tCCEqoUkcy0bdYGYVk
h3++3srWubxcEQFPoUlzNb1spc58H5OdALO9lqypQ9qb/j0yO3LLhnZQwqNBLOH3Ma/S/BjPfnM3
OiV3u+u/YWljfVhyL1hE/UjsnbVGm3MxLZM5Md3UUXI3b8f5ZFr9ULsQrzDg1kT0k5xtDCavN7u1
NOEJ/bI0gI+8GmCdiAf88yiHj+OssufW3RHH/4rKVU+KXqn5yp6TwFaLUNPgFaucn1BALgc7L7SR
dNrOdPNCNd82qqIehoJ9HKsbn2wLpJ87XdyaQwutePG3ZfN5nuwvJrOiYIpZR1gp8syNiboMiseB
uIdv1wdya3kS6WPywoa/zDe87BYm3oY16ZyXkBr1Y2oQttun2EvZReJ8uN7U1ghSsXQgrSMZ4h57
2ZROioPeD2zkZuijyJWKhg6XNAVMwnW3HrNp5yrw2vuB7eBlg6vjqsAZakJ9Jt22IoVZ2JXj6p2R
Hc3OTvFirYjscobkpIrGflOVuI8OtemZjh8czbaLbq73fuvXcD5TiIdJQzVyiVV6uTmZNQbbjslj
a67y6htGa/glKXWpEEiryOxHMehz6oVmkCC5SkSmMIuj7AHbCoVCRK6U45m4u+a32S0APLB7uNUv
d1BhrMeIjD7M27nbT0gbvbGlFtrW5sM0FtbO7rwxny9aWi2gKjbIhsbU3hWK+FzWSX4zzoq581TZ
mM40wrV9gYPp0Oq0EZM/q3o68iCrZXo26onrZuoPboPn7s702mwKfqOGyJhXtLZaObPMC+zQVb5n
HreHBJTlrkyqD7M+ljvXro2FwwYPtIJdBzvC+v01xE6Bcp6KgFUb7QmPeuukQns723ZueLqM4532
NvZ06DhAHOxzQOvG6kt1sWKXesbOM1iIbvAl1Y+TyNVzSEZNiMN8kny01BDm/fUVstlNlGM4yfI0
RuB5uUDE4LQWFmtUI4rZfoDeMr2lPMHjMpn9R6OW886K3Dg+gRuB7peKDsq81QeMq6nODVKY3FEQ
ZjkqxezJusOIhxWRH3E/zG5qHMzeDJHRHEPcT3ba3xzmF+0vE+zFBh/3XVvObIjuYBjzWUuUxGtS
zb5ra0j9Olzyo5ziPRHBxm0aWBdVBbcTYIf1ncFWgzE3xtRy46Ipz4RAakfSMeETELB4bvwmvdVF
Uh6LjuDR6593q7vcibjHs9VwACx//qK7U1zWqcW24iIOD284ifwD8RP6MZqK+nFOuurcZdVv867Y
3rieUDAD/+Rjr7Y3CBzkudYs0timMMhjIcNCNo8f2Ej3HEy29gNKJIsFMrUKnvOX/cumOtX7ibrn
bAYokHtJ3CX+PaceFGFnKLdWysumVrscseSCIE2Li9/MUNpVLM6p8AXB0YaOEX/onK5/utfqr4UG
wGA9H6dUQVcVICsgtuS/OTuvHbmNrl1fEQHmcMomuydJGiV/lk4IJTNnFtPV/09pAxvTHKIJybB1
IsDVVaywwhuo3ZFeRpHyq51s7OLzDjPdNqIaE61Jid131+MCmi3j+FgbCrwvBBXjYMymLsSUtftf
HlvWyRDZ+tGYFOff279w53FhW2FmIFVFQLBszrJrLG2B/IITxGUknoiMf0xx297fHmTnC/Os8IT/
rkJRs7/+wqbaisaZBCLCE/y+CEP3y5zjYtSkzhFZ+bXUAIXSl2Nt6ibpMsyeiFAXspfOqU9etzpa
gMHc8kNPvP5X2s6D9g7SgFOGYOzzL/aEzcmpidtcOeWJDVLMob3ghLjXuvjX4Zf9xy+t1CGiGUSd
mgdwe5E4HpJ5EaiYwM6UAf3dbj4VXaqFydS6B9nq649LdsGLBOWJqg4x//W6o62JLn1WWAEWUfrb
KbPX+8ZDmvb21319M1JlJmqQ2b4MVDbhqWIPRrIqWEgBO7XPLhJ+90Rj1HXyYl6gPTbVp36ajECn
4/CnOCLSJzI4wi9as7QSN8cLkyJDo5NnBdHAS9BrOoboeTufl6HIg9uzfL2HGYpmGdc/WRvJxfVa
Rm2Ew2rRWoHjVcWbPMnUuzUS5YkM5p+/GImMQlKWXDno9UgSjz2jv8JX85QB8DRWGbClCWtnzTgI
xV4/Lfz/iY+IGYhYXhEJkG0GRl5EZoChHbLnffqF+2w4O3OWEfHnk1+0+RF74fUdfDWmuflm7aKg
6dEz5oR1QKBi6iDtitpTOjfJOc2n8mCOe4fgxRy323OdvWGil8N46NmF6PW25zgxvINTvTsrXmlZ
aSfv3KrTrR3yxlVkAe0fp/w0ea0L/Xq0faQt5zvFRq/99ibZHY9aDdw24loYdtebBKdFG5FZZAgT
FLQ/aBjVnV0dHSNsLqnrWfgm3R5v95DTlqQmQ4wJGvt6PIE9aUqdlJ2Su+VZlfYqUbLM7+CYJydd
Fy6OjDZi2J2RHTweezOV9E1iLjpgrzITu+uzqc883BLzIb7rspk8VBmqu25Wu3ttUb7cnuhOLQzu
Ki1znmxuFJKh65m23ai3QMytQE+U6B64Tf0QWUilYtyOMhW+zGGE5qHP2618d43qXy1Xj0p/e1MG
tCoJM7ZUP9vc27ykS4eBKPl34+Rha2VO7KeuYt33CFDcI4F/BPPZu9yofRPy0VEnQdjMWWD6m9DR
tgLRc/JXF873YCOT30X1t9vLuzs1FphqkJQf2qZIbZHaom2oZSAs1oTqmOLZ7SD0Jey5eKw1PT7Y
PTu9BkYjT0dyl6sbvYvrz2no3TzVyKhwb0toVjyq57K0sXGPhe7rXtrcF0psn7RlMt8heNZfSuzK
ToadewcPiBzouuDHD6H+JQtGKgAteU+9CON1wKED3UaLiNqJSEFj/hhULRhbCfBpYXXfwd5RhoNh
9/ezLO66IKYIRjebqchFkcc67kOiGzwKyV2vf5gso7jH6bf8YQhF+Wkt6CwUTmo+604kLvOk4Idx
+7vv7jDQDZIah+LClolrp70xr3FD3dHLxR1eEMmXqBAf42LVzn8xkiwvIJ+G8f2WAgVDlWpARDhS
Di5+7ovwnoSp9PcrBY6Dtd2bFEG9PKGUG+mWX3/SVsUjWVEZSl/MBdl81zg5IuvOS1ocvdS7Q8nb
F5AogfqWVx83itlPKbdSRhZ2SmBW/7vm+GxE9pj+uL2AciNuN6oEoBB7AHxB6vd6VkUxuN2K2WcA
V6r7pouU98VMjqigOxcBsjqgXYGDSozSZu26VRs0QU8+wPmsC23ROV/cuRufFFv/MIh4OZjUzvoh
ByWRvBDSqNhuhkOkH3dYxTSDYmkghOW2E3AM3W9KLVBuub2Au2NJdzmQkSTP25MO4XTCQiRlW8AD
gbOsOw+DZX438Fn/fHuknVeZ95j0jQRdIhM3nwqDTWTUHGKpQjSGeRaWEb+3tTgHoinWzkCj2E2B
LXrKA9ze6WD3790sJvBsWZXlM9LMvd4oPRYdDQZqRFaqk50nfBrf9OlgBoqrDJ+KvEBSwcn6zI+5
lx6qbGww80bj7PYS7C22PBTsInST6K9e/4i5jha3m4mWB8Uc1FOrp81D5kIyAYXQ9Ad3y96mlVqr
/6+6R530ejAa0/qkRiWpTo4XRpzRW/AnaxrOnRjxB7LWVln+YjO9HFJugRfPxpxgjTssvRV45jjc
91o5h3g0u+8iLT2Sx9zdTTD80K91yE23uExjrtWkaEkX57pCTJV0q73M8JRCK3cdxafQnX/GNKX7
R7En7SDs2hsbJQNXNojkg72ZJh2OqW65MKQqv/bkeailxLpWnjy7M0Jqm1Mo4vJbGmMc+uf7h83D
00Sfleqat1nfdcBRDEQqhlCOenFS7FbGwjAv9bys4Z8PBbEcathvSrK9uYMqE9WT1aYcbdfDT6yD
refSLvoLxBfrYFJ7+xRvARXINmx7gufrSSnUtlHAq+2g5HINxn40n8e5g8W4qFJxx/l+e2J7QRYI
GRr98Lxp3W4LPDPQ4ayQCBm3jZJvBdfefdJm1uMc6dV3j2LtpwWWXqDUEM5SZcKta6F1nNdpf9BV
3Sn/wL7lOpQlfzn5zXWQeqMu7I740iVbwJpVWZ4aHLwIe7QvTYOzzOTY6WNrdvF9hW9H4Kmlyiaz
G2qcOQphcUFD1DKOsIk7wR9XJGwESEiA67ZEtKi2LBFNPN+5gtoKIBEnUNXY8PuYmGGcIachQXkk
wb3zkF8NurmtmgLZw4gar+TqjKfa0ftLBPL84BnY22sSxYOhBV+fitb1XisjL0qnKbWDtNH/EU5q
XdYBnIClZk9apFbvb281eRw3wYksMclKOANS3rkeDc+pCYqcZgdqVGs4hcc6vlP2hGX9WN7FajOH
cTapvpFQ+5uiMn2+Pfzea2NZbAAwQ3A9tmBgy8tGB/wMqKwUCcuox+hcdDoGZmlSXf5mKGAQQMaJ
W7ZRxIrSV29KkG5TJ/MdYupVSMbfvss08yg43/2EsEqoOHm/eZnXi2phG1WiOUove0pp6FSx/q4V
kxYg1Id8VINz4F9M7cV4m42JfGPTY70KxrRRivMK++RECreGnoLH2+2hdqdG51zKLtFx3GY/rruk
c09BL4gRAXmkTlHMftY2RYwxVDu+wfX+j6VH0TqgmAYTj2sIyozcQi8ebLukYJcMlPzhdjvYrKQ6
Tln26ntZ9MdU6s1QcvIvhmp7LxVMCaTDOtl+qgkR9PilHlSR944cBSa671SRqYpsDnjfj1qXcaAC
Q/F6KTPvCh9HPe+h0GP1YiUEgEXjRY91ujbfdG/u14NvuPsDJBhS1nlRIt28Zn0ULT3i9naAkIg7
+Rlu9SdjHL1fZW0q2EFw3m1jVM54KRaB5qZHwgB7hx4LDpphPKVo8mzelNpEF5kAT95wolp8r2nw
PXMT1/g4r2kWnW7v2N3ZSqYRq42axRYcCXW0qKyI0fRem30nmsS7FWnNIBkQrbLTtESqUYmfnEaz
36zWfNSr2QvE6BRQ6qZvRUFos6doB2qVsLjONS8pMx/Dvi9CzZSPmhUNZ33i4+ZjM5y6sj+ypN7N
J6TcP5Uvkifw59fbeXZ6oXYzSCFPE+uP0ZyHM4X4+s6tR++uRUXtyVHqzpelDrCpUD6opjRH3Yy9
R1OaHPCl+eZ4Y1//CEPpIcYvNJepYb1riwh9zDg6tjPZu5doeaL5KkUtoJdeD4MJfU0LATy6pfb/
mUWvnZOmyXwcmoaQSsUR5353Vr8fEuCR9Gq2W7gq3DQaQEf2Zped1pnOk42J5PnPt66MAKi1Qewm
GLyelBL3mJ1hnRu0ejwbJ2Xoljddgc7leUEMLfX7Xo+bkIOO3iopshYHwsGLKrz9K3b3EWUZpJ6Q
DqEus5ksosDYnmhU2iJtjf9VeWn8cZqqB6V28E6LZwejEdGcVbc2fLMs6jujEdEBFn7v+778DdtL
U83aNO9Bb6YLnWac+LonrS/1u1xoua8CiL+7Pem9D8wNhdkX4BO21GbpbTGbthNTMjbrerqrrUG/
8zAp+Hh7lL2bkFIDWr7QbBhnc0KnhKolDUcrmHDb+BENrVn6blmMqe+N0XiEa9m7ilxT1uJh2aBq
tFlDTTjDUq3Er4qRdbBMcTV/aNKpSE5uYmDDNGgptILKHrLYHxCQPqrY7s6WuAF5Ui4DNAyvt7PZ
TWOh9B2lBWtyz03ZL3crmCXoDPN0kLfIhduGtWxLSSdCFwNE2fVQ+bTY1UrvJlgttYx9LR+8k6Ms
VTCA5Qxx14TQtJRHHIrdUX93hnX6K682TVshWlTKzm1uF/V9beefalhnFxVRhkdlQj6wijmpf76F
KMJRCP4NMNm2v2uTZPR3cSypZ/Gmi9X1szamwx2M00PPqL1DIQNayu6GRh1u+wF1aG6xg+JY0WX1
uUZW582k1fHB0dvbpjJjAwsFOsjdzmgsOlMgKGwFCb6M/1lVX01Bh/j8BV9MM4BXmD4MaK8BFyqm
A2bK3g7lqgVkz38cvM1jbQpMPPFOBoklkvG+Twrdj1iNh7iLj+RH9odCXoIICI2trdiUp7Xg9mLK
wGjJleHiDN/6ORpDhBGGgwBoZyTySWyj0O7nJd5eMt004ymVg/d0RGqe0IqJHsbJtQrftIVx+ePd
iO463W+YwBQPt1dMH2vjjBeIHQwLBq6DqSmItLrLmyQnu7w91M6LwFBgnNgi9Nm2XFzbhBBlZNRI
4loovzLcHnxD15OvomsdQLXlEUB1J46k3SXvTzRvCas2L4KjTXmq2lwpWu1WyrupVNRPTYRMml9M
fTM9ZGlTuOfZ7UxYi6tT+Mo8Lf/envPOAfxtjUQlHHQIGdj1teYWsUGwTOVHmHb2ecTfN+yhaf66
PcrehqGwD72Twgothc17361kr2ggEtxoES55w5T+aIVS+xFhyEEutDcUPCHqDuTK3GGbRS1qD/f4
dDYD10u6O8Nt7ecqJrKx1UN1t92heBFcuoZ0sbaVrEWlujxDEMMcu1nD2IuS+1xA5RZOnB4EKzuf
SfYpPCTjOQigp64/k213AjopvkKjkc7nJC2cS+pQ1bj9mXYOAMEYVz8dLKn6s0njTOECKZGvDSky
huu6aP7njlP5w1P6766eDt9vD7ezflKTg3sfLXwmtflUnesUUU1pFWWTvnmHVxI6vJ6YQl2bjgKV
vfVDckS2sqSn6xaGxOMzWNpKcyntdO3ObUcRtnFuHqzf/igmzFyPmIR89PorRW0+NLRwTSKBuroj
JNGfXJhzd3+xbHT9gHhAOSANvB4l9wbc1lr6KTEua2clHVey+1F9MzrZtz8fCeILlzzPM+L4m/lU
alcPqM5Qee9N861aLfrdvCTpKbfpcN4eaucutBH0Q5dAGuFy4V9Pqqwqejk9kWSlFZpvxI3ha5GS
3CmJ86+hFInp46ei3nViRl7Y6olnb4+/txdRF4RgyV0sW9Ob8ZUM4lVFdA4PWL1A4fxcmzWly8RY
l39uD7W3SxgDC1aIQlQPNwVSNaryskQyIDDbrpdi8wvSEq2nFwdT2lvSl+Po11PKG31qIcJxmpde
fHGwt7xfF7eF4ZgV59ZZh8tYNlaYKHWEf31/ZO2xu6Iy1wGhTN15e5kMWWNPQ8+dv05V8aTjY/HR
UdfFtyLt0+0F3RsJC00ZRsI9eSVXN68rXZNUpwGH5/ddVXfeh6QnS0c01z5Y0514nPkgE0IsKaF/
8tu+qOfN3uzWRU+vD8WJ4qcnTPXBGtT8Wwyg4QF1s/KtNRvjXxx4mhL0bz0aFNa2AdYDkygy5DSD
JcsNPxloioxVNNx5IA2C20spr9xNliPfF1lZQfiRLbqZn6E13WrAlGyHmWQmj8RwSeu6eEwMJzp3
g9U8oxiv/Oep+VFZZ+/x4XWjMQSoCurxZuhO15tRSRJ6m7kOlbGm4VM5a+7zRhhhr1bdQWC5N1XC
PGoZkoQGu/h6qkpqD4tNcA5oX7fuR5R9fH2OuqAy4l72FnW/HqouTJNBhLcXee8CgNxIF0TqtKG/
ez3yCB+hXTl6AeO1J2+ek9JXvao9uL33hiGWlbU6Cm6v1Lza0szSspF997w0v9X4K1yaQlsOIpO9
E0HIIDVZ6U4wo+vJdAlEkjhCj2w12+e6zK1L05fKxWmUCrS21ZyySKkPDsTuzHiO2KeI9byy1hoa
o9fNlJnRFSyCSYd9Pq7ez9tfaW9iPEbovaHxTj1u+5VqJfHoJKEqo6u0XOpp8BHp7E/E572fFmXj
izoVB/fLzszk4yfRvhDvXwn4Inyt1uqiQH+whBh9J1Obx25O5wNU9v4wEk5MyA+icDO3NImxji6o
1+NNoPxqFqv4rDXOUTd9dxS6xuC+uU7ALFxvjaQ0aErkMPedxlbu7FhZMr8VwjzYgTvvHDre0q2P
qhpwss1kzHKs1UzQhrOczHxbacr3CC1fZOuNhwJE1ruhG7+qM/4O+uge1Wd2nh40HeklSdl6pAg3
U9QaQBFlFEvxtdh7rPoWRVkzt2e/02bTOdgcu4Mhxyt5XbxB285qi1p1Z6ayzVMu3rMaDU6oWyXt
YlU09Rze3v67g7GafD2YukSA1x9v7ON4AWPpBHXb/OJybD/iPYrZwZoesYv2tglsVuZDQAtQaDOS
2SsV0ggR/Yyy7c5okkyrv+DZddTT3FHKM7gJUc6QxW+puHA9pWJSqd21fCy1Q7GyWfTkaWyqPkwX
Z7wravh7QTGtRtDaKR6L8xjrzyMC/eeU2nx86qaihQxpo+Id3F7q3Q0MlphCClYvlBSuf5eG4r+y
Chg+Ok/r17xLxAMpciP8dhbRmfVwPaRp0KLzW0PN05Odl017EH/vfW5KjKBsZCUXuvv1b6izFrp7
3gG3IBF4A7VfPGWdPZ+7ST+MtXduVnD46KaAy6Quto21tdSKhEFBg6pt4t7XQ61cFkt0J5st9z/U
AueTHqf9X+xncnQJQiOSf6W1oWZ27ygloMK8t5d/9AnnWk8rxNeShOYvzin1aCpwLt5tQKWu17ID
5FygHs2loKPO7Ud65PyX60VZXUTbqeb59u7ZOz4I9EJolQY6gBGuRxuxzMjimN2TAM7Onwu3Qa3a
bJ3lL2gaJJxoMQAgYoNsbwSB/ItCBgVHbG3eOZ3m/miR9/nv9mzkr90EoLicwVNCe1DWnzeziQfb
66KIO06lFvyIlL32HEEHPCWpLjAOn9OjLGlv45vUFWX9gVrNVucK/+bYAzSI+IHX2WejBEaX5YM4
iyo6kh/fHYoSDoE1DVDqA9dfitb0qOGkAYNbwXSsH4z8rhvbMazd5AjNtHel0KD+/0NtjrPRmU7d
tR6ibgb8hMGmT2HPw5cBN00UnWfPn1ZtDROzG/wyc5qDXsnelgSshxYaeEAu3E0yXQ+ZpVu0uwKz
N633OYyTczmVw0EUuLec5GKESpQu+YTymnmZixXk0FMGtiJf4u5uiRZs14EoPiEnPp1v78rdpwNS
sSTR/U5pN58ui2sw820MqqjVIuu+K8hiT7o6dp6vIMqJ7Gobcz/PMeXjt/Ya45yCtUbd+vZia19A
9M8XvWqnn9NgKvXBj9tbbTjtgAHgNZFBbb51D4mp0AxZ9zfL5vNSg/EA5PsXoBlM5imhAXWS+aFx
vdpx0kRursGcF50WhY7Zf6vVVrmLtfVvrk9JiSRwBIFEefx6JCLy2Zp0oJHoD2NlYZcdAgeFqmFM
mlNDOlAE2N1FlOo0DWEtsjL59y92kT5Wc6PlUnbOapOvHmXCu6xQ9U95VNgHpem9d0/KnVA5QIAA
adXroVR4FclQSpQMTNJQJ+MNKneiPq0vsT850/yg2Iny+fbWlf/T7YUqZZ5wBJFmf9uapLZUiQmR
hrPYDcnTbDWOz9XaVH7r9WrQ9OMRKm53QKIREqffEJHNgkYYLLhlPaNph5k6AiCa9711IPaMvZH8
L6mNowbR7qr+Vj5mZ8hxr1cVgRzFW1Q6bDEGhm8LY7A+a0opzuNqFGietKl6GhC9O4omd0/di2E3
N4IFs3XAs4kbdlL1U5cWDY2w5ojUt7+YvE3AXWhqbOv+pWEreiKFHCoSDTJOS8O/1kJj+gS1BYsz
ckP0z2/vmL0TIdWytd85GzfK9YLmXd6PoHxoWSam/bZfSiOMJ9N5k7tuehB17i0iWFBoAQRK9GY3
Q8UqBiMz7afAEmme+KUKjstHK+EwT9vbJNS1MF0ifoUMtBloodtUaSX89n6scfmo7WE9R9rUNuGs
VxitF54beqId/r29lHvPsAMGlpAGwBQZ6vVSCjA9cU5uFSRQWS6ZOwzf1i4Di5GkxqNlKPbZBjdx
QlO+g/dqegcXzh7qm64zdxu8TOolrzLwutCmFQQOHcYWWTsINvWzlWDV5+OyrnVBt47T02A2uKKb
YgJ4OQGNn/xGuCYyIW5bH/Wo974DIHSuIxnkYTN3vSAoZfNxCxlt1YXxBJ47PpMy54E3qFXmr06r
BagC1QfrsDsq2A3+4QYEZHo9Kiz7cRIDQWVmqLKiWBu/snzOHhFwXN/WKeU36JVH0qK7i8+7IqXu
VEls3Hx8OlG4SqGpFyQgvs6otPWnvuqSZ9RfnFMCdviLB0bvqeKxwwdCtYkVovR/bo/81u1duHfK
JP2InQDkytwGCLqT2CMuOyz6mEQXcgUk6lTjKIPcHwXqPRrClFO3TCdlLoDuCtJ4e1qze0Ofiic7
s5SDy0leq9vnTArasIdomIPpuP6Uc6YYRifzA28qeqoutn3J5ny+TJm+3g/Cqf06Qvrezhr1cnsV
d1SuZIscEhW5CRC9bdrqCA0l2iZ3GTUXz7qrqKeoKJd/0IOfRKjA9haXPDf0xh8td3rC2TRHw01+
8HK2ns1Wy45gt7uLQccDkTMVacytAGEdtcg69I5D7BIt341Z1VPAXi4OLXqDtO2DqcVo4HSG+YQk
6ZHG0N7TRB5IaZQqNr39zVHGKVgz4lV6HUSlyN4qTV8ESaUr72Izb8cvahKbR/PdO8cyq9BVKjjS
LvL64xNbpVY/Md8pijzrjT44znsdv0L1vT63+nO+DF3YW61xkM7szBSAPxcWoFtJ0JU7/0WIyPW4
ZHDKUE53tOxdoXN8tbUsf/ad8r/VGquD4XYeDdwMSEfxx9CkMvD1cEte5y0FKPaZMOznYukwFIJY
+tWOKmM5LaNnPqJYo33yKukRvypH+tJ706U085towDbf6nQuRRcremG6shUbNb4yIlvg5xRQv66d
8GRI5a4/D86WzAg3x5rsG4kLKW9mvTpbXbkguNINTjD3TfJP3476xZny+Bn2jf0zzUXpL/bQ1H5q
Kd+NxRgCpPn1g2ty5zTxGwDjIOYLunvb7e7tDHeFeaHi6VTrpbMbtAXgo91Fq1P6tg31Dja6U57z
rswObrWdkIv0jZ4+vBmSrK0ChigtG6A0Qy9lunxoh8b9B+aqe6+tnvvfwVLL3fpqqcFO09GQ/Zot
QKY0KHkkiJsEo9dkbwkDvF8O3qvzyUt0LGajTNNrooG8e+tMsdL4i1qp+jmN+X1+pWZ9HaY0lRBU
7MuEq67Tm6MPsf8L2QmUDng4t51jWxFJKfIUGd7IWQosb4byieqxcXd7JfaGoVwmESH8i1fB9Tlr
rbpU65Q9p0VJUgdLWoOWa4u1+Hh7nL3zxGqD8AJdQJq5iT4sUWeDZ6BLBtwrj0+ayNpPaq9H/kCy
gq5L/OH2eLvzgtqCggO21tyX1/PSjLxaXJegOnWX6l/QBupPxxZHWJfdWUngE2Bj5rRVv+6bylQX
BxWncl2nt2ad0fNAgjtoFWd4j1zF0RHZufvRJjA5l5Q5gE1s7v7apeeXZbMTNJNQipOK5kZ1Nqxk
iE/JKsr4UmuA10PMoJP/3V7P3ZGpU5PPOvKPzUNnN661eD25g6vk2afFjOJPvBVsTL2xefdLjYph
rSzB7VH3XgH6PFI6hj7gq2Lh2BKEKxlBezN6hgAYtfZvmlyP30Hgg3WrZYbSntPUSH4lXeolJ1qv
y19UYpClBnYgZXjBt23W3F61CqFvauZmr7U0m9Qq/uJVubf45twesWr2NhRlLCBAIGUxUdgck96z
BEEc4dVQJPkZv83cj+ylfari6PtKQn+wvntfFXUvCs2ETnSfNq+sa0yTTlPXheNqPK2R0d1VQn1n
LVV78RZA651oj/Ce+0OS6yIHQD6wJa5EhWKXFAjxDkJeDHzT1MKGH9wFlcbV+1rbWfmIQ5J1gEDe
G1WqAgGpYFk5q9fXgV642L4lKt0lg/JEqSRKqFjxcB+vmffdxs3khC/UoajL3td8Meo2WLaRFEbM
jK6EsvTqs4cC2Hku1eXrUpmNeiL0mXRfCJ06hp3abxVdmOcW3cZAG6bVRpgJlKOdqMZnlrH/GGf1
8hYTgeH59hnbuynR1pJOR9gB8uZfL42hLHFf04QIkjleL7VXRW97MTeX26PsPe7odsvD7PLUbBOj
bonU3KIHFOCAAIK5rMyTmttqQAw3nP98KNgYVBhpr1EXl1/lRaSqqbg0eQORquaNmEkrmelnVMAu
iE+lB+dnb+2AKEikI4Kmr5wzSpsgrcpdIL1ZkZ+xo1LOhe6MB5t3b+0kAes3cBMEgfwVLyY0ZzmG
2IasspXLLwB58Z3erV+pBR9BSvYGIp0kqtKlxfDWZa9RNdEULWg1paNxFuXGdDIr9JzymGj/jz8S
JkWwEWjZkTZtW1zVmmfFKKGONaTQRxTx81AHd36CqtgdhLQ7syLGI7xhCclctnoGpp6bcNgBz69p
GqFLL/JzTWn9+4p+/F8MRUYOJo4mBG2CzZeKR1QDJoi8RDlOc6Gwn4ROiqpBn2lHFd+9bgz5n+Th
SOwKQjjXu4I8KNHyrHGCIlPri6a3yinFXjJcxlj4FTXm05w7bdi74+JHSwydrtTaS7LOlZ+oYrnv
K6s4QNTs3Hc0vHAxlRLgNH83z8niVkWnV0xfFWkbDPYIA6vWiI91Oz1ZkziSnN0dDw0QeqQ25Oht
8MqTjUFaCzwjmRQF/KhmreHSzcY/ixEZd1HS6QdR7N5W8qgxmLiZw9LeGmSI3kD2cCQKUqZm+pVl
dXw/EQmEU+m1B4Ce3x2eTYpCEcmURWFNZsKbxcynIgK0x5OlaPVon+qBpX2raF2PChe99ffYRdv/
pXrfiUDhOo38lcgatRc0q1r4gtk8+otFwhjglwL1eOqd5gOxsOaEydqVqt9b3vrcTGAcT82qj58z
WBCVv8YFDHf4OknnF8Tyyak0leptVkjFEVUVg+7HMTYhP2ttVi0fR3thnxOC+hjCbTtS02vb7n2x
NuKXPneF4g+NjYzZslRqe1K7oV5ORtLm76e1Fs0FKT1DDbOm15XA7sruY5bp1o+1re0PSRl7H7ok
6tagR27sqKfwOrKUPTycuPBVoO+9ZUOZAvERSxuBJ7h682/fLjjmpNZwaS2rungOupyNR3Q7ZJHG
c6h+un37vd64cnReJ0IgKbSyeaIElkdRk8uz20fxG3wbht4nHbXe2NbYm6cp0d2ffzEiyCJMwFAv
5gW+vi3yhX2jOZCWXS7ktzYokNNiG/Wz5iRN2DeDe3ATvg64qLOSqKAey0wpalyPV3tWoi8jbb4B
fzc0TJLhbOjucKrxBiCD1pZzBm/qYFlfH08GpUOEwjj0XmAa14N6eRaXBrdeYPd28c+wpjq1yNF6
G4EcPniT5U1+fToZCv0fCo8Uk0F+Xg8VZ0KZloj8MuEwnspUid7FmWod1Oz39snLUeSvePHyp4sx
p5VN9bxZFeehaCvx5ORGcUpG1cp8A/2jv/ls9KCA80G04dm8HjBytUKZuOHJYIchrPW1OAEsny9F
1oH3hOV6n+FE+cexAGspQZgS/CZ7RNeDwt40LCg99KWGpP9gm2nki2gsn6f2kJyyt0OQAoNjgSQp
1YhNMle3YugVi2MvzAq1EnNsT2hJ2j7qMEeqxnsnAKdkKYyCkhJP9fWsyCyk8AUAr3jAM7kaLe9E
Uy76jER788ZeJ8u33fKI2r63YRB9odUCyI/qx+b7pWtrdKvOUqaAB6fLrKXd+7Fw9RCtgHY4tUaF
HsHtm2V3nlJFhFcRRS5X/v2LPaqi5zH0LoDCtk31exxgxwCuYvtULpB+DAw4LugS1Je/GZSUXBJ0
qZVujp85uCkaSMBe+kKtIe8PX4VH3J0oynBSlnw65ZV2NNHt2sJ6lsQYQjuY3lzbm72DyAwMxTxf
QyqxVdDnMfblUZWcmrKZA7301oPS3PaJ+j0eQStUAO5PYtfrhY3y3lOXMV3DKR+697LndMnySXzN
o6V9ADvoXposVt97bR2ddK1F4+f2Gu/NlynzOkrFnVe3qdMIOhn2zHyd5KuTdfP7FFq5b5vTfWkk
06/bo+3NliIPfpjc34CJN6vbkJquCc2lMI50vI6WNnnImkqtzk2/tB9VpYGLpy3dl0jMxdMwu/rX
2+PvzpYeMfxaqHFE8NerjfWfMnb9uIYUKFykJ6w8MJOheGMLTfOVRRxRNF/JP8jPiyAgemQU8mjL
b47qhM3iGJlwJvOh0u7WaXV+yqTs0otBC82lnAKlUfRQLK36aGp58jEBs3YQFWyvQ34DZ8cBEIDM
LTDUzYM509Xo+chraBbeEkzAKE6ZlRWnDI5SeHt9d4diJ5EfgNCibn+9vusUl3pN0yREG0W8NZNC
PQ+V2nwe5+qI57gzFMeFQ0p+Scd5i2Zch9Ry+x67D2CN9gfbKEkNpjx7LHPlYP22dx/rR8UERSre
EnBFW9vYMc4U4BuxGuqFnQSKuqL/Ny/K95iw/m2G1KThV2bZH0QFe/OzSdIJTfmHZ/N6KQ0qoHqF
3Vjo9KpzilCh8SO6oPdtdug7uLdLQRRxLkBPwEnczjAamKKlKWs4epLtMTvzQmEgs+9KGh9fFiMv
fqzu4iDGa+lnbW1cFTEcFBkP7qKdhZZ6qJKWC0bmFVcD5w/hdoOihkM+/aPEpvJgUUNDlLVazsk6
0qAZ4GwdDLqzzsSvsoiEECJ8FPn3L162tbQKXS1iLSQ90S5aHCvnxJrTDzOZ78F7tnP7kUzRRwAy
QO13S6krKyrvmp1rYaS1bujyx8XVEJ1OS30JW6MRT56LRCJGHFVQizk/SNxfz1QKa8AaxNFc3gOb
w2ko9awqVqWFHd4mwVzGyb+xV3TBEq/r/e174PU9K9nOJF3SVYK6xebaS8su6/AQ0cISONLJKQvx
IFR9fWgar/GNrh8+3x7v9cpqKgYFYMK5DyRH5fojum4HmxCh9HCGB+Z36jTe9c7wwxBN/mxpdfOo
9J72oPKl/bWpiuD26DsLK+UtiTbh4lPu3rxqelREcW2OU4gyfPWopMl/pdXGz06fq+fbI+3Mk+gE
NSqqHFh+bVWpFlss7uJyFc2dPoe1p+cfEN9f7mOrouC9DP1jHeNsqehZHZjZ5B2UK37zM14mRDTA
uGsRZ2GnglndYlJES2e+r8YltHM9MS6GHeWqT8anI1pux8mbnmKEd8KmS//hNlo/nWVLMDul6pC9
L0idyncdbpyZn+ix15wGK8XPR7JNlseBWL15FHY5UMNCrCq9L/os6vy2dal05Y6ILkU5Vc3Bp3t9
5dCcoENMG4u50a243jh0x1stHmpOf+TWF7Nz51BrVLl41E2KuEm5DaPa/nX7M+6PygnUpZziK0Oj
sivQtFYZNS2FfoFlN12GRcxvvaUa/utm0vZyrJJvtwfd2aVgjV2p+YmSNoWJ66nak1J5C24KoVVE
g4+hhnHvWNUczr1rH2zT3aEcWmkusoMqlcvrocD3GZ09OGqY9o15aUBAn7iDlRM6kuXBB5SX1nZH
/h9nV9Yjt81sf5EA7curll5m8Xi8Oy+EHSekRFESRVKU9OvvkT9cwK1pTGOCAMmDk7DFpVisOguy
Z7xJMA6wObuhILQsup5xtxJxyougbpZjTNI6d500fspI5lRxPd6jfj9Wb59O5HPI7oCzA7pgl1VZ
uKgtA3B/lTuDThj7WE2PJTB18yJ649hduZ9x2nBBb1cU+jd7D4YBER3gmQYZCEg1Z8Drvi9rNh5E
h14Hd2d50qMe7+YAqPi8GxtZAG+pb3zvlZCOE4/XOzDxeBftQ2yd0Bg0yhHbx4XHdWOEuaunhv09
AhL20EuIu9y4mK8MuKmobEK+AAgBJH+5iYKUUj+QcqlMOPefaN+gwk1pd67hBFc5eILeGO/lodyY
jWgoIXNBr3TvtcFj1OPQeXerNK7pvdOlBnC2gECOgcXq0Lfz9GlRif/p9W30cv8i2dnM8hLkPehc
bhH/j/QjNDpIWY9pNQAcFVthCw70TveFdWN3D1LJz67fgGeRc6Mh+PKIIhagy4TJxXLi+Xk5bsCR
1C0jbkw/Utkz1xwNWl63dzVv2Y0jemViL4baHVE6m7DhPaJBljYCgDaoVLY0Sp/cMbCHlQxD4QWr
vpGBXP0+wIxcsLU3QbEdNMTt4YfKBqym14fNNyCvxa8kwn1imchunIyXQ+E9iSC36cKBy7zPnu0Q
00irZawM8r5iQaHocfXZh3BInDfHVRR9sF2A7MYxhLLh5aJBQKOO1bgC+kfGthBQ5jz0Kg3zpHac
D6/vy5eZxgbFQKzBmd9kLXa3xVBDEhG8NQyV+OY82EnnTjKKgzc3KIZgP+ZLB3M8aOaA/L683WgV
WkNuCM1aVH4AgwEb7/JTrRFrD0trVblrLc+6m+MvbEqCHMUi713v665AkqROXTuYZ1yi60GDSFlO
gBu0BZ3R8bgRHa4tMrDt3pbXbrDuXTRKIew8EiikV2JYLQRbhPsZzRF0vbz0linby/OSerg38aRF
UEDJdLd1YzhAi2AlXUWjoCsgZPnLxkN210xaVf0UrB/Yom+h1V+GoW1MZJZb/rrll5fT7bYJkS2S
u4o7hG420H4eO9PyuPDWlPXmBCiXxT9kit1ylH0Z5qGDAZl9rDaobWjgXo68AuNIRef3Vd+yCJmr
552HJp2PjoEX4opE6fn1jX1tdvG8RKxHyrDhXC/Ha5uO9NoL+yoSNq1qN+EFpMDqKl1VeGpG/hXV
zFst92vfiKIiyOWbJCYC7+WYHEk7Uj63r0g/+0WTSAacEcNhcuemoH0avzn44eT8Md4uTtgoUVlf
e301h0Od+3JIHvtFd0c3HeIbucnVT0ORCx4NuDjxNrj8tN7haiDK9lUowymH6CeKCN3gPHGIZUCd
OHt7BQ+fhucPRHmRiIAudDne0quW4Y2CqZw5PaW8/2fiPVyIR0hTjibKbszktXPxG1UAKwjkzfuI
q/x4DHhqugpCZ9EXio5/kSV1Xfbw/iqV9JLHSI284E0gbtwq24dcJrZo0kGjHx8DgTe0Fi4/NATP
uW1B2akYYeoJ3PTlIRYTv1FlegEwQJz9YxggQi6HocMQLN4SdRXa+jXUnDUtg3BUDymhzwTWxHcs
EaxiAEkXIwUvizWY7dAa+wAfOY20fg5v0BSv7Sj0h5D6ofcGaf3dCo/pgLe2TqAwvy62ko2W1apg
Zu7K1R5Spm/VLK+OlyFFADF6K5XudrAyMaxMQcqpRj/lv4Q7Jd8G37duMS1K8JzV/fT36yHo+oh4
tOAG3wqLuxAUN0rjmY6lnaUK8xG1vcrURB68cKGAoqe36OxX7i6IDEVbWQ2yIXjmXq6xXkLgf+Ow
qzyR+iVMkNMiXbPuPAxS39hP16LrVibFZYJmEfhWl0Olpp8hRJJi8VKWPYZ2saXs+uQjUcI+QP4L
MW8xAL+9PqFXRoXuFtpSUFbdxJx2EzqhGJnMU9BXUMlV536enJOYAJftkfAXpo+9okG36sag2wHc
HdBNxwI6hb87VHulxwbo3GbNWllpL5lQ0QjJI+/CX9EUmBI2KvaORT79bVRzr6zX3jglVz4ZQk4o
OOE2wYt+r2apoEa02gBSZp4lpugkeAM2oxBE9yf+KYlHr6hD/5bR4wuiF25pqBChCBRsGrYvJrrr
UFmLgyEtARQe4gqdlBWywHKKfiI3Ds9UB2SpBKzjnsQM3PD90mjyLetpPZRz7Dg37p79HGy/ZouO
kJcCBBBGbpebbQnR7hTcTzePyeXcKGOqdZRNFelRoZ8GFVPSi1u0rH1cxqDIveGIisoNIAF7+RCo
wToR4y0pE8a6L5jt7usy3mSG7zfX71EAQAJiFyXUFyA9j2SogU2CQABHBA++44TfRZapkgTUnOdx
ag8qGKJc13V/303pjQC1Dxjb6KhobjXicNMd2Cb+j0dpYEwEa/gwK6kZ1gfWBXcBdae7waJY/frJ
vTYSMiLUbQBE2AgxlyPNYx9YiFIA+41Xj82jDiWpHHRM+d3t1u4GnOPqYMDibOTp3ySn3WAyi+y6
+oC3RytXRUjisbDojDZF4K/Lp9e/7No+2ei3/z/Y7v5W2WoWxwBRPuphAOQ5HY8JYDLH/zDK9hpE
cwRp0b6l0MVL4JFpQ9yCWXPwaxWdWKqTD6+PcnXiAAhBhxr3BPb/5cQldoC/KnDzJWQOxTOx9DPw
cOawwJH3xve8KHVtW28TxwS2Bw/QF60oKF0kfjMEILACpYqCaND+JcMuK3CJmPthZF4hCVSzIUOr
jsE4pe+RKL0Vvf77N/zGcwDbhJrpLiOwgxR1qoDPh15kfTf73MtdT8ZnCFsvpUed9c7Rob1xc+6T
AgyK7AuEDwDYN2zH7szpuAmZWzcIZvFgSuGOyhZNh0hKiD8eHTxpbyzqtQGRQm/NRRROodJwuaig
tZCaQ/UJHWgCvpMEtRTT7ZfpGjt3XnPTc/TKJsJogFFBCBSp1l6eYaLt0Jgwg2iw9vpTMojpjoVL
fEiQtd+Yy6tD4YZC9QehBc6bl5/WkanNOpumJfFtV3rB4OYS5eiDDMHye/PRQD10E+zeeGaAal4O
peYYr4B2wlc10p7ZQH8OIAM8ewoPoddHunIlAPADpRuoSUEtaJ/k6MaZPHi/QEFgbOPnZfLHr+gH
1yCzRd0nPGPj+46stHCpJah5W3pj+GtzCotn3EeANALNvYsBZFwkYNtAqgpU1g6eGuXRplyV4zL/
fP1Dr0ROFNNQgkXdCRr2e5AIgzdRMs+IaZkAv1mGTvbd59lw4zK4tv0BRcOZA6V3QxddLtwQd3E0
QpKl1KMVH/Uo2LmmzVSEyqQnD6274vWvurZ8QIFuXQrwqqHecTmegcFoskZovLZqMsdloM4vscTt
s+t1YQMHH6aO8ZR2jyQ28muXKHrLduXFU2+LMJs+5sZ3xQF8UWqubRaj0JuVoOC79GCjkRREmvYn
oOXu55EN3aHxqFWlHuJwhqGN0hXMDrOPaOcKuP9kdfKlzuj0HzZWgqc1jAO299ALoQSCBp/u1gya
r2twAH9mydMAykMSHcEbh3WLoX+m7L9nAGAr+EahqPgC7BRSN22gSpGVq4T2ACLdkD0vzKReHtHI
vBsaFVRGRrc29NWZB9wJOOet9Q9Ex+XaI84GqQLpumx7Vn9upM9OEK0aniSj8REvo97mwexvXumD
S3PqRt3nWsOtHaj/aUV51zX9TzcS5BaG5sp84KChqAl8EG6ffXWjpWFrDJFZmY5en2vM22lVGJAt
KHQOnu7rfISr6+H1k3AlkiA2w2FkK3BuVZzL2YgGySlHN78Eq3LFayHQlY2iCUbC81q+PtSVQ4fi
CdAdMXxisPrbT/kjkbUR0OqewB1na2esYLMN3EOsBpCruS40ngnnuO0+h1K0lVihZfn66FcCGbYZ
aJSIY3iY7jtYPVW6iTOWlQAsBqcRHu54K1p2I7Bcm06YeELsY1OXwbvg8hvDKV4DwnGvgjr/o4s6
+pliD97DJvUWEepKyATgaoMJbhq4SNQuR5K1pHMnMIcTkGtFL6Fg00NdtUhWtXl5y+b0+vxdGw9E
eVzgeGqCjrq7W91aitENVAasihbgqvNPCm73R0f2XTG07a1W8u8O3y48wO516wBCph+Fp933qYly
LNKYlaZj3aFm9QRJ5kQV0veHu0U564nJdMpH2Enmm81vXkM097ENsG0zq+KTieJfENjzizlGER3e
e/bGhFxbaoSPBGcHK4C+zOUC+AbY1CxrM9Aq6wDbmcbPowjbHMBFUr0+97eG2s1Fi1tTiQ5D2dYV
58ZLBJp2Qf0+ghTFjUN65Zgg10fKC9og+r37KMQoM42F8kcpQ06P4dqh5bs6/Y1jcmUz4Y0E5UjI
D0Cta6+oQQH51QMMQqHy6mBduzWleUKVVw2hBW9Jp/G/r8/gvnS8hRvgH34X3FxAIXYPQHReVxLH
0KwicNr97KWoRyWkfXSGevm2oPz3DmILOu/Wur3xpVeWDlkayny/ETqgFe12SR8LP7MRvnRzMEih
dZBnaKa/C6kUN6pQV79x01vCgJtB4Dbpf8RXtiwonfqUlBNEd/4BAQNqa8xxOwkVadl8WyLqv0tG
h5xHqcfD6/N79TNhKLxR44Ay2ZNdNnObIIFGCJL8xv8iF+CMljQibZ710y0i0bWxEPc28AW0j4Hl
vfzOvkmCJZ5jRIZU+DmcUNO7hvO7dAW96e1fhcLL9hJETxmp2uVIMGaY8dYcCGTQaulUKPcAmmgm
0ZuC8aleblxR197bAD1sPiFQ/NkUnC7Hc6MaRsQpI6WdepQrMxHp77HfGDh+pW7urByUHhJ/WbVs
YcYiwqLr1HBjw14JAPgNG+QCFPWtEH/5GxihIYhgHb4ZnjlfofwsP0u8L2586pVkB9V9tIdRvPvN
7bscBRen08d9gsLdJNymSgXrwawDw0YarwwhLhQdHE95b/VFRRhA0QR7FCUNZJx71UXX7zmvQ5eU
qzdG3yPXxp8aSz+9eddcDLJbxaxh3Tp4GGQOFAHlBIfN7xk9CGntv68PdS2ZxVgbxxbK7RA+3IUX
rgThSWAIRMgXccfpnI25SXT72ff5+sNz4vpucWZ+lDZovlC/mQtA7AZ2p9KxF7l2AYafpqW/tYm2
T9xd3kgUUD1BIRiY8H2Tw7EsMOHqkdIwrzmihDsfYJK3GS8RmbfylqTKtd20KYzhjbp16vevlnTx
pggWAxjOp4zwfATlyOQok63TGR2z9P08oVr1DhAKdStPuRKMAOBD4o7zgsrNi25yF84ZmBpOmZIQ
wCRI33+sZSthmsWX8O0Zx+8+OSTEN9zJvvLnOElrbaDh1t56faG4dFEOrmVlPVGfX99Y1xZwa8n/
/1C7KOCBXJ/2yjqQ1hJB2c6ZOUCedDpkjtFFh0fajfGuTWMEhTPgTCCOAfzhZTzwMkmsjBYHcjgS
nXLihb/8ev4qPBN/ef3Lrh6ZrZQOUV1c+y8w5lPCqPZ8rNiS9cuPNYA+aB644w8jIU08+7H/cXu2
Q9O3ZTmEM5IzNE/CXLpAxypUklCHDGX5+m+6Ntsb4BW1uAA01b15eEC00yaO65QqyUDhAvNwepJw
Z8s76DucQds1b/Vm3wJhsmF68NrEe38P9FjaQTru0jsoiHONTDpRP0MzDRXcsN6tWST+Q0hEtQMq
RCjiopq0W97aEDQUvAZznnbi1AgDP5kU/Jd6879+fS6v7aQELB+cSaCIXzQ9kZJzbhtERJDGyee2
6b8BwJIdvIT+lz0LDCbIEejCId/axV4va1ZRx7NTrrOffFsm9jyGoy3r2r9FXt7+T/twCnQFwPRA
BQF7un3zH5ndkjA+LBn2B599VQ48VDlx5lszd20XohQMahImLn2hH48n5ooqD85gGC/jMVXWfgU8
kOROq/mBchCmX1+pq1+FmjAoGAANJ/sXueMmZrGbVKPhvVvOSSOfzdIAkP76MC83BB4yQBMA0gQy
14u6irtCrbCDpFEVsbj/2o4AEBdDt/TPnK2DupE9XRkMWROIULiM8I/9npi1P8N2s6fV6om1CHSW
Hd2IJMWU+PZGur8ln5ebAhJlcF8AOGPTW9+DRQbIDYCBEeJM2SD5CfYaPXaDdVUO30hzZsDxnjwZ
mShfozCbcxIs9sapfrmA+AUbeQYclt+ststtCcsTn1mZOaU32/Z+1sK7azqI5r++fi+35TbKRrHd
uO0veO3BpBfVjC0F9oZCgMqpxXfIirZNxeTgfHK8rvbL10e8uojISyF/vGFC9oUqsgywZeKaogw1
ZudmrQm0IGRYMfQ43nyl4+P+GGr7+D9Otlmo7bNwpNXY87bUUacfBoJnk09j8uH1r7q6WjEk67Fp
fOQRuyICLAb8tGGGVmpOYTztKfXRpZn4Dx+EztIW67eiyJ7XZGSYdTGD1Gtfj9mRRcPfVNDpUCcw
hH79e66tEvovaLNuue8L0MVIgjUIZkLB16zpOfaI+6EbatHnbo0S7tvHAtJ/o+Ti1sQddrlMXlo3
7qwdp5Sxa0oGUN1JLWquYiD73twug7LK9ujEGkEOYC8HGYpgYIuj2VYKEaeVBvQ0ehJ2U9F8CzRz
bUfgQgao93eBYm8A48aWer3xWQVKqq60mr1NzU4e3j53m7zBVucHYHpPQw1pl4SklqyyI09A+491
HsPT4BxIeiv6XgkVG4wUJWbUmDem6OUyTXPGLDr8dYV2P33QcNU5BI5NKilEewQqKX7/+qddmUAQ
QVDJQhMQXIw9UBcAdO7FMmIAuYT2CTY69B28nIMbAfDl62bjJsHSAlS6Dci1KzSGjkNlMGZ11Xsk
KMwYTEUM0DAI943z3m9oXdVIn2/cLlem8mLQXbSgXEg6saSu4rHvAS7opvd85uN9Ilb7Mx1mfYMP
eWUqoa8M3gWuM7Sj994dxvrK9ymiulAqKLCS2Rnijrcsj65UWDbVvc26A6p02Pa7HdL0m+wENLir
1V2dimSpKuZkJFWPaFLEjeOfp66jRw126B0WHK7ZPrfV67vmSuAC+RtvjwS6q5u/6eUuzf5nj0d5
tUQDK9u1n46pdgg6jl327e1D4XWNWIz7GXCG3Sq2Cu038AOairhiPA+zU+erN6yFGtP0xi5N8at3
6chm2YVaJ1im6Bxuf/7HTQZSny961sI4Y0qXO2yT8RlGJPyocZs+SXcrPUx9WyPPE1BPeP0zr2xW
jA1wEP6C8dF+VSGem3g0ErxyqBNXwTr3OWTlvSKQuMT9wd4SBb22gn+Ot53YP75VUiKWKMR4IAyr
Im1sX6Q0HO99E7Q3HsZXDj+qOxsMBdBGpHP+5VCpFdptg6yp/JW5P2aBJv8cts2zrMOky1tUAv/C
604cX5/Qqx+IByLaggg6L0i0Bmc+aiC9UckI2En8e+0JgBHvLpOG3fjAa0MhfG6aReg44xl1+YGu
2h4jMsPa2dqWhDb1F98BnmGE/PKNoa7NJXIfsK5RHAdOa4tBfyxbP4p2VOg2VjB66MCUlf2BurBE
YcsUPq2W98cYZIUbade1vfnnoNv3/zFooqPAgSMIzkXiDnexpl4x1G1/1xtT36WTfqsIDk76hufZ
3lMg0IO6fzleyCDpwwlrKxD1HoWwuNMNOyL9io8EHOWiz9JbecS1ecX1hHb6dmXgNXc55OQvbiwz
W1cL0Maw08BrDEauESnBw45Y3iMEHesxfXuvFULN4AABSLF59uxPfcxd6mT+Ule6U6aaRpg6OFmi
H7SJfr39OACEuXEDN83mvUu00/TAJRK3rkCbj04NhKyLeg5MMfSO+g8nD+r2AIIBGvISg+kbMk6J
VHXVjjV9imjXnoElX07LFNxq/b+8cvF+BKwUOdmGYYp3y2aaFD3xNWkqANK694C+9g+hlresfV/u
f8xagKoewHThhre43BzQl5iI2QhUATxvIQZgDnFqQEvv3Z9yqYPy9ZXaEvHLWwgNYyip4wmC0jN0
vC9HU97aZfUAJHbSMXGUa5seAO55igyXecIme1KZbqGhp8kxCOdbDZyXBwGIMBThoRK4kSz31Xhm
rDDeDGYYJySCmN+03MGLov8YZkZDVVgqICez8fn1T34ZQKFJ6aPkBXwylK/2jfKUN0nYpZmq8ASa
Cs6VOsIm2SngJvdWC3j020AGwSMI4wHfvxfYmknGJiebRAVSJGxiG0MhJ05Vl/W5HyfNDUT5y4wC
o/3mgmyKAIjXu7XMEMjikUNfkwTyzgJ2Vq7Qdij8BKAhkXYfBAmCM4Aqp9cn9Nq4AD9vrgAgwcGf
63LcbgSXU/tAoQSNSB4nt22ebAwvJGqdj0z4+tg1kKr3F2zl1we+spJAXm3cF4hsoZmzG7h24YuD
iW0rOo727E18PfuJMQCkpa17y53l6lemKKyASAm99r0EnA5mGRs1t5UCbwLdCuOpPFHCPXCzPHFp
5acuE0vBp/gW9u3aZ6JT8j8nFVxUu3UN58lH+d3h1RC5yAfFFBwlWedzN7rixha6OhSIGSCGIH7h
iFwuJQwBEUVrtc1oGqATBu5Y5Iz0KZRDd+MYXptPgItABAZMEjiDfeSRTdY2Tt9WPAVXEjRCdRyc
qQc72Pe+TMHgHxc/MiUoIbd82rfXJr7jMuzh0t8IsaiUIZfa6xWrySrKyQzrAngLTUGOt4cHb7cB
bnK5Yp6AWBtxCStIMC8IQtgNsjRU9mHpzI1fUnhhzXmg1znOZePIjx76EQQazoHsc2tteBZAz8ui
Ay91yBMwef4dHdy/VbeE9OeSgGNUJNmciVz1mZSgrMKjJB/CRMOGFI6WtljqBTeLL1iNcWo22xPI
DN2A/FIHf00tl+I8TyS1pa9NoAsz4N/EQBwas0wAqZzbceAnN+JCFWKg/rcast1jqTVb3kFTgjZH
Q43zV7RE2amLKVe5N9d1eqT46so3NRhzup+NX6AaxVQVbrGlzOC4WQ5Oo0COVKMHyBCm8Oyqnooc
SicQRbQZNFNyBdWwR1Wz8N8GqqtjoRtYN4B8Nw0Sm9b3WJ5Kx2nytnbX+6lmTgCVnaZxzw6wNMB7
THjx5UuP0uWRLGn7caIeVBBrSpMjDzX8PlU6ZL9C31F/A2TFt2Kgbu9Mo5PwfpBpzXLrx5MtSOhM
Zz4E0nuXLrH7wGPXBvdsXukXvAb852mt7Y9O1O13SFaPPwClGabcUambodsS8IesR0+rIioCZItE
TvzDS/CoKMYktfTgjnhfKM9dnnDNjMMRl3P97CowkAtOJnkKoUMFcWpdx20x+ZOQ5SShVJ27kERg
+SpG52/pdI3JmR6ID4yfXc9yCNoxzyBtMBSOcf33OgC26LSupLWFbk2QVHOQdOgAwFATdgbhDNif
gnZQmkNJR3/xmCLvvIXruhyHUH9rmDNv2Fee0CKdp/ZR4p3yj98gC8zrASyB0wR450/XWMYL2c9B
8Ogb2sB6i7YQ7oxS3pnSq3vxFQ6apC+WbJ3uRkX1UEKToD9PQReHueMSEHWH1XSf24lCWEtJMuuC
aImVoK2EUxmAE+E/qGy1wAyBSzzmsaHz15hITu4EBvsbPJpAFPCHANAIb2VkA0DeLD8t5J3ueSfj
X5DXwi3GM7IOlRBQGaw4VJN4FSSmf6+ywEly5Wajm9NYs4NCmTvJGxKZf31UPX8xN7N3NiK8PbrO
6n/SiYDlktN3scKcEBeZKazUDtjEUJdpQlovRTK0GYX2vVOrA2XTPJZWCK8+LO7U9ZAc9rkoIHHW
L89r3axx1VoaC8h99fHD2FqT5qhDuT+odTv01wGvPdvA57gGB87/niQ8OvNFCOeeBRP9CaWX5WOk
fdRUwmZevKJFaf9BKUAACjB46/BvN6mz5P3Cof43oAY/lWEiNaj84TDLYiVr0HTlzPuBHZYGyshY
DTy5i45OgMAYE8MrGkCZ7Hs4OF74TPw5gA2I0kAJ5jqxtj1PvjdAv89RkukcbJXohzCwbToMSdz2
/wIyBGjvCKELtxqQ2z8ZrzFuV4QtI2GBH0H6OwrhZ57XiWb2HeXeOuVAxdiHZOROCInlHhBD64xj
8y1yQgAsZq/rLI6Sk5yhqzNOufFcpYqkJUR9muYwWI79SA3PrbNG/8Dvkz5CkS9mAcSdveU95UiB
CmmVQ/N0sDNFutoK/iMDqWzMoSdtmicNI4x0zHuZMO8DT1EKKNa4qT8PxnOyPAnricPhz5uAfICy
EPSMBscCIKlm3ZeMtkGQpwtb6mMWTOZrFFES5wmnqX+aVwcZHO78hB3EUs/eYV2hrnFYoHfvPyzQ
8RH/TKtHycdgZJ360JM+/LgCng5jhyzU/buo8f36UafQyvzVOsTr7iFwkLF3iTu3/jcI2vnpYzoN
3CtRYXM+DAMbWgQEGsYAdiqo6wbx7AdFuPCmPio35v9kbWIeIsutPkkP4eaQDNCQPWVJL5HW14ZJ
SFXJfi26uImxiLWj4GwRW30MGLHNIeIDFCgEScw/zKvd4NHGQvw71320gmITa4mg1hn/sRFr+3lw
Zk3uYgqucznEdfohMa4nKvTSxHhYQtP/G5ukiwHAYstnR5upLQySwfqB6XqODxl+T1CuJoP/XLh4
A71zYzKl+dxKpz61Tgi5fZNCsQeSS0rdB2Ed0R+LnvqmHLtoXcuwbYchd7Xi/gcl6469xwaUvIh1
0DqyEC6227sEmRhE5+sEVJN2af3sGA88lnkzhoEGb5kmyQfgGhxXFrEyghx6XTtzOUEJFiJkio+L
OrT4GPk4KApErFsbrkUBHQsb5PVo4nuUSydxyqY1yQ61KxaETWc2qKIROOyFVUplrX/VwUq/6yBq
VEE7mSZVb6Lgc5u4dnxoqJ/WgPzBwOkjIN5xU3ZhDKsYyBibAPyF1GdmnSFXlKkV2UnKcJs+Tskg
HFAN4LmdUYjxsTn71wta5j61redOXz3iUFY17QpO9ox2YxQc4k6s6WFUsW03cGo8VpBmhUiG0hTg
ioMV3iK/uRQCn07OAEXiB0c5EyS9uhB280fdNHzIQ+Dtm3+QNEL7FPczqtoShnryiGa01Z9ixx2X
Qg2SISpCMtQrbdL1QMmzlePOCxaT4ch7fXBoUpNIQPXGcch74LFsnqzJ4P6V1WnT55teVQB18XnI
UCcEzbxA9OpsTtNgHooZfggoQMNvKilcnyMCaBeeXFsJRS8PoMFAomeZCHsyUyyWihmysEd/Hvr7
0WnbpqxH2T54GXfESUDb2y0829KfU4M1hMxbyltg6wGIKppa+iiTtNpkOQCg0VIyI7L5TocIcvnq
U7sWczurbwskTZ6mbsmAmB6TmRSmq42bE/CYzjOlNoQIb60R3CZffzUTywzsRGIa5M2sl6du0pGD
x6fr02JBSP2S2RH+TPDVaZ+geo6QK4CPYqWHUMDzyIR+/b52NZ42XsiFyDnVdVaCImEiiRim/bAY
Q38VB63cnpfasZ1/WEiLxzSHhlhbBsGyPKm5G4PCQzmtznsWzyHEznU7Fag5xz424zrRdxRUGfZL
iUbPbdFPhAOzjqpcV0RtioTYa6CtmeNApM2h7edoeRjSSIVnFbLAP7XdXM+nSHl6OFKHaPx2QEvE
AuuMUWTxJzksseRIgYwiGUDqMqF52ERd9ijDvtWPQ8NCg982gN6a+8m6hGm+hIkjvyFdlcPXRA49
eSIio4iBLvJ4S3Mn4ma4n6y/opTtz1qfPBKLdxTQDVomkjN9Dkmq6Fjib079z8ioiFD57tRUTpCU
7KrYgQNj3jQpsjMEBxHmdPTQQIcoiKrzJRNQ8psnk/YnFGYGp4T2fmA/wEI5/Ozh/7YeV2AzaD47
/jhWAudgOPjukv7o43UgORy5++QkFYVHAZ6StaqCjJDp3oaZ+pSsKHNWYWITsGg6CueDJlJ6fBp0
67j5HCe/0foaXjQJAgTLmzZSiEQOVLsfZ6TPkCTE1TKV3kjqv6M5SReclyb6y7ckkoVNMvqskJP4
JVAY4cmJXaiRLW2GxhueN0zDdcQjPmzOQvWA/UecY9CAxZpnaFA8qSDr52On8GddykJecmCm/4U3
CjwsB/RKP9Shnb9rK5p3sg1QJq45uPMPfGhD5B+S0Aj1TGvkibmKgkzSg5nqE0amMvZ4wCqokoVt
lQ2T9zniLBlzHS5AtIEk3j3BqgM8UqcNx6wAgcF/L2cwHHIwrTJ9xBNM/lpXLe4zk6bDaRat/QaV
wOyxWTIY6pgJGHZkDx7+i3jKFnWqeXJQPHCeurAzCMEsSM8GfqS/OBxdu+fUGv8JGzMY8XCgzkfg
HRKGFK/ld4A8kM+hcITKOV4THwgn1C3Deuw/4bNCdp+wjmKYOnWfZmfJvKJzPP2YxbPrI+FVK7mP
+zn8qlxksfgUsuhTs8R9UKogglgHXm/rVzhm4MQHmVnCoxphJ3mWqWyTfBZYnzLtyfjULHJMcm4a
CtWEfsJsu7jr7l3ru393IeW4Z6HH+BOeXP4vp6cQhVx01jzOWuJmS83k1nk7IfxUOArht6aVuqsk
yPFpIXQUtf/H2XklR46kef4qbfWOXiiHGJvuByAQglqkfoElmUxoh5Y32nPsxfaHrJqdZDCMsTVd
D21pJMMDDhef+As/IeMR3pykcPxMp1s8LUq0g9PoaxVpdCIEz4y89d1JHXTfMLveDjJj0K7KhDWK
7LYICy9t86XwKcqGcu+OpinRGkA5OxB6qlyQTyjR1iob6znuFXA+y9AUCfn0kmfcMBV3yGJIt70h
EuulF8lWaNuWGwCOPU2Il24uJ5wGB4SQdpnIwqdu6VNyhT41RABe37K8UgeqZJDnRjB9Yn1NpxRr
fjRaRyPeRGzjstJbPhvUm5qjfSyl5WfLnO+WPhwnTyaFkT70g6Y+Y8po9X5U25ncFmJi/zek0in7
FyEz7gVLe85sN482pdAI8rPQkhoJvQBNUVK3nPzOyvV8k+KonXka5LnRiyc5mH5egjOmeDRQZLXG
EYC6Ik1oOHVrfR/ivpkCru2o5WLOa83TXLU2d2Uq9CyQU50OQS9s9E+SsnN9RQ7hzAumzLKPU6tM
Pa1pese3zChubqYwr24K9LE6D60c17kOSXb3Q14YnwFlhb1Xjm3Z4qjiGo9pDLqZak+ybOJ8vRuM
XsfHVFUbwno9pS7mT73dP1hmq8deb8VmeiFrGowe5G/zA66M7bxvq9T9DNHWuEqbSPumtrnMr5YE
9THu1KWu/FHmxr0u8Uu/S6VVfU9NJZfbhaj2ZVq4jP2cr/izhFDDSTIv9vVY0HHyiBK7ZD/rZc98
GkpSeoCa9Q71jjJxvdZZpQr0xCRikYv1rZLTEF3krcTG0Rodc/Dh2QmaZaYobHSdppZliuk3V5jV
5u5NL8fZppxDueUW+das96AatPd6VITLdlSn8qXIpnnwHTG5RFNTKKgJaWb8tGYkXG6c2OOWdHf4
wUWgJQgeygSJubxnQixnSrainnAUpx6wbIqoVNxLs4v1W8DP2qOsXDX21WHuD3Q0Y7Im207vpSnm
wat0ZMw8C91o03NE3n7UQjN50o3GfOmmzqU3HVblburQIPNJ2UjFTbJfwRZ064vMWYbW66SDomZS
VnnIea7NL5z9TonZcD9+M0pVyZn7PqLp22XObbFqSwKliovn0hy7cWcWbltvmFMcUazI0h/CpdQ1
b5oWo/CUEt33nZETC3jMcfO9UlPZe+lg9ZMHLKP8YDtldyUgDJSeZCXcNmWaf06QYntJYhHuiWSV
EYXaIiX2aK1DNi71l3GAKOJVtUuRQBp1Qb0cJ1Q6t3anFASMmXbRJXmS7IxCj6itNZS4PcwdJ2S0
3IhjLh2bMTlYuJdXPn0hcDRlp5IJqEWp33SFPWP4E/dDw4Ob2p7JkBH2PYZZBXzG8IibHS24tDDq
bBPNY8mqd+NmIgzoqicKLrZKLBJNDynBu8RWCHUiLx0t9YegtR15cZXmDoylvH0qYIRZXtU05KxT
Mzk3TdOUaMkWqfZoKKr2zc3jUfOnrtGfu9wt71MW/OKLWh8unDmqbF/piEAOVo8iMbVJUV7gUec6
vpJ25jaeyWsxfVXt0cs0Z7ICuwpHhQBtLGYOpyr5goJP/rl2texLm6qUHlp1jsS2C6vxqR3i8sFN
S+qXrWu1+kZUwvoaxlPOpFFsWmgsG+pTYmbG1QgMbvTVWMEma7GH6IczlsSDPbkT54Au1K+WEVeU
tKIhInQa6/bKQr5NIVHPlitcmJfYH9wFXJbultYHrU3Ng54N2RcpEOUK4lZYL4RbM7tRqa3H1kaZ
cBOrc/aZEm76pOVi7mGDlcN3DZarTllhIQay8KOPIWT0oLxwMi+fZg2Ettd17vQJAGfR+WizWKxS
fIT0IKpKjegpLMjdqnYadkWIly6qfcLc13YSqV6elTM1EadX4k0WNuuJjZfubZ1rU0StTDjPU1y3
LwPMsNaTjoPvi9FRLPdtlIoeILHauT+3df2stpy6ActKvMwcy5+AiZefEtHqVB8SQQQRKiUHaJ7X
VePbSaaMwWJouEeVdsq3zppWdShC0K1DT9AdlM3kWvV6FTrVoRpGjoKxN5JbV4nQsrTsbtxkA8qR
/mAmXEIjCdGL1hFEweqU4lD0Bb6/pDnmpy4FuHMjMhJDnwu7s9keXYGCehfnE+KtKFQe1CSZ9Dtp
2qyhZcBw0o/HUdzS9kSLyujjxNk3VHvJ7krLjC8Miox50MVpflEZ0zBsC1XpXE8rVDH5vTVUmu/g
i0HnYjKtwdNby/4O+KLhtcxhr1OykcjgaZSYd26qjYYf0ddASCeLs8scgzTl2kjJ8jeD4SqV53QG
dRs3EiZoh8zQiMoHp6Qm3qb14zioWbLpS3PqvK5w+/iW2n30rdNR64ZBk3V3XSE0oHSLtG4LWeXR
IeeWfyjLeICtEBP8B1Dby95rYbG1sNknwlWplWbjYx+g7bq2T/OgnofiselsUtV+sgnmQ6KOBqSO
5V6XKGCjJ9p14w2EPupELnzjxdN7i3tN5MKuCZ6NJfOKdqwrT6Pa+KjLUYn3bpumX4mHyAOVsLIR
FHcpysDwLFoOJHrS95E0yq+JY4Yf+3karbWKjDB8R1/C8ceUjMZf2lZc2DKrBr+IappiLorZpTcR
oBW7qRDOdCip1H3FJ8m8jxQ7S/ya2971IvZ+vlFHTevxkw7768iYbNSvKL5oHpojVNikI5SvE+nF
bbyI7kM9zNldmVUEV9IpnQ9sK15S5YTZZTmGZPcwpBz9QXUVJTnghWuAz+0queYV1sDvKMNlG9Fv
mbUcqYa2M8kJTZKIdCCKmwVZ5SZ0BhB7uARXqU+fSOzMaNAxeZKZWXJFWuU9p4e8K2U+pdwKEKg2
TSi0wBC1NKhjDdo14dvAVoJQJZyrpqJGetWQs6EJiKTXXozTcC9Gbf7Wy75LLtyu5RiM+lbft4UV
2/64Wp/4ZSicF6UW2m3EUcMWrqIuC3J7cj8itKNRh02k/XUOa0CGo9s5LLCwtx+ztpEpLhQWDD1Z
NJXtJS56NZ6TVXa8S0a917aqQz2A262OAFzKvAip54ko84zG7ts1jHV2eUn5bjOltfahN838o4h6
8wY72hlnrUal8ltG07wDl2DShzJkWqEGqrgoa7lx/KXp+rDdg4eNcMVx8+c5gRTh1YtNQgSXQC22
ThPmamBJV9zKrmdzxFNKE8eKzInCJrGmuhmsuLq3aYv9NPV6SFEgJhDiZKfO6jlRATAhXyLxlJtd
+oSRXR1hUZD2+wgPx+yqlD2Zps4VQOpi2dMFpTeUtpvIbpN7aawENyGb8gzI9C2AwgWquNKiCHpp
gx8BpEK1bmokvWlH9yahlxur20ptNcwlY/Ehjdrp4/td6BMYSQY0MXBwVplNtMdeN03bvEN0ABsO
jDTlfGOE7eRnLUdn1OKqFWoZ5TSSikORt+MmVgZ32xfpOXHlE+J2fAmwkStgfRVeOwKnsNg7+P1x
Abo7bC4X1shj73bZj2Sp7C5AV51IMo5QyfaGJeb+ge9VRxuBAN8FiipUaN+flLdYGRqsAKrwMaMi
CD/39Zx0ulYWcY3XJ/xqeUUKX36ojSI5A7p928alLQRs3lk5JOhKH8/8bLb0RZYiUCOk5OhajhwA
lriM5BLv/u4DgfyB5W8CziEKPl5VMc3ROo9cGbj54Hp9XI2XdDnUM/33E4CYlZWKPgFgHKwX17X9
G/itLLrFcKaCB2obzoDCzl/KpW4+iNCCibrga9co9fT4/qOdmkUaHEID5Lt6Eaw//21Q6tEjuCmn
CJa4Hv3SmYy96Zbhto1LeQZReHKvALdbieggN96QEBQM0RYQ9DIw4+hT1QPlNYah9enkySuMOMK9
jmDiFtHL9lNpLI2f53p5TlH07dpkUf72HY7WZqQrkTF2Ls87IR5EOJXLq1jJ9b8PcFi92FFrBmiA
iMrROaTaWCLP1EICxqIs0arpE3ViTGeXwXyiGUM4kGZD/BVMzTkJ5VNHIBO8Kvhh/IwQ7es3Cily
4TxKZSBzs79K7BoM5Rw3oApQ8+sUGsjvr6CT4yHDY4GbRl5FX7Eev62gpIKbr+QNKrRqPgdU6kdf
KJm1HQTNuH6V5X1/vBOcVF4hmjSrN6rN0bu+4t8GhKEZqbPIZRAWeRUfspmR/FIX4dU8WulNMxnd
Q9vSnpN42+DbPNI1NjJlsTzdHJwgKgtxUfSZ/vn973VyZaFuhqwnYuTWsQxeL4WRhOhMBhgsZ9+U
Hkq5gtSz9/4oJ2cbk23Q2wBnyMlfP3zcTx0ZoA6qbKEGkLhKeZtpI51psrzrhqjizFl+4lDC6YWD
FpEnCsTHoPjYqmsxkBIEmKK6B73vuy1tTUHVDMyXGnbifrGbcvi7T7n6HqDuh14POsr6sVTpUmea
SdQqg1ZW4Yst0uwTpKj5ptKm5TCbEHLPPObbs+nXiHCqcUMCGHjMGo0LxACSOS4DW3QpQrzC/GDm
LqUzZ7H9BIy3L3OW9zx3lO00GwhFAR7m/Xf7BhW1fgcUUy3Qs+AijyHXXTOYaTorLGzVtpCyWpyL
zFyZbgP1dplH+tZRK8dP67z/u5JyjAxDgylH54EvcLSqaKMZXZi2aJPjur3vuzoKAKK0XjWPeEMN
5jmJ8DereB0Pwha29JxTb6ImbtA5mpeixPtGT787sVXlG5s06mlBb7X29aU556rxZh0z4ko9Xi1S
wHMdiyxMhUsTEJQ3NJYBPzrbam+HGHBKgg3PJdAG+wb8hH3mSHhzua6DAoO30WUCZ3vsx530g3QQ
gyuDvnKk57oL3Eg6l+AE83MhyqnnW69vRlnxCm9F1xXdpEsig8RW89oTSlEXe2TDNMczFrXbkThk
3ySTu3t/zf7aGK/QdDwjksJA6NmoyAYdLZ1yAEgCHKgKFChjDx1pLDUxF0fwPB0NRNLQq/1ErS8N
6ipyPoNHlnSbhjC6isFi0ZIA2BXE4Dke41gLHS/XaXj+D04TqFJrjEgb4g35l9jTGGIrLAOnKuVe
oZgWgDuudo5L7Sde5uH2/Tk5tbqpp4K1J5xbr+HXZ3Tk1l1hkuUH1VjPvpjzeDspsXmJZl2G9lV6
jhf7a/EevwNuw5XwBqGB/3s9YGUVdEKLrgrC0aTsrIbLHcFFNF2GGFjd2rO1dEEzx8bXTtHtm1SV
xZ2lD03oFc1i3lctoPe/P+UobXJ8c1O5CNesy/W3O3roqnpoZVgFuOAWgduW1Z66SxwgzKVtbdAO
Z87vEztNQ34DkwoMgWA1HcVbVCsMGakjU54ayb5vuicxW1HgoJizff/lvrnmCefgxZNmIewGFeBo
pMUMYzPS6ZakBMutZ6mJ8YJS3jmBw7d3wbp+UOHila7w5qPsJhrxbcH7qw4yWalbED6ISxuGcuEs
OZKLAnxGHdrGgYzhnDrV22xypYkAzuUkgR6G7Ofrd4cDulvao1EHBp1I0ucMTIZtx5sOPashqHrT
OnTl2Ad6TJxjdm51G9d9+4UM6Zzp7tu3ijmiAaBdExo76VhjOxtJI1XwGAgEOOFemcbppwtj527s
RN2fWbEnxyKuJImn4I/C4+unpufogH9mLKdWOy+fDER3tXTxpnnOgveX0KmhIFW6mIlrQJCP9dVk
L6pycUQdqHNrblhi+UEPi4+ZVqdnTue3i3XdhVAv0RJGsPL4JKJVYoBzdXmVU7a0HlVhIKFxG1XR
mdl7QyVhzaAprzF9uIFxH7yePdhi9Wj2KU5Szfyp7awPCuyHzTKkbSAs/KcXg/KTvWIPaqXOzmzJ
U/PJI1L6WDV4uHBfD96WqjHHC085Krm7bejQHAAjJfusWaozQ729Zn+5AuJczv4nljh6TlgHWgU6
pgnsVHTbvFKtu5nIKVDtsAJXQ44kaLW5zZlax8k9adM3+69xj2gAulXHaobFKggyzoSxHqJDUTja
VpdVu5W4UW4QOmwOReq63DBd87iYjfNd4ll97mQ/MdkkelSIiAkphhwzaBYzQnA4kw0WIL3lg0hX
L+wCam7duOeocidWL0uW5Ytus8WrPZrsAnOEmPy8CWaaqhuqTd1lSXn729/ejav6wkocZSDqLq9X
DxqkGvdj3QR4dsldNcxxgHOd7k1Sm87cUm8DA8jFZDRkbzDIOGJfD1WinBc5tc4uqfMmcHI8OqPW
kC8Tm8pzJhRyzmzLkwNiAa3yDDqE46NrOHYmDTyI3dBlQs5xhE29yTPxAzQB7AOR5Wd2x6m1weGJ
qhjyMcCaj+5G3JhjPGDKFo2EyPATKVQPWUPVn5nUMzvi1NoQ2LjCNOR2QAP49VQCl7an3MUto2G2
77URB7CNa6WQut5fHafGIaomb0C1xUJL7PU4+MNVcZZFSPB2jhO4YXcDEeScb9qpefvlksm2siEY
Hg3Sk9AqUTg2wRi7yMXSLNhGdr9shGSfv/88Jw4wrLxWzwpCCx7s6CBpNdENzVThBmcaq+0vUnth
0oJxGZLpGu15y++T4W9LQ7Ls4RVRX1wrsPaxcxlWW3E1pGMbaAWZu9uMzR6ayl01t9qZC+/ETHIO
qM5qpUz8dCwXoMEqlKMr28BJsf0YMyzuUmjD/ujQdHt/Jk+sDKYRZSB71SaAUPh6ZbQr5Zv4qQ1y
zFzu6ELZntmJ4cw6P7GDudY0AhOqpq449va0JKJf02KyzvNsDtK4jPeS3hteC7T9KCX/D8IgCKGU
g1GV5TA8ZqDqYWto+dx3QRnD+O6xiPVqSRiYFvH0Z9Hhfz1P/xG9lHd/Jijtv/+Tfz+X1Uw/PO6O
/vnv6+S5KdvyZ/ef65/9v197/Uf/vq1e5GPXvLx019+r49989Yd8/l/jb75331/9I5Bd0s33/Usz
P7y0FB5/DcI3XX/z//eH/3j59Skf5urlX388l73s1k+jwSD/+OtHhx//+oOU+Le1tH7+Xz+8+V7w
d7s+kf/nf7+8+YuX7233rz8U+58WBlSrAAWVGILw9RgdX379SBP/pPSz6nHi4b6SH//4hyybLmZI
/Z/o+lj6n8m4ilDdH/9oy379kf1PygHcNvyPS46fGH/816O/ekn//dL+Ifvirkxk164fzLr+72ST
82n9JK5jypwkCMRBr9c9qOCoN4r4WmEbf5/yQUZ+4jjDS9otlQVSvjDvhNbq5SZr1LAP2sIeystE
pumTcPpiPmSA6M/xpl9nS39+J2QKWLkrMJMqz+vvVBQSAPOUXy/zXD0WuSK+ViMgVzCvYfbNdaPx
ozvm7hchek07c0G83qB/DY0SA3NBH5DD7fXQIGuVcIDOKyv6evSIxNVYhKuReaLedbMWP/22Uv56
Hb9P/6nhKC/bqsUuRRvw6Pw2iokgMU+vHQD5thfHTfGcwoL4hgk4JDO7sH+8P97rA/XPx/t9vHU1
/JbIGymMgZ7xNCQ1AidTq4NVt+oON4I4eH+k1+fpXyMRoqCovRZ+f1VofxspTpqqnJfsGkxgd50q
Gdrd8dnSzKmFQuxFjczWSVePB1Ha1O2tNrku8XvbzUOq/WzqpLmaAa6Sg3X1U19b4wabEv3M071O
kP56ul/hO6MSHh3NY5stKlo58TWwdcdAUs80tkY2Rg/OIpwHOfXDJeEM6I3MUh7CdIV3/Q9mF344
S5QSGIIJr9+jazdzhjXWdYR8YFA1ybiLxrr5+3uB0jVHjENkQX9vnf3fXmEmHJoTZXydOIl47tVZ
2Wnqkt5PWQYTo2q6u/ef6Sgr+jWppAYG3RaGQ4zxaDx9cjKhQw5LceO6JKpRvpQJNAnywfDe0ZXp
qzsX7W62jNRT+0xtt/TPc9gjo5y373+VE9uE7bj+x7akJ330egc5cGqG0TUyAprfgX/fhH0rvR5F
7zNzfGIkHBNQtFXpowrOnNdz3DdKJqFqXUEqib5AJkgPjbtY27FOz5kYHPVEfk0vEQ6Nb+Q6Ebo8
7uyR0jNQalwlaqJ96JjKb3aVOU+Vmy39xYit+ic7jMGd9DHku1DpQT3PaTWeyc9O7ByT+4YnBdzA
zXc0tZNIhKws7Uqv+jn3RGvPfhX35nW1ZLBB1WW5nqFqfALFXQCzMNu/1Rr5NQkmgBgUZ0lrqHOv
7+O3NV0scWoPhnFVRpmz12e32+IzjslXNjdbyHvn4vNTk44qjIFGKj6xFDS4/H8fr3fNmItXv6L6
WDsUaDMBNdZ2SxPOod0DkTWmqyZ2+s+J4mh7JZTG5ybtzoWBpyb9929xtMo46GEDVvpVM3XVrT7P
0Q2aLgboU926V0Wr3st0HnYzajW7DpbS/v3ddOIqoK9LvoVBJaeIfhRaWzIDL79oVx30h4us08Ve
GyJ6YO+PcmInYR1D2wslNS7U41SoG5tQrSrtSgnVLgjFoO+6uFDRLZbnvEWPmiR/LiISfxS+idCo
Za7T/dsisqNlUARcCVcuqeUPMaAoFFbibqsYg4POXxw117PajodEn3WIgG0GdFqpVfBjov5gjyW0
UbM2bqZ8TGNPFw0sn/cn48TFuOoAYn+KVgkypUfLzpFtrJhiutKgYVyNTWsGmnTzOz0Zrd0cxdMD
bd7oJSzt6vD+wEft/HVuKB2aaEypXIx05o5GduNOGWrFulTAqN2GeZJuosTsA8zE250Kohl3nRlj
n9RWcJVL5nu+Q3GQll5ubauRoVepznimgXNiE1LjR4VxlWFEAev45DOmfixxMrkcmjLfhnMGLrJI
VjupCh4VmtgPjW33e1ebqXFqo7ZNejF8OjMvayT3Os5eKygIGRPPrjpcR/OSxvXiltK+VIykvS61
xb4CTgWGt0WNu4EE8qCYlbmb0lS/mEDg+4U05J1Vjmdb42/3ya+ZcJHLQd+MYtLrxZv2EzSf3rwM
izb9EVqiWvGxBy2T1qYfEMf252LqdhQd671Rq8nPCvDuF2hbva/FxnKI8XHyYL40N844m2cEQE+t
Hp0Las2UVrzA8c7SEh3OhGVcCj3Bdwzor9j08wzIvJ/667r4HqoLgOyF+iFSKmEAZt7xoz4sL/FS
j2uvNIb5+5kXt15IRy8OywS09bk0kYqyj+YrMrsJPXv10uiR8vYMqqN3S4LPEIw+24eKkz/MbtvA
bW2/xzrqe45TuodwQEwgbqLYOBOZnFrLfB0UDTnqkBo8rgFWY5smsW1cRjMeNY0dWprXTBocuanp
gqXsqg+mOZcP06A0G7OSN4rBXfP+lLw9XIDEIG+L3eB6Ah7LrPUdEv3tqF+qQ2dvkwQhCBQdVEiq
tZF97WerOYxa+zWzzXMmAKeXB2M6qzbSmq++XruJNHsYUNplKltUOZQu2Q1RaW9tkav3eeNq37TJ
aV7cIuZAztQkPExufrBTx/R0pmdTwC0+c7a8nQtBEEGjUiCaRCS+/vy3qyCXyhQ2S3qZlOXynXYC
S3WZIclYWWS2vtFZcCEgnRV7K2z6zfvv4e29Kn6B0ZDYI7jg5ns9tgJjJUMeEcGBKn3oxnjeyVzP
nt4f5BdM5fX6ZxQUi2gJOcz7ccQkkq7S6yW+XOy5vJmtdjg0hZL5aM4lPJ9tbiFe2Ls0D5NNmMFA
LgStE2TbjWmDysnytexMfAVBTpwzgjwx9Vw1FMUInLn0j2GceVjlVsMXY3bQcSi14qYw3WQbTkDv
HYmoz1yGErBPeOYof11zXW84oBFrOZLB8VQzjqY96wwkFAt6t1bm5JupdJrOr0a0UyGplxUl+REf
GU8fI4pt77+LX2nd63dBrrtGOMTwXLDHj9yt/mTLFF82tiivjBqSTDEmnS9S7VNbZoPfWVoNRmO6
j4bauhzHRmyFgviBQjrhVUqT3TVYyvo5Il+Ptlnfuppc7hdNNNdFPUAbH6LnRu0/IEmDYlRKI0zC
3vKbplUCivHpmVjBenOyrjBnivFrtEDAdhSV2k0CObG3L/R63R950zibJQ6NXSNqtwywQo7u35+/
txtmHXCF5JKAOG9U/1guhb6Y1sUEjTqIeqfeZlkt/fcHOfFUK6ZAR9YTKTPK1693Jda51aKkYBIV
LbyD+QDtrZYRnlAalVhvXGLl8f0B317otBKRmAaZiv4WIIbXA8oMIpFtNxfdXCcbF0ZUkMeataXJ
pp95NEKVo1dGjYqQl3Ih740HPC7Iw23opzS3UGRFvWlbR0LHjCVS5WcVB2jpO8kgKmgTxfJZr4DR
wiBQGj0AfjDIg9WG1rWOFUYMnqk19uqYLTA0Zr2J/WWq4z7orTm91cZ27X9Kx9rlCGuFh9U950df
LsWLMqlt/Tij14O4Tl+Fld9CVP80Uky/GjAceG7rdo43thZX37XJhCoLDrkbA9OJxRiMoZM/N1Vv
Fx420v3o0YpK8dpE7Yict2vdrd7rReY3MGwC11yUyC/bPH/uIn25KrQaQ1LpGM3iJQCAQy5cQENw
+fLszlYXJ/Osyuif2fzNzzpfpsustIeB3x2zFTfb5z9buKzdJsbA6wV+WPpAhqr+hKGk3xsJdFn4
ho09+hGKxk+y0+AiY9e2rLTI3PqeliB8vAF5pm8mEh8TrOQ8NzbhqKaX8Giy+z7PW8cDYKt8oAig
x7vwl7BKCpNxulxSs4QwberwrFp9QqcjCmk1TEqYMnkoE3sd+O0D4iTS19NaeWlIfj52pRmH8Egs
lxVc4TOEsGTeoalazam1zePmM/hROWxcrRvrbQojoQ4wNo6hSRlAxrwZllri61aDdFTRh+KnEavN
BfwE60sjM8huBhelA8NL8iclUnymr8IoFQgswB73FMcY4ReZC1Qwqr0t+iA52h75ENYbW7GqnsRJ
xvCwkeyIYXpxFULBd5C5bAsorV0dx8qmNFDF90UtwluEiZBjQZMkWblbiX5nhoUS75p0GC+6tAFG
qM1zDctYTyzHy6qG7wOXFfOF0IpEietZVk1bEaaOvUkMq029vo3lLlYy5xkRoGR1JOtYW62RTIPn
ohr+ic2gQNtSBSQfVyDSFMD3nQ9GaxRfV+xmBXO9Dp96gU4PTxBh3FQkc3bodbv5xNE4TX40T8aH
Qmrxl7itpybI2sn4YUluW0/EtfnQ5AY+8iEOqXh1LzOynizOZa1XSQGdeZrF46iaylcnXlVo+iyu
U7+y8vEyhwMhdkNC1uw13VBn+whhsOQiAfyUeDHKmin6af0CurJD2cnD2Hl+RiGorT1cSkH9aVGp
QX/KctTu7KWAmdcgNbKJyqVCjEUBVQwdrDT7SzNNymQXpTYBuquXtdyNyJOV3tyIMffDBho115ib
Fn6FNVzu50XR95saIAbM/qpEoVFG2fBkpYOteiAX42/4F6P7o+HJDpYK7dsrc1SXnTtZauaVogu/
hm6ROfAso/wWjDHqu+ieaRbo39i8MnJ3rDcQKqP6oMHb3k8N8g2Q/9TECZZZgQKtIqtyWVbZAiuL
lzwEiEGET6YVpSv0HHGZTdQgDrAZ60Lp9npZdV9Dx0m7W7uLxgcx6XoO9TYZOs9gIpHmNZzwk6yy
ZPTrrKzR0BpB/m5yE9SxH449/OSmNgig8sWZnFXOTS02XTL0GbGWWhreANuyCLgw3edqBmkcIAmE
/pBb2YVzlc2VYngobYwzciIaIf+ScvJA93OeotqMCYQojT8vdqZfFGrtfDBSM4PZyYpUVxa2Uuy0
cAHG0NQW/A3a47qNpkwFX9FK7GaTN5QJvE5zUoNimeSczmuMST0bhG3jYfnTf0Q+RmS+NpYw5Yos
JS7pNfhTS6EsH3Ec5vCJBr3YRylAKbK6UflpJ9Di/RGNJM2zxKTcp+FEemXNBNo+qh/m4mV6O1z3
s6JLjp+yvLcAsCG1MLkjigfD+FXojX7NTAlkC2In/cgLGB6i0FYf9SRHh9Ap5DBDoJRqGZRou2C1
Z6Uu6jrG1LrehMGz3OpRYj9CK4Mrv5T0EvzWSPUryxDLV7cnAIN+l6OtYAyuhkaP0BbVcxq8kenq
j7XlDYOzIFOEHE3uj2No/BDOmEB0lamAoGGKai8QznoE4lh9bpNFfxrUcnqe7KK3AitWio92H3IQ
pY37SbHM8QZ+vIMqWiGRcpeIgUHBNyNgtUkxdKGfz7Wotl0yqvcqujWoz+Qub8a1J2H5iATif5cA
nVyQP7CVO2ibHRcgThD7xDXSz7AltBcKsuFdTjNtBuoIwBdOZAhlf0H3arP6B1/lKW9uYzZLYu8I
7ivHG8aFuxIsBcJZ+HXXP0eVGHHP2TtAuNFRQQkqJ7f6TQK9t/AGFmW5qfomKy9aIcYvqyOtCIZk
sPODSj3oC2qh2bBhX/XdYaZF3lzOTqx8mBVbBErdG/EO3nsEaG9xU9fTpczB0g1AMuM6tG5Vpc7R
RkG9A2DypHaab+Gr3PuFU6Qs+n7WrghdKNunygQrewRsxAUg4gYqpRKif2FOY/ky0bhBAQlRSOSa
AFdhM9kId8AmIJMXS0o4AXAsu01GWisvwhr6vcaN0yOvpMr+ApkGPfPjxChr38Sr7LYxS8S/VCPi
SDeyyvhmKkVWbwiJltKHxTqjtQNf9mvWWMlh1Fs5wPE0YBhPg6Y8QBiFbDljW/jDoVs2+xNCYP0W
4TFwRI0JV9eXRtE/kHMv6YbBc8WvelE8t9YwjVvTbob2epzFbByi3LX2ss5bzaO/ahocaLl4jhFW
uIH3XT2PSYNQySD77N4sbOWpNFYfdWeRZvF/uTuv9chxLFs/EeaAIEBzyzAymSKVSindDb9KRxK0
oAHN058VNTPVElKhOIXLc9nZ3QgIxAY2tvnXfiAAHETjFCIG5HC0ge7WHE3wUN+SH11vXOIapzxy
WvDacSlMY5+f0GsDiTZV0VuKN8l2m6b+TD7XrQAWEPjRcLpJ565RUdP06RCB2kj4nYPzB57himfF
PeeORjc6qdoyi2iY5vMeNU5S7wYJusih7EbKIoZWAhgs9MycKJ8QPT/k4TZ98toUnoVWRYdQGpJS
h8oT/ZcBZZ7pHkS4TB5738s/o8jP++mdWnl2jYbzA+RFwX7yyZ8/CCQL0VXMKjQwc9F7H3TqOzgB
66zson6t0XLsNljBXRrAm47ENuM6D7a1o5GGphrcosAVX3JS5O/XDDXv25atH1cEXh9dJ+fihoAI
glsUG96P6hNZ8xCMixY7MCjR8E1lX+x9FxF/wP/WX6KfweIc0Tf9uAz58gipXLdAx22A829jqa9R
cNmhaxvZm/kYAumYPihQF4CMEGI8+VkCMADU6INwlQGqqncNWNHO8eRe3xH4CkCuyeZ097S9/uDP
a/6tJgrYlXDjdyh7P+msV2N+BY8eZ8o8D4GMTqI2MQlnvR0hzl7SXYl/+cbatl/2+UKD5SBx/N6J
SevHTdBa3UjKh+5azWv9oRKtf4VDpmiu5Nrx7QDoIgIBKct5E/GWp7/SnNYPHeBNh443qAAeM1AU
0b0OlOvOxfE574aC1B44mqvaIkn8Ljxu9UjyI69mxzkwWpYbHN0J1LxBoZVmSYe63NetxucD5Wt0
7sISSIdjFwKmsmsCdKfv6bSBrbBuqfjYVBoAxBz/r2OJK58DwzWMX3UuSR+hG1XV74IUfS27fizA
8URwVPyUayv/AvkQoCPPxzfZA6Q9fIe7G9JdOMxZcxzXEYEf3bn4JhWQJNM+HLn/pSUFggLE2+pH
qmoBN03DYz8AEI96ZDATs89dMTt3SB9v35ZgKT/xsXFvg2pCq1/H5vUBlL1Ag982TFfeUoIUAi0T
BfcHxXhXHsKm6bWrQdtsZXjlkr52dkUJZ+vK7Rk5NHC93DugcvBO8GUhr7tCBO9x33JAagrqw8WG
dAKaR1FdVS85CGy6fei2Xj+CREU9IHToNuyDuRy/17zVXyGJsz7U2FTVvglH2URgJbYo2FPN6F3j
eAXydVgdWu42cKneIQ2TElACAUaIoC/WOzi3+fKzR681aGd8WO62DH/MoRsG/dUFeYRE4Guyn8ua
ldjRi9sdO7UC7Bqiq+kjWUVbnfqxyxgZ6eq3v0k674G641/QNKjzAykcCdaxA2rHbSGXZQb0EpyF
694vAwfPKzVAlgHlrf0u6BT6+Em1KAQTw2X09m639JC/nARoIzm4Je8h/TBhR+lUlMe0SYFu3EA1
2gsls18IafkaMBnPG/fVSJYvXo8yuCt/pikoq5rdCHcFbKfBefT1lJSI83Fdixt8hfmA872Bqhtj
y6ewh2kP1VAnQVZN2Q49HPn83g1I9THN8AK+9lWw5HsXTTh3W0kBjYHvB5aaVivHo2TKvuf9QLMd
B83V24do8RuigaPYdhc61bQL5hOY2GM1uZ8Y38ZIZXjVgLDkzUC/9WQ69iuQ12jSyoHMUk3of0WB
mHOHKrjhYdCVc1+BAIyQP4pMAdfw0vDLMOGQOHbD6DuRXtq6ijovrwkQnxP5gnqlVeGqRsL7OLu0
/l0CcvyoZCCxdpNfVHCX0GMSQV0FwAondIJyF4oMEjmuW23VDjiOUyPZPE/6SGrR3Apg8PNjL9B0
BdMu1gFvJB8UHVCr4GYPTS70Xd8BTXQAl20Ld+OUh98461E1iNhLV+JaQVdl1mdhu+tBlJ4jSfsu
3nDGk2hBeeS2awF6+zr2Lhr9q3EJ2uPcyuARhVp9f3QAHXn6O2DzP5Vq/1P1Y5TGGf/x/9NKOY7Y
0//532q0Pwrl4BE1v56XyZ3+5/9dJYeShP9CtzyyPlBLP9VfItj730VyvvtfkDZGpgqlKIi5Ivb6
T5GcwH8l0I6EQjiBnBHqCf4pkkNlHUfGHY096P/0kXZj/6ZI7mXckGBsCJ+gMAXTfR7cR3d3jXx2
mN3TZp6PblP61wCkXsrVnhv99O/PUgeOL1Lk40l2nwLugqdQVhx7iD0eny3xKxVm50Y3UiWlFssJ
nRIkaJsogRQDjBTnfXdtN/opafZs7pmPvkeBazXpUgePJFLcqan3L4Qbz03dKIrLARPtfLqIRAzh
E6RGniBucCmUfm5sI5sXSHjgCj1nSZ3nV4hCvJtBZrZZE2bmLrfenUsBveSEUArKA47+sgZ96O3B
jfzf/+5FJHxerjggTSEqVwhP1q4tP+dlON32dGy+hajpPbbwQw8gzLhAvYB6U4BZdGrAvaRK8vqi
gVH08reB5UdeAYkRUN+GYpdKcb1p9uPtP+zc2KeI87OdVKdhNyBlwxOxzEkWhgAuUj+/kDg5N7hh
wJCCAfBazG4yAt2+L7YsaaqysRz89KPPZu4TYH0Wp2IJehN/dGp78ioXx98/5+P/s/Gi1fXl0KOD
ggRAN1mCB4Xcb2K+62bGrE4GJMdeDt5OGLRIAS0cZcePkGag1yd1VCvjZaZyDWIWFVLmkiXhzK6d
OUMWPLBccMN2u7XtIWUQ1PeA7fd7yJ/yI1sAo7Zac7ONT0CojIJKVt2viDaDciXa4X5ahb7UW3dm
LwaGAQsXGTYf4rr3EpS2HStOmMqhe3p78kaG/J/jwWQGkQmt/sgUZPeNkI+sVOG+mGvEd1sJfQgH
aNHjTAbnl4fgW6Sl6HdhMHqHVdbLxzGQei9Ix4TddwoMk0YzB68WMqokdeRVn3MU2jVdfSF5eG4Z
DZPGK4wW4F6pZKzSj6nm7c6DpIadaZgskoxlWyvHLkiQgUSzk+q+L7lzoQLx3MQNm0brAQinXdAl
BVoBnjiYbcVSphe+/7nBDZuegBUGI2DpkqbwwIXiWxrupec2oeUnNa5k5c7oZqnrLvFLSPdBxB68
Qp27j2/v3nOzNwwbIgIIri1pmzRIvKPKls93YnHXL2+PftoZ/0me/2MaptqTCzrcBo0wP5l1N+/b
U1RlRnYED4s637/9E2f+ALPNxk2VztN1CRJvFge8qvMIcVa7T+sbl68752nfKe4lkP7Ir9ywRNaT
NZeEqc7N3LDVdnWZcp2FJcpnd15avVdZeaHi99zQhqU2aJlkG5VtgpSiRxFUmNbPfdpdQlacG/70
78+u32AGdrNXjp+4TnoTkMdl9A9vf81zG8awVIB50X9SrX5S8Jwf0jL0PjEgPnZhMTkXPqpR0fGf
TWkYrEeCLnX7IUgQvN4gl+cMtyobP3ajD9ppUBTefiFZ8wnp453e1O9NZlAKA7/+aXUHFtG1A8Uy
60KESnTj3TqALuNCVKeoxVJ+yIbhO5SMdASm8MPUFjdBsYQ7p+PjDeo/WHiLCOint9fqzFcQxv7h
ZVe6xUidBMD7+ShQG3As2l5e+BJnRjfl0qivs16hKBr6LxtSOSUw0Q1tLuk9nxvdOHbmFq2Rim0s
gcLMDz3P70vN/lXFyT+f9/Rofb459QwVj4yoMPHJ/BkKL/fb1vy0WnGzK6NqmrpZkaxKICpVR0BX
JKkf2r1JIVz4ct712vBcLhg8E/47VBA59YXb7+TlvHIImy1d6QTk4ohBE9+vaIzk1XDIKFJV+L7s
MM6tAjaoE7sAmkYXKvTOWLFJgEA5CCSowOhMoEa9vgcJubwNtxHB93ERe7tPcdpYz48gJC8EiBZh
0sKsoi6s7nwIc9mNbRxCDnD5ZY6axsRzQvm4tEp9Oemj2jk6pmJfjeYoyVzciUGpbhVrv3Usv/Cl
z6274Sq4a1/zKquRFHOqIhYIRkckJ+xdCtGCC28MoxD/P+ZlWC76j6egASwl0WXlfy2RRUQIkkHx
piiGRwiYtx/8oNfXKCRIg0OO4PJVWaTkgPy0c73JzrmvAf5CNNH3Dksnmx9Wn0wYRo9yKVJDSEkk
CypdIs7LKyQNP9uNbbweysLzeuFKeBhheR1QdGl2EkA+u8ENq28AUAH0eoCLUfbsyFsqj7m+pMd+
5pQ1u8VRUJ+vM9UOnpuomel6Gn7W0GazO2jNhn6UsneEpQVLJgRfDuWaIaDf0s1yYQwjbPKF+Rrq
Mwn0OMabOu+fKsiAX+gJP7cwhgsA4Q9e9qCBJm6qHzwg8CFFJSy3i2GEqEyUcyURm1i65Z0Mu30j
1fXbm8UoDP7H+IRhfFoLIEUz5SWSz9W7HgKK35FNzT96KfjacpL+SY0sHB94BZx/0KLAot38H2HW
1I9Ngayy4y3B51ytqJ94e0ZnFpIbdheUKJRya1ElaC0ASF6D0fOh0Nyz+05muTvN1jCs26pOlPCu
cOl+37zJsZy6YXmOQk4KgqpVkiFbe5wH5NQ5rRbL0Q3nLEU+nRD0FycF8b27IICAHqrS7S6oUyz/
+eXnSGeA/AyvQGDnHwFHuoIM097ug54+9LN7FcV9wk9HDA1H+D20eYEMudBocm6rGAZdcuVBcsCp
kpBW37diOw5OablNDHNGcUSNjNi6JdCK/A5p1A1ldRCusVsRw54BvkDSamVVsvDGjWbJhiswMC41
dpxbFcOihwpyaWDqQIhr6dI9JN8VUtfOajd31zBPf/Kc1SmKLXE6ZDOXqoQcl4TK09src7KUVxzL
U+Lo+V6hOYTeVUqDJOX019bU42Gu2uZB+RzqXhN0CFB3td28/Vtn1sms/J87R0M1xA+SFdnbdy3Y
iIcFIkqWoxvWGgYtmJaiLpOGwZ+H2NojlcOFVTo3c8NYpwyNRKgEDpJJdv4NQMP5EZoH2u4oMKWm
cxQqltuclglJq+GqhmQlzRx6YVnOfWDDZLdhdjzZTWkCEA0S+8VaTag4gQpG1KKMso7crghOjlYu
7U5Ns0OZosxnclGWkRAPj8JoYg6qtteOjTu7XWTYcriqFGprDKKmEyn2HVfHFYKrB7vBDVMmSKfP
3J3KBKoz4IZCO2unR7Fc2EbnslAmyZeiXEO6LUHQBcKfgJM2EKvYnPKqRkX8sUYRya2CPhtcbreJ
WlRQ/xpbiMTYfRiz16pPU1am3JFJfVIsmMprN+xjq2UzAZelUlTRZSyTDC09U85/oSjIzhX7OwL0
7DJDjbnK0A+3JRyaqNFUMLQKopLCbt6GXecbWbiDypokcLwUCgxZs5vZBcM7c2aYGCuGT8dmCDbF
YPX9JFBY2bUoOLOcuGHVi79oCMk0S+LPeojgQ8beUgd2FsbYyzsBB36z0FZK5L7zGq3ZoN1+HVcx
2wzvQbbg5fCESipnqFLFjcO+FFX5rYQ4jsX3xNDGzJdmKla35FUMRvexhBRW1PT8L7ux/zh3GCTD
N4y9kfWDdEfIJ6HOxeZ7YuLGuaOcDeqVRVHGk49m3EzIfQBdIptoBapEwpcL3nii1etY1DEsB0WI
0/gX6litXg8Y3HAgAoiA96itk3GRszai3qlqHyWlVmtuxtMgBJuXLcSz4oKsP2YHnYLbDCUxu8EN
h0FpQFGcUdexHNlRj+Q7WgaskttYFeNgEXmuZm/B9wwpume9pv0yZMLmsMXYpwPn2YmodYuuKYUC
vmxBkViKHvSdXllxZbcqpnWiK8s9FZHFK1rrP6pK37aO3j7aDW7YZ7egRwgw6DLm65ZftxCHu+nK
Ob3wQU+L+4cvi4UxjAjCcSi4rlwZ55QXB+FtKD/zRHZYy7a3Wx0zRgXZEMAr/KmMXTV9E0v1ILS0
O1+EYUidaKYhWHQRK6d7XPry+zq1F/yOV68i9FqffMNnOwa6hDNTc1/GA4S6DhqktF0t0Zll9VHN
HMbcFBDx1Ngx8zJ5UcHD24pOlgejGf5CQD2s1lrUMePtO5ybENBbhdX1f4LSv1wXmuqBdXCCY1B1
oPdMT2AkZpXzxeCGISHu0Wq1cJy6gy/eB6wKI9qSf6cd8D9RJIxuWJJywL9RvihjtEBERIvPYzrs
aV8/yVDOF+zp3LYxbrw159XKOl7Gm/sDkKws0mXx1W7PGKbqTz4bFdBJMZp9nrapa3a6ov3eanAz
oCXQs72FECeLayXRADqqJUrT8d/hA/5Z+VPV5HNjglAbWYbJx+gOB3rEfVoZt1sVbmwZVGMwNqBO
PPY2jU6MYz37doeLCYidHZaXNXo6Yrmom2qWj2U1X2Ihn9yIV45dkxwEPc8Bmhy9jBk0FOt3qvP9
p8xt8n3bNENSUwkZ+QDdZxAnbnL2fZmm1ObhDNi9sYsClyxskEsdD4pX6CcVKkJw8bfVLjLjLoq7
QzqFLrYo1G2uWq/kV2OrL6GlztiWGXepVVjVK9p8YkLYNcQHGnR+2Xo2ZqAFzUYn/jiF21Rq97Fk
Ld+jGVBfuAPPXLOu4Td5WX/CYedVXKolvPYgL30fotT891DhUNrZLb7hPwVoa6CQxMJf0FcQGZ0g
/u01VnFdD634Ly0YqUHe8x7+cCfyX3UaxGjRKy0nbprwnAGb3w9lvK5V7C/dlSyhi2y3KMaZr9tg
Qzf4VMd9RroDUAZHx+eWt7iJ0kSTUscKANbiPjilHFl2r5rNzv9wDTv1J13NcwZTmkXvQthdufIv
FDz/O77/PyeyGVVp+Vr0HDpAMSv9aTd44AxGkvmZ5X4xAyfCW52h5l0dFx7/SAEbiCov/HdSbP+Z
vOGb+bhlCyBL4c13TrnjjKBRLkMPyttb5oytmtETKDBPajp5fmh9LG/ybdyuwRJlO1GyS7qLZ04y
k5/hjkzItRqrmHJ0qI/DrqXOaDl9w1LRSZ1nw4RnlENRu3qCtPcHVS7NhyLv9IWcxmmhX7m+mGGx
OU0rpVHMFrsU0mjBVs67qXEmOGvYQJD6+DJlyrnwW+fWyrBgsc5I8Lm6iqG14ydrHtSoLeKWjxNm
+Gs9BH2rqsZTXFfdFRrtvH6xc/FNBKHeSpKjNk/GI8RWDhpY1SuirCr0TqTHl8ex28+CVDOebSAl
oByVZQGaWJcL5RRnVtyEooa8B2VgwdmQMlbvqD82e+JOX962rnODG7bb1KAqB+kmY2g6/6ghDxY5
W8gu7P1zgxvXLFXjWNbeiMBK69bXFU/HWw55RruZG/dr7xHBG+S4Y3QPoKJ5DL8DcPFkN/bpD3r2
2lxXJ5hRoyvjKRjDm2XzxH6l+XK0G90wV1mhth/APxz2YnlQbEb7PJtbu9vb1EXze7r14B+VMXrm
stscwKP7IQ8Hy6kb9nnSfehAJcA1OLQ/A7a8Q9/JhYPltCleOcT+Tjg8W3MAGj0qXYltjoo8YAu2
kB77DbzhHfJtw3XTOt4Fn/vveMQrP0UNcy0A4KfEW6p4raoq8oosjUpoEFxrtMDeiB6i52O2/HK7
cKh3vCIgmlF/iCaZD9e1mor3vc+845IpdpX2Mtg54DDfu97E9+tEpw8Qn87BzU2d6w41EscWbd7H
dMK7aAfUYzPu2brNaIVO0R0ZdtWhCTUALIUa+bU/zauKQXLZDnxbn3LS1GgIW1p+dJa2Q39kGKYK
SJe5ZdDh6thjibZfND2PpNb7U4/tHUu38XqravdAKWhD+0Jq96pGm4eC2PN2EiXJRXWDYmunARME
vZxf+OTUH/k2jdUONaTsU8CG9d4PCbsBVxQd+dTv7hcZNhe+8pkjgRohonzz2hVCi1UMwk3M2LZv
+uaCi3bGUTBVimeB+iXi9FVMdDEcvRbi1xLFYQdBLopunJu9caChXq5fygJ7lIEBEPWKfgb5Zdlb
HQtmryHxufTxpeB3+34IHpbbHiCY1V0ohjw39dO/PzOvWkGEXeGpGddDEURPaLS0aqjz0NX7cmQA
UEb0VyOgOJSre12D+Q5JcRAk7FbF8DeQdg1alBAhggP9uV3Qh9VhBk/GziugxnmW9Vp2btfJmLO2
2bmTSAbXt3zsmHJHgviAbSssjEOyay9s8h3iLXYefWD2GjqsQmyubstYg+7nSv0ehBirRiW0txpG
SnWJUjpRYidmK+gohGZPoc7449tf9PVOJQxv+Bx0rIXboZs8Lnjmv3PhF/8CVsLdL7xbQAVJ6acS
xDdQ1ynoBTgMj81M3XynnNW7kc28FPhfnmgAb0/ndcOAjvXL7SsqIqEfWxex17byPU/Z96Ev9c3b
g79+qQWhcWB4TupqXqRFXBMU8+9YsLK4C5Bx2qtRoBqLKTLY2SF0b1/+IYFbzx6eFzIO8vR9K/L7
YKFWVWr4ZMbpEbqQxeihixbP2VbC2arxPAVewcoKQRZ8OfMGcR4oyVUybrJhAT534FHRLFa5Jsho
vxw875ZJAAZTxI1yaTRnGW6+mh/f/r5nNo/Z61jk8wwIME6nNmydXdr4uEWX+dJb66ylGHvTd7ct
rHqFEDlfh49gWYirVTnuwacjWH89gnnvoYqZ3tXAkSRDXVX3TdAP0aKrFNAQUU3J0s/uhb386t8K
XIVxVgYZGyAK5BUo98uvOtCgN7+9slhGDG38nd1WlSoLeJFQfwXupwb6FCWkBbEb3nye+RtIK2ud
oc1j6dpoG8OP09JaHZbAshqHpdPLMs82uiRdKT6NXlXuoDNn2Y3hGEdll5MNZevZkmxDABW2dQ6j
Bj38e6tlN7WoINosQOV3nKTyJf+5+OBUIlsafLIb3TiPQiJWrga6JQBF/nIYWLPrpWKd0xB/OPBY
c+M4YrwBNKrTY5KvQ3Gf9vMUdaKonoDPHB7tZm+cSSF4ZgH3FYh+Xik/EAV8UF7X/LPd6Mah1C8t
Q+zcH5Icvs11X3fBHUqpgwuW+uqtg+UxLDXP9EB8qobEzxv+F0QZqr2cZQfufzpdqQlQnQsP/NM2
fO07GHbrzQU4wn3bJ2oEJAjETP8vH9LRn5ZgzR5GDoXoqJ14dsHBP3MAmc82gJjxoFqHIGZKHIuQ
7EBUsrME81niSu+krLmohE5rEUEPZtkpCEhcWKZzEzesWJYz2De1E8RAP75vnY/QhbV5Tvng8r68
3LyWo8Fe8SDe5IS48bxcbXy2qgDB4IYBF00AafW8wbRdDjewBNq0WlOrUB9GPy3WswcJb9JKdFBA
jkGRAmYXQdfGksNhvkgaN1zITBmJpd9es43cAw5q4y1i1obhgiWeLZAjIrFXA8HrOFGYWeUAMLRh
tSRg/jz1G4aemo+0hTev68nGw8LYhqFSoAehNEhJnBPh7vLcJ6DutpeOgdf39x9qKBVzC68vBUGc
LwSTsSROBHStTZzPB9Ln5T4RE8qH/GEisYMoGWjK6irl0FyxOYcd8ymidVhk7cpJ3JL5idBil5WZ
TdgW8zZMk2XQLoWKMYlV0B6gIHAj6+ar3awNw/SmwfGaALMG8/jojJ8GWlmuh2GUkAUJhQ5WElNa
v9eoPurASrObtHGhaqhxg7kHy2Ej/6B7bx+AlWs5tmGVDsTAJj1g2gjK3S3Tcqg677fdtA2rBCV0
hCrSSNCxGmS7WkxfxXDJvz9nN4ZVilCt0ITH2C3E16JtXu45ULpW8zZhJtUCNN48YPuBI/Mw1R6C
Mho4dLvBDZv0hJuVADtiAyo/mgS9Rs2q3Q40MSYQyehLBpoiqoJWhhgl3hoTB37SbuKGUZa1qxDA
nbFR2uXaE2SPRi7LiRtGOZS9WxBO03j0m0MPPANQFjZPWN8xoSS4wdggQsw6100M/wFc2wue4pkd
aMqpzFAsnPpUk3iVrQA4fNgBSm4V/8K0Daus9YBje/DDmKv1yekBdEac2SouiMENu1QZn8O2lirZ
2EQiZ3KfHOJdonmcvtmffi2Uy17eOeGYNXnmbH1Sbu2nQorquPrbA1Bz5GC1D00iydCPQ9gtNX6g
K5aoYCj7yQH4tjNPE0YiOgeeCfcAmsnzLJKNE0F3wPKrmjQSAUjppgu/S2Qwubsm66toBU3ebl1M
+wxO1Bd3w8zFVAHy2wc3/IRCf3v00yivfNY/pF0pc+etBjnIkQtqX8OK7cCqn65ZWYqoaqHPe+Es
OLN/fOMa7VqUzXA8fxLfLTU8IrQvHUbiho9QuoWNvf3XnPsR9+UmTXW1oXJ97ZJhCMp7vvn+u6CQ
35tiE1dv/8LpOH9tvUwD7kqCXkkBvgTnA/DUrgd9loyjBK/bnAfVV2SvQhEcl4YCUf72b545kUzg
RxGs2ic9Od2J7iP6V4tdQ/ofdmMbZl34Us1BqpqEQVDpelJeeRwRebZ6i6HB+eX38KUgiNeleHVk
S/gOAPUbJVe73lLH7FHoEFzCUzs74evy/K7jKX3YHLldyIieWXSzSYEhhkjScNMIdshHDrL+DLj4
hW16bmzDpDMA1WqXSZRR+uU9qLn32gNT3uqDmj0KczNK2tT9kAiqWNSV3ZHK7Zvd2IYNjz2buZL1
kNBs+pFSdu9UleXQhuVOE+IYmlVDMkwtpCuYUntgT6YLYZIz54JJ9mgHHYqcBDppAmh5R0ON90cB
pbYo0CO6Je1Wx7h+W6DC1/7UvdUFBHo/DX/nDNOD3diGmToOYSNb1ZpANvuWpP7XyZt+Wg1tNj8Q
3ChiHusgXgbiRcPkvPcGl+7tBje8YqFU7jm6yNFaDrkX3pQP4FrabRmz/2EEs0nrOZ2BXJjuyy39
5o9QGrCbt2Ghi5pQVr2QMO4VSh8cNnwQgWUsBnL1L0/FsdggY9PVYZwX2Cjr2PT7Iqxcy6kbRgpn
QQ4jiiqSzQve02B9n8r+0W5VDCNtoFeyNC7A0X6Ls4WvbuQi0ml3KP7R+6BT4ikV9kkuwq8ZdyE0
hTje0W7mhm26XMBFQyUdsCLqvkCsVOaXTPOMB2WSP5CMnUpH4gals/era5xsN6Xe12kcvGuIXdnF
S50/uh9CINXTleBXfGQ+5Ogd/YnPdte0CfNoHG8GiDGVidfoEZKvxU7XdXPBYzrtu1c8Jm5Geis9
ABbSoe8UGqZXUHQWUZ0Lux5+ePAvbake3FzOUCdIWO4D+YsG793fcUKrbWPiPOq2haphOxboSg8f
ScbyKKB23ASAvF/OvDtpiUIWukiWrbjaRPpjI2q2OwPMlhMwKat+00GRsCb/UAj5W6wXBU/PfU/2
ct6sdJAU8zWSq+nk34XF2HzluUsu3NTnRjcMNayLmlCOVfEkeaD1/HNstLZcFeMS9YeihNBwWySt
AuV+mOgIiYGC2+1zs7NkcDugM12aJ1VAPweCf5qqwaqCEahY4xqdvNFHBYLKknIFU23Oimuu0szu
4DX7SugA0rseThhoUqCnZ8kgCNeGn6wsyGwrAbCGyUZg5rRY2l0gag2hC8+qLwPrYtyk1Tbmgw50
GocThFf7MAgPC5S/LBfGsFC/Ji2UzwbE3WT4jQXTrXLqe7tlMW5Skg1b1coWcaDCu1Ju/+hXjqUf
aqI6tPZW3aGiLYbgJj3IZYQwVw8NMruZGwbKT/Jsztr6CI+FnxGD23fae7Ib2rDPDupXKmWZH5f1
3EZVtpKoKC1X3GwnQc1AyCFpkcZtQ4brMHSuyFrZpWEds5cESj0glgylB0LBEnxb5Or9XjxEme0O
LhPE0XbU6eZc8njtVHDsJ+5AtDD8bbXqZjNJmg+SzOPixsjJPvlr927rtJ2HbjaRsA2kW2/2WJz1
YRe1kNH0LB10k8MxDVQSkE/mmFS8OWgwIbwpr492S2JY57aVKW2DbI75HLwj/HQRuXbRPJPCoULZ
cJ05cyxWGib95lJ1rDKIxhzspm6Y56qCoAUPZoyLrSyRm4FqVDUOdoe5WZMEdCitNuWOsUuGJnLd
7Ve4UrttaBYkqTIdAdxiY0xQyb3kGYVCeGB5JJoFSQol3xpy9mM816gFn8jDlF5y/884LGY5kkAZ
TLcglowaRiipOhsKxFGi9Gj1Nf+oRnIDvqC8d4yzpjl6dfglzIll8vFvjOizYoNi0OMCSO4Qe5LX
UEqrjmCXW7paZjVS6LjTVmb+gNYi/lROUAPWtd2h8ndh4LN5l3Pfd3WbDrGQPMwiJ5icm3UUws4B
NZtFZDF5wOQEp+Hzn9CnK3YeZFjtLk+zCmkD8mjWhRhi5ebLTgSVD5nJ4aPdZjGuTyfQpURAsY0X
yFvsgikXO9ZDENJqdLPSiIthg/3LNk5PKsZTtXc4tfOczUojGeRjL5yiRa0Eg0jmXwyvW7tJG2/P
KaxrMY4YefCW7FhnSwcRRNdycO/lQwj0Bq5GuTTxEqb1ewiYMbmb0GJ0CQZx5mQxa42mcMonvbEm
Zt4KeWfJ+LBegXG+2RXuQAT+5R+gqkyHlG5j3GzVrdgmd5+Hs93qULPGeKVknCvmdDGFqiA078oP
JAt/vv1ZT+79nyEFapYYk1muPZ7OGFu4wW06uiBZwAVrI3duLS9SsxZrCwa6oqW5idG69E5PQ9wE
1KbvxHfMWizkcgYtPNHEoNpAmNJB+aofOYK0dgeBWZDFlgxiqELVsYZac7tz+6X57UAQ7OHt1T+3
Lw0Xw9mmFFjMuY1FpdtPpEsh+UtqZucgmWVZbq2GMHeyOoY24mMp1M+Jq882E6dmfwgUWf1u7eQU
q/UbhIR/cO5b3UmQG3xpSdsADdeqxMjj7OwE5MGb9RKH4/XVpmY5FvKIE7pdiynWtIdkLKc7mfV2
DwtqFmRJz89m1qRjnE6i+YGA0faEV9Kj3XIbj/MgA9oeFZRNXARg8mfu+tHbhFWRBjWbL7wxyIog
5U3crSo81EO1XCNpcYmueW7NjZu0c7eghNJqHzu91xVRqud2S4p2EJfUV878gFmJlNbAMQ/91sdB
RkQXdVimAyRy3Z9WK2+qKq0uyqjnbIaeo5cllUbT4wIylJUPQ81qpHbK18CX2xDLQt2xhSRFKq3q
GqmpkRSACDXJrYbvpeVjqPsrIXqrY4UGxmYUVbshu1jiGIdk7g4Px8faI9/tlvv0lZ95pDkk1lXD
ChVrTlBbsrk3y6Ds0jnULEfapmzLiZspcFnc5UOQsg2NtF12wfU6OUKv3KRmPRLUqUdIUJD/y9mV
LLeNs9sXuqwCSRDDlpQs2zHVmTvJhpWhwwkEwXl4+nv0r2LEsqqw6UW6CoJBfCPOd445j5rI9iDb
WXxrywJyt80I1o2on1RSNUw5phw2RGkf1i4ru6Y7e6tPk0zhseooAIztD69/iisSMsSGKfXVLAjN
hv5swBrCv+9+R+ZUjJn+grdrMX1qGBgCa5BF51yfIPoGlRPIbRDzeSE86B8px1h+UvreYB7R5YaK
L5pz0xaPpq6QXfjhnoyyAp+vqGfvY9bVOcZ2ewJx6l4uD0u28eZN6Y3hdJp1scV5ma9B3Hkhb53S
cGKjpDAi3G5mDcy54OYETPeXfr1V3V/hsSU2RkpgHDYsPNNhLGza2eMqWyK+Rl6J8ke0Y38Rz9qG
T2271cuDmSCofgf9ckinLe0QOrUvwL/83JSGvF7DAbjsc531d2ha/gB3sluMtgnt8rYQ8wDJxvNe
Q7ZZthCxXW7UjFfyURv/VQm9ZL3YuzMv+0keRzGt5DDuZdWhnPGEGw6IcKvgIG3rm6EOu7PY6UH6
mh9qBk271y3n4qxe8AQ2EKzzgmYSddCdN2Km977i3bGY8sHtu9ror4D5kOCrx+4MxoDuo26a8K70
ptotsbO5ZxlfdgUNsOEMbWmwlWLXDHztbvHOZp9dBIbwxgn3povkGoeZeFTcc7uTNrJrn8FpF4wg
ONigJ510clYxqNPdhPuIPcZLWDQVnV47dHiiIQ7y6IF77Y0jv3LlbWTXlI3Q/56z7pztKkoI2lIP
vOSQYmvW7MaN/F937oUraQO8AqUogVgagkUjm++1Hn7PTaYhxw6LEnu+foXOaPbG87L2sK5ki4e6
me4nSYY7v5uKd004F4dRGbx8rhUfHoosEI8FaOT72Mf/unEQV+zGJvjU0oT+YGA3eVH/7pWakzJb
15OTUdogNMbHpiaYvj/PYfluD7viEM2Al7stbrmTBowW1QIeRRCaqf+KfHswnZu8DS7aczcehnOz
F5vqzzSSx4nVb6A+8Mtt15fv8EeyxT2ICEdD252DVnRPuHjyfhqa8cadu/I1mdUSYbsPofUMnnyo
lpTwt1nkORX9xIag1Strs3aS3Vl2/kc+Fewfj1ebU8VPmFWSY9hzBY43RwctXFGvbEInkJT46Hbi
VjWUTQVow2s00aRu60QUAqSMAkb0+ur85bhjw8+KaB17L8/7M5nQyAXj4JxWG9GPQxSpx4aG7Wdk
VtONqYErXstGXuU5xIXa6CJ0r7wsaaemjjevBY4XUGG3cGGzz3Zc+LxfjTlT33tEXXrq+92tPLK5
Z8Oi0UYSJEcln6PPNXoO71ZmRjdfY+OvaNQWRa3wmSFQ6yWgigEKqHXrZZLIuqCqr8t18WC15ey1
d2qBzi/PhVv9ZSOw0CalZZE1Lcp1/ovmSxWvpindMhcbeLW0ebaRGvUX6731AAWMMgaxnGM9ZCOv
MNXjdUE9tWfilW92TLZj7BPl+uumdcWZ2cirnTRqWgY8CLR78cUgmR7U7ObNbNhVhpxI1uBUOLPO
Gx+HViZ4Xu/d7rmNuspNti6Y32vPIqQHaFv/W2v12e1ILkf1R/TYixavRgJLM8DFDqXKf7a7dHtR
IzbqqlvGLptqg+KFQJNzZfm3YQ8c83Ob6zeEALwHgn9zbsehvg+o91Zk7XLndiyWeQ79kskmJPo8
Q6nguAF/dShL4fg5rfiRV74xUX3pA3rjD1A/vtEdv1F4XbnhNuaqiapZretmzrIowtMy5WEcCMMf
nU7FRl2V3gLFthUPMH6NGFHm3oPuzI1IdG3nl3D4x0XcuhrciPmiz545KEojDNiHtxjzr61tJXa0
BV2MYIgTZNY/VTE8lNCJuBGur61tZXZD0UNrRqK1WIVg+8qypM8d81GbwLco5x0EhnDjoFb/DOb2
fci+uH1IK6urgYCcfT3jmjAQwXcJp0w6nkfw/DtmZsm1KUt1FgJrmjFTyUJvVIdXshWbvFeMQR3k
muGO5BKZCq+m9Xc/VeCtG/flo9vRWMYpV44mTA/iRRS56uiJ6p81Wjq32GljrtBHl4uUEFfR6Jh5
NHuYsuVfp33biKu+2PUWEMQ2LurHcKN3Ge9+vb70lWO30Vb9mGPY0Wzt2aDafBip7pIKbZ0HynfH
zVsGWrVkApd3hoRlGYKjHwmaVsa40bQQG3XVbj1p0Cduwfk83dGmL4AcUaWbx7VxV/7m+eij5Qa8
VNGpZgdduM3dYu7wuSVNvVfnXl0WZ8CASKz08GGsSzdva6OuJojlzJiYMWev26ZYdPyfwffcwpvN
AVWOc0X9Hh4RPZwvICZKy753y1ZsvNVQB5xHmzJnoabP0ybeR33pljPbcKtwFuHY9u3liWicYykN
Ot3RjRMR+GIv9G1stFUI8Ze6MY2B5gkxCQuL8D1ewauTYKM8iChboMpOvKTLu1vPGP/zKC/9pBVO
o3lvyoGL9qy6cfuyDQtme8H+WR0nycs3Tenj12e/j4037iruG1m/lztB+tpy82/Vi/U90+OUoJsw
/VP7WXOqVbV9JA0dD3nJ34dVr5K2NnsySFk/jZhnj+vaTId+MOJUGpCe98si7qot+9YOjXci20py
txBjs8DOJIv8bdygZ8LYOyXlTz/znYYciY0vE9GUU49oA5bssYkxgzTFve4dcwUbYSZNCdp8hjs2
Digmyc73uOrduHKIjTCbJeDTBFLmZ5bn0M8cymQDPePh9RBwJcuxMWaq0nmQ8VqD798/8i2o4kxy
N7w9sRFmbTtzGZSg2vUbyDN6kXgrw/I/t41biTyv/AXzkxDWyf3uC4vkPaRenJS1MPhtDfOKrm9q
IWA0vMp/5l7zI1iEW6JgI8A2zHvKbMKRVH403tX8uKL14Fbb2By4JR99KALxHExTQfsQkFY9+bO8
RcV/xdf9xTbFvXlRCjJJVeCr07Zs6n4HWMDsvEhqTr2DR3UUL3PkRtxHbFSY1+q6mPHece7nYC6O
04RBuajx4YucbpCNe5oK3hhitIZLCE4hWBVjz7RusFBiI5+2jbMxa1AKzmX5yaPLcOiKXZ7cdm6l
4lsGAlXIAYO4lvRhPFekiMvIbbqH2ExU+46nBgK5nXOHlnOc1YGCJjV/57ZzKwlnNOxH1aAr0Xrd
l3KlUK0atVNXgkkb9QSlXy8Enro9F9Wcoax/2sEpe+OyXMLrX2EXa1+s4o8qdgBYIwiKXAMcl230
QKDqkGCaoEu6ngUPtJmGN22undIh/JoV5EteTxvFnAxg+eWHonmgjPzr8AGwspWQ13juBnxzhDze
ous41GyJyda8f33xyyIvHdKlzvjjkHzj6a3hARBtm7wrpDxElTgRqb76+y1UwP9C6ku/cQlkf/yG
LqMyHHfIkm2jIOtxYeUvHenyracweOnNhf9xX3L2JvfFSON6JvUTBDUR7Zsp7N7SjGMnxl/KLfGz
Yv05D766hRu+ujUrrwd1gj8RoMzOpb8PXTwbRFOVZ+ap1OAcSZqwacFqT4Py3qBOORW8D58o94Iv
eivDR97V2723qCJtOWcHAL8cxYhsgKoMctBDd15z3vkWHRRRGDYanFqvuFBWHB7JzmhFEYcnENTf
RUugkk0Ci/n6jXoxPcHqlr8AyyfzxnZowaM2F5hjWvQhA22b2+o2OK3rAxZO2qDt4GPKe9zzKV4H
p7qDSRuaRtHmGoGsR+lLFqg/QQ0A/KrhDXd05VxsaJrOimljHMp/4b4krSK/s8DbXbJwbNxyEb6s
0BRo0BVQA8dV0bSKwdp2o2J6seWAxS0XQWbTe6zVeHvJqyLZi2BN9BaKN6tqnOAv+AnLQygN6j0K
vbNzMwpx6Mfmcd7KW1fm2v4tGwcXV8nwHNBgck8sDwLMoUkNUmYYc8ddShXs34ruZRkiBW+r5tyx
aPiklvJt6I36s5NB2bC0GpRNDQFR8RmvkT6gb/JzPgJJ4ra4Za0LXsJXrRfs/DI5wdsnJby3Tkvb
aLBipXMvssZL0QVnMRSYsxjCID9eX/xKcLcflYNdL8HgQ8NKjaumSW5qcsf8sPrcdiAJmTjbntYp
VMfXf+2K7dovYVkz8CKYwYCfbVOTdKT/OCjudkz2Q9jWFpWoMNV3nraiTRD4ZDJGo6NnsN/CgBjQ
bKug79hQEn5YJDoKfrCoG/f+ylewQXmqQQ9I9zCtbW+PmerfiEHft6E4lpiVC1jhkoJCqtrKrTbT
y4hksIA6z77IXD5JDfkTp09r49aaTAbLHorL2vN/lBT3uYw+vr70ldzKRq3NM56sIyAR0djr0Nov
IKLwQAABOul6kv/mVNQfXv+hS5H7QoJlA9g0uKM5WeVF4+siUqBY2+HJc9OncSfLg96gRqrp2vax
yEgNDNAw3xpE+V9f4IWftp9DZaR1gXDfoItu5nRdNvKejxQERnOu78bRm2LAP2RS6hI8sFHuJYGu
yo9M8/Kp2b1bT4Qvu3hhZwULbUS+TxcZMim+DQUmtXKjPaiBrsONN+WXv6WwU4MZesaeLKIS2Jtm
SwieI/E9c43upIjmOila45YnCDtPyFc/W/dIQtuU7U8z/rS4VOGNv+JlP4ZXn2eZ+OuX7doaVjrA
Tct6sHxCtoItUG1cKogU1dPJbfHLj/5RKkQT9NDlhDIZ3EnsKLtoO/La+/T64i9jiJmw4erVzpYV
2Wl19gd/STB3C8hQMc9AZIIyCMWzGu572akq3jndYlBW9qlXY4jr9Z+/dnBWkhCABaKZTAnVjCj4
XuX1CRodN/zwtaWtjF6HmxgZg56dotM7voHnETyGTmzRODUrRVBdB1mmDt9EDytw5uP4aW1v6sb+
r6f/twMRf2UJy7xtmQdFn3YjCvyUXcY+DCsa43Eldr3Hi47an4rXQ5ZkC5RTD2VYZSapdzLe+2an
p2jMvM/5XMNOepUdgiwMHjd4dLRARhGDM7D70WcBcRnVYHg2fX5BAR5aOLBN5RmDAXdibBWgQrlT
JiBsSCnfwaFktj0HoDLksaSbiL39i9Pls8GaYcaivQhZgWOeErW1n+jkOS793Kn8n0EdMKrSL87A
g+6HceyqJ1AZO6EocOCWuxHD0nlcQSqtkDp8O67R+EPVvHbzN3YCswQm6L1pq85snj6KSmMgcVXU
KbUQdtrS5GFUQOSpPHdlUq544Imi4FZr94rF22kL3yRdKgjFnacl2I5rEMyYh8lvOMpri9tn7vem
7igeOKOm+bVB3jrDy45TwSHsXAUCS+skMLdxpp7xYybyf0ZCnPJEYUPtp4Xua9lCvWmrmocMQQqa
vI7GaSPto0D2e7Wq8pxxkydy9BPeLYvjTbH8NwcDxJpPsjzP+fB9CKo5DvNwPrqZ/uUr/xFTUSlF
Az4n6rCIfchF87aV3Xu3pcPnS9e1DjSjK5ZW2iQybMVhCIWjX7HipQCsAcqszEtl1ZhkbU5mHUa3
A7fLx9BEQYXhKS+d8eie+F5WxtSYze2OMytiFpzUK3Ik7FyN/lMEK/pYTfPoFuxtUDLG3sIsmtcC
mp71sTAHOTjBSZmwxwXqPUS0LPriTEV36trlfqPLD6ebYs9O0aYLQdC4FBjn3/iBsnHDY7tY3fJa
e3yqbbq9IT42Xu/9EFMfsl59SZ1Q0zgWyx3SvYd2p8LnnIqFPC20IokIWOaWFtqY7KoHEKGaKy/t
mzI7gRN3O0yootyO3TLQnF9EG0aepXVu3np6ejN3zPGW25jsYsfDDaCNsKFaI7YpNOw80ztecssj
rtMeMLyzFmePBfeR3+b3ZpXFvdupWPYpTI5IX5ryzLddHStSiiTS263RoCvR0wZly7ABwd6C1Yfl
n01+H7PfTru2m1AgHC6L3kc6EebQQmBT2pW3nj6vVUZ2E8rMvPGZ7yE9rAf6LsLAcFwHMj90bS3e
LDP7nddap11WzGdvmuZkmjsnrAQTdodqRKQrii0vIPEA0Yts2+djvurq4HZolu1u7CLuNrD8HOHQ
hmKr43rK3byOTZLp+fjK0HICKIyUJgm9/XENiZPCFY7Fslymc7XkHs3Poi8Phk4JdaNsx9JWYJXT
wqF56GPpjFWQG9i/hkV347Hg2uW37JZ0GCPyaqxd9+xJlt3vVgP94vYtLbOdFlbUGJPOoSeWl7Em
a3W/ICtzKwVsuHa1NN5a0x6rj8scQx/oqLNpc9u6jdaua6byYNL5uakGEheVx5JpBGOr08HYJJng
3wa954qD2fvmM/jVPsmxcBoCYcLmyMyhENVRpZDitf58TzP9qaBcuTlimyJT+LpfGjLjtgQh1LS9
x6VsXFCV2LeV9bZIkAJDBMLqCmWujOxBvAg3NROsbllnlOuOgUIkP3NvixKzhEgiiz664bQuzumF
nohNkglykhpQJumllednMdSxofMo1HrYgeR0PHnLToHnkEvtB146grEsnusc4/IQq3S7j5ahCq+V
bFQqP7dzpJM9LD8MfvfDaW0bth1MPqTaVSDTAonMVs33wpduRmrDtuswN1ULpfmUY/rhrH053Y98
oW6dIxu53ZRiXupikynUgFTS9D4/dNn2ye1UrB4MH0uol2wTBOUhO5qV65ue6xunclnihctoI7ab
oAZm2yxeCq0ufUeHdnmosnB8mNkYfUGnqrpz+hNsmB1m4pssn3sJLEV+8NZtAzCNOYngMGEjw7dy
4WJHmZeCZm16rMDQd7+01dFp5zY4XORSNJ5Bkp1tDTmOHeYJZu3dEtj63/V76QNY4XraeV6qCaaK
Bm91IIS0j/UGRb2lnr+vSw/3Q4I1xRhTGS/Z9JbT/h+lSXbY5IWmXubvi4Wx0wrpsgQK5ASSfPuH
NoxU0nUROU2q+FdNKv8Qld29P/b/DBUQdSSSbRzxuXjy/aZKQMfx2e2sLL+zrFuOd5Q9Swv8QcHa
geWadR/d1rbcDguCQAjfE+lWBt2hyIq3bFW3RoGvJDY2Jn2vlC7XaUMlRZsnsQIurHE9b9jYtcXF
8z5KqyHkUJFQppnhTyMVbzu9u3kGmwJ01F7hNaySqerDZYjVSjyTGDo0lZuzt2HaUi5VXwS+TDHt
NibLJL8BuuTm7G2QduhPvT/xGWK7OcnZYZzLpUx87fEbGfyVQGvjtKFxhsfCBT65rvM+yYBTu1+i
qTr6Y767OQcbrR0Ua1D2I5Npz0iqOq3jQTSORYKN1t6ict9mNWUpsHOsiYElAFJtlSanbs0JmxO0
kgbQn2yV6T6yDhh8pe+0p2/pHl+79pbB8iCbFMVYQ5pP6/veI182Grlt3MaDL/sMH7kbWFSwHRp9
JKZwjFMWGAGKUUEbmhYGReldhLfos4n8Ww+01xTkbch2qIDxnKsKX3SeqsNaTuJuCPYhabLVPAZt
UR8QI9V3PBVBd131LHtYuPGOHZfqVCnEyxm0yjeu7sscJ0zYcO6M+XxiJsxSbsjwaEStH+WCZltc
7iQ/NkJRyOCB8e9zv/RZk/iANs9xtMxAKgY+Kx/xXlce6pB3Uzz51fbY5Pt4d3mCLWNSlPXJrzEO
/7rvf9mSuQ2SRZHsT0XfiVSPoT5mwRg+7XplH8EZxZ3CC5eXn/6jj95QEBCwJRRpmdOfeWC+dx1z
ovZg3KYMzKoGAz99g9BVtBQiIX0UzytzyvW5TaU6rDvwBEMt0rwNPkVDYJKJmK+vn/vLJozZkOeH
AvzniCkjwVPRD+xYqP0U0X44uCwObrTni68ACIf5JGRKqPdGDtPJj9R7t6WtAg4pm8cpR7bZ7cEn
3Y8g6Jl7JyFu2I11KEUDS9jVINNwou9rszw0MFa3fVv508zCoKftCJeZibdZE3yfZfDgtrTljVkV
DOHgY+kh2B6rTPz2Ku60NLdh/utYRIDUwnTCSNdJxEcMbgAh7LJvbuP8i7Ib2lkJkUq21Idsmh6i
tatv+MBr99vy9jTMmrVFGz1dRa5jUjc7sIbc6RJyG4gtQYMZks2I1N+z6ZQB53/oI/rh9WN5uW7j
Ng6bQg5rxRO0QL3J5tPSVCSmPNsPatnhYSpf3qhrLyfxd3nCbewVBnKCYKCTQDY/oZWwgHWwAGGA
bw6MkfqeyFknYQESjtf/rCsfxAZiQfas27fa8LQz5JvUkIXyfacOIJ5GnrsbAShjUHg9TzUeHOOI
Tf/sUf3WbduXr/RH8ABmGEOMYN9J+2j9YIb8OxiEnVIdbuOzGS9GllcB4tLQZtDeK8pP4Px1ovhk
3IZms4DKfYWsUiq2bD4Af/9vF3HfyZtxG5C1V3NgsgyL190u4idJASZ7/bwvldNLtzJ4ft5LSIug
AIVw2lUhfRNWtHosq2o+hWA/jVXYlXe1P3l3muTmhr1dsQMbfACJiGIVS8fTUkfoY3ZlXDb5b76G
KcfLzSFQ88fX/7RrFmCFAFVKgToU8lYbREbPxhv8RHncDaXGbbRXeBm7LdjMU+jThoe1uwyUrZ5b
HLDBXnvdTYBwVQwdNqUOOUSojsN8a5TpyrnYWJ6qLfqeccNSACme1FqfdJ/9cjpyG8kTlcVcY/aQ
paEo5WGv5Nv2QqTttrjlGupp6HY6sQidBXhrVIjFB+Bv8hsPMlee9jCT/9wSIjIFwVi3uC6SkjbW
kLf7t5BReJbr8LX1u+3Y1vt4hLFMcbfO4xskW27gam6DfSZBhhXo6iilyssPow7rOxoo6habbUjO
NLdBvu08Sv0tCxH0Cf1nJ214q6S4EkBt/ksVFD3YejlLZV9ET2Jj1QHjuqhYsp6s73Y8Fbnli9zm
wixItgcRyq+U+XR4H7FhTdZImRsB+opd2JDFMvdJU1WUpVEhxbHHCMlK3Iph6Lw9v1wAF/jbvI9R
Ouv+MTfhr3yiH53MwkYsKlLmnT8GUUqGbTpGwRY+DNFiDm6r20aHKz+Rarsc+TolLW3oIQJJstvi
lsnNXsi6uqE4lWWpY3T2vIew4U7ajIyzy3f+I5XIe2362cdt4X4LluN69U9oQP9023r4fPFyLmng
VRLOyAOFdBukePVz4orAxq2YPMld5XUBRzewmsRmn+4gSujoRW1EF6RwCzO3e5Tmg0cOmcowAwAy
bcfrYtVGUbe2W8lWnPlS/uYzWxKTb046xIzbgK42qwlaNw3uotLVkJARKFGW0ciJuwrrW0YKoRMJ
56hw7vP2nqB/F4+UOuaHNrBr03Pf+rWO0pJ42cPYm1+QaBvdPLyN68r3CC9PgMunctyGh2wW7V3Z
Y8TI6a7buC4e1OUYZEGAWtr/Rqj/tHbD19eXvlj6C+nnX6CuYWTGF3uQ0roO3umV6AfTZ/19vtaV
m1u3CTeRIiwdZEQo3uWMlzQVj8HEz9yqLBvbRUlN/KjxaBr6URfnUXsXVeGtqeuLo3rpcKwENux3
0ZClw+LlMsZyCx6Z3t3qLJtu0wvQd/Gi4nLXCQgcFvTbQXvs1iLhNrQL+KvMx4BwlBaCn9pGJUCk
um3cRndNUYQrw9ooBfvQf31Vfa2D6EZlcuW8bXBXVuR+2CvsOqzFP/tanWb/Fi3/taWtMDruWaFN
UQZpqNrosC6dibvWc8MRcHu4TGXFwitqghTUdV/90jsMhP5+3UCvbfzy738EUUiFR1FXgqtokiAq
AZ2Djtuc7ge31a0oOs/BDgRwS9PR1//KSOGWA+TmVi/Y8C0z1VE0o7xN8RywxnWV53EJWJ2b5VPL
OCMxmiXyZppiGNjEYCL+sa/NF7djsaLo3vG8H+RC07bhv4Oe/BZd9MlpaRu91ZetkOXM/NT0IGeN
C0LVZ03F7NZj/As/QPp2zkkXpEPeRjFtyZtajm7maWPD+kCwHnlRgAhKDkzXJFFF4YaZ4zY0rB2X
kmS5DtMoU78onlyUcrOgv4Bh89D6FPzyKdnpW78f30gfioduX9NKoIN5qbK8W/x0pPty5LNCXzcX
mVvct6FhupOl3Gjvp7VSCd2aT1VlbjwoX3ErNi6sBeCgDv0OS9PoP5kX75uW3rmdiZU96wAPfQDn
BykDN0ICb/ifmRw7n3+Refb9XIbLFqR+NZJj04q7GTpnbm3V0LJ66CPkFbRowrTQ+lO4Nznoj8Z/
nQ7FRoOZsGfePGKOsh1WFa89e2vQhnZzhTYebGtXAdVuFaS8ZfpHWJPiQ+4X/7nt3Go2X/Tetqqd
grT3tvU+XOp37bg6vlr8JZucQaU+n30/3TpvuwuHzjuIxW3+hNuAMBpCerDCRHs6Gv1x5h0Yj0Yn
+jnGbShVYcoGPZbRT+e87pMcpJvx7gOa4Xbmlgnle9ZUo0FRq+r295ovsCDob7itbcXNeZQN26uA
pGXVRCfuNWMSCky4ua1u2VA+QKyp8A1Jm11DNiR48mj1w2lpG9hUQI7NBFoReMM9LSLxeW4WpyEO
bnNtLn3QdWuU7Wm9gh44waQs/TROa/bx9Z1fKbJsaFMzUlC9L4Sk0zIWzYFXfYsWZhZ633JIy9zo
5VxhOOA2vglA2VnpPSdp2JRRltDQqPeKNODY3FuViH0y8Ur1tsQovP0AFAug5Vw9uNHdy7efkSmK
4+t/7suxBS/rz1NW0tRGdrTZUwHe1ZPw2NduEvMNJ33tLC///kc+3O60CCeZbampurVLhn7iNcQ/
fQE2kkzo1S2I2YArs4aMD0Tuqd70etq6hSWNc9ptY620yUYzDLhvzbb8lkCgJLS+JaXDXi5abaiV
nqXc+OrvKZeA8dMqUF8hQRUcN9JEj1PfVpGbqduQK4LzyMuA7+iSRdtXXkZ94svAv/UccPFHLxTf
NmGr2eeuFFW5pzKU8xEDLNV/ZSfYTw8ovgeIVRX47KTrj+28+wcWgY2Gct8DNdpeOanvgvLKush5
0BfDrODMdvqLwxXHPSkdews2ijj317HF4wlJ/bWNkgaU+GFZ9zdu7/+4jV84PJuuc/F8bjCsu6fb
QPL7XYEAY43K6GkstvaQVaI8RQaDgcva6CSjux8rWemk9lvwlUGTImYD5KB6TIEXsei98LhtCm+p
xQxKKlps26kyJGwOme4bp0IUr8zPzXqZmzYYVL2mUK6bjoPEu/ZONrc0HcQ8z1c3pWGXKXSsrvMi
xsv8fMepWBz3frHEP1wS8fomI6taLygazHNuKi5E7haumQ3mUgFgyMMulnSp8TKl1RL7a+nYLbZB
fEDcQu9tgx/yfPAxZ9V9i/+4uQcbkye3fSxK2e7pTLdvnSoV8KSRWw/KxltpysSS+3pPQTD2fX67
19VPl9DFbWrVEcMmkCAc4Jh104FAFCr20GkC9afTVeE24EqRXWGiu9hTGjTijViMSWg/3SLwfjnw
cptedcpmbUxm9pTRMYhB4qePGwS+HD+oldpBdzBouw6rgyw/i1nRkXiOaqcMjNm4Qg9zAFuh2JZ2
0Dv+WA3+9pYNg+e0dWYDC1toAzSBJ7ZUF606qg3zqJKObjNzzIYWepWirfa7OYWqx4/A76tDW/pu
LJXMhl7ldQUYXbdibqKZq2RYVHYCbjG/ESgu7vXvOMFs7BUymjDQxbimPqv53QopWXWQJeFPqo6q
79FFzHXlOZAEchwd/yIbh5WJcDEzLad0LeBsuh6z3mRz6piAA+i5K0Yzo+zokE8psArTQxb6/l2E
QWG3xNbGXYV0UQzCu2Ma9D4YN0vOTz7eqB1Xt8LIYvwN8A02pLWm92r8AHi8E/AKxADPT2UIZTDu
LR3Soc5+kfJ3CYZAN8uyUVe0WfmcoTJLdbTfgUauj8eF/HZxxhhefL5tb94xbRKMA1C1b3i9mhjg
q/LGvi+R/4WLbxNhbrqvIozoDak0fX8XmW08AvAR3ofgOX/UcxZ85/l8a2r9Zb/MbGJMNfsoigv8
IZBE9+OokfO7dRiqb27HZPllJUez7mPYYyZn2h+Ab5/jcW7cwEpAfD//CBtrc8xhNX0KwvT/loyk
EealnTZu46BCXftDy2mXYlrmc+St30rpuQUrZgOhxnqWECvCldfD0KZVwMzh4nbcTNUmNWojL8w8
b+5TSH0nc0RILNfSja4Cz+DPT1xXxQTpQ2wdvqx6w3dASZRnnPjdGbORTuFQe2s+LiCMq/bqsJEJ
gxDr+M7ti1oWC7AchOBAIZ+aerzzoJwXg8fTbfYMPbfn58JR6rNhZl0KHVrvfvh/zs6kSU6c68J/
6CMCoQHYkpk1QVaV23bb7g3h9gACIUYx/frv5LtyqZ3OCG164Y5QqoSGq6vnnlPFzf2mRsc1akNU
1CNFLmA/f9Y6eI8ihEOzrl//PCpXMjO4SL7t+YoyJ3zKvj/TYBQP+Ro+9MuMo6M95LR99Qg/DXH4
RRRL+aSmokqZBvy0rc2td4Qrp7wNVm3lipTPsvbniKitQ0mLYvdjHwXfdFmuGQRqC5Isii5fZV9W
blPBBq6g0822PYq7sybjmLXt0J20ZsOHPw/plR3VZq4Mxq2OEOqeYSqpjrM3feqU2x1ACOsc9hdT
kVFN3XnUf69IcCTtqJcbx861fltrO2w5PDo0a8/QQT0OZEJlxK28z7WmL//+yy10g4Mf9CxqDMkS
vb8j+I/bUFtreujCaKvUgnZR8AOx/TphHnMrVhU2adXR0Yu5WLsztrn+LoRa6YkSlh/cun5JLf0y
JDVv8/8F52cT5iTpiiYZUGPq2Li1qGtorBnlkfa8HGrth8m4acfDy+aswCpMiE9oex5KX2eiH+Ys
aN3qbIUNWTVBP5aR5M15lORxn6ePzTrfSEFfmYI2YhXAwaWCC4I+VyL6B2VoRdIv8i+nb2kTVrVo
ctAgW3tmUfBh9tas4ojB3dq2ViWsqgNf4l3u7DFRqaTpqiKDkIB02wptxipeDfNVINQ5Wk1/kPDE
OsBo3fFYtPGqMmq3XAexPrM4/+rJfE/MNLqtfZuuCqqglGVEFebKSE479cZjTeSr26hbq7PNJ4ai
x8uoD/4Drih/D3Af/XPTlw/3m+jehqskZRIeSJs6o9JBfG4jjx/5jneCMc+F0wO6sAkr6PtsNM9b
7OTM+zCEsOOgsed2X7MRKy+kQbWKXZ3ZOkdHLxwKIKLaTVJQ2JSV3whDClLoc6Tn7RA2/dMOffob
S+nKyNsiWXwqxaq9tjtDymF8N7FgOYZ51KcqB7Xv9HFt2OoiQo+aQtmegx3LaR+n6iD6tjzJ1d+d
kEVhC2Z1xbwv0VRhTYn2PG/TA6xtbmRcruyRtlxW2fo7bsh1c16DRp63ds5P1UrXG2NzrfXg7YlX
1dMK3+exOzcQI667PIYz2vK327hb6zWSFBpCXtucS7/ZH4uFR1nXrflxaIZbjyJXbuXMOlMXiID4
M8+bM/E6/723LEomtF7GVFYReGOvEqetDMSNXeLKYNmek2PVjUMPQbnzprcXIf+Fz7TbQWhbTkKV
AX56sE8/Dzv/O/bad7Smbk3b/Jg/FAHYtKg9j+GoTtOQ7X3gpugubMDLU7HakJdG3NG2YdJU8xOB
65vb1LQBr0n6cx8vtDlPbQkFCG+uk6J3sg+FgLgVs0ehD4kuSMGcOfm5RaANZykck8e29lc9zN0Y
LLI711uO9FYc1I+jmW/ZfF56+Jujyma8piCko/R6dZ6AwERPLOBldQA1uWi4nPDih+Kdm0aGsJmv
AaDavHVaQQTXvw+n+X035x//vDdcWUq2ENgyRkFN20Wf66b+imza586DBNCf275ypNjMV7sAkO5a
BCFlXKr+oAQ8ReuxQHlkBVVMt2jeZr8ao+qcEMRo67jMh0jtzxPNbykjXRkdG/5CJIIymC1QZ0JZ
fCDCNKcuGsSN8bmyadr0F5Mej5tpxHke9326LDmsEsO2iS6v8dV8IEHY3W+NIjc2oCufw5YH42Pr
L3s/a7y9kRamB0sATA5FjEQ52W/iTmgtZlZwolCjiiPSq5MogHdFwAs3XQJhQ2HtmI/G5Gh8aRnL
GmLue1Hd0om5NjaXCfDLhVMvY7xO8H0811BzOcVl/x3et/KpDgJ142Nfm0r07S80cUibZSTNWQXL
YczhPsDW5sOfF9q1tq3gYYqXTXrNqM6zKH6UXvdx9PobAdWVOWqzW6b3xr3Ylubc82X6SwCz/NSj
2rOA/y8fklb2+tlnkRtLLGyca27mfMDDOT4Dl+RerL08xjkr3bYKm+aaI70LJNyxVVTjDxmMDwQq
0W6HpM1wzWKtun3rFDLWpT6uJX0R9aRPTt+XXGbtL7Nz1QpVczU6rsIgOsaiC0811Fbcsvk2MWUk
DEmC2KgzX6tnijtLEg/TV7eeW7PelIyUgFjUuV3FYzuKMiniwvE+ZANTUu9+2OZdfV4YvOL85amZ
jNvN30akzGYqhCakOuu+hKRZ364JGac7t0GxgmUviJmpw6U6w9KnOYD28Q4F2d2uoDb6hHTcOpmd
yPOg879r3BN3Nd1o+speYJNP3pTLbkR54llMq49stOzyR9YN09Pit+S18Dzyo8lV/cVplGwSKoYC
k4YZmjy3kYkfAriWHJDPzG+s1ysbvg3QlGOhBK93eTZwuvtn2abhrgjI9jSVnr6xdV7ZlW2OhufV
Vsh1kmctc5TnwC32oHrCjm7Dc/nVX/aEKVcRlG0LtM63x7ldy9Pai9HtgmXTNDCQX7uxEQVqOuaX
jpuHfNzdzH6ETdIQsU45U7Q4VyAeD6oQNPEkcwOwhU3S1Kic1XO4FeclNp/rsrkbwvK924hbyzY0
yoQByD+w3fxjPg7PDdWfXZrmNnibs6KbIqnQ9BI9GNV+CpT3za1pC6wYxA7776IvztKM0OdhO65w
wg3P4//B8+jad3nreVmoxuPSjI8z6T659duKJQNv8ZFDQ9M5CT4Gu+iSyoMlmlvj1oHa46yeRSWL
s4eU3WkFkAzJBdj/urVuLU28L5tWBrGXcV+/Sraec+PkFA8De+s8LTSqw4o18LJIduHLtLXhS2Fy
p0OP2zhUYJaimbqyOJuWzi9RyZZTDydVp7wrt3mozQsXsrW8AA9FLtXnEjqxPrkRZ/z+aOI2DlVK
rJ+GouvSSK9MYo/1Lxw6zhpy/8F0b/CifSSxd+tm+/t3WW6TUEAv54iYxcvq3pP8sHqtPLaFmH5G
ahJ3SLbpu63rvcPOeOm0JUP18e1+TzzY1slQetm2m/anF3nTEReK3Kn6kNuAFFlnUqyjwR9Euq9j
WbyGEDlzWg2WI+D/lXnLG0gH4ywRPyGv3x5lwIMbh+C172CtY0ZHhCLaK846ghBTI7rubidT/aQU
XoMUjeHwjbL+J7zVuiWYgR++/QwiN3AGnUYv0ytmcVSNqI/t3Ip6uc1NlSyeMXuRWyNrd4JE52s3
FDdit0v//put4jY2lccTrcAhxpmZt4/NUj3v1eYU56AE5e2QlPMiPY2ShTPLtzDplu3TlHPHyWOd
uf6yQVpO48xl/vZEQ/GziQc3nJHbgFQQwNZbQH0qM3p8VFveJAEhvtsJYyNShkELmRdLntV186hG
9mVD/arTgrIJqbEM6TQX1MvATH4n3dLdB2RyUwrhNiAFO7mmH/Y1zia/+VkS8MID8mluB6MNSDGF
uR3kA46ADrIMkZr/CX3j9hbM/8NHxV0vh0XH2VZtX2A0827uls9uI26dumyaZL76PM/kDpnQnc5f
t4EXN7be/73J/mZp2niU6jkTBQ6SDGI7+ryRcLqbp8g8F5XxzZPEJeK+R8l8kuswvw8L7r1ii9OP
G6wp4Q05mOUziafiNSAwMUogaMQO0zrFUdLN9fSdoQzmQ9jS+lsldlYkQVmLd6bSYZHoRiCPU8TU
/JTgAz9Tn4Ft8vpagXRcgpMqInWYIt98LaNuv8MDA4qCl6Z5KUsC1921mhYYsyIQTjovnkxSYsqc
W8H2w+YFwUEUkYaekvKXhJUlHueXIUwBXlRf1sgrIc8ZzfwOzsh1VjSeuvcgpvsolqVDl5bYDZqD
bODbvaljJXwhKM0zuA7JZK9GPOW7OTtyGw7b+AhOf4jzjMPEpV1Em5gAm8ifp9zvXxe4TX51oS5r
c+l4h5r3nwMue4+wJf0hw6Z4LoJ2evjzz1w5FmzYa1y7gfdM5Bnp/fs8Uu8XhPQ3/oRrbV9itV9u
qFIoyN/AoD3LfbzreGo7cda7mcZwm/VSTSR2IBN5JgzNZM4/Qp/QLVC1/UDzGfkZFY9RpkiUJ9R7
7xFyq/Tu92kHbitrRW3Y+lg8cZbXKIGf6FbcN6MhBz3ubgbHXFiblWjm0TR9mWeTGHUi2Hau4H/r
+E2Dt9902QHn1p6IMiRlHslekUM7k8rteLAFtoIZHHRY71E28Xk7XqyvDn3d9ie3qW6FEkUrJ6+E
XnvWj/l32ZJvcHr9689NX7l92NgX3ycIVPlTnpUza46yCOZTSOGvXUWw7om1tz/uEM+/8WNXlpWN
gSmkZVaopefZ2lUBknD6lTehUyqY2xwYisvZUErsOtsUj4c+Xk/FErohg9wGwWbOxkjzER3PfXXX
+d1zMeZuanvcVtpCaUoAI2Z83VlHDFIEUXXioomOf/7A18b88u+/bGW8WQVUAxAVjaPIDx7pqyTe
g85tUdkg2NiFsH2EaFvGOjz7wQNkTnZWfXTrurVii4rIi/11nAltYMPif5csd9souXW4mnId6q3B
qEDN+CHqH9qwd7ut2BhYV8A9zttJnMHo6YwSWwh68OGd04DY/FfoDdqw5dJrgQJrP68PYeS5lQBw
GwCLarLrvtrjrIXvTNl5a8LgaeA2T2z+C9OuoLlmcba28bNuzHAs/Uq6TXGb/5IbHaEpUITZKvW9
ruh8qKLScenb5NcYVaWqZSEyucqUNvljtDqG/TbxtZZStIKXIqNLMSSaLPfBEP/jNlWso7QjJYGz
QSWyevx7Yvqlbme3TdxW2Gqgo+2HlRSZkljtcSAefaZf3XptLcsGOxOJtg7miJOXefM/tN7fu7Vs
HaFrThrtk8tYe8LPiFd5D+uAdJtT6zYgpRp4lw1bIzLk8jiEAZb1UEfkRqD7vwfr39yybETKNGqF
1QPQN4gVY7lv2viHtRLFI2xcEL7z+HvshWWyRStPfd6Ir1jLzcM2Yu8p857KpKj95SToxPHM6KG4
oMCB9rJ2QUnwRq3yw1b1xG1jtcEQChlzscSKZytJLpN6dHp45DYBIgrT8kqhXV+IBTomrZ/o6sY1
9soRaVNieTDighfQEOuwTlFrSZMgDN3cy7lNiS2djnlJNpEh3fFN+M0Xg9XoNuusFKKGVbkgQcyz
TfvLUfrDckf5fitBeW1UrMChLqt2JEXBs35m73ndVQmgH7c8kE2FrTGBWQ84mUw28QHx5bd43d0S
HjYV5hlYaHOP8SzG5RkyNDOyNXXkeEjaXFgcF4jMRohaQE7vxxxB041RN69fbuNgu6qhNz4D8pOs
8yCY07dQjbhJeVwpCOM2EKYCOrRqxmy5QEjJfDGiCAVsixKC8+2gi4i+FnkwfPBzGKYe8ikeZAJf
q/heb9NyIFO/uU1bG7XKx372vTgPLkZxz97eZaiscqro5zZoJSXSC8NmWDaWNGu6NiN54di0tRwi
uRmhu4hm/gzWzYPhM52qWzjdlbVmK3thT5O+0TTIOmmOVKh7ss9uN9PACqKnjncj4Mggw0PqSfIy
LVd+o+krGYH/sMxM4kEhxkiLttOwSd1+0pH3x70OlNvF12aa+0BqNTEvyBBIP+5kfHJebTYd1lZL
5UMkK8imBmMi/Hedit2mio2CEQQC8TpvJKNRbpLQkynZC7ftzQbBfC67riNkw/bWV8e4NGECBRvt
9lJno2Ae7QKUI5V+1q3B923o8S4ib3T8ymSxQbDAhGwLzb5nsoy3tGsuk3yaq2SOmWMUZtNgXK17
abpgz1rRN0mc51+6Kr51j76S1bTls4Zh0LKI+h2vZ938QbOieqeWvvzCV1k8sL4aHG8FNhq2I/nI
Yr6teAyI36O+Eqzo5Bbo2GhYHjTgIRe+ZNGstgevaNtDaEK3OhB4Vr3NNPgxHjFIi9ZjGh6naOzv
lPSZ28y02bAp3Pa6mEeMimmWxJvilx7pvBvh+5W5adNhuzL1sOMSmUlsNoeGaPUwyqi4n8s6uLFX
XtnhbSQMtfsmjjQqn4sWLAuEvQ5DG9y6XV/rvwWceL6ngm7zlyzcQrhuk67JoKoiX+acdW7xt02E
5WXdw4RjXDJa9v3D6EHGukIm++gUydraShCXaSGRjdGhwBESFQRfaGjcYk0bCOtVW8HqS60oWqkg
ahCHyQDbphsz59pntU7XKjD9ANueNfN5O99ROODc+w3qlt2Gxb4O+zGJujqaMxHp4yCHl0WPN7bj
ax23Fuvc0zjvGjNn2tteI1VGh6Awo9NkZzYThnTdOLHOHzI1eUejv8EXxulRndmSbQHjYlb7OmYs
JnD71O1pmWu3B2RmI2Fzz6Y12LwhY15bHFgRvfOq0s3qltkenH3Imqjy2zEr44+13xhce2rX8b7s
C7/keL149lHAgLYNa7/IYvwL1a1OK5PZGlmq7upeldUIrsOTCeQ8ezopp8XDbCKsbCjSX7wYccME
HVEG/sETfeR0YDCbCNtW3RTDfOl4Oe+Hrs2fxESDk8vCxFx7O+Br3UIXBK4+GUzGzrUfft3i6r1b
09bC3HvIpa4ot8tyyLskFZ1eZex2/jOb/TK9wTEaNUNmGv9HPosPvlqckGdmM17IHA/1MqHpfFTP
+XbvT6PTdZHZfJfhednFsInOSmKKo+okOcCz4dZj9e/3QWYjXgqmyn0HK9VsxCvYmWoi7i4pfLeN
0BbBQpKuVbzwumyL1w+BJueyqz84zROb5mJ+BYuNtugysYn9TjX+d28P3YpZmE1z7XvX1xWqALOp
WP8NAKaY6WawdW3ErSMzzONY75tsszVczmLoDtuyOiW9mY1zVbysobu/6szA4jCNRTw/+qRxE4Bk
tvlfB97DMDBLGUJbeUD14ZGtMOpz+pw20UWVlCRAoj7TUEY+daw1pzDqyatb69Hb/SpfFBwa1qDP
ti1+5Dyjs7gRovz+/ZjZRJeeWVDhDUNncV5706mfW5A9o2/abyGMbd+RuYwewkXtnduKsiGvsI5h
6UkmjBMT/ikPTXyox+Gr2zBZ52jAG+j4ilBl4eB963XYJFGfN25nhg155agbJbsXN1kxtB8JDIpl
TJyCOWa7a4rC33s5tU3mhYY+mJEfVb7HTpE/sxkvvsk4yKepyUYOJnnyUCQc+cgYug25dZJif4y6
1lRNxhu/O7bzgOpLyPM7tm4dpvPalQ00tXW2F+HXpt2y3EAt8M89/19y7r/PMszmnMAfRTGKUHWG
0TEPIu9KnfR62I6GNc0zlL3kHe/J/josoTlP1bidGtKSR669CntfOMEPTKrmeNkM42RhKh8PkGLs
07wyMznxAdRX0DcbRhtq1AfFEA60VTGf4TjrhvtDwfbtvuAbGDb1EquXbuH3mZH73mxOuQZmq2WV
QVhtBO5t2djnSdvBXJMb5paGZzZC1bB97UmFPJIKcjhw9S957ehPzmyGStJoptjLtnRumwcFH9yf
5dKW3/88aa4cfjZEFe/1MhtS7akn5+/NGB+XIHZjMZhNTxmW98hS13ta+hSyU2SEphWqk9wsJ5n9
xtmudbRGMhcpIIRncJRLUrXV327DYsUEfrsCwN6aPYVAfX9YUXV5P4bMTRaO2XCWWHIvivNpS0Oz
BmnOmiqBoodxAj5w6lhrqJmiqGs4T1ej90dCK3lQct/c4gKbz6riHI/WRR2mHp8/hEjqJGWce27b
o81jhTAn6kpeCEidUJ4siCSTquBuunNwZHw7MFODF8lemC0FT97fLWNZ3y25m28rrv1vGx84RNbG
kNB04eGXQss7NnZuBdHMBrIq32Ar5zVNW8i0bvFHnbduZ6mtyoVngEgIHQUpjbH2w3KgB6SV3S5K
Nos10xEBBgwDU68yaW7gse2HjkUBzFblqrTINa7rQYrK2e04xiE7VtQtRcdsGiuKwrgt+zFI954M
h7VFhiGHKO6Ng/rKnmsTWZFGHTeZ8zVtWak+N0G0jA/l7pe+W6bBxjM81INBY0PRNCxR2xbJpPFr
NxCZ2WhCGbYe7gI7hl10Q0IWKCFehDSddl0bTYABnBKb7tbUX+Y1acsxPA44oNw2FxtWW+cATg+w
5EprUsgEkplPKrpFrV75pDarViywFNmVh828lV2ydOND788fnUbFRtXieWMUutBB2tOS3WkPRQBz
jKSDW+vWvhUttIZ23rSm1bQFhzqYHnNvdKOQmc2qabmL3RRhkIqD2miXiGJwnIg2q9YYGvI9j4O0
WNkD9LJgl9ncen659jXp27083vowqnshUmXiD8uU36Gk75Zw27W2rchibrqwLvQSpqSkr6gofs+3
0O3gt80gO6rVUOl4TQevUMVhqIKLxD/f4MfhNlesyEKQjZAhZFhBkOXEQ/6nyqhPTk3b+lK+0oWQ
OQ4ipGNgTjK1Am6WQrpddW19KShxAlmDQ1zKA1yCCjwbvcp1NQ9ufbemS9UFlOoWkVzrDWMSdtEd
xJn/cmvbmi6Fglq6N5ogNeuckml52Pbdcbe1brr9zsUWb3OQQlB0vfOYwRNmtPiOiUybHoqnFRAs
wZh3GwCPNqfVhyikntuY2/BQv8cQ8RZ6TdUU0rsIIe+pblbltpJsaJCMsoG8UL+lU0lYgnf2JdE+
armcvqmNDkJSsYIZrFzTRiwVUI9geNB4HHDLGdk008TCSS1lS1PfL5/NMj9tc+jacysfFQ9+G2zC
W1I++/FTXG7zgyArc0vZB5ct85dXo2aGQxH85pa02uHSNdWl+hiygR/dRt1apSRmHR7BKooDIzqK
3D/BFcyp1IPZSNO4hJLJsdnSqhN94iGvc4D5kZutOrOpJtxaRD9u6Hg89MFjHG3NKYdShONCsvZ0
2vO4KhgG3ee1fCTSDGne7LckCS8T4zcpKRtqCuelpAo3OGwCxXRH/JB+V7Fo3tPNDDf+gEug8ruf
iN7OGn8alAdJcZIOoY5eikgORyUGcVqbyMMZQt3gVmaDTnEPs/J+CUkatuUXFvaveU7dIjybclLe
7I29ZgQoXO2/0IjqpJiEcEt82aDTHDBc6+Sl9SV858dek5jB/9dpUdmE0yB5B4GrZU3hWlp/bFS5
vCwhhc74n5u/fMPffVtrzYab8UOw0EvaeN32viMwtUlg7NydVB14x502w6scCtQ/NGXZ/P3n3wx/
+5v0P/IXK44qCHeZtFWE328erq7S8+58QG6f4Oi7vU6kRyb0zz92JRq02aptou1WDwwbKp//Qg3A
1zCWbmeYzVb1olx4p3HK6CU6mHb8t+h2x3PAJqsquIL3cE2akTZQ5WHuZrwdRG6+Iswmq3iofMj4
93Ma1MI8wvptPuGu2bvFsDZaRRjrDDRk5nQaIDpxeYiCJZvjQrahKqpCpAnA26SKtzSJCP5TrDfm
5ZWpYqts8SDvVq8n6DhZvON6IVmGsHHTemI2TlX5IWgwH7O+KaCDs3hzYvxlfec0y22aalhhu6Fg
n5ziAls9yNDLE7P10Y0XvysHgM1TraNCkUunlnSGptqHKYDaXKIqvOOSqYSW3VQ5Sh0xW27Lm7wt
RyXkkso9+DLxKcln5LXdxsiKxkfQcrXWYk5nOfIEqig1ONr+s1vj1iHftVyB+l1mHAGFhgFufF7N
6pTlozZbNWMtNfXSmzQOV3WCu0mLFGX43aXj1MarGtMCJJjNkg4FG+/Hbo2goQGrGLfWL0fALwEn
DAkWEdJ+SfuiEAd/n5vEj/jg2Pplvv7SepvDOB0PcXO6y94k9Qjt9yZub0mo/z6yorYlphlN3Coo
5KdI4LI7HztyVrA2ethEXjudINRGrcBGl8tcFGO6ePQZxQA/FyLcHD2pjVppUlSirzHdg66aTtz4
W4IqZ7dnVtgmvB36qYmnfMrzKfXY1j4HnZ4f6omHNyLO3+/E1Iat4rj0cUjtS7oNXZusQfy+kvy9
05S0iajLgS3yqZrThfmPVfPPXLhVuVAbiIpYHQjuB0vaLlt72KY9SHZqWqfti9pQFEQraUMWjAn1
1Xzyt0keGWrPnFIV1IaiSD0HXh9j4/WDrUq1KSGGD+Mgx75fltgvC3UxlITjXKN1qI/fyX0cDn00
Ol3HqY1FxXVcr54v57SPyEeITD6Hu+82D20oClPc6LrCmLdBo0+Vzl+17213bhPRWkJMSyhb+XRK
JYroD4U/6EOvb7R9Ze+ysaiGmxrURmxSWBuuh6Yb1P06jfVRLpVbTo7abBRnrJTFJKe0wv+7G5F1
vZeKu4Xt1IajdKH9td+jKY3AtWSet38is25vIMVXRseWu9pniitt6K8pMqJ1/QCZP/Wu9vvqcSwC
cetHruxhNiYVmlbDDppMaVBND5qwT1tYOkV7EBJ7u5zM1jB1MfhIWzLQZBq8Ian97Ubjv78RIsf/
tnEJ8WYf3sHYHyVHff0wx6dlNXBtBc38nkyBPgRd4R/6HOW+TgvBxqRQkRVAjXqe06EbgoMRvjr5
xe4mFUBtUipY+EYgFTKklRyzlUevtNI30mnX5pG1giVTXeBPSBsLHbBHb+mBvpugO/YQEroRIVz7
CSto9SNUrKkQD3ZRGaw/Wj+uTovBqksGHd8Ko67cx21pqAhyWG0w4R4b95X5ZqrSP5mRtsdKbuSx
ECN94JuvnAJlaj9vegbfWO1FnW57+11XfXUSPi5aTjPJ5rNiHxqs0dDNaUOjT0W3yGQoUNPq1vhl
wfxyiJWgWD1/5SNeCfkP1I0/oWjop1vTVpjcVgxpvOlyhIHnaROqZ/VvP3bEzRSF2vBULWRJujhc
0kAF6qXIS7h+zq1TtQ216SlddZKbfBzTaE2WXcvvg8r9b24Dc9lcfxnzEF4cc2PiAemp9lMTyHdD
G+2O39NKfVFYBYAM2NrUyG1MxoI/9nVwIyN4ZRO1DQfL6VJs2vM2LXIyHWiZBr6WydzVJKn58iLD
fL/jyu3Fk9q0U64FUssQj0tByckDJSVPRKTkg9s3sK62sR830JDeTGpo0f6DhIj/MBMoYju1btNO
dIvnlmh8hREu4C/5Vuf3ZF7LGxvC5UT8b3qT2rjT6jMzezEx6cQ22ibtEtFDCAeZAmAFTrImDDy3
2WSjT4yPEdQG/TGdL0KDLZylkiDf9I2c2pVjwGafhGi8uW73IfXFlr+XGhYCqtPkboogAXLjN+Ir
Y2Ud/F7rabNHxZLGqyKHLURB1BZo77wEpjrWcVnctcg8J9FCAsg74tbqOHLWGofxuz/VYiRPfM27
0w7P7JO3uvER1CakhnkO+nWfyZNXlDTJdw6e2bGShNqE1KIYnhY5Glel0gnk/VoeuZ0INh8lBio6
StB0LKB7Ek26SSbgXW5rzlrRetvnuQ2DOY33BaEEhVBz2tfheuOx7spktTGgTUpRhAxYs5pLkyf9
2JZZoUOaNmtEb0Spl8nxm4Vt40C1F3T+2iA/vgr5E29FBzlB3eLPw/O/BP7vGreO47IZ4OldjEMK
5LWMMfCgmLfL20EJt9ETqgS7h7yoh8dlq5rDVHTNnT83+Ym2TfPjz1249udZEX5Yq8Ys+Eopb6CS
GkVfRd5/dWvaWuZ1sK6T3sY59cgKL6e/qtBNtZnawFDV7zBNZBOimKZ+hdAHnd1oQWq7GS4cyKSO
8WDBufcOuc+vrHAzo6P/0bbSZY6aqgFrwZc/RYha5DGq/3Ubait413MOT+dt7y/u6l/H9V3gTY5L
2LYwVGrRZopK8tTEDQK69USb+Mbt+Mrcs6nvnNBV6a3A1tMAawi75cAW/clpRGxwso7HvWQ52i6M
BH84ahRACDemhNpwIwo+KkpaWadG6y+04amkvhuwRm16ihrf6/Iw9p9Ks72PmfcxNPWNWPFKjGKj
U7IVi9aT5z8VtDcP3o7IgXVd9NwYnx+haLR/cBt7O96dfN3uYe4/QTUzyev8GerWH92aDt6G6SNS
7xXcKMlTHusf1SiPBtayN3bja9PRWkSVt25cLJH/hBqYH34Yft6G/JaKwrW2rYPQyztR6AJDUuju
uW8CfoQnrjg5DYoNUGF5Yh4G6HjfdK8y6mGjGY9u8kHU5qcGeAJXfc79p3gZXgpqHszmpkJNbXgK
8nBxE9VoOlrlIaL8ayH8WxVUVwbcRqfagc0dGxm6TfE0HLffPFyT3CaKrQRV0y4qZET9JxHVH7Tq
/o5afSOi+X/Ormw5clTbfhERAiRAr5Jy9liuyfWiqFEChAY06+vv8nk6nafrOiIf211OKxFs9rCG
vz3228//qwzVM4MClMdj842eJh0ffB/dVv9c60B5+GlJ3b2tSPm98etZ1eKd1tHfHvrqUAauZlNF
sR6ssTs1pIvT+9t29tWR5LkhHTLft0hiPwd2S9b2Ng4Zv5Z/YisUQ73GcnhTPNaVTTSvbqtjr5FS
xTqWEQzA3KUPpjZRbtmyrezfM1n5y2pfK0BtoRTzaA2DC2PxsSQr9NO29cbi8hoZVZZs5oHX7ByP
+auZ4ldll9tu5Gtk1Ki6eeHT26np8od61qmog9u29jUsyjVl3E8ztkk+op4bCg3FsFxmN+3Ba1xU
FRd2LUA6vnjd6iPU+3k2Gv5eLfy3t3l1V1aAvAfEURz4eHydKr9b2vE20SR+jUhSatOmsZsF2pCr
hLvwRzsvt+Vu15Ako5nISeEoIKkkGabxsM3uxo++uitrs+RaTcRcGPyQQpMs/etNb/IajSRZ4+J8
wQeD1IEA26RuVLflJddQpAg6k3CFH7fzFE08McIvYEpCfeS2B78qExfCbB7R2Fym0dxTU/3sRHcb
iIpfY5GGcLNS56a+4AABQBUASssTyIMNt73NazQSfC6m2QZ9dZlsuR1FwV0mpltbOtdwpKWwfRz1
trkY037zvP3p5XybqD+/BiNVJHeVW+rtDCsSkaxsChKmw9tytmv80dY1EzPSbWfH2yx0+SfOy/fa
Cn+JKddmf51ygQe0u74Qbl/zDbT33kU3lrHB1ekMeqWaphnZeRyWpUojbyTk9s10m7c0u8Yg5ZNG
sKK+uuQk+kagt2ECc1uGz64hSEtFAk8LWWOSnEPzse2XPdfxe3Ta6F87Rexa4mnugx5CZnFzWdu2
+T7bMPjgm1G/FFPMD7cEAnYt9KSgERqqjdeXbV6/VcbdMx3chP2Csu8/M0/PuiCnoBlf4sbp+7CV
wclG3fjOdv8Pfv5/O12wCvnnx8shMssyV/UFyt4uk4vr9rwJ131RrTRlUTilRdcEeUL1MHzahNoO
M/bw95nMw1eMBYqvDPd7nsHXPD/YqRTfF48Wh6C+rA/QqBxSOOjQfMeCyGeF7sV+66P6pgyAXQOc
eDlCExDrfsbwKYNhn038YtlNxQS7xjetXK9ROEM7VY1bYlx7sMN7fMD/6BL/26Jfpc9mC2FYQZvm
oglCcKqBhs6gzDjKowFMpk0HuMNEaWA6qL/B9esIyCtpU0LyJZ3iItz1NkRXMBoMyVilqElA6eg/
8ooGl7yY9KEspiCzkDU5SDDJv46dkg8gqYNIruPYZzld8WLoW1ZT85B+nse83ENY1997hvGy0/1y
glphc8m77r35xb/HPnYNusp7bU3XYzmF++Xn+BKMtxnIsGswuYRHyli3fYO0JAyeu2lYEjbE8qbZ
JrbpP8+HGIBYNG1Ezz1n2/qUi6VaTDLA2D2+qSqBZck//0LV2Hj01Rqcaz0N48XHRRyfW1OwzzfF
puvr0nIMvvga8bOMdrVvuxiDo27O31mfvwTX6/sSinwhh0DJhn7e3A8nTmwOAfoYuQprwY287aT/
z81ZjZCCjwp+nlTYfBa+Xr7kXPnbQuz11SmpZ0Mv4Ng3Lv3gM0IAdF4C+I29M1f7971Pr6/O1pTc
NUWznq0nY5+M/aLKxJPW3rSD6PX1CWsGDnEnz86b8ktSvgHN9zCw8NNN1T69vkBhJzAX4Vyyc9VT
mYL3VsuErA1RN4Vaen17ltZ7XtdqOQcb0a8dJlJ38VTE71xxf1v9qxNMnPRB36NRzp2DAZTrpM8G
bdbbLgpw3P55foNV5m3Y+eU8xKzSSQjL20yXcr0N9kmvb7lCkmFbqQ/O1JkeE2vX46IrjbutiKHX
Fx1MSVU+dzjBVRBGOyjdwwBmLbf5+ZbwQ6+RvH2NQpq6Zj7H1tInNtsmzxr4yasbD9dV3iuryZcj
m9ZzVOXj9xp6j8cNvcsPNz399bUF2YiWj305n/simC9lo/HcSrnhNl84eo0YZhDoB+YWqxNtfdwA
U0eDD0DXLb9ve/yrArXqeOhXtS7nys1VFlhZWrj+cX8brJdeg4anSAzo5vL5nAM38IJiY1x31trI
3Rb3r5dHD9M0xAWyBli3PYj5q72RRsSuwdQxXMPQnQM3OBdFBumBV0Wi26hb7HpVGgsr5zwi9tIt
/iUuc7ha5jcFM3YtLmklYRUo/OWlNbNNBuXNAd55t0nVsGsgtWOLrNuqrS4b6fj9IpsF8mU3ep6x
ayw1QMJRnJexvggjH0QQAOhZ3dRBYv9jFxws3FWQwryAlfAjJ/7TRsN3Epx/vz7YNZC6nWC+TrTW
Fyz9kySYJ0q33GZIj1HQP+8OZ3QTwkVQXwp0BJPVAZzSFuam9j+7RlCDB0YlcTM5h4Z8swPmLWCp
3nbrsWsEdTE4shbbQM581V9Y0VzC6jZcOWx3/rkouipDWzRopA++N/dLrU+d4+LplojIrpHTPVkr
UaqpBOGmf0CONyWmb28DMrFr5PSYL1Eow7a41KxcsrGtYVhUbDc1G9k1SJrXRVjAPRRYI6rzHRQI
VuQC9U2denaNka45/GAJZqEXV5Fl17BcJeBiv9y25ldzqG1o1bbgFJ0xMxpOkdq2zHl2G8CLXXvm
ro2aq7Gk6jxsYXfvAIs4Bi6+DTzOrqHRrlzh8wCTz7MPlyltTMSTsZzITZk1u4Yr142ndoY887mn
sU17umVLV96GqmfXQo9rIZGui1WdSdOoxITyW9QOw01pF7uWeuw91PQoZB7OmvDyISf8GxFDd9tu
vEYrq4FWnUJifRaleckbPu+qaHuP+/yW9/9L8+UarazKysP4IRdnSBqEexny8gz8cpc1Lb+tYGLX
io9dS4ldykCch2WkGe3Y+jFefPxOQf8fsY5/+wb8nwGSb1vHg7KSZy97Jr9BR0G+zFUcJOWm6XmA
iVcqOCRbpy63T2HtYY7Y0/VlLcPpeYDN+68BdkzVPoygrZ1XFd9Hpp8/SJYHjyFaRXtYbgafqIvt
YRJbnI7wZziBkFcDPQln+JtiwjVaNionGk6djc4Rd+0DpEL5fd8ICKnd9PHX8Gu4YwC4movoHM75
1440LxQNots++qp5Rwm2zFsucyYVXVFyd0taiPi9PtnfdudVRlCrGDKx3RKdoY3lILrQiS1lwtMP
VE/1bYnBNeJ6YBF8LZcxwqigWF/VqNadrMr36sm3a/pfduc14roJ4Cxcw9XxrIFI+2C7YjkZBM8i
7ca452nQekj9iZC9pw4t/vL33n7+X9AMQI/Gqdm66DzHKs6gKLEeSrShMgiK6X2NNOXnO+/97RX8
2xd7e2X/9YcCutnBzEBnsGqk00sTKuPT1tc0U5V3aQMPkGTlUfNSuCgIM/g1MxDMaTPiDfYeXkHx
G+uF+Sg8CWvCLzpaio/WrvEzgNd9k4TdxHEeXQDc5DYDfEPgXYKk9lkFVfloBlIcoH85f6wgZ3Ya
a1/2SVDU4oKm/afNhMWuKRt7cKCz+ipRfKKHeK3XQ8dJ/aniDblrKjHMSSS5SZpK918Khn7IO4vz
l7W5aoLUg60r3eXbuR5r6BjTetlJzd8ZVf7tDV/HOz95TA6sOBuc6gNkgMw+cmGzc9a3H3q9mnf6
aP/xdfq3N3yVqJRrb7o6bnE1wB0gOLVu7mC3BbRiMsMAcAeEcf0FQkHdT1ATo51l5W/KbJhQt1aJ
Bgzh0JeregcU+Je643+wtGFHbQHWzrlvtl89NOGS3GFpb3pd13Ba0jVQ3g3RMQxH8W1xSdUP78T1
v7yrazQtJ4U1okLyHpB6SaZa+zQI5iiRW6hSH8S3NU7YtRCftU5omncMr8rylOTDoZY3sqXY/2Dv
+6KD8L+kZ5wl+aeVKt97eEX8+P8XX/3lrFyF+HFcIY450hAdqzj+LINhOXMj3F1oZLPri6LZz61a
zzJU823jyWs8vg+mVUy2C88Gw89ziK2awdE4v62kukbi07JDu3Bw4bmLQ3/WdU0Tr2n88v+v1t/O
wVU1uDaCB5he8HO9LXWd+AYZSTEr9un//3iu/jYCvbaSxri5rTQGtucmEGURpqWBOrtPm4CTkCUx
ZMaCD9s8if6XxhQ5rhOzmQU6P8zMBFJ+WrEo98lmcR+0CYxlayOeCkB7pir1PR2nMh2UUADNbE2/
UpsSyavw8/CfI5gMC0BMf4qxi4slwRB/3B6MsFHxE1JCFq2ppYBtE03azZn6gem52vk1ZocCHiZk
1wcNLotlGvXRQWZD7UooKXwd8s4fAKK7Y3Y1MAKu1xzEszoK0tCVUQbxZMiy0hIXcDyAgH7siIru
Kij7PlMd5GEWbLqckzG35R52BX8KTbZf+ZvAXTUOJumCePiSyyV/aIpKvLp4GR+7sg72pYQnybzl
zvxZ+9U3SbWIKn/0EK/66pQKyKGERkr1KMce2yPpkf05bHJtSGI57R5jbX3Wu8Ak0EbDO17tpDI/
Rg61Lu/uNNXlL910bWJF9dLaLbyL8R1g11AOS4rJRJ4JYk1qzeiepV9gjsx8J/ctXudTAIG36SGu
8qVJ86iOHuHQkj+SXOpjNTpKkhFOHKndoMeP7vHC2heQoUSTlC7+SgwEVZUsBMu4Y5/CQgc/85D9
EattMKfT/nMUq6JJQAYOdAr0ts3An4oy1/Z95sNh3BtV9ABgapJjlCsh5+unvv3c9hWDA1dVwmPc
lzEbj3O5seAxJgsocOU0d/PR+Hzhn7qm7eSONDV+f1yj5W0KHNY2naRwx04LesILaPCUtQG17dTO
BWTZ2hndnyHRMMY1n/NCzdD97G28ljuEzcYMKakrVd9RhV9NuG6mdPNF8KRdEYRpBT7zPi8aByf7
cQ5Hkg393BSnwVa6fKyX0e819vtdtcJ/eORtD4NZ2cqs7jVPIhQldVZXzrfP0qoq2Ed9J4N9jamg
2JtoiX2etW5DTyDBCLtpH2tJRnUfdXlXfq67TgSPjaLbIJIcmWOQ1mVtO4sn6SpyQPOQbXWqawA5
ziKsx2rP1n72e8hXFPz7NEx6eyJ5DVc2DdJc+xWzATvDl7PhbO4SBrzAlNh2muo7xoKK3y2Aheif
eiuovqO6xz91WJPoGR5yAUlWvIxoX+qoFnve+1gd5zr3Kq2DHPDupA3gYZdO/Rqr+7yWcfEqwUzx
e/DMoIqnGvxCtrmGQBJoXsIhf4YDE8Q0QbUS877s2lD/hsRmDyQNirOpeGw5NuJBjdMkzk3TGnis
tk6j39AWIzBmA+zdpyerxmJnPMkBqeqKbpJJH8+z+FJxztvXboVx87MKXYSMJVA4nuFIW37c6lAu
fwwryQStg1l3sFNZSHHiDkJIGS2NKU+DKNvhN4+94fcqMHZ4tT5e1BF0CE0+FS5skUA2vVwU8JCG
h6mSc5t/xm/V41PbRVsgk5kTVT9oGfTjAYLHYtyFrg/qj5UMl/FeUuxriPI7IncdE2v7BeqWY4RK
syqxj2FSFR9aO8bd/caLoTzGxrjua7Ap5u7XsO0Lmk6+C8YigUUmFycJAaD6l8/NG5uzAafzYCiU
wY7V4tbi0oLwQI+ijJG5g0W1VNtpid00F6mNokZnQ7CEb9F1pGT6Um+iGfbt2LX8jiEardGu0U1u
zlaD0PxlCoWA/p6oY8GSup7zsEhAZAdotkKscKcF38k8ezB/m10e5310glxIVL3W+drLcwmT5732
ZVQdqhn/HhYgW5PvoMWtuuecwSCySgy1rDkijVlnl0X1FFRH0P31Uu+3WMHQZK3wYh6ICIHFgb/7
6MQBFxFYezTWejjNzTjXvyU8tsWRNRAmSDRko4qk98L7rO1tRX9tfiLjwVFIx5rEezmtiSgjkhU9
1cSlgWu68XvD5BI81VVta5Mg0ugCKo806Aq0qQTaSH0Vm2BLNtrggoojp/Mf0NGYyQfZUTqea+ji
LYfQVVLdUUsn9dM0jNJPAwQF670RfMi/cupndu9k2A0fQoNN+mdiZJKnEuCpLkhawmj4A+pggz/y
LSTBpa+npU4i8O2633KaprVM+IRJ1hfJdE/3jQZp6d4OgVju5o6jOEqqqVD2+ziMefygaNWXrwsO
wlQmoZz7/JNadU72Jp+Z2DO5LsWdBn2PpB1faVRmjoUcwrdkJgfrxy66zMCQ6e/oHbGqA3d4oqbP
cs1i9FkCXCbBT/jQBjrDH3LWZm+Ho1/THLr365ywmvlA7pigkb3TjIIjn27Qw5p+ba7r7XdTR2b4
PmyaSJRnq1k/qUbZ8iNvgNH8PVaar03mFRFjtBeao5+0G4aWqjvotzr/zAwJ+vLooEar5hRKDkN3
HMtu4cWxjXO9/nYgi+F60BEP8x1kF2KnE1WJNloSsTkdCdgSQPMjTAbWkumOqU7nSR3nocRtm+c9
ZOiFH3xEd0DlCdVnJa+jJjzIEYiV115Dxi46zPAjghj2GgKn/s2MUTesqRgnQNXcmoOGnai1LiaR
iJoSNYGEq5dDXqmmt4ccggUFzbSIFanPaM+P/JlNkO6dU77EovtuXD22bcItLfW5Kd8kHdNQ08pt
SaVmacEcntpNZGoaalmmMRBBwcHUBE6G0IrlJjpB4nm1R0lqOv2JglbIw8w0aQ8lWk8qizbh57SX
ziBhWnRfRnpPG5kXFYYyk6h3wkzbeqjEbNkrycu63y2jCv+YTdb0t3QTt8d2gV3awEKWVoOunxhZ
oiARlprwUCHdUJe4YMECG9VILesx2ig/K3hOrLivZ2f3uSdT8Knmtth2IiZ5ZA4FWyy5W3sy0Z/K
seAYhjQ0BwWXeLOD/0UfTWk8wSP3XpcBZffNskKpL0WXjgHLC4zPU+GKGpotbpo60A/5eiKjr3fF
PEIsvh2hLzxBwecQI43y3wCiAmwcXxmAgJO38dzFSVkvsdwproA7TjaYEtWnGZklooY2ekxi6E8/
KyCg6y5BVjWH9WG1A2Mf6CaWguy5DLrl7ESjzTOhPQRkYTLBkK7h6FIoZElex+WPgvDOH5WWZwp0
z6lkkHdEhI2b17mNoQ3a9ZvVmZErU6eI9l7h//U16ROCLpz+Ydcc7MdtKkl5RmYt+NfB4+Z6BMTe
sQ95uwX2NA0KG1AAHYjBxmCiwR0WTzo8ibLhNh7x/hb7vIkIbuO9078wdMJlaPLtWMDc+I+UfQng
zjzVU/vE4Yox3sm2XM0jByk4elwXNHdfVg4SzBEsAafLZKrKCOYQFV/XPQyR+uZ3TCmJ9lUxBOo1
HOU4v0QjaFYveeF8/tPgWZHvWCm38ls+SCIC0HW2UjxuLjYNhAuqagjwzQJRJ2VQaVAb+3DF+fX9
tNAUHVu9Jk0QyuKk0N/em6UB3hjqia0+MDvJHrFiseYxF2NBkFFWATymASrUsQNgczcpxfzHSARw
WE4D7Tx5GZtOt/MOg4k8ao9VZapDLBWu6kHmKi5TH9eEIznbIvkrhwAq71IxtXPwIKY50ie2bFGT
MLhMHDYXmhdpXNEi1Zeo4/aNaUKtkjkYA3cfKl+3ZWKNct0Dy23V0GQU6yhwPxPPerw4UpjtHnrh
5dikpl3XBD8ngDZXUTk+97ggEP5AY8kBfyp6XWd89Uv7K8pX8iy2ENW7g8jtpUaaPmyIaMxv6NeF
pPiIXQv1cQlR6fnUKyTRCYjca/BAh05hGJvHUVzcCVjxhkgZpkaNO3xwdbSQEVo+lrKN5+W+i2nb
Pc1NvsqsGqsqeEaioAMIGdh1KPbEBUJ+GGNkK/vai1E9+7gt50M/yvwuVANEO+KoOCDlKiyIn4GN
3QEEKE4fN6SBbtcy7Ktm56Hw0XenKWqitkNG/dbfK+lE7vVouulPP5tB/pghdPR5Fkz9RnGKYLaP
VweZ/4nly5i1EPr+tcIgMdUYJe6HHkpveepVXoR1iuDDp3VnZtBnu0M4oiPanQrXNt0OBX5sVRaO
3M0fy7Ys5iHDRHboioyEm+Lw4Rk9G5+iuJ/ZE6zkyavuZgWwaoHKQKV8rbVVn1EZQ81rtC0cfOH/
CGd4mRriBYFmI1qrYZSVYT1AOnOIh/ty4cH3nouubNPFEMPyjE0toTJxBjy8rx0NyZwRvtSjTew2
59N9t8wGdmlDjkx2xLgrqNiuX4q8/aZ0q+adxYmIPih8ifEcd3KOqhQjnyEzXbuOgG2ppkocEW/G
sTU06RnK3baavjc8ovSwqjc/vFQuxJPPCLJOeNSuxK67rYQp2ZzEni1hlHQtZI0PwpZReb8unvPj
DA/w8fekIGhWJkPhMG7pN0wmohd461l/5yBKzWJo8I64SfOAJ9LbBtcjegRnUb15hofQRd6peYyy
mhecZd4Gy6ueFTlIxsLHelwJyciC/0bvnf/uoGnS7gfTmXvsFXEJlY0xhBpWkg5Ty0+Or9NHs4jm
ZZSRXRKoicYo19DIHBKKadGaBJzKJv4ownDBGKJuf3MDjA9a64CcAOi2JUsRi2c1ocRCSgIRWIqy
8KARaQEE30IQ6Gf71HOPCL/kGz/rxvkLTldP0wZGdmh0x9vJQtgqBbx2QPY9T8coGJCgLD4CslC5
FBwmfzDtVGQUyKhjz6P8IIt8PhuNAKXo1KSta6J7StGwoWVrkLABlq7C3MN7Zgt2svc0gSKuTRXj
cwrH4eYwTWH72k89ghZ0PTOTS7qDEqRAigBEI1fzFz/EFmVZiMRpQMm9VX2wKw1ixsjkltpBzIlq
YCS+cjQ8BiM+83IasOVAO0OgyHcE/ROGNSD5frCBR8XUDKeVLD+HsBXIGgsUbE7ieXRjl5QufY71
LxjtU2eH7qKQIqAKCMc/XSfop7ZC+Ag1mV6rpp/TLvTiCeap5pPhJj/B6jg/G9XViCddn3DSiRQA
x2K3ag7tNCpcsQNnC2lTGXfkCFTlmK2dQUoHO6rh27galbQ5yEsGOJGP4Gxj2iR4sVc5c0fbIgkE
7H3ZwjQiLodkLsrmFdijAxDW4gK0SdMmEULDoWgmAXd7zodyt+ShchCPjJYfgEQiAUZxGz51ttEo
/+XS/gZ1ITj2IVk/hJBdODSFnCwIhxsWrdBRVpgu2FW8a3/W06wuoxD9S7G0DDufaQxTBDrJJTbD
vosKuF6YNjxGpnA7WFVgo3tXHyvt1y1d42HeO9LZMgm6vPxdVE4/mpgXX5vZioRNxLkdL2nzuarz
Zd1bQCvFWQeN3Ws3iDGjYVW/REXRPrdhFX3Paav/wE2VwNhRIDGLlfq0NYTwe9gGlY+Tr/PTzMqY
JAt0nzLIwiAHWO3YHDSGQN8HxMHuKDa0uTJTFvnBRDn8hsO2Csp00/l6zGNalLsmIGROZGANzdqm
idDc6qfVo3VkxjqzuL52+Zav9LV3C+7lRAM2fqGh3IbPLBpgeBNHE9G7CnVMv0O1HoZJv8XlA99k
cc+psCOs02WFJpJbfwbB6l4F8Ab3gkBqFe8OJSLKygn9BNyTZDdI5V+gYQqFbT/CaOxPro1t0wA5
1ENh2CJA6BjCMpF2658KihRz2Mx4XkcGv82aqq54wDSstQ8b0t9iZ4eweAxZXMfZVnRv5UiF/CJV
uOq/C7HIE3B+zZ4J4v/kQ+A39Dzn/AxmTSmTGrlqlGJ3mCKtAniHpgyUr0cuZxyjeXqzEZU0ggRP
5ckc7dkSSZ94GceQZe9l66CiYHh3qiRuv51zvHuzBGk1MkgXPZes68U98YP6FUhdl6mAsSRqPLO4
16ANJXYxJgDBDoAYpCkSb7XZVWodviHH67/AdDX/3XSeRwlVpGCpmEOkxuVYT+BiLagy03WKpxGH
pQ++6mYeHxAU6HfflfNvj7Hc06xA3U+CwGJPknkb7uc5Fue5LMqfohqiH0jZ5Jc6cBI1WVFP5LLC
e+RPmSN/A8g+XE1WIE96mLa+3NJw4fGFFj1DMB969sEOyN6SAPu/TLapKi4MGUiZdqZm/T5f+q3e
F304NSdBG3fu6FsLROKPxQk+oh6Qdzo0NaqurFIOHqL8olURVlkRjaD5MFD8onSc4QD8MESBhVK3
bEEHf+oXicimQsS/p20bc/J1QVZ3jvwy7CykZUW2BQs6rlAetPEOAI/hBSLF8LAJwkVFMILLi/h5
w6z1iI4HajMExSBHY0hVzV03BEGXynol4MV0iBdl0wn2pSza+HFjS/OxodD0zDY55D4N4bcHuHeX
99uI62Dpu5dKhNvPYYAM6hKoPtyR1dUf+BCSb6Rx8tB4NejL2HGkf1EX2v64zlp/FpvmUxagnn2e
IWX922y2skdA7LYx9Qtae3vhIJoAOmLlXiuQkR5Bfa4fWgnO7C6PmtLv0LMQU1qjBinOBbry4xG/
EZ8ZIEb1gUsqTBYK3+A9Bbor0kUFvt0JAYZPWgayRM0BzMeQDT7kz/G84oXis8sukWW9PQYOzKGk
wWUBKy2+4MpqIFVdX+bCzN911Pc+6dYK8wzRheoQhH5AA2VdkYSH/QwO0KTtLNGcLcqsZCvZdpov
RXPWW4WTagHVYCesWyF2ER/MSceY8M31QIMTw9J9J+OM1nuFxOQ+5uAF7vOg7deTtLYJT3Ucyq9+
bCb7JIVmdTLarcaBwM0muhOaB6XdeYkG2XEjyyTScHTqkpfLCl4nXMLQ1hbTRB+Re60DqoRpKFM1
LYFGCWemOQM94e3+ZXkTx8diKOyXUAdl+xwPtCTPcqVsTZGgN8uB9C0cUuwq6dM41ea7HTYU0pFe
0c6EoJrFbIWG9GdVSmQgXEV9saNDCwpUAILCeB8CHz+gpp2CJdOdlo+tIdMPP4wa+pi2iXeo8NBY
AbG2rWDDWFbfo8nwTG6jYdjq61RmtUBm4FGYNXsVz+XBQ+xAJlZH5Oc2SXmPjoQS/8fReexGjmth
+IkEKIetQgXb5TzusBHciVSkqEw9/f18dwP0dHCVRJ7zx7PxtLl+1UbXv71htF/XUXTsQmPZPQz2
0unnSHr2FQjyWbab9+RQBX1HLiufrDKKZIPRLSPAxr6T3rmfdiSrfbWIH0PSmjq1HW+9duFc+5lb
7eJ8uPTHfJ+pAypsPY0M+Gp7GPzaZ0vf9l7nwR4I+2xFzvBND5Ob5Ey9o8I5ppbhrM3acCUvLGbp
0LhxoQAqk7RTDvVcqy+Hm+vE9ZxOTJZd6nvd/Cp74pY4XbburJz2+CO9BVa4lcSrPw7uOs5FkhC2
cRdojn5Q3pjpIqj66Suxz2JYs11N3Fc6B5Uv8z081Fq4fpLUlya04zADHfW6E2GI3Zb3dlgl2SaI
0QmnLYTzMCG+jLACsUkde+NE9fw+eQxia88sP65+717TrOwYlb2eantUEZ3MOzOPbcQpdPukTq2E
JjI2ByJwUyFVN1+PfjA675WRcdq2q+ryTiNho0BlaK7R4oVP4NZBXreeeIxLn+fEraKPcHbBq2LW
3JTgqbL7ENZMK0GzJy2jXp38vxTTr5s8gG78+lEQgaRbsgidbo43n3HMHHbaTV5b7EHQ/SgXOZ/c
bWHpl1MHz7Im4+syKvMzsJeAXJsOAiHbRkbuYqkqTgLU5bH9LOl2eW+PoyEBsxyaV6uhDPFRx5S5
saxvxGwpqAlTBKW1g44iUR7OagfFzXjxoj6dBrpbUqg086qENksOps894C7gf+k82MN8tUUbfYpE
Nv2/wxu2OmW9BC2wB8WH1NNSf1+OXu1mfe/36HFLaR3POhRlcx6VtWom5Dl5QKs/P5cL0aVF2Fdx
nFeI1uZ8j5LmyMZSi9cdX+WaGRKO3mHWxr+DExkqy2qnvgStU5+557mZhO7uOnAxLMZsjV/Mwiqf
qo1niqhY0wb3Um9yujNVFA4QauAMl0Uk3V60tWk/NWB3IVRZfd/8cP1BILv5Y1hs7gDgeeo8s7+T
nYj7rcUqG5+aUvtPC6vNlVer2nLj+brN+hG7MNtNG3kEB3rW9O4ofw7PYafa4folkTcZ5MD22Pvo
Au4hsPrkp9kPBzZuZPrmwBi7v8Mwmt/jIV1x2uzVea8F7JiotHNFuRDeL5tTUu89BNN5P8qKCR0y
5u8cjjwFIt4d5DPeEEEMh5q9t6QnPQgB/lacmu/xtj25ZeDnXeA364UBQaW1ayQzhZ7/JGqf1htd
571b9KE47hs/dK+x9saHeeuCs7TjY8iA5WQA5kuXYa7Lbr8qvmgAUlLsr100ccExzVVT2u3+COwA
XEqFMkaJM/J694/UkCrpakHO4NVa/624byuO+rVJlajKD9PqPeLxmiKVC2tcOXg2Pd8Ca6/+dX7C
EBxggwtoMvJhWSJRbbdh7rW6qDlu3nZLQnJi2f5v52rjMp6OCgBz9yGCddzflV3ivBrLI59YWnax
Dq4qHBuurOaM4aDzmAy9WEYF8TXi7hiW/rR5/PWOPcvTVCkwvwSz09JB8qR9FMsTsPAg0i1aK53j
ZdSvTZOwiRFyDfU+2uVtqBQj79rs8+daNzovxyDgVrHaLh1i9ziVFfm6cFaizNSauJct6tePaF+W
NptHzhAcJ9Ft66Lh4pmy9+F2qvCJDQy+G9Is69tgBAQohfdjaqv1NHdCvKAciPM5jLZ8H4Lt22JN
JnehnF91ZLVPHWVlGTCnusiotD5425GL2jTYpKBhznkpR7vYJgAE7kJxbj08Xeg+StaSmDrSrOsq
3svu6BnhDH6PcJOfjqMJPwhixepWLY9jh94zLpl7Mwdq6+JOYAD2KKrb4vVuCiS6s3LORBXvoz+m
9EvSeJD4Xm46/bqiCsldDyNzsEfBpVPlfvEdyNi+N+aBZcOcdt6I5zWwqguSpODatio+zVZ3nMn8
ah/mNkiKXte/e4zkGb8VS/QwllW6qIaic6Mqk6tkT56bOrA/tkq5OcSk/QSo2z4OVef85mH38sOX
KvO8tSzzXdmwHMIVqfKknZb9URZls9afngAz9DpbXKbKkXkkjolT3LI+kZuVAJrVp2PC7kxpeXxa
Y/RYPBf+nwjj/yKLg2ISkddh1L7IqJpPINLQouW+594YLedoNpGVVuX6i6BboJl6Oa5a+X8YuP9q
sYWvhGSYfCHU53Gv4aw2cPp3W9jRGdrXzStrT65xMlqP06Y/w0ENRaMl7IooE/q1ofZYQWpuyzry
30EWpjOgVXNnB1jGER1qLnJT/3X9WV3AIcOXdpzfp6itPlo7pBR1YQbAoTSVhKM2zT255fGr01ZR
fozgEScrTLq0kWPipkqZLjVzZOdl7/zG1T3xea5BfiRjh35FmjAqejIzxgwlS58mW7BumUQ9Ibns
sS7kukHWpPdZPO+4SN2aDM9PufXeTk53ZPehXwialbNFHrLzztu8cBE2oQUf86xNbYuHbplczzqZ
EGsVqNQ8iyPgBeiC9dt6JHt/YWwz+xtQaq0gq8zoJ//JafV/B41R8smWe6QL5cRm/FcZ75ibdN+a
YMjlJLV7OxLKDD7jStvqjo+bsJjARUkAzT0O8smlqMV7OMauyX2xdu434zmHvnMbp4Nu9OZN6tcE
S9nItbc63JJ2q53tP5zjUv+NrS3UJu2HyhmR8/ILTBvETW8p3Q+LzBa/FmC6xkl+LnPLDO1HsXiE
/mycYlz78v9ZAHXhRvP8Lrel6tJtikerKFddmwxQN2K09Gek49yIVLyjIR2UKz+Nbnw4r9Lyw/ax
EqX+YKEcmJFajpsuq9rDfNg0c4wvSRVv8kSspGNnSauHG6CKi5yhKZvh34p6r38f6sD0rw51O2OW
VFz8O91b21inFS9r/aCmQXdZ4pBvzd4JjeWnXMt9/9TP88EnLQ7Q2rQxANZZuzkjVIPnI5m5SxLP
Nw+kLZTi+2wpEz8xbdnVh9mCY0iPxR+2j6rXPEyuC/XkFJ7Z3B8Qr7Hz3ACyiH+S8N1/S4QSm4BX
hOpVvgZ2zDarQBiualwcLwNpOqxnRp9ZFFMsrfdk4ykhfd5vpLYRJlQRxnihg0Cnwlqqnj7VuQI3
noOVXoUslvGyv80SciavJlRPVhophL5oadW8d9C+dmkv/5xtQMFXwOcpP3jYW0lZ3xSWSB+49+ex
SErHWr43gdVvfxMgpdgltnbcx555jCT1PdNc62DKXE8V5N+0D+KbV1sw4qRzebF17QY5xV1eD8jN
7loXyVEDGU/Vzy0xQedc0PuM5jqN1tSpPJq6uH2c9nFPzpGs40FfKW8UjEVU3h8//XXpRLbZmN8R
oS0wTXnXkUH/nwTa8l52CokGne9TtIQlUVUBkXpp6BzBIzVayQJp7aLQsH0+oTUNSgQDQ2pZYn+Y
HDoeunt2UrbdtHeJKv0TmCAIppO3htWB/EcqIIt7YjWEGk97tYKBLbYI25uGD2t/Q2D1x7eJAyv4
VzuzDTEZVu1W2RcbG6jfMStEaOXgthp+9nx2uyp2isMJ+57dSc7WTH744VigDeeOL1O0V84TFjhK
ZpV7fLfFGg25N81x1bxCFphNPca2G3V2TvaXPn6Fjgj3zzZaZAPDbcL21w4isOhT5XlCnoa42vWQ
TW5w6Js4ILBpewjJ9NiBB7rz8ZVc8zocNP1CwK+zzuBDBZsRYc42ptAaf0JKbrH7D7y/iQrevjZe
83g24w1VetvfnIDVTJ24S6O4TcslYD8xHucEn3TXDr94mWv/Zs9upVO9eZt/cupZ8vY3FKRnqzPF
pH/NyT8h7epzZf7ZZ3guGcRTRm910onz4IujfS3Diev6sLvxmcMkrK+QW13w1sTVUj5tdrvON2tA
nXpHTBTdpeU0djma9aCoedyYTVYd/5FJ3STp7tWaV1QwVjAy6tn66DizVcHP3y5FhTS6Jb0m9gon
tI/lsfQBdD4DcYTDTxRf7h/t7UcMtACBCqy9xf5DAEnNzgG14Z3LcERw5aikfY2HKqG/cw/tMMzX
1nZHwnz89rtEZLM8JawXJoMYjfQNN3hcnYzH+1sMCSRw6i37MbiZllgDPzY1b16ROPY+pewPx5NR
ajtUumLwOLK6Bn99tlC9BCcoZmrRakI6DAPJru+1q5c9K8u2lBcSWyWspDS01fHy4OZU7v6qhbX5
3+wttPdPu49dJzcLCzng6Go+dtdZR4ZjQpN/rE6izvOGYs0TYXRNvBnYL0BbmrlNS71e7Nq8SgAZ
NS96FYFgJ3RYZQn32JErhQogDQ4ZUWDDA+C+l00ASjS0VotXvW6fJz/W4dPEtMvQIudlhy2su7um
qaLjGpIwc0W+Hv4Okt2WBYIN+ztWsvVN8M0S/LtpQ2J6F6IGjezxdUQjEP0JweZ/lSVvy2Vv+q3P
SSECGYxsRsFrBPvu3yFKWF/8yjeA/F0fU3UY2Ovj1lh1c183UjFteN3y6Q+Jtz/aezL8hMvb/3Rl
1DVZMpTST9Xi+7B6Ap+IhXo125JyjbN6rWXHxUGPGTAj/7kwCUM18WWJtDqs9ja0cVj0olvPQRzt
NU0vGzCE/fUiKzeBDTHD+FNuxMZkE3Q6d8U6iAgo1G0+3GlVf1uIwj/0D6jj7fAD/dNY2A5eaooI
y/txbCwS/o21JqcShnwsEE4eQ570U8dgsnmyfwxMtfHYVoAoJzxftfUaou/A7HU04y8ouS+d8Rdc
P6X7rhYQ/V0OUHaNsMcSJkbUXrZVCwq4wHiJokAz9hou1MAunwBw8Xql6F2b6R/NjsIpJFIWhi07
WZIm7wPTOWdrGC33u61KpT94q6Lty/8AwLVp6rufEmDsMeWL66K/UzI0vypHaYdn6FjkiRTsIbxH
Q8ZVXU34vsKk0VF2WI57QaBUk40iARbmSQ0va+hqwM0RqUL1LFzli1eAqvAVCLYRf8KJncJe6vW7
Ijn5BYvp3mdOyPmAZWqZOPutpbVeBWfXi1/uIsqiaA3iItxlg+w00pZf3W/t4LXfGn/oOS6FtILL
xgIWXZIYyOgUhcAjJxRe1ZIT/oBEpTMx3p1AaDQ+UVvb5k3zq/uY0vbmcy5Ffh+bqaD7h7ArTwjt
vnc74O5+bt3u8PIG496zmOnwKXxUSTxXR7d1maQiHnh2cxOEKym1LJF6kqaR5c82aOvgAUBoLeMs
HMrYTwGRDl14OoyCWywYjZ9ohhyvnao8HxJ61JxLS51Md3NstvdhOrRMrcCdZJroDtZBQXGeO7OI
a9Rx0l9Ws0wbVcgI+CA4OIfuBzMd7j3yUbt5U9xKiNp73/DjiQGg8ntwLMovtoTMk8Jbt3XMt6Pi
pwgr8sfDpezfkn2L3u0kTL65mic5o0zVtv6ZfZD8d9CXf93ZG3/G9hqp0w6DtRIYNOyiaA+g48xi
LAt/u5x9lkyXhIyv13gLg6NYOznpDx9nv3VqSRYr//SMGdG3YwjWl1G47b3FqPM6DbFGg0KmzKVr
y8DAMSxLlNqWX08Ax5EhZyNd2l7LZ1/3rf20OuhQH9pyth6GDkULN2dvHgeLsQp1dt00j3qWcCoo
PzFcdbJtiyCyCNKI2vkIYMsd4b336OauyplD8dx3o8w2toR0YJle0y0Ik8vYo+9ce0t/p7xvStJW
uPJpcAi+ew44FWV+1LP6wWYiEABon6lLAeL0t6ZrRxo/6RNs0S01tczs2N85xHo3IZTN213OqFge
P0LjqAzZ8rR8yeXd53aabPHSrfWo3mLqtOvrKFv9NfvzqqSH8YCXzOoFr3s4V2ivXQR+Z8n0381p
VJoD7QtY5RsbSaIKPbrro+/2wU0Mpb4mzAsILRLL9V5RtOx+zrI1TR9H6yKvjLawa9+robT7ohI7
ih0HDgZEcCsn8WjTBv3UOHYfwDA0U3MSW9nFl35Yg+oBEV8NQLzqufwHpVDPP3TSDuq99A5YIQap
mW/g6KZbCSDrn9DAzzHQ47rwi9Os9Jl4K3T/QsIxXRI1r9u1Rdn7Wi9u454GdyjbHGrYiGfnKKG6
pYUY87GDDCPerXPYzVNPufb2elgLj/3QiHnGJcHNF9wguPkh+spFqFjzVuGUD6Yw7ctj1jePwpru
4jeHPCBYZrScYOTHeVJWd2rR+Fz1xlGR1vgt1oxBdX6crGm5G2MC8XqlxEsSTepuXl267RMrRA1k
GdRTI1xLUAR0i98E/FemFoseaz2WnvedicKEWWT5yrv6R3D8qwfeovftaKtbu7v654TlRKS1ol80
Y13fzG2ekxB9BVfHnEHEovwbjO3U9wvs0FZ02pquGxnD/DO1ip6D8iuI3lq85dG0Q/VrTMLhHO2z
jT9p9nb7goQ/GE/JdkRk+x4MyVn/hfLcgWWW4DilPM4+deLr3zgJgijz183ps6Wa+ysyhPFVK8uX
zJvGN0keKK6uDBnYJp/X5UCFwJs4s6pF9j+kE13WzcptCv5y7UM36NC797Q1JNep02ObYwejXbZs
2MF/81QvP8Vh5gKdF3YEPyzVWAxOx27vt527nlwxDQyE1v4U6DU+1aJuTLYuC4Gcs8NhlSttz2d9
TOoPE1ZTrEGzPQS+051wTC75znj3sAhwTYXn4OeWqJoHcmiIITwGlfvT3D07dTl057YyzRPUSHeR
zt49aavyCs4yF85xN+tpZBZK6+RILsFQm2c+5XkpGAnbATVJaM8ZGy7qUm8Qp0XAF7wMXDYjXyAh
VG/2TkOfnwxLjqSCKPVdLIhV/TFB0a2aaAQWPDbui2ny4UTUePODQ/wIBn93/6tHZ3b884aLyP0+
jnVF5U+9tQ/uZAdvrgzjbyXKN5HhMSrXNLYgiSPMq1M6drX7d0cddaR2sm43Gajt0noNIpjugKDt
xy/YgO6Se+pLYsFnP3q/PdWE6gS5incAervtsrWnGOYqDvQTneOK4WKXQeIxErjkRdrCf+AbYwzY
xxJhVeNoWgVs/7GMKyDScPCt+RTgznnapZlv/CHfkW0RbEIQwfGG9xBTaxOPjZOVcrEvR4DaqBBt
Y6lsRC93kInIXREfk7iKzdrTgfXrgnx8elPN6JVgSuFqXqO4B2g4yMVVaTNGlnlEMIsunKHP+i9c
PejwbVy/7vpDnR03iOczRJfZi54r0f5r24tLRxJKpyYDmEBjuHlee+Qze655AhdGrMbBooOhsA6n
2+h6cLgrDow96kz2nG/lGnZUvkIu0Vq4WAmLRQq5pxksazuxkruyluWI2KdlO0pQHAX30bzAkBou
6AvHIMKsuR9KFsxNrc/s8/5nMkwhliN/lXvaWr74CBG33dmRpZ8DsjT9wj9G5Twybi5l7igk8t/s
qrGABW0rLqJtZ1rmoY0vmmeCuY0BW2YB6yO0mENbZ46pazFpF4VqfD76TZaAebujQb4nUaLoQFv7
xqSyLvzeSmDJaFX/Tkh4ZN1tAxtfMSWO/s/31Z5zoIh32psYbYm1rRi/qyMJKUiFkpIpOm0OAuBE
TnEbEuCRbFqGLlj5teA7dj5tFpNCLn4QnLgq0SoIZENwXg2TdDpuDcqTzaCwva0MrGHGbbpPD1TB
6PrkIAIxz86iJwfShPK509c5TOsctKQdp0GLiiHDS+LIQhx1GD5vO97wdAiHPXxKuiA6nhDyye2K
LuKrN8jmrbrVvKrd3RoFk38xYqjY/ex988+JKh3518VyQFqvVQF1SAjXLbWbMv6RqNgPn+m4n3xe
aku6OI1UK/JQ2hTGLnvZhNnModBn4zBjM0k12jf9YmbuXo5+0SLCyshKtvuM/LISMmIpZ9ScmfEQ
2z4kix4DRLSA2dZ//L+rf92xHVNL78UP3ahUeXNGry2Lrd/Fh7f08hN7GHC3L4MtysfRBMC3ie/H
ywdsrN/fd1sE6QNMiWwTOatGl+3p6TTYbNDpimXKBVdFA5A3qOMBi6bpPxfTznDqpqiyz30crX+F
HIgvDI9puMwe+0JKLbk5Rag+BezMsjxqNS/d6VhNPL72x9JYiF4qQU1TKYdRFmvSN78tSPzpsZci
ngrfT8w5jKzNpJtqpZXWXy4D5uVOnExZVZhHMCtn4R7Gf9CZ+a+6HKoHqSIY0Fi6bLbxViE2OY7Z
nEZGiT3DJWMP7/C2fPSWiGxQeMoW6lS0q1deFjV05aNnHfaX23PuPQTlNmqxm088cP9DbVP11Pd9
ZNLFhMF7MFD+zY5ux/WDG+CavG0T5MRf0UT4vI5eRm/jl4wLgg4O+c4H0e5Obh0c0FHWftx4kBwm
6WY7LtMUlM/tgbTyrWNhf/a5dNEQ4KvLy2Dajwe3rproFENz/2TYItHW7TlFqxSd8/HNnoNkxAs4
oryOjbcC9S+VnzbuEfDgKP1jSnSfjzA/f0NhG0YV0mQv1rrJb3Kb+nfeZojLoHQvCyzvb10Fx9u+
B+GD20/HL1PV7YlMpPohsqOQPis0DbAPCAyrsf5N0MXQZ60bGEzXwf5gIcybsmXUO6yfGL93GBpY
TYcleuxwhnJDcHc6Vt/hTGyAyCN3Hn4kVWhBp7XHByLG/emAfby2VoR3sCuTqqgpkrm3dlU9Ou3K
ZnyUFuhXpInGYRVzIxTmYjlpx13PSEfmn+jKrKdNVjDsKDHvMZbqpMDQ1v9BGmVnOGZA66fNeo/l
Nr4qM+yfdGLsDw5mlec92u8aHqQzs5J+s1fN3WVH43JGfC7u4nUcr8pyUVdbDTMm8V924QTrb3AJ
3DiTrB9QheECc3eH6rQk+IFweCDFZ0++LsYOUQ7d6+p6iMC+uFtvbhGnMIKTTn1TAlGtxTfyW66V
+te3IWaWfbbed1RDr+QZbA/Nui9XHxHIg+fV45/GeNYVsG+78kex2TBWy1scNsmDWL8UfVPptCgJ
HWyeI3Nxuw5jzkkWAzw6vYAMs00BZwoLiSA7AB7b0dwkNdwkLnpcMGIJh1cymfYVCVhs6ZTVs3tx
XQSOwWb1hTtX2/du7YBcAbdkkhtCHS+T3GfWYhpjsrFm6Vs9v8qHqHO5Um1Ep9TCT2TeBCDcmWgT
5BHzMC5oACMtbpOlkSKMpWozu3E+pyayrtRDlXdlvEc/dsv3AOXi4AYHMv8ytbUg2rDrj82JYF2W
zX2AYNmu1nos9xhh+rxMxrgQxCPfDYtV5VYt9g9oUWLQY3tPZybfL/ehc/ZYXkkC308YpD4j9LWX
+UjWC8us9xnrYb6fjkC9ABqCvnoTszbJdZk1RGsL3WL7HHmVdUYb22BNsJPTjgmTOO3y+H04OM1q
zODfwrkffwkcNC9Q4xieN4jKwWrXMxWpMzckjxHq43HJAbDcKTN9dHzw/CJa0Sr+r4TfanJ3tcU/
0/RWARHAzgpn/ejwzkHeLqU9M5Xa/W0yTeBkgec7b8IK9A41b3d3RjQDi3S9uze2MPtugPDksqEM
AREzrA2VR86ErqAKPqQZ56zRi6hSCj6xSMcbE4R7THnjLoiAQFXM22wtQ3zyG9N+i0MfFBYIrmAf
QisXrVP9jCYMVAegwLqaIekuyoMDpCQX4xBndJ8y+Tc5nrvld9iH1Xf8GROkR7QRNOY3t0HI7jWZ
TKheOh8XgZRD933qaYlPE0NaSypnP2bBwReNo65FUeTOzePQeEi4EJad26Cu75auBPYuvXmHA9zN
XTX49j0O7fFswb10BbNv874zFKL/w+WGGcNqYRipAQ3cwfvWqeZnH4ca3/G8cBEuYU0nDyEpEJOh
52bOhrj6UpsRkS5ZpjDQuLZzpoo1D8EUkA8t3dmvTfDpIsp7nPCS5G7cc9PytYbcIhsrkISbyJiK
m4ynbP+wEZktKdQY/ruQTr5rYO+IyfXEhi6tvjptqCHwtcM3RHf4Ib0XtYXjizgOc9FO16ywy3JB
1aSdf019dHdY1G30/J2F7jDxWcAQZenkrwZZFan5sv5ljkcZvOsvzY0EnDm6h9ytA6z5rIYXJOoG
dRPaojpl2OnLdMOUdmEUjG9ajmUBGIycZBy8rKOi5xe+NohklGBzYU96/q/Eg+l8I8ogedkdg1BD
6Gpp6zT0NjyAmFGWU9TNzrUbkepg+VxOZhV4vqTuyiVb7Tm6060glU8lqt/vHLIJGM1mpz/P0+6Q
TW8Px3MQMrQ3ybCueRS2x7cylGXWSVLRzw1xPD+FCqe/DBXBxbBSnY6gtQvsM+rdPWLn/fBW5++g
cK8ES1xyLx1QfpvXip9yXF2JvMf1H2TXzwVZ7MiMwXOCJvVw7gHAbYSxJ5Xl3KG42MAhZ+vnnGDG
A2COmv/01vnXbq6sTyAGv78YHND3mMuIaG+66rrZerwFwuoReSZKPzTWyrNBg9+jNPxsScBsyxsF
JEVGvMTDNG1JCvq1//PDaipwHAT8m+zgfaP3pkqhvOHlUO++kQFW3mzEK4/CG/ozcNuAH0mb0wx8
4KeWWAdZEL+n3lalWdbqFihG1p56NFWvfvWV1T9bSWhdgkgf7xr1F/5PwKgjm5NlqPG61CCVYZic
3KVpX45j807OdgSADyr5G+JPIsDgsL/E2E1zmUkxoph8Tp69Ma4emtJsH1+SmEcXZv+/KPLX761k
+sBPdfwZnQmx+LyyO6QssO0dEJrJvHGZ7iz0/y9fJkNsLxYPRaYTe73tU4eZZnaP39L2vNcIqfWV
kPHuuXaP5Zc3epuHeSNsFKc9VANKX1BWYtYaSACWugkLhMNB6EdLefL3cn1EyUfIIbFqfZ35Uw2Y
jTgiRBklYvVfvOKZLbhpzJOYl7ovJtp830Kba6LB3/prX3ykRXsCEf1o48WqP6vSgWdyDCrxBOzk
n43SsPDHpT3+VkSRnabZX+KneHXQFc1WuzyMAt/FHb2F9sc0AVMVMrA1EsB5iOqrFGhMFKCwmJu8
nGo0OFVNNN4Z53XcvRG1kjjFZKS6oRS2/nMHQOhT0vtanlQEg5016B3FCTNR8GeQZajORuOUSWXM
/U0YktvZH40Ths55pBnVzUzLl0CgxroeY4jqr8eVvS9WeTeZdU90NnANkFtnAqc0GQvfph9Q2RnK
epMROxVwUr0GeH7kYthBMUmf/MXyavAAZDb7aZzn4GpFRrs/Owj5bG5LZ33lEozm922Lhbweyt38
F6LVjj1ttMWbyzLn3Ufm//LyqTRPSL/i9qErrZY0NwbpenoMJl3vMzicc5xI6kASvo+VH+fWoFdL
nbwg1DkidJcKuzGyh4H/lZz3xc6NjOztB+L8L7qQTdfCcjSomFgTQmIeWvL3vI8ePil5h5ttFCdj
25hvg/wfZ2e2HDlyZdtfkdU71JjhaGvpIYAYGZyHJPkCYyaZmAHH4Ji+/i6kdLur2NKtazTTSyqL
kcFA+HDO2XttOrDppXQ7C01D1YzGVi9BCc77bpmpdxnL5s4ltBRzDOjuNGgjYY7Xw93U55RBuYv4
pYx0W05B5thde8kYTQjcJqXTxujIPNR3Gyeu2uVCKt+q7pYW5d217uqIvwPshkt7YwnqdlTOjuM/
6JUOKnoabDWd6bbNb07tIwbZ4JNRuzphzulv2gg5Gxdqz3EHQiUxrwAtgKKPmKK+jRDgYBsiqffV
nQT+DBqEkxUwP0vvSu4oz8wJmxOPsLv3nTyijaDZmDU8x/7eMO9+jTGtnFRjo9I3RhAOdVXSVfKZ
mH1nudAYbyHVUG2214nRp0HtoDB0RIsEZexd3BQY+F4qq6+oE/3ick6keOBU8Pe27DmY0pyz1xTd
fkG3So1ADzykYrZf3EK3JL4G8GoblAxGkLWrKoa2YxkUgkIrTOmZkJxUVzu3QMredVnh0DeNCjtE
gWTe5EXsXPTtUJ9QttV3SOm/G9JPse1l3QvXxmzXmW62nWOWhm+Xxr0uZH8DIr14mNQQ3XaAA5wA
FbF+6bYe/nu964boPl/b54GrDfEQNovGScPcst4ZagZ4sDRx/mz7UTM+jVHqyb2f0SeAVMJuD5Kt
jTn2bMMeUGna0B/EiL455NQYiPKqpyrZJw47MTfytJU7N5s4WIcIvSIEA0Gb/VdntBzN0TgwhRe3
PI+s2C6TMPyrOhMWYI4eWX+YFyKp3xNgH9EuhdziXqEZKueAbLy2vPSqKc12ZrI0zd5hcM3OMHna
ZYF7BW0W1tVXVy14fZs6fetMZHBbpBfWjR41E/dLF3I8wxvN8l/ALDGVNhHYyF2TK5by5EPpObqR
t/RHZnf0Hca26t5GhPbpEWtVoWFwm4hCNPDT+uBuMrSKHpK64lS5cnxrRm9AboFUwqYf0Qh9Y7U6
rjdsx21+GMqKbQGJRWfeLKTwqRtXxFm/bx1z9h481G5ns59lup1nQCAHmkcDw/tO5X2AtKUvt7ET
m8u2mM20vDPpKlB0I3DCQIGoo37Oy2Uezk2F1Twckkxxj3Zqw9iUiAApcrgLyDMB9lyZPJ2h2Dan
ixBMYzkNN5Xu8S7zTGpVKKN6cXbScwaJjCbvlg0GMpPiJlPuT6soOVI4YrwnZcru0E9p/iro1jhr
m25g13b9o87Z4kQbdL+uwoCaO9GlN2CteGl0H/eOPjG4uOsc3czOLWnP+mZWeIRIhUiH7mZOmPCn
ZWrcdzYGthAX87zvsVC1CFQrITdmhKaF5ha+s209kc0QmFNcmUiI6XjsaNIQKqHzYBGZxDqjYNRj
U3aNC0W+up0E6DhIW3EVgnE4bUYAD0zO4padphuIj+IyMCwP1ZLFr1nejWyPXkWfEQWQCwXHSCXO
c5w90znJCu95HhPbCXISldKjIp5mm5lTpZ1tmefdvl8JJHsUloXcAHKMp71B61P7AIw+ZEGXxu2q
z/Gz+EfBYhtJxBvMGfW5AZj1TXN8iXYVHE+V381+VLKUVJ+DG1CRndjvQ5o15c++9Jjw09jPi+MM
uIArSjQBx0naIhlC32wrxHdCtDg6lqRI44s5IVviFeey53E6eJUj7/xKT+wksCmfhlNhj6O3x8mr
OgxMdefsrXT02gO4geqOSYp/10pjeOhHOZnblodShpzHU3mp9aUaL+iZZLcVcbLflsGdi8AVSKJ2
lluO0a4AVHOopS0v0iqn/0rZz8AFBIVxmvjeBUneiKe0b3Gc2FxYf6RmNEcnq+Z28ZIBBHJxRoAd
Rac3z28zfduGhLKxe0PsDUJtUFwxL5zWj7w9DWcn2jZIVS/j3EjfJsxI95Y229967j4MyJG7sCk5
SWqfFFCFedNKpYNA4qYr7pkejM19FtUBYhDaTSXnqBT+RQRbYCsyhbtNYMuYtjDWUPMjL+nvatq3
O7Nf9KsZKMElg0QHJYgW9/AcIRrBPaPV8oiAIUOgmsfRbhVVof/KkO5QnzlpUCpHHbPIcNRmHE1k
RnpRvcbF2rxcBjG+0YbO7hM1FR/TxMwzYIWhmOu5BIVsYOWB1k20I3ab5A2Ge/JJgSPbD17iXpQR
AAnbN7UrP+bYUZLe8z42xhFprcYkruSVr/xeeOa+WPruqoNLhUWzi7zz5KKayXyzy7ZJxO0yyPU8
f/CVZjxXfmlB+TWVcaSSzSjW42zajlZc6yF9eof5E5J+johFy1Dt0GDb25HlhL4wmKfL2atBcGBC
2SyyNDBDlb0WMZ5tU9p4Gf6OvANO0DaeztRsmY8OxkMgOI297CNKjw3c4eGt8eSI1T7v/fGo/Nnb
tVw/d06bVdfooQDxIHMpTnVG0hwTvvGqKPP1phAlV1WdRQhqeuvRKzUjP2VFibdbMaO4En3j763M
18LW8W9n3TZONgwexnNR7p+oheV7z8Tk4GVT595UTeR3lwwrH2PKl23mmXXYzBNsKV9L2JkYmLGs
m+WWd+FcziYFAY37Dqjs2IMKQ7gAiqU84Vu1uZ9WzrGj0OuvCyAzmNbgBMegCQQ64ChNyg8NWvNF
PTX5CcPZGCxuhLsv7+IfSEf7Z5FWLbo/TPrgBDqQIq7g43UA8m2MgaY0o4YWTytphPmZ73u/L6B5
bItCddQL+EXXymAd4Iyqxe7ponIOI9tyeAekfmzxbnyDUuEEriXfS1MaV30FWI8dBqNxMpT7yl+c
B5Xq3Y9yEi0Tjd4/tmlu3ddoW+AbU1TGLAUDjY3wkHEIQ+4tjaYYjRnm8mSGNVw1cDu6G6gG84XV
TSN3Dm5uG9aYYdMutO0eQWXVRjQFS5pLss5pvrpLcomWVJzKoZn4M4jEJcDLWT1NjSG3EfyWcyJt
8Sbzsftegyk6z+7KpHFnVFAMkg/Y+QwEX4xHTp0LGsQz7fjKHgv3jpN1CEuDziooDOeeKkU7u8Wo
zo2RFH1o8/SrEwJA4+Ta5N+y+EGK1NhTVxmA8p8q9PVGMHEmp2e7KORb07bGQSaCj9VBU7CN7T47
lABiL/JIjauVux8PAzG3R+bBKozi3vzO9WB+0COTUbeYmrqlVRU3W2yv7m4cCSFys8w/mIQp4oeK
Cq5c4LtfOqdBs99gH9o4KIn3dE1ZjgQ9yXlrU6zGB1HnzYNojfGJNIoYyVqlQcCTqAUmky8mMgUe
IFIZuRm6getPh1l44Sp4BynROQvjl05iNBvuXBqbKuNaU27KXq+uuMr16M4cGgHRgpK8SNrmMBdd
dekkfrTt7ai/mDIG66h7o5PdaPpjS/+wZdClYV2oVxbcpmv0d9lQ3o0FXhDDNZI7DvX82nWTJoxN
Vz7puSoOSBTcSwap3W42J/YASZ93nzW9H9JLy09sbIxr3CStXiykNsO2LxcXaiW3jgh13ToOYq0y
fn7Rjdn5NnZK22mTnV1SNWGWNlSx9Szkl3EtBmBtUJLecyzf35d1v509M7+mVjPmUKTldGmoGi+m
WvpsCyjCwPtSU6dB0oLZOZK1kEJMtY+FCYJq3vlEJGRAFlLY6N+zrDblOeNQS3AjjU7TkVWDxL7Y
AA3jxrxpNc+JrvSESxvdc8Lp1B0iy9TOuBTLkr5nBgkHCqOV+KJE6wktDO0TiqDyxqVOd+C4REnP
xlq6cumuaHtTX1C69GV+zTmMu3lTuwUay0vG62Rz7xYQI/HHXAKc3okFtdudhsSs/vh/M1P/HZL1
Ewi7j0dEOF5snLjNXflIKhv87F976U9sXDgOpTfO0jzx4bw03XSqWv1PKNL/5l1bPjje3+G70842
vKKojBMWSSxh+67ov5jKY62k39+9tGagTsm5Rp+mfqZ0W9xNp4/ya6xm6xMAN9Yieh9tbp7iTl1T
7nzj6PsT4PW/+0g+odPniE0MWZ55AnOHWTu+13IE3196ktanL4k76mhFTGwSdRl9t/v51eOr/sXX
Xn+f333eTBnQuVieOkGxKdirjWOqfTF7wvoMG7ewZZp0vU8JmvrQSk0LBI1ov/gwPxHGkc+LzNFB
IXClxOSU7xA/fY3qb33KJSgbCZghdeQJKvCmfray+U8+7fWJ/QsquvVpTbYcoAk1mTy5aC+0oEAH
h3wGEU4KQPaLOSvmp9Vpew7Gi7rlHzHyn5Ysr/ECh1/6JpqfVudEc4AzvpKnwheveVvf0Mn4+bWX
/rw2G6vPSy+fTxyo17q9xeP6tbQf89PSnBrVMlBK55MOiF5MN86cfw0sb35amEDnUpzS8XyKSRQO
bWNNV6G4+NoX/Fdmye+WpicNvTE7bWLZC+satURzRHGpvvgoPy3OpENb3Ak1ntxxuOiMeK/X2Zdy
Cs1fdPDfvXGe5NLApx9OldlviW966bz+i5/4p5UpLACAvdENp4gg6i1CG2frNbP5xU/80/KEh4Xb
HfHOyZiz6KqdKHHB1qdfOzWNT+syB97QOBZa1W71iUvlfkSR87V3bnxamJmPjmFsIcY6CZN/X6sp
Fko7/5Nt698cbsantdlqpYxKc+mhSno9gmx6SlFifO2RGp+Wp/C7JIdaWpL/4iHWj8+tXX/tCmR8
Wp9a3Il8iNvmhIwCiX2BrboxAHp9accy1k/rd19zO54cENSQy9nAgURo8WM2ZePXjqBfuRq/e3Fy
rBfTyZU8RYax2tE8LrM5KKWvvfVPZ6cwkJIsXl2f4moRgDKGK5rydfC1F/+0RisYSJmR8tYxg+Qb
yCA7A5PrF1/80xJVRZeWauBwS/XiAboLs5hKZX/ysTi/DuJ/cUDrn9YoFi7dmjOHDwaP7IOpZfva
Vk9MESGmSXIW4dLUq2DZO0pvOU11G8xdtZwd4ZfLDp5E/IShMT9mDnk2XtT51DptHayFDmPa7t2Z
ULgg4VIrcb4NGHXfRi3VLowG1CQa3tJ2RpOoUBk6s+mcmhm8+zj88CbQqLgXNzQDxM1Y+fl1oaNe
RLk2XeHGSE8eMKlNkmjHQtn3aetfZyRUqXH4Ns3JtJ2WnCYZZd5S8c9Kr9LGB1FV+a539XiLrMbf
5a2/TlXlbY69ZFvEykAPnAxHA4Ggg0QBdvp8MU1evFtqR3WPBAAcrKId6w22Lu0dBLBH58AZUEBA
4x2AoiDisfaSGfsZJ2pNEyoDJJuk134TRdfwMLd63A0vpAfjcOzdkPBfa4ue/8IQ7fPCuPZoq+Ja
qwaGD0mjPXhtPb1NPjcDV78oqxySTCS9g6EB5MFTCZRApCvp1zMGwA7TgABT66aNYVUIUPDqVhh0
7A0thnMaKwSb9YUhiyNFa3U/iSjaOxrwaxcZ+xXoMqxtMxK/ASKgbd4MjnUzCGfcUQSWmEa9CTcX
hvCgirR+a2WjCtzML75lKbKqtNf2BhKRmxzAFQy2K4ZVVVjW2eNSlCLgdlbNu0VqB3glD1KbR9oi
WCi5b4Y+E7E5hK98Y+PCCRCFAjtqp/kANwCUfZ6IM1TGEZXBfNbwWuJ9cwIjjiKCdKG4a5bj4d13
p30EWfTgWgYmg8rbob/qnugyIkcYmCjD/Kdb6ZWuD62mQMUYmMC3AsAm+s4dNdMNcNbiRXPN9kJY
EOqh2dgNhGXmdr3VOUfZzP058vurmi/jCqfdCh9M31603LLg6IxOUA7zQfXueYyrx7Gf90YuVLWt
B8xNtu8Wdx2T+vPs6JcZJMptBy04SDwfy5IBOnOAM3uBu6kP+kZ/NFCE7HQo2HzRMr8MHFHmJ29h
GOuhq3cFTl873gPMZ/bYrXNdwQcq1U8/F3NYevixPZpPR4UlKmxsDJKxK0oSLRa4wEr/WOzltu+J
nbrxY68DY961sIWM6Qz5bobnTEx06l4JExUNg5fpciYMDRbK3Cz4I5kXYRfsB+sUk1PxbCuFC7IV
+j1YCvfsjDVGAti15bcR2gsfgj0GBF758z3wmkuHvob5GNWKoIP6mFuufk5Buj53TafvlOnfNFom
D8vIdMhLQjBGR9diru9Pw65bZ83Y24xt47QbZdO/FGiw9iKN4ePAK4CXwHc6WK09eGCm2xwS0K4c
01OfWxdwzL578SCujMyE3tS3rOx5kcvzkhYFWIQ0dfag/82gHumZDk1yKnWLmVfZzSAmQNySMuEj
IHcdL112zZBaZ8f0sjg01aTv4DVfOqlvihD2OMI0aFxbVBWRFlazXG9Wr0lCqAWUkyJwMrf+MKJK
o3GeN09pysjb6Kp2m+D3PA9L9FSk7uoPW4by2qb1szPL+sQMnrUBfNdXaw+rtlENIprfwM1hm4ns
Ay6DNwySxpOvUcQhWScRlulpE2p0ONEAIp/lz4N+7QC62E7jrDGHl6u4yWs1bStwwzwmuKW2omu9
UBD/zluIW55FgrluTvXq3M3FNcKa6JLYhmuNLVxWdAAtS0OcjYaGLJERxBjbgQFC/MVw5aHK2wNf
MO06xrKzi7wE6DEDBjGh06rbEnWA00DRwujHco6a5V1WCKPyzsrvEXCZqAnH+NnQ/PE+0233ua2U
dqnXKB+DUfW+/8pwXP3QgO+2UHWq5iFq1QfCNe0C9h1ayZlHicJVnWINJN3MEw2b3lvuuFQsu75M
5BIiAUYCwJTsx2C31NODSx6bhgFFL3EAzXbxSmN8JtJ0yDHPSXPrL20TJn5bQWxvb/oRI17eE7Vn
2X2MzqSdeDJ27fqgwf1XWorxQe+b9BuSgL4+DZo9zEGPAu+cjYPvBZbfv7QdOlALkPhpKEfkdHkn
ZgY5bv+m0D8Eld8vyDJs58G3VjFJjwExYnAQgjfBUQajGPcHCBoDdEjQSdke/EGK/ZLX8ZnBCchn
oz3hA07wVjf2DRKLMrQYNx41X2fkYMqt5QCTDuYyvqHvSEDRYqtxBOVjJYxUp5+Mb13vQoMa3rx6
jHeCfGrjvSM9cF5++zAkhfFN55Gi6ytxW4GjqG3pyEfYTYsKRdPWVigy03suBp9JW6Pr4qoplwM8
5vlgO2h/JuIf9k22YHLV7PwtzhO3DGmkVwjOrJ9gNcRd3TIx7Yv03dIZ1aGqM+pnNVf6hRz8+HlY
J+QN/t6wYEOGM1EnXrbhTlMESap6bB8p3IusMIZrTeGnVlEJncrrhXUE6v6AQ8s4xqgFsZl6yaPX
yPlay0p7v445UATbk7H1TUxoAOiYMgH7u876Ybmx9YXCw3JObGgxyMQCAv1OdoWXkWKBqCPwmOM2
QakXLUdWbaHF9g2GHqWsugvUhOCqCGZStyOmx4c6G7qz8IbqEbOU2vaOFT8hS5VcENDD9ztSgeYD
0/+pPuUGKUCQ+BKHtKmOMZ1KKvagrKg3o6R41hYbA4edaCHC9W0aNbD03dkKx9q+HAHlbrBMs6uN
xaPdRSNRBdFtg4bbwLzUFnuTk5R7HawaS/Ev5L+8JWnzGHERC9CSVTdznPHkSk/7Wiam/qmS62sk
baDC7FNf200eZGbjoGzvUNH8Sam41lX/6or7qZjDatoDGZgtmCUofzdAEvjkTXA4wMRNAM7zOH6t
stM/VXZZgr894ZZz4oThFqk6LJy0XwFc/Co0/uPH9J/xR33zjzfd/f2/+POPWs4tDpT+0x///lCX
/O+/1p/57//mjz/x9/1HffVWfnSf/6M//Ayv+89/N3zr3/7wh23FMH2+VR/tfPfRqaL/9fq8w/W/
/P/9y798/HqVh1l+/O23H7Wq+vXV4rSufvvnXx3f//abuZbY//H71//nX66/wN9+Q8H4Flcf/+sn
Pt66/m+/2X+1yIARgJN1yzN0f+2hjx/r32iG+KuBOEHoNlJz3+A/++0vkPj7hJ+y/up5lm3ons+U
D/oPf9XVav0r0/urq9s640jHNXR8bO5v//et/eHh/M/D+kulyps6rfrub7/96nP8zxfPcT2XWFdH
F7pvC8/z9E+dJxi9bZw0KUzYYgBwUMHfWA6eVqFRUZIgHi7ZcMUxWBjtxhs0cPsTKHnIAXDw2i0h
NDCRAQrz/3Cr99stTtS42yrAMu02dRLPDuqZ0X9Y614J8KEcE3H3u0/7n7/SH34Ffvc/rB5+CQvB
jWfbOBxNT+jmp18Ct2+X5sXwUzmGGKCJ2QMiFn/sActQ6EGeLhcs0AxRF2wp1nKOcPDsxWjaHxE6
w/glqiJl7d22tFRQC+6I32J0vUbYIYJPwnyGKsKw2lJvyrd9tWkbkNNBi0zZDThtWnLLCke5OyNd
zPZeMj7eZDaa3huNYZK1JzjDHbYKjD6KvAEAwGZaGmaZmKJ1oIlLifrOx84DHcYtB1QHZO8G6Zq9
oIHeBpJraoyzkbhipKRhzVG7ZJGyoQ9K7TFxZ0Cu6A6jdt8T7fDTqroEBQMyh+aKbLnmRZi5a1yQ
x+dTibRTF7iUrACN+4JDaIgy2M/oMtjY084zC/jcmo5gvUvOUYsXGEnrON+NOs6vjTXJ+UUzaz2G
bjQo7R5lHmTxzBngOjP7H2fYoFn6kHLDQv9TcHYmVTxbm1q0fI6tlldJ2PVTM73y0xp+ADkNRC/4
tavd+s0k1a6NHMLm9KTW70hEMpxLglzKeQfdBYcFtDKNyqqLmpcedbki3KFDcJ/gqnlvqCW9e8wC
Fr0ZBxDMQSh9QC86TuOLA1ak2CWCgMoAIkOy3CiQ5YwQGy1HttGs+mYipv00sIHrnhxk6mqjmI9f
xbrVoJleuFeHDEb5LfrMlC+orRL/mI+ReTsagnq6Zpc8SWLM4q09YEPdwb5o7aCJh6m56hMLWn00
EmwSihheBRebQQfb7bqYRyy9XE6e2TB55jwWz6rDwx4yqsXUbzkKD1rlRR5nPYgsaKVj1R3ppU3j
ZsiqsnkZU4IJa5kU0PkqOzbea6edbhhKL0xhB3BjYMWwyBqN4CER6YjoKcLJLdA6zOm87VZaVNiy
ppKtjs40eZS4wr+bNSO0DcwAPFxdsegoQzF9wSSMImVeL63Bi8WTwYvZKdIGkjEJQeq2kKta7BkN
vxif7oAWZFWGsIE0NtwxkvL86abyG91ACzsO2n1h98I+Cs1gsfWQeYZNXa6yLGbTWFaMdppuGPvn
s40mbV2KPdJTfBpZNvAS0uGO+TrVAD0PiTYvhM3VCQYk1PEWOKl3G7PLsrLi1KThLs/Tus42kmG/
/zQl9Yp3SF3go5D4JvkiOgJ+rou8hDP9j6/rYjaR86xouZCaRRirCv7xpaNFVPo7IQdsLCac8eqc
5KPF6kBU2AdZJ94QyAD4s5nd8aXH9fdstqJ2j5U9ZuaG5FUrkCST3/KZWOkmBZP9ovVRTtfB669d
Y8RHVmSJ/X0ChdQDYqjfs7zADWeZ2QWQfYDbnekcVVezlCvZAy0XJjDTsiJuc2rDpTJdoL5amV95
BZVgYOd6muwygG4zwleaBoC4nZEMhUj/Ng0GBPciN7fQeOeXCS31VQ1V8NEfqLQ4DhDmjYXuXxRz
mloBXbFkZLivzEBVURmi8Cye6Pz4x4b6+tJR8zxiXJLZjYUcXwVkMViH2NCFt0EGkTwWk3MvkokI
C3pPKUZ8fej7WwHeV+HmGGsXnbkHMRe6K/pyBVzNoLDV+KBrZjlhF5nAN3M/BuYwO00TSsOb7/K6
1ZIQlaJzAzKoPhtC8gwsTT2oVYHfIak4zTCN6N6IFefcI/6InTa9myXQHD5DMV/ThUEJNCKiJfYJ
j1/RP+Zen13N5vxTz5AOYlaunS0mUC2jzeFU2hFLYvQNsdK9ImDyiFGnPfPbF+EglHrBkggKaEgj
yGBjHkisJHswMwQo9dLqQi8FQ7dwscRojwBiQ8oJGSLSp/o0fMHKzQxyrrYLOWjsZkXyU0GRvGfH
xt6F946spEx2zV73Y3LwsA4m16OPJX87Nk27IxMEzH1hu0sTJJwJJkTaMjsvvo0lRCSd+iGQXWab
xUulFvrNEL0RPmsdDKy+rwp/dLKhum++p3DMdZRKKw9obFwUjHFDYJ5jgkzyZto0KLwzc1vHrksU
QpEfdbh5e3YSdS7H3AvoPccn0xbNocCq9wrttw9iZXL5JP2GJmasZ/V3jsasxbjQAzOtsx7eKR7M
mPAZuDDwWFfBBI20A7R+CE6I4eg/YAoY3rV6sj/cZPgZ6UuLuLmOCT30/McZofiLQBv2qolphKva
ye/4Wiq5ydbIglZHMbmJvQHQJd8L/il4tSSFyMy/ANvW3Nk2XV7gUSBZW3+UH7Pedz+ZswI4SvoG
Yxlr78qx3P6HYfTevUpQhrcjFsNNHS3gMyobrlVbmHAU8CjcSkTUb2U7N7eZ5qZ3bJjlFpHt8i03
RoT0IiHiT0gaF0W+/Oj0xfgGJCTfmV3X3zqe7Qdy7v1NpZOTh0YmHl76KK3YPzy/7a5K5OYPSymt
DL2hWK9jXSuHQ245jv9Sc6lcgxy1LNlmuYED0khb2hF6Nswg3iL3Jc8XFrsJmwGsmFONW802TCCV
ADd+CrT09iYbZfckWpezn+1AFAGsAojCZgTuLUl7c1clJcwDs0dyyUnLlwimfWV5uzHNpmnHaZB/
w7wxuPg2F6geZD96odT9Yt/13ZrW4A3OL/tmr9/OENYPfV86H2UGoH8hi27aOJY1EelmYFojFMoz
kKKZc4pRiMsYJriJZyAeB9/ApSS4BSP5LLyabS7OHPFsNrzpYNKdjNBaZ3LtQ4SErgg1vIId3n++
xtAm13OGIbof1nS+PkxPJfoOY00ahXGxtrUczMzhgER8Rw5XjIZPDinukJlEU3zang+yVGEK4lri
q7N0sGWFOWpQFXbgl7S70UNnSkfE9+Kt4NwEDO0ahfFap7bxqiwCGm9QiepBOdu23DspVyHOAH3Q
0RfS7Nu2CxjCG5ebUno2ojWKT0az2SPOVD7TC7bz/OyjrHxOSRHFQjiKAcEfZAyoARZONI2QRfbh
Vsp3IBqkdOq155v7fLJVvfMmi+OjQPJ6sMjViveEEOiU574ng2ERZKCMo4PArgPuhHQ+ylzjtmjs
wtik/jDcAEsoCVFI0EwqK/cvSkkmFKZnTvxQVaN+mNe6g80kdS/mSBLUnOZTdiAEI7ujO8m5SlPG
+cnl6Mol4QckY2c23glkyRStCkosNr70qe3Z8KlWtWjKLsa8ti7KTkh7r2NWyIOCDGL7oi4JSSOm
SNAc9DVoP0T8+c2LJ+lAb8ATNFdYUHQSbacablpSZqDt8BtsLLk6IVAkTH0Ygeahb6XZs0WPbGax
F5RuW+oZLusL14C3tor7+yJbOJaXrs0vmfG6HzEBFbuVdkcCM7etLQx57QpUjHwFVEpPBfkvPx81
im63D5WVZO1+pRLmc0X2XkeNbSJITPG7Jmj/7AOoTQVdi0YuNtsSH96u1BdcJaYXw19Xi6Od9SoT
TbhAUwXQnheYo6Wl0id/WHsu0GPF81i2cZg6NgYFXCLiqbFW6t/SsfcEvevLYzbQCjClEHCgCNYi
7MOteJsJnKgnIbPq7FfTanGyeicPPJV5Z3dY67tYV/Yj6pD6xS7ksEfmnL2STMBl3ijqCYCA0dyK
ps5nfuMEXaHSXOtYmVY3HvVCJ9zZUUp/hZhVkDv4qwigSzeZ5znPnzJQrdG29ReaoMMy1uLQi1FC
OgKopFGqRKQkQX//aWHluSD6ejpy/oujYYn+jOS1zgL8b0qG5EPQsFO+Bk+Z2x/TjMW0lm+J0S5P
ypiVvTUw49x7A8rlbYJm/KKACf5uWlHd04JZh3qCb9imKmxCA9fNgk4lfubaHrpDa8btPdfvAecQ
sabQ6NKDjNaCMKkhv/DB55f022s6mBp4Js9LjolM3h23R7+8pNORRTca2K1ivC2tXvKQe809JGmU
7zQhE/iPTvaBet7+qQZHW/EC7auP+fA+nqN463G+hqanISR3GBdjG2gr74ZZxPgRjSAfN+Q3WM+9
iisZ1CChrRBectHsG2DlLwYdT7zXnU7Q4Fp/idFwVy+2aObrwYR5Yya/jAS4SzZ+gfS1mAYN0E5l
DYfBtKsTDocJwH8GRpyaUhQeCgSAY6hxXWZs5MWC0fbbb6nnxY9gZMnTam02C90yD0s50SRcZiYH
jfnsyFEuIA3H5AIKzAJP1I7bPdrnNWDUAgbFtz2P9/Ss1XFCpLvD8Ds8ToXhEZfGBb7RrV0Nwfoa
E7YiMKaz/PNSeO/1ZAALZ8CC1x8yNYKuKs0OtERZI1GMVQsGsylIbpvMI6fPRzLGQBe1ZjjMiWFt
BZtqFfrkGJ9RhrVW6JPsUgdM/PzVe9knd+ySxWUpVLkdAaqyRYBtArkf+fQ1LYvR7Thn7nMNfICE
pjgLLWlwtdUtEZQUfgRgDO1NmaYVkfbjcAnV7MNhXrAb5l47tq5VrMxS8zBELkngqrS3DdkrH3gr
rW1KuMC1X3Sk0Tvgfx26d+VAKkFe9Vd23XW3VUSyBEIl7dRqcVzAHMK5rCkvgV+P68ihQ4+WblP4
i7UrtNW5FnVFEmSizk56Hw23Zle9LbGcTlwv+kM+u+25UB5cfEvY12bZFU+wCodmi5I+5WzmoP82
wh7BX4cAaINstw9a4afjziJNHZtBtRwjCarsMFXj/6HuzJrcNtZs+4vSASSQSOCVM4vFmifVC0JV
KmGepwR+fS/Kt7std/dxdMR96fMgO45lmUUSwJff3nvt4MPFTP1QdlbPh++A37qsI9GXJ8So1YTN
Ptj2kkYEenk4uNhMNdwnAxKybZ1k+0l484ee3Py2q+saZ42nxjvwSlxEsYS5ThQa3gfssJaBmf4b
htneeW2J8tEDOJCGz7Q2H2FW+vYqZerg6p0jmhgKwQGFrzHoBg2IB0iiSYZH1y/EkWGcRXlsqXAN
qayaeCJaaouaE7vbbnDHXRPKb27T2KcSIvYaUi/4rmZKvZ0R4t0ykOgl4S1yD6k5xRT/HQ3nD1AJ
ot4yo/BsbdnVr/zMDo/NfClWs/tyPrTErZ9NrxMKEISnsq1HKGFlPNt+rf1fMqxB67bHILuLaH58
J/bq5ZzOu+ppNuFTi5h7C2tHtzDvBBeOztwhfWrLsVArHZCwWINpmO6opBDh7ayAw47tSCYAKYDw
gTXt5y7KFjoGJpeCzd6aN41J8wfmwYUIuyPJnkGk+shU2X4fsqhlY9aMn2Yi9boZHMQs5MX9WOTu
nsmT1Bt9QIBtx6bedsUobngANh8DcJi7GOAoBSdjxRFsoTRbcvSv9oJt4XHKkYcqDkmAHsed1jnM
Xk2JyQdBhBotiRbfox0Xp8xBkLJbaMK2W3CjGJb4gLudxx/D+gC2b/C/2smau7XSHNo2vZ4HZgCq
2HpgZN5yj5Q5vDVqng/VQEvD3dxmdFzE/TuP4+Ix9Uuz9bMivyvm+Djw0+4HMXChg5AZvtzJm9QV
fMvFuoq0303bpoClsLSqefOL/qZGz91W7G/XxtHJG7h36wEmHZr5Qj+B6azkW5ABgxLRwL5Qi8cq
RKFLWZXNB2bmADkO1BILgiTC1gF88hqAYHbkOEmrVht675Qy2ZsMatg55VPqIcekm94LR7OKF1Ue
2fX0G1Kd83GIXfHQpTyJmHkUl4LzYOthoARriNbYVNodQqt7hi0NtpgEcAwxlVKRVdA5BPLwxcyM
AGpIbqw2sCnkYbKbugq2xQB87kSUH37aWJfv1Dcxw+XzT7sw066RtCVIlGUGqzDZ9IFKyf3H7Zkm
aO9G6vx5EUz/5Vj+0JVvPamu4wrqiq68zQHIu5PpXnq3jJNr4Zf9C8lhcdWUfv/NJwtGrYmTVfIO
Fhg7oFL5EUtYPVj5pg+HlE7YzPdYd01JdCGYFS4/I6u+srlLloJlqgaCQyGY1XRPWC+YAB0C48tq
vmyCQmq2mn3sjCwuGydiSg1A21JFAdT0mbT6ABYhBvQbxaN7ElTKsSFOYu9udqfiiSduO+4o8mGW
qqYqUmhvEeuBkcNIsaGHo6lPfV+FMe1DDFVgBcDckG2xTX3NZBLAXKALWW2Nqzl08Zn6LJ9isCX/
YKr67zbmCkgcA6WFvuH9TXeiSIOCeCf4gnyBybcYLNAfNH5k65lo49qtwGKx0G/nG52J+u1fL+wv
tq3fJAfH8wPpeCqAWa79/+Ix9Mausavlu1+RvUkCZwAubaebhaXrJrGbARJOPjyIMEOwTUkD/ilQ
/aZP/aYX/Jf/vq95YgUU3V8eXJ77t5891ioWxmOTDMcsjreFVWoWiEGSzJ+or2p8qn2XPofYCvgI
COpaBGFSt9u1mu3mdmoH9jPM/E26mVVismM4iDk/wf0J5R5JshAb2vUac1cttn8psCEn+g/m6V9u
xt/eQuYOrOOoSoHiL+7fBA8Re2jqNsgdacPK28ftBTwjIBRZ63FkO0cOy7ZzRqUMTScuCdtCirQv
Uo0w04vb/TJOtcKMVOdcpnoBlDG/+9cf83/3IsnIW4qph+8Yr/N3S6bjcLMFIpGDtmzTcR86UHxO
xRjxunhw3/fxlHwFWY9Wk2YLb/IvFSnAxtFuZUOWiobaiHJUo9t4Zn2oluAfLoJfVtm/vo0k7BUh
U1/5tnS9wP+baZTFdgxDDhBVP+TB+PDnRdeRLCUVXbOjuuG+QfuCl7Cv3+iqnb1jRLVkDkkyNqT6
sF7ZnI4NRaEb5Ge+Lp1x+KYQ6rfnE9lBZ4pWPcgG//yv39tfKZPfX7nkU1dcRVJZLkbI399bSkWW
PIgBwEk359vrQJny3/OoqUcYrFzY34uGz3sziRhWVCSB+664XcbpTQQxKj4p7QD7IfoHRrOVkOB2
SGBdtJnAOC4r1YL7rYmN5sy/NUo7pjEJkYY2AbL9Of1hfpdm7q5hbjYbSPX1ZZPT+HvhVxhXYaSI
n5yY0gfHcti1Jg2ayZqaAvG9jid/up+62HsKjKPIuAAirv7h6viVIfj9zXE1F4BrBZoKRoxPv785
C8JEoRF1AFPHJoYXcKl1p9dzCUGWGFpOQRC4zrlrew5UbZLI+QSCM8qulFXy9y6HNho3my7ZByUS
7bq0lVsfuIlm6cnyZqwUhWcpsULZlR0evwHpxi8i/lVp/IqkkQZxNm38dkjJd3pFthzZuqRvLPit
+elffxN+v5lpaXlkjeCHXb4MxH6tv32F48meZ/dCGCn8qbxM0PS5JyY/QjQjc5K07AOsymOWcHu5
nele7P7hIvqVfPjPd5tXwJsM21dZTuApbIqXR81fzNFLjDWPsCn75Djpqp0X2S5D5OKzU/hT0uFt
1u4xgBDwRqywB9Eaw3dneRfJTxWrCx6xJjRIZNzCJSdzdpXwd6bhHRJGwfDNuQZg3RQ2WxUE7l5B
VKo3DYdd6GtqEZjmChmKrXJZVO7/9bv7K57z1x8Ohd2xfd+2cdVqH2jZ7z+cij34ol7/g5NJc2bT
UuZrOeS8ejYEwZlT5ADJyabvLtRZ/L22StaJWrdZuLV8HwvtFFAmuqosL7id2YxuxjlNH6UhT4em
ZKvHgLrqE+RF7imwggEqod6U7cayJvucGF8D5rBZm0OtBG5XlwAY2eWpblsEdfvgEn+v/8HKfTEd
/OXprCU/MVYFT2qXv1fYFn7/iXNR6Rx70o/euehqDqoHZ4gK1Ot6xJVQAsjzm3HHd6wCbgJVa68q
9q7M5BxrelpUzD85Y34fVS4vCD+nssmCQ4aXjv6bcYW254QhYr7cSHmcH2nnFI9ki2k2xxYdAvTC
QfQ8NiPdZoqUaLKd1OyH10EA6JhtU98BL0CoBs8WqeBnGZP82KaF5d1oB+LQbqiz4mebKKRKhc38
TINqkz9aE9mkPwVObjT1N0nT5RP4s9gmDgy7cPXr/wVHVrOst0aBSy0ak5HOPupWd11Itfiq6jHE
W2PH8U11VQZYroYEuaFroqtplejCaB0uTpLsC4oH+UaPJdu6nKGcWj1rconmchfp34KSpOEq/6VA
ysJ1okOpBwhznmvvfGR/DpKgikMaSjnRInOGlcEFnTfVptRFQE0tFEikdiGza0jc9nMX0IizVhVn
H+AqgEBWYxGcc6v27DWIwzzYOn3B+Kry3Lt0AnoYMmd7QG76dW39/zYKnZPPtuqqn/3/AacQQ85f
7i8XJ9JvTqHz9zz5q03o12//d5uQ9LzfzED/aROSf0iGdN+yuQg8zd3oP2xCUv1h8T+Pswyz/GWW
/g+bkG39QUE66/UA1hC/WOp/YxPyvd+fM77F0d/l9gqbhr/it/nbVejbomd91u3cznBWqMCY4Bqm
rLh/4xFvQXBgNvYpRiiog1snAUIEfbpR05yCQAzBXnmMJg8YSCQ02rQH1GZFYT/+pEGu6k6axtIt
a+h6OHY5KOsjOHqHAu/Gy83R9SMsKvZixRBKKHkaXjiTdA2nakzFh+ZC9t7Y1MEFb41OOFmtQhh9
06OPeyT74U/G4yqkziX2NlZZFN2PNM6S28JBKtvEFSSYHwY8e8r+u22DY8opzr2NE5zIS4xqhik9
dfV9Ei8mXhlu0+mmU7EdPll6Ctr9UAE0SmYBeyb4pFToPGpUcafN7kNXXOPAh7uOCxm2LA0rvU+p
Vm9L7LpMPd3ZrwL/xbLa9yGobbZDoEistbxA4RZLP7tJ/Oo2fXC1NOy2t7UyC29puvgFFZUDjtql
hstIZQ/12JwHHP+FJWDY0jFOiniXw2yLThM1NFfaT+LuxRUpiHiviztoDrhuXqjVWfCM8BO05TEz
lXNbCR1eD7jEul1FFPlIkoQbSmnXxbGTXs4avWntp65z2T/F8cguH6aqH0KgEwF1nI1rPziFC4HK
5uHgc0aqYvORoqRCJwpDY+3pjHGiu0U0IXDuKOg+ZGfDkw7TRd+30xJHxTpqc1pbs1l+k80wf8dx
3N5PiYcUiZF9CpW36TKwOxBXG+8hEOPzAtnwOCe28wUAgmaGNF4mZpHaeHG8K4103E92yBfmf9xl
6R5FxAxnKtlh3og+GN8SDwlkxYqo2CO2t/l7Sjpt3oeNHfabtG9rdzv3UxM+oBn5t6a3rZTgNI2v
+isZVG5/IaJ65jGbe7C6c9sF7U1uOFJK4DO5I6mosHFhU2u8aJxEq6qzl8w5QHZP2X9rmWbWEYpc
Ij89TD6Ux4rZmtKtNWACfwXmtuhvzIxWcle03OQBIoq091jIxpdSVTBs5bjvfFBpOCf6xnc5tFOk
cx4WmrLbndVeDqwznPgUrlbXVR9shGnIoZqv0Y81FOLk2Yk6Mv2rJE1yGnX8pcIu18um7+46K0jy
G8IYLEtYlQBJOVBWR1+cpkL8QkklOzHaa4esgY86E0M4oEudpccpSz1/n6mx3Uvw2Td+Q1Ck6Rxa
FUb6V7IhBY67RPq9zhoqklNb7iLAXu9Z6XXrINDZRzHNl/rVjBxNbzHy2AA017yyYIcjojwIajHQ
GUKGMQvkNljcbKhK0EZ0lCGCLDQLU/O80nOZPUEQqiijoA0IltMwvMzD0J64x6Xs2BYPSkoFJjKY
fnLCj25MTcVya2PqzmBZW7nmfaf8ueM1Bx6fKO1WK1hi3m1RG+fJx12DmFe2SJHcCa8mXwE6GsJ0
Qg4c510EjPXZUu1yT36pu8pF31+3cwtMq2u9TRT4Yg/5k/JCP3DGVwQfDm9j46Ao09TW+rtpaa19
IyeOp53jnyx8JfhHmrmEX+5TKg/t7Zssa9JrEpycP7r1Tse+O1JALwUP7tDf2D2Jpr5G1rQILx/Z
yAkGnO7O7mPer4FoS1RO1RrBjfGOTQLs6fbSpCBd86QVqBc6YoaToQhxm09Y5ah0ANOHgWA2wnyo
UUwHmh/bh74zyUFYCYioy+qErg+zkxxL1sIV9gkATX81U4HyFs34QkQFZD+0vBb9eQiPSdE80usR
7jwAzszVtMQsFOPCnB/Sm6RQ1XUq2vaBCvnkOLKX/VZwTsDg6AjxhJHkQ7LA2CVmGt4iXw/37M/M
asDTTqfznPOOTHtJa/oJzVRufUaqNcPZeAQ5/z1a4IivbH7z5StvXxoJ+S20Eq+U1yUbYwa5K+qO
0tgWYxAF6cEhlh5YJ6Pl2cTCfZMpGpfrj/VxbJP6Ck7iaZRtt1m8nk7pi16A66o8uF3AOVGN03mg
eINtOPC5qIrDvSOUPJi6ar/P4djiLHeao1enIc7TYjgES/+h+Qi3KpHyoQFUCl88vqbrrDzY2OZP
7kKZAoW0NaZ7GiiBTYukWAOyIZjEZuaupmH0Cfag+00mHApXud9E+z5hOVzp3rmzYxhIAoWcJH7k
DIy20VS+UGF6XwkA3C1G0Afh+mQfaHrdeVY9b4Qs8vtRW490gemDU6Tee2vZxB4SCLeJBQNsZil/
Nbml8wr8ir5W2WLHUIbmgoFbS+K06JfY3dJw7QXCgZ82w0Gvw9R5hJ5nUd5umIKZhoaHnit3C4G+
XXHr8tct3JttEyIaiKoW5z5CTCHZvmAkaqv+JkZ/wutmKQjEIsWWvCsXR983YGSuJbaDn9MSOTSO
WHGaIGkj9mMuGwEzDaCvWkroahvNYD+B0HNqainYHXvRG2UvrR3dJe00gKsjOgFraRtHIm1yTblA
krX0nYx5C+EIWSDWOhyWFSyM+JJv4w4YW4/sxgDbmONEHeiwHunyGW58+nmLL8AtXvhdesOcIbJF
qn/vO7s6NriD+fKWUNIvjUZZ0b/nDXKdDqb0gMKf3PmdiNcgh/InZJicvUtCnm5naYdSn2Bso11Z
TggNA8W+Dz3G4k2ZhfY5Dbx+27YKelsN7XunIDkfsmVgTeTQpTRppJVZA69C5qZdlwxKeyQ6PB6F
mJPrJVbFS4lr4xK+1dXnJOkvWKkqjtcGZyWkRcKNDtHZkiXBKsFBduUkVbFuVZaeMUKn3zldOc9A
0Sex7XuF1zeb+qt8WjJcTjXJ54nU3GtHjRkmMJog4HSqr5TtxtqTsOOjRX+fQvqQLUKl9/6YB+yt
vf5BDxW3Df5AvjbpQLYwSBPgSrjdS8Yz6a66zHus4Q1uIJ5jdQKr739Kk1Be2U/6uVHFWxjO/SNu
tYAyljjV950cHcxL3LQszD8TdIAw3+XYBvtTXXVtsDGgGR8nNywaHjp5me4XJPLz0CzxuzHBo13E
/h0lW1wzMdqOPcfpXZMK3Atm7PDCF2F9KT8mKg3J3ytorHCLc5J6iOSVqs/OHA3oLU2yp+wjP1Tx
KOVKox0++RhWCcwiuseCRDr+IzUeL/Q//E0N3K1l+RAB+PR+tCX6rFu+oXgBfArHoF6hlxgCNrLC
OlwmtiLI2iU+mZM8cO49ujXeBqchV9nZNf4TUHbe6+Q37udSWN0zT8axXPdmyXkDh+wmpr1jExrH
PqZeaj/Fsy8pqZ+iF0yR6UfWzpHZRENlnkdpgfY0F7wtJWHxtpyFPM+oNufYMxY1SUV4lfFHBGuY
Xtb1AgjrCSW1OeHCSXIkqMx1ie1drBRqJgGFp+ZMfbdZdosj+kdO/XLfq/YChFtwboC8LsLuPfIu
hfQZ7YrTl6FJ84FX+tqKkKaNKpwyZ42obMsPv2l6dW6brp1v5xCQ/GuTCVvepoM9goaFVQdUGfF+
Gp4wlib1WYgqlKuLsNBt4miAt8+Ywn8Fu2WVpeNVUDQ8z0GcCHW2R2vptlHhWNmaRkIDsi+i3X6n
kW59col+Bu1M0Y/gheBMhZ3na0Mv+aG1i6PvNDyQORfgJ25e+bnw009jx8vmikKwIz7IvFYfWZM1
10CO5tM0qA9ap4nELhACu8ZNT0UG8I1mYpvNCXwuj208FUauwU+XM1PYItrQz3WKFZ5dTcLy0MdJ
cfR05B2VKr6NgMsHOTab3OWhr+fxW0gN5RrfW7UxWU6bg4LF5g0y/sEF6jxG3Lrxz1My3U8mfrbx
o14F2HX2oJC9MzdTj5FbAZzGZgUDF+zGCZq4892qXYgkk1WZT+CFejm4rZhjjkpmso/jzHFwY+de
m94wxXvvyrat5WoabQwwbpr3za0NZjx/JRBvsGK5PPoSY/n5ocDa0hzjPOSVlbWWh2ac9DuVDUW5
dUDk4VwvksE6Wk5uWMoELr09Nc7lk0gqjrBLgVi3taYZKiqhBmEx2EELPLA9w4tB82AycPaK+QpT
HuGTaE6ZMq6IKU9ADv25Md/dyA0lVU1D+Jl4NC2toORN86pzePSs/FoXPm5RTNHf6dhxxTmMfV3c
Cz3y1vkRIlyQYarbBsqLzRVMAMwK+AINTSJ1EuqNS1IViJ5DaPAejqed47/s6ujeZskcnl2gDIrW
Krrq1gU1lmor+KG+Rk+VNDZz9CNWngmIusO4dOEhS3Pf3SxC8GkLHUPzr3j7VjY9bhxWMeW1h8ZO
6OAqhnk4iHSgFqnLr0IaiKgVv/CQ6dW4rWHl7pqFyC8MufbTWvr4fRiBquol915Fny7bmm3mHjm4
3qflRUfX0kdFkZpsZ1yY/GMe8QauSirFDrBG5ck3ZbBtLO8tbxVx9djSxVVMLPUqmqTZKuDCq0xk
epOW/GsRzQ8foyzwJOaMBZ9FMnrNSko2WsVcEEHMqrw9CKDFP+Z8qa4s9mYfuFGxATZYUoJNZi3u
brZrzMJsVpp5XfYUH0JD5BCYkvnbC2uZWXAje6/oaLb3MpL9fRHa4YlkybjXIpB3s1Uu2wntb6ej
/kVXcE517gE8D7P2NFaXgkl2vNf+nElAsKlOV13d+m9BUnTbRVr9h1MJOhCsNt4Zqbl1ZL78Ieq+
PcXsaB6iGX7vymr8aRfOOi1XNk+b1aDojFibuDTgAxzO71zwO1V4vCmL5fMOh/fOjDWmME54YrXI
sr0ZsiOCfUeYOHOD676fU7qUQvVYUYTy3EdRdsSss1zSqOFwVGEz0y0s7eMMm3KT09F1iqeKMK60
KTCg22SlAMtuMcf2Z1IsfngIw6b+Bjwww3QlxnIIbq0uL/urXgilGCQV3G6hnFrf1oRpsCXYrRtw
Js5pmrj9368a/8c94m8hxdv6q3zs26+v/vy9/j+wcZSXrNv/nE18HJKu+z2aePkX/tw5siIkdoju
yeMKSVBfdnp/RhPVH8jKl3UfS0lLcdrjn/x7MlH/wS7RsQJ28p4iicTG8/8lE131B54SZFQiBYi+
KFP/q5VjcBGx/6K9WLYHZcHiVWiXACWw/t+VCCfpIu46zD7SXeI3vqTZGjp3xH3JTeOKa8BiXZAt
LeffHq0v1iDdJ6HvkD7DY8wQvaWZFzuzHXU3QdfXj4SD3utuqI54ROxb8srBKaMn4zqYy/Ec+X2V
E+hJqzP1HjWt2J57HtHGlWKvUUeBt6zAn4xXJln8Iw/vbusxsaQryQxyUsRN2Mt5UHvbnsZ32sG/
GZ3aG856fneknGU+RaOjTnZqHsugSs44EEDN4jHE3j9SwRF1UfvWh8psL0nOnazr+1xRzIAhkVKq
fMSoJYo42uuZ/VDeOdQuuwMTEuwF0ldxolgVcKRZFUlu7tPacnFQE/YHhiZXvdvA/HbT+kr3/bTP
o9LZFVKPn1NumMMd96vtEkn+K7HWFbozHeoUQnl5QbOcyPstjszxfKk8hfrfZBhjbVsfp5H1x5Y8
Jwcj2+GBBTE3frMY8D6kWHrMLmDoMYKhNfDsuLrUkFDBaxvxDRu8/Ciwvxz63kkTGJ9N8C2y++wK
+EX92A1OtOFUmB8oM8t/mkhGh6wcd4aionUXD/OBvVd5JMPAc5DA375vrfLgF3X9DHF1YfxS0Tli
4XbqYtUokO/dyBTdMWXJJFcneqhtwq3tcqRiUtw4iYWh38N7FlQWno4qFQPn1ILn04JznfmYQAwl
aHjalfrJOsg7je3ALgQk/f0yuupelnQbeXXhI045wZ5UYbsPgq47jQuRdp7i3pWXjRwhRlMe9ITl
N+JDfSabMVFRYmc7ssFy35TIQoYejY3yQ7VpiL0/2ZenIN0NGD0KqiKpiw5Zbeo9tQj2mjKN8mYq
oHn3mf6YsMmtJHIdb11ubbTRr4EsGjptPaDh4I9IfmCuZwZ1z2UXKlZnZGJZcRU0feRIQYXSx8Jf
imNcNP2hxq618qZgjwPPenHwWD9ROEsIAjS5WAe04G4hu/skgMm2xlXqvlU55cRtLyLGkkiWJyyx
Mfbkbh7WcJAX2hW71H4jgr7s53QcP6MRiSuMLo5Corhy0zEiH/1O9Q0o9CTeR5yq+UX1RDX0pcTb
gYlJgVS4DmbsV47MnC3ba/6Wanq0rNmT9rY3k3cJtJl36uisddezgi5lrJ7wk78z21MbaefODZ2k
pzy6AHCYJy9bGPs2cDG0dbRx7bHajVsSlRZAbN4i4iv2uWmAjpdlUR88PGwX72anQPEo6CkUrebD
SzMFC0BsafnbUA1vgu3is2QK24SjO+26qthZ9NYfSrhGG8kAv/bs7I3Ii7WdXB2+cqkO12nq5/dF
bChgCzTwdOFsifHybVyK1rmF//uQ04pKu5NJdpQgZHchwyVmo94nhTEZGiQxPQ1bentJQdBwlb14
SM0Hx5+G294Z9VdjYvs0+4O7ZrzrHHgGlIs4FBzFa9tY/XXhUoOwBYaJG5MNNMJ6NHUorF5Q3kDC
56wQF3QoWFkLieuiNQwcOKeWPFFdLT8arJfJyi28eV/XdJIb1zO7zhcTm7A8gCyTkzbjz9sLtuVX
ZV5MJ5n1VPna867Os+dMuKreQKZq9UqJoZiu/CEZg1s63JxlTe9d9spyz7rkExGcU1ECMBflpS3e
3TjQe448ymKYLTAU8jUGRb6hNNc/mcpz66NF58me+jmE1pTRkedNvKIe9Aqf+bQxc9KvesXtLm9G
2CsJXcVbPxEvOdikE1jv9EmS7y6CySck2ApO45Xc9JKvbkbr0x6C8iaswoiKCxFER8eNBxoGLSo+
a9fdy7p3N0E2fjqs1dcBuP2jM8zBzibCjK+JbxAWCoIsGkIZomt66Y1cODClrIOTYl8VXbIL3PKT
7vdveVccyRy9Qfy9ca340RNJQNYlSgdMh55HNsu2WTJFhtNcVn8fQ2c+Czx91yTjebGO0x6sJCeg
7/ROvY5MBPd74U6Zgl+eg8F5E6Ed4RVzmbN9RAzHhPUTZTbze9IU/jadPbPG8JKvG9bIPckaVtB5
8xaM8002Bbd+zw2qJY7dtwQRezmQtyQLzt1i2qWZNjeLcF1CgMl4pGX81GvEsNn1753cjnZSTB/l
JMLXvqvjDaUBCRSMZeGxfektIlK2wchD7XoW05QRpjwbBTa/B2x30W3uO+5mGDP/Ps8TfwXT7Rq7
bk4bAw/gasWXkBrzJLAe61Fn34sFAZNtaKTZXZHRHHGG7rtEGe52Q/46c46+QumAEUC6ngMQwcGQ
I9/bUBOx3qQ20WhWYN7RlrXzEdp1vaPTPqHOonf0icos9aOKc4lZv7Du2/pCfBG81FsXaAL1E92V
9NP5atJR+IJ3VqWnpGryOxOGn5cChKuWfcDaq8w9iy7nUThS7xE1ql3U9WpFvYA+BlmCvahX8bdm
TlSwampHfMtEVB9LFZpySwv9UTc8Xbgv+/yi1J4vprVJK2VOShrvNpstlAE8gfV9ZNislTK/G7Fr
jjvGqsXmNIY3k48YUDsrpPJuWubhxcms167iijJ+F62TMa/81WLoSByifAfjNtraxeA8Y8apDlEz
qnhdMnrqVeZazaZpGSJWdSDyjcpr761O2LBEtdOeQqsJz57M65sYn+BDS7j9SDcDopNoFug//kyU
5VKJJQMjPnmNubviJOzzXBmJK0dNaMOs8cUuiDiiduD4pWrlFutuyNbSc/YxxTr2itqFjIqsACTn
0ITLLhjivaA/4lCNxXnyUxxympDx1ehqtuJjbJEUmEFeZxC9thfIOzXVF2PPBHvhnVgtOEXp07Nd
prTh4nLVP0rZUqRYBvNNFdYx6Ax/uSLr3D6lZIJ5hNgkvUaipesJmOzdSPNUT/bAUxvDxa4Oceo5
gB9o+Hr32Q71q8i3p7UUhGqrJIp2OvTFY4ajbYXMTSqvn7z6ZWnT5luL49a6zv0p/MqdZrCpBCjZ
9cVgEXf4jxGhYci9t8nI+s42iUtwk0TdutNNiTKf+s9Ixz9bR/ykZ9N5pHrJ37Bb7VZEYkjLqr4u
vgdODU7DytMGZa8PblpXD0wghf+yeLRpbPinAoqBvbcJFzORxNWj63btXnNk2DVjtjyolK9K4ycL
L5yu76FHoJzbFC2X4XFVFRJoryJmCZtgvlXCe3WZJXdGWeGuiHRMI5NJv/xigQHmS+c4zDxJtUd9
njXE9ZZPojmYcVmeS0Ml3Fi8Ny4bUh0iU2uLz0Yn2XUJtcArsO/Ch9vbxTdd4v3UCS0INPpGgK0I
h4vxe9qrmzTr27suzyhTH9371m2oiqlv2jb+klWwpQzzgcTKV5kvD4lxP51M7gWIkwMHf3mtGJbw
OR7zXN+FWG62ZraPZsF6p5HrVl0juHPG3rGNPJ49JjJbboQYMRUz/WSxb4v3kg3Fh0lDcvtA+hnR
KAdId2HsdQ+zaezgECYw94+sfgtxj5ij9D2Ag0/NBHtPgKp/0rbr0BLZswLA0xjdg4xoeCNydNSL
r3MxTvEYFg6uvcDQv9L0PnivPNpOy7TcBiQirJUXtCNjbhJ6J3/xhMdTL2JlGAkcnNYQURaQW2IT
s5p7iAZ+y6XUvrXnswXq6dCxhj/49cJpgbA5myPLjeFW5OJOLxUSI7Cb5cbNx+TLAq/Ikaticafa
6obWiRFROVF3rmzbrb6ADulaXyxuxo63v/Rk4yjY53mH8UHnggTf0LACGQc6sh1CiUxLdXyAzVFu
6QwYMQnyAdPp2To8e53mlPa0zLFiM+eid9fE99483KCsYUojMEsRdJVwb6h/M2tnAILNCSu17+qZ
h2sq/QfqaKhXHN7KApYIkYPHIlmsrR6W4uA5Ybvz/WoVRUpflUU/XcWO0++pMYVK08hrEMl3XjMs
MBaj5tUSrfPQEDRdDTLtAPLJ+OyhIVB2AtJFU/+yb1Oav5QU4b6yArI1jOC3wEXlOSYzuaO1ETtk
PjSrOdUkzGkqvlrkhEDZwY4z8BFHldwjrdvX7GUF+80lP4dzgxpslXgCvHguoI4mY/Gw9OYHPYX2
YRqsaTOT3avIfkbgB5IBCJzisptI2REvTWKTPGs5cclGUfBAiVr2SgMQBAkiZJG7nSare7rEwDg+
YD+7/AGFvo4Sl1+yJLpPaJb9N+7ObLlSJN3SL3RIw8Fx4HazZ02hMRS6wUIxMM8zT98fymwraYeO
1NkXbXbaqsosqzKj2IDjw/+v9a3RGyFXbCasnusQag7uLWwyJNrWHoTSx8CU7qXQJKOtJ8btHHyL
06yDUnus0ZVsaILytvxUPwJlmI9zP3NgTc194pT5lwpTJ8fIGJ3JAGKMGS67say53Ya0Cr1KAYfL
cjU+172Y0XdoDLtJL6ufZUnCtIVBGvkDpJ4Re0cBLg8ol0eZ0HwYK0fsilglt3Tg9fVAjuC2nev0
MEK7p3kj7xgMbH66lujgGX0SKTQvxLlRqw5gkiKcm1PB+owdX4YVokTOH3K5l3CFsXm8yqbWua2D
kj2hETXOIyKY6qwZHOQebDAusIrrnlmTueIsOUY2TJNnf54wQ+VN9FsgMX9U2hQfEr0Z7/6rsLJq
bpGGrSJLhMvXhfyh9M09qSvCi2z9u3Di4ey/OhvsB4UOa4W6t9/rJELTBHZHzEvqMo4637OVG7Bb
iK45dsaXAl373zaB/2cywDflu/9BVDGxaI3/+8rd2a98+v5GLLj88/+IBcVflMOgP9jU2WgSLzW4
vwt3psnfcR2U2KZOdd61qKn9U7hDKmgQdYvJgT+n2/qSo/BP4U6Tf9lod5f/naKbRM/t/pvK3QsO
+1XhzkSLiO0DEZDholZ0lp/3WhEO3TSasEM+W2PuC+NxpObF5GmG1J4e3RGx943rL/OR1nfxryWt
2iZ2i9n33C80f1h3khQGd6fb4GRQs/soIL69epTvIMMW58npD3TwH+FuIsBQX+hqr3+gEdgARpPu
54iPptiQ94TTyMpSgqYREpb27uOrLRL8/1wN7TiFNkOZbHWFoni26DdfX62fx7omPDoGhysCgCRz
+lCOSXn9769iwlOwFrm0+SItfX2VMER4ERo5Ff8JGRlH1uYAdqX/hB74Voz9972YAs+MYfPl0595
ey+OXgDmNSoEdiKLCS0c9Eu86d0+VxZhUaHmbvSw/CWbYPrk9t6+sn8uDLjEdBRuF/3UqlNVbt8M
EoDTNGAgmlh2DvSBKJ1NdeV9/CQXKevp+2IMYw2zpMBVcTJ853wsLWSl8coSMQLQdib9d66+D9r8
Wzcz8Yl/4o8bcwCxoNBFUuu4kDZORgepFamIl1JcMgVfKdSSvC2bX9jr509ua/nZb25r8YnAfrYF
TEHTPA2uiUnJYxsbkn5FBW9tADPbQKTCYU78iWfpQ37m1qQFf/ws/xj7iwNMtzBYWUoyHyw1/lfm
EF8SCTmmUUR9qqZaPA+woEWHBPeTp/judehVWOxr+c+pH6p3DYhkMdfBxFg8smCzCYvK+PnjuxF/
DA1uZ2lLLP/SGZQnLQkUJLBXDEQTEl0c5ysjXcVuL3dRkNyVtbxIg2KdxnLXkAYHigmBlNgnqj/M
enFBeSXDrFxcmmr+ew39by2N7909hgODVg39Z2Tfb59yj6KrCMn2W8WL8VdYROQkvf/ZAHpnpGLb
tJBYcOcmQ/XtVfQ5zpxe8oyzoR6IMxUgmHA2EHjnEdmedJ+80veeNfGYSpk4HGk5nVwOjlOiOZyA
VlocaNtBOk+IMs4ax4J9UwSfzNHvX0zR7LVNw+EO394bbghhy4qLDTLL99mst9ciKnDAJ9RfNr5R
VZ8NpT8/R4OvEGsQC6WgAXdyRRo9MdwoPsfehU4Th85jI5yjS+fWgz4OKmSntY+Ri/OxMdYzcYFU
xNCA9VXlpa3WrGTAr8V49RBqgDo+Hud/jieDjqBlKIvXLYW7/P1XXy1+AxsfAp37Dl4XPuYBXbqZ
TYePr/LneOIqkqdgsy/RkdG8vYogPdLhSnTfG1x1Z2MZIhrq49QfdoGPouCTmzpxNjFmKQswnOgl
0k/hPS+/59VdmQOFptwKAO/rdZMd+16p1CuQ+f9G3ylxD5lB8BhbAdJHDYyCs6lMR/uKXpAaWu2D
t/v49t97yCblWDZcuolbZxmSr35OC0jAyYDJI3d3u2Y/9HM37kcOXcYnN/7ZhU7WM0iOoTWEXCiv
YuRkbBM2AhSO9/HtLOP17fJisMXBiEgsBzYteTJmDIQ/UpERucrzPhTrOjdJ12jJknkYxriL9q0R
DdOBYEnkuX6F+/2Tu3xvNJlwvwx8MsvkdPJ2C5LaqeIzBya2NtPFC92lbNSu3bLX9h/fqqkbpze7
rAKLwwo1BbLfl3Xi1bvTG5Ooc5P2Vr40SPbgu/0O0IjbZEyOeaCvO0rVd6io4a/7RWP3nkENiIYi
8efuT+EL5z7K4I05K5MgeRyCSwMFzXuh9U7xzP6+yn/UCMzsS7dGfQjtIKR5jaVgCEoviefK/wYI
oxNHCB+FYEBT7qBEbozJtTYIYqu7Op30G47qLDw5XrMa6B21+XwHf56uPqXFIdHWhEvSqPULfb4M
4aJKr4v5TZ42gy3fugZVoU0/wqJYD/Vo7jLH1TSv7OLoZ6AFbrvOGy1QZ2bhzgHIPAjk/ATkHrsG
dAr9lCzHlWCYk9l7OhXLet3qY0tNw3Xq6sh3bj2xITKz86ROa2OXKTvqVmZFG3JCYdcTdEoGqw0/
nhxXjhQEqoB9HPyLuintIL0OkdjXQPuKQNbxt7jMBfj0IQ0TNJ49WDpX7umMQ0Tywrp2JiqaWlB3
B7vw2++yMtsvZZZSHEGIRVOZpNZ+Hdc66vAqkuick1TMtwn2GaK4aKbb9Ivz5Kkn8P1njdMRYESS
iHLdIMHJPLyp7hd8IP43WKyC1b+jF7Tq+Nqio4GN3DlgvXdAS451pNbRaIZwCQe3D4/KN6NvPZjF
+mwGYgHfDqa/iaKBfWD9iAkQ7wGIC+1bY8JAofLJY0NG17sWJcQ2JAjEJ9RDo9fva/JLQLaJfaxA
f7UrAiGRl3YlNLJ17Pjpbp7SAghiTpb7inZu8L1KiJBY+ahYYRfSGg03bpBG5VnYl9ODtGAc4WOX
AInR+kjq+VFNZoFZZAS4iGKo+MSTTOj4DErSHjpnQdnGYTfehKSmZmSHTLDosX5cI0wfLYwb+kxJ
eyCoqQGYaJTosWwQSuNFbC+x0asZjecI19J1gsVAn+YpI86GvInLE/9I3rbltVakveZNJmCixYYU
oT7ShX2Xm/Oo3wxZXEPXAw3v7kq5tBxR+AZ9/jCO0PhwWLX6beKMCsyNkWtix0kUreNRSpqIzlne
q0aLDjFLVXTgRJOrfUaALI3EEL/vbowd/Yut6fHzIOI2xPkbufU672nIskVIHeTnDaUjm0NCQCxr
DnaVqb9KvSaYkZMhsYRyhNA8/GVRYQRxHzaLpyLnjLUaR6uhN2OQ8rGyCJZ2V4XbA5RlfqCvmEBW
sTzXwAizDavZnlcqz4H6qsBZ/i+FNAZErcRJM+BES/HSHOW4LodsTPZkLRtIvRpnxkMxNsWqcl0r
XPfShXxZzm5zxVmOcnYJ7TrwIMQmggaTYEA0epCeqyynotXmCODWSJbLZN3k5jByuIxgpPohFUtP
jZEDRilq5+/Cna2vKViKYTOGfXqI6O0b6z4vsS4LXSu/hcMwuN8S3CbNV2CCWKVbw09+VKkj+Arm
Whk7RaCJe1bUhWUenZpe10bYdgagRuHeWtVpZj6BsE3Ftipn1hrTHStt7Ss9/hE6btrvAPVAyuXU
gWMurhEFVnaiEEpLY3RXDb2SassuwFZeSGGFijYf9ORxKAHHBOQzg6ypouoSFb58TOnULg0RImxI
y5g7DzejbdIZE9lj4pIUuxpInA69zMyZJUykdOGmG/qemHDcbomntQW+ryJMLMrjeQrGUpkJSdUz
YcDjaogL0+snKqxnOSpWHFEIAgzhQQ5Cq2MYYY61W2vDWmwbMHH1piNGgRSFYYyutNkGZB3wnc3J
w0CBziGoBcoldokq6uqSt1jbZte2v+zYt+pv5IksqgrR1zg+GIt02EiQd/ruy9jTNteaGchvEIvG
GxcP+hrtOSHFYWERVYnQfpw2FBD1qPTwPtna6NVmNtC14iAyBJJUnklPqr/3hv+qKvj/p2KP8+mr
3cYfHuHz6NePsP2VN+2v6E0Kwcuf+7v+5/4FiIBtrG1RBaRisNB7/q7/uX9JGxewK6VBeZCCH7uw
/wj3DPa8UifSyTGUWEo3/1u4Z/+1HNEtRwn2broFEedfRApYb3diNiVEGsVUaBACGuwHlxrk640t
DQSXBa3CZWJkMMHU1JzNrbxCIJ+siSvstoGFBCe06m4RpmFWpwG9NvMpWet6p+7sxGzXVS67C8yI
cgc41kPf96zJ6BHIRk1zN0O/oqwrVyUDrFUWtTYhnoiDInYceLMDeNbUMQ5JaeO7jSHorlLwTpvS
tFxjVZE6QnJ2VvwO6UOvZdE36zFLQYNo3XyvZQV5TYlBpBz9l5WyLcUez8lp66Tyaqqwljp91qxj
PfyCGQB8G3bNFTBfdgRI2chlycOtK/IQB2ls38gKTv/LcPhXXwbhGvz7VJ76phL+f/bx/A+ql38s
dF19z4P0+89fTfi6Zv4fratr/GWhI+ULULTiKXYz+v/+ZByHwrhDsY8SuG1w5OUc9s8nY6i/lOEa
MNEornB0FHxn/3wyhsBeTzFS19lhsFJwQvgXn8zb6gPCW5eNLpdeCBf8ErEcN14dJxZ0jKJ2Gu3n
uJDbZpxIzgtNm7UiT3cBCUzbV1PKl79PZa8RWG9rDzYHTp19DIUySFjMH+7J9XJTJE2PAH8/+Ytn
QzT+nWTPfJjmPr6YnFA/N1L6oB9f9GRaeLmo0OEUQt2iDHlaPmIXgoeukMG+rUDY0loP14KYkZXG
X35yf3RGXp1FX+4PYgIFDFMuR+tTJE3e1ySoYUrZTx3gc3eWtKkJQFn51EC3NTSfVdTaze7lr0K+
4PuP7/Tk8g43SQiJRTOFogOz7clR2CIxa0gtp94nbQd8hE3Lti1m7YsRNhoBWgXebYfNOw02p3pG
ItPsPr6+OHnU/ACDDgD8B1YDygvypEyZDBhMwQ1Xe58iw35KRuO+Y3f7lKAnW4dTNNPLrUN5VoK2
RiTV7aost4Czj4aKvB4T4q2tunHniG54HCaTbMuPf+DJeH/5fcvW3KVkyUp2Wq2NCotwnxRjWOVQ
B0izvIeqMKq9g0J203Kg+aQ+elL6wayhgHxRsKV4CdFGWicDHt6j04KXa/bazGWRhONkWHFnykGb
VsibsKjiG9KQsICE/iZzDDbSSWdP52ORJO3m47s3Tj4/UA+Ar15mHGGKpZly8rl3oMS0zk/2vbHg
tsoakfaqt43mWMHqG1dmHcbnfekWjwS3/lTowXfNoFAN4JWN8SE54Y05+/qTLAzIpyahZzVKq0g+
BG1XHmoyRkuUVbboPXgFyBEwpmvnQBqi8yyvtAPuxAGMUZAaW+ib/gUbfv3p41s0lxH2n2qQ/XKL
iE0Fb/mlkHhS3SzbVpBIFGV7QL/wb2ZSx0zSO8rxPq1BJRd2OT4UbhXrK6oY7qXO4WJbER10Xney
2SW+1R6g3jTPvbC0L4gT0lsSdvSn0Z3UHktWegvSntCOwvIPNgkmP02RttTyWuN7R+8wANXRUrSs
MHJCu2t0LMT53FwMiJk3VeCmtx/f7vJB/3G3bAXY+JgAwU47fAucKnG0MN3P3Yx1GMGY10yW9kmF
7fSrYdgInY+Fiil9RBaNt8MGugBdf37X3k7q4FFbGG1+2+A8xyfrJFTbPr6p00nk5XLUHJaJjM6l
cdIktcemCoGrpDQxiuAiKahlCBMWuwk18OMrvfM9sDAsSyxDRtHUfntj2Wjkgdk0KTXQILhIaQXf
x0pPbyGFNMcOG+gtOuzo5uOLnk7Sy+2xE2AvIGgO6S/kr1drrukiAYbnle0howXPbTw4zsZOKr5E
DlLCxBGpzIcXIGjSpnxEtUXx6+Of8N4TtvgRy7bcVawUb+9bG5Qd93pS7uvC1qC16wXjpsujadnj
+p+Um98ZPbxJRyABUAaN+ZOL9WZM/x1e777U7PSWiABm2miwdwW7DSRabfvj45t7aZmcfBT0N3Au
MNUxbE8bHIWlxxFu3AJVSTXPnuxtpPyhXbT0Llo0l96sJfMXYQc5Qs/YD6hDOtH5ZNQ5Ka4w6+ND
YRnuRe5HzXOn6u6Z03YvV+Hgm+RLKNQCsi2/ffyj330jCpoSBWS+tNOVG+FXoozQKfdTBLqVwk5C
NmhKZzSQ1d3Hl3pv0NNIcWnX02R21TKnvBp/uRNViIQMdNpV7V+ACBAXXTMORxznzlGifj4LzV59
Url+5/4o0rMNxr7F2dFaftSri84UFBOKX/l+NHO5tUHrXUxDo/bIhj9jlL7zfdEEwCTGxZYu0skK
UIRTlc5TWeyRehACiRcxPs/M2dlQ22yuu1ZMB8Ns2wBEW2GdDxztPhnw790rV0fM4iKGgaHy9l47
MtVxg7V082TQrbKWOxRT6V51UeH+K1XEy2pnKkHrA8GNTcPs5FJs0NUyWSIxZ806jrnZHBs1szY7
+FAfAqOx47VTzM0RYOZnr/Sd58xZHrGPzcUZuSfjqII3N1sDkbYg1PsdzuboJqzIYvdGO/Uv4nli
7oroDGCTqUO+Pcxf/zfzN1RyCK+EEtInPXnVc+P42NOsci9DXe0ht6rD0Pr6poia6ywAc7giD+ez
Pd07r5cZk4435zMwwn8oUZauYtUweQYxakEf5IyAp4QSlFQvP95+/LEuD/FkLhO4IRdA20vv82Ty
LDkhAWp2in3FXg0oTX1P8txnd/TORZC2MFbZryLwNk527Zlr1tZMrW7fBiNAT1FqLsYB4k3+/cJu
6Kw7GIXp7SIie/thpM3ca6U2lHvQaPIhwUHarMpSB6CdmHm5/vjJLe/+5MkZrKWcqWxqy/jV3l6s
LoakB3dZ79mh0+QBs2wQh8COdib4+wyFv4aLqegjD8L/948v/d7zBIvqWsvN0q9evpxXk50WswVo
Mdrt00Rp67qXz1rMqvfxRd6Zxl9I1ohOYDL/sYaTMVLZoP6zfUUT49Kf2TTAn22OQTtEVG4r6E1k
QXy2eXlnMedbX7irHDCFeXqAQuQyhksfYa+1uXzIk0n7AqqiunPMAkTMkiL58V0uhZPT14iokMaj
ZPVAXnbyAQQWyWrprIp9bJqZok3d4wyJIy38zcdg3zMxuNqqc93hfi4d/4tL4AP2gajoe+A/cfWb
hkx6S/wdp4Aa6MEO64PprKchfLZkxN4fT8FgemwL8NvRNDI3ZkgmR1EZzR0bl/Lrx7fzztwhF6Gc
tay91G9OJiy0PQ1keb3YGyXMg1VJZX5tV772tY0JYv7X11omRhYGGj4uZ8+3oxDCQekAsWBzC3J8
3YoBckmtNTt3qUX8+0vRAV+0GTaXPF2GJr0iQALnAOAoKh6Nbo8ecWfgyP0w3n98qaX0dTIgoE4b
lBmY8RVm75NHiBtVG3Qyl/bpGHCixjcyUC9Q5U7Uqf4ElG8mAbG2ivmqTScWn25y1E89TNLbRiPT
iPwbCSuBiMjz1i6zezmPot/wSiJidLTi+eNfayxT2ttZiGr0stOmXMekp05eQiXxZBHwUu2X7vxZ
OZjld7B22nnZjCE5RFEUPAOGqu9aqwpIXRe+5hW1MePACqsr8p6ISRBIguBMAWSwOYtgdu2xPrQN
jOXeuR5IiiAfbyALzlfZ2aBoZX98Cxy43k6l1AvYShmLxg3zvcVTP5nP4qbukwSb1L6hYeoZQ91B
ZDEkan6IFWC/6gosWt+o7HlgP8AjT4KI8/VcYbehskcmYDU6TuQ5kEOiTVzSJ/QQ6ockzDqafAgx
POY0aPG3ePAE7QxwCznXxTSzcRllipPUBWnob1siapxt7MfBtFFTUn8PpVNGm0QvZ6LNld5BkJKz
LVcOKMBEs691oH3HyjHNi0mOkM/6ugo9C5PwVUwWawYPj/6jV4NyHHbV0BbPVpjGGoFsitgIqFeE
LEn66XNsH303se+FJDfF7mSFnoLupVaNJLuJZoMxxiePiC7xbZQG2k8HxTtDM077X3Yz38xJ/hvR
Gk7jyZ434Ugw0YT0xisVkpsSL+t3fay1gxXjnSfgyr5M8bFz/315Z831T9e3owuzdPU9BQWEHpLq
430IxFwRBo+bx3Cb/qJytLnbIR5wDn4ep1dBWKV7Q1sMy0PuA6wrpuhxMiqsSXTUiH2yRljpRoOB
yW1B9+kJmBXcKql7F1Wmf5WnTcp4lXmxMZyasK6yLTEelI01b4i8wYzYLQYZ3+7biyJldaX64Pff
3Qqv3rZfLHhjOTw1kJ+eGQjF9OJy/VaPMjo0caUR+sseCnCBidODoD9rk0PPvGHXnLYUZfpvzJ3Z
DzG244Eam3meAjJ6cIO+I36zay9U7iJ0SIyk5B0N4fdM+reIXR7cDHPviihEV4IBJPt0FWtivGqG
DBTjmLr1ap5mIFPSbVxzTQ+92IY6NAd8uMnamA3pOYVOfDKW+POIFfxrpJJprdd+dHRavzhoZr6Y
s6WDqDIjqyovWuebAtZ/mBsoEYmmUIsMuGRLleBC0cJjbFo/47q3tn47mvuMvKw1q8OtHAvwO222
z1kJbts+qe+s2IbPSawrrpxihNhJytIlARkyIbAS6VSzcIVWdQU9imS469BMsN/0MjlSyjMO0AFi
kq+Etpk5yZ4vNnmi7e5mv0eMEcE7o15b557SCAoFSEgzX8zDBhCsIn7Zn6H7JLA5+YpcIlvhx09b
X9BJS6BuoysIKWej4+m7boOWpiShxU45QTkT8U1QJBtsub62E63mPI9VlHDUkQ6+YCBACZ1dr8yh
BkBay9YJ6NfzDkQGsPKwv0BchGBnjlIA1soVh3kWk72aKt05M6WheXlE2KKAZPHUw5W7l7nTrfOy
g6nJGBeHrI5LbWX1pvbgTOEFOqP5az1O5W4cI/ErqsL8tx9Ywb2mq+J5rq59zTZY55k5d8Ltgq1f
yvhqRON4bmP819EXtJHtceIpPEtV/HebIE9rIR040VBeIlDVn0siqPY5isHjMGv6TSPT4IlYIWPT
p0N+mMpxPspeweiDU4jhshT9TdX2xi/VAbPCUw9iETXS1sqNr41uUiXX8opmRD226C8wf05niS0H
FJZByeMqCsJsVVnZ9/6gdV8hW7LDQ/Peb6zJyrMt2+d+P7bG9MOxxxzE7shuBi9flWJg6xXgHTyy
q4osbCKXHKZsepgjgV3u/LWLDLG3INWuR7vryy+RmRMm2lX4e0Q8wYDTDQI88Wg9lGHonI16kntV
zVhbS5wF6xzPGVyUYTAbDyRvS+J2FG984Ph7yWbmaLl+c6eB2a+BHCH3ZBAb5Reyu0KENGFP+m+S
+XIb6CSGwJ+cbZLgB9Kut+yH3PMxcwEXIH5YR1h176wS6OqK95wceHlGtQW/0O8IGcnIUHPj216a
5nOT/x6HhBbDLNNf1CbNjR3ZZ8lw3jJBAhSV1nVjMvmOAG9J5tNQD6e6fVuJzD1r285ZASAjrdQa
EHog06j87wTGuFctoYTHoeirY1tKjXxIS+8eFTKXC5Rn5LD3pFrUAdyvMdZJbDCTrVlDxZpcG7df
VVc7Pttua2tGt5lnyb1aBln26Im2AhsdCVztsoKwh3galALZVlGeu42azk0eyVCNt4lttMRMDdmG
gV9mq6qdflla2V1oYyoPUzqV3wiqp2lCrs+1UVo1YF67vE1J3N5kZCr9nGQ+P5RDnG4qbLfAA8Cr
2fKhIbtlpWvDsJ6HcdSJMxth3QM3QY6BaYQ7hbHck7Yo5UXnWMERhZPyCIkF6TYa5FJZkwnAt6SG
i251NmEUyjq6yzHgYF3EInGe9XK4qiZVF8eutSxjwx+w1kYw9rwEcsOvZxmDgag7tcm0gpWNNjng
Ds2K7ozB1rcwOsa7utAc8uOdfuNYCzLEKC812Qt3RcQmle48wr0244mf1hQ1ESbhlnXuQsB/10Xr
l5VXGloY7YZWsDttbPNXqIOplKmJ8imfquhaCYRJaRZWqBkJUgTiTUilZSXo6bU4PZe6tp9oNzxj
DXQPY9bHVDKk1e+UPyDECvs6Pe+nufkZEjtJSmxpBTNG2qqkBzJwPFsHNoCb0UXGQ4Bf/jvVOnFZ
qtC6793cgpAD0vkcNRfitghVP5NpQbBv06lSbQpyxK57nHn72SmKg5EF82osIuNswiCD3UaFlyUi
R4Z2N58RdB9hKy84Ho2lEqtGCTgZ0vzecA7wHGiRhGhjXoThrCOHUCC4JxiUN7pUxkZayDA9WVbz
GRPWrxDwwWZmt3LW5EEFdL3Pv/djwIC3g3WJVvTQkh0I6rLqF4MlQY2xmV5V7RI1K/TJc8YCY7Y0
n+MeHZ1e42qM5048Yi/U9oRyPIgSl4mTVMaKKhKJifDVzENEvtxqKrIE3okLJnkGpBH0AzrR3NL2
iHjdNYG55rnPFgGzaYEckaOjFzD7rXqLdV+jc+NNTPu3tNEANQd1eDG3MUnVvdXn28ruzaskCc0b
MxnmS60ERIBkhGz5znZv6tJvbmv6cYBPjXHJg9dpoeoTyCVSD7+GZq2t26H2H8a4ahC7FnHtRRB9
tvB6KrjaybS3DALA7EjVe7sego2ZPLL6MYvnpODcSZHMbPsnxYKm6xxMRJBHF0EDzIGHfNQbcqlC
o14BRnO2RpPoe5EXPVjpajFqIsS6YYPzW6ETeQJmDdEtrL92/lh/s2v3uSkntto2c6Bg/h0SK1pn
tXjydav4YjIvQAzM5hs7aR+0wfe3saFF12E3Q00p2UzvAgLkyDLJZ090OMM7glPYhHCwrt02u9BV
426kaquNj8TzzHEDawvA3t0G/uBlTVwfJFb2Cw4hu4kFFhiNOYktPtDga4329TBl4Y00s7t0Css1
8I7yOOfaBKXFJ+zVzBDjiB7hjS+fuyhZ9naj2riwIjZsNjeQb6JvEYQR8HsjQM5a+fsYqM8av7Kz
0eJG2441kecjnl8mg7HZGFk+sdGsL6a4I0i+bh9cnWg6wqm7I2aAclrpAmmdENGSpqFgcwA48NeA
Y9V9PGWAwkutAitni1LyuQEIbZLA3eSdpi7gPkKsmYueoEFN280RLBP4gPYFtPnsaoyt8gdZKWpn
5+MtWlxrK+JZ34ZdlH3tBkB9A0efjVEMd5U7GjR5SusBj1Jygb992DTJQGSS5rprPdpHMp+OZGPo
sLPxutVd2+/Couj2ogocJM5OtAbj0BznLDB/DBEUXhz3DVJBm81Z54z3Uk4upywNy24pQwgJDdzI
0HwCRNUTXZLOG8CyjHDhw4yiIlFn8ezF5EAvoCJQD60W5ZfuAFovqa1uYwyVvHIK0yb/MP0hmqh9
aFHp7pnR+6Nft5QNwVFsJKzM52FaEE4VPGTIYMlDo7rue00G17UbqejRIGJaVhaQ3Mwxz9rBb4Do
sDMHp90ftV7k7j7CDb8vIE1uJrIweXcpiCMSQPPfWEmjtQkTiwllF3aUmSN9rxt1eOmqsPJkwKKr
a4TyaJjzj/XEbjrsfaIcRaGveWUpbmStZguO9B2oDupJ1MMsDg4SjZ6NUtN6iLmsjUU2PLBzg83n
CHx6gupMtHzsmUjMb8YkDfZlxFw4ZAl8WLrjnrskBinOMGvkW8WFSsaRg6nTgqyKknwLWLbaaggM
tloNFgNYUadHaDGT/mJKq+iLrXp1Ro0GHrQyZ8apOtb25BAJaw7FlcBMfZWzA9xr7OpgwHUka5OT
s22qILhBsQzzmxiAdeuQs07bnmgWZ3T2MAqoxuulYFKpAD3783laRM9g/dUladr9NUSKyz5ng99r
808yH2LPzpILJ8rdlTEYxm8IwAuzJJ+uZ9tKt4YeqkeT1ImztAA3sSLRwIpWuuru/d7Iz/FWTOvQ
yi/bvn+iJ1CuZKN/zZOkv9I6EHddCB3eKBWydz0Y8C40nNeNNrkuexijMO31ld6K75AUzGFV+7I7
it6IOJhX/k43opCvfUw2IQjVh0EYsOji6EdiDfN51VCv9ArSHDybAI2V7NtpZ81h9rNnb7VtUTUc
hFHGX9C+ElRgMOfawF/rVV3TfvSqrJJPEj42utpU2+Aczu41gNtnTqOcbeITYkVOoKJ5iNfCGAMg
IaN6JhxkWndzhIGyDu3npMKNxrlJ7N1QyrvO4sibZ6pci65wVyQxxMTKqtRm+YjnJ7vjbYmynVeB
jIL7wnXPRYILx7GHYjc0Y3uJ6j6/z3KQD0u2yLovzeRIBHkEwQHVK09L3ane303F0BxcmB47pNv1
97YL2o1ej5dFWo2eljO4LWC+1yrIrB96Wj0YcsjP+5yYdbC1tTcTkgE72Ffb2G7sdaIwOmxH1XTn
Ne6R2ylpB6/LOD96APucdEUYfHJm+sRyBkH4mxhDKHOZBn4nVbo3T312JExKYi3Ly3HbYgve6hmU
jziL94XI+03pUMcCE+ISodRIL427ZG+gPP89siM913xbwAHxL7TIbG9NAkm2tJiQxSCHWzfCLn6S
4F54ZqU17A748ighWdnKpkHyJUYegKKH2fGrDZOfvI3y2CVhddlCbD1DS/zkJvWvMIrtrV2LYj9Y
9bTVZ1ffucOQHcceWBd8cdX/0pBX5dDpi/4+dqfwa+rE9U+r+h3XNmdNq0Dm7UNGNHKVebYxZ9+C
osIQYKruCLZEHpNq7L/MxsQSMqi83Ri+2+wJm8C8qdpA7fRMSDAUnOXxnRVb6nb+TTAwefnBnO6j
No9vWV3hqZa5v44Jo/b8kpiUlWnLYguXnS8Jgu4Eeb9q2DAWSfnkZ8O4xzTjU4lKQtB4UchjFdPR
tN3nGifcsYats0vSqnqgMm1fTfnoZqsw1kHGuMH5UAD/QrBQuNua9AudE3oNOIu0ylSQJuVrrKNW
WYwrYt2TfqOqgiabJeH9eSKo9YAfVJXDmshXFK4pLbhmXZBqWnMEuSuGMd8WVKoPNuC40LLNTUEw
6TacndSTUwI/GGH+Vi+ImEUzBP2lcsqHOSsWV5JfjSSTuDHgbCMF/KLaGpSSJTpBkHgcik0XRTfU
rOgIEPyOM4ntoG0nJdvoUa1NNQtS6PJ0y2WGS99p/J0ALnE5wvAgcnyWmzSzPYESy1PV/2LvPJLs
RtJsvZW2miMNWgxqAnV16GAEOYEFGSSEQzo0dtCT3sdbR2/sfTdYVpbJtJf1athmPaGlYIh7L+Bw
P/855xMXZ8zfpnojUGXmw75GMYs1T4m6zcbDnqjIE503nmbDS/blbN7JmfxjIyXbz0xvn9XJbIJO
XXQKGsdciZo5WV4YjkBoph4uAsXW/aABvH5reDzeF6SIAo/dV0C9d7bTwDNcRtTr1xraH8sCO22D
Dm29+N6mqbZzEvOLR1XIleum+1ea7kFTRXlwoFykjfVS9259cCpK5vJufG40TZxKskx7r+r70OrM
Lao8CLaTPdrubk3mIaIgjvW3r01rNzu075aLJUKgud3OaMvxQkhUHNskX+NMN7MvsHJSGBkyc8Ou
n9qLXiZ95Hg0gOhunt/Q3+zuOGnBdGfHdxy5SmGdWM2+aR1v35upEsjBNo8VAVf2sIPxjKTgvTlu
o59kZvcXa1qcO89LGdjMUMmpW2EfPq51G9vwgwldTLBaymW435LcviOsCB6YbPy9RbTquhezTv0y
mWzahDG+iamWkDW8xSTjwnv4qA5GTnPymtrvOVPd3Gf/Iu9qfeGBIVdOM+wbjsmY9hce1qDv3MQ5
dYPdkinUFAoRdVEdajqWacPv0Hc6q09eNydrDhC9QVg0qfZJQ2OKxXYNgSWAFlhaMYYfsBvOX2SC
w7DIW9pZVY+WVbIf4NL62fSvcZ0X1TXkoybN7iYdJXvuEiBwGiysZI3vkU2yfS8VVEUD38jf0mbl
e0t7qmgqvVYJ2UzBQmMrl29DVtDU3WXlTqyahjTbbPMt1dryvkmEfiqTun0qtFSwm6jhLSiTaKMu
s6cTxnVqDVOC5SJ0Ns9x/A2I6/ucl/JcpHP1Va1spPnMXoq7ac3qGjZgm9vnaqjZBLhdU5x7d2Da
Lzo4dRSA5vqLmU/dD8rw5BCs2lSfdPDSub8UDpkdpdaTu3rORx69nLjP6og78CKdWtEDbbbsfdfR
m7USaTtvrIs/UmoE3RP7MHuvGSbP1YXMWBKMnjapgSVkfWrt2kIp6pXuSUkz8xP9d8M3lSALaiG9
3i5rGDPSmaXqy9irU7jR39b4I3i6cwq6+VGYjvGpJHT3wzRN9QsfsuP3OkGraNbJuI1Z0bYhE8rU
DUBZlKNPDBMbEOZCN+450qHfC32fZIb+2JaSQsOMvgaejPla+ykt/Zesr5hVzSrgA5+cRGeE8Bmw
BXvp8lxvLobJjj6tO/JD198LSL0V9G2hFjEbzO5zvy7k1HIx8Wc7sOLN9cIroZ/l1sBecrHGTCKP
eFmyXxdneQYVUKq7uVo9SoG3jSpyexTdJa0d1fDx+uT9Y9HOGCYSNaXXt2JMmk9T1j9OBRGe2KwK
QKPUXBLYgoj8aKg1ndylm2R5MEyuNEJ6OGVOU31t+GviEYpIde56+NeGDHua7VoeCBmmSYjXhu+5
SQVorS8fOwiIu3asFisanJE3pAf5zkkMu1HK9r/VwIcxvNBiBmbsLKqe0S14ed7vNkXdCBL63B+R
NNJXZHhO0J7SmvGozeoXkq79Ef28iL2qKD+py7WI1LOuyAHAn7ukXodv/TwON9q6rEfbIhd88hj3
3iDI8u1Fj1EHpI1Ct6HHdcqJPrksDRcmfV1m+5lhTfvZJpN28YoivTh4c0kKTsXepQ5v8mtnTb9q
SlqcrbXA0zDhCZ4iaSM8BUXGASkSiJbAZlSA3qE6rc2jA8iJvs1eULE25COfegpj7F3try1e0kjy
84g0/glFAJYkhB/JYgFw/K3xrO6pmOvhWzEluoNEZyhvio4t02qMDgq4onC4WxvSnq6g3gaH8/ws
VUO+dB6CBWA59xNnhiuDkvpFnx7iSyNt9gdd2RM4sUj++U7PesXYlP14ol9dE2WbjnGRFbjFeksP
1IXyKn9gIb3hPhiqYEGcFRTrlXgYDYCZfahDN7a5kF0Dcr0zq6/UrMJoKgccgChYXFlyKsxPLgp9
TSjb4IPoIAv7tlRLPkxRtKcpx55Ld3yfPOCw4LmLGFzd5rhbww44+cUrvfLOG2oIKVqCruorCzf9
xueNAFqtlPRr8E+OGMSsT0ZHIC7p7fZzqQ/2u02A+py1qY4MSak1jRIDrsdBAX1ODyu910yJ8oIW
/kLl5ikBmHHcbDcA7FZpeU+A67nkHWKcvtLCEPDrkclR3JuUWlEjYBn0desu9qvJ06o9GtX8rLh5
sVcxONwaDAweGY+OQUm7AdC3Nrlkjl0+rpbTPQnPzfpjbvXOO4eduQqbaeDeyAcsyGwINgWTKhSr
OBuw0+3YR6dFTCGuDkkLHfG1XIGzkDRudUiGjpE98CjqbHjAcHoP9joWe+k6qTyn3B9VMDPi+JKV
XNpgpL2bWnB3rlYj4gZKzA8qQ9NXplO8nY6mr/Xt3Lsrm44s3SKViVERfwyuRwxoP1qgBHrUQJIa
GFYYXMJdcb2/h5aDzg0JbQbza09nDmYWmkR7eOGRJmbWe34I39Rb55eSHjCs8Z4uHwdjnRlFJcUQ
w0A0PtU8AGKPGsazasEuhUvaPtR5vTA50oYlYlPPE0hAqFFRnNWdXtTrhRYVyXuA7/eud5LG+iJg
7OUcITPq1Bd09atCxYdEAousJLhmnqpVRT/gqhd2eZsNy7Trhq45kB9tDkAw1CNMBj4LHnKtDa+U
Fk7pyN6IrYU/w2wTrO2zmie3pWWzRuabwTpnJQ2LiNopxieOlOoOImN3bTLMHiTX9223iOQyE0+J
hsya9kqqMSyDTyyDqgHWEK16Xg0nB3rDGjp1jdJKTD5RjmullmARYDuH+kRVF4FOQOe6zswV5FLH
ZltFJQXPbm5nBqYwjgpDsJLUjou1Cxc+9uZh7J6WlsRYWBOvvJ3aaQp5H+x90nkKVSCV7MJZEs31
rd46NswTwFkCp6Lpt7WeTK7uneiVKmVf1lhvJQ8Udsna1u3bdL4UleynM6NQHlmDjckYJtAUsnko
9t5SGPuxIJpdpBaXysSENmhdJh9zjcPRV7N1fjbVwWbfKHlIWa6Bv9FYy0c2Wgo9TG7KxTsUHjPK
rHUp8p1pqbcCdof6iWP8SFpuIvDdZqRdKV/Hxl8s2h0a1e1IHNd3awpW7Zpng6IsWKDbRTmO40w5
bmvzaqzMSPoAaVzZL5BuKJ1xJtZ4pe57lqrBMtOfFqf/zdU9re33v//tW8OxRa4P39O8+UOuFHv2
75wof8qjPo3E+P/7/9R5P7z9+et+5lFtcnIurnLXxudNyE7DmTJ/74e//83SfzMtle4cSBIkomjK
+Ge4ztR/wxFoX83v2MpcetH+Ga4zrN9oxFKx7FoWrVjOv4Wu/cUqZ1iGQ/czljUQ6Vdb9y9GJYAy
Rl1awov0VvbxbJoUSuCpo/hz5sjV0dT9u7fn7qep6PfZul9chx8/j6wRrwxHsGv8mj3TUelrr7Lc
iC0jaR1lSLZr9QTYqL/+OdovEZufP4hOL4pzcFg7AH7/YG/Ui85lJqe7Uakua7UvurEvd52ZO2gt
uQPu7Zr4Cag4YDugCTvRjmwzEMopdDWbf/HL/GKoI79AcJHPnY0/TjciTX/8XTiou7oJQjvKaHnY
u52WPlErXJ+qdYMX99cv/I82qGtWgs2exyV1Le8z9F/LrhbJw4xtkReNy6IgcXXq3WDlw2GYvOpF
Q2U8YXjI7xR96v9VpOEXF+THj+aKZZSKr5TAyi9vOaFfgS9ruhYmaPOZdvnsftBsebFnqBlo1Gq9
+JjgliNad3+b8T7v2K8XTz0l31WotjDGCwhez3/9hnzEQ3/nbvv5a7l4oCnJImihXS/J3xldARYV
E935XmQ1XRu7InP2tbEybVz1KvAg7waLsXjMw9M8ZGK97IZNqU9Gy55kZfrzr67MP91xfECE7Ah8
MjDgWvjFDV9XVjpbAx8QlTZkrwvR2XOQcwTygrminZbeWHqo//o9+NNdd/2Z3BLkSrnhcXb+8S24
1jjYOsmvqFm64VzSeR3a9b/MLf7p0sMBS7yLpY6oMDaTX+ITldcwOc3ZTzhZK42bkYFZdk/5zlgj
PivVt0Why+mACO+09CxVfXf661dJTpfX8fuPmkXlmhW+2ppNHO4fyc/ffdQFdA1dYg2I2wU/FpUW
gtYrNEm8moEU/fjGoYcTH/vPL5025c+mUDUJ4MbrOup72+atJs75vUwTMMslMAdqMtR83GK4sZoX
ErWhzyShkU2j0kPJ9Nsa8PPtXHSQ+1Jhrk9lygn6eaWV9l6fV5OTjZnqP+jsWIZbkJYjuqEtzfSZ
lqelLag26dQucutxtRDmVsmcwhlKue2VTPSS6Br7N5y3E9UkpmQ2EDQUz53z1qmAzoxiREmxruNR
jgvDXcHWibd4pWS4I0tNu7yu4jpt9D5jIqA0HS7sviOld9sxvPhkNE5+dtaFz4cOtarzvlaNbUEK
UpvawCUmCULVd4Bw8Q80FCgxq+81Os5bTb+WeFAoZP4gMGyujxPGsWG/ga/q7zAobD+qtdWbULGq
7FunposSGxnFC1Hv0mTCti6fOXwiCXAYMlnNgnkd9C+z6ay9X0Nk+5LrQ4+GvY3KwkRspotezu3w
GcIR5KssqcjE4gQpPuNsYtbamGpORxoHCbQmjaZDaud1xT3Zea/i12w70Dtdx2LoV52R04iUG3I4
6alXAFdVvFXGxaY7KGGK2pthj6OmwjUxmcq+pVkapKw+rpfBAQujVyjZyOGcI0iZUr8aSGpfqKg3
MFIlm1VJv+0HaucMgxOjn0xZlhxWuMxLkDT29EM2XoYVi2XRPqqAewHVcKDNPkkCi8Zn3UgW0DCb
PWfoz2qjRkYpK+sBBnhBEwwzLvXr5iG90bkjm/pxhXOnnSyn1zgcO7qXOzjbkBSu7i0xv4y8e8su
tQZaX1SVUxE6P60xDAcaYmf1aZvJFJI8dViEeiwvptWCTRroXLboZZmDbkm46gj/TTUlEQ7Ipcaa
wXKOwky+sdfMxVGUS5eGpCUyKyTzbapMY72Cuv4evrRPsz1mDTqYPYg9OGaKqOnbgdp/HKEDzpsS
LFy/GMzDC82qYDfisnnSsK1eqpV5UYjyhNTb0TrnID57dlxWrl3QG7G4Wuja5SAitaFII8g9Jp2g
nMvuprGmtA44uI8HllKF14KKVYdErcyB8e1WvuUGk6md1wlZxNuCs+qW0heGrrpW6CdCSS53qIp1
qeCPN5EY2kzJRarpr1yu9nC+6oraaagVRvtAr68MpBm5h0K+sp++4E3jsO5O9L58Xa7VZwGl/om1
37TGrncTnWKf6R4VZcQuaFFoWNqyIjKrFq7varbgf9O0WdRoM7CO7xpGQst1HZvPjHQZoqWpYWyh
Cvw7wRxGGH0vRWnHllVeJROHqTlu1wF6LcOZDtNnBwjF77NiaoNhtBSNunfe2YBJp46aVtKvY09u
7gBwmplWIIOj5Ja56r7SHJRj7h0bbEltjnmqzNx1IjcE0ins1k57LxNTP8z5lhFyEKZ2piVQfsmY
fxi7cnO7bWcZg/KD/o+UjhBKueebLi084BOMlecbJgWrFc+FMZ1Lwf7g1UqdTt3T2paQTqoIUxTB
NqQWGFDkVRcByugn4E3U7jzWdqq89ZyAb4lPTxyOUBQgaDSNPgZzDo47pKsw/+Rqm9XTS+leF7JE
tM1jaU4My1kKYVCvG/0C+DkwEJ7pkR8qQJxz87SVlrTOgJRwVKSADpKwpiwuD9qcciffSNq2jPtl
47Nx6wke0URJ7rJTPorZPGGw7+nrsnyh9UpfwwqSOUcPkKa7cjWU7yzLqOZOkipt3Ga68e4JtscB
W2W7j7V80JimqMb0yua7k4FTmwYcTk9owymvySHu5UIsYr+ZdW8cNqfKmiPgFGn5CiEEXNzOlpli
N0NvdIKc0Xob6KOu6L6wW/wyntkY2dloleF7ytiwfcAHN0MaT4Vzz6m6RQpi9jCeUUnsS+vOLkNG
UhEp8+0sfXSZtJBNsjosUB4Vyj8UqyVOnvRpd+s5reWe8sST7kXNTWdTYt3upNb6FDINLWz0Le9j
K1+m0yzaDn8EBu3e76cVAKW6KUxmy9FdgVwkCCWiTGxMWJTO7SfKzwzsiQjc2H1rXiLqkHeoNyzg
dG41+rlhv+Hx6ILKBrkl69dbx8FoelqTzspfBqWUzZmCNqW8YWiXCVhZYOPDmRoshAau9r7Wb0sF
jHJo4tEbVJhRWiX25mAw2wkzzCITzftMh0EZVaZ0+iBZZh0nPnKWAy65G/CK8aSg/88EH2hTyyVb
aq9KctPwceY8G18NSwddZIoJzEHeLrq7oxevOuColBT1z5gkv61O79S3TNaQSoZWGalfcCCh0uY1
1iojX63Nx1vadtQkpO0+e5Etz72gm426OuROXuqBshTzo5Rbuj6jz9RgDQQ+ZwZHeX/nwDoiwdFp
Rn5Eu7cuCixu+vvyvFT8LiOn8khrYfqjGreqO8vGprdQX+SQxtvUlsVRjGraf0vw1SSRg+Gmf5Ut
JAjEVLOe7wjI9XckgKvs86jlyQvupLLYM9RnnJco9WgFCHuGCI2MW/6lSYVlfWmFmuaxu2kbW8Pc
fhg0sCT+MsrEiVWB3cz3RO3eUl7o6kG/wZwNhpZWbXyAg17canItX+nqd0jGaj1rSpIkVG8RTGGe
mrEn0rF6XKvfsDRR/dZMXocLxWm9b2ZeTM8LUzc76hXPvePO1786apGdug2CO8qMvb6Tod7uGXgK
G+wAE6+iyzAcbflGB21iO+0JUXIpv5tTkz4MMA/BNo9l2p7nEdOQr048kHx9y5Sv0CrY840wc9iF
8Mq1z8jh8MdtpDL5CBlNvRQ2MPcAQbdvTprU5eDncqjoYtFL22PIKRI2FGpW3efqhO20sEDKZFnq
vKiqAoeM2D3qnkNpGq1NJI3RgF1VdhheebZH0+oAdoJ5QfGBzFkLIITJzAowPONyd1K1LWDZUiEc
Tix1c8iOxah9oIdAP2o3yUuotxBmwhQlgtyFXiGRscBnn0qBxhSWSz4/KaMhlwi4qfgBMERjrrxW
zfs8udtrMdoedCkeedClhkyzuV/oJWaNK9RnO3fkWwO2jFzJoGuv4KYyiB7Zln3lqNYOl3Rjd0bw
rJodee9ZzdDupjoR8MC7xR5euB56912Qn2o/q2qnjwf2jp62RhLEBhtVSDp6EVa9WVgHe0k82qeu
8eB1j6ssa97YGjU3NVYM/s5kEHCqMNp6j1Mm7OxkjMLVMFuunqqHWlUnyW5zp8RkQUNblApuEJF7
PCOpMf1u6a1bxkzBE95qGlugioO7OGfjNH9RNpGPMXbD8VnJu7m6YUq6fFVyXY6QSejHjLN1qdRQ
Kqt4xtq3GKGH8dsNDAwLbmCxf20iGwkjixyMK50PAWO8pQrd1n07qUZWVRsxk79etUD2FHMR1KTK
5LtqUYkZiqX3zitvoIcDY8EkitFfIlvWpCJXmPNil5uVuBpjKuMVZ6/lhJs0jS8pnmh8iZs5RDUG
BABLmIdRwNt8+uKYxZQGNCjMwnd7ypcDjeAY7v104WlimAANw6F0KEd1bLocw7opnBGmkbG8p51C
sCCFK2bFnqvo9/VglsVuLYuemZGxTjKw0IKpp1V7TUNRppsybAmPflO5TvpAYcjf7nIIcYaveyXN
2iXEe/pTeZq9Ywf0zmbieElQSwtbltFsI/vKNtfpIG17596hCpDWAm9wUb8dbXgBIu84cIDXq/cI
gJsdGBVXUzMDgYrSsdG+Dw1CNrNvFaRas6Dj7vVBbvQDgi5EZVcU8zNqn2FimrHptxwyh6AS3Ze+
1rVA5YvC0+5Gq1X1yBU518dmtvZ5dDHJxBtAuuwAVXX9ofUqS01v5As/Nu28fGeYi/4yUAo6M+ZT
xjki5YBHcqty57w1miswQdEsSnLBGDnFz9oMPXzISudQDe7CByDMHoJfo/YGFGuWBzB5GL05Mw0b
jHpCGysLntoB3CZHVxFrUQ0T6zEefHQQc9mRFVbyWO/mWYlyDsaqn2oie0EKuVpZF3pmGDalXFEd
xCyTWoo+fTMKjTMmAybh0PE2Tp+nQqhGUNPa/LVmjONh5e6E569rQTcnjqDNDdVty4zdOqgogIas
aR/Sa70r3yvLTmtsYO5SHmxLqpC/OjNTrvwvPYlKvJNpXFtGZt6yPtlTYPEfbMpzxNQEH3rCv6V5
//8Vxf1P4yI7iE7/b7jKf/8nKHs46d9/XxZ3/ZJ/8FWc33j2oqqiZxqEq68S408929B/8wiSeiSv
2Vqr9rWq5h9lcZr5G4I1hR6mSkWPaV5VuB6KVfb3vxm/XenKnN6Jn1IaZxPM/TfK4shO/yICsW++
ip+edU3w09X7i8BWEKhlLoM5mKdu4xynSlp3JE46PBKZnsqjLAYG6W5J/zJNs6qBrT+EwEaLsJSy
92UBWeu1YypFbZRH+DELnGnU5Sl3yuIzm0OKibOPkmLno7BY/Sgv1j6KjIePUmP5UXCcfZQdY/dM
PjtWm9zBPBYV6GCamdBGmP74m65V78O1OVlUQnNwcPcy3REZ2x7zTu/WMJfXymVRi/ZqWWqpYi6X
Ob83rv3MSVpmqCR2ahGtJdoD+JH1PPPJs9JEWwytPF0XUesIpQ/0bZmqEgYyBjntuc8L4GgdxhKI
nqtXdrz8Ok0Pshk8TJwAx9KYR1MqjnRIQK6vzRVkL83TXYrRlOmbv6W62yOeSyIQvqaQAdT9eTEM
77Zohg1XyeyytwvgI67kcOzCLmb8y4Pso9beVAz2NcG6AqlBtja1wGhJS9hdjen+uJLL3R6dgg36
E25XzdoOFKJlvftVV/NlGU+QcCj7vZ+cPqOWskN+KLybceYcNT9AA6y3Drt/xkDzsExUB28biC0T
n//DZhe6gP7JiyJvKvpaTsE0GfmMd37EHcXDUXpOLCCKjhHkG4F8Z3dGe2qRpzmHjaX4oikYiVhL
naxz72Yy0yWIx2wdfdWT9fSYltwvkcljj8fKwsPpoenIml6IS5AjZQAIvsDgvK4gv7obDX/dqA8k
S70EjFW6QSc2clLOhw2jEqmtRMwAuWiTpvtwJZB16OuRfuhxIBlHV3WTT6EsLH2OzFQuTmxzyOSq
SifVOBJ9otu8gd9mR0A86yevxqniL5oY7tJp4ivJgGlXE5WD6qWU9P0N6ebeMYpctBDbF5sztrfT
mU+ouM0tUbd7HPuIdoKH1avjFDPCYePO1+uWU1Ae24hPywGtMtGD3B41Jrhu383RXEyrvluAh6W8
MznYhKV0rTrE27roX3QFk0CImbvH/2RMY3cic4C+uLqVzhxbS9JW3muedB48rZ1zGIZqz3B+Y9tP
nobAifZMD7Va7fQsn60451pvY4G/YjykZZLph4QDH+aZot+s4mJx2uJoBdTUtF9VjSbqNDDsrNCj
YjDd7HUSkzPcrihU5W5gRwfJcmOrTMF8Sb9VnA+e4mAvWkST3G4LXPKLJV0x3WRdlSZBUw9W8w0q
zgYFNs3sO7Wbai8wsi2hn1ggyeoY4W400XU3SqfNZqBNmnvfbd2IjLi0kwJSrVdOmefQ6jo3xpWz
LsbWRI3L2V6T91LvdephtUhVspWK4VQw43FUUaURdDX3kaO0xejaozuWA9kMEo8d7326GGLHTyU+
03sbVvDRJKXgm13VD7490m2JAXrMD47ZNaYvhGvXYTEDj94xxWu/gnxYvShPoKz6m4rNNVAKxYM+
TE16WHON3Ntr4jxkRZ7ZFFNw4/uT1mcyMBvMYH7q0PgYoXcOmKAbF/G7mdY3UqUqle/VNS025722
xB0OEYRBkZcMaT3EVKGsBHU3rUPkVTGB2IOiaiEhdvdgZpZHbJWizmOSqG4edJriGv60WhxiBhCQ
I/JE5uL28BJ9wkA0YfTV7Qz2XCrJ1nCHVD8cpS5PcpDm81SXXXZQN4r0mxfhdfOjbV3XkVXzpu+2
pTvWEQ2KwGBawPvNs9W8aTW21ZE9MWYIjFkbtxCO13pjUyEgIn1UMU/SldO7u4yFrvfzyZb3G96N
xHehTmLqN2DKxzzJsu0sWPPuauGQ6IBZzg2VIrHXoVl62mdsqAvrhDmu9xx3UiVa1zQxMUK2+sgp
WeFO5uBXJmDFdVUldLMxYR2agCD+Yi0hTlM+AlnhKorUsjJ50rk0AL9g6aUFMRlYvKgFUjATaYOb
cYqh/XrB5zeTUffNjEokf1Vs+x7eSD4YsWnTS8oz00JCKftCfZFKqQxHey1ySMZX9k8wey5uZQ+T
xLuuSqWOLCfr62NbLljNVRoz2rCs0b0jk+4Cgi5UBr7XvbrJnS69ES1vaQcSUSub5iE2FvoQg0qp
k1MrMDKSfQB6jXlEGJdOrzPs1H1LRzElB7ACKC+Wxvg8e+b4iB7P8aAvy+6OW4DXSksS0zZPEgus
8oSXzUy8edmg3tLBslwzlRoDGhEVjAbGkz1uNIH5Vt5Z4ked5Q6FBVmDUFYxYBMkDEqAmmxnJUco
z7u6TTXsUZ8cgVnQn8ZsTJ+QxZX2Rs0Hs/ta9OgMzZU/XyEcJ9cOhWjYpHDxo2FNJQdXboWKMDik
OnOSdqmCntA4eYKCZTqoNu06rZgdvLNqi0ckarKBjvkNf82d4M1DV2uUPEWzGLSErJeXiUgoonzj
762fONR7D2uhXD2W1JU/zerk3GB1ROz25q57tbSZqH29LI5x3GYdt8smZ++H0heQKwTjuxtPnfNH
bzWHO91LWhfrIdFsb8Duza86fS4UCZFbEEbwHWyA96VNWYgBKpxQvrGIMa5MHo/+iFeVgecqG/jr
eo75ER3Tg2NBbp3meNoOco5CpODx9WDIR6tIG5z6S2Vm0UxC45wwSxkCDbbonicqU4rNnkRMJX1a
7TLbhJrOS+kDLPzyQbGWeUQ6VpuzJ3TZRKQwmk+9O8ubCbtBz2mlLR7ov+7fZ8CdD0IkFck9ckhp
tAJW6jhld+z9hgy8KFlaEphTPde7jRmtcyAqbhHkIDiP3r5YVR2rRtk8W9TAHxG5JcmLfm7fMWNZ
hm/j23plhzbqbCgz4xsL7MKjmDiroHNEDKuPl1veZg4NBIG3TYRiuE7o19a8hGQcV9O8x0IINmLW
enFejVYXkea26jeM1IIhfz5LSr0tDwqIC5q2YNRl10+birfjtFTIlQhBqLiwZ5oBb60tbQp2EPUV
H0uu/Vml7/jKM2VKcc64QVt/9SRA6U0ZyWgx+TDbCN1VI+eF+d0Ne2eocGWa/fR51M3itTC0jm9b
ZSuL3gZzGOv14NIiDtJrDHFOMYIbkYbf5ehSuVKYVY5dy+SGQZpakyGs6j6lGHRY3efrzydkuCRg
cX1ozYMK+b1OBiSOxGJo7lbdaPhzqmQea5zRafuGOUkVi3azbxeKOq7g+cUAq0sMSxIUr5TLtVBW
2ynsBvOd7W10chArsEGmZqO6B8K4EQTpwbc3pUxcJn7K/DAnQPrwGbJZVFixsXj1eEk3o8RuOVrf
mw9cxvxBzkDurD81P4kaCVYPbzd9oDYw/WzqA5XymvMk+yuOw25ED8TxCumohqG9V4YruqO8Ujy8
n0SP/APvseKnZ0XOf5I/7A8MSDd/MEFoSWEDuP6khfDM3qxY4BC+xz3g3l6RBxUEWigjic00mw1V
C3ykppGe0NoHlARw7ZVQYqomuJJkqNgtfEBMzKr3aJ6/sk3cD8xJ/YE8qbK5LqkIsUGhFE2bvlG2
CyBl/YCl5Fduir7Mwg7FB06lra5olf89gw/r4f3vf/Pol2Qq/ZcH8f8qv/f/8fi9Fm9i/P1h/J9f
+/NErunmb3Q5ale/D64q8+ri+nkip14Ui5ljAGPS6TOnrfafJ3Ld+s1DvHWAx/F/OHXzq/zjRM7/
oq/No6Ub69lHI/y/cyLnKP+HE7nCOZzWQ8NUf6lFszam+vlUGJfikJ+6Y3+j3Cp7w29DvA/uRT9e
/9W8cW9sakD8KWbl3q9H7RGdUrtN7vObKU6i+rK+rHsyY3EVFbfzjp7dAP/+sTiLt/JQ4+UmBrr6
7cHcjaciSsMltgMtTgKqckI7so/TQUTTHngT/7yE+g7b/0Ny1KNut5wACgXUbJ/6yAyUaDrhkD3Q
pBBsobbP9/KwRkOs7swjVPddEa6REjd7+9g+pkcj1EJx0+9y4D4XLWwPjPViK65u0psJQ1lMnfPe
DJXLjMuYosszua19d6MfnVt7192slyy0D2a4Hcub/DDt2xhvxq6MzUjZj0f32Nwnd8oNuYKjd9Nc
aM87DnsZ5QHtD4csSCPlYu2cIDm4HJ45pV6y25JsMLNqYAvPyd1owrf+Wh2Hgxmxo+HbGnHvfz9E
jGXip9z3Am2H9z4C3feD7RV/o93bH7+GGUFkfE5C8lXhtkeaPfRxpN4l5+WY75qdiJSg55WNO1pp
4znuDltk7ORpDLWd3Nuf5akPq5jJcmgcxdmJ5tjZEZjbzXf1fuKr5ofqPou3nXc/8qg/uHF2P4dO
IHbVceTksUPNC+rdGk4BOQq/ONJMdHRj44d2FHfiXf/mfRn2Db8HjCR/fArSgDSx7wT0zBz78xzb
t83BjBP//5J2XsuNI8u6fpXzAtgBb25OxIGlletWuxuEpluCJQHCA0+/P2itvUZCY8Qzs6PHqEmK
iarKyspK8/+0MgTlRvRBc9+0B+M+vB0Po3txRV90iUraF1e/TR/Ew+nX9AV0B9yWCBYN0iidU90Q
kve0G+XGOtbb7FP5ePYu2+GFznWHonWXOjU/uYv31DFv0kDbpl7jSR5B2aN61Nw8CJVtDJ0SEPqf
jDtjSwiJ2Saq62RwPN2ddyD1uGmQuOJXdVPu5H3/FcRxd3RlHtb0mp8JP4PltFEfTntl226Ir4zQ
3tyoD9IdmhiEXuIDkcI+EXntV7vPH6W75A/2D59M743tGCS1re/UgOvqbfYpPaYHeQdZ0bHYmw/p
0WAH0DC1jXfnnbqvr1RgAab3F1sdO/O2yK7HuSn04iId4Qvyuphd2LjQIjn1prU5u3mGyn15IQvq
G+zKfFtuybt6okcCzBU+K1vFrr3TU3zXO7kj2oBY+L1HE4eT2V8SN/GBAHBkR/bgg0o2cGtt2WE+
tD4bA4fyJ+zhHlrkxO7FkVzFJ4jj0QLoKmh5s1cBhQkyh6SlQ4rNMV34qjbFvbaXNoKnu1EQBUmQ
PJ+4Rxk7rXbq5+mP02O3afZZkD2alGltkmC8Jf6B9meF0+0fBIfs+RfVrXit2YTfY1/f5nt1mzmh
Wzya36OjvJVuouRgoktH/RaF3EZb+fP0oD0YXu13O+N4MjbRtttFh3w/3dAk76u3WqAUdyafhkrM
IbB2HALNkVDvYd4PfueYtsTrL3ieztP33P55xir07AXSEm7tkZZwFfvXCwBHNgU07vxZgK+c1Bnt
k8s3efVW2/WHdNMFgG0czZvLpvEHV/O7LRUOktt7LR9OfDDDxo2FPgr76Csa55bOE5ybW7qpHBj7
eLhf2PCDGrAoR2F/Pkw+PGhe7xReu7fuckfjb9nN5De+6ZkP1MHlgYU6yIEcaK7hJi5NnF7unR3N
Pm+F23E3y82P4x/RLUEfcsAkfxwqhnw4ozbWFnAXTw2ijegNLpcvR3arm8ZJ3NzRPVL6DoGUPeVA
Ds3rfuYTarRBKAhajprag33Lbu0XYLSczsXq24BCbTXXwvuzrW3Kpy4b8eGyAVXgs/E9civUL/lG
WREbVdkKnEAwaPF0hWc6hhs+GFto+GzaWjY027nxrnyM3NZ5c8qvFElTG/W+YvPPI3NRrNobSUZB
hykeL55+nDjKCqcOBBvkkc3pzL4wGTAFcS49fm7EVLaOcYhZCUC9mJyeVwX3E4ghfutp/JgwG18o
K/NH72T/OjsQNtuFHTth0DGThlsG+W7c0LbENmz8zp+3LFAn7uD+MAM96HyOZptkuh95wHahY5UP
j9usNvMhyRtu5PGEHK4dv60Hkl9tzV2Ioap8E1NOwoYtTBvgLt/OX0hLPDomOqcbAj78FGM0L17N
n9arhr0ZtJ5im878Ehr0NOtzvdHcgr+LTrXNHlS+6OIVGwuVkBGTbntnYLDzl188aZuiLI37r4Gk
OAod2g0cg2u6uTuhlemW3zoSpnCofPrSMjoZ9QExiiFnN0wah7jiY70YOXvDL57Sz3w/8yrblRN6
uicGjT8xn5J78hL+6A5exY7vY7rRKeEufww92FF5pPGFZXFKlw34h0ge7RNXj/ix3tN94qrB5BIh
d3JXcPTtiXUGEgLbOfhnlpPCFtfyyddLrorhM4OGtR1nRXdFjxYVNs7o0KTK0/9rzlqbDRbQ5sLZ
kXvzwaihyL1NOzS7kU23PXMEzapceBa/J7kFQs6M4QSi1UGyczd0w+08nNlVavx2T77c55cQFAZM
EJ8Q7Fn1gCVg8s7b6Zt57Hcj0wEymG+y9vgTQRiUh3gLV8esqK4eCLfzShvuuDljAwwUOPKrIPcq
59OJpxf4+tY+Oy8ZDwUEhR1jFQgMvM6FZqc8NAWPr5MMxBJOXYj2yBwcil/Sw47C8jgbed8E+kbf
NJzKiRt61kbYY4P2wl2/qTcjejzLUvHy5j0SuakXvyqmxFHR86CpUwYEmoQt0FZIkz2C6a8qcT5g
mzbc+oIQ6yKiYrRLI6AKGqYYv8MpObBqb/o2fYu3JOzBFgkwV5ua4imOujQw0G81aLjMonkip/Ll
D2urbStfZs/KQRz0G4FdPGtqcmMG8q7zhU3lb0Kn31vbehMH83Zo+MjZobQUC9x5lJe5VBxjf2Aj
3cTb5qeKGbYOs63KA9AnUZlZLYHFsImWMaNcmRFhoFUyczl6zGjAlro3H/t79QabxlqfXOkImB/z
DQASapdtcH9dvs0GiYsVUThM8JH8iuc4B/k8Hw55CY7wmg2JqQ961qW/kfjt2fCDDIC72rITQmwR
TbhOx0HBvsCNFgPzqP3U2b7i/RiYHDGVM7rlkxAUmLWC32m94kvPdjzhBgwYnh4bbKLSFfNNu65t
+DIrRYrYgWHUqTZU67mlbzHOCNnS1vQslzZWvjdnkhufiXXFnfJq28RXDR98CYs1nzzzbqWYYTZD
gOMF7FRHwf/kossQINOkWpFzJGZOL05nh65k0xnoN0Sl+LXXU49H6Q4xvkVnDzY5kof4V3EzT/Vl
p/GgOdOA9eT90rNwyc0g/RziYpe3p+CCoxK74HzidE/7ST+eb0/34/OwmR2FBs8mwV2pNlgOtjrQ
EHzMugEXo9tzK/Fy9nF2jHY53KC+tOGvO9gEdtku2tFdMR5mYtjbYX851sf6mTpie/StAMRMBydI
tE+Puc+VasOz+FQGO6ot+iiYHbtAzTqDnRy5FdngLeIlFUHpQ8GFB4Vzi5+TcqWg78yp8Ipmt4tq
Af4Pn6wT+40t/hKciDsDURpv9ltKjwXyxyOwFgfdSX3TbbzJs4IGR23YEFKs+XrZoyPRC7dK6Fg3
5UYJJg/MDZd40rbcazfhZ5r7Gn4QPxmPF/1xrDz9gCPmxf6MDBaYXCW0gIA8twA7YVpM1/L0zx3G
ZNvsw23xyPyiKHB+3rbcQmj4v+sJ75BleVS3Mh6c8kP9ZX5W75KA6eGz6aeIx9G/J8/WTbXX705B
5OU+PTsEsCIKNpzoHhAnr9qA4+bPbubsh1LKqXlRACQH4wR9xaF7ndHzkE5ud07rhvbPZpPhSWkB
L9gXp7bv8E2fzk9zyfXoZQc6/uF/dVpfCXq/9HDzNnUOL+/mXNnJ1vqhaTZQLPU3+VMouhp6wg/F
Zz6MzzcvrzBf+nDDKvxFikyZw2I738Os13UDJmxT++mTOuyFH7inKKBAYGpTu6YdfVboct8mYMUG
sV84ZIK+w7/s/hxYxPBn7/b+4D0B/IlRqGzTNtmJPCMQFR4RPFtHu2q3RHfJLNmjO7uhHW43KAJs
qog9btrgrZ6oXOPOxfVSdK1A9iUp4NVxZu19qTGrDbkXEK8SHkf+SZ3jtvLiG2Jdw8voV16IuNm7
hfh54PpF+pqJhdoVCSaSeArbCiJzI9zLvu5f/PkxGvxk8jDRr/whvxmjQPULDrfZrcMJwqyF6HS5
4SJ6NDy0HbMe+ZRoujr7oeXOJ/GZEtvAmcPCobvOU+MoHLQ8vDNvGjil+HdeAPKL/uxsz8o97Sbn
8QW+OoTM0zVfQaiD5nFarnnz6SF+BXyfr+x2BNrsiiN7fiiqmW2aLBgTgTcMEt45FwGZ1+iXYMqA
/+N0sVzaa/GkZ69O2KcOhxqX0TPGzoV7m2PUnMfBpHMNDc5ew8O2LlDSjCTEyM/uIIWGuLqpZ/qX
z6QmfGubB0NQ8fggKAfzJzl+neFWYwDqxtqhR58vW+aLQ4k47ZfJz3CvK8fk7E29LjA3JbcNDtJg
jr/Q3DubYW+eZa4AGGXcgkOX2MVLjcco+CWCUo+KLTx+0eYXeGAcKZ9s3C65Sbezjw2KJPVINjcQ
1R0YjIyPUD5z1eaEma+LAl7Fx/43WNR/cY2dX3/TQGQKQ3IaixKyGUfE0zxNzpnAEue69ws/xdMJ
GHGGnAH64SQ3EKxxyJJLx37H2DRwUXGfqHPCP5vd3MmNNvT/49oMW2k+FwIq3DkVJGJJeKb2dBs+
hkdIuw/WLY3gXrftAyLagYXHWjvEmHCq+51GzKj+kn8evWjTbEN85N7Rsdgi1p9Azea0q4+53+2r
zZl/dRcj5CXHZq9vZ4vY+uanbr628YTd1+HrYN8ZHEKnoH4k6XNbH9NP9fN8DEif5/PtRPAm87SN
ZBccAfW9sR/snx2bGwSFV1Nl2Rp/xNnOc9qBBY51oMeByhPe7thGs1U7OalL7mS+VM7niulWewFr
SOfGTn+RcHyJH7llg9FO/TOTR2CJIN18pExcLHtcVOQ7RE6c0c8Rkbr17LT686EEbL8PjBPC6V/B
bQ/vB3/2bjQCDXjNtvxlcmffYA7fyV7p1xiyeSI4SwMh0P3CnV6HE+N8ys4FM8WKUGLoqZzOxXba
nZX7Wme72wWhrA6LTp82njSWfHBSEAEJENW+/omhYwZCe/K6L8L9xEZTPOhadwlXfY1Tu9twMAcj
9lLx2BzcsxI/xVcygwH/p/JnP9Jyz3iIs4/NbYExKNzstebWuiuP4tf0/gRvjYirlx57tvdsRGQo
TxznhBMGOBo5AlSwcmed7PmZLnjq3/eR/5jiKbZb8h+YaYp87gconXeQw9qAK7DfuVyzZ3vWEcfc
ZgPezi5ii/8zu3iKdxF9YIrKXe5R7OfMjuHAxLVbjlZsSYnVmF06iivnSA5OXakc5ksJDPOY1Nly
YccO4c/8JrrrXUqEvTnkcMLMnPHGzGu3Ze2vdqv8freeslLLaE4xjuGzdKvu6OQlDDH7e4/iw/RJ
z2z52PmTOzuy9AF7s2sp+ec74bYnytx817bJJ+2u2BNVu59+5gdef8luDF/ZcMZ75g6wKD++DYkf
z95DeBftzp+6fbmXAvKkLwXxzQifZ/Jkopyjn2x1HMPmwAUaN4ar8bbDJeYS51eb8TbH19Dvqr3x
OO2I77n1lkPTy3YFKgLx4KHminn8zuGI6XfFmwyDN3ke0Mdb+U7+3uxOB04hHFqZsyz04Z7HEec2
ugFX796M3P5nB3Xm9uKreypobvMt9h0rTvicyJtyK9/Ue2PL1dubL/hpYG1eDebfqpT8XPxz1t1Z
0M+iHKskgmTp/75S90bPxdxu/+4vnF1JM963z3Orft3mzf8UCs6f/P998/88v37Llcb/uY34r0sk
/19bN9VT/r5Ecv6VfydkNOu/gMkisaYYukXLN+/8OyEjUSMpk7ChGBJWM1MlwPPvEkmB3wEdgNZV
uljB5wbD6j8ZGUFV/ssgSsTrNA1LkgL9xf+M/d8BJaaNWWTWVgJM7zt1wcQRAdKnI1ik6R++WWUR
ZYLe2WisuJcPxi3QNueYHLbTfytwCTLvzbSsSHqf+vld0iIuPFGskhlaJx8oq7cT0YuSHWnfiU7W
m+qypwHU/lje++7q3+UtUk6DRL1WriCvMW4pPd92xDWG9B8IgR2JHmcyaIZmLVibyB6nmnAZpQPk
OSCp/pBPPyspBflWuSJonp0/+5n/NRqNYltNAwdIeiVffuuOnKimgEsokg+Ux20v9LmYZkwt/hV3
Z0UKPap0pBs6fwxx0bedUw1F02ehHij96T83Y4jTJyYcS3mt/MtQ/KXizYq1GNDcDkvlsK6JqPJC
FBWzKUzVlXogn0081cg5wNU4vMJtt6IEBmjnM8ePJKq6vlDvrpBLiTod9XDuAb2kAupzG9GiDfdS
eRy7Wr2ySvLaBNJcD8IQfA8zufz7c6gzI+EC1IR6AJ2yJaZ1Mk6PRV9QAjkkQ5QwmwodsYlW4fma
fSfuMpgmn9rqNGRuXVgASAMJQPpOUKcqdzqjNJ5aSnQjoIgaAccqTtPPBfX7czlL+hJfaC5zk7Pc
fQfJQm6Bu+utDaBo1I9Bj1H1V4YnzVSmy0UDu0RDE0kvY9XeD6+te1GNplY9KIkYe410uVGzJIKW
0lQ3InC2QyjcntT2B3yrJDRroaY1wFSuAIcsAD1e98JMsWXoIJvS5/+6CG9cc30G6wLYTT3IiiDR
pAY+s9UAaT2SSRxTX6CTXsOjPFviNq6g2vnYrqxNAqXtbBEZWBaZ/7yfBLUwxLBRJu2g0k7qKODq
3p+lh7qqcSabJj8ksM2IpnhxLT3dZkKl3GrGoO/+9lOY8G5aMicBPGNAcb1/isaUKUVOWtpUqef8
prd0hlKf/52O/GyTyFQCj7mYHdsRlh3h0pSeFCbSph5yYfvxg/y2jznTOMLAsEDpQdaQ3z9HqdCr
BOGfsId5Rg9gkRg+QbMYXjFMv685YgDIwTSBhCUp4uI6psC9rtRyK+wrch3htBuMksZZYbIVnQsI
zGcgg5OgoxPlGH36+yPUJHGGzaCjwVAWMw2ketZX0STsTXDnKPPu9Ssk0L8ZqXlsfwpQF4fISCWq
mMm9sJfl+9O4owOqtbaidsUUzqbn3d6lEo18kQZtCp0VGN73C1XkhtRSWAd3SKcQQki0T6pQ+UlF
g1yawrEdmXnsfTxzKwN7J3KhG7VZUW+aGdbeuM0v3yX50cwea+XxYyG/mdzFuBaa0WcxVey0q+4j
8Ud/ftKkbZ/ffyxiZRw4bzJlsxqANuDavJ86UdHrTFCT+CAIYM4DAWnRZD5E953S+R9LWtlN7yQt
Fgk89rNE12h8aKUQnAUyOsnw9WMRK3owe6I657wJd6Y8D/aN9byYnTycIAw49GUbB9102ZpZVMO4
oO+zsByPdUxl3sci10bFYT8XEIF6pRqLUXX52DYXIB8OQJoGNIJ8r3Tj7n8nYqFqXRWNF7gw4kMF
eys4LxWlfcRGPxYy7/TFFjIMHh8bZGn43wshEkDJ0G608YGNGkbdzhSCkeO8QQ3O1t68fGpM5Yrh
W1M9ysO4HlAdCHDYwvi04niRQTmOD5F8FCMSIMSZ+/uEpNLHQ1tdoj/lLFVcKi2wgbU+PuhZFai9
ROR/JJT+sZDfLhvAisx+pSVx5zFFfd7Kb1RPzMMq0TqESLf62aPDoB3z2y4l7XOyhcs1Z2x1td5I
Wyj6KcuMKSnG+HCiKFhuTzupEn9RmmoXcKkBcA70CO3ivXHF6L2evL9pyRu5Cx9QGvVOyELkVvED
3ZUB9ZRudNlR6QaCwLfuQtM9nNmSRAC/hWUn28f0OcSbUx06ifCjr46n5GcPgfcU0f9Mx3JfeKme
+ScrC2pFC4aicWcOBEnYRNX4Dyzd2xWaV/DNCjWicTFPuRgfyj72JXwKptAdBMXWTk8f68KaGXor
aaHYAF/prQavKT3S95VY3sCP8iuqvkZJTGCrrZ2Ppcnz1vxtUQxTpJYRgD1oP98PDJQOAXwWsC86
oJUmE2rIF6v+IU2VPY3td6UzP0dcSIfLN4FecM0O8/u0hIujGt1iorbivEtpbgFjVTHo2zB8Wm+u
7I2VY8ww3jzgYubDtIXpCUzkA9QTli/iYN60gxg76jReO5bX9rpJradpcPXiTrnYGIk46FLZSjHs
GnnltkAL0geknrYfT/ma5XorZTHjY6fHwE8ObIPkqW6rYy/8aEYg1eXTlZlbHY4so0waJdT60h9P
85q+7YH9lomf47JwO1oYPh7K2tqY/5FAzOS98iRiOvVVx1DAErEzuF/M6v6f+DEgIYGYBvqiSr3t
YlXAoB9hQp/iQyjdw3+3odPJEZTyyrV7dSjA1tI7qIFAqCyGAnj/WSmBpjrMqi90X8rpR19euZus
ygBUjZgInb+SNb//xojIOtwBSarHh/R8DCcKHusg1S5XDsbfr2EcJuYbKYv5AgKJEV7i5DDIZ/LX
jQpfqR7FW6r6Sy9J5aOulN9KqEDqSPuu1c3JiwCpuPIUa1bs7UMslHzQIMdRaSc7TANIZaBLkYgb
EqrPgEC3QbMEmaq/FqRZlQl0nzFHLizxdWLeTC8cB+Ila1nC7Wns7A6aC3NSHVW+HR8+VvvVHfxG
kPx+HWGNaavOmE1SR1ZRedKIC3FITWN/ZRavCVq48Ol8a+kGMz4U1qemg67PbB1N2Zll6X08olXN
NFSwCee7KlfD9yPibLOUnkDK4Sw80gzjVSOQHNccgNXRmDCpU1LPAkkLnWjli9JXQpocUvnFoKkx
S28sM3dVqLg+Ho20avngO+ZmTBSAWPL74QztWQDSOUkOnaLbEDO6JkUk/fH8R0a33vm8IT+W2hP8
XGd/7qgSrizbymxCj6dqkqHgFRMLeS8+62E0MoZ5oNbjTJHB/euaKVm797+TsVANuRKbM6CgCQE1
IcALNmgxTEjlNTBuwd4SCPkvsF2vqMnKvJrQWs59FCBkEiF/P7DWkHsc1bloN+zv04tGM5ge2x8v
3urk4QYjBvw6QlnvZYRG2wj1+ZQcwhbaNflRUDJQay5XVGR1JG+kLG5erS6kzaCck0MMk2I7c60R
pft4IGsiiEJJOsh+Ono4v//GHBWXLh4gCkgOkwkjTEXrkH5FwsqG4qJKdF0nTkyuZKEDwCzkUXOu
k0MlfknkYz8UD7F8VMT8SmBxbUkwDXOriyJJ7OD3IwF5DCABIMMOqf6snh6E/rEB/fPj2Vq5lMzQ
qP+RsdgzcAWYUpqryUGNp3YXZcrFaQu1DAjp74Dv+ZpadXYvmpd7uNauXb+ujW8xj6DVQGTdIbs2
76zuS6p9b6yXj4cnzd+x8LPfjW+hDZOZSMNQ68lB2EMAHWgbfbQnKuUi8tDPpxF8OilQ255mXbjb
rk3umqK8ndx5At6oYiMrfRv3SnLIoFYfadfQviYnWluznx+PclUO7rMBtizh6CWyslq2ZibGGk7U
N3146qmJuHwWxYd/IIREjwYUt46YxUwWg6qn6nwoKsYGRD9afox9fk0lVkfyRshixnT4gmIFaqDD
ebSosayTB72SaaWuYLBKBvVagn5dHIjl89kLcddCnJGpwukiY1iNGC6nqHT1ZpeDy5kAp/rx7K04
SWQILAXsl9eg08K8Dqp6aSuDcwNUTxuPWk6plElaVx0q+9ReaXZZO4jfSVtYDmkMw0ubIm2itPbr
SaCrP7+n+o8EU1zv4ZmhT/yxL2YecuCBYbKFgfHj8a7aFbJoNP7xj7IMTZ2HMgslAxs5RMQLwOzR
nXbsTbuC5sutaB+GKUSZ3GrMAAIOy/qKsq6aljfiF6bFushSI83TDY4u3d2g4AqPV8Owr/7M0rjQ
Ozinqw2ZNsbFok6n2BTEtpoNdGMLwu2lS9BSyBu+JRxvVvXVeJSKLV6RSz7tyqVmJXYFtDOI5hZ5
RNnSFqrbijpBMZhRD18A8rVBTbJzyCaLbG8Miq+AY/3xeq5N6Ftx8056Y8qAR4tOeYW4mThIM+7z
6nlKv/zvZCwc1UgVBkMekFF2u6J4Str7Ubsya2vb8O0wFlENU4jjy6WbRbiqfIQh5CJszPG5lq6o
/6qfqAJIZhHhUWBJWcxXGEqdYo7ofx23Di4xSIsPUQkeaCv8auPyIMKG5JyhTsuym49ncV20jF7K
gKrjAS1El30OfsR8pJ/KSNnq4LMBptAObiKVZmCIOT2F4QXUpDqUDmB99IEO1smVeV49d7nXkAk0
SQoa5mKiUyFPLqIkMn75HnLxws/aC4jMyq9TUh0VFkARpu0cNlRKigWFoOu3yVm8kmJaVdo3D7GI
6YlNBXK+OiQHuv+sqrLF+v5qsmx1H9KUb5jGfPNZBqpNrc7Aky1woCoJepnQ0rczTJzXQr25zcpW
tatx3ItaqV459FdVWcUrVIn847EvzmO9V09FBx/toSlzcSd1dBxJMys4yHOuAesLTIbDeCWGtr6s
Ggl3AARlRXwNa74xAy082WneXjDrGugFl8es28gQUjZw8wkujDJOa34JAdVJpNwjquR13z9W7nlQ
v1lcsLFNkl6499QavTNDfWOGrd7NtxTYtIxGdUlPXdm6q0rzRsRCacw0AQm/54oiFl+m8gKUyVHR
L1fcgVWt+VPIMuxVxbEoGzFChFP5De80zT4NRmuf6uS+S37m+RVdmbf8b9OmS6Zm6ppCr/3yoApD
tYItmzGddsCqA8uzI9ocn66cuqsqCe8LSCjUF5HTe786nQTEdqijkgPAyZRxOYb2IwdQS0qu77vV
IRkyBRdkvogbyu9lSWCVjTlcaIcUZNIkkZ2meCnl0dP6a6ZsVSEMrsQyC4ZJX2w0q8/Lpqwx5TDI
2UP4Kx59mdJlbT+B8ra1TIrvrT3Q5rYKLhoeln6mNHr89bHiX3uI+f03G+/cACSbSGy8NH2KK5C+
kt2U/PGxjFWlJEo0BwEowJMWMgBiiUVKOJKDhXummZshlYBJvoti3yj9cLoibX1Ef0pbKEsUZpN2
qbinAw14AZZmBoEr4/uPh7RqL94MaelSnFWI83LWrpEvjh7+iMp/tJPfSFhYJDgTy6yombQznar6
Q3SCSyee/BwIeOtLBRPpxwN6XYTftvIbeQvz1A4GFB2g2h26lIro4TbLgLqvb4tkO6eC2mRXDoAY
aeJDqp1Au2/duGhoaPEBQ7myMa7M7dKoZLrUpwlIL4cY9uMULIPwGmPQqoqYJOgB7iBbvwzlTPDC
xEY+YiWTFjZUY9pOuvbtPCjFFZ9p1Zi8EbTQfCjStSHXmdQhewJq3cnPuNS0n4ZdbX+8ftckLbRe
CiuVGjkknSdtc5GLHakbyhxAJH76WNDq6rwZ0kLzzfO5LcHSx2BMERX4+nOWVNd0/9r6LHR/VE9Q
OLfImIzHU6x45/oPKTt5Hw/kmpCFwlMjDBOjiJqZLEoWvlBxcNWJW18VzSJ6jF9hLlmIxFStT+qA
op2kPOjPoOufXkZxODTJFUVbH8yfghbLr0Tn2FIjZsy46PuT8myO9JxW5hUlWz2HAbVVKZ1VAZtV
3h8WZdMbxQgoKZdvzaCKSzGgR5DA0JM0DxZHaQ8menrFMK2P7E+Zsz6+OaCK/EL5qIbMtnsSQTxH
48qhvCJk9YSiypESZx0XY2kQ4LeJudlP3CqKlywHvwz4nOS5owFf94ezuP37mgeE4mvpu65bS604
N2mbAllJrD8+02BdCLThhGkf1FmRXxH1moRZmnUSiJDuEb6TKdB/P30z1XOrUhNJSdK0ATJ+hjE/
QMgCXmxQlIFFKzuXyD6rvayDy3K6B3P/U9Oqu1qk404A8XRqxuDj8a/tCg2gYgrNZErJtcX2ls1u
soqMZ0qSwcWVk84v54aGsfbKDl8zVYCqUVZEipZ6xsWm6NOxbAYzTw959DBGLyTBPh7Hmta8/f6F
KUzjkMiTAB12caayR4djN7Oz6Gs50tzOAXnO3I/lrd7Aqe2mPFOSRDIFC4GQzamXqZkHBIqhX10y
FYgdXQH+vwBaBYw84B+tiAYvgMfLaDh9g4pIvfIQa/txrm+jNIywIzSP7xVKMbKm0HQGLUVf5Eh0
SIUJ+pePB7q2cLqpSdbcSYKZmd9/s+ez89Q2kwx/+Tk/Pdbc9uGIv5T/wJhhknVFJo4gUlv8Xsgl
ucC6NJ7TA7y3AECIceeIVAO5XVn+rMuOw9rSh39gZ0jJwhRIcpYw4kIjiQtXI/D+6WEUj1H92Glg
hRTfpfDknE7HkW6uj+dxXovl5jfmym2Z24wqLrs2ktwiRxG36QE+qy8lGC7t91QG/2+TDOGdVN5x
/7yiHasSQV6TIaQDi3xZElEoIjQruZ4eOhAysqfCBFhHHxunUCNCpoYdXYZvF830Px6n9PtOVMVX
qkOTdiJil0srp5WnMh4iEhU/DdrA3ctpL+VO+0f4TIRmoEN8OFzGQKVxVdx12Q7EWCemvCW6Go7/
XXN5EO50YKtSg0Ut9XulgmrgBCv3JYZh79CKrnS+okAroWEE0B6jA1XHtVtdaC0Y1xeFDgiKgCB6
s5sEzDIIbu708UIl9WM/PI/nEro0WDKE8GZs9SsatTrRZCYlySK1pyxbEi4lPBfxVMcHzhrQ5ml6
JCPfSRWtpo36nbziFXm/exy0gOFHYL8lwtGvfZBvLEEOQChECaf4cIGNCEKOuhycrv8JCxhg81eO
pTVZsHVSNEQ2nK60RTAjLwXAWSPKQMBx9eTTp+mzYEyUQsOW8rfjh7BTzpyYlKVRALUsgbJaIJKz
AgdAUF8ysEqtfCdlyRVV+X0rwtCI9aRgAmoCbPV7VTxJjZBMJ0JBTUJ65PQI2rxjPY36k3B+lr9a
/ZUb8YpmIA5MxrnWes4rvxdXneRBq2l3PBQ90ATQ3SvhVzX05WxrQlqld7+ubHn5N9s2D+9PefP7
bzRDoCIFCHWu+ZKe+2UIZlipbfPYCEyp+6JQNxwNL1Pzg778BAy0P65InyfvvWV9L30xuVVsDr05
EjYR4OkwzMEuptAPjXJXJ7sU7nCrBaOiNDdhDzSBWLhlpzncAa7sjhWHgMeYE0T0Kokqq/x+EmjQ
MQttjqzo1rAFjNpRxR9j+mXMkwBuSkdRvo9tBPXktbPzdyeATQnpBZHpOS28bP8KTyDJW0WOmaPl
2IR1jxQOee5rKrwSlKCMnmLHuSGB+OJShwnXJtoISc5hGn+JQQwXZzw6M6x8rEr2eLIfoTsKpm5z
puX+GrLfijnAzBJ8N6jhRqEXpnw2EJcRYsCDZfyUBlCZ089V9Wyld2n684o2zZZloU3vRC18KhMO
SFPoEXXpn9LxudBuEtDU9ejBmAJV3wHRWxRfr8hc2T9vZS6jLOpkSCXJFPZrBjvdTaxtkmKfhsHw
R1M9wF4KXDHtZkTQgiuC1wZLComoC0FPLtmLeY3Ciuke2DpxflC7Z/HylD2Dje9EMFWYzWfVjPyT
cO2yPztWyxnWaf1lKemQ5DLwfqOEhVS1I0wih6Hy5sBuaFo05E6OfL5iBldS5NRBvpG08F3NrJ7k
aI6jnSaAltLPQv31XMkeVy7FomfWKaAzHcV9XMZ3sgyIt/UQjsPfLvDhGeY6JTpR2KevZuONbRzq
EGz1ebSdIEhOJfQA3xsUiOhK+m/GoL9sb13dotxJRKqnMca027yf2TGsp/gkjeD3DKApKc0mL28h
wdQAf1Whk1LNL5JKd60RuoZ6ApG/A5EdwrB08io5vHIhWznyGPefz7KYex0aDaUtyMtBnQZfr2WH
1lNmVDYU3vbUQigXA15w7SxYs4Vvhc7vv5lsi7as+TqPDZayR6s03f5s+Gb//PG2WR2aRWZehdKa
dMtimutS12gisdiuk7SpzEBpLbdpdNdUq+fUdCdVAVhf3HwsdMWb5WpEeofOL1zNZca3OHetLsYS
sZecNomuVIHxVpT2yim2tjffSlkcYnIhROalJ/giC3CQxPKmvdwrEK5drQNYFSRhuOlMJnu+BGc+
DVrXhq2AehBIA7J1KINCM15UNqAv1ZF5xctbnT2iDup8F9CJ97xXjGbSzB56EbqoRipkpvuxaN2P
12d1QHPnIe6xRsfHQvWytqaSUsCGQ2btKNpREgtPiHZXo4trfgaUH38Kmh/kjY63owDDyyxIirUD
XKzeJZaddABoOru4Ut1BCTAB8WKlPwk7fP/fDXKhHoOiRbBzIlsHnQw0vfyuLACFisYrari6XNyr
CEmRBwZC/P0YzZJewRCWtQP+FLya98pp8j4eyYqLTPcGnYjz5QnO9MUxD7t1n9MqQueDDBjQ6SHE
U9alb3mT+HCMO8Zw5aidl3956NEtAs45NfSIW6iHkl8yXqZzIG28EYSwadP8/UwKvf9vRCwUYxSU
LqWNMzmMzUPagVoYQVs8XmtFX9XzN1IWS6NoZ1EWCjoB+peCIRjGPe0cU/n08fLM3/LRdC0ckxJn
F8QBxjLIUPHkF+8y7LPhZkhbp0yvqMK1ES1U4WRBekOqGcta1kczHXdF/Dxcvspp9fDxoFYFgaNC
lJWaof8m7bt2JNeRbb9IgLx5lUtTlcryXd0vQrmWRHlR/uvvUl2cvTOZQhK7Zg4wc4AGKpJiMBiM
WLGWyELnu1TopVbE6anFyVXrF2lSDlR0x6hxrhtadbYTQ8wFBRhXo0XLc5NKFXJzaXkBWtqfsKg1
zq20uk+YTwUMylomRZeDfBKMmrySrCLFPoEXwJlAu44u4VNL0FZTy/jv9VWtHtkTW8wRkgAcHWcC
XIih0vkILQpxk0/msTWkr4YayabIp3ddnEvOyV3dNbDemIhHqLWylWuJylCA6QBCMMQWTHJQqYAu
Z/hYqBpG/6Hz8ZPQB/EDCARh9l9lMX90Fie11mAuM1Br1coUlz1G+Dg+v+YhqFybeKuCHgj/z/m+
zU1YQa46+/9QP5zhVrnnR3GeEeZgJamZQ3YebphK+xZskKV10EseP8jaVbEMTqDShxIOEqPzlYRV
DWy+hVoHNZT6Uepr8E0LpOShbdcc/dQM43wk6tR2KkbcupZVbgtSgytUyv5kDcn9LLMgDtxKkxs1
c+eNVqdD/T0V3T4UoEMLGTOvh/qiPWS6spXiBFrG8RztQR3DHV1Z8hg2bp7+zMWZT84jpIeheL+A
gBrZKXVwodHWGyMQVSja1lT3XXgDWXcHr72WW+Na322AthTVgPwmiyyR6jCzrAQdLeph0Nqc/OL5
+vlf34J/DTBrUzQQ2SQzqkxIeG4AMQQZuVp4oHfKUd6Jj+qccE7+aqq15KcmKNK/K73nX3OY0LKL
JmTDWlVZXgXlZjcfxNIWigEKVzII7+ouAo+liUdd1ZbV70YreVXm1c+KSICMT/2OCue/ISOD3sWh
jNtJ+oPZSYuAVi99v/5l1yIrqvUYzwTI2DA15gwVEZhA5DBFE9BwRXlfK9QV8PIv/gCxEFFOe/y7
+njhoyfWmKMkWaUuFgpiTyKLvgFG7QnSJtF0jyaQ17eVLzR/cgVM1jl41WW6u77U1XChgcsF1Vhw
G5jMUi0pqeJCRUwq+k1jOuNPwjf26p+/zywu7CecDQF/fwxBXChDzAwyp9eXsITNi+93YoI5B8I4
C5Mx4IZQ68FPZbCTSjd06rZEfCqVF220ucnr6sk7sbj8+0lUabWBCNAGRPKqfmSjYNpQeHPB+OTS
Kf4ikn99fasef2KNuZtyUZDNAfrltwTg5blujsul0UXNDwozuNNVHcwQIMIR2Z2SzF4k39ML6VtN
3gnZ/2QiREX4WIpQwMCBgottY2RW2jUTQhbUVtGCeyqgC0KfoB9+/YutHim8lAAIX8rASBzON6gD
jCKLRRS6MtLdtGXpkPxp1gHYbSHcZ6i2qUDiTotRoki6zZRDsvL6D1jbMhTy0L1VEPhVkdkySa/V
pBzwmtfkvxmQTmiidDB93chKlMJfx1Yha0Ffje13KUqeiAWEBm+bHi01hdpVt8mI4qJo4ZbQNxwK
TqxYOWgwiLca0Ci4AdgkCbCRyQgldKUBgXNISCD5jRtVBo3gZL1oWrLvoHli8Nq2y/FljjeQrpjK
B6BeBlUdE6EaQW/qTq/JbWOhdqfrwhNN0kMr1KAwF43sv+8cghUg7QCEgj9EYwojpZqOmTqm37iM
DC1KkA8P5v31jVsJH2c25HPv1EiBIYCQkNsWDUooue9TY7Lj8TB0L01iuteNrXrJ0qcAWxqaIWyX
MhyQKipRT27V+buPn7d2ramxL4di5pfi8CbUUKsGOdrXdbsrRwB42n/tMtsGAd9sNoWK3Aqto0YH
0XyjPEKRNRNYlo5QgsLFxUukxBtLtLKB3FqDeYjC9gYV8378z4hPqJaDRhCusJQaRWYdVO870Ypg
xJCB0vkqDd4E+Zp/Y7gAA6/Wgh9n4+4oUQ0Dkga5XbJEUDRAuxkIzCJ8uL4fa053aoa5JalShHi4
Af2QgFK8zHzZ3EGdo8ldSEZet7TmcaeWmNsRZbdaaSYsyJh8oYfSaCaKr6NWo9kn2QWof5X/PtKI
PTr5hMsvOrmPCxVdBFFUya1ivWnGQU+8vo5tDNr8bwtb4uOJGcuYWopskdxG0k4dwJwklLdLsSd9
SevGzqqGE29X/fvfZbGtEtIrWmuECvx7RpfWCCGGtXA8dvnf6+tauy7x/dBIxOASynEsEG9ONSst
hBDIGChw10b+W1bknQhtVujHf9TQEhK/mi8tRklwLkUescuquwDZAAwq6NAAOjj/qk3YNyFVBCDV
TID8aFW4ulRgDJ9kdmVgWG0Gh9PH9QXzTDL1IBBthfOQw+QgScesQy5SgJyRgMmD0p2aVV4clT+I
+Qt+4/9WyYQR8HUWVS+n6W2qQ94m1iG7kyvQBB0kwW7ibJsPfcoxueo+yOaQcgGRB8Tw+YetZhDG
NguIWM68Dm12gvIk1TmNhFUjmMFehqNALMdyo40CrTCogjaM2r0Bsxl3z9y25epu4dm5zD+BMEln
TndWxQSkuHjxJYPspBOGy8T3EHqqAmCN8lYOORnA+mk4sccc81QooSBdw16VkPuoHuy52pvzQUr8
XoYkTSjbubJLs98V7329+i3/NcyO1VlCLYLIQUHBWtoVKmYUdei1KdLddedftwJo4XJl4rwxn9Ns
85Amow7sDerhRrlvMqg3qpvrRhZ3ZpM2UDWKy6QSrk52cB70fUbS5jBCNOk2bbKbXg3frptYW8cC
qEOxFbQnYNA+d29djgdUXWAiBUZ+Kt5U6xmsfD+wAQIlzBTgF180qwstLzstSZDxtnsBk3751NgE
1ffrVtYyAOCN/7Eina/EjHpw1egR4nxzXyizN7Zglsv3mqBxLpTvUcGLbTmxxMRafYQ0fV62uCjj
qNkJmZbbI4Bk27aLRw9a4Y0bKa1xLwpgVIQSsX5H5OyeDsNvYzAgphbN4wZiywkUm83SjaektsW5
m+0xFkGr3Ji/TD3CmH2JyXqqRFAKJAnm+5Is3hhj2922gO6DuhMPoT6iPJaVVXdAfrvA5NHvZzEj
YaWAigb159uZQDwwaz1k7onBu6y+0UMXXxDjtXi/YsQZ2L/zvVLCGe+xCDBnLfMBd95bCsQi1HyZ
A9G9SSbPcvYoqwvqGSiv5j7WyYtEoMSh3ynFe0didx6g4jpAw32Xm/cA1fui/BwJsqNBESYLBPCc
2XBq/7qHrUDtAWlHEguSYrTKkVOc/+ycgGFCjJGN69UNGfL7pAe6dy53WkxccZpvJxIf2hwY8aKO
LbuPQaNcdpuaUrs0EhfCyfspgZ5cPYmcaLu6bSc/jDnFqaJD810DZFvvIAlKIP60p2q4vb58npHl
308Tt5FYSqYAs02zBEqh9fhVmJzqyWrAw2Qy0NoLXRE7MFnXUw1/aZAbjg/EIo4ocsLdapA4McCs
IaY1nYQEBobMBfUp3EuWH9Po5fqXWnslyCdWll9x8qVK0pcFJXhsj+au6PfDCB0kKwtIy3HItTv9
1A7zRmgk04IzIRDJWmAI7gj0NQhBG8FC3+ATHnh9VWuFa+CBQQwA2BEOALs73WxC9qCGlyEVUuTZ
GQzMz46QeRQeKHVJI93gkd9Dne263SUYXASLE7PMnpWhIJXzgIJJE3smaCxVJLR2NY+OFBs2VSxH
HyW7k2oetn51F0/sMruYDImZpUsRQwmPIpBPWJiEgTjN8hpk1NfXuGoLE9bLEM9C/8hcXhPFpMmk
YSd7Y5+1aWinEqbys35LwwQFXx797/LJLj7piTnmBiOGlvRqAwe1ojf0lUA08FzmnFt/NQPEIASo
DYHthNYDE+StJle1csRsghxCqkeq4v1sQkjuLcTEdQ4Wl6jdVLnwAtLcoiHPP/me/9hm77FirvN+
HGB7yO7CiW5blTpAAtmV+WUlP6l2nSxUZjYv7oWmrAzMfAh4BeFZkpWbDrDZ+yKd8x/gcqHRAS6l
ZeIJnVbmClKluGzKAYWom0qrHbkC47A4cnopq854YoO5TeYO7IL5ICHQi9DNbU1nyt/0hrgDaOnR
7ru+U6uueGJs+feTWInjMJUg0ia3uVH9kgRIJWrGp2jp7nUz68EL08/gVAHLgGgyp1nv6qiNG4yk
VQq0pbXsWIXaTZXv+7LcCekcVMW+spz8nWN22fuLk2YuhG8LhSjgDOfLGzuxMPIZZuuQuiUxnLx6
BsdW2z+NVWYrfQllKlSc55qHuVu9StElQIEZ70qMk50bFpDAkBkqG1BVyKFkmIzjbghFurm+Pp4V
ZnmhhDnnRl6sgK/WEYxqcsMU4eu6lVUfARJkoUmFdgHbSQTqs8vGBhePAc7azrMWsumZ04tf9v9i
o05sMH6o1phuyEc8UhQSy0ttXnPmTMQlN8XOiJmk/3FJjDu2qLPpOsWSlHBvDm+Sm6a8kdf1FYFI
C51mVHf15ZifnKy0G7VYmWBChJyJ8lcDUVn7RIr8By6wFOKBp0NP2zAZR5t01UiGAXdJ1kIaEAJ1
ser99+0/tcA4mRwRJZVliteC8VFSIB7CY11zs5s1VwZiFCgqYGTAvcxcV0IyCpkw4Lpv6B6TyGPk
miR10dp1VbzGJmfMDlK+FcTGL6KHvAiKsOH4xFrchbgPmkOgIQVRzvILTzZsSuceKi/YMBUODgZ7
8I91qtfpmlskujtr6fMPvuuJPdblM6u12hz2hNzcYXbdUbrqIJQT592wQv2jYnRPUTGlDM4h9LzO
11VHWZLlIx4OXV+5jXGwhsmu6j2KamAC7EGkGJt2jvebUrjCCHryp46nPbCshD3cp7+A8dGEiFVf
TPgFZvHSNZo/55ZjEh4n76oHnayT8dMyTdLRaGFF1/zEsE2Rcy/zVsHc/Uo1N4AZLN+xCTD9jzty
EAqOD66vAZg00GZoKKcwPtjLvaClLZ64Zqi8x5FuOnElze5PHO9fI4zjEbAyFOEymIuCUFLLe1P7
aMOC43brX+tfI0yETTVaKMO85LhJtQ0j061GactFnK9a+UaJgZ4RfAjLE+3kzJp9TUpTRO5X6jVY
PzpQ6NEe5JazIOT+9a+2Gh4wVL8IdwC+bjLHqJIgNhgRmIol3TNehSm1x3KrDZGn/ujbAXAFZ17k
+VhK3ywuNZS15qVHDfHw6M8CO6c5p+i9dj8tqK7/M8IcSkVtNVxeyPwsOdFtaR6gNjdMkKpU8wLc
YAoPkbv6/bRFphDlm2VC4HyrEsNsIAcmwrV1QUIBsiUOJmhiX5DSxi0sFS2TZMg5lZm1wWUFk9L/
WGWuFTXOq7lt0H6aabOXKZSWJXEzSaC2Kgtv7q2dMfWu/Kb2lj8m1iemQwJDi251cjenZK8I9wta
aWGUue5Mq36LGVj0G4A/ldj6NaAAtTxbJtJuVN9SY9OoEJpGx/R/s8IsXssonbTawo0m4q2HTqn1
rE+8KvmqHwFn8K1NiTFYxsgQFWKOTDe9LWXTBftjKIJ6zZqcuec47Po3+z9DEC07d6CwxJDQJAjk
u1ae9upeNFobIoM/iY7/rAewlHMzeESKhPZYT2WNrhxZW11N3YxLMby4+8WdeGKGua1USoQF+AJ2
hBBir6Z2h7F5iyRO1x6WgUHMfPzg+gKtJPgewFaAUVbm+srDlIhCivMei8H4IOVY0w/c7dQCc3lV
wxDXs4iwFQ+P8fw19Ycu4dWu15wA0yOLYB7GcdDuPd8duaxSE2TXSEYLso1L6IeDWF2LOT6wtjnA
ZmL6GYn7Qu5wbkUQDBp1KUlvEzrZ4KH2UiAA0M2QhMIR6tkmhLM5a8FRW1Qsl1lcQ1OXZZ/cYwqm
fZU5bFPM/3SJXXRT+BnNieGYdQ/BdQvSAnIo/SQiA9cFPZJlHAdc5edGwzGzzH7I01tVfa0KH5fp
RnjRYidpqs31QLT6PU8sMZ6hDUUzFlGT3ob94C8zqHHoN2YP+grEPKseoq2o8Lxx3SaeX5hEw4A+
S4LT14NcKvOQ3nY1MNNozJabqlWy3Wyl0KRKR9HD491LUqJzquirtQ7Q1vxjmYmIUxmOVQF60dup
mTDiK0VAFE+HrpMgLegAHRbbMpScGvIOZDfnvls7HkhOlhomiKEwuH6+pUWG0Vi51FKoHKS/xmKa
duqUviaTHnGC8eoiMXdngWgFksTAQp5bmurYLLMEmaoyQOI8RModO31a+to7VfSbvnrJB8ul5ud1
R1o7JydWWQoJeQrNPleRupbSIW5vikoA0vhxjPYAanI+5dq9dmqKuQfyQQYZ5tJFyAEZoYC01c2B
JhGags/X1/QtdspeBaeWmKtAwJrEdEFnNaVdJJlXJwAYjfkXAG5piAqV0fupmNnqhD5kOLx2ULgf
9+XwNpd9MPCO6nIUL34McDSgPQC/CmAP5/vaGVFuxCVKt3pTudC3GvPKv77eNR+F0sg/FpgPm6A1
BjIZWADnqNulhocPy30YrPsn5gDRJkSueTHEJIYGcspkRA4da5sME+mliGEi5Jxh6A5zb5fKKNtt
190IGW9ke9VJT0wzh9BspKQMZ7wUmsyXEL+j0bbyBuTxrTPoXGqeZUMuN+zfhTJ3lWnkGlJ55NWx
9Qz8qqNHid/SFNqFsrih6mYYQWhpiceWCJz7ftVVMGyJzqkiAtvN3MVSSAw50hZoV/Rmhn+jiHMw
Vk/gyd9nQkyVQJUmbYCIg/5N1TRHo9hocemBHZqzkHVDi5Ql0J7ovDMXIZlSa8wmVNxVufTGbIZg
nbSZC18AHv+676+6BjIwMEYtbHEs3kNTCTLLBX3X5qKzNHKhvu0l1PRqRXMb3gjI6kk7scY4YqzQ
FA1KfEDBOoQmkB/g0tf/XF/Rsgmn7geAOASDzEWeCEweEgtsSrtysJRah4yKZOd4XmluCBUGV/zo
PhNedYTdJ9YW4xCi3jSNXJjyAeMX5PYBAzrh8fpq2KSBscCilyiNZlVPsJoKuqyyjTe++mlaNkRH
Kt5kL+fDsdPrWhJlmhEbkBc7JLlND7OIMqetRM60lXk93Ito+L2uJQziSY/2MTsho2TZSEuNKIec
hH4PBqbGtfoC3MCla8WfVhKYYusqFa9mclF7ZO0yHqjTobByE3YBlZlvwcadA5sJtjnfxP9JB3oc
fvFUzS4YvL5tQs8McktAVGFu5/wG00TwPktprByGycu3g24D5Wo59KPOoW1mg1D+N8/k6lZCuxrw
XaRzGC04twisQaN2JFUOVu0CdCSC3Vyzk8/piTyPhBOrLvq638vDmAKaujJA3ex7u0S0yLqiUg7d
XxTCt/1WCJRgfEmfUl81OMZWF/aPLfTtzhc29B0kuK0CnxI6o6UtPYELMXqKPkvXfL9+8NjAeL4q
gC3PLQmRilb2AEum6Wi9Tz/Gv6Bfy2T/upkLNhXWjnxuB/yAupwudgRbPCR/0FLVcbZzu3fSu2nb
PNN3YzcYts65yngfkvFJ2oBIalZy5dBj6CSBoBA0jGa3NXdgshPITc1jH+LZYx5cMYaKqjDDMkvk
HdBPqHywtKR35KHZC3fXPynPFHPExcTKwHwGfxQe04d0H3lhYZdPk2iX3v9maLkdTt7IodCDFKst
v9cE0ptfoWCDWVXAjLMjKRzHv7wHdAOlV4DMAP/E9BPj+DFG1TK8mK3DiP47SUUQ74OyrjpCHAMC
w59JVPMcc/GA83sURLVg/QXCBxkIOjXnq0trUoFYrQwPWgyNxKb16hDoJcmwhwlMpzh3RrFPm94W
SGpLzV0XCe4EKXHOupfNuvYrmONRCaSLyjmHRIP8NaWbsjjWxub6NvJMMEdBkI20F6YsPHSq7JNs
Zw37Qe2cHxhZZOSwfxo0ohhfwTz3BNmoPjzQiNp9ddfWt53FaVlfOj6YRvEfDWkcKsxscFS1SZAy
VD4DM91rr9KxUjyRfFLrmBU6hK84mSObbKMneWaN8Y+pbGYJL/84iABKdbq8kGyBqjySiYt6ObjY
REwbquA0Afz0gtE0HkD7WBkJCdq52OXlY6LaEEsooYIGuWmCVz300PU49azZbubdoNR2bADvmGZH
AlJHovdeOP3Xlzj7m5il13IltOkQkYCo1r4uHpXB2kXZfV/wvH8lXQGpKNpuYBMHA5TJuk3WaRjF
RBM6MJPWrY1fVVE6UP06RrFr3Yt2HMiJPX5ZGieEfj+qz48d2t4At4KuGVVHi8WfKXNCW7HssqDz
pg3ydM82HgqX+NEm8iRX8KhruqMDMbBNbstubCcb3U/d1n+WPk1OJfKbG/Pab2FCwGyRlph9nwWZ
DAzt3VzaSQsaHaVHWfKml0AUj+H4T+iHExP1SdpvJkhoZVsMxsnCa5vY6Z8kd028qwVvAG0D+ZUV
j3nsSoTY0bGpXVIfJ83O/igNyI0cU/xlZbwi8eVZQXEBGSDepICGyDoTvcmcTnLd6FlQZ+WnKZVI
jMbH/xpgzk0wPhlXoqW2mZEFkYjrrt+Nujs1HGzWmjuerYPZCtXoIz2jMCJutA+glFpbJB7YhZXD
7FkaWgW2XHkTL+m7DNDnS2MCtNKDElKeYFUT3FS8oYkny5xn1koSiyADKBjGpzHRCSKG89tOHKJI
CyktA6GpfWrcSc2jCnrCIQF4e3IzbbdQIgw0xSwOx/Rlonlumdm4cBg7ZS7bMsjNxz9K2Xhm5izu
O8icq3TlzXVuidk9ir5CUUVdGVSpb0huhEc+sRPBHsxNe5hsEL5dd8nVlYEgCBPGEFhCKDn/ppUC
LImFOfEgV38LqJH0hgD/+F2Dpi+ReQnScoEyUQLUpP8aYy5YcVTzRMorLK7rwcJ4VLo3o9w0A0/R
eeU1h6+IGWYMr+BJd9GKMUg9N2mH/YqH2qHSTo/3SNoNTJcI5CCFj6N+B8qOeDmEnEi4voGAVIFV
AgrZmN06/6DWXHRSKdRlEM67JoYW4HMm2k25aemzId414e1IOBfBxYgDrjpw9+goj0KlC6915rMa
NK0GM9arIHmb/eLuXXCGO+CfNM9E3JdvnG6bPRsuL7Neu/XPzC6udZJaiyhvdxMxKhBav6lfeS87
i8yvQD0q3M7lVh+88EMmG9U8DEcUy55R1BzH30bv6XrkXfdieSV4n/0W5qu3Y9SqFSTXA2ErOopP
/PRZ3iWb8cby0swBagAUk05oxx6mmOzBniJbFB3TK3+pvPb5N0SacfKzn7JkgCefZZ6qaBIr7AbZ
gRcvKGcbNS6n2ILI/tU61Ldk+3eLhuCd6Um761/h8v0BP4CgM2ZUkVtCOv3cMpFrUzSKogpK4Don
Da/TKXLS0Qe7vBxVdqRMnGi1ahBYQcBVkS9DmO7c4DC1UYxXeRVQ7RWgBUccDiSMXKIHFEQdoDa9
vr6V8LF0HkFhD30OgEGYKFwbsxBOnVwF+RQHaVhshLBGLx8UmxbnJbB2ijV0pWWw7aBLBSrH85XN
iphLSZPUwR9qh266QXHGfo6OMqchtpbDndphtQAiXYmlmcBO72dP7dP8WsNbyFHware/UZHEIZk7
xL7phv7ovE129Ih5im3uF5vuPXq0do1//ROvnSPETHQ+0AExwMB6vm5RLwiCV14HTUWcsiTOwKMu
WLOwQGsA2kS0uhDslquOjJpS1AFNculmNFDKJkbHu9bk5Z5kTyGkKhQgrwD6uOiNW2UF/vu6rYNq
Jzu1rfjpFr1bT7sZ7dvI0bezlz1UzvPgGpvnzOHV9tYX+a91JiKXllBWhdzBukkbLy8q6U6Ok4kT
9VbqUkAznCyS2S1VG/Kma7BIeV88Ca/JFs870SbuRnLUW9NPiF3+5rxfV1eG5v9y3HEsLjhJij7P
aDrVQToDF5rfWFyd8Auu5uU6A4zxHxNMSqJFWm226VgH1lbekw+odoe/dbfx6K3khTf6e+RyEf8r
WdCZSWa/ZiqBtYZiVfFO+1Be8UFfiNu8FzfJboKe6p48mH7sWa71dP24rcYZzG3iS2LcYKk+n5+3
JCIJjS2cf61Az5Y6KBaFrthurE0RgTi2sE2MUP7I5kKpiqF8yEOy37egMfiwSR20rurInn+XBY29
580yrGYlCJ7L4QMpPUSOzpeWjV0oKNNQBxBu2qTbzBc8ZEJx6NBbsCLb3Y3yOdix/ZfbYVx7AWkn
lr8/+skN3OTFlAOaiI96HN1mN9raQ3ajHmfnzXK7G4Ozh8vnOos0oFpCKwvYjSUDQ/3vfJ1aVYIt
tEDIBHdo6TRG3G110OODks7o3etbJy+vqGu2mAs3DiWLgKOtDvLxKSefX9Mf6OO0rtDeTFaEOZ8j
Raukug8LF2Q3Wnskf/C/03sz7vvnaEcnP+OCRy6DELN+Zp+Hpouk2sRv0pVXAPAlYxdLj0L8u55j
R4ztdNenG2K4Ue4I02YeHIPHEnb5Ljz7BSjene8AFFGgJK3gF7TD33Abhn/zySnq46wMLp19zXgp
5xeptjjR9yJmfGO90LxB7Qu9THbflQrqmb3edYE55F6l3/fSXjYKByqldht9Xt/4Cx/TALrFtbwQ
9C98OczrOjGUrq4hVBvUefZapZFfVLJDu+7lupklzJ25F8yg2WdBJghtMFSwzz9kMWqDls0wQ6fI
K5XHRKs2Q4mWGA/ssLaeU0NMvE0pClp5B0PgaHoiZeWYuXWY1ZLz2VbWg/txKY7pmAnFSM35egyV
VlreJFhPFVQjeHHiZ2iblhavxbziChpghQjfUFjRL6K4lKgpUYcJCP8XFZAbp7mrMQNi+dd3Z+Wj
nVlhDn+lD71ZqnMTGGLhUHKXeDNqxtdtXJ4lzLMi6QUdE5hTUARb8qqT2NmSrAIymtBA0oXpUPa1
Utiz1PQu3jWYhdN0J6Vh6kCJq3YsOartkQopyBpTXhd47ZsCWoF+ibH8F0uvIuZ9M1SaUgeiASET
Td2IyUeqFk6IqXzV4hVxLyMr1o3L6lsQEq0U9m1BCjLImRk1wVz9nqOPspbR43YVGY029KCVodwK
1V1Wxs9j5Vt/hjbatLk7SUEsbjW5d9CL0KHoXFZ21h+t0eBpb34PvzJHE78P5clvXpELV06btC/E
wayDrrG2bVE4+kesYBhR+SPtCXXSp8qwYwWjTntI4PqmsqvGA110d0JvUg+NZcfZy3VXUS+DBUZa
USrFEBnoRkzGU7puTtvRNJDjTvWv2oJIcapyks0VjzcwK7/0SkAhcNEix4BSPBZD3QbLOIuc7MdI
t1OdEyRWHA10pwDUA8QD8seLFKyjRj2ntA3KdC/Nf2vLcgmxHDmebUPJONXZlYh0Zow5w1kZgbxa
b9pAA+Wo3B3j6qOvvhIevmb5M4y3YE9wLWHiH8T57NgJOixj3wCQF+jtu6AsYkAN5uBlW5MPsvis
oRVz3Rcun1t4DIigtlyYtMA3cEGiP0QVhleHLoghgtES9B+i3NXoa9vKtmIFdFdkNvDI00f5JN6k
u/LJ6p+tdA9PDfQbqm6v/5xLv1EXLUa8rDHjCJTy4ronQQy4+0nI1KQL8uKu1b/M/JYYPKaBNRso
Ly58oQooeDTG/WO1zIRcKbqgIWh2RMeiRJ2p/691ZyxhqXdgE9GmQ+n0fCFVIeqUdFUXzH6L90Fh
R6qXhLbMey5f+su5nWWxJx8MsmgaVVvYAd5L8UXPJBuSb/rZNhvOkb6MGoslnGk8WxcJRPazKYNa
oVnUBZ2ix04rjUe5KHnRfGU5KGUDEw80Kh5VLKsbraNohuBIHxSunzooNdsqp8y7JLXnBwwEjycW
mGV0OgZkYg0WAHHxa6d0kp3p3/Pq5fJluAA7someIpQwMVTAYoQSw4LiskL6IFPzw/CkD8jg250F
IcE4gQbz/dxVr+KY7yYa7rPZm8JDOKo+1aGcqXjRU1x5g5LY2QFc1KBEL5MSch2ZD0VLgUeyuLKv
+KUGElTMiSAdZnJwc+okPE7qPghNKuzarAcTIZ2+rp/rC9AzhhzOrDAJXdU0Y1NNmHLJ50MXOVAI
zWLcz+pbfKfmo6Mdo6Gobau8G8Xipfqrxz4UjaAnyYkvK4sF0Q3O/dLwBpCd+Rl9qYcV9KmngMgQ
8Og7W+Ms9DvdYPwLFhBTkVGKmOdjHlU9xiDFKu8nFCQKRNDX9IE8dS+QqL6jTr7R3cyO7pI7M3bB
V0R3sv2pe9c/9XLiL37AQqQCBloZiBbGwYU4HVKBylNAC/Tu89iRypuMtu51Kyv+jcsdrw6Q9eHq
/c7KTuKOnmESax7DKZCKcasT9CwGwymKXzKvIHfZrEAJEJTEQB3rOkY+1WVLTywNbaGLLW3mADNm
7rhTbqrHyJN3ozO4hTfdTHZyFzl/yWZ+vL7Cte94anf59xO7SZ50hYjpn+DVveMVchY3Y/fo9G8v
X/fkb6syaSFNgr9t2ermvb9p7czWnPvU56FOV7Lj86+35FAnlqbGEDB9DEuT845BArc8mDt1V2zn
DX2l7hvdThvB1wNUpe3BadzQKzknbuVAgCMTeHV0G8CEjABz/gtmczaKeijlYJyG1CmMBGqWvwh0
MdQvTfTyzkHz0jHCwc4eSvmloX7ZYBCiGI5JSG0DRcoKQkV9CclCTzbt63t8ed0AgwVZAEQn0O5B
IOT8tzVxDvBvJKnBLGSzAykw1Z1lPd5mY9XbDcjkfEEHK4tIFH3zE8vIkUFvZkFLiNkXAyKeiori
ZdAAYzIAe1GYuS2Om2hX0tfElDgedxn3AHDBZASo0lXk/mxUMg2RCCCZU4Ok0Q+aUPkQM+VkPCuZ
pIl3GMppSMhRB1aYJUmTkaOnaKlBG3vVHQnRtd3Npm1u8q8syG+rQBbsVLaHWxD4KqrfpkC23Uk+
GJecnjersHLfnP8YxutIaBV5GppqMN2LNRS8byTVMZCFJeDQ2tFua/p5/TS/jEA6tVvZt7rd9f29
LKKC9ROwqmXk0wABDltuLyHBNkE5UQ1qVQDg01Gk++QGUyrPFZFtvdtn8UHu9qm51yTbAFWTmflE
eyfdw/B+/Zdcdqq+fwkuePALoFzNVo0FrTZqfSYgLfswM6C+bbV9SKOj4CR3WnLMNa8TNnl9qG/k
fbxXA3KvH5t99jB/SaEn2/IvydgCemVtQYFc4YxwLpLLfMzEJQXOFB2SxOAdYTYqbSiGPAl+3dR+
dFVht9Z9rvz9q/ZuU0OFtPp1/Wtc9ijwNU7tMfezoCIYQW5dC8Z+Y+yH28Dah/bzW/D4yVmYsly0
50EelnQQcIMkGzGWRXlFeTbIRZpqgXLESJlJ7fZunP3oIfFSzddBvrwZTHsYH4DvwyRYdFO/WJIv
H/rf8x+jPwj+rHpy68/GvaZDkHV0qmj2al/YJCpvIObyqjv/pUzK0KZN2xt6rgEk09v6wh477zWV
B3a4vPRgBb0nQLsXzW1WaluOpTEy6KAFITRnm9m2VLwiHhLQrY1xY6uxraqtbaWpz8uILkEly54j
x8VkGIYk0SA9D/OWRsspF3rIwNYf2o0AEn7JLajb57YybdvkOAEU3okPc8JZ8up3/X+cXdmO5LgR
/CIBuim9UlLdXX2fL8J0T68u6qbOr3eoHzxVLKGEGY+9WHsBZ4lMJpOZkREndoXUxRh8pTFqbiDy
gSX/KcOOF/+0d+DCUPB5U9IppO8V70BNkY/GsYn4cSTJprX4WjP6hdffFLwvnPnEjHBTolkYQhO5
N44GM9YGVJAcMhRfFYqyzIZ4T8SaJUKlmbt5uqhQM8feqShsn2+akkKMCBgh48iK96TaR3xVJ8ZD
hXsFIhWbsJe865Fh7gtBtgiBThDm24oh5GS5mRBtDEzj2PUZ1YNXQ+3WMTTCchB/VEtEFXP38QS4
RQkOybMhIk+hfNRHsgEiSUxamVQabeLlWUYWQtBM9gdQK5DteEojwuIFdr6GYSMZTWaq+tFkGDO3
OsdIHlL2ohuYydE9E47Se7ZMe69rvQzEs8Nnkq1Ke8shHRytbO09BtiKywZtUpBBLrjUbMJgQrd9
Qq9N0zTCihugC2jUxNSPWcx2vLSon6auhP3FgEZoqmAqwsPQlxzf93Nn/MXSkTb1OlUcTXsCUUNh
vNo69R/tmLbNgUVLpbHL/hjCBhhtMO5oE9zh4pR+NYxc6zASfVRAoWxojlrTrqo3mGIt6C/fBTS6
MR6iu06y3EF+hkT6PzjkiXlheXropGlwdySnfVpSHg6dF8VlCU1IDJBhNYGNsAdt4RTMOSaQ52Cg
gMI90JrCdSwXHLTJAy4tX63rNQpcsasPNlstfNr028VwMom9oTyFATVEr3PHJAXIEZJOQ674hAzf
83T6YDuHh4CuPmy6+lpH9EZ2tviv5Ci5jucddq/eN/11+PX82Oydgf4O6W7z6K0P75vN/Wbz9vTf
/eNLTt29Gxzf9jvf2d8vQabm4sPpTxYuycLqWl6Dfw1QeQ7W32cy7DtSrlrlVgFc4/r6zGYpp8aE
G8tPg7G2Bl0/aoDYF9UOgEeVPOvZSvmUypWue+mztrMOcbH3raX+/9ytdWpbuLXQ2dHqOMPeaOxd
R/Gyq9xmKeu7YPUG5AykBX8cQIjugS8XBe+Jfty/5bRfAQRPZbzvc6qu2ZbQkkLi2+up5RLnDrTB
fFcf8DwmruEuPZHnElCLEDj9VAkHb9q5KyZ6o2kswT0TDB95v2mnezqgfLyN6r1srKpsiali7oih
JwKhNkR/JESC75fcKqUqAtSu9GVqYIQqXJjR/XlbiKcLRVrELnANIecXPgmIggwwLmYeV9ut5Gyf
Rvptujr9Ih5xvn33+y5yStekXgwUx+OGbNnbCxTG6fDwe2kQbu6cn/4SIYZZA8gcx3b6VmM/HH2t
wwvsA0CIhYvuZ5OufbFw0dVmEA4ZwRendNil9O3Npp+3nyAbodXh7XP1tLXc79QJgAi0nbuv7i2j
Pi0oCsy9o65+hZQ7yep+n3vN/gVkgAu/bu5A2Rgrm3jEoBgronxHcGdkUdGYx9bXaDPsWm2Tp+1C
yJhd6RMjwgpIBq/sUK3NY49YYQFhqVgU3DIk/3U9NM1674kd4YKoCarFnONjmqDPnIbUGBQpk2Gh
XjG/ZGQazDGmiYHpV5yUreTKyuyx7c2jZqh4KBzaYaNoS0WCuQwTtL7oNCBHAo+/ENG7NG8DyGaY
oPcDZPIFMwnFM+kxKYriRP55fdlmt+fElhDQVdk3dOiMmsfA3o9fcuwWZeUo9VLSPBfM7AkCinIb
bm9DOPlK23SVGZbmsYBeaKxt61p2hrB0+/4eyVSPZqJtP1z/spl7EfuE5y2ucXA0iaL2VpHFQcE0
82gbw7C3lLD0eAQ+hcK8qVElcsoxWrA444IEuTOgrjLmtoAnPncOe9BJGkgIKlqlvEIC515u66fr
HzWzXWcmhCoBiXI1kxvEEyXRqQZYr46yybhK/5p+DPcgwbwBHgFQHgHUTnB0NkYBTxQYKsvfQIaE
mJYf+oVZwpnDdGZDcIqRyyQgFWzw5APf0pCN0i/AoWfXC8VM3UChY2K2ErbEHFrGB7h3z8yMtuPw
ZJp44utSzWiCMY7ruzPnchj2AnAPenfgmBZuUDXI0rweO/MoqXnotWGugdDQSqhfhxidSqNw3eTh
wgH+4U0VrhiUiQlRMbmHRoSIVWsKP2yUVMYnrlJ6QyihL/H6pXI7L0e6EtHSuQ3oN/HWD3d373eW
+0Ahn0sPoIBynY6qdPNfR5dyl9mFOPlNwkKkEkCF4HqA99j8iUegvUmsJnNLNGJ0e6CtUSzJVM75
0ukqqOcbHVeWqWAazjxaGMysHmJ1y6KFDu2sCYQTExCIaTRTcNcu61NTQk/9qEMhPHgEqShmqBbO
91wIAcDs/zYmfz65X+ygrqSI64iTY/fVK/xLymvvupOa01JcOMyJDeFMcE2uGlTyMVKxG3YvtYc3
tcPhO3hN409Cq7e95TS7N41WKyTBT9+g9J4cK4FrYXghdx6+tw84PlsTA0GRo9PIIY4f0h5/W3nJ
Nn6B1CN9bZ16RWW6Mdz7f3EvU0NBZNKosTGXdb5Kba0P/ZATbLYR6Cs1YOYaUjxvxWBu1UZNb03M
TLkLqzazaKiZWhNaCu1ZXTCJPD1ROsLI0SDPA9viBZRDG0fNk79PMDDuD+I0sMUDASo2RNKhGToQ
NxGkMRhhgJZx7rIW3feutjp6/ZPmDukfU2iWnq8iy4yqNAwJ/lxXj7Hevui9+koihVMzGAwnbPp2
dd3iheLPdKugvQ3+Z5TOpprnucmAWbAZpeT4xt0JSI1YhXKOy5wY7yxMeznstqYSbVfctbzOeVM9
haIkvUEz4PovmTvLSK5Ax4eq7+VgU2YYJbRJK3K0pZ1k3svyNyhhF1xmdn0BS4FmLniUAbY9/1iQ
RhlDG+TkWIZj7KAHdlfnOGGGgZqydjfG63/4JPAHoucNkV5UXM/NAVwwqpHPyVFPY2pgHi23fvHx
+boRde5CRdcUdXIMwiCbEyI7Aa+7FA0NOVY+dFa7fccx4LlRhv96fgdyuNZa2RaGI+W70kSFTl+X
jcP8fTZChXMTSQ99C11zcOH0kFEZ/O4mCEGexNy6uZOXoMeXkxCTs01KoFC8RbdD5HLpel7VFR/I
0QdxriNpKzD1dXjoBVuVu4bimBjPcGrV/od9gHIR2gkTBhBjA+f7UHWaBdYOjRyVrsU7h/B7SQLd
vo9i40Jn86czIUbyU1OTB57cFlWHOQEphqnGaVc9/hholg8OpBBxmEr8NXrItr2b4rlZ0lukAT1N
nODQeiNmFxm9C9bfgUcPEVaBhrYT7u7vG8f+hywPhFzgcMAsgwpW0fMfiQJ6ZjAwiByj0XxCEvRk
VqR0/F6VF87bT3p1sRxI9k3AqNDZEpHG4cgKNqQ2YjRuKrZNaOsqq8Gr6S3aWBvFvY3od0u/GD3k
24JaFCQR6PoqHmIdxYdfPyk/74trv0Y8j2VWhEWAX8NM0G82rv025L+lbm3wtZ/tzfQYh7WjmajZ
2ZjP+ZQUwO9zWtXbIfd0qDO2Y78CyRJVSsCypb2tbYFbdgtzDyEbLd5bMZ7TicMhRKmB9iPcQbaC
Nslt3axqySk6vH4d06LyMTLRwUprtzN90HptDYgYmO3Sx2IPr33rlNacOKIU97wfe4KoAFnaOAKv
0BJQYC7uoFWMfvX0pkN99txCDWEMnPHAOpL+jo8qZdGTpWVO3ixcUXMVG8yJQV1nAg8BgCGcKTQt
gijMsG0Vzk1O38DJ5BLkRujJUdxKoMWwMftnOnCmB/8QeN9fFv360qlJSxws7jny15T+DNTy7hMX
lQjqQkNvwdVnKgSThCKuLrQPoVMhvDTbUuVEC2PrqAW/5OFX1tdgNPtVZr9so/R0K124LS/JOBBK
T+0JV1lc9qUGOQCsvvUpBze+tirZBqxqRxLi1i5KKpdO2lGdufY+ijvH7ld+tg2RFJrDPVehlVr1
DlM8bdDggHu8zR0fVdP0sS5dprwPijP6AXgBIQjxwNoXq32EeowxJptkUdpg9lqY1m0a4gAmRIRy
9k2XB6WRWke2tfp3H5x60Gu0t/qmTfajfuwXeq1zJXOw2/+xJ+Q8IUlMOyxhr+XcGfP01bBfZShE
mbdG7gT2fWEhUoMcYYw8qEWBvtA3lohILifIsX+nv0GMRSGICqZphGMPEbPQ8bNHogKgVlEQQtj2
GtMfqn6PDMbRCFQxnLDrPSL/kqPqoQo3RehTZXFqd3IZMWSgbwtqJLSLAEQWrkkuh3IF1mPr2GH/
j1qJClD+VRSOae5YsCnjhQg1M4Yy9dnRQkX2TqZq53kAKSGGLOVBYR1TA2ORnnFnAHt2DPr3Ejpk
NR3B/5Fvr18Bc43EU5tiDxxV9sI3gxzLDgQ0KHxWEBHaSB7Ie+idRV8zxAnQobkD9Y8YxHbThUbm
5djitO1/vlmsRwxmWYf1ZN/owcU60SH3QF62DsbYzHodDrXD61soLKTZXlfdOl8aDJ1i5eUe/3/N
f5AoJ9dC0wcxNzrYL+1ip0lvluYQeStrmJ8Mw4XXzKw/IfPVQVZgYQhccPFYD43B8isc60GhYI9y
7NplyEhjspfMO1UrodG5EIXnQ8mJTeHaY1qhVRqAu0dN88BwS1KHYHHRCAbygZr8tXhW/P+u+9Tc
wwW9dzwPwSiEuQjhM8HZWmqS1VnHyJBdnr3JQOPkydN1I7P7hlotSMDBXgmQw/lZGapG0fPKIsc4
Tp1I3fjQySS+xyGfJwUL8ys/L+cLJ4GPAP6MCh1evefGTKkFXr1GIMD0txtv463sYBKRjjSgOrpE
AX2ycQ+HYIFCF250JfqJLtjGPNzlh859nzBSPk23h+eO/mZOhlQO5Cjooqir59/XV2XWw/CWQ+EB
C3PxXg4lU62zDoHcCLOj5cODh2SfNC5eIatk6D+SqqRB9nbd6NxNj44kUMaAgwKRIaQjspI36IfD
qFVrNEuQjRzSdWODei1HTqIsPO9mvevEmrAXJa+SuDTg0CZCYqF+6urvAa+16580+4ZEPoHxRhug
J4wUne/4YKdJpkohQr/0kjY1ZeZnW2+b7ikI3hjfME4bAPsgg6yRmzg7psqmh2hjCvWZjHzG9s0w
EQU0oKEaCq/SilcODckqWhfWuug213/rzElAhgDWHwPZIER/hRpJomsj1Giw/AEUGMz+XfcfMDlI
k+6uipcIr+awoSj5YChjAoVNijvn65LYEEG0If18ZEj0kZeUmzBcj2QzVJMIcgiMMh154iYo0rW0
H/E/qqAEfjK6heM/G9cmbCA4yxQU2WThhwTKyMtCaq2jEnih4eX5On1oKgfSwjQENFp5qJeu5zk3
P7UoZAMk1YM4DqewFuGtHozSe5Al4PPnmPH6qpLurUNKcn1rl0wKJ6vxwS7PBpgcksQbdeT1/Kln
tzmmlAPWebpkLES6JYPTPz+5DVN83li3/WRw5+/SGmrr/u8yeCCQdcuidnP98+aiFTpueC4BOzBR
ep5bMxpVqytUcI6pieJHtVesTSdREyhGEOhab420kGDN1vYwgT2xqE1Dez958MnndVWXAT0BnJoK
iIy16/FqCjbFnbYCcyD90L2SmrupJ6HQpwTkSS19qp2R4OnrZWxhaydvEa4UsJqDIwJgTkw5EWFr
laAdIEuB+jAc2SPBp1pA+5VYNO+WuJnm4sOpJWFPmVQwcG3AEvM/uFzR6S2kWI3LElTHpIUtnf0s
XcE0PYR0QbosbGnQhkEJ4nZyRPMJGVS80tWA1mbuKPJSbfgH6HSxhD8jGsCfoKUphICkaMegLCMy
oU+ieItBgJFszfxrdFvpPYESTVi4yXMjUf45KJM+jQMeCMBhmq3WPw3mWk2WBJHmopKF2V3TRC0J
QVnEZpWJXWVSiuJx2qVoej5XyoNueaH5UUjpluR3WpC/aNrr9WM0u8EnRoXXW4LegtlnMNoi5kr9
N5CLLs+/G8yJoH+5cDNOG3ix6LgQ0XDFjY/K8fmZlSXNzKIGxuQoVR3GgCCUWLnE+THrRidWhNPR
jBGT27FAQU7ZDSk6cegGtZiC7xIaDUuAibl3F3hhcK+BZws0mGJZutNABoirG2WwNy67n2NANR+k
O5DdeAhe2ALCaPbTsHQ4I3hxg2T7fAFHpYxZFtco68fvFkcQ1z/r+lWVlkAtcxtlIiMDcGaahb5I
kEnEtDYdyLG3nqLxaPHff+91E8L2Jx+2dHESviKtzzEdQY7gYqZG+d6DBMLOXko9oJ3x67qtKUSJ
Toc5m2m5MIpzMRJfal0cxxhzw0SoN6oVzdVHNqIHc1+jfL0UmefKa4CO/t+ayImKfghTgZ8mx6y2
tlp+I+dglorfK2mrZL9CkGr5TmUgsoVsH7PQLSoFHD/jrmeVBy0LOkJOqO4cud5a4QvpobVo3/rd
PeQ4Wt+RwHbfo8gd7ZNyp8jbaQx4rHfgndiC69xqcXAfMCIMdhCaSZgcyQ4gsW4GKqUPJIioOrjX
V3bmCj77VqFmCepnPwL5BTnWavjQ8TUUBx1A4jFJtcfIT7flylLLac4vLZy0iaEE0Aqxpdche9QS
dE2PKYmdOJNvLKnYXv+ouSMG4QYMzOFUo5AyffTJNW/7TTOAppIck1zXactU2yEaiADkFBWlIgjI
wqWnTa+BC/+00XiF0gCIPsWeIZHDJG24T443bwZ1gXUBFPNlqvC/fdx8xu5njuLsG/4aULSknamu
r+PP2mRO+3z902dGPjEvg5kpPMbQeAav9/m3h6Cl1joVP0XvPQ0qSMRNzX0SbsxmK4/btk+c7shr
MH3vZIDdxhDvlhVyd7Ak8iX6DnEbJg4shAfwQ+EiRM9D2IZRtTPkkgRaMfEj4ipYO+JoFy98sOjA
50YudBcw1mGGhQR5SCjrSNWNNgxUNb24/1aCbiNpMcU84sIVeFEu/bEJTl6MoeK2gCOdr3HsZyFa
aD7kbfunzriTJomQCoVKy1ppY0yRrPQ0xHyHZ+QacULupFnpTbPTuyIlf5lH/vwWIiPhwqQCQB9C
EuRLsZLwGr8FQ7dA3kY3+Y9yE0CZi+Bm8eSKpgTXKoauSZoEGpmxHK5rZJK1oqyvu6+YyvyYAPJ2
ql5gQEUUoR/sIuzMHoqSWn2jhpZrQk4UA3gOA0xcMl/+wZgNngkcF22idDnfRttqWokXMFbV4Utv
7rheraSgWUvJ1iqapXR12ojTGPHzabiJ0cxH5mT8QF5OghKCIfiCbFiT0nufJE6VgbxAW3jhzG6R
jVktTCHgs8TGAciDMOhDouSQcunDiMlwJ5M0XOjpzp1rXI8IdQBITGD083ULw6g0Eq1IDvKY0Ti9
AVYdHfYghCRbs2BqbtGALp/IjEE3AkXhc1O1PfoYcIQaor5TfCf7WBL/mPO30/9/4W3UGSl0HLoy
OaDJII/aOsN9brFhV6CQ07F4dd3h5r8G8RljOyAEkYXL1i5Za2QNYlUvmxQcAEBH2k67CJK/eIVM
rgZ62v/bEVLMTB4CKcH4yYGxQ5LXKIhwh9SvJRIIxU9XilXRvvgGgfJCYJx1jGlWFgxJ0/SmEPBb
xtKCh4hFWbur0Y0Jy9cw/c3Gv00hfr7vj52f7z85SlUr5dwIEIiy9LaKbuvQ+4d9mrQFdOC2cHsJ
Dm4lAfHrCJqmpXJTJMjq2C60Jfe6kVnXOzEiuDaQl0mkljiqSeb6ye/QZo9KYta0kXYdlxcwpj+D
ymL0ISfWBEf306zrmmGKdUBWomEZGjVNoAbzXtRrM1cPw2jdMvnRxCh/gFyV605dl9vC9sZQdaPg
I63u02ZLLMcGBoA9yDmGPgmnfWk8XF+Wufscg65I3IAUBZhNWJYoU3yz1rH2GXNs6UM1Jc/gwCQQ
KklbCEoGyf11g7OH8sSgsDJWV+uR2SSIZpXvcrtwY8AVsmGhsDa72ydWhKNBQotgahFWePOdBZkn
gZnXfjJilxXdgmPN3QEA9wLiDZ4WsA0LpWstHCKpHxCeW+J/2Rhqrfuvf1myPxamX3By/mIfqE+r
hGprV+SYsEpjFx0mB320aOEgzgYUIMXAXoKaHbTQzw2FaW1FtQqtXzv+8KH4nEAAx2+ceOF0XBAO
/ASUEzvCgZfzqAsMCddMynZ92zlZu8cLzerKdVG13sAcn32G6nPTZM4AdvWuuCFxcM9RssuGHtr2
9cICz3rLye8RDgEwj6rCTSwwKpRhvOkM8phLNS3LZh3wKFgI27MnAPU4cN6gqI+09nyVk7by0eHK
ceRsBnTDrgIFVlcsHIDpGF0EIPTq8D7CwAjupnMjmVbY3diPycEg3VsZ6vdaBLoSaKfmLlSHVzGJ
+EIudDG6Pu0q+NlAEAIpP4ygCid7TPBGNFuYDNDU7aRNm+788k0imFIq92aeuzoIDMEtkE00hu/X
j8ic5yINm1okGLO4ePtA6RFT8yyDbelOGtutnXPIZTYOJiMWOujXLV08gEzMCUiVjN1TxhKzjtLK
qu476O7g5bLgJ0uWhPQFEr8cyFlYshnfY372lgX8RgILjRwl/cLmzfnkn/VDV/HcXUBlgFEEiUFW
fGQYWv+orLs++/UPewRNToxJgWjk0oYC9d40xSnj3VrXw31Q3yTAF7CxXojI6tx5BvH7/y1p519j
VJIUyGqL8wzFJ0jtoltMPNt3JdC5KLX5O+iGG9ZXaztN74ZYdVKS3ROW34Ug8lJGeVP/qhv2nMTt
KggUyKyTddK9Q3ltM8i1TZneb0OJQ3LBgk7vKC+ldfMHCbKlqL+huHExbI6mCUubCD8/68bn2MAg
XrSuhi/FCh3LcECFuoca1BF4pX0YQHhH0Rbi86zjoQ8E4SckZIZI+NOAa7rDAA0OU+onayW2zG2b
p9qLhmLqsZKKYuHamXU+4HIB+0Fj0RYbC0BL9zHo/OB8rK5dXW7MFc/AKd0Vpbq57oOzuTpaUag/
AyIH+nfB0Vtz0LRYgq3cv2ulAr1UK4eIWPEI0MNOtoZn0LN6pt+utLRegH3NJQqnpgWv5CHvwWKq
JAdwReQOMVri9K26pJI9u5gY1AJjHN7Y0Fc49311DGPketBZN9B3wklu+M2ygv2ch6BioOHPTx1/
+ucnGcnoy8hHch/pbQbiJAJcX1JtkgaNeyDrF8DCc8uGPrAC2DwmLYDmObeVJ1pdkkzCQ15NHgnm
htS8Xhpin1u0UxvTPz/5HpVLmRl20/cENViXbiAx5y7mpLOLNqVWUzkWXCGCEatM1dRgNqIS78GR
/lFAIj6MmlW8CBuYXbITS8L2DDa2wvAtWNL+s7KMyu1/14/R7HqdGBCcrCh1PwkDrFckr1GOo0kk
O4spzNJ6CflEE5LYx8At7gvpBmPvW6u6GdqVKmerf/gYUCCCUQUI8QseCaDROIcmKe7Z6j5PGa2G
50XR99kdObEhpGN+YCUDC+HEmfTc1qAxDvk/ZAuTLKiNMwKCHU2w0NYcMJE0YYcyyb2q5muu3ZcJ
9wJz6ZVwQTaCRA9vHTDeowo6YfgF98KUQwDprgYhpo4wLhgioZOkpHNBhmortFGDZN+i7++ErJJc
3edvGjhDGxZXe6NNIjeXpdQjRkcrSzL/3jHPfprgmETq+3io8cqX28rp+h1nEFm2Fp6w8wuAcTkI
i6Ohgj7mebiQgjZt+kaKD5B9dYNc38TBM5AUpYYJG/+lmmBBOwmM4npQOBEgDnwfd1ClUJdAvDPH
UJ8oSQxkGkB+60KGGBGllUmOKgOpJNDkeXaiOlr+/NfH48yIcGMOWWD9aMMfBpS2Im3wIoyvciIv
3Mwzpx1yPZqOu0nGtSxO07Gwj4CaSxHmoePQZBIg2K4EV9ZApXP9g+Ys2SrqHShFI7+Rhd3zU6Ou
TAmW8Du8UgK9aVOsFLI3uqVMbiYPnbS38R7SMPaDCfBzPwmAAOcSxjEOqIhHrsr1HclaIBal+h3F
sNxpo2JJpGzOJU5NCmHALsyUGwqqEUMO9Wh/eGCgxQlixf2HNUTXEPPgmG5GY/H8y5JKCbJRGbBb
ndrRtoUeSdluIIloGEz/+7cJnnVot6BNAVZVcXrKByCrDGLEZ314BhTQgHb59Y+ZCc7gwUUCaoLh
Eu80IZ4pWQt5VR6wAwsxEZ6B62qiH1h6H8/szJkVITTJrChlJYsYcqZV32DsCmGT9/nC83TWCnZl
mlYBzltsFhhlVSoQ+2IHX0FZcXwoqxuLlwuZ7OS3QnEB4Mc/RoRPUVkYpRZIAw9lTjpv7JJHuasM
N4y5RSNwlntcaiw3HuOFF+T8x6HWbSF3B2WxkEHHIfQAWhtVdlnpI1cuay/n0HUkzd8/gPB9f+wI
EYJJGPgxWyxiVsQbgCxC0mEUoQeUeyHozQQIGAJuGKHPgOqmcFq7qtTHqKrYwdSUjZ9yBAn9qDJ1
00qKAixxuL3u6bMLCJSYDgjnhMsT7Gl2U4WkytiBp+oKD2NXav6rGVlwj7n6Hiav9GmwF4Ti+Jvz
6MCKcFRZjc/qoNWD1gjQ2Yx5JJFvQiWhQ+MfO+uzi8lbwH2Hj7vQbFdJjPnxJ1vxpLp4trKlL58J
+mc/Sfhyww4NH/UTdugrr8WTKMHsKe6xtokWniuzW/rn20V9diVvrWFoa3Zo/efe1zcKsCkmyZ0M
XAzNEmPxXKkAzFRQUgEQecrHhdAFFh2OpS3YIR8k/tKkLN6WnRI6LQatHSDjsnursJqHTAsw4Rkn
sQuA7y+90+P7ss3st3/wLhOzxoBY6ugXCcfGTBWWxyO8C3xST5IMMoSCyG6WLFEo/SSYYvzBGIIM
WWrMjwLqcO5f1qjy0QZfx8EfGZgqeugNW9TIwMxZ3Feqv5Ljeu3rzbrVNceX13ryX4omcPKYsPs+
XHD2uSN18lvEgR5tbBPWq3CsuMarDrCEsM+9PF1IOee86tSKkOlBAlbNhwz7LCevUg76UdrqoM58
X+qaz2Et8M7+/9KKcLm8ByYZ2nhoZFLAu3m1/i5qZwA7PNiHH0lBG9/9z18I63Nn89SmENZ1rU5r
zUK4kCFUn6ILkEJspkyf0eBcSP1mzwvgDhMoAGFXFzNmHpt2IMnYrba8J7WLnikC0mjslHir1m4o
PUrESxQnbh+vH425uhMeDH8MCwlTAZCQokQd1rX3V1K76xpv1Gjer8BsOTUEMRNH25ItpGmzznli
VVjZoqlYEFoNwkMM6s4WMqN+svwemrUCPSeMdJsKhigF5wzqFGoJI3yGjbkbYD7Z7p6l7l9OABrd
k4DOxKYknPkWLCiVmeDMN8pHqFXrBC8djAQVEu3ZEtvWBUIVYQX3MQgfJ0QVmFeE3QI3OTh49Sw9
WHrjcVXZAiWzCaCPYj7a8tYHBWlQekb5ES9pFcwtJQSC8JYDWwBUBITMKkL+HpCoTg9+cewCtN7A
u8yWjMwFk8kCupbA6+Hf5+HTqJTUrImdHipi/m46+akuwBWQqk8F8Ft9tJSSXmSLiCZAb+kq8DEY
WBI55YYelWYpDvo9YQ5alpKsrELkv7WyDzR9HdT9gtPP2cOn4ZKZQNOYdjj/PCvlLO67vturDeZH
weKPMRVFDtwQvb1Vmxm/0L6yNnlcj87CIZ8c/exewpdCCXaiBseYOFhozi3Lpen3ldx1e5DOxXcp
JJAe+sR8jfTR3oBe+1bWyt8Nl9WDlsXtIcTUz9bWIL1x/WdcbC9+BWIbJNam44I39fmv6LJ6aLgU
9vu00VCP/cgygzK7XNvFXkaj/7qxi9iN9zOAT5AQAiQZjTdhsavWSIogIdjc/qi1sZfoxg0AMZso
MxdeNpe3/gSCAlYBMDU8Oi/qdCwLwmQgMMXf9F13I4FiKHoOnpMb/S4+SrvqOf+sP4eHv/4+GEXF
FjUWVIgvrncJjLYVsfr9ALzf0OWObSWeKiU0hez635uC02AyB613bJ/gPQNoVJs85cO+x1yBXe4Y
D2mh3GTJy3U705YIXgqmf2UScSeoYYly0CTNTWWIm2Gvxq9B+RYvYS8uo+cE5ka1YyK6AfedGD1t
tNZSLbGGfV5FK4m8xAqUgYoEKOvsYLHMDTNk+QVxRvWtM63133+djX8hAUWFB4/6c+/X5GZkeWT3
ezz2VYcHKeCgrOwXztiM208zzOiQgV9tGgM8t8J7CHcnHOCEWjY8k8v3VSTf5HUVUwykLNiaiWcY
iZ/EX8H1jQkAwS9UdczGsg6wnGYBwHprQra7ANNtlqvpZ0Qi+ZBjOzZIomTv+lpe3EYTwTge2z/w
ObDATr/spC0SjgTTHykI2gvW0hAsUHDH0lx4bM8aIZgGkYEKBVG0cBvJmpQrTA2HvQyCh7o0HBhR
1b9NMacvsQGNxpWABEJ8kQ4Kl7WkiYZ9w76ThINBJUaW4lgLCzYTelEUQ9cN40EIhmIlKVcDvWpK
edgz84tIKwNdMcZ2UJJ0rHYJRjI5snCMcbSmZxZEgQEjmdb1ZHMMTeJ+xKNxj8bCOi2Cp3ZMd4P2
HwY3HFV1lOq5MfuFJGxuryDbCnQQQjASVsEh+i6TSvwUhGDIEPj6fQaVDtRKFhx+bhURbgmIVUCW
BNmm8y+zgTkK8wik1QUAMonkFbX2zYbi2BRk37FsYc9mwuHUVpRB/IWpajx9zq3lsl5V0HgY95iz
qiDjxxoIS7DR+vuLxCQA1U7AB4jSiaNqNdgm81g3hn0U1jo4e2zEDNBX37YJon2ucHVh7mkuali4
kvEfdAjQIjj/LI3rne1DJmCvZOlGLvZaKH21Fa1IsqrLcVUb0UL2M+OPyAWmqhyGPfGVQpiChKBN
Ej2U96PBvVAZvSwBhEp7Aa1Eqnq97qI7tWByJgrDJAa7wP8DBZufqfKTI8CbuJbSGCbDMlxxO/Wk
HhxH31q5sJYzDon5MQWTz5MKgmIKR20YCYpYZiPv/VoBOdkQ6x95TsJVYUKJEiKQ7FYe/XJ9PfjO
bODUBgFseZLCgWeeb+BgGlGdEXXcR/29BQonn+0TxaC2b+DZGNI021y3N7eYp/YEhynwBteNDA4D
xYXUG8HtsI6XrrK5hTy1oQrfNDCr8iEvvG+NLWH3HebxbBVzOTcFZwvLNxOqgIKY+jtAZkNoWghV
oPMjGaRUQPM7xGupBqo4bb2q8xcYQGdWDU8oRMMJ9gZrwqrxvuTZoBcQd+uVmEZ+dd/LXtxAJ61Y
6m3OmQJBIkYMgdNFwi14YZokVZRBdn4P/ZKEJ8+SnmLmt1ZdUF4uZPVzi3dqavopJwcrJ4OqNQpM
MeNBSRSKm8UfFwLijC8Ar4c2HKgUJoCiYANqgLLM437Ym+A4U/Rb/atpgYcgmBhbSKxnIjxCOxoG
CBQqrkvB61J8QWiAeXHvFxqVgDBVx+/rZ+eyvIMnI5IzMFnj0prwj+cLJvFQVXpdwccExX0e3fnB
xuJPhbytOmhUliE4C3aJ/HTd6twuYSgKsQ9+h4Ar3JPwyTFNQxVXiiFhZDEaN5qWRGAzbP7+2od2
CNoU2C+wwIpnKdZiLegIvg7uEPilG1d4yduxd/1z5hcR/Fs/j1fYEY6sZXbVYErYp+J/pJ3XjtzI
sq6fiAC9uSXLVxtVt1ruhpA0Er33fPr9UXufNVVsogitMxAGGAhTwcyMjAz7/1m4GYTfkfu92wXP
AKYdW+FpWOuvXDCwlFzwb9GM6VWeias9EnIGZHpnOhw2nkizamILkbEP5VM5DCdfWaPtWbjACCRq
MKG4kegDulUSV8xGP67y8az2Gs24WfYW+DRMuPRY7PJR/rmynVOcP3MQmX+lH1bCEeX0ZuIgTveN
pq/Gc1Go3UmZhrl7qoYObCbdIWdkyh7UEDjo0jfPUdArB0UM0mfdiPWSqW+rPkfJmK682AtXkdI7
ThBtzyrpwtlVlKVRGOS6xtlqfBEf1Qqdtsj/lmgKJw4paND/4uXOZ15JH6eeVzTjuTuJl+Ef176/
swuezsQrzEwtWLGEE5Nlu7KOtWh6qph1uFausS9d5opezPhnbETHzo1F5jzqCMiDbOW2L9hLi94I
CtVk7iArn912ocGU6MbA1uk98OHpph1ekpSnoBohPflxf4lLMfy1tHkZqysbWU3SFl09GV+KTwBJ
pju4g76YjZMd5TVpiztKToc/E1LIfI7O7Qt0uGJHS6M+57J4YILwULj6x6H5GcfPmvvGVNOjUm2M
cVPk50Lcyl34UCQ4fWAEai8J0HGHAA7y+7uwdGFJXRr0UvJuYP1uD9of9QmdBT1SlBdVfgw7OJ7H
pzBZW/7kJNzeVNBJGbjgfRLpgp3z4HpmqdAAiyXSuzfVejWo2RfwKZe/Nan+FAaqYzLSrp8E9+9j
SARTrmN2WwbGak5L7yVjExlawSlXPwqrtT3cW4AfdO1X+c3XbL9KVnb0/UFPSBb4XqQyZHLc05N2
dXUGUe/jqChxMsX0CRtJARaK5SR/aGTGLbpjmEvdJtbWICfev5ST2KmDZHIEqErfiu2ssUuNGlOo
x58FZV9br2OwYm7fvyZTewq2dpoDJ48xMwplEzNf5iMig+p3CDZDp9iq9ckaRtovs537132+BvJw
OBhuJMmlzh3PxogrQVMxB2Isy4dMpfJLBON/k/JgJUHzvpz/RxT8diSTgTt/F2YNo9rzlIzn/Gda
pPtEaDaNWj2Udc8Qu7/pWkJKL2XAyj/31VNXF5dkfNDVGChWr6Xc3zlqvAb+uqRIKKzJfaEJj39u
TzQimST5CW+plHxl5gQCg4aaqHyovIeaRONf+8PEtVxRutCntpd5yhTcG1MPdXE8uxkIZb8ZUGzW
mgrfv4y3ImYLovxSupEqscnd53b8ofx9PMQwEFM5lCAnTog5eWmd6HpaTLEyHeg7TVG4en7zSTCC
vx08QlmodGI0SVkyIi/fHkzdMJIdeQExOd3N+r6hz+SYl0/QBesrXun7B/FW0uT/XNmS0TSwpQWS
ZJAAQ6nZWVawYfboPHj+xrVWPJel+329rtlboJI9lIYWaaFw+iXXjqc42rDNhf39J2fJUtFgxrQy
eQ2oJGdRUTloiVabkxqk4caN801O+a8f3JXVvC+ET8fEgAx5k6miMkex63OtxIchuyBgMnR4nZXG
Dv0hheC02HT+P6lVvkp9/txF3h42oyqwVl6Cd0ik4uwLZgrP3U1d3BmegjrcCX71MFlNy7NOA9zi
wMyI9ac4yHeBu5HjbQQmtrjWcrq41xAbs8+0XknzCNRtKrVra/ZAzJ9Meg0y7UGo/3aiflol1Aa4
EWThKIPeKqkmtHFet2Q89O57Or4w87SaQF+yHJwj3QzoC1WX2T3oxLSueSfwUjbtoXy7r4/vXSC+
/+rHZ2qfqHLljSY/XgunKHvJ/cdRZ15ze1/K4lWmJY0UGz4QCYHbXZI9ypV54OLblgcINDXh3GV2
WDpNt7svaOnZIH7lzKd5XVpybwWJgwElWI4g6jqPgj8+x270i9n+TwqQpm77USa6h4hsJX+4pGik
ObjWWJCpXnQrNRTiNurESDznUeWE5aMgP6f0x/8XS7sSMttDDeb3KtFC8dy31qfca7YZZB1AEzi5
KTtmJG9Lw9glWbRisJbsInEc7RI4kWA7zOx9MFQk67sCe19+1I0PetHYivrMzoYh8UL5+f4il3aS
sS3KK5T23hNVy3E+oKxIs+r+SyV4Z6GvHhIhPN4Xs6T112Jmi0otvy4KuIPOgERprZOE5zAln/3p
vpQlZaRR4M8UBW/l3AZ7VqRQcS7Fs3eIpScZNMRhBwGBsEn33hoW8uLGTeEqlVH63uc12aFQ9aKT
eb40mdyx722l8LPF83J/RYv7BtmCSOsB1dd5Z4nVpEXFaIR4NoPDwJRWqzwbVNraaCXrurQa4GoA
4SFdNDHe3l6o0lW8sKxanBmMhAqwksSGSeGPv1/NtZTZC1WmSlI0fieeu0tT/ZKML8Kwl/96bocH
As+auJ5MKOjns2sb0L7Zxpkongf5NAz7WnTcZh80Kxu2ZGBRMOoyzOxRBJ029MpXEjj9fBgUkcnR
p5Q1qE3l9J5jtQMgaGtR5fTJs3AWxB3ai/g3wOrzYmvayyS4eqE9jyMuc91HoR2mZf96/3TeY2xQ
k5GZd+LZmFBN560nfLtYhoPbnovkXBhfunTnZuc0fzDlr4L0qSw2bngafqkfunAPmnkA1Ec8PJiv
gXDyDxmDSZCwOeoPpdlUa5zBC5nM20+bbbc4VJXVM0V6zr63x3jzMu6H3VfxQft6fwuWfKibLZju
49WxhpGVuqaPnBqkgvGxAyEYdijD2qbK0YdS9GsXXVTl4L+t2pM/jsv7Q/5392cvacTRK12L6DI7
BuJRcfdaSurZlqWTVh2S8LMaONIXwTcg9dm5YIZ/zIQP+Q6omlIAufBl1Mm2eg/RAbRy2fpVy/tS
fyjHR4//Ga6anf8WvuSendbFoRJOqcnw9mi7axxefxIO95YxS5KaRteWSmu154q59+BUhm+mK9ly
91ZLuh1RaTEMOyTfBPPW2Dn+8Ct7rJJs5wkvQbiP6CAPMzgjvmi5f1TPmvdFKj6k6UZTU7vOVSbi
NvEYOVoDo/lbKPyuOs8OQJVYw0r+U4G8t4zpqblSBN3vDavove6sph8oDvb5ZlR0SLsOE/jMaLdO
9ub/TGzotdzNiL1sUjuayCZ0TqE4x/TI+AeQXQEj9D4P5qaFV731N1H4KROdQj/Xz8GlP3oneauC
8GY1WzbN5ljKk5S8ZrvsgwA57fCsXkzrkoRvkfDUi3toPV/7T4VkB9Fz+wT3UybbPWN/NLu6z1ay
Ae3G8lecoIW8JTePziYAmeQJc3h2nvlgClVPyuEMYhYtf0NSbfWyGI9JkXmO2afyOczixPYU/Rli
oO5jUjWh0/fD2qD5O4xCQMck4k9y0CquOfDdtycixW3RtF3QnUfUhR5MR9Lajy35bjKrzljWZ/NX
YcCORyNFVoBoaelbRTxaw7dIs+ywU7Y9LMfkWGrwXgMn7qItGGOHKdkb+xBmiXYBXnO9b6BCM6fM
PnOyZnKG0uEg6ivu6+paZpsqN5lc5JZPX6NwGnzH+KIdBK5F9qycPaivPZMe3G3fH6xmEyRAbflk
iylNZsdIeg6fFQNyzUOwDdo93HiuvGmzf7KdfyLBaCgX+M94Lmztrz04tp/uM5wdii08Rrfb7+dZ
2yl60p2/qccPyoe/tru3vz7bkEDxCSpjft2tR86i3CXyvjbpW8+cqZohSE9WO25hGf3aKA9V7hE0
+Wuv7Dvq7D8axnQNKK0ENPjft0s0wzIUkybs6CgZngVR+AAeGHjW/ocs0k5pMILWX9K8jBnLKBgM
8kaEY8uN95lsvTTm+Oq3w0/yd48+DMZ23FaPbeEeqNq8uF7CoTqBpGw8ZheFndVLh3TstrWyU8yz
0bxAfHnwDN3x1iDD3zuQbCydYIxNQtr1rokkF8HQjc20O0NATA9kuJnYp91q61LzuH+GfwKTW5N5
K2qmIcDIqkXplR2+g/5SeilDu/SsZPoFVJA3RQs2cSrQ9w0cuTI8tl38pY3yTfpS+7/iqrZBmzm0
pmg3yveuPCmJ6shav5eTw8pXvvel+MqpwwAnh8KoNjtk12vNrPLH7uzFgbEbhHaXplK1STwdhHih
Dh8ywX2iZxybH6lboKiLTa224UaoBhjeIFlzxkpQuXhNsytoKAFGt+4ffC8FfKJP021QmDZWMiHP
MuqEjLW+q2S1frm/jHcwqX90FV+abnrMM5gRt7rK4AOIHFbVnTNAHw0Z0McGnFAh047q2O4r7Wia
+374rgqO5T8WVrgzLTuVup0pDcccT6aLvsvFGlnLJHSmAXTXUMSjCMJM4RwTnv49adpaGAtN9yW1
9nV2kSAPbarkQFtq0Z79sd7d34iF40Qkc6BTaRKXdRZY9gXzxlYkIjIqnTE8AR+5uS9hcVFA8Vo6
DW3EFrNcQ14bnVDHdL+nOACQRdTykyHHTtXuY2rOzSkbVvqyp3vybhevBM40lBHJVMsyBELHoAS2
yQiBth+0bbt2YxfedriMySlPMA1U5ea92KUl9F3cs3mScQiz8ICP9ag9eeJT9bP81MbuzpNWjMRk
x9+v7V+JswjQjU03GT0kBuGhcrKf9JsfYaq/f2KLQnBZaLD9U7ee6UTjqZGpZ1IHBxq0NcM3yxV2
QfKi+O2xSb61a4WARQW5EjdTkFRNxjzzWVN87B5F3TGfq6MQ2umpWlGMBVsONOW/65opxiCrQxEN
CGrDNzlL8Eb/MYQHQLpW7tRCtIVeXAmaRVtNFeuJYWIjlS8Q4fxyvyaO8ltlvtOuVoobyyp4JWpa
85WfHctjzQw5osIP5QdFtIVts0s2+q488YAYK1d5bQNnL9RI3jU3eoQNTvLCGH/3DIrEfd1biCBv
927myYQKtQWjnPbu2f/Q1nA3tJ+bjX8Sd82Rhrbm84q86ca8u1FXGzh7CCJfK6sMX+Jc7xgOKN6S
vbIXH3xbOGp0FK9BPbzPE92sbl63S4veylRj6KgxHNrmqerRxbUmgaW37Vr95s0LQdvUViByf5vY
LgInOaS+nY6b8SynDnrh2/5Z2Js70d4Y7db/tnLLFpeIzlHLoRGcIeBbjRT6IE0FF/PLNMIprrD0
vWSna4OEy3pyJWami1aYJIEgcJm986hssl91tunJNLS7tttZvucMBZbf34Jv5ay4QGsLnGmoIchS
GE5PphptzXDva3tzHNauweJVI6NMNQygKYagb3cxTxp46VqZcCE9qvvwQTlnsa074XMJ9XVjZ8d4
K0L2cVHLvw9YUdFpZgwSU5zr+cxYDboKLE8KKko2pJXHQ/PF0rKtkZ7NqAP1lamj/CuYaU6nuiv2
5U/P+fwyTgA2TDhO0yXzGDUe6yqvXY3nrfAvaryv9M9G3O7V9GEUnzUF0FnvB2D1aggalvwoBcFG
9c5Nte/Kj8P0cdZX0dp56uHvQWKNqd+GrkZ6Dqfe0JmVcIOsBSI2ZvAkeMm738L4beg+rViiJb36
V4Y1bxIL5cCv6bvp4R3R9APYerv47D/BQ30Abuqiv8LGoOzvy1wUOTmboH/RJjLHDRKF1PByiWUN
/fdKfuqzvWpc7otYciZowv+PiOkTrh4oQ2nlomEC6+y+qc54qG3rqT/5a67Ykg9xLWVmdDRApQg+
oh6T92pYka2Hwn6MaXjR96V4rOrDKhjYO75SIgiuh0LoQM4fRvOZKybnXZKCKtGfAcvYZgdvS3kB
HvVH7WQ55aE99SfjQ/Bj3Ol771k53t/UJetwLXtmHYwkNbVxTJkp27dUT5jOO+lv90W8H7yf1kfV
f+ogkgHWmclISABJaoWMckO/9cE8Bvv6EO0NJ9+rL8Iu2ZkrJYHJ/Zpf/muBMz8wESO1r3MEdk4P
6+j95Szu2NVqZr5fpSSdEdYJO5Z0jLgXz1L/wxfaJ05w5U69ow78oxhXomYa38M67/Yt6xBed8VL
/rHaet/BWDq2tnkcD8Gp2EQn/Vgc+318kL+ET8ZXqFXP1YcV13DxbtNWA6wK8KZM691ePDl0VViN
WbEGuvdTDPGMlKcru7r4CjNfQ8OXiShxXr426UfMlenMrF3wVr+qJ3ML4PQheCifYEtsd/cPcaHx
C528Ejd7epVQj7IszZly/F0drNeam6fsgq10zg/dh+6L/xR/fyX/u/LgL+rOldSZ8Y/SMQ50a1JM
4Pq7Le2STlJ8jJqVJN6KmD9RxZWlTMQ+bTIdMa15EMrXdnyG6nlYy8wvpZmu93DeqAbQO/M9RoaY
4pAkGwgpj3ph2+kGto2NdKpeVXsEQPGDti0c5dKepJP5/7efc99m8DKg1ZqC/dS/iP3e9yU7Kntg
bFfcicUb8AfClQEIGk6mDb/aUKZFRSur6v5cjPuJPUzYDGsDqYs260rEzAtNDAB4XRL85x4eNL96
ktjKFZ2f7Ow7s3glYqbzWZC34WCyiuTSFXb6VYNYPn1M2xe65n7pIlOjE0n2faHyVK++J3Sm8rrh
6VJcsy6y57Ch/Rgfhu/mvjyAgrczHsWfOLz6z/BwUr4STgi5vQbRsNAONt30CX53Oju6zG/PTq2b
PrKqkg8YnitYGStH/0fN7aojmWMz+f69WQMov68tZMRuJQ5V2YpBzj4DCWEK+yDYVvXKCzdpw/td
RRUlw+CSzWmEE0/Q1VLDfJlMdOifEu+1+ADWsL1aw19MC3CL/yNpdn6iW3SVW3HFok/dCTTcnXzM
D+4hd8Ap+a+MMs6XwXzsBGI8e2jcavRFvWkwKPLmWWntMbOVL93T+NnybP3BOHX/6I3j/sw2RLqp
txauTF7Buz29kj675J7rp6pgoKnQQEPikv22SPkdvV+RbJNlNF+Lf6p0tZizGKgA1vOfNc/ufVDm
ctHS8kOfOpVNy3sQlY1SHcPnXoFYNC5tc7ik1tGLP/v6DwsaZivaud0xqH9GXvrZS9/Cvn2qB+Uw
rA0RTSd7bz9m5qIAfCtT8+k0ys+qLICTtB0NW/6ZBhcvhl/8v4pUr7dipmpZACb3KLWomrtVio3E
q1w4R8rwPJdUeuz08JAnm+Cjdbxvo5ZNxL9nMM+lSK4ajqPLSsPiGH8oB49Rus96ufPaj6X0TxF/
ayVcLvNSr/YaLPvGV6JntqIRLAalQo5fvLiP+qVyQHN38m23Me1i059KW16xHIvvzJXA6ZG4espq
SxMDtxP7s2dm0qYQeqYSXUFZSd0seiBXUmYeeCBL8SCHHcsKD6VsS8QWVnRSVyPdaXvu6Oi8UKgN
WRR5zWRqQY44yu3XRHxuJLiiXVvJ9aksnwnPyrDGiDmp/j2xM0OFz6OKQ8zywE2KHOvJ3ZmHobaL
z/cVc+khYSYbehSKKjqDJbdnlbilH8b12J+zIXD0ft/meI1rMDCLQhhXYXgPhCsk3QrpBSmDRFQh
cpdPVi45RX2RtbXhmDUhMyvnZ8CpaK5MiKt88hrTFvVjnb7c360lzdauFjKzV2Gutl4lI8N0X93w
hwDR230BSwbxWsDsOLqyY05CQgD9VebgNHDv5Fu9ODIo0mcMq608SIvrIXfFgCNFcIYWbw8mzCup
kTLE5UfBWYOGWDyQqx+fHUjva2GUNfx4dKAk+EVYiUD+TGzPb8g0LPT/Pn52GFM2su8Lfl9+TOxL
/9xDT2QXl/C7dPE+1s5v/mN3/3QWTem1yPnxmKbZ1YZEBBm8gQNEY557qo3CaRJtY1YgRFW/gDtL
h9e8KGkRFEFXLRt78L6ufMe0dbOlM4YyLZwkn8Ws9+25la6n1qGhcqHiIDGcVlPy76YZ+KdQHmJv
q8aaPthBJ9JUJsVi8ur6uQp6RShJ/TEqDevQMqccbwS1ECNg2RLzpGlp/1BrVuPRJpav9fEvfe80
U8ppYWvezUCZoRkLdTepdcWYcNokws+sKOK97FmDk7qafzZGZW0YZFHoZG1glWLIaV7w7OVeDEB8
J6Jq3+Tuu1Udi1wl7vknV1/vn8eCpk9z5EQAQKbRdjH9/dWD18LNEncxkqJeUTdq4euHUC4zh8DA
WtH6hUWB3QVqOoC3xL7zk/eUXGhUka5auF/EImKec3yAlMsVHgc9+Xh/WQtPEM2uNJOQKpnGGGba
Plil6laqS+N9K34m80qrlfU0jeQp2ZMYjhuANC73JS686YxYQQU4oU4o1hwYu6VSxHi7JDLJYHm7
ZIysjQm53bEBAq6C32T/X4ibNpKEMmOz89jeT80061K6hy0gMxWKJEKt7iPR/OUZ5drztHBwzCVN
sywKI+zvUFcDM4FTrYuls5q5gAeXjt+PTsQku66OH8t6reS0dHYSQHo0jDAqxJz+rUoWuW/oNQ3t
YCmNu2A41FVpbYJQ2JqecaqM9EuhS7/+fjcngBd2kr5yAEJvRbaGJ4puYorn6LeSKL+TuoBu4ies
x7//CzkcGU0nErPw81xvHZQGjLaNdE6jt1SNHAbVa8muqmLlcVy41ZgOIl+AgaWpG/J2PZJcaGlU
twAtZv4Xw8p33ahtgD9dUcKlAjzTw4zXgtmgEJXOjiqrokqnIUk6y0I+XjQtqTcJUdhO6qV+a1qt
sR36uvplWqEATG7rHVvNXEN9XNDOiSJ4AsOCX+oduEIjR70XUCs8m7Sn1lG7i818Z3reY23JWz/6
5/4JLkX8N+JmlkVS/UyFvkI6G6Ho5BQlc6PYqP0PTKgVR3udB0hXPadP9Z0PEenfO1lIB+efFkd6
G9VZQNQPkluk4LGeMymzDZcnb3T3nWXSLv2Y5/tYVP+JhXxlCHbhQvJeg3Uzzd1AyDMTCgF4VbH7
0jlJ/Y8w6qaf01Y5CuLHTIt3ip6vdJ0uHahGXyMAFgjU5vfflFLftVoadgF22qQhzeVu/hAU0S6p
PAhVNXclgb+0PBxXpnwnkiFxjmIrR6MsZnoinz3fGUUqobQDesVj64EcXT6ENLDcV6HF9UGjwlgY
QOxUYW8vZz0MjZ5Rcz5nY2NPwMfWgxYHh4Su7EReA+daeJaYyPmPsHmyWx+73iyMSj43LbM/rVQw
0ERQmwSB/6Fu1/gUZ3bHBNCH+WsSikyXTlPjM00ZlToGejVVLqVaO374bJAd6vpP9/dvdl5/hIBq
wkvEvOB0YLf7R+VWMVy1VC5m992wLmNX2V7wELlHQKXaTNzclzY7rf+ThhOBgQGY6E+p5MpBEquy
aA25Vy7RGAh2FwZbuYmrrRoYm5wC+li3KymI2Yn9r0Dmp/kDlSLt7LfLs/q+hCpZUi601YXNpaRR
P41PHlCC9xc2C6D+Tw6Wk+TlFD5P23y1MAWGuzjDrF/KUGmcqbRlK57U7O9LWV7Nv1Jmyp4HnRYG
raxcfKqnWrWfwCR7r7Dhfr4vaEn1mNEktoCfSHu3bXGVFGFoKcpFFUQnobk8yDQb7Iz7UpaX868U
+XbTPPo4eeRYDjDSuy56YoTE1qXSXp3tXVvOTMkFn6HLTEUQ2sfQxotffDKNFUO7pAEgfE43FXwD
FnW7mHEYA61WuEgVLcTkdYP2OVLjNay+pevK00zCmoIdM48zfc6sppu659RLY72a3rMmZu2LBTh/
LrevnqCAQyT3/fH+MS1dWqbo8bNI//OCzFamFHkTtkzfXdKy3JrlL1d4GSlmMDm2gYJod1/Ykk5c
C5s+5uoimW5fxWEuoBPyYx58VfOjXzqutgLGsbQkE2o/g3ZwjOucUkhoAU/Ss0C9AIDzSeu3IxMl
8gPAH4daXsOrWpI1zdYRohtwu86PTImLAJKrTr34H4P2m84L6Cn/JHW7DfOVvVtQQVRvAuymqE2w
O12Dq72TVW9QzT7UL547lkeafJkuiWECv39CC+uZrBzRF61FmLrZrS1LUyobwKovXgrcjNlql1Yq
HWrAgKeRC9MC78t9gQsqwUg0ZLgAVNLkNR9G0kY10qMwMS45t28jQP/nGIV2ZuacmbBhDc5gURp1
c6pCoNDJ8yeqjroqyyqkDbXmJw55Pmifei3uG6eXR/MHAJa+svJ6LNxq5jyBquBRnFoQZ3a9aQJl
UEdeKaF4VIDEGBnqS49haj5lLs1zXrmiKAv2EH4m4NqJRJmWnQ8YFwnTUUmlKRcXnCA9+574vTP2
a0nFxZ28kjJ7E1OlHosiw27Qjqe0tFPiYHcZpbb/4rW6Wc5s+0Kxj7QQ6IiLpI40EkvZd70jBWi4
xepg3JLyGxwVWSRsPKW02ytWKJ2fNaEHZm/d79XxIgzBh8JrGROIYRh4shQG+DK7gBenNNvzoD0r
3UbwHN8/jAlof0WhrPi/09quMoCT4yEbkEaAy0SLH9jPtx+UykkpurmrXEaLGM39PcSyEzwBGTO6
l7xK4HXpvMPf30cCCqIKUnhMoczOtS8yOdKTXLvEwN8YEEm20Wsy/PIpWd4XtKCmjO5PEOS4GvRz
zdZWpYMh1vBVXAbhyaRrFAxIfSUaW9DRGxEzkxmOQ05BotYv/jgGezPVj5EYtcw8x5qNtclWVrRg
oWHbMYFoMzQyhHNsRq/t/FA2gXyWs8A7W0Oe2ErqZisWemnf/iBLTx1OE2HErU6YA7xedRtpF68O
8eZBDigDMITXwueFu6BQA0HpuA+Yy5mYSseJH2CCuPjqNjQYvqRje4RWp1HfRGih7+vCgp4jDP+a
qBnPZ650gOg1IASX2oVodp95tdMB4l7+SIe3KvZ3ItQ60af/QiLQCDQIAE5I78PtLsL87rVqhsTB
k98U349OTaK8VWVt0BwOg7QRB/6xHQRhM4L0urkvfOFFUCBXBs6Ad1ZXxZlepkPkuUGYaRdd3Wnu
d2UjOGJz6JpTuDZLtXQDGBojJ89RQvk+W2aBm+SKQs1tFhQ7kb/1jW/HbuVE1uX+khbVhbYY5sQI
AAF8vN1P3ep6UpyudmGwaluLv2rlu1G+1IDTdGu12iVR2AyqMIpiQGAwMxxWBbAWJkq/0KP1OHp2
7+jWygHNs3WT4Z3IW/8jY3ZCtWmEsRSl+sVsh13YFW+eDlRA+StLEyevfQjG+33luR/CYM3kL50Y
FVRS4FNKlzD6diObtO+8zBr1S6LDSTIqxkbuXEerrWdTCn7fP7R5pevPMq+FzdSj9oJyTMNBv+iy
mwV7KimiuIWAOX8wWsn6KY2dDmRkoH+wovbUMhT1KFRN9G1oBXPnSyZJGRcd95wqkq3P979tcR9U
DRxPi3/jXt/uQ+h3EvmYWL+4RfZzqL/JHgABXvItcVe5eqefmr2yJGCAuQUlbwLDnulu6BbF/z4T
EMTZoGcK0sZNjUNdC84o2X5a2E1W/ar7ZCdL3++vcunJgMaUDDdVJaAKZ6tUg3TQAXXSL8yu7+Nu
5alY2sPrX58585qrCZIe8+tgToCbEjnxuI/f7q9gugnzzSPfKUrcRPhH9Vn0XZtjNZig6F7M7Mlj
gLuXT/9N9M3WcNkJT7GW72YwtLiOUzEzLm5yzlgLfO33F7G0UaAlAT42IZnyqN4qWzD0niEVhXEp
/QnLaPAOEGysAswsbRUvjYk+a4z8GdPfX0Vwg+5mUTX0Oomqvc9g1+s66/JkHeancS1ipsoDRAZm
3yJCFLy9YdKFZAVb1wSzItzKheeUvXgMys4BQ/Tv0z3ANE1hMMRjXKKZv9DFLomLyW5l7rYMrY1U
GTZkvnLTrtjmpcfzStA8TWvFrRC1jYzNYuY5bcGMeBAkEnJCaYuJZFvKSpJx8dTAvyY1jHmAseT2
1BqlHEwpt/RLnms23bs7z3RpDl5DfV4RM69jS/WodOGIGL80zOekkroDBF0/4ele8bWWTA6ojzTh
E1YBqTUzOQLchQXJZ+NSG56d1KHTlWvYPkvXifFjOmXJwEAlM7M7w8jEZDl62AQhd+SugsXoksih
Xa/y/ixIQt24soC7czjz9tUh731qdYJ+McRPHf72WJ6BpoFfc8W1X/A5buTMlMCt+7FJQlYUAw9j
vjDGZzdGsjHky2A0K/mCBU34VxZtxjMPwOoat0snhRNrxZYZtTJDx1QPf23xJtAPohXyBFQCZwsa
B7+1xJCnAUOhbjIlzYG2HEtHKofKLmVjrWd8QevAVQMWFkReXJt5Ct2qJdM1ZRIvRf2THi4nlV7v
L2hx164EzBYUegBpuSoCAulrFD9VCgOm3vG+jEVtA+QfbHHSY9T5bk1BlNRelQ+pcdHqo6T9pikj
yC8V7Qv3xUyfOjPi7NW/YmZGXG0VSSgblhLrgbvVSvAIwdto7TSTAqeqhu9N1mjHQs+sVz/OV8zd
vGo7+YQqUTMMLnSEMGs1Uz/4j32XOS7zotEuIbfDIW1B9H4j4rQB4jv4/qucfG+0l1ZtVi7ZvH32
neiZaZILoRgDA9EKMiWlPpXluJf8aGNgpX6moCV7br/1FPWQWvFz5cYrbsDy2mUaKSQZwBi6JW8P
uIsghiraiAZdAIma3jvBG3UiCQJMzQOzpWdZ989hnoPVZmYvWfTl/rkv3REemQmrmYkiwDBvpRex
GrUZr81FbivAXWM5cgJRXHN3F95PSoEWrTCoMJmKydRdeSHjmMVZUpTmBc/Q7suvYD3tOvUlBJen
C3Zd8/v+opZiDAoLYNDhI04DFLOLqTEgJfSuaIIbsun718jcZBkAjodcdA8QzW5qvdyM5keh7d/y
wi4tH2SttcLKkvkmnIPxErqbaW9v15xXDdpaJ9bl0at3rnhoS8cUNvFaO86SGOCsKMiTUqA/ZuYL
RzSPGd5Ail7o9G1ntQd6ZbaNt811/ejJK1ZiyRgxiUJQj0Sdvt7bNRlNAdVrp+qXuM8BgUmpR8aV
oh0TOdd3MhxdK7dzycCSQzAoTdHhR9nwVt4wCJ4QBQqBqcVwj6jlik1OH9S0cI2Wa3FlE3op+Wva
0ua8CiZYj5rVsrKhrWlpMoAI6DLJLrwHP9BX3sH5WNEfm6NdCZtdea2GtLfCo71AVwi8QjfE+iHX
MlDrBGiYNqAztnZbqNVG8YJsK/XJVpNDxklq+WPmZiIoBtmw6xRfdjrXkD7QH1ps+7hQTkRF6UEY
QgblgzWMjSVLMW0NlU1APfQ5RYhPwVYsQSu/FNnwBgX4kd1aeQeWReBYweiJozAvBEV+kQ4msfIl
iPVfuVR8G8RhbaZr6b5MXRAT4u9EmzO7L7IXVX1da+y91jmxK+3Npjn3put4Ugkoj/93swR/jpqc
9hSkUEAj3JtpcBwlAcBe+mVMOulRUyaMu8Hq9irMij/ivm8v903fkh4TttJ9ig7TvDJbntUMld5a
OKc+MEPaQIdeldkV4IhWursvaemwuC8A/bMwXLqZEicCjatdNrnBrRHsBotrqevFGlLI4npw6hVQ
ZQkd5i9HXjEloeeTi5V2+0jOwD8Epi8nCovXJmkWF3QlanrErh4pUwsCqdcpQ9JQ3G4CSBxtM9HX
pi+WTBrOKIDgmqxT8pi5OvLUbuFBp3Wx3Fy2Bb2ubN8YW4C13LWQaE3U7IS6Lv4f0r5sWVIc2faL
MGMeXhli3FOQmTuHFyxHEIMQYhDw9Xex+/StHQpOYFmnu6uqzdKsPCRcLpf78rUGdFWXpL6296Ky
Xb8nmEorx3kjD14rXUIrDDB/9LAAxJY1LxPMCxa2mePxRV/y4Y/idKFd7stxR5wCfINF5JGXdIsm
Y9U1UL9Hvx15qyG/XicNPHReDqMWq09Vb75wt34xM9B92m38L3wd2cRCBbAghSXXyJpETEOJWo1q
lk9Ghpag+pfT1W+BAq/jhWhgEXaVO7Zdmdrcq0bnMjTdUXh8lyfpK8vUB0hH/Li/mrUQ+M6UnG2X
wi2a2YWpwmxPlv2bGJ/1vtkt+OtNDZ21j7SIgeB/C+2ZzKWNPGFAkcZ1LqKOUtAcV+A2jsotQP6W
FcnTZ03FTDoSz4um+2yO2Riifs3q3f19W7MCYCcUZPFWRo1z+fN3AQJr1JhWIeLpffVAyElPDX8a
m0ABNuuvLaEphYiHR/Ly6pMspe7sKtryHmJQYwjw6PoC+ZjI7arKd71m6/G/4g/IIFEfRBUPHihX
mxIvNSaDZ95lbMmezh4yEHzNYFLqYCz635WRlBsZ0EqotTCIDm83UAKH2OD1TlKg+Zp+rL2LZZe/
G1KBnWlUtpRBVp60gKciH8SKwOrnSk7RVtyqhOi8C+8DvQTHLjwDlJVz47NvNYvuf7GVWGvhPwtr
IViKkLtcr6jSkFW4pPcuWj4zX8311G9t8pGZ1v6+obWPhUKaiXfF0i6X74/Ey5o5M7h3ybXfLT15
XNnZMFbWeuAYn+/bWl0U6D4XY+CYkmWTkZIzjGpM3iXtY4DcqPZYbBGgr5yp5Z32/00sy313poo8
I9CEGLBvnhmgUbJLwYKspjQkIts4VGs7h8fQ8n5BXRUp9rUpfSRVIxqsZnB+DLlxqj9xTCjPy3zT
VkNtzfWAU0F/WUMb6WbCveS17Q3oZl0GAoXJIGuip/zkdiBeRkfp/jdaqx+A1f8fW9KbbCpcnk5c
xQ6WQXWafwDB6cXkSAY/UsDMtUUxtPbB/jEHfvzrXRTpVNcKqPMvDthN2rPePIyfbfXX/UWt79/C
ngsQCvrV+rURjDMorTuZ3kWIby151cxPlReKtve99Fk3i3DcEi5Y9Q3wi/3XoBSQBktYbqrPHhBh
qe/aYBXTvhTzS60+DE27EfzWTpUNLocl/OEieSOTeefy9aBqE9pkHjrxl1Z8HOoX0XTB/Q1c+0pI
zZdDC2ZOdBCuN3C2x6mtQL15AXdaoNGLVY9hYv7Z1G9fW4uDURZks+DJvGkvUUxOdVoLR0+yrggB
JmWxx9Xqkep0/y9WhKEDPDXQLkO/7HpF0G7kdDYT+J3xikEuvyYxaivZv+i8LAECPQS8v9FglC4N
Zna18FSeXHgSFlbQe37lfLy/Epkya0n1YAOCdAumchk1ul5KVXUmZifVBKPKVr7D7rZHV+vagJs0
D8D8TB+0Mv+s6y6PUEubAwHq2BOtHbrvK015zidtCM05m/dVZqiRMRTAZhnq9KhnoI/pMJMd3f/B
S3Yr1YbfgBwoZkG1HCjG69/bgKlx7BwvuXSz+pjw9IUqDzT5UA7D3kJravK+3re3dhgX4Mh/7UkR
LcmztB7An3wBxN4DxzTa1G36Pd0SRVl7tbxfl5ybqgr2S7OS5JJZ+i8v0aAwlFchR+UE0Baw42t4
uiS7vC18bm7VBdYODgBoS3MP1debg+POZTEVmN26EPEd/Gq+0v1w2VatYy0KgNwZZvCmQFVFcjQH
7M4G6fLkUk0OaLEVUey1wvjaNSYIRRV7i1xs5bth7GmZZoGgCeQ/lp/zLrBpQveSLkPQsaxYJ3+a
flhOqQ3hMrqlSbxyQeA1tmA04I6YL5duIY/NQAWzUrkUED00a9BPVlOgDQ/TsAwjB2aRBHO9dauv
fDPUPMF+6C3vQFzt1+tLqFtOJXOWczABHeZnSupvOeWaDUzLL9pkKFtjedc2Gq6MuTKZyiUX+n7A
cElC9Z1XRPdP2K2VBSqIovGiWg55KGn7Uq3BgDuDY+g4X2lm+gZERnXzrwcYrq3cxNJE84DkSS42
FUFi1mG2pU926+CLBbR9LYyqQ2xG8rhEXWCJgiaXEtSGxpdEZKHSPVbDy7/Zrn/MLI7/zrF7oVaJ
QWqcI6rwM/HM+aQl9FBTb4ta+PYIXS9ICrVkbE3SQ4Dv4oCtpw2z0Np7+/EvZzJxAaHThDYs6jWG
A7C2tG0VaZGADLq3jGhViRuo6s4BoioHdWNhbGQ7K/npMm8NW9oCdUJx6HrzuDF2lcYYvKDbVf2z
Og2BZT5MogqUcmcXL6X+MRXKrvTqDXTIyj27WLYXBnlrQXhKnw0vF9YyC5tZtz+0/BM3fOpAfaHa
MXuvG/Gc7doGCDviPicvlO9UJYJ6hjc+q1nxxUzcj7zamla7DVv4RdgM1QA+EoN4UgSBIpBlENT4
MdT1jYKIndjBUJ9w+Yyf9D4L0vC+3y7/uuuLG8AYFBAwPYZ5EZz0661HcZF3yLATUB4hKPJBycK8
ZuZGrrkSTJY0fVHzwGMe0pXXVoSipiDrb7HNE8JVESEl9JutqcKVncMYCu4W5HYW8jJp52qHFEJR
EPDnZtx5bVAOrxhkXhJBNoXT9LNyft3fu5XsAOoOqG8DrAu2fsB2r5cFFSWzox1XLk7djjxqFA08
BQpGZcCfMnfjD3vgue5j3qP6qKAx1QcN4LsdpsU77++BDIsDew6ucMibA4F9/VOsdmgUl1rKRass
NOeb5vtoDlsDhzKJ5RIVwECCCwFPY/RNb1520zB6U21gwW7p63p1NB0oJiETMiY38LpdSUEF9+ga
xTNGFna9gnmtvwcP4icsSF7AusC6Lz+NLOrYKRq7ykXop5x/huKa2wbQ77j/adcc9r0VaTsZnwor
8RzlorAvrftiQF2VzRs2bnNmrGSpBCFBQcdKPhS90nGNp0Uao3RCyv3eEZ/yOpw+1H8/8ojizELZ
spA/oAgvuekMugIxa1Ua5+ke4OGwYI/enAd98fXvN+29HenOcFq7bzu7TOMsB/Btak7NMrvHNm6L
lfvvajVSyCZz06aWjW3L8xnNkVM9HBLL9mkGKpqtT7Tq8I7u4XCbAD3bquQHzdiwXnPbNJ7rr6UR
gXgz19yDoWgvlnnMWBnm/MUqG3+8tHpz7MdmC3/3Rk8lBWgM2vzzC6SPZ0PwkaVtl8avxPaBRDB8
W4TVpT8Tx8+KgBGUjgKeBA9B1Wzcjms7jVt5qQ+AWP2GNaDRy0WgbkjjRW9vivL2fyQOx2njJKyd
NvDf46mDsiievtLDfQb3AwgZjDQu+TNjkdvvM7HhmytpIEi7/zEh3XNCsfQ6mc00XoqIisF923hy
ymy/Ofa7dguBQQaoY2eBK8m5jAfCaScjPIu7l4mcWvJ75OeONQFJv/f8OVHJFjhoScRlB3lnUH7n
0Bly0Fztspjatj/Mvxslh4YgFpgsZAgPtZb5OqjYy7z17x/3tfi1zOfaKMWjgP6W1b1LeZe+K5Tl
YbjgbFe4FtKkzwJt5MlET+/R7bfoydY+4Xt7kpfUXYV702mz2OvBuDJd5iLxF6barUGOt2lLeUeR
EqGKhFsd/0d6lDSgmhhbKrJYLw7W9Jm158z+Kdza584DIGdIhev0UYcoJY21+dtIP7TKrqmGPWn+
xbl4/0OkFTskUzHAomcxH85l+q3VX7Nxw33Wjt4i9W6j1oQLVVYXLb18nDPdyGIGP+kSPVBBRNkN
W92qNV9BT8wFXQbmRzAufJ2ejL1u5J6dEmhwhVr9bWTNq1Yd8rhzuu+F+/G+Y645yntj0ll3M5MX
onMzpO9gmRzNc6G9ZNzX2y76vxmSb4dKA/KodbKYkCJk02+tpIHZaiic6BuW5P3DBBru72XKAAUf
aE/JV2uH02wkubg0NPJydddqIWvA3mSE2Rx5ycYVe/Mgk81Jd2yvgTCUTIWAsoSJ/C7QaahlP2bn
Z2rHuq2F7vRrIjuLbCBh5AsHmCFDBWcMhnNQtYRYwLWX6MwilpUY6mXmza5UIFhpuiLmo1IFICo6
dkT9c/8DrhnEaws1oqVbi9Gqa4OVxvlgF5UG5Cwk16h9KNVXp8NtZ5FgIFuyf2vW8NhCkQ39Kox0
SB9RF7XTCINpl7EgNLBa50dC1V3C3S/9MF1Iam49CuS7aJHTXAZZdbwHALWRAQNuxeqWYQTiMqtF
4AzWAzXmV1WpT6hrB2nZvxhNEnWNu1ELWT7T+/gpmZXBAxMBJ/ZUwCwSiz8ekhRPbV/vf7gtE1KI
zsF5gWdmhvpvoZ+qstuh4blx5OTIuMAfAERHgR3HCFwA0tfiLM1Y75A09tJqNzveHtfFgfDP9xdy
+4murSw+8+4SNW2PDEmJ3FwdSyhv1gE1vKDSPpRlARlgdOq8RzQiP9w3urW0Jdq8MwraxkQfOhg1
esy0pkCC1pHXaBunedmgazfA0oABBQkiMJNoZVxbmQpzZqMFKyZtfYM3gdOKANOkZb4Fy9qyJHlD
4k1UKSaaxhA5RXVhVCPosxRbbfXVXYPEkL1wI6F4La1HWLQfWwYrFmSUqAdelybcvI9vagpwOxQq
F3QPji0q/5KVRmGqa47IhcXoAFafKn7rYPi4fGl3tMjeZp4LTM+F4Iy43PeK2zMFy3BipK2ohoGe
7/p70ZJCxKT38L0yvUJyk4P2NTed3X0rK7uIKgWyRuQaYJ+Qq9c2NdM2wW0Wezo9gkPB77T0WNjP
962seMSVleXP33l4qmR6AQ6yLNZcN8roJ2afso7tlGZjlP/mgbh8Lrzf8UBE6Qllp2W57wyNBssN
s0JiYyTfix5SL5kbWvTCxj8Nf6rab72q+ZN1FCPGMqCWWf0tMcqbfRSEgWLBpmLM7do+wPQAwqaU
4JbUwgzSp3T8NH0AQn8r+177bssEwHIzg9PKks6YnlZu62V4SeTJvKcDpA0G5eCYL3//3TCIuKil
AvuDt+f1ckZgB90yG0msWQTMLk6gJ8+tCvzzlobBmoOgK4DHC9gEMNcshcDOptzp3YnElruHCOER
MSNTIRk+Jhulz7VTBT5RVNFBd4YeuLyitEkLCr2EODGyb5DnLXxNTYvw/rbdJGwo0asAz8EVsXvw
QunrgKQAauGUFXHVf6qmS++Aa1/rjqW5c4t6B/hHMDe5jyfM1lDQW0frOsovOGz811YBmsGJvv5i
ej+pbmoYeaw4k29BSnF296qNofTnUZkPjUP2Dgt6cjaddqd2TcjLLzzf0i+53WQACBedCIB2AOSS
2aI4SRKmkKSI6wuNt4hrbkow2FwMvqM6gV78m1teL5Gagim5k5ZxWmGW4ehBHDuJx75/IENx8NSo
AP6OPDkF27vZHuo3z152qJl+QcTZcKbbQ4iJT3SD8erGRzbf9AzfRRtuEpDrDFMVT+VPg/0CTrIR
GxFtzQQ8CTA/oEwt9E+vF0t0KBR4wKDH/EvTP2uPf41Ow26C/+cfA1LEzLLSqsFPXMWJZflKc2a+
NiHhfsxRqL9/KlaXAmZdTMThIoXq7PVSpjzpql40VSz68SiSg13Tp9JUjvet3EYSd9kqpPPAnQDc
LF2bfO5425taFWeTfTLR39DLH1AVeammX/cNraQGsIQztlQm8IiWCy4OYWo6JTo+TdkGBMyk/ZeO
gmilONV9G2gQQLJNJJHJFipu7QBcGZZe73Nqu5OSw7DN4kw0/lB/IuaJjea+rFhQDErI8I8igMK9
gYunn/4gdbVRLvTi+1sgP4MX3wF1GprfoCZY2IyvvyhIqQDinu0qbobeT/PUT8XHWhxthB7TWUio
Nzxo1d5b/g9wMiC90sLBrO06KIrgvGnTJ5N14DEvGeUotY72URhaHswaLXd5bQ6H+ytdwqYUVvH+
QEBHewkphgwnL+tBGcGkA9pAsz/ZJV4CTuiqIXHNz6MybhhbC+LgAvNwES4lL5A7Xe9rU1ocguoz
xUmpkKwAdvJs5oyEPUvCXBEsqDrS7azK7EJMwin72nXKByjn8KNWV9kh7aYidEdabgz7rG0/mrM4
V4gYoGKSQoXA4COdGoaQ7tEHM7E+VXZ5NMrkOLHkqaHPPAd88f6+r/o6eGsBLVoaXOhIX2+FBV3x
sSc2jR3tafySif1gILyPzR6N3ybdD03m18OL7Zx0rfUXkEzxWp7YFiPhyoWGNh6GjxYGP2CqJEev
G+By0oTWULfHQNtsNG6kQdxq4zpZC13QdYf+BprAuFOkrKHTzErH26mO3T3aQa+lE6obX3AtBL+3
IB0gw5q4PquwkCEFIfqvbL6YGybenFM6KigcYe4Hgx5Ai1uLF727FFvR6QLlHRrPquejO2MqX5JI
Fz/NvQvNEspCMznomeoLGnH7VJbfwZEmzgnobas/U/2FPoGeYR4j0e0FXlyWvutVdFnuu9XKPmCL
NRwwlLgAtJL2oVN6kPZqmM6182k/dYsMADhHM75VZ72ZVUaERDca86xoGrmL8OX1ZsyV1WvUHCie
9mblO8wF77oaABEe9dZJ/cHIK0N3nFlBkYTKJnhhxaGurC9//u5TeHSeBc1QF1fBV+U+zeJJ0U4F
+f4vNnN57XioiaInLVXtoDBYTAA4IiwkCh46hd9BiyDPtl48sjyl+7aXyzscL4RlMFk6HiqFnLuS
IRSk86FlUG9LnwfU/lvPnwG3EvkjZ/t8FnjB1oHnxpTsgEEEDVoAMUmfuKf8EyHP6bjrxkBjvQ+N
hj11H7SEnxSx0apbiRd4GaE6DLobZIgytyjpBLindIfGZQ0aKMvFTGTPii1Q0NrnBRYMhETeotcj
gwyYN87jYJs0bsT3dFT3BIzN9exn7p/7H/i2KIae+ELziSkncKHJc9GqVhZu0ZV13DgfPABeSfvH
TYpgAhDN+yHKi0jsjfO5ct1eWZSifj52ZZ6h9RG74JNraNhAN5kVf/SmCgeFbBhbPaSgdQK6G8Br
ACElB9YySBTMpqjjaQryGmrM7LV2Xry2DTnvgpTYr0V/5IOJmoV5achGbWTtsYiMYiFFwv0C8Lwc
I0og7lCGQS5XM5+K0VdJ9pi4w65xlBfBpm+0Tn2zHz5WYwth93beuHbWnBWnClVw0JkhxZECdjaR
ZMgAk4ypmii7tmvo56lV1I1SwoqVhZEWIG28l3CZSqfXs7MyL5uCxWPTOpFw5/FY5VzbSJ1WXBVV
ESRPeNkvQ2zSXraK3XjOYLK4N7+U6RO0lfeJqh00ou085gSOABJi+EvQJOISYHJANQJgiitPZprj
TW1zKCc1cVV0bmBrtREMg7lFO7pyJGAA3gGmHBTr3hSQ3sXycs5oqihtE4Mg5aNaRiQdDk4qAmL/
3kQarFyPV7ake4OZudvUqA7E1oT242yes3Y6WZ7Y8PzbjwWnh+jwgiBCoUAGNVq0UknbUB6r5q7v
R+Ng6o2542N+ynP2pBP+retUfee42dbo5m0mC8sgvV1SLeD6ZQhOiYMwQZ6Mx1N1qnM8kbwnVIKU
vAgNL1aTrYmf2/1czAGBsAzcova+nI13344POpBnjs3jyg7b4azUTwDNbESxlc3ELwZ4DQUJdLPk
sWsO25pX0i7WRHMGAO7Zbb8V5AwCyR1afN9qEhmb6c3tmfYWj0e9Dqh8JHtS5BBc6JBCyDtsGbN2
k8j1QOkB0Lx//azsHqbwjWX4EFUWlCqud2+wOS210u5j7vxUrAu1ar/Kv9y3sbZ7GL2BAMjCv4w7
+9qGJ4qGOMzq49zQQpUoSFSL7DS0ZXCCQsqfgqUAG21JDq1Uq4FL98yFzQUFBPx1bRV6Q3ZbFF0X
W5XxXHce0IrG0RtSH82fJrMeZkL8osi/9EUW2gkJh/wpL9uNwLxSx1h+xSKCurR68bq5/hUVRKLz
pK+7GMoIoT1GuCj9voza6atpPGmK6tf1EDSYCbi/5bJmG/K5a7vLN3l3KpTCbYQYmy7u/wg3dE2/
UGIG0p45tJ6yVyjdZNGI7pThezRwtp4pK7fulXVZoahKZwuXLqyrRP3Oh19C7NPU9EetjRDFp/YA
Mi1w4IQmLt37C7+N5EsfSQMbIkCGi6Du9bpHlDedfOCwTH9Z1lEXx4Kho9n7c9tG9029VSCvH2PX
tvRrWyADLQq8AOBhCyfTniXPnflKBWgMIIIBZuipUXz246shnmmboqLxUHk/0YTkIho33Gxr1dIT
2pzQ12/ToYv1bDhaHtggICNvfa9092EyyYaxlbfCsm6UwhGWsJ/yIxQiDA5IDqsuZnap/3INoZ5Q
L/ImaPyq/E8/94IHZEq6OSpA7tD7bpKrGuTwOK135iD6aE7yir00HVpUaWWZP1qas9InY+l8qCuq
MxAzFMKKZlsnFzPnehuCor5Q9ppasmqf1VavHsfWzo2zq9DsmRiCbjHGy1q+bwcIpRjUAqGkgqKM
ev1x294rRt2a8HF9Nar34yF/Ng7OITmpETQcIQPhi35vnz/UP+wUSsKhs1GbXo1f73+A5MmEGyO3
6NzF3ReW70w/vehRVZzH8eesHvKm950jb8JC20hYb989+LiGDlgKZhMwLCA7NRN50WdYd0/6MmB2
kvi9TqvD6CTDZ6dK0njjFC0beXOK3hmUfbegNfdAMxTnYwOln+agA4fj6MfCqcMOVcdqfK3MOYCc
+H3DK/crWhwYOsDfUWGVyZtwTiG9peldTCrdCIq0EL41zOnuvpWV+xUFCgQi1PaQMsv3q2J1vFOd
so+b6tyRr4n+Wzc2Mr2VMh4eGO9sSHeMk6SOmkLLKLatL+oQN+Vp4JGI6uZBgLKgPQMI036y/f6s
t4+8+Z4CgH1/kavx/v0vkG4bqos57UXRI0s/ZWn/yFsjLPjvrMBMdNSdXaM7c9F/7Iotroa1j4j6
D9x1mZkHT9L1KWVZq3sKb/pYmV31Q50jfcFkQPLp/vpWraCkgEo8mkSol15bAUdN2jCd97Fl1eqx
1HlztDBJvAFPXHkqo6qHBBYEEEBkor1ybSbhQ56wwuhjzO7tzO/u3g7qABLtr0bQPVFzw//15WDJ
B++9OWnvMmPoekb0PhYEI7cWGQuwxo79N1PYWTizvH9gXJmfMUqIkX1Do2fDTlAH0tw+AGEPieY5
7ULUNNQnjG/n6GBX7rEc6bBTs1nsWgVzuKaeNK9N4ZVPtTqDXj0lWyNEtwkWgP4LXh3dAyADbrj4
Jzx9zJa4Q1wpLPtlNGUWUMG1l1qk2sPcsgRz2EYJZgNoNYCAh83dSQOb7M/7HnJzzPEr8Mx6G5UG
05782uoNZ2invBSAjxtHAl4SnqXHrttiS7pxxMUM3BA1Oojq4R/XHqJkE4Baei9w0q3yS+p29ghe
F4FZh/vLubkE3uygvAy+56U4JcVkQ6FFKiYu4gZd6LA0qj90ACOgWU5QqSJ1eN/a6uaB1O6/1pZV
v8tV9dy1aIqEKbY9mgSeXSrRXILlnaNQ8rfh+G1haDMtU8YYmZU2kBYNH5OmFTFaDn6jJ6eyGkKH
zBuX9/p3+seMdIk2AP3kBniz4sy1PmK0PTnpg5dtxP3VbQMBAIiE9SXdl6ISUXvBSDZg23K+p5Cw
tBt+Eq4W3f86q77wjxkZpNV7ZuEOGCuNO/13N5wEhISH/EOjjxt2NpYjCxs6xcwsxcKncTGp7KCb
kbe9b3f6RthbotpV1EMdCWcI5UigezB8KAVZ5hU6KZJRxGreZF9rJwGjacaTwReqPUQmMOJhQvQp
hLTYVhVhZYWgy0J3D1QUgC/JL/qSQcXAqcox7pU2cEs8BG0eaZiavv/B1lYIAlVECqhbgFlt+Rnv
jlOmEeyaVo8oZkXMjPUWCtXlqAU8w9J6FzDxamtyZ8VHFup8THICroGkWdpUnbXgENTnEagRo/Ib
3kPuU81/k6zGbMbYTYf7K9wyJ91cLjeMIbfFGAshdp4zt34H/gCfJdUYWom7cS+vHGYMuMNhUB3B
zO4NfKrTOTUydYxpWR1MddijufW38FE45XsT0lE2e12AL04fY7v8bLYibJXHwvyeJFvyOKse+M9S
3i7Td65BeQ9Utm6McVF+hihJpBUNdEimjcAkbRhKLTrmZJCRoaQEGL/cAMzwKiwcs9HPlDnFTrUS
sGJk3Rzed4J1K2iYgAV66ZcvTvJuLWrRJr1TcP2Mpui414n9x6ak2rgI5TrKf9aCythiAew0smeP
RT73Hb7PuYbeFPN5l88vVOXTi9myNspqrdgllRWlzOXwv7Z4UOpS+PmYz1E2gr05A9P7iamz7UOy
eQzub4Gc+f/Pr1tUUhaRDuA7r/fAJSOmB3Shn7NsxsSO7uuZty9s7yg0GlblObHAE036c8svqrun
jeOn8yuv9q6OupOzcU6WQ/4usr79GGC1Fu4bSJij2Hf9YxRFzSsFnXfoQwR9+92rcp/X+2SafLvY
MLX27W1gBlBRwyTwTVUtQ32prXVFO7eK1R8K+FpQFiPb8OM3bS95RZiTB84QPobWhxRJS8pZNfQp
XKwq9UM96+ZBJNlwsEZsL3GpGs9ml4e1m36uE3xnKxPqXhj90UyKj6Cx64+9i6STTxBv0rqm2UHg
DgIQYjACE/9mP+cJBu4pV0K3K3XUeMF22yZaGblurYSeMduHwYLkAaWNFnZCebWMojpmg5ZgW9Uv
bT+aOwBxs+i+W0kXyNuHBMZLw2QEYKk3JK2NUxeDmE393IB75tC7anI2GSt+mln7VVSDe4CGqBuO
JTf+/AvDeIlDzBEYhxuZvqzwjLpLPf08K/aOJ+yJZnTHWv7sqNPBSKdTXW5x1q95EujjQKcKoC9E
DKRMVyE9HzOzNM4ZyrjQ8jqN7bTVXZKfx28bipkzDKYAxoUegpwOgjgOhX4DssZ0P7W7Zp+9tl+9
2SeJL37ZP4otYUC5dnRjUFoVOjtarycwmBujn1aR9kMp/PK7/aEgvvE9fUmNsE/8LULIdbOopWhQ
jMdy5ezaZIWjcegPn0XyMmRh+Vw82g+DuVN7X3sCdcdr/8K7jWtAxnP9Z63AfyDqOKD6lSl+W2qO
o4opvHPb90E6P+YkrEVkqZ/dHCXu3K8936hfc1Xxy/zPJmpuNQSDSxM654CLA1Em1QnHOoEkt0j0
s6K4oKDKTczpgxp1Dkw3rY5VDWLwQbXnaHa19idPlWbXpE59qlMT4Hmv+UAVLfVtrQPIglD+0PLx
w/1DJd35/9kfzEOB5ATlPMSx67BMPAUtGQW1Uo25c1xXbR/pRmfta0Ns1YHWAscyevUfUyh4XZsC
UoUCTpsa59mIbJIBonn0dNQPy/qIpOBB33o4yhUTaW2gf7w2KIrJ5nqBtfUmO03N8DhV6k4ozRPI
knY5rwOmnzWj3Cn2FADMGXD6/f7mrq4YTarlPQ65QlndG8XxAe1XYpzNFoDzrmm/MFUNdWf+xuwC
T5g53VNSbCT4az6Hdh02Gh1eNOJlUIOtJqOS5q56JsapGN19YqWBOelP3vyr+5xC38MIjfExddgZ
6Jlwxg9pHLGf0PvaPn4r7oXzjksYOQikrGVWmST1EprNpXZ2qmpHrI9Jq5wbELmQqByeJsDLdKae
VPac2gcOUC1NXlL3m5qkG1fHSvKBrBM9WnwDkKXdPHqctC0NU2jnpH7Cl0b4SaJpToBj+l14ZCvm
SA+Qxe9gzcVcFNrbHgg7r/0OAnGNYImund2U+5Y27io67V1WfBa25aPnZCQsJFDhK/XeH62z46Qh
rdLLyNsXQrtImbYKQ2tXzFIDgLgCkmG0K6QX2DDZWVUrjnbmavM6658yEwPjZfXBG8CWP4HudUTB
w0vHY2d81ukW+nxt95fqF8Ig6kXwhOv96Avb7r0R+digKLtqOmltEVFR+phX17Zw0UsaKSVlqBX9
1xYKste2DF5nLnhotLPWnqbXjvrC9L3P9oPdnchmE3klPVgoijAlhr8tOP5rYzk+vVuyQj+bBuRQ
hinwQC6b/brk/GONLp+w00e7m4IJQDSOAYXkMkEh5X6IWfsJIClcxgtVQFNkeKxn93lh9h4OGOp9
oUJtlMiccqtPIVeD31wa3S6UFVEcQ5oixW7dHAmGWwgebUOy11JgsK2PBm8Dm9eRY2SnGtwOQxIO
XXFUG+on47np5x1j7E82aXsPEagUBMwPv2oIgo1zddRYBgSxeoSY78bxuw26SxLlgJUSsAg8A6So
X5oMqpFFq5873gu8uqIm/US6qDWOahKS1Pl9/wOsmEMuCiIn1HUxRSXP8xt2rmh8xCOLpYMXiAl8
Rtw6cKsOyACZ0o5PuMDFVgNyJZlCNAWpMcq8Fr66nJlqXkYR6jQdbAheRO0fVQJouhd6Vv7YAybv
vObzz7L5ZaaRthRdim4LAfm//IJF/xGzMVC6lfYZhCieIpRJP49E5Bh4qI85Sx56FSLI7o9K+5Mp
+YdUWEdHaX+jZoZ7ngbDOOzvb//teV/2wcWDBCA6ULNIsWXMSpoujDVn+1NlOVFmQgG62vWAw/Se
dWiKC6AM9y2uBNNrk1KIobxOq6HCA8hS+j4khdHsnHk2Yr3LReROUB0zc5P+ak0MQfLSKIOuIq6v
9GxLK30xdB3rrn+IdM/UuWsTBHX97Cm5shvLrHmZvLncmXxQL/cXvRIAYAusGEAq4vjji1+HOlvJ
26EGmvvMM3OXm0BU2yZ5hYwgHaxAaZ8J6MkNvx7HiCU1SNifSsWfXzs7sJPnaty540+gLCYNIE+U
bQsf8i1bn+X21r3+hdJupGlWoJuq6+e0Tn6ZGfGhJASmxmga/SQZT6z8gLm2HVE/J+6xqh6Q/qXa
E8E7q9+qictdJ0TL658iXbczBwXjjM0898A9foBAraYGg3EUw6FsgoqFPN+oEMrsff+xCEA9ht6Q
4oAx7/rzgH/JA+msq59VoxW+EM+28GfxwJnr55Z21N1fTc4OGpAK6IHSbse1jxNIWroMGpDNbkrP
fRG46cavelPllB0UPwfF36UKAyqN61/V6KypFYbnM+Sdyo/6RNqIpsMYqtP8yBNDeZ6tnCwkvE6c
Dy2m/T2qRv+PtC/bcRxGtvwiAdqXV8mynSnlXlnbi1CrKFH7Qi1fP4d570xbtGCievqh0UA1Mkwq
GAxGnDgnHbQXLXHAqmba35xxmA5eYrtBW5PikHkuOxOv/4H/U+Th2fwMCYqv2uDQ+8Epqpea6uXj
iGb3YQamLTDXcrljY6/9F0GHi1XxVBK4bLFQyq98mzHlowQyMR/1weWl1jxoVpm1EtSu/Wx4KUgp
a1XzfLBNuP9+xSGv5JP3XKr0qhVsuuWgG+CKimxmHtoO/Vfbd5sMSri+stg+pDFkXQMRzcQdDHAe
wKTxLdFP/4gPF/VU21GcBGTLRlTaI3R+mdq9zcytD2NWkF+goltiw2RL7mc9rc7og4OPazXilGod
EBvZAjh36v2YmkEDqLst/ng1lCaroiWx0iYyvoqdSICrH1UbrpGHqTHhZqJzWuStxowIXIun1tSZ
T9pRP4zQZwj0LJF15q9TMLSW4d3QgwZlALLsrZdXM9PycWBmpAxfdTPzaxn50c4dh4ABekaguDF7
5wnhBPQrnZkWkxkloI/I6/bQok1j2C8QH+TcJeeC+v2X2/Ge/0nh5IK6F6zrDqY9MOkrrKkua+Y0
Q25GK1r459JQ84di7MBuSFwtUMc8D5vRbo63je7FTVzlaHUglQLESKSFsRHEBrPIrKhb668gN7xr
DfIpybzzOo5PLYvSFKLea3ZvJoMkVO1kcXinAkaLNyIKHmKZaPYqr7WYa0Zep3t3AwjDQ8i/g1Eb
Ur3HjALb7mP64U9XpZ0klvAYKOw0v1a5HgryUjyVt96TOPbogl/Rigrm+bQu4aufu0Vyfe+4KB/h
AeMUEmJMpwtZEpBMKEShjxHRDpxoKXhpfE9pZaNde5sIdCVaLlxzAzQ726XMpQJA92JZkTqwaDKN
wCE/5uSOpCRslgSlWqmUEt8ccfPwpkRdDW9LIIiFdTGoZ49D41rRnB7SV95kQdxRfWjODwsamUH3
/W8pK5/uHA1kQBjDdA0MGSHQbFeJW6Efm7q0Iy97r8qjSk8Z+CyWtAwqOkt6DHu2ULoEiTYmNzxD
lL3W5zYd0USyI2fUT5mNllyrYcBKORlV6Xvk67+fv4/8DhpRKEZDS2K7tFHrW2UwNScalAfQNltD
WGWnuoZSq05f2OjGnnkoa5n247XbgEcVO4oJGD5N9VHCvbhautbNiLUkTlQmU5hWGguYhfeCZ0PE
cJ4OtlHmgdfNMpnN6zPxweeNUwHXwRCXcPBA4bHWeK+6kd7R5dho+bmjuUyQdqdDuLUi1NoXBWwp
tVm50diSr0ZK/VUDQ4mSHxK3Php9coCk6vP0xQDI3SNRnyg+I79ZnoWNjMj12pfwSxDTkTmoGqYh
+Ge42GZHaXNFHVM3alo1LLMHlLybZfR1j6ANKalKXN/AW1tCsy/x+pbZuCuiiuTPUM/CM9wOjeKp
KVZZ0Nm5NLgtlFeREGHU0xbWVcyT2Vpd50Ya31KFZT8yqBaCva+hhzHtaAAEqX6fljbwDQB8PNgt
nb7cPjh7rvRBeAD76LSK1ZGZ1kvCpt6NFAK+QHUYJt9oTPN028ruSoGhAKAN7grAoeBL/ZSa6lqN
bpTmb3PT+KS0/MJ4KkG1OqvlKU9aRD73kGe/bhve+5oo+qCYhnoDpLy4Z114ju6weWxS7HDdlu3d
Os3zi5WqDw6Z1QfDntS7fzcH6hYXtyG4xnChbM1RBfKLjK7ux42oKE9T9z0jeLxosiLK3me7NCRE
AG826qVtFzdi4G7AkxmjV/7tpcgsCF8MIonLOJWwoJqR7n1eiMQl9kInVyND/RE30RVF+gwsvakM
qhuBYcZPfrOX8clYT6B3smRVtesclM/Fg+8Io1S42sVeSlVSq5xHxY28+ltS+cikx/RQLGFQzf5k
/dsMLx4bSMIwjon801TRaBbCR+Z22LTCdqOSYjjdrJMugMCpJQlS15kXxJLQvAexBLq7GHHa+hkb
7HHuut6JKuW9ntVgceugWCRLkRkRnLmhUKpUs8GJcp34PVP9Rnv4/zYiOrIxVm4Cir6oKtJAbx4x
onYA8extX95ZCVItvAA5sTrmLYXsztPwdNcXokZLlp5BpRhlLQ1aszvcNrPj0nhFIdSggKuCI5Uf
qYtg0+nTZGWYx4/sLDt4af3UpDE1QZZkflkLUD73swSNuRPdDOSsYJfAncgruVuDS7WWKyK2GjXO
ybY+OUFtdL4nq9Ds7R50UDDdiKwReHz+Ky6WVanpPC7lqkbIndnZzYoDVSrnSGZZr2fPEGAvLn/M
gDLj6ppPFVUddOwf0O7fO7sNKuI9s26SRJ5dM2ipAv2CwHtVd0XD0waNNMwYGFMlzgPJ30br/d9d
AffORz0LviBm96ShamN6vRqV7eAv3bFiLGTNH1Z9gTqcrDvNL7HtUwKi61yaF6QUXNmML/jyA+FR
5KIPqkbp45A8DG19aG0bxbr7UfLU3LkTMD2D7iAPO6inCJ4AscNVzZ1BjRT7p5n8BU/07V2T/X3h
tu41nZpkwt9fl0e3/vHf/X3kWbwghLT9I0u52Chj1vLCbhnkSd22R9AE6wT1uvPtRey5F+pbkMYD
Vzn6G0Jsbq2SdE2uqRGt/xRGG4BjDMpskrxm95NfGBFic2JpCuA8OlbCMlAHsyf4cWqRH4b6HfMB
klRgL8xcrkiI0XqfppQNqhoNrD8Z+o9qHn1q04Mlk3fdC6AI0dBE4nP4IBHeOrKxACvK8OkicNXX
ftJ/ntdXzM8a9rGU1S52XQ1RBrcCirugcNiaSoYUD9feQ6zmrEwrmORlYIa9XbOAiIaWCZ/UFWHf
pjVpK574aoSJwh/6YL6qEFMwcr9I6fG2x+1aQoTG3QNwEmLAdi1EsVaHoPEZ2caxNH2rxXMU/Eay
CdS9r8OjM9rx4OBHY2prxqVsIiUyn8gaPX98HLRQQY1YYw50hQia1ZJceu8coRsO7Cfe1qDuFaJa
k1FSGyghRE4CLTx0qvH/CWuZ3MUO0uYD0IvbBqkh8AXCpV3mgBFZTsY7/O1Dlc5RRq3Fzyv3OFj3
tjf6Q5b6GkakhjqNZ7U4JDLp8719BRctyGlADo6cUQgYiZ56WadRLVqGwTfHz7X77FGYWk6dfaiL
l9vOIrMmOMtqNzZGh0ogTEvid2YT9qk6QbzUd9PjqixhOxi1JFvdC1YoyUBKgVdmAGXbOo5a0aLT
IFAUNcnJBLWcO7GT7v3JuyJg5vzz39cHNDse1PAHYIiEg622OWUY7FAjcKAAruxFI2owbroc8tYH
BtO3skISHneXB5lHkBRi9AHvzO3y7Dw1tLmGo+oAButghGAVFD7KM6rOSDJlqIm9YwHILiIkLmJk
s8L3c+18Rauw16IGehD2vZ48WLmEjGunTYx04sKGcNLLNas9i6JPBdkCH3gvHD8zGNxPk6YdFhNi
SNUZ/TCW/RpknBd7e8lzP+QzFsZKxRsaN+qo95hy42W8FeQBdfprspUAYiVINyVhc28nwUQBTVOk
7PxhuP1uGmHGuKSwZYNAPaHW56ptgqEvJd6/b8ZCcRBkyZz6cGsGVxD4ULQRTb/6xRgxrUf9qZBx
iu5dAXAGdCqBakZBkO/rRWaDOmSroA+jRVPaBpB/TJXF79zndZa8CXeuTRPfBaqpKMYbeOlu7VR2
0ysmfwvMBV39Ge26s173MqGEndXwMMGLRagYmWLVZjW1Za6rWY3csZzD1DD70Fg1n6XzIXUbRRIR
dz4Q3jYoLoIMi4taCt5eT7VlkAm5lJm/5c7D2r9KVaL2TXCqDARBtBmEQ5vgwTQmI25oEJJ4kL22
H6qlZxD96SXfR2ZIWMvs9rRpsdjIbv6Cr7chL4slSdJ3TaATw1lS+UCvcGFiHkrTM76WZa18d7nH
/eVXMs2mXT8DuxVnScUBEf2sVDIlIxPRIkNLIPS4eOYduqZfbl8Vu26GZzo6BggDoJnaOvOE+RaL
ao0WFeY0HJrEooFiWsl5WEn/O/MArb1tby+u8mwTlNUgEbqeP1h7b7LqsdIidW3HO+jcrQfTavMA
pR4VtSKFhE5WWtBubeHoLMdYhaY34C6bZAiovZXzerOKyhgkY0SXH7wMOY+SI+Wocz/VH3ov+cyq
g62Mr5Il8+RFeJvi6eAC1oFHlwuG8+0e6xg+XED/qUXrscPU8v1gnEnhn+gnpIyDxDN3Lg9w0XNE
Ga/2IaZvbWF6zWPOBFtAfvlWc04WJBhQ93Wa5mia77dXtpNHcUQB0Iug2sfgpbCwBmPEs9rjW9Zl
VFaR4gKSa39fx+bgGp9HVxKj9q2huYXorgMbyP/9Ir5raFm3pMPSOtzAZQjyxz4wf7fdQZOR6O25
Bi6p/2dJiPDDkCP4l7DEIFbs/GzK75M1BXYl+VZ7UeTCjJj0FpOXgZMWSVPvfgFXU6CSH5D5vv2J
+E8Vfe/ShhB10xncs5BUhD/47qluTqMTPg5rMP6eCslq9jwPKSfI+EDWiUMlfJ7Vc1tG6xmphNHo
B7dfq9B0su4OKeoYVGWTPkFiS3ZLXi0PGElkm8DOAkuDNrLg7j04QZ0cGIhIX1dfT9K7KWVfh/E4
e94dMxs/W39PlHy+vadX3w1lJh6WkWMAMgeQ/tYR1S4zWcd0JVLK+klp73K1fPWsXpaBXoUNbgZY
WI4c4Q9O8ckAOhzFMxMlKsr2oHmf7N/Q1WkxJ4XRu/Q4Zu3dXEmKqTsrw1WARi4GljBWI77XK7pi
qMFUSUwBQeIyeWz1vUnikjIjwpWzIPizluokztQ7koXQEDDcr//8hTbrELYugeCvUVowQewe+nF/
J5xgmfDC1fXMH8oXeyW4ntJ6eNRNC4nt++rY/fOdgb8OUAlOE0rOfFpv62MsK/DnHXyJqXpETd+3
vnjOt2I+pvP9UP9NoQDusn93a16355pOaDSjALU12dpmA2m6lUCvGOhnrwPjsBPMTBImrmIrXxjq
SnyuBD9cFWLrlBK0ggabxMixA0WlwHz0vlbeL+zvbR+4ikdbQ+IzSq1cW+khCBeDeAWP3y9lFif2
CYOHgSpDeF17NCpBnAQIhSes6erSTRQDTJZWGWc4Ni06eEXqZ/98W+APXxoRPg/rTRRIVhhRCHiq
PFhQ+mNZ/vPhhBVMw/K01r1mxk0WK2csN8t4dX+AwC2oivuKSL7MNaqCL+XCiLCUgRGKcqFRxk4K
wFQ5hax0Dl1Dvy4ue/By0FhPSefroxmSBShEo8OIYdPGwCkGc9dgGElWvtj7gDZ//5qcnAfjflvX
J2SoZ1ZlWeyRuLEctKlOrWykXWJDVCUy18XMiUayePa+d6oX8DPcjrI6tcyKcN+blHh132Elnf1u
9Y0PBa5R7/zbR0tmRIjgU9UvTcaNQGMpg9iMtgwHK0sl77gPFrZN7sIlYACVAMYHhwu1we1X6fUs
q6FLXsY9K3zqkvOSpD41QWscuCN9UMcmrEFGAWaAWKu/gM7VKLoj60vgtWlAiz9wnrPam3d61vhr
Nx1ub8J1IMP7HG1n/ELUzw3xe3oqmRrguOq4MXtAhx2FHkfNLoMM8p7hYozZ6ba96/tma0/4slBl
STXqkDqGLurBXHvQffx/WhA+Ky1Gsg4TreOZpoFt/8lk74XrbG27BOFaZmqyEMvCEtDPZGPndzns
KH80+6Wr7QPKoqE9Sy5S2a4JtzRIQvGkbIo6NmrroFkPzFElu7ZzGDZ+wP/94lniTXVXj0lex6N2
mlcvWq17i8qorneNOHg+gvEXtSdH+DSLlZG0mJsajI94iaBx+5U1iCFJ1f35dy/j9z+e6Dhw6Kpv
V0MztcaAa1vHJQHNJ2bmM/MR02EyMNTO4UE7CMkNKkEQHRPnlrUeOG4Fo8NxCb0xJ3C/Tj1mLWVk
8ntWkGSA5oCr97niE78fCm/MkNXEVAnLRn0BNfNfsKEBsy4Do+y4Gb4MxubA/oMehjgoW00YRGZ2
VcfeWtVRYhP96GX959vfZscJeLtTQw0ByRGAL9tvA5EVtzFLs45zNe3vZmiu/1TmKfcHlO9kIX5v
6y5tCQ43uVRHaRi2svVdbbs7y/o24042Kxkl5TUsDo9GVGx5GQZZ4RUX58AWVE6YjRPqKMcCGUGw
0vHUdF1gGMWBqZBMbdOngth3/fB8e0N34tHGtLChKCqVnBkCpwpdcR++rx8KpKKkDofit5d3vqMU
8Zgtsm7X7uaClxmD6kgWIf+w/ZAaTXqNdnUd9/7svhSqT8jZYXe3F7frLf8xIr5SQRABLhGGk6yC
Izhp3sccIsKVw2SdrT3XR6kEZX2MBqO+L2wicKLQMhkXeOVAzHujrufDUrSzf3s119k8L6GBPISP
hkAGlv/7RZTV3c6iZpI2yJ7QF1TKaHbGR1TCfmUYa/U9U5e8vnd3D8Mg8EdowoEhaGvPqEezAuV/
HbtZXYV0WetQKTr3WKtERlq2t4HgN+RNGM7rJcbCno6W3Rm0ib02OfV6j7HXxBqBkbm9g3srAqwI
wQMQVMxIiE43aiV+Qd3Evfu82FD8xEuoL1l428rOYlA84NAv4KQQ34XvNGSFC5GfoYlN9QQeZ1j4
L/IuFEaQEoIRHpQu4lVIhlwpSMfamGbNs1sXUU3WP6ZO/liV8c9XO+guMESDlwFIT9C93TrBWJS0
0rysjPP8h1J/wavAdF5u79f1V9maEHJcrus2sjovYzT7Zpb5GLLQqvfbNq7DHGxg3gGFWgBN4QLb
ZawEMhWdDRsFa+8SGwTp7+304KavRnFSwU+jSjyNb8s2b9/aE7YNrMJom+mw56FeoT4sAa3eJ/dO
lUk27u0dsiGo4qGmjlIM//fLmEDxH1Twy7iBkk2V2lGRPZggZ7i9e9dWkA6B+A71MDDBwNDWipvX
qa1UcxnPsxnOyyszq4O0mHT9iWDENdDMNpAVIYvYGmlbBM/WxuN+ategnh3fnDBrwP5mZA4wbFmf
+rqQrOv6EtqaFOL2sOiDMzK89HNLCbTpswOUHhxikpXtd/cPTKMolaLcAzjCdmkAFmX2rOqwM5lh
iQkpD0wDUgztzmqAPOCMph80FSJt+dLgEqK2U8Z6UwROouFVVqJooL5JP9V1hEOUvrAkxNFlLdVm
sGDJG79k84M3ybT6rg0AkQU1ASQH6McBirndMN1VNBSUliRqy3NF++OSyeB515vFx5E4+BO5F8Cf
wuUGXntDa/rai5SxC6nyOS1XDHdX95yd/fbhuWaz4VgsgJfA3YKBJDz/totZVq0BoWObAEbxuxoO
nvoZDQ9w9ie+vvjKqp+Zco9hZ8VdfjaoJDRDnHZ3xpCFlmyA5toPUc8CvTNgWxyaLk7qNbk3rgZb
QXe2uFPcOKwI1wltgs5Ty7Nk1XwDtxEQxHKcJwsNYkAtPSFmkC4H9pUOCXohw6lx/wwkD42hPs+K
fj+XxbNdqajk9z4rfoK0+L3Wc8nk2c5isem8R+EBpHrFbDiBaq3HK0eJGoMddCPO0vcqldWaruM8
HogYEEd6hDsfXcDtt51r8AdPAyqsrZkcPXv2ER3TxTsu5Pto/Li9pTsLgqOiEcLxAzaejFtbrtW1
RsPSLAZn48/C+V5pL7SyPt82snPyEEBwVeKOxCinSHLY9uVAW4umcTa342EF2Rk4T0wZTmVn28Dn
i/sYXUy4hhjr9WJs1wXFaaDtHsDK8mj0j7n5opUMoqs/by+IZw9bP8SrFx1uSKppmHo0hOxCL8H1
TxIFhTqXHUrS36E4nRj9EQrBQdH8bW1Jcf/6K8Eehur5V8IJEwVRRoKUeSVeBo3L5WySNbYaJfJA
pHF7WeIO8uo0yhOY2ubkXPifW2fIzHl1MjqiyJmVLGp7pUULqayOaq0gdwZvaJBjN/7xSGH0DoUX
TBgA94P/FiVbyzwtTLxC87iv7hXtnbeUhr+31yX6H0xgFparl3KGxqvGYp9kTqXTjMbEwXhOPadv
qVXKxrSvN8/CYwNcQ3B0HQ1M/g0vsqZscnPIDg40TgBhc4GtSBw9XNj0qwZjYQ6J1NtrEl2CrwmA
ItCHASzlYFmCOaiOqhZ43GKnR4kWTPI5Zlu+3bYhZk8fNiAa6KGmxNUDBX9wRjfLO2+mMZTDg6UB
JKf+Yc/P4DLw5/FT2fms+/7vFjHZi7sEaSceb0Ilcy31rGxcWoBFX/vVjdn6DOnc6clFYD+0fZff
kcReTnM79Sfa9jJGLvFY8/XiVgGjE8oXYAwR1qvOIKnt1LyITQ/8FfngnpvR+jq402Gc5pOx3kuT
nr0dBkbQ5nuMQV9HuNDmbjAzCKYUsbtCsAUTv0aQTMPRVFvHLxSaB1Zh1GHZqQkUplgvOe9XWQQW
jHc4sMkIY6jliehZZVRGd7aKKl5HF8lq1nYnSytYYEIu5uD0U3NSh6YNqd6MZ60Bzbefzrl3V83z
aPiVXS0h1KjZaz0kRZSVXf1aQEBNUkzaObyYz4coGlJcjgkTYi1LLQjfGFoRQ+mGhoVidt8LS+kk
dYkr3qaPreCCkiAwAZZSnEQCjVjlaq0L1eL3uvmbPwHvWJ/sTyBiTB6oHjTQDPhjKOfb7r4TMzis
HqBHpDM4YsIh9gxI560aPn+j/e3YH/KoK/flW/5+28qOW2+sCGmpOTp1iX5PEdMqSpEcUSiqO5/A
h9Vaha/KaH5s4W78n438z5qEI2wZg5M2uVHEQ2nNwaR3KbhrLDVMCmMN035ID7dXtxMIgRUB/QeO
LkhfxOSCpZRy/p8iXmqwNeK+vy9NyfW795mwLDA9cd4U/LVtrLUKOvY4QUVcjw3EU9Xce8CjiNxX
WuE813qx+k0nyzT3PhpAKgiGSKs59/3WJipI2UBL+OOYPC8hFGV9bf1F2r/5n9vbtxOBwK+Pug9e
LCbqV4KdxSWt6nR4hvdMwVApFMdeIebXPzRJ1YbLpFh3KLeSx6VWfgI1K2uN7VrnTLD8zQyGEcFZ
FIrpdNDilHE70yMpJvDRt9+cFvjsLmRK97b25HtFJR6z56FIrlF/9FAqwwjIdmsnc2qBY7VReUio
z3ufM3lJujc3vL2ze46JGxq9GCTzoNnk/36REFSZNTgTFOziYrjvQUZjpA+NrOW/55kYnfxo5GLi
UOR5mwxrnBaV28h85wzwAiQLnM6fZPKUH6MqlxkvP9WQjQYUjL9LgJ7eLgZiPubklU0VL81zBhHA
KlUDUHDn/Yuh+moFvr36WI7AFHzvksFXmqfaOySKF3Z26k/QsySJAZD14GAwOnvqp68aOUPj9b5Z
ZS/jvV2//KF8xy52fWzw81neV7EBEl00rKGNflxpKfm21y6Exwx4n7i8Jep/4jC+OrbLtFDgxHT2
Tl8NvLlXrTiDmlx2LV0vB8V5TmIJjCvYTsQwMLQj0IyNWsVzWfsaOJsU7Wc75r661gHnBLEm4IkG
8q7RN1dV8M6nQKeuPhutI1F+33bonXQBuikAuOKSRIX46rFYTRgGW+wEeJzuOFZh8lh4p2H9nZX3
SBCOZJjO5aqDMxsSc/PvxspeWqMLFvvvlB1v/5IrCAOO7eaXCFFrtdtG0SGeFNvOwVxCIJ6expAd
2bG4I8/uPbszXmvmU+b3xbGpH1fqY/7i9m+4arCJv0G4VhsDeBBwU6PEfPg6hSSgoT9+HR5lR+8D
JLM9etu1CjEy6wZFKQcPMTIcQ+3I4uHODLVP3rG+x113T1+y+zVi0XB2wmewxx6VE1iDTzhbp/Tp
77l863yMRZ3ZqT5UIdiGj44knF7fVPh9eO/gLPD3my3EuXbu8hZEqFXcUtodqbHi/LtOF2jFOJ5U
KzfCnthJWFWD7BPsnEJY5jUSHW8GR3xyGWuR23qeVzFdFX9oTu0YdIXfD3e3v/SeGbA3AVTP575Q
8NyGlFJBWqDObRWrVlHg5QPVCLN+6CCalcnKMXt7aeP1AVksPFghJrg15SGWu16D6DV3IOuzABYd
WWwkEZjUgMdpv1lUFmD4jxe9i2dPnCsXswriNMTqFgsgVKSKC+izqe1Rmf44WFj+PcEQe6JhoLwA
S2waW9p5kox8X80s8BN0YVus2GAYMhmAiq3ibv3lkVOvoYCdfivaAWpCflu/jPOvmh3TUfKikNoV
okcCnTaa17DrufbRmbxD2T/X5E679+BHEMteR/A/Lt9raIPc9qS9aA5BHLQkeScPZeLt5831eq3Y
0uGoKF0eEFrlaMSjZqT1tazHtudJaM9yGhSkVlBz35oi5jJhYNKs4swCza9HiHIawZLjO8m0Hmtv
yMPcdkbQEVat5Lh8pIyiS12Y9oSa4lS2awEcexWnthUY1Hz37O/DdNS8/MjM4U4bIKtohit4Nt+8
5YD35TTfZ/qXuSseErs7LcMzCvVn/dlu8cq8/QGuRnK5y13+NuHTO2ZmOOAdwaf37nXn0GvnlGBM
hXN5HdPl2QtnvFlwfXmS2+KjaXa9KXyyDTQUEHQRDE/20HpthU0pX1FIuXsCB3ry2a6DP52vBais
+ENQhLrf+F++Qe0koAeMmQRNkB3TI//f9IB8KkwkaQx3gqsfhdoRqukcFG0JkW3oBttT6IQAWp3G
rA7q5Wktj3VRnYjf5p7frTKauOsTgElB/hGAVEXJT+yWQ8tl1kewt8V5sVq+06VR4qmpr5D2fPtL
XwftS0Mo2W/9P++MXjfpAFgfc6OEOl9S0Hl1pht0qmQTzatN5JY4TJkT3GIAbmsJEkUTqigAangj
+Ynq0hiwoiSSS3bHcbdWBP/pR3skg82A7HI8JIFDoDd/vLYN8KILlnr1iQVZtBHiBkoIWYXebyxT
Upvb/XSoenNud0x2ffzCi8zaMqdVmfmOOt47CrWd9qDq77c/2nXQwiIxe4x4ZaCCIN60Wev2VaJO
dTy9OMN9GzSWv5Ig+UqJJA5cv5u2hvg3vViLq7dV7gCPHw8exuIPSnNi9tH6pHaSY79r5+O88wo3
VrS1s1DDbPNRxZ4NFk7TFy1/8/oxyLp7F0S4tzdv1+MvbPHvd7Emkgyt26SwNYAdyAgXjQRpG0qL
IdcxA1t3YYb/jAsz+dgpZuLOAHc5QWr7GJ0G/ikNp0M6hLN+vL0m2f4Jrzk3dbuyXLQ6trO/LslR
mHwtUP9TbCnRjWxZwtW8jLSsmkIHrGusMc1VPeTO3Pm6Pvs60M6sOiaL9rQYqWQySLZA/rMudrOf
oJdV2Fhgt5oPRWKeIcR+sKYzahS+Y0iQ3/trRNB1HF5jF+lre21OgZ+2YGz+m2S/LX3wrdKHM2pl
FjjPszZJXHJ/df8xKHy+agXsY2mxqZr1M0/83m2D/i4xn+zX226yHx1Br/p/VyZ8PZshtSIgrovz
LB4/W4r7aRnCKf++dOy0TmcPebtHxzu80zEiJfHRjzGU7S3KT8R/jAvfEPy8hYY3eBMDul75WdNT
X7EoKvkdYJd+ai9fHW1BswIYTCfMqQcyS6PNviS2nR/sMq/u3UEBxacCJm/JtvCr5+qX2WBexCsJ
VQRTOKtl6jElmYC2Kx+zqA0Ux1fe6fP4ppf++vzf2OIz21xSCoAEIdRZRtl72YLrgbinzPxq1L6R
zIH91k/BoH7TXeQ4zem/sumhjIfqFB+P3J4er8At0luIRcNxUa0w8b6y9k2HBrTxqkzv6fpnbiU3
FF+FuKNgeQO4GqVDjI8J13CjaX3CSgTZtameiec9DNoS3l7V3ilF/wvYDl5zvuKOmNQCBIaVC192
zgPCwFRGZJyCSX0uk8Inw/fW/LcWLCcOgLYvXrYcaI3annB6vDF3nX5wIH6aDoEx/Nb692SVHFF+
+1xs3JUN4ZA0I5mnqlbmV2jFgZyABuDNDljy+fbeCQHnf6yAMhqoGI7TEIVqK6WhRdKR5TUZVvWN
oHJyQHk5P7eNVoZKl+mPdrJMksRIyFr+1yiaviB3A4egJVy8rTeMIwqn8yvpTJvz8isl9GJJuyzH
NTO7X6AAMr8Av9scJ6Ik/d3tJYt1qA/zAIDBMuir8OITDnmrrKtSKtjZKW8e3fWsGLEF7HPN7hjG
TCc9fx2tszf9W2bzv1ZRBAWlFhIbsYhuW1215lO+vJrjq6kU4UgOyvh9su8n8un2AvnvFz0HJiDD
Bm4QaDUJ25tRIKCIR+ZXx0PJxU26Y1JT20dTSw2MxJQ9Efe+Jl7oGFYDhByUm8Kd5ZR0mSrgxF6X
1OhfvX6aM9/KO5sdPbKsBXreLvQBl3QBE09i1+n6X2wskmxe08L4v20JEcYsVqpVTF9f16YDbDE7
uKV3nofyT6HM3wyDyeRtr44MdGDQgAG1AShxUOUSthf1h7ZkLRtfCXKdxYJMBhrAHfupkF+VTPnt
6lNyW+hy4/lgoVAolrc0Y+2KXnHHVzubjlWjg+gROEyW3um6ZBevTwVMcU5ghGgMlAP7ub0aajox
pzc6hm7WGNrTA9z1ZCbzcUx+F07jp2PjjyT7NNqKJOcRwrcLzmUd4RTXEd9StNW3hp0SSst0cqGW
3qTBnP10yX1GAAuCfvQ3llgnqa7KzqaCUQEIUFwVmJWxja3BAg/1ta4y9bUDOhM6UglpXvQ5xzOe
Se74fUtoaAH9BtyJuDSXZF1H61x91bMvjQ6k3SlPUbJQZAC4nS3EIA50PCAiwktXwhamWjbPZPXU
V9o5j40+hMiSYoy0tk7nD3keN3P+sy4lTd69xV0a1bfbqKXEykZgEF7TPgt6cqemv3H+F+PnP0Yz
UMIAXoX7FusDkFC4a3MkimO7YG3ktwqJTz3/bOttsBiSW+Eqin2MTnKqEk46gJtpu5pmSPtJo732
2hDyTV9MDDMdSlN7NAmLAWcYiR3eXpdYVIXfo0bOcYuoIvM8QlhYyrRUNWbTfMVpPK7Qd8Nk4Mkt
vKDSCz+HKsvsgn58bN5alUIc65fE/PXnQ0UCuCvsKoew6dynLh5SrEuU2rJX93XoRwj4PFY1PVUd
+uZlWKtvXva3mb/l60t1ao1zntHQtr8rGHOQ7AKPKpu7CpU0lC8+iG94HV84i95SGVVS2MlroXSE
I2SUaEIuib3QZLi567gN9Dxwf2gt46rCUMh2wZm7FFph6+StVE3fiD3lqe1xLTVBQt8le8t/tbAq
tOaRXwBogfE4ESMw4WlSOsuYvRl9Yd2naft1mjLtkS6VfrQqpfziFTq4Y1SIevWFut61mv3U06m/
p9UQGbaiSxKuq122sMEYD0aBCPNRKKltl241RuY0Gn4Pc5969mmqppA6xlGy6qsjBCvQW+F9LQ4t
EVdNMdejkY9Vp4fyr/PEDj/nc/43C6ZvNVRym8D1i9A5eLk/P0uJG6/vrw/rCOvAZ2F0QYT3N7qW
QHOeZW+zS/1x/eSUb2R8GdwMaKy/ddOFOprBi0wjSHjecHQ1xiyBosHoLfpdov+qOmR2AaTN3mib
htYCZj6rOkj2lUfvjTcJNvhvuDipWBV6IIR/va9IrfQgP3hhVvvsb+M3746kvrK/jxcrEnxFyYpK
Z+qQvY3hNIW5Evwf0q5sOXJbWX4RI7gvr9x61Uqt88KQRhqSIMB9//qblM+xuiGeZtg3JuwZx4RV
BFAoFApZmbrbupEjta5B3DXIx9r0cXtS1QS0RbcwJgzEDpWPJLZWsgue4+E/KwQKRQAP8Az/9TJ+
MntKaLE26uEXKPHu0kN0Z3ndHoCAzhPd6qrfCg/gDFgDVfyINfOSKUja8GwDQeQvzfcTo0neGHoq
Y1wEJ7EDxig3NijO48a8r5P0F5PXymI/ojlnkFs1SmPUryL4SJRFNrOiPZHfK/1FL7oV/1gKJcjT
Zt4hbHSw+J87Y51UNJW1IQkSScVjnA6lEYqM0elNcY2ibc0U5/dGTGUQG8HUSINRgCCGFdq4baw5
yOL2wtUBLRmo8P3IP3UWpcMkh9he4meUSxs9bu5qplwlw57SYqe89XK5E6hwnRprLL48iPIv5zyx
zeVQNFQqdD9ZSaAazkSdxHQLHyxVVfheClelbBvpLuog7mvjWnM5qiw4DFixQeiLu+jcMsutY1Rp
iS512Baike/Scry31MGyKdoZlLYhK3O8sJKA5s2UvrioAZPKGaN5g0ezBCtZQbjbwW3xXgCIdtOZ
ysqoFvbd/CoPMVEDtH44jc69M+tNig/BWko3WhuUqpcoKNd67B9yqMzrNlcHgY5HzoIGAy53oxo4
njPQIgbIyLeC9ZjSa2JKK1WmH1n9bAT99QgjEBUATP58MHj1q+K2oiQAA/dEjklTuYJ0T6QNVC/t
oWhcRVhJgvnK7F/jOjHJhZFUiWXc00HCn/8BAD/O7ZfMNV8/5Q/JcHRbtmx9W6+1mfG16P8YReEA
DQfoz+IboqRsQooYMxJMisP+5Nfsl+r1m2mnO0W6Y51jrsAoluf12x7njTXRSuCnYa9r99ZzQe9i
ESxJjloCnL1Zw4CtGeMWMatGoSFKATbT2IKmKW5/kekYg2sIAbN2/WDiarEmm/TzavHlOd8j5Jax
0yrSUoIRRmEP6MBDKdpD6hZK71Bl8NLwM+r9CrUarV85HVbXkjvQqU4VcRjhs9LvvCW7TjK3wmMZ
jQFpjh3U1TrIaZpd7Fjkuq3XmAbmueQSJWyY72HP0eHk1FXRViwy8P0HoypkHi26CXlSmXmXI+dS
hoQLG4KnNmvR45Xy3EzFijHvSEaC7IgYYcvGhua7RLbr2KsEu58Oa69Ciz50YpCLagxQBLDjYzl1
Z9qS2IYwro2WkvH54/LIeCDKXzvxxBB3HJUhNBxlCYaSp/FPERgH85O9gRqq9+iNxOzf1Fb2r0c5
t6fBye4lR3q8/AHL7nPyAfzWFNWBjA3cJx/t6B6Su8pV74t+75YPzcbYuSvm5n3ww2FOzPGbE/jM
qRtgbnCh+PxL/rxVbwpPiZ1hc7RuXfKprVhcW0luYxZxozHwD5OgCq86FdD4oEepQZoxNPF9/kDI
GvBz6ZiHFuVMwAqlDbxrnfuqIHU5OkCwon1xPQBSlP2hv6rcvzyPy9P4bYTb9KUSkTHKaxKEpQzR
7El/j+VKcpJxWBPCWkqYZuiIMVcNAfbnq5RZSrIaMm0kaDSCpoz96Ic75djWj5q+j8jvstqOD9Df
A9m86Fwe5P/YHN+muVEatQxiB4iZBuZwE9LPWj8ojVNDiLmM7FE81LJblb/1h/aNtI5aP0VqbIe/
KYjv6/JOs55V0ycAMl3+qOXl/f4mLuIx1pfgD8Z0REQIXa1MW59BdMsFX2cgTL132drqFHBpD2rE
LMmNHIdZHfvVFzUA7WxqvUdad9s0eBMf9jp1imI//ImJtOvN7SD5JIXwKlDFiSNPOGjvFGXX0jW8
z/LO+p6J+e9PYj9ICcHMMq+OyA7yXncGtuts6zG6FddYJeag8DNo/G2J51vT8O6n6fk8CVol2eNY
JW6tZmtM9f8jFH6b4YJ+rlqxWfQYkGU9yoaXHrvKThWbueYz2cefl1eW12X+K/KDw3auwwNjwDMB
CXErNFHT4Yhhnmhdg615k3cPs4TVKPul9Uh3pHrsa+dQfJj1YWx9KuzwQi+9Xv6OZQ/7/g7+bNWt
dGhFFaEk07f55GiAzW/U6YrqI3b7DdOvAQFoitqWNXeAQseQ1/NzCAh+j2l9J4TbVnjTma3er3zW
QmkLzSJ/Tw9/ryDdVCgUoImg6+JXwfSzejvGUGG/wWWtpvmd2pYO1Dz2VbFNrd8yeWWdnUj3KPiP
CvGyVkU/x7YY/ax0qZbsqHwVsdydKuOg9DY1Rwhprj2rLIfKk2/mDvMeXcJphneNQH3Mf9EgvSuv
2Gbw+gf1Ob5LA2HtHXDxFDixx53ddFYMgtQ5CcowmvyxhlynWkJyD009q3KoS7sd0R+KPhbOAWgf
nO92yiC7IRnYHJkCyHcOskMW7cTuXrHcQtw28YTC+YMy+XrjTGZnh+xhhHDMaKvMqZHsG43NohXX
XUwLT7+Ji8UF+lKFoikx3xDWradXVcBnkcTNhclXmt8pNe2i+4U3DP+ycy4u9KlhLir3ijypZYM9
E0eHPAsU8DIryY1RQgngJk98vE6GaMR1C+MIoe/Ltpfu26emuahb9KVikAmmC1GA+CyaqqMjKyQ7
fjHltS60pbh7Yutr/k8ivF5UFmnwK6hyyVbFxB7WtszSaXpqgQu5qkqkGo9NJGDyuKWjvGNlvZ1y
2RGNeAVZtnhFA9gcFNcgKIAAHmcrSvSxkEWMps48nIqe8GY4xaZwhqvualzJEpZd88QYFwqmyWiq
suthTIR8rtO3bmcUh8ILwciatlthehn1NV3kxVrC6Qi5eCDoeLyuFcRMuWP2WDhas61kp3qwbiBU
kUeJjUqG2TpoWzCEJ5ClXvbMpWh0ap1P7YeaGnKN6BeWZr6JUBNyrUHFudUjvb9savGoPrU1f8uJ
Z8ZFVmU5uFaCKD/ok8PEK0mswCd8Zba2MBy7PnGi6ib3zbVUZDEMnqwrFwalwRimdITh2NgOyp8S
JQzLGWwQvmwS48N4uDzOpUPwdJhcgEsFS6sK3HyDJLuuxMwjAFmhfzHsUCmKJmTD7mV7y6ObWeLw
Uj8/Ap9PaweSGiFqRgT5nTbrBaMZwin6DWtcM1Cq1VrsvOP4vA5goL/Ncf4aKSk44kwMz0J7eeFF
V9K94UB+DPkE9MpRhV67my0GNFQQ8UQIflPU0s/HV1VZy6rQhMFYsGylTyZ70lBEuDyLSw8g0syA
918z3PEgJxnQgAnOZUJvYgVd0b5R3qCZHRvUVmfV3U+w5gAFr2d2Psa2IjuGvlYWWoysJ9/AnRND
YaF7geAbemiGb5SDJNniZ545Rf1cfSi3haun11R6MIt9LWR4el+rMfLtuF/57fckoFfsfK6juEsE
2ko4nEU8su6jxy6zNfOxTYEW2pSQJEm3TXqf9kfzLn9Oi40l7BOKNsCROJ1MNswAI558m5SvvXlP
2Lj5f60RhNXPPy9D5x+KL/g8Jm4oun7a67jZtM37lPoZVBZMfwrvhPTYiN1OhFANmTrbLNcYUBf3
99+L9INqcgoHtetlHeWzjRW7DHotd8GaOMfiuQeRFuiOwyNnpfXzkVJZbksxkpPAOqQELx7y6KnJ
BzOOWfOLVK3dFpJbmZ7Wva5M8Rwt+O19apjbBlOfgvS1H5MgTJ/a+A97uAYofi82djR+CMRu3+8u
G1xyedDbgKMHzxEzjdr5QItmjKGoXiNuaAQtWjcie6wjdCiRtbx7KYycGuIGltCpERWzxFvj0NtF
0jua+XR5KEuOcWqB271hV2pGU2MoqVY4MjS7p/6Y0puevJeZr3Vr0sOL5oCKBmEbKlbQGjifOSYl
qqDNK9VIpVMWmRum1Gb1CIIgjTggRJVchVT+5THyvdpfEWLug4dhsNrgtercKpEEo4CGJqy6zW8h
AHusFrq3LLG7bemmH4rnyJ2z/acocN4s3wyVDsUkTiXMtqjN29VN9Eu5F/3pl/gs/Jv09mSEPAOS
lLCs13s8jhEaOnp3UAy3ie50ayVNWMw2oVmISvEMNsGl73wmgXxRu1GZy9VpK+IGIgxuIif5I7q/
j7KeVXfVmI42K0vrCJqa5lZNNbK7vJqzi/Cb/fQT5s15kpFZtakIrCUkMCRXrRo7bnddNtqZeRDU
leR6afsBwfgFe0FHG1+RbMUGLEglykGRWZp7VlSajdKX4F4e0GKBxsBtAa6Jbmf0Rp2PyKi7HAc5
7ibGGHTRvi+fsO+U6U/5mQGyCdq2NrWTj0nzyXsour21DQsPPFDvlz9jabCnX8FtknyUWqGucd+L
IlHf6HkBVKoIkZHLVhYTauBQAdWaaQPRJX8+2KnVu7AmSN5p7IGNG+IvsgcOQSG/RSMVzm2nNK/E
Y9d8DKvVva99zrvOqW3OdZpp6I3KQhqoDzdQ4tiHjbBvc7Zjw6Ms7jtxfpUkzlC/ysXvpKPOKPlp
dxwFvDPvuvp91NyObDVpV+c+/N+NwjehILtUIls1YRDbEHZkSL2k2/yrOcNlAOhdYL75OdN1NEY1
I7LlnoE/6D0Xr6ZJ2wq2CorL6SlOdwnqoVXhGyuHw7wWP+cLTdoqWlQlIOvO16qZLEirI0cK6lgF
xIZaILNQ4nIzCpCKvjzGRe8D7eJ/Tc1H/Mmu1mk/0a6f8FyDDgIvboppi/6Sh8tGZhe+NB7uGtCZ
ITCbjYhrayFt031cjY4epXYchUEYvYW96RnRGgxqMSsCrfjfI5tHfjKyrgwBXGJYPFOKdhFUAbSM
OIaC62qbuJGSuzHQkfp0HGpbJKN7ecRLKwgqoxmnBDw0SIXOjaObLut6sPEFKmjKPDnXMl9IY8FN
iZ79i7g8U72KyIhAyslzGAuQ+0IrvTWXqpjd4P096VxwVXlip3tRtpKBLY4LDJAzzwbkUfiQiQpr
qY8kTgMljKG+FQNim/R14rbZtHZ5XDPFxUU1GwFoYSwNyobqmxTXYS9No8QXmblWzFkMUDP96H+G
pXNXGbFNhVAmOg3EoqKK15hVQ+3Iqo3Wr5JuKq/CSerZuBc01LIcsVcgP9cnfQgWoUnSvBRPhYlX
6HKibBUSptKOTUbUHhpLHmRXTgj+HCmZUjptbwjszojypPojiXGJOqIuD5sx1Ehua1mljwezl0F5
HelDXW4rsYD+TNeJdWODICM3HWwjNG2tHQ4LUWAW6pihS6gKgEj83F2tkdGklJUUGVPpvU926X7W
TmL/Rre6TcADcHlzLB28yApxJQP4HHBtXuyinFI0JZoNDSrzQ9KrvYEzKVTDGIgKMRDyz7oAWZOA
0jOdju2YXfWJp6YPWR/6vfI5CEGofUCB4+PyVy2kyApKMWirA9IVjGdc0M2snjZDEbFAjStbFkQ7
EzNfp+A9K3wQKthF/3rZ4FKEgsWvfon53ZUXaEbiWNSjkLCg8RvJziCE6tifytv02AbQLv8XxsB7
Oyv/gdkSgK7zJSYtM3LQOIGKZ9cFbNOWdvdE9w67IftyBQy0sHOB4fg2NXvbSeTNY9iSu3lcFMdz
bBqfcRG/aRJbC32LjnRqaf6SE0taH4YQI4Olcd+nWzRN4yUiHB8hVAHir20uXGUeJN9VdGWixfjJ
FJ/R1YzeZlI8rszukvMgGlpg4p1ZXvkTm5nQ0ytYyYKhuhpkLx0cKg6eBdKpR/mlui9LL7uLslmj
nYmjTZP7TLbjYaPl95c/ZCFJn+Ezf38Hd+5URjmRUshZwFhjg9hEKqGeOUNLojVKqKWQcWqJ8ye9
yPQeXb0syPzkLl97hP/qwuJShrOBcD5kRMk4ZiEmNBkdI3dJtSHpAwG11CH7LN/z2O4+J0ASHPF5
3GaP5nWPhV/LmZdeTueOA3QWgj5vVjY8d6+GqjHUaxq4V3hb7XTzumidwRVr22rt6rXqHKn/3TxB
tjGr7FqBYNlt2dnSxqhw2cxWMeuL2wqAPkhGzow6Fre2LJs6Kpf4mnY/QGB9Cl874cBMPESNxbYR
DsAExNqrqt8MbeOzrgZ5a7LX4n9I1jTfrhV4GAi7AaIEcSEXJ5spHQRJ6VjwJKlvUESyTRNiOp1H
NdDDunK3DaVAFV5T9a1X1g6qxRWB+juyKgiqzM2Y5ysylGFZmeYA/75Hy6e3U3fTe7lJNmxn3HXe
I6jgHPHdckUwoNWHdiWuLbn8t/EfBU8x7qqsUCcWgB0YSIX6wMRVaP28iLzfz3dRsPECwwxRsPMB
anSsQX8twuWmvV44VPVrPHZA69TRnqpHC6LShletKVx9VUQuWeXKQxqaFEE6PI/M7dzey9wEDHp+
c6M64WgPduumt8Je8V53zY12HB422X13PVzHW+1P7uIF+D55vxzGvuoZlz6Iu5rHaO6vzRwfpNny
vn4r/PfYqR3ycVWi46BzW08LrC3E0j7L7V1+sPCN1UG4/127hhdtrEfTBVZg12yjK2q/Ip/bSPj/
JtvYtA/Eps7lj+WJAL92xOmacU7Z5GUTyR0+FgSY6DNjd4nu0KBxBFd+9qR7zWu34bX43O4aZ3vZ
9M9jB0hmJP8zMhuPnnyNW65Lg6jqWAVUgMAHiCat2MeTcYvwhCpbiKLvZXvzSM6XBS1P8E4gimew
GP+8Uihp1pVV0QTmIwba7X4Dolk9MXet/rpQ75rpRGddGxC9QsidCzJar5oMHXIwlOxiAAzae0s+
9r1qG0PhCumubNEmvIINn7cWPzgDxFxztRJU1CJ3otVWF5V5njeBSrSDRNCxa8UfVaf4nVz8uTyP
PyMJ9NxECFBJsIauLs69w4GpiQloVRDV4hG0ErhJrUlK/swEzk1wTmmSPiv0sWwCox98Whd449uW
pZuYEjAyK2fCynD4fqBsTPVWS2BraNT7iKa+Eq6hoNdMcA4hFjrJpXYezggxwUizSfR8eU1+7iUs
Pq7qYMvFv39Is8R1mJedRrEmxQgFEzRn1bHpTknuajT3SNn/scRqpd93zSZ3pANvo4phyJqAhcRR
9HI3mpGdsVvEE7vtgLVRt5cHuTSNIEsAkcEscA0CnvPjhSjEyNQM06hNo+6NBgEjlC6+XDayUGuc
p/LbCnec9FGl0lKCe5d2/QhaMDc9PoetPe0dLXGHlYbw5Tn8Njb//ckdIGmyfNKsrAlGZxzt5M36
1YygrXu6PKafydf5kLjtxKwK7PkhrAx+/BA/rZ3AS7v1e8bAoXE+CKnHKkQNYo9Wq54wBZrVIcEL
0KnRqivH1VKYOzXF7aQ+LQA4m+YYXv8uQMIDdtpH4Z/SouJMnOfLAO4RcigIc1wwldQyrpMEVqZB
cFmxSSTFrxTy3rSmfXlllsfzbWl2+ZP1t6yYDLncNEGeWZkdypAtlrIDcEdPQpmvZICLXoAmcyS/
gH6j+/fcltY0Q0q0Eb5WRm4WA40nvU9Iyi6PaHn/ILMGJzoQ2T90AHpg6Atpgpm4uopqgLLlyhOs
bFeYYNiOPdmIrsFl7eSR8gKiZW+IhtfLX7A4zjm9RrM1KGx4RcYkYiDpyMQmoOlrbmGY9BjFa/Di
NSPcxtVb6KqzWMIoLcGP+/hAhf6WCclKjF24SkKrCfk0eAhmdlmJi0ZhZAmtoYZwEPYZorIkmmAE
pQ4YH1kFgdWU2XT6lHtwNSuQFRs80jGvzfEekZMbLc0dGVfQMnkopnh7eZYXEsfzL+NmAGiVMmkr
A0cOLpGuULnhfQWg+59w8ti1se0loIJd49G41jpf/zADM6xtTQ3W7jU/gw8+A2/quOPK4MHnGxra
Rs3McOjQ3JdaTizfDrJ0oGw/MlvTVx/d5iPtPMuaK9W4TQMUPT9ocmMWBEEba7VoZzTylNgj21Xp
W2552q+ofMMd1wbSU2CfYBNa2bs/jz7AkMCpA8oX5F0WTzJsFgNIQgy0MMbGL00/VOn75dVcyFlh
YOYnUPGchzbleeQngahq1SmnKumCpu473baKVJSuuhQv/UfWmlaywZ+td0kwW8VVmTlBij4tja0s
AKflXv6Wn1sLDfR465vvBOgO5V/AxXSKUjOMhwBFailxwcIhbsmoi4ULHb81vomfARjGZOiVzJeC
mXXmfNytwKQIXJZDIFC6U9lYO4WEmDGQAXfHbC11XhyaAjUgcJgoeMvkd/Mw5a1ZF0MAmIu4BxO8
fj2A8HYnGyJZySwWTQG9ZiJqQOSIB/CHiS6mmdphYCOoq9CbSreyliugpEaz4eUFW5zDWfYFl535
8jF/yqnvmElXxqE8BCRPajuSt3EK3tFxHLxWGyfvsrEFGOnMK4UqJaAgczcEN4d4ee+RTRdjIA6C
dWtFet3ZuRaB2QqEQtbkRMZYpLfYx9RJo6jyDdYY1T4pDfpetB3ufEYe0gGCw1L30PSMsqfLH/hz
q+L7ZgZWtAHPam1cilK1LTiq0RIYhAAPH5ihZnNnl7wyDT/n/EvjSYTzmjMdDneYG1NkCKUijEGJ
hq4DuvDHvS4I8a7J6+RBVPtyBbG3MCqsLjhxgMFBGzV3S7o8Qz9dc+bO/P5Z3AyhQCSHeqSOgX6n
vKc7/fnyj194mjj/+VwsA6VLBGk5/HwZmgK/0kMc7KzaRhNY8cjo/PuKvZ9H0Lk9bi00RpQWPLUj
cJuQKjnQeiM9E/3XUG0GYEVN9X4QPKmxxV1BYgePdHY/3FXxR6mu9fAvIP/Pv4SLZlOha1ExKOiu
jTylPehvenEloxxXvhG/zBwx00D7arU3byszMGf45+fiuV0uAliyKkx4uxmD1nopSrdKt/Xks9DH
W/Vz9JtuLptb8n10Ls74VWkuQHDXGaWDLA2rsylIUhmv73kyAlsd3lhJGdqdnK9REC/6k4JDF9nX
zPHNU1wkdTNT/OdT0CqyqyefKbj1H8Ld6yRt284E63hi+pdHuLTbdPDIgOocEApcQs4j6mhJdaL0
4oRrgV77RCSFPxrNWqFq/in8qp1a4eaxpFYcDn03BWaVO5UUbvJi016h598OD6ZFVlLZpV0CDR9Q
cuLqjvOd25W0oRmBBNoUWGbErkXcE2zaGOVOEmplU6t50BGS7/7FPJ7Y5HZmJ1V9jyANm2JHABIq
hg0rc3P7b6zgCR4FMSBZf/SoIddujCbB66+sNlfQGX/pgVVaMbLk9DO5oDVLFupIeM9dYkghPd+K
eGKWmyG6iiTDl0Plnhpm5o6Jpq5M3FKIRoQG3go3OA39tefWUL4U8rBgYjDhiLN7s21+Y5qzay1r
y5WTbCH1BKEZKokznSEYFE3OMaJOndQ6NKcAsEdlNwwZJELSOneg/zA6WSpGT12Dd0ejhw5NWUGg
2egtfSVbWpxdvJ0ryF7wG58tzY0pktGjdjGhbronKUTuE6Ud3RSVEyeezI9/4TEmULhzlgBr3GJO
qcwGIwStmtENtT8xSbTNqhCcf24FfQQGUAozrykvsqoxQS61PhaD3OjvsjQt7dZq7/9/NvgYYrWC
kVD4fsoEyU66JnI6a+0tc+GpHBg2ZDkaIiIq3Dy/rpEamamwAVZQwd+j27Y+GOZo7cJhbO5bEYW5
1KyhlRWB2p+qFfCl0ajbUhiNXgmgt6clguX3dQ+piHKc3FbQk4eoUKkT0zFZ6eRa2jrggMGbBtoR
oUPMnYV4Si8zi8ki8J9h6KY4noKuAeFTS2gaXJ78ZVOQPgSgCUSnPG+uQOQsqlNLDGqhHR2Zxt1j
XpuqrY1Aglw2tXQi4dUS5ISzqDLkN84DwqBpSUJrBb4kttH1RMjkqXIj/htvOrHChYKmYhAXQcQG
BXWr+nFb5DudtupK/rA4bZCHBucvrtSoFJ2PxZTp0KV6JAVgtgADZwfsYDHJ5BolKX1lCy4028Bz
v23xBNuFChAOEUwxYKgo4AXIrLLuKEHsot9GyiS2x25MFAiO11NXuYpVsnGrJJZY25Cnr/FkT7UW
JTKq6raYaHVkN5WG1udcJWhUuLzCy7NigHpVNFC14++m0FhohUYKRTTIpcVeagztZRT7+i5sc2vl
yWWeYD7xgBYpgHy4vwAhzW0RQOKMorFSCehG+XGYtPeqlO9jLYgkNIAge56xJc1KSrU0PJBNzWcM
ZOAgRHW+6FWsTuVQw2ZfFTHo5SF1VQhx7AM8Ea2YWsp0QAYOfTWsPegslXNTI9KBTsoLKYgJ2OwP
je4OoQft2apfyQmWNuWpofnvTy7eYRimMjHz2ZGzWxYnDo3YSuFp4WDE8QTgBupdoJPlyY17db5q
z14R1dE+a+oNAbuHrfUMwJbHyw64lGfjhXaWbsdeMOAd58MZuyq2hg7DEcF17shR5+pNrPrJUA3X
ploJTpPk/bGpVLzsa+aV3prjMxOUYmVWFzo/UC7BGwByVfiKxBeQC4reacj0SoBJ6HaU06tBRW++
/FSZEEGQJafcqw0IfiLZ7Qvc8Ef9uqat19LuhuX5TsiiYWVrLuyXsw8yzyemqHJL6OV5v8SOria+
TPNDiFlox95OIflZjkd1DQS84FuwCUI4A+EAdyxuv5hDAWGxpIbNiLkquRWztV7x5VF9W+C2yYAr
l9VUsKBWcehTvOhZQ9D2yWPVVShmJHfFEB5Lq1+5hywVkM5GxrnZhLJuQatGCsbsQ0+fhWuIPNj5
ND4QUd3kJLHzxi3GxLGU0kNH7XWa24m1QsC68EqCyYVutQzMMzBaPEl6NmXIqQXECKCyFOBUCqF3
UkNzsl4CWDNjKD6Ge6I3figNup0R5agMa0LDs9twYfjsGzi3MmqcKNaIc7Dq0/ZNFETc/LKua5+H
DpnSBLLvY592sjuxbE04ezGsnAyfO4L13sykZB6+gW4EwfyN7NVRjfeJrhWTl4PKtyX+AC6rkkSA
LCNGBhQy8tB5v0bxmjyVD/2N+r7Gm7JwymBKwYqF5ycFyRK3a6owSeKOVFKgN0dVCYTaV8eVStzC
6XJmgts2XSdTOvYlopP+GyMCy6DM3qLexHG2uxyQlxfpezDcRmlYr/W6jo3CJgcIoa1mMjvX8xs6
rCRkS/n92Zi4hAA55wjhJYSCFvXZMt1VzNdr1VHUTxnvlELcu5LkCES5hRCtP5ibosPiJW6ljv7Y
6c8qUz61RPy4PPzF+HSylvP0nJyuEu5mEtMw0ab0GieuGBa2CgX75Fct3GTSjRIHl+0tXYTx7owS
qw5eZvQccgazliQENQrkDZ1dwVcVsCS86R9Mtk0glYr7eg0GuxyFTizOvnYyRJZP4jjM817HoVeU
UEyarE0BQdQx2qjCW54e+1beFLmY23X3pDUroXjxjDkxzwWglpUjhE3bGXJpQXDVlIhdRyXxVuZ1
cVNC+gLVDNBnglHyfJRGPoAwL4MZ3XTkx52K3T+Bouso26jWgFzDWbvGLG7RE4OcO0OMKMFLGTaO
Cv2QkVZ2a8qeIL2yInab6eXy8NZGx3lN1DZFMllYwyIvftUtzRyTSJLNKE2dy5YWN8TJsDhv6Y3R
6McBliat8Zh2l5pepWxr/WiNTlFMDopRKxYXI9CJRc5BLNYz0huwaHTZxgy3Y/dSMzTNdf7lkfEb
AYA59BaeSAZxQ1OmUpUJC6GD1L6ggdORKkB+DKk4yCgHzTopclK7qpXbWXJv1vfxGFbu5U+Yh3Jy
GP/4An6oUZk06HPOj7j4QrovTbXYTnU8WxjsAO1wdxI2lw1yfvMfgwApokwB2koejayKDZBkIYas
UpSxQydm29BcUxHhFvDLCNiYgLcE5zUA19xhNUxZZg4dyY+D9qEMhzCPQItlR9rKWPhT/i8780DQ
XYwqLI/YEbsoBvEJtLOsiLqm/GI5VModSbMlx5I38nuXB02crKTl/EXhyyrsAe0MVDmaJ7gsRhzV
osLDR36MngRhT46gwiUPou4z4OeVzSgNdvkRJn5ZbsrRGVS3XqV6mv2S9xpVAw4TVZm5LsblG+Kk
FqEiGNB73N+UtmXP/yi+Zb/kti8DH7Iv3pKX8vmy5yy5qmoARASMN27S/DmltIPSSwbk2igSxobe
JKAzo0XusGQjK1dFtNbhtmQPWQiko9HiBmfinIj1tdYJkVIczaF5zKtHNU+uMvqS4R5vCJD2qZu7
ywNc2ho4lqBJh1IwqvrcrEqFVuRWHpdHuTK7614e2x3tjT2tRml72dKXyAS/gCjmzxKyqIgAv3l+
NknQZtIrIymP87pF22YXbaNtteuhUx7VdrgBbmpn7qNDs0u3uPZuq/gqokfRBW/bMV5rXeczkC+H
Pv0abqalakozk5LyqOSvuUCc0Hwh4RUJjU2tC35RanvIr0AB8PHyLCxupFO73Aldq+YUghajPA7D
4KvM7ZjpgAInHB6xxlLqmKXgWtFLRH3pvkP/bX5TQWitXdtOC7sJDVB43v7SP5N4WYxOJ2FW9PiM
1OpdYlyRarClobUVLXLUfKVO/FV+55Zewus9YCBQmFagk3G+9FZkNKqgF+XxYMw79wmEyC4QrX6+
1fDfv94le0afRl7s//UrdT6Bq3TQF+WFduRojuhKzuCNEDcWbWXlQWTpRFRQIoUEHGA48xF8/nXp
2AEMM2Au1HayIbkKIZjkddKG29qYdiIR0JJwBTTQrk9Hb9TotimNlQlaWA0F1bOZARxtTD/eZFKV
ZszsWX1se4jwQPzRrsZdLN0Q3I4v+99CgME+R3xBNwJAInzDc6LG4tSj6ejYm9cN2CkUelWLjZNN
+2oAeeA/u1bNmwzW8BSKc0pDSY3bZMTo5QLCcvWxpra8mXC9ttma3sTPnQwfBt+9CeFKAy5mcFmh
VudxWiPfPNLol0w7N92a6L+lrUtlw05KtyuK63CNrplLECGVAKPAfAJgqqGOrHHnYSKkmaU1fXzE
O2XqTZ2cHQU0/npGV6VXGZNzp0afrtMqNdRtpmSlVPnDX8DAP0uTSzNKbi7ynntsTEN9yocpPo4U
alc9XvqcVGWhZ0H1ah/1kNpNx/8j7cqWJMWV5Q8dzNiXVwG5FdW1b/2C9VKNQOw7fP11auxMkypu
yrrP2My8lFkGkkIhKcLDvcsE17YlMp1tYrTcLorLS1UWTVUfvUCrF1SCNJmd5hoNClV2q1B5Gxvw
sv6hey42AKdfUGNwUv68DfWmG1ULNij1c8NHp4zl7MKdnn6NRLnPjTk8M7X8fTUcjdn2bJcmDeAq
D7FWEXO6Nfp7qdJvlfz+8rBEtrj1KtQu6zRDp0Hek6h8UF+jn2EPKVfB7G1thUV8BUispRUSunnn
Y+o7ebKNXIFfJC91Z0IC+YtV7dOriHnpVdbOh7F8vzwyHoezbIQzk9x5hoYqScuMxSvK8R6AqqsU
x1U8Gp45ta4dQb86biGkN97JY0TAgD/r7xlj+8tfsTm/q3Fz50vftLVlSBh3YXlFs2OH7NqS0Ap3
2cryK582wJLpAtMH2o/4pH3fJHM5qfCYhqI3GJmi2Lqb2SxaRFVghhvMxNo8R4kYjtnsAfHZx3NB
HE3aK/Fd7F2j3yUv7uuZCFvPPz1glpVcDY+Lo4WaDZITwi5V36k9+/Oou0MM8HUriF6fD9wPSxbk
QAFsQomVG6Ezo4cin+M4YLYe+XGpA1+sjEhDz8WDkiixm7H8DcWYH0WLxnTQZpTuRPNHDUh0wdm/
NWbAIJD413E6oUx6vmFYTcd8qjBmppYnI/Ztu0c3+EwkgZ2t2AmVLDRboNqDaxc3t51TxWZT2DQw
WNnsu0J9sQa9EgToT2c7pnVthItoSVYoiTYZGEzN3s3BLX6UOnMjBd3XMWgGyy5xL2+IzdkD8dNS
z4WCJX+j7xqmxaOKUTnyLZveHKsEf6Lbqg+XzXx+8mJgqorbGchMcEuSucPWNiLTTtCkHxQ9xKT2
Smu6SQI+IjQXAkkDmm5XugWRgWAjbk2nCkSxA2AxnvW8l0Z6nOdGPcJL5QMdd3HhWt/r0EWCcChE
5P5b/rG2xfnH0NGQxRlsoZjqDhn+KwXBS2SBc44oHNVpnGABVIvgKq5J2v1ZivPjJACq3NJ04MzR
f83hJmxc9tS0meMAHa2eKEG/FXvXP74EzdVpnfZTAhQMXECuanc0vxqg48ubrwJHW7Y7H+HXVrjz
01YMmpv9MgQUhV5ivz/8sHepb5LDZUOi0SyLtRqNrNaGJEtYDBo9gT99X8kVsTVR0Wt7yX8vCBdm
09BJ80mf4mBmBom7u0z/H1ec89pQNws7KTBd6OZyc3rXKKlgD4qGwHmtVrfAUk4YQgdO7wnyiW0s
AGhsxTAVV3kcATjTca0+XwpJUSigtViKCjpPFSg588T2neZrVfqX13wznCzZM3khmwJW7dxQb/QN
1JNzbHFbPxpJ/OxoN412j7MJr/ulAWUSONnmMauuLC5ftPKyWdUro4xgkd5KyKroKSkf0qvJMyyi
uKC87QvBebDp1iuD3FwOMhpVTaSsAsV6iljmVxAZNEVGeG6JjziDHAJAcmjIXsBg58Nidd7UVSPH
gXpnAvl2JadEf4p8c9/57Cr7atzpu5QMj8k365RE5FglO1PgMzzU6Z9PUHVw8C/5DHQrnX9CU0nZ
qDZmHKTTbribf2SeWV054Wku74xUDybtuUEW60b6EdGSWH+o9PbJOjcBDU2jYQJ6LJCbbxpQ2XEr
u3J1bQ/v2fQ3BxPS5nhrorvQAST8fKQOLaiRh/qyxU2HLCooHphPRKXrrW2O2xdyrDIkuIESOLdi
hAvdE5RaA0A+Do6TnCa0CF/eflv7HJhXtH4BhbVk6c9NAM/TAQZjI7SDN1EvdtGrOT2PoyCdung4
f4AYoIhaROENUD1wB8hga7HaRiGsoCU9J7he7lq9c1sAwEGKME+9q1ERr8Xmq29tlBsa07DNdRNG
s+kr6jZDKJN6b7yYyrsZTTuzo8ewf748m1vjhOwrCGpRZ0RWnjuOW3CnmWHixAFuXRKSuZE/B/Zt
le3+anCgw0R6Ghe/JU99vm7MCO2iaGgSWOOIp9AeRT9riomJfLxE7+iokSSGSpcoP8rX6T82mYm7
HzJlH/InXLgumqYyIWUaBxpOnVhvIKybgR7cAP1b5FbRl+lFUm5Ac3NSwzto36rfIbpT7er3xHy0
NEPgvHwH6j9f81G/Ag2qCaX681mQbCdt0AMWB5M/PujP+Z39fd5199HdcG8eUUU7YGLQvd/f1eDb
/44CxeXlVpf15P0akHGUnf6xzx0lsY1quaTBflqQ8NrwjB/jLaDHZLhrgfv7quznK8eX/Gwgffgl
csH+dEwP5tPlr9h0utVHcMeL2oCHWa7g5+rwVJloNNJsUs9unR1Ua0dRQ0hBVnnZ5NahvZAYITSB
ag6PgPN5L6OEgT4eMvLprJ1MaKFb3XWfexV1dtFt9v2ysWURP0/yb2PcdcqJB4dGDMamU3xIHjoV
W0sUBjffUibgwMCFLVPJX0NipeukAgqJQb+AGzPwFZntryiEPrSunUpW3S7XUs1h11H4FgOFe3mI
29sKBUTgRVGFxv/OJ7QoozpsoFIWTC7iI7srEi9/SF7nlgz74baOdvGN7DpvxYP0Jr0Njicwv7xB
Pk0xuHgA8gQ5FZLS5+YttVPmCF1sgXk3HmPmhc+Mkeo1vA1Jlb/+FFjb3DXYu0txAfQ/fH8kbUom
jSAGCOp2PMjD3XBt/4g7ohY2kYantnYN70nUJL65SeCokI1A3RLEANwIkXYuc3D4Bt0369A9MRcg
pthFE4FgKjd3xsoO99pD51Ne9smQBIbx7Myo1tle7gS6/k069vUoiD+bR9zyBv/vqJaZXl1lTRVO
G+ew1nq/kJZ6DL0umL+gYClMoS4e8MlDrAWDCu9YvOTcUja3TsgkzF8BFYCR7ir0GLgVPcS2bx77
51Hbp4wUz411raJMGooS4FvXFCCp/zXPBfocynVhyTDQ3fhdA0taJIgx2+7x+/e5QM4sJ5yNGL+v
XusTcRaBj/zash7x4kFHJakE5v6fhfttj4vZyWijqR2wiCBvtPcksfZ5mR1b+zYsTCCb0dXyJdJA
xiV6bAlWkS/p9cooq2YGs9qOBSfTv7yxt4/D36vE014VeZyETYVZ7HeTH35rdzrabY7Ns/TqePY+
OtGUpDKZfoRv1lddIfL1tAPtnlrtL3+HaJTcrlD7vpz7Bp8RoU9Tlr72/U1diXIiy+3x04bAtRkl
JwXZS34qpYQiZC5bb/ai05t1mFzjqn2J3fCqvosfKj8RDGozsKzscYFF1gvZBqtkErBin+l388KW
1txrw7Ux3RTodL88hdvn4cocN4eGVPeor8EcYO8k6cEKp+/n0qsCi7lGeVsLMdnLE+DSfC5/X4Wy
snMAvo4wn4Ob+dMdLhKnJviJZn4y+s3xD5Hn/1wcV8NbVndlrdDMHmfEh7UyUF0dEkn9L8P9dXkW
N6PWysriqCsrWmdFk12PSZAd7NvJ06+E8E2RheXvKwsgQ8lzqsFC9228wl38erzK/NJPAD5iO+jF
eCBnvocw8OVxfehCXFosLhwDDo5nMYV36HulR4e9DvrfxgNUDbgEdnL8pkR/9ORR70XaywftjbrV
vjjIV0hFHAwP3cXutPtDKOmnJeVC+DxUZp7aWNJQz2DHsAC6zDoRUGBr2+POAlTExz2JL3A3JQXy
iUrQXgfdBA1LZBgEG31zcoGqclSUEBalGG4gSPGgPhE7eNrteohH7/XTcKr2/c90nwbjQ3SVBw4y
OY1bH5qg3Le/itdmnz2CJtLvjp1Xfol+lHthamfZ7/yKrz+KO7C0UI2jdMRHSTf1TvVLr3HRIOuD
F9ktXX132b82q6crazwBzKTGZZPiJY2DRHdjUHlX5EdOMjcHeQFa5QR3Nm0r9qzNcbF1VlG+NDMM
rgN36HAYX38qOwqHpjfDN+1G9qG69FL72cnYK4fwpsSxlVzjuqMStPDt2yebjAdpnwG2c3kaPqhn
Lkw6X0hCV22nhTK+y5OvpRvpCDz8UetcUFjUENx+jCFGMD1rh/wbHn0n8wr4GOuO+lANfDdL0uAZ
+hj90Fz5Vg4SEn6hAkfl22g+dtx62riQ3cyZIRUMq6QBrfRcLf9a7ttMFPf0LiRdFzggT9NjR2Va
6QmMySeHxETb716h+UgS/5voLbh1fVgPi4vahhEBhrHsv1R/79JbrfyViVKVn+FuSNytbXBxu5Pk
RAfFERwcUZPeSKQn4IzfTbvIG0FYj+zN/vnXZW/afGOubXJBG8q9kuE0sBnZ067sSjfOATUL030b
TYcynE9S1xziob0bWXdjO/RLD8b6MgWz1zztNaXyI8V+mrsbSVTNEM4GF/HGqUucZsKXOQ8MALjJ
1w4dROFSyNpLbu9L3vSan0rBrt+8g6/ngwtp3TBUdJixzvI+vp8PgGTc6V62q7xWcFfcelysDPHV
dDB8hKbcYXiDbwTzlU6cfeIPhN5dXuBNvwUpEurpC2UhXw5uWCNPUhaxgMW1VytQqCvcRNSo83H6
fIpJv618zOrqxqFDhscoJMoCpT7GyS9lpAfLPjh4NY1TfzvGJaGmA2Gs0k3yzu214UAVNwsntwXE
LZ2zx0GySN61ey0sduBxRJFPP7BK8qOk9ltLu1loSsMqfXAYuFwaEdfEsrG4zwfyDj3fyKej4sTn
AUplAKo3a2mgo12hbGuiQ/xTjZ7yQbAaW+4FuTLkdJAdBLaeLxFk7QjxFGYBCtdWh8JOb5p6FzPf
kfcqewKHWtNHaNgX5R82nABXBwvymOCfAuCec+oGvSZ44TVxEAH8VvfgUzZxey5EImUCM3y+aop0
1nRZi8Rne0K7mzcp1G3lVLBFt6wAwrjQ0oEVBJDJ89stFhL6jDoSbw38x+/kd2GpdsMdgJD8bWH5
gpU3V5JTtHqDQmo651dDYZwye9zV9fQ8d/Lu8vZcghjneTb2JcQNUOoEOnH5lJWpsJ6reVJRFVZT
n/WxZ0+K5qcjuCgSfzSbdN9TW4AoWiL6Z5OGpoIABMhEi0t6xUOf4PGK+RtGH7rfpGYDJFpNkjr5
AXgH9/IAN1cLEiT/tcbdohSrGS2lABZBH7zW/MbC76HoRiQaEPcqBZbTbjpJjYPWmsd9CLIPT8rA
NWtk43tnUHR16rooyb9pE52cS68DWuANzgkVWjeSlKLUp4Ccn17vOmtfzZBtF7ypNg4J1MV+m+E8
sSn1Uo0K1E6rWr3PB9ASRKErtdJhnBW/KqV4wfZIo0gveHMD6EhgOOpH4z23aKkKvVmjMQCGSIYf
ozHvHZV6A0sLl6GN5bKDbO4AZLiBVkL0hQDD+Q4AZ4s6VC2GGCvHytWAltVc0NpXu7Dc/2+WuFFJ
ujlpTY66DFqolOipjoiqBYk/tVe5wNKmd6zGxHkk2hLaolNQP12atXK/iU927obsaQj/JhauDHGX
bRC31brNFkOJvE+KE4Qs/KwSoKG2sBE21IP+XSLO2YeqdyQ2Y4mo3u0hX78rvtF+b9qBon1Ns31u
oZxmUhI1k9vUgqlcfvtTtDJBzgGG0w9yR8499EQyjQpFCG1+n6O7UdRjIvp9ziksLWzaHu2EQRT/
MuSvwrNk6/fBZQAqWgvCF6q5uMoqwPd2YzlTm+G0KkEFS7X5NKqOqE9xa7+ujXBX5dbI0sIok489
BLwXQwdQot/a3a/LG2grlqMlcAEXIgHxqRymT+0QmwqLg9q5Zuy9VkXKo1v7BglEkFOhXm4aOjeO
ybAbSBxjspC7MutpL0cSQXQgSnaSoJNzeTRbL1Xchn5b425FlFldaDMgcBI6DAy0UCB4mGiENpq0
daB3r/Z+JrP2sUiau9mCMg729fCl63ID5LNZ4w358GSzORUExE2P+f1ZPDOBPdeFRYcF+xRHkjvo
sr5jtSzSsd1cSySsQN0CQBeSSud+WTfV1PZmBcCmNroIheLF3Dq70J73rwVuZ/VdPrZtBwvALD8U
EFCQxpDE6kBMiKzqOilV/dT+oULEkn0AV5yGqr/2QWHIGVVaqiyleZxcJnhhenbVNOVt18mu0i69
QjQ6XHaijWk8s8dFesvOxqqqYA9+RKClg3ak66n6i/P4zAoX5ilN8UBRYKV0rvXxOu1+pfF1Zwpe
pJtjQZRFSyUoJgEXO3cJkFdoTAb7aADm7EMKrV00kP0hg+U/6wNeMsNSQXOH/tQzG5fnfish6ICq
698f4ya/A/DNZDrOpSbpkl0excdGotFt0xb+lMSgnWN5sSus4hfrGQsSswLuTIteplqbj83YiVq1
P4Al3FmF77EWnQ1roXo7H9x/zMiI9SzFaRw56VVuVic5+lay8CWO2c6hJjFLJOA1tG7OJIHaFzIu
xE53BVP3FmNXqT68yYn5/fIkbYRUvMsXnWrg3UFFyS2qFjltlmqYI0ny4tk3rqr+EZkrKkrFiexw
wTQJqxJsjLhc0bI4QdPrIM89qahxVArlqk6K/eVhbZx462HxL3Y5NTNj6IA4gs4vYHZ96IXhqWoE
jxeRFW5BGwv6dxPFgmZEDm9fmfUcaoIAsm1Ch2IiGuMWvOvZhviPkhhtONaYNxUMQ8N4GrxUe9X6
u7+Zrt9WltVb3UIqalHWp7ASW2SECmbgMF8YpTYOLqwJ3pQLPxbesryRRteTbgb6rLLtjiSjYbkT
G0XwrsVhP22ylRXOoYGTsXNdlZZLyMmyB1cHTWw43zZyQgwI4rYi3sZtx/49Ks6xNatJkA+IUZQ3
2qvELJ9Y+rVMb2WzAYpbxCl8cXDgwONO5UypQXm6QKgSTQXVH6S605TIr11xw0BaLUxHbUZ8A+3z
S4MkWjO5uUSyyEJqCGMbShfnZPM2JE+XHU9ftsin5UKPHW7A0OcBWuPc83rdHgtwLSGL20axn2RW
5UU2LdypYhKZ+jx57HLZIHrHUr9KKraDPPrrqDUDccDVTZSygQa9icXV2+oXWEYiAtEOzZ3jPnOx
dxwXOtzfjLTpSKvkz5ROzLOyJAQPqGKThmpRhPZOEGk5czw9O10Zur0S0Zt5iBSvKNB1WlapTfKq
r30kRcAuO5pjoFBQRuhybvlKNEgk12sTVA2atrs8OdvT/3tuuOmndsXmMomSoASTUUl7T4oET7fN
6ILGMYCb0In3iToPUcfukJZFNtu4U6JAmw6p3BNDdOvaSmvifPltZxnpKr6YXWolhQw75ilzfNBP
SYYb6rgrn+If0lErBBO3GWlW5rigWcwJKhEWnIrekk7AoyWaMs5hQVPdqqGC3y6AGNVv6tP8dnnV
RQa4VTf7tjaLCXMVJSGIcp7qwXIjCJQkz/+bHS5w5ammlW0FO2F6auu9DURwcy2rgg0uGI3DRayu
6GQl0zBd4VP3xb6NH0dB38xmSPy91tyN8T+WBCGDCkhPlGGVmDQy+mQP9PvQ+o5owjYj/coSd50E
dkFT5wyWlHSHNtIONEYRQbulLOqm3t73/+4WnuZZjbQJpXMYgu6RNcakp9fYPOTy8m+OBqUM44Pd
Cuow51tSb4YOq78sf33vAGAlmR12pU2sd1NEWbE5nuW5jn+Q5+DvMI0U5UU+5gB+yHtcf4k2ZqQS
4cg2x2OBgXbJ+UPWfIkJqxCTgs1Aio0qCezB09D4lzcWySxK0PxXmYLr0qbPIfmJrDW4pfHAOLfl
VNCvKwokhZrMT2J/7HdA4BUZGmv9UoRx2oxlK1vLBluNC+n4IZE62ILiLJBpVHACiH6eC2fq3Geh
PgDC3HXICjVMt7wuCgVBYNMBVmPgQhoUR7LakjGGfPzSGu9GcSpjKriLb64/CEegoYLnKeDl5/MU
ocSAVysSQ8i40xkth6lC6pSSQg6GVLD+m+eZCtEjUwcwGBpA3KJEZSd1M64tgYpiiT/18xdrqOR9
1OSKF01d7KI57Vq3J92burEko62Ugui9NaVLyRYNw4D7gP32fLhQ4l1ICwpM6fwziR7Hv+gRhV7V
79/nTgfTpmXOasCtq6j1cmYSK/9eaQK/2Or9ggIIVktDYh99ydyiaRW4WqiGimA5XKVyVbnIVgdt
ezt2kJRVK6jtxCAMBoIFC8qyu6Szd4PRktG4tWKRHsvWjOKmiNarD/k5mZtRqJ+Z4UjxLQqkczzk
hCq3SNObvhE9hTcNLSQrgOyDsJjnpWoKJ1RtEMgH/ay+z2Hu+FosdV6MfedfjvHLIvGXaxCVayqo
Y6DIwNd146IdaWl1aDgr2FNfdkE53eTykc6q2zSvBVoZ50ywDbdCI2YQxL/Q4UKE5GbRGDs21s2I
lySLdtmhhjwhTdwpUqGqHJFQRH+wdb1Ym+PclGZtodaKgvxabB0VJ3tMywwgA6UitRwf/2I2fw+N
R2RAIgaMAD2GZhfPaNcndKhJ7sxkvNfUO43OnizqP9gC1IJ8BI8jVL9ATcP7ZN5WcTLHaM/Mx52h
sKsCbEnpvQ3BPtuBhF/i0SszvqniQXA52DoVLLS7GmAaNhaWgPPokiuq2Zs6Ehu0iqNfyMdD2Hko
lL+IYWsr3BVETpwZpxtGZ/TJodTwxEl2c1vuLi/blousrXDXtix1JrlLYcVSp69qQ3CJO4GWzI11
Ecxla2OjGwfEV7h/IM3HnaUNnIPqMp7LIdIFBzBOfkejsuzGdPyLGgD4rfBsQ38nLja8rt9Y2Vkf
Lm8Ec7bBqTkz6qVNJRL62fSC31Z4JIA6QSxM05GwkbR3HW9y0MII/GwzJQrkCYhLgHexwSF07mht
juZHrUVlyqh8B2j/dlc8ydKXKiLQnHPa9248Tj/RDW9Mr0mUu+nsZsVRbW4vu8jW3cFGTyR6TdEy
C5Tu+Vdos9S1VlWiCZgd4yHa0eJYxV96c9ppVNSeu+WOixAGhKE04FP4pZOsum7LGoiOPsz2feO+
ZWnkxtBOvDykrTi8MsOvHVXsrLTkBVfx1DFiDsT+Kb+FyQ0TNflsnTFrQ9wmHnvNqPoOpxn7Vb/B
FBvJ/Sz5ZuiJ2gu2thfKzIhKpozKwEcjyeombINVHlchxPqb+gEEcn8Oe3HWv87VUGpgDNLQwK9n
wLjMcgAdC1ajXmO81eHh8tpsDQTkfQbS7risoun33N0yKQPL2tKhnY/1vVkZ97RoD4b0/hdWUGlA
y5xh6ODbPLcyUfxqCwKgIGsTUKcSfXiwpl7gZps1FtR8gbYCTTKoTLnzvhuY3IwpwDVj7VcoWmhV
5xnOIwNncpZDVWc6ONnepHuwnJBcO0mytbs8zK395NimiX81IBB4zgkm14naT5hMq046NIk7uxLY
LI9leU0iKaJ/nP5B2hXd6B89/Ohq42Z17qQwKx08ZdqxcvsWRI/VcFgSJ0YpuG58Hhgs4eCCU9oq
pLQWL1q5+9w5VlTVaLvCAzAGwwxoZuS49qFqgdTZ/vIkfvbIc1ucR86N0jVlAlvZs5mSGcuoCixs
jwbX66X9HBypXKDPbKnMGwPPMzYA7ZkoWnLIi6whvRk7xLaY/T/a47bzDKJ0o+k74EIkdLg4v7T8
F3aYkPFke+KQHAcZFZ6DFuf+bV1FRa9PeJ1L5TdgV2/zJv0iRamIP2kDY/MhjI3PBjwTdbrlCFt5
Q5jbmZ1HGI+S5kSNqGtlMjHxNqmiBNf4lphOckgbtJY037ry2JaWf9lFthYQXWv/fgA3UilTB3Oe
8SBMnCfFuGbSteYPIqjexoUXw8SrCPVf9BRDEuF8mHLe6FKDR3WQxn5blwQlUDokXlRliCxoAdKp
2xs50SvfEGFvt5ZyZZq/80LFCVLTSy9Zjl68dA/whiJKtmy8d1HWVnFrW0h7oY/C7QIo5mVyObaY
xE7yjfpgv5Xog0elA8QgHp1+jJNXGb0L3m4NK9oxkI1BziNTXy6v5Qaq//w7uN1hpuVQ1Q2+gz2/
N655qj0j+B6+0V357JyqnXQyb7MH6zHyBHaX6Hj+ID23y733q2pSJiOHE0H8O/dz3V1wHuUicaqe
5NZHz1kuynNu5GpgE/kgkF4spLAyZ1N2smIIIZIQRHmLLnzdbaDTPDJ/wcKZ4anrK6J1AZ0FD+GN
/oRzu4u/rXasWbcQv1AwxwWRCnLTm3vq6bfVE9CYuO2195VNzIhQRoaX6btgnhc/+jTPoJJEPswE
Qwvf91LGDEwcEqKtLhlErn84HfUpHfeqM+46WlwnbX6bQhBI6THw9KuRT6Jr4RKPPn0BNC1xuV+w
vTzVSF32YZVQGfmjafgi12j/cprvuGO9VI103fT6m2DEm56FZCxgiBAJhfbp+Wx3c1bNDptBDyAX
HpDup1gaINZQ2vfGk524jfxSj0cDnK6EyYLZ3oqM8C1z4UHAOcCz4dRWhaJ2p6KEeQNfzm+03E8F
RY7N2VyZ4HzJwj0mDC0F0Z96dsZIXoN/yiRS3LmVCCz4+dUHv13Z4u4CmTlr0WTpSG539o/W0QlE
Ke4vr9ayGJ+cA5JXGhAnWC8+Vz/ldY9kF5wDMqFEayUfxaeiB6+a8h5L17bUkUJ0smxFdw0rZELC
DeRIfMZWM+dJprOJ25SB7W9+BceTonaC+La5TCsjy99XWz6pixLM+hYezJlT+IljRn7vyGRuFhFp
q6WkrjIqsLnpfegU+eDFQNKNO5frxMb5kRlJMKrPuUyJzZ6t8WsBEOLlNdsaGwia8cSC0MzC5nA+
thjEcaVaY4ONGIkH3GQfTKHRe/rcx646sJ9ge1AENjdj91KYBg/acvf4dAcOaT9lDs7kwbyqXsbp
1oSuTx1HrpY77pie7OouswR7bWtCdWAAQaoPN4F3ng+U5Unfaza2MwUdk+SGCVLQ0i0E7QQHxOaE
ruxwzjIzczRSE3b6sf4uFw8No3vnBeSVu0kKHXJ59fSNHQeSXaAtl3QwLiDng6rmsmBSG7PAelFA
ryDiDV+cjN/Q65/nnEMrVXXMh4wF1fx1iEJSggG/lB466aS21J3G98uj2drMa3PcEpW4PQH8mqOd
bDBIMdzZoGoTknxuBam1EW59GqelVVovwMDeAU/VbTiknjLeGaPn2D6LAPkSAumXtOqlaeT2ci61
41hDcTeIin1eH5LoGaS6pEeOWapfIKKoGK/JrN9dnsxNf1+5BndylqC2HLM2ZUh8gI9LuUdHDlGU
mxm5nMuGNm9ESNxYlg5pUzzVuaxy16gsbGeoQ8XyvjbBO9amJBociI909GaS4n1smP44QFScHXs5
3CnZ7BcPBqjCZrm4ksNOsAO33AiUkBB4WhqsUMs93xSjkraGZNQsmORrS3/CE1HYPrA1uR8pRZTS
oOjJDxkCVXo8pgYLkJMgSv9rYbqOGpOoimh2t9wVpTQkwKBmg7cFt8NlNXekajZZUIDCkR6jXrlq
8+gqXfq+85M2s8e+FgCCt4IK6gPITSCBC7pr7hXRW9okN5rOglobSYI3qRCAtoHBX+hvl6sCQGgI
x1xgqWsnHOIKRUE7ukG3vZtI10uX6OAN2df5SinRXaWhNIEXqew3w64z/7g8Dvu4N3yoAyxNf+cu
UlFpLLPlUcg6O9/RUnrKnfDPE5vnRrgdqFPopoEfD6/CMN9pNSO1Nbpi/tctd1+N5eOwXd1OoqZy
WlvDQyht1GM03iE3eRD74aYVgCwXQnJ0tPB3u7J0BntB/ATJjEaNXAEAt8qVb5LTieidtg4dpJLQ
LAuS5KXR7nxtSqdD4dPGzaeUUndInT1kYKG1B9phgii075pIhkAAvbkcxTZ3NJjWQeMJdzRkzmoU
GyhRycv1oD5OknVVofmjw3JVfzW8RbwBdJQyGIPU8+FpWK46X4YH0P0h0awDOLSMBI+bWNtlxQQ9
AtF1a3PpVha5/SyjbZYWBu7IFZuOWrXvJki2GILr1eaqWXhgoNkcohs8S4dRV1rY9vAPZr6id6bZ
GeFRGZ6rEodPLajrbAaopbKkIUNtIyyeT2FLUyiD2w5SOtbQ3kaZKt0UWdX5lz1ic0Q2oPN4dsIZ
+ZQwZOUtoLRwt+qQZVzqH5DX/dI14NC5bGdzeVZ2OIeQG4vFk40metV/k4ngLNx0azSRLDSkOKZ4
GF1vRF1RURt5bRVdlurstiNkx6XbIhNcN7Stgwpcv5AKh/DDwohzvigydu0MnXaE9Gaw31qJGd4U
jo4L7Aw9hUuzajJHSBtEc5BUieqCWIMSXe/Mq7KXfOTeTU9OM/1QjcoTlRSIIOVquiudJD0qk4Ze
+bCcvaZOmpe4HY0deCpkYsfIkBZzet9n9UAs1iEVQ9Xypk/wHdHYKRAsKePDmA6xW5iA3MmFOflA
/7B9X2T0KsIvEy0BOAqKRyKx9yVi8Le+RTsKz25Q5OFedD4hIHmu7MKYWTBK7GFq9QekMsy7lGmp
V5URfaNSbQhWe/NcBcIZMA08riBdxB05dWSWZqyNuJdMpIZKKtFd50V5tF7Yu/wj+6lYXlK7QNBd
9uDtkf5rlS9KxpnCZC2B1dIrnOY0Wm9R/S5p0XEwni5b2tr5IHl30FKJIgoIFc7nlBno924KzKle
AXBYy+yxDivRJG5d11E2/qACADEEf39EjqtWOmliaIhSD2P7wpz6VgY8yRn3lXPI8oHIaUW6+PHy
2DZqbjjXVna5xYvxq1Lv4N5FC6kkg8yeZiWubkojlK+yMcrvojxK0PYyTN5gG9IxVJXXPFI0b5yy
8gjIABWs6+Y7ffVFPK+dDRRcJaE9DBpKpAys75GyU3/032TSFZ7dCKxthSrU36C7iRow3ujc8KWm
UdqOwliUoGWvPqYZmn8zCKmLuuu3DQHxgyQAShF8zSqm+sQcRN0AUjsyqg9K2xLrm0j7eXNTALMI
ug/IX0EO8txVm6kB+2eNOGSR7yCUc0/pXuAvm5thZYE7OKau7vocwCxU9zRo0Ny1B7CYHDT/JyWT
J3k2+IP+R4tcjE8NiyX90INE2fpR+0jypXr3JuXtQaEHQKeRupzsa6MviAZ9ACslfS5S/tk6lBck
6H9ndZmT1WU3jTpjGpdZBXmFBzrVI9vHj1TkIR9p5U+xe2VmObNXZiapysKkgZkRUZQYUF6E9tU+
JtFXpPjJrgnQsBV7L8gD+igDeNUxuun9p/fZF0H9tsaLpBsK0rjQoG2DG2+v9SAsUUOcqtXsJmDN
qcEmXlbPk+5njYmXWSHYhVu3EVyBkSQDEzxendzdCmnCWFeyJEUbMhQxHDn+iQbLLxkTpck27Ri4
JwDbjfZ4/nScasAIADCBneZuLE+6fQS96mV33TCx0Apj1swlHcBnGa1mTtOqGKCP6Rsv6RUVMe5u
7HAFN3gDirZoisdpdO4kKHl1ZVyM6ZL30IEaOFQ9NCJdNfzzJTmzwy1Jo/dWbjp9GmTlL2CsQYcg
RKNvhETASdATj4GgE5gXzI1ixmzJnNKgTC1oqF8vbauN/C5EWG8uieks4GZUu02+yZ1GjiSnnZkG
g7I3mush8QHE+YtVX5ng4m5kp/ZYJzAB5EqTn2Di/0j7zt7GlWXbX0SAOXxtRgVLlkXHL4Q9YzPn
zF9/F33Ou1tq8Yk458KDjZk9wBQ7VVdXrVoLHPj3TSxV7WeMF2Ax/EwfRTdZIMfbMEkLDI5nSzvP
iixc16TRR+fv81r+ZykquLJFeXmk0TshqGErip6Vfiv0YAUHSFQTcsIGRiYboK6ucrNPnoTkz1oK
Q1jcGBcjpTx+6LcZU84jZQKi/VETMu78Q7dnnycLKVo92X1xTmMMu8YMrdZoz5GeOKWRP7c2NI93
oyU6lYlCQjgTt57BNLfqqReCtavpoRxkJleFkM7T88IZrDmQacPDmqLLpNI94zV/ZEHz8qKRwLy/
BxZ38sXEUIcfojtTVCA+2ye9Z1eS2bO8rU7WfSOLHubCCHXyhxb61XIBI1LhIrxOmSd2eOX0UVvZ
0L9oKuq+u5rF+UMu7rshVHNRmkfDGS0pD+2Ws9SNrAt4P+R6oEcbzokPhTUZyk42Sp07fNTbahOA
kc8WDFCnG6whWqBw09sztL94Kzlx0KYNnJHImHmBxEZorXNizmtLf/VcapxTz7gf6SxioXljyc9A
VuiIV844Gfdnfwm1AigfLl2kGSVQAFNHL/DYVkkYiCkUaOgXyJRaXozO4+alTky/JEVCFDk9psrK
vbV05i7NUmeOl5k6kUIMS4kUqxnQ7BIP/J6T20+5C9YUSxcCDIwRatpz9n4mdL9eeRnb2BckjDHm
5U1U28iycZlvJY4mWbWyErIu7We8TZHUQ4QBsQjKN4uh50nF3JdaV5UesdkOuW2zzk8hO4DH+j/P
SM39Cv9rjFq9NIFyg9cBti0E40FS6ge/fZeVzgirkrBcbPXimpjY4sJp0K1C1y12pEr5BNVHzq/I
0HQV1YD2jUUJ0mUZ/UpZJXIkQm+Ic3+DLttDQlaCWAUA/dSp1SJQkWkd2pV8bvOxiSLEa0Ox9hqe
dxt9yJDCQDEFdVokkigfxIaDz9dzR1LBvbBFYXVI2/DhmS/fAnHTtxufD0iC1l8l/i5FJ61e749x
yc9emqfGOGbhOCVeAQ0FTwZsN0f2ypvOflk93bczvy5vh4kK+Jx2RraHOnQFuI98IGvR+iW8i6y0
E6LGqdIzr36W3GMSpWbXrNFMLA/tH5PU0fOBFgYABKgp9EvUBijWvsUGGL9ULlfGtnTsUIr437FR
+9IXUmbiUizhGFV2I2tGMXanRi0CXZBLwkBj4P5cLvnlS3vUlplCxkNT2LwvwWQUik+t+ve+gbWZ
ozYF27ca580GCldqA73Iz6K04oTX9sPsNy9uxDJCi0ZXYt9lLeTJEtDBtrjl2EcQ7wlxAl2lHwEY
r/vDWlwnDi0mOMos1EKpdRqR3WR4ASDk4nFAFOPrce/EAmmKz/t2FqcPCUKkg/EyumEx9Eo29qYZ
whbVytfodbHucd7DMKxRdi7uAwHviZnEbe5Jvp5DqUwkNWtmuNrwLLcOI53/i3GAXoIVVWguQHb7
+t8PgzZHSgx4ox5UU6kE5ApwpWy3RjuwVOBGZ9Q/dua9crEXPHaMGblHbYPhYMqz0hhMk2je/0Ea
zu4VHrCZUtSTSn1Hd1VDsvpRioHq5od9isX00R17f9xLfp+HM0ZWmZ9R19S4BWYox7ifK2TIFUob
pPOnmKhrQkDLVhB9QsAMNHy0DhADTWFGmjBqIIPr4qvBk1DsH8V4JfZc3Iyglvt/Zihnkfpy34BW
CYUjMCZC4Dge0A+UrOEW5ym5cO94/GsYBfz6b1s8fn+9hGLFc9iMDXcWq5QE5z6y2UYkvgiakLA0
uLRdOcrUqGh7dObUG8QobqSaOw/yplbALOxlZGJXelvWjFDhFIAdoTeGGBTfa2Yr6jEQJR77fH+z
0Y/dm6Hw11PHM9B26CtYYU/1J3S97Cfvb+X8iQ4l/MbKTUXtudkWeuiQfAKmF/KAdAd+2msCyPlY
7pxXlbTXPI978nKJ/QrwpDeAKZFWKonL9oCrmNvLNYFO0oqRoAIOBHudYo/Sbsg5wvAZkFqKszKL
1Dv13yP7xxI1i73G5lWPa/js56acbEoNYWH2EBli+V4nR4Rufc+v7EHqCvuXSQRtM1gYf6AL6SIq
dUMujNy5yKZ+w1YF6mRVllkawLZm07LTkxRVyUhSURwcfxCFzcqY5/1HHToUUXjoJaCXEZ1E8/69
8JtoZ4iauQR+Tl+iv2VNBlc69G8pJAiaQzasjHbhMFwZo/wI0yWNnMPauQ6LXcpWZtLE+jg25sqg
1uxQsUeqKXkh5LDTd7IhBf6xLVVwG03bEtpwDafHLdSwIIZA5CQ7Fr22UeN4ywaxHfu8wY2dff97
Fhf5Yo6puwBt9uA16iUM259cX9xy+fQQxqU+csIuTICKz1iTieqVWVg8NxdWKXcKxb8MWu2w2iet
1ci+5XmhEWe81XTjiqmV+abhLQOTR5rSYxM14IHpxelNqQ+TqKwlkug8279Oyz9D+k0GXGzWDkJt
gKNgSGz6kypvXZVsW04lE5ebYc6TMmGcAFcGK09WzogEnQm6HK9pcq2s5q8vvvgIqc673O+wuRik
+sNe2iKXeRAjeSc1nSGV7SZJQIwvrM3xko/H4Zlp3ECkhorCvAgXdv0yFhklZOAq3ocGBTHSkUnf
dnZ2KtDIQLr3+5uWzqz8e7L/sUcd1jICBykyq1jUQHUKCNkWoWDmaacPBVqdRCSPUE5KwSQ3gBm6
1kJrxf7ipgIRhjL3+wEkSXljTYulpuxU7py1wA2M0UM/RoCcdYcJRZVO621pRC5rlHf1BIgfyvcR
lGlDR2Ym0goryKPFNb/4FurlWQ1cM4APkDsLidWz6GkA/ZmhjCZKvRPypvF/c+WB9w2zC9Q8EiTX
Sw1u3TJBnzx3Hod3cG73k8VBsWlN6P635enG91+YoUaFnt4665WcP2cJtA6AGQNbY1EBKy+yEZSM
2gKtn3rU1xqp68jTUwkYr7opelNQc82o1Sne8vXg2UHLDGbHj++hMpQ7BZolWwg5iebEA/qhxPlk
oPenO/hpEW3ubxLq9fK7R0FpiJwYC/kljq5H976GaF70+XPslcemys9+q641yi/tQ9ShQRA9F14g
FHy9GKEatR36PzBL8jg6oeArG7Xm0JLvQf/y/nAWHRyeMYhyIHuJCip1U+T9KCJPXvBnJRY+4ki2
5MTu+QMvgEERWishbyTsZ1CGehLXpjQgp5rlmnn/I6gXLp5pwNGAGgXPW/zC8bserzIUkxcqde2i
rxYvtURHStDwhJ9C9g2ff7pv7Cbmh8QCOm0RAeGtLgFYcG2MCZlR5Jiudru4ODMlfwoHaFoXTUsK
dtowU4F9z/bsyoVMNwPOY4RTmZkA5pQqemKvzfpgi55SYajdehottensItlX8QkHjaknqxnfKpTZ
WNdvzI7r7L7eTJD1khrj/uBpHavfz0D5E/wieFpxQDRef0Zcg956VLXancLn6ZgJOuBPSWcrLfHQ
NG6Ots+YSgZwWz73U+1C2Uo5sz0VhRlI22aEFisp9wFnhwJBHdzLwcZttMOOS0jLHOvzWu6DLrn/
63t5AXyC6EJBzEj5pUAphTouvdotNspX+h2anV5C/W9yPKPZsY+VKeA+qp3KaqzeafeQ4Dr3u8aY
juxhdKKVfcrdOOVZnuPiayj3xeRizKghZo+3WxM5ar01fcLoiNdxMXrkz/doROTHN1aeCQvngwdf
LxhAQEAFJdf57y/u4bSdSl/L2MblQmOQc73lX2c5bS6Hx4TvvL9Fbj0CRCagcozUBmhosWmpLVLW
Y+81DXZq1BWOklVuFr9rVWHHQQMdKH+fx5wxcRAzkPufhvlu1dc+WQOn3oYe80eIM3gMGXP8UKc0
8hq+Ywq5dmNod+RyBYRqdPJPUm5EIq+PjZEzPim1zvTKfu7y495WZmHBTSAXBpISYAVAvapSc+6F
WciqWdi4YvTqQSy3z78jn98IaUZahSVKcSziYDO81NWmLx6KxHeqoNFrwZD8t5ADkygvrkQENIxv
PgsCh6y3iLwIOtsU6lpgel5qy1RoXKEG25mwzyud8e0B0egQkVyTjKH9CQdbjh5LdiCgBDFjgV9J
LszzfnWB4xvQL4W8Pwj+8B/qG+Q+qzIP95Pr5yWqFxqQkmrPr2EobiPB2YyErqxZG0lQboQSqmAE
s3DXumgBr309jc1YfQmFg1JaSe96uYG+z7b9u7LmszO5HtwswjRj2UFfCOdIrXmnASDKRoF0VicH
Zb3xMA66OIAiVdppI0FEgLrlMDjT6mvm9swB/ADyBxXPceTUgAu7PuEM+JF5peTVs8E41uYrNNGx
TDhdl3crruT2AqAsUQcr4aVG4ipYGu1iX20yYyDfGVGNCUVdUYfmgW5xkJlrnA6F2s4MbdWQITjH
maERbFOL3fnW9LjWbvjbonw189RXzRHRhYfLJaGVJPiBc6uP+mBEf9Vttsmg7Qi5ByLsOCexEiPX
vwGzAn7DQEcIasuyxdi8pdg8GSH6GFuFnaw0hNz4e+qzqAfJlAhsPXfZnXsdBMG6YmakALBrTZGL
7tCHHNf18lMbjwNLXJ5Hv3byF6i4Y9CZ4frkz+tnRTxS7z3CkpXd/suKfjPnyPQjWQy8IzA+13Ou
sUyfSpmknierx5wLjuRMTqhz2+gwGqmBUqw+qw4aW8yrff+kzeOhTM+CDIhBgPkBsyJlOuPLhh/C
TjsHuavyDyX0AqPqPSweElRI75taWEKkeNHgyePunNNe16PshU4OqgjtieFI8lIH4NxHQ1aBuAX5
GINdkwycv5wa2aU5Wklj4oIJW7lkzgoKoGX0ldb/8dTN1WvoaIB4TMBDjZo6qRwErgLczxWagghS
TdTCAjOAjgBC5/y1prnbhZpR1aBxndWYkCmnDoDI+HWEBAisAUbsCSDqeudfxXo3ronmLhr6FcLD
KcfOmP/+wgEk4tjlWSOELq+WgFSYqVsgf1Y6Zbhyi97uB8wZUOIgpmE1uFvqAmuR+5QUJoxc5ZzI
gKGIiZl7DSkZPclJyPImmH7u78DbRy96H+SZ2IcDiFm6WTJk+vIiiv3IbaB53j58idtR/2FIdEx1
tETaMfQr31mjsQv8BOZawYaGa8O5wDwYGtEXAzpeOJrrqVXFhm0GIYlc+bnUJwOCnU5t6e3ryihv
Hq2UGeoK67kyqqIgjdwUuFgJ6NjRLEmgf02E31Smb4skOLRGBYBsAgTR+3Oh+8baPcLP+/H6+F2P
lTodCQIWpQ7xEcWb7zAEgkF6R1q47gmCsKIxmI8TNILBr04KWyVwruiyOrIkW1nypd18OeXUdSZH
KefLLKZcISN3FBRdhHRrsYur8/1JvwlSMeezdgqy5QqiMdoZ1OIoy1ncRK6ExKCaBZB8FlmeKNyp
30B9+L6x37chPbmX1qhRlW0bglyljtz6MzYTvbM0gu2kqyav87piAQxBWqswOTIYk/H1BOC5LQPi
Htr5HkKTgIM1pH6XSbthSWVD49Ju9Z+KRA5jRDqk6o3BaAxmo66sBQ1W/N3/yszzx6KDD3cd9dlB
FHVVzIuR21mC0e02E/EdhbSnCSLVPIDao85uG6PYlHZk+aen1uotmeQb1hIS3L2fqZFth4GcQ4N5
XNNHXlw/3E7wDooIoC11NIe+wW0Rzp/WaoACOU07GU3JOTLijEggKft0fwmXjgd6V2QWxLfoxRIp
e7waaynTlTE68eRNNiV67m1kRtkza4m+2wAeO/PSEuUNqrbEo26AJXYkguWXVtlanrJLSls0GOQW
3th8838bG3X0g0orBCYrMLYWijrBYzscunAgzQp+jC77YzuhF2W+fEHDjKokraEbpnHGgV4hcnnF
qNpdmrg+gtFpgx4VIgCG34qIR6ddxzi9HZ85cIF812s+/XYd8Q3QVJkZdxBH0RBHduoDiWPC2JVH
p1KOXrjzygee+7o/o4tDhQjNb6MK0BoaFTsN/ICXNxvH7mBpR+G9NNOf4jEy+E1sKjaAUCbkSHJS
rqSiV8zeJCB6tLD50ESI3Wbf2uIpP9VGa2nmtG0t1iq2igHPc+RXBnvrshEg4hTOeTrkd2mse5L4
fRLzQ+wGjOU9iIc6dkYPKQZuBaVBqyPP+weRB06fLIM09qZlmg3x7i18NnGnfX16U0hJEOhDDMUC
tzB5sh/3+1f7+/H723vrj/GRKUi3xn29MFTkliECgPw1CJt+ezYvYq0UMvYg0Coz1/vILOaTM6Go
baxsndswC/VdNOIC3iOAnoAOu8eCK72uGjJ33Iov7Udw9D+Ar7Alh3ka/zZmf/Ze4VgfYpbkhRGt
ndHZu1zfVLA+8zOhYQyExnQCveqFJi0DIXMLY9ijKrDzbQCkoeyCmz55WANc/uZu75mj3Co3Qk4p
lmSY26ROehqgZq2zG+1Q7eQN1DAdwSifpUNtQabCbuzwnD1rrmeyTvuqREQ9MO/J8+oCrE0B5YBZ
LYyYQpu/CQD4wpL10g4sANIN3sgt77Amcrq43hczTnnfoujCKsyVzGWYhkzqSUgepPEotrpWPQu9
DvLq+xvsNtq8XmHqUi+YThnAg5q5rHfgu8QQyl0o/oeUyPNRRYc3uv4lFBeRDaXWNZT9UVAqNnBr
cPZwr8VammthECBNQNgGSVM8ggVqEF2mgU6S5wJXUv4OzSOT2aG3BjlaOOyI+lHNBD8D4kSasnWQ
Um0Q5Txyj4Ihmk88qVceVLdpSbwtLi1QtwTSkhnjFbDA+U/oeyJq9MglD+xo59JflbdyV/R34l76
1CDShBru/X2wkDq5tH5zWaAilfL8COvih1/q/Uv8LVnTLvnqDf+BCM4YmeImLDbFs0DkNTnrhWsY
s8qDjgubBBAyKlMuZpnQClWJJ09Kejx2nOokr0HU5oNz6VsQYiAXDyOgyJQgPkKd43rqw1rO/dz1
R4bE0kFFRnRlCumzS5ugzm7WekrjpzCR7fsf5g+G81K+8J/pNjiHeCtJ29gj009ySB97l13JR94k
+v9lHP1+mEmMkc4wdFVf5eoYwbgr7IrXQA/O8j4xmUcchoCs3Qz0iaOtzafl4uqL86Eshtka6AGM
odknAdIa3cv9CaWj+tkIYl8OGljIN91AJMEgNZWtyOZwvapslc9xqg8TWqTWSKxvXva0oXl/Xoym
7Js0LcopdwXijbq/y5+THbctDqqzdsWtmqImTp7YQuVBzOQyO++h2CRH3/b3wVNE1sgPl1bocvLm
yb0ckxbD7cowpEh4sXt/S/SfxPb9BVrcdCjtiKgCIwCCqMu1EU5mhNjjuNzttyKoMkn3Vbxqz6DU
fVYepYikK0WTm9cQFgrJTgjeIRGJxJ1ILVSFm6aYQxJXOPIJ6Z/qk3pEpLkTfsLjmlNa2H1XtqiV
akBv7wdMUrrxLtw2xHNKq31dI1ic/xHKK10ZoVYpkNUBPP8wEmySR8Fhj/x+bcstjgPoQEhh4i2J
otf1GoUAoPNxUZbu9Kf/FA7Bl1AR/tX7vL8VfpsyqZHgikdRF3p46AmmC+K8FCeAqeelm7wF+rB7
si1r2BFEigePvOonJyKtc9/kwtzBosqx8HZzPZe69cFwGLc+W5du+uSXhD82NrbdCnH5wimaVTDw
ksFmm/vgrifPz5i4zBmmclnuIUo0wgKY7vsrF8eSEZTngJ4GeoOFPuS1EVCWpFxXBLUbcpsI6DBQ
GqoAEtyfrdv7D8+lOXuPYiBeTDSaX0q0qizKDNgQpUDBMYGWR94mifl/s0INhW0Z9MyDjxr1xjPD
5yQfxpVx3ABAME0YiAYfgNIHHkTURS7lahjVHky03HYSP1lGs2Rel2Wkox6LkYxWo3e5rvlbRgCH
1ibLVrbE4kSKUCHA3sOziK65cLEcS4Kf1u7QQdAc0pup3lYjtzbMZTPA1ANajFoqjXORgtYbRx/w
mgqdtxIovfV80rNOhxYLIJL8Gxt/dNMHumagcMmtMd3QAdk8x0DZzI4dLdgAEl7vyIlJAe3zgM8o
xsqR2FdPjsyRf4Ei9Mowb7f+tSEqZOIAYQP8XaldsO7pKfr4ugLdHfb9TXlTFaWHM3/FxV3ISFwu
BzlAEBIBXYhVPwxf/ncGCu9N5gClhJpgaBS2o/RksCrjxJNtQFoiGXP23Uei/dzij/e/aWl5oS0F
KpaZ2v+mUB1MuZSmYOJzayUMnjiN1YxpCuoVF3lTMvkdORD9uETANqjRXlmZxilQVaZBMUHdcrv0
ybBYPbO4nYLMEzCoiSPvUPPlDV3brFzWvwCw6xsBa3thm/KdbdmxgMPCNjg8Xh9QjNYLo9rI2+5Y
W8gIW/nmM7dS44UFl0pinv/en+DfZoZ75vnrRU+6QuBa329dQDAt1S6OElJErF1svIQgx25J9uAo
em+hiPHE74dDtl2ret9gBOjZp49Rnw49K2AGfFXPmy/ldai3nvLWBJbyGok6F+CRV1txSWrOzpjJ
Thuomhls9ncUQM2a70EmKis5RMEYI68j8BDoMmOkGv7v9NT6dj58S9Am6UGGnzsaa92fwIVQFakB
QLZxKYHBGHXP6wmU+kgOwhbYEb/Qw2Jf+6bM7Binfs0etP3aZb50HnDzgQ4K6a7Z91wbK1qOrUqG
bV22/ezEmHB9aNwfz5JPQ1iCwgVwN2jNo2LHMApFZYji1kVPaLIdmjzbgCmw0tlW0wgg8OWKvYVg
FdAv4G+A/kKvDUdD7uoxRnt7krZ4vkjkITpLD84ZkLaf+8P6rTXQ+/zSDL3JlETJmAhmRhvttVvp
LP3hdpb1wBnyY+V4e1v6IDYhTx152mhm9Gkym9OJJcHHqQXe41zoI/lZGbown6173zSv9oXDZat6
krQW3ySPJFZ3kQJo2RMbWBqqGKgmIpN4Sp9R1SrcSbLaN8gXgN4IiGzFKJ0RLHO12TwL0Y77abhN
zX9pBi+Rau+NRrCW/7qpdM5n9HL6qLuhSusma+qkdfl4V3cPQqGDVuHHtzJdM/Se9Dv8CXIaJDIj
s7J1/sk4JdzKUftFM9ybL2pv8kPHMryXt26f2mNsA5ies1/Aa/mVrjmMdqqlrZae0v5YFhMR+l1S
bEL2q5ATPVEI6iVpqgvM26Tq8YNSGZpsjNpTB7x7bIp4MIvbnrfSHoyvP8Wm6sFAQDjGruJjHpuD
qkO1nmsPQXEYvMeoBiV0DdVBEHz0JIHSzHec2u1eLcxJtoRN+Cfyw53qA9NM/GGViuc2g8IroBXG
LxTV5iL79b6ptboD3Xxbu28fxy+AZhjSbKBn+ciQL6gUo/Q8l5+R3WdAReKDomr+yXX8Hv+TAajo
cNiaW5ZsPxPnWTDBiYir/QwRB4CuRqSs//XTO5mOM3D/GC6ddkiToONXRFgKVkLKW7ZVlaaDMiIs
VDYJy/4J5fZBfI0+FcaRNSurGldtX6KoWts6tycNZQF+7mgGhwbeQ9czJuRh4iFr17i91E2knsoP
MdLe2Mh/0MKJXTnXS1cCSEjBKo/SEdK5dAlYiKowa+UZtysku3R0a6k2ClY0FGSm5bdIOKYdqcu1
3ORSJHFlljoepVCyFT/DhbUjuGaKR7EkyTne+s+y0QO3JpiczhNmwxoc0mzMpgYnTekE/2kxBJ4C
5Zw5wTzja27kQXolLEQG3Jcuz25DoqkWH/lG8zyeQXI3CAAomHggHsViJXqdfSXlG1BN4yF+A/wQ
xF6pFU7HKBUrFnEMIz3kvE9qfg0zdIOa/B3ZhQlqfpmgRE5q8Bq35OwCSwmWko4P7M63YmZb6HmB
8Lf/6my/f7l/ahayBpjTC8tUckIuIl5LAwwOjxir2oCOGif5uyN//gDfgOXk9AqXlG9o+FnDYdzU
R+lhUzEHL/rZ1AYBwLEP4rZDHyd8ir8N4FOAh+ff0JsFSkprXOPzvAEM0napR3KveJWvMpju2qwA
1Qh0WecAGYz3ElDwQooHiUdyKzvFhgbgC79SOL2pM1Dm6TeBlnp+l4NOGCnIYs8clIP2NLwqB+Vh
sNsv7TF4WEvb/X9WGSlcwK3RKEKjkCuf72R/wMnxBpK+xE/FObAmR9PzPwEGH5AUmhHvgnuuTdYn
qeEdVPP+PltIVM777J8voJaaFYAoSEUsdSGYSqJ7NgTHUicG82dEPJ54R7Y02f7vitWl6wxNKqid
zt12YGW7ds4qw3qZUCMM4v4MGxn9rFC+/2BNUbBCf4P2bvaRG/cqHpdnMXHbGohYXm/ilfWe/cOt
//jnI6hYrK+lhA1kTL6atL0ZcPDVfSjkeicXr/fHu+ipZnVmvBVUcFRTljR/0Pi8kNBeMX3z+QNb
Nfp9A/Mq3QzlwgDlCjWhaEHaxDbusGfeJEfCQ2g3PcsrE7Z4y/2qTP97HJQ75KYqU4Sea9z4R/jD
vMXf2rO6F8/lMctXBrS8Ly9GRPm/acyKKRRgamoJ/wEJwfQhCfQScOEdux8eNPDevd+fQ27+J+lJ
BNMQymBQD0emlvI+CguyGvBvNm4Bit934Jbe060kgXFzeIHgTr1T3PTVz6CSt5LxWLxlLgzTUnFi
zTIIKzR0guARXu1lW3vTdhAUwpPgJ7XCxzXF8CW3M6ewcGkiLsKmpNYxytCFmvF48TXlAx7VgVzZ
UvRcic9VOTnNYOaoLEFGIwFodSQD64iiXmUCgWZvm2+r1NOzOHPyzMrXqImWpuLqy6hlb/tK4LwR
jw4xcvhyJ6H7pHsM+PcshjLQwWOs8r15mLZJ9HV/8W8cEoe+OYCQZ5oOxKp0I3KlBn3TIpw6oR9N
A9Bf1nEJPrXjY+lVJtd76Ohfw43f5muBqZwJh7ECKpi7aK6O0K9FFM6L+hQwR388eRpjDOIxa4DY
qbbjawAePHmft5YA4mfNiEabbb/vj/o2C4ZPACwAnW8zexjAXtd+OC/UIAi1pj61CtqOCQMuSfYj
4RszyFmLkxhdVvDWOoTjJik3SmCU6SPP/EzjiNat8qhBVeavz4B1V2+ZlQW58Wjzl6EDaaaAwSVE
V6UnqWkr9I3WJ6EOjE7cl8xPU7v9+NbImiPgurw/Ezd3wWxOBuk2IniEAb8n5uJd3uQpA3aQvj7J
fgwphJ0GRhi5XsOdzdfalYehrPDUdEtqmozyUJ/69EdpOtI0YIDvSqNmkUFin+LYingn81K9bJ1s
eoYKwIpbXV7wi3HOX3gxTrYNJMlH+/OpLfUoyGyFacyozCBJNW7qKTe4UBfjgkwoUcbv70O5F+OP
pnkGpYzpBYaXb0WlJlr0iN4zzs+c/2IRkIzFhmTBnEvHXzmfsaEcTVDAAASh9Z3Bq/Wk2/znRpDs
QtMXwPIQfqZe0q2qhlWjePWpU5mvug4rJ1amxEZNfY3a4TbLieWGoAie6/PhAoT6erJroQ1ArMY1
p45tPuTQM/3hYQqBUhZt3q91sEnMnUeCk6VGLTx17ZMwbKXWCR/LXeSheypt9lNyDngLFEjBR6hH
Zo9+2NQ7duUm7+xcIT14P0q9LNcQG4v7ZA7NZgAotBVoCpV8gOLypCnNKWa4HTifTKbvyBiMTyGa
W8Rc1FP1kal/ZgHVoEZoqnzhHU7q8LEPgSyGSFCcWPxbi/dJUxiJyBrQOV7Zy7chAqZXg7aggiYf
VGJ+E1gXe1kcx6hMpb45lb0B8ZIYN9IeXeSe2VWkPCt/AeEcjfubZ+GauDJJ+cuGi3xJrmASurHp
Qwu8ETM8CeOpw0Ml++xX+wXnzUg7jBkNjPo0Sq0iXesK4SCRcfLbU/vTNGiOl4n2lHpP42M/VARx
qhNKKw1pC44Q7AkQU0E7ydyGSb0HBgEo1UzqhxOyOZORFj36RXw+huKlsiZfO0cZ1OBm744cOlqP
0WVARcVsrlUBN07DCZgro+AhaKX5el46rb/Cqbc4pgtD899fbBSu4/2qaNjh1DW2khSkibbtuMZ6
dBPjI4C4HA0VU6l1jTu2xmj6+NWPvgrv5f7Wu82jUQaovTd6nBxGPgxIHOEUp2v1YLTQFoGyJ7hx
p0P30q3E+7cLBB6D2YOxPCrjGNz1vIl8m8SKFwynPA9zO5CKeNf07Gio05gDmc6v8fzf3vkob6CB
Bgk79P5CXffa3uRJESAZ1XDyQ8VpjonoE8+rzXRsjSnGhvejtS7w20UDgAHYDB5mkb6je7A7ETRV
KMYNp0TVkDYN0fIdZ8qalduXBZgQfh8WkF2H06IvgjEBW6QaSpjIrlQ2VZKqFnAMvN6zRWy0VVo4
A8PETlLhbVGP2U+ntqMZDkpHfAhwmGBx8glaTDoLED3fVOMhsQW/Wksyz9N7fR7xlZAbFeZMnorm
/OvpDzsp1EqQ1p60oieaFuosUIdcrxpqb0XaGgvA0tRfWqMWu9a0WuJHxL1dmRt+LTlina0AR5cG
xPNoPUVj+6wqQO1fKIyKbS/G40kA2Mt7DiVsowdZeGG5p/tnk78N7OCdcVBEdPMjdqFVU+PECyUx
bcdTUORWkHywlQUFdxI1+nCsHhUf7Q3qa6D2BlSGcGw/wugp9e1I24HpoEDvcfdHes9ChagzJ8ew
Ekrfuj/wcPxW0yVkwlFGuF7XHirh2lj246mM/X0oAQqilSMpg2yNtX1pSYGGV/GwREoWR/jakJy3
Ct8zzXia1Obgi5XDp8Hz/ZleNIH+SUwz6gkwdG1CYUCHKvYYS8AFeLJkHLiHS3ZVbHsOxOmjMGNh
cSnNjbA0NGzMZa6sZGk85R6kRDz4BdtXuMaopLzRg1YdX6Ww7pyMCSo9HcfahPhqum2qqtbTJuKN
+4NeWkC8z6Bhjxc7Dib1bEiSPi+qiBtPUq0cJWycpE2PoDey75tZcPezIC8ng40LlW0a0pUkCvaG
zI6nsA+eMrBixFNmVtXnuMY2tnQuZagp4XKZi+h0nD9JtcyXQjyd6i76/h/SrrQ3blzZ/iIBkqj1
q5budlteOrGTTL4ITuJoo6iF2n/9O/TcmemmhRbiNxcYXMCDLnErFqtOndMWbsDwLw91okBf3Kem
41vlmfdhG970ZwalE9B1ekKcMYHBvtuPWu5r9U+DPVEVwG1Pd36SIbw+lSuxKSyi+gROFaDu4fQv
9+kCgseyBFDpVOZHrSeBrh1ji4LRrPMSPKsT49fcG7t5SR5sNb/hLNl4Sq2dEzQjglJRZI4QJ1/a
H3OtIeCyXE7AUC5+S5J6D4rfLTGC9wl7XGw28GZwfK6NF5V0HOc2Vcoms5G8sIuDVgfDHLSZp3dB
XFpe/pnYezQtg4VrXyvuvu6bgCz6LZh9OEqzWfF9tA552RzbjnzemP/3gTM+DH05oPIEHzpO8uX4
S513LTPxYZPyYAHGohM/VUK9edCeSb3LzO/jVo537ZBiIgAoAjQbnU/Su1I3UCovDLLg9CShEpMd
MBU3jG69QNYOqejIBYkmAX++XPTSocs6UXVZTtM0UDSX52CvcJrWs1IQKI3pr+vzuBKRIfgGlxMy
VNjIsrhel9aFO3WJetKqTt1XWfHsUMX01YR0Ucnycl+2mh0OxrTVuLJyYmEYDKKQTEY2Vo5FAHd2
jJmnMPxZP7ZP414f/YUdu99a/9f1Ia6s24UlKQ4p1ZJodY4huiW7aUxQfoBaMp3tx+tm1gaEYocg
QhP9lLJDMEq6uB2r5pNzR32ckebLp8r0SepXqnfd0tqanVuSbouZgfgmrmCpLXau9QoYod+qpwL9
26rzxIfddWtr4wJqCJsewPP3zGpJWqtj7rbzyVZpaKcJgFhaQJxgdqBorX5iNQqk8dN1m2sjxKNE
QDFBifOuawqy8aDkLXWMEB0JxmlGSzeY4xgIKndDvgHW27IlJcxo4jgxdXH3qr56XwHHD5oK/bba
sLLmSNEqACy1roJKARxBl/7K6Cq7dBpjPs0uAIh99VCNLDCnfBfn1k1Bo1wJWyBQxkczG/ds6b4o
yDjEv1zrXjVBde+3p9n51S8/r0/0irO5+Crx97OH86Roo6JkCIOmBB3PznCj5yDGAT9YAeLg66ZW
5/lsAqRjGDs4hNDynE+JblCPM1R99ATCkXiJYOfmI5Z4SxF3JQxByRXi9WiPh5OR452ZJUVOlwwe
u1NPcbKvYzV005uB/oBu+PXRrTkZQbQIMQvcDOiNvZzIWFuKoSXVcgK4rj+MsTPvFANPwZwszc11
UytlBcBnMSahvCrcp7Rjq9mC31zq5VTQz63+pSxeqf2ze3DyIFvuu/YLVb6y+rYrA2AqwWSX76/b
XxsqAg8gFdEfC1yGdA+qjsLHlM6YVWMq9iXjP6GWmoQLh3rBdUtrrudNOwxXhIP7UNqdOqj73FnD
jTtOfvmJfK7mB3K76BkIDnZJurVBV8cllMr+Z03aoO201IlSWcvJbFB7HAASdrKw6ZONN+t72J3I
RuBiR0sFXpTo4LjcKt2MAD0xlOVkDAHU3VWk2+uT6/7F2torOYBedZibh0Fp/TH/1fIgRnakeIyJ
lxfHht80eu6B+5/Wvr7cm9NTVjteMdp3Ftt4lKwdWGRfgUhD6yo6QKR1jqfGmBwzXk5AbKseaclj
D+p5fyhazXfTbAg4yLD9yuk+kCVCjwEyNsiLQjVFTvs2M6+5De68k/0NageGzgMnAUT8pmymoPx6
fYutLDqiLJS8EUsCiy73DhbodJrx+FNPKYgEQy0tNa/uqixse1ofrpt6y0ZIb06UuaDOjUcRkm6W
mPAzZ5vn7jha9qidHDt5sqhaBlWMyJlOmu4vcwsxQXCNB1OroJF/scBQaS7arm/V8pDAkX1qs4lB
BDtrvaW3ilsH0e/OHoZxR7Is8Vrq9ne5brDAoVoLAYfKCVnbQ0pqsWLtGxmmPkS2mYTAQpSPdFbT
T1OaOFCcHaqAot9rw0ut3CzgthAPWqScUHiTdnndd02e9oycqj4qu/aunB8djpKB42xs0zV3eG5J
9kdlmlXNMlByKu0d8AsAkC6IhNowZdVBy+5tCmYwKMUVqVcZyS7/Pse3PZs9e1L+ur7ABtZPWl/B
Qos3oQplb9SDLte3R+2vdV18iKqxgBtIsG8B4t7jtnAszk2I7Xy2hTqlXCaXFeRUmLdWdW+3aDBA
LDH2+t6eoonf20ACIqlK56izZl8HO1EeEqB+8k8fGSueQ7jRcenJPVVawQveWQ05maoSEWXwoTW+
9cQTT+j38/mfDWkL5W2val1Xk9PsMxJQa1/6FfXtfXss2rCJA/rt/zUmeSPpA9qraIkxZUi9m0Bm
AYJ93cJ7fA2wQWhJwZEAXQ9a0aQhkamtF4cpxolPN5P1mxtfO8+YX3tIv/xs9FDZXbf33rvBHFrG
UH4RXkeVLlDe6UubgqDvhJ25y9jDVB5UyjeMvN/2UHRVoW5lwUWi8CqFPpC341YBFs/TmKJ1fWYd
WLlRVdo45mJmLjcDqAfgPEUtCf+ypHyLwks7qRTLPHU7qwGN/BIpvpKdWvPbs5Zv4SNX5g1tlegB
QQc2sp22FArQYkh4kSXmyWrKqAF0TAkYGf4YVQu1OhvJIyGEjVtO3m/tZKsjsTmGFNftDiLVLXQz
OrDAQhYoYlOahZaxOLumGLXDWNugeuvt9N4mXbVv9KQ6jGaRb6ylGJg8y+i6Q0IJlz6uROmKapcc
zERDbZ546NjfFNVrjJ8j4GbK/vrGFBvv0g7667AzLOTQQKX3jkWqWyxQknPttKSBqRKv+mlNO3Pe
anF4v44GEOJ4cwn9AfTWSMNJBf3RXFoaXpAN3YNODRKSLXFD5NPaw/URrTzwhC1xrgnqgIDaYMhn
rtnFFaqa3NRO2vI14+5XMuWhjtJ6oQYjDwc783ube2hZ7JwFsKt9ZumHwvCq6iZTANB6ao2gAP5m
+HX9u96xW6DwhTZebGQx0wijJR/QWKB9z1C7Oo0g0erABNqPj3XzjTfLj6HT/AY5SzqArDZRfZI/
5FWGwt9D23yt1PGpAVLEYvovsjgbD8/3xxl4KAMTBW+ITL/sNLRhHFsQHeonTTnaZeWNcwV5K99p
0121fJkUr543vPtKnCBMwprYdOIavVygaUyYluMvp/LTPJQA68dBXtHcS9TCVzrEDWrueMN943pW
QR7SMVTN3I8H+yZp+41j9pYMutz/oDUCP7Bo+gI3sbz/naYqhnFOjdPYxm6o20W5a2JtOgxzw0+V
UateXSkx0GLG4MVOZR0UILbRhzoOvze2h/DO774Ex10Tem0ArkqPyaLlpZUomXGytckz09BW/urQ
gc2d3NPAIEzvO1+9bSBEbIfXLb/fAZiCM8NStKR2hU24gSko3BqcknOFjpcSL1m/dI9K8cjTjXfX
SsYevMyoeuimkOxW5VR27CgaQFCtdUqjKn3q5xEE4HvllCMFqYwe65hnjh53yU6tNyAXK74BpuHu
IPggOpplNHRBylhJht46ETvzspJ4rvF9jAFigXNQU6gYU9BM7to6JNxLfsJNVG1YQyk1rg+zcZfl
N0lCQ9eZNr7rvbcXnwVnD+YUCL7J+AzdyTqWG6N1Ukz9QPhNnYASe9ECVpm7+M9BsJpJNMhRoBXf
wFaTeW2HVDNGYs72qUcLbBO14EkV2cR83uX55xn434d2vKuMmzSfb21tK5h8f+OYBDAbFZkTrP+7
9Gw/MpRI3ME+dSQcQXNpxZ8HKND1n+nwizaf7C8T6LLZlO8X0Qf2Fcitedponxe3jXTULj5BCpRU
9GG3UzbaJ6v2NWWnF1+APUXy9M7pbnNwhF8/X+/vvssBSwebONrCFGWxT3j+Wv5YQ7LJrmdgSZxq
68H+HtSLpUWBCHEgokwkbqXgbGTdknalYZ+mFE2V9ZcUpTfrVluA5Taq7gbZiRzACzug8V3RP14f
5+rCntmWZhXaPjnYaYl9cu19Vj9W8acEKvAbzuPthEprB2QHwTEBaSI6u8Vsn93ugDCYjFOSfzIU
FTukobGRBYkdD+BBYDxvAjfXUEjuGgJMR9aBr/eu4dr0NauTuvFydELHh0nl2UsDwZqviutCVQZF
FnaflxPYHIZqhlaRi/84CZhK0ZcxZCmLD12Rq45fL3RxIJYBLG8wJKP9itbkrPbB1luVfjZp7bNj
juU3I52Vl2oR2QCcgsXe56TE7W6Oi20dQRii9DvDqJEm1DJgAn2FGeJHITjvj0VHX7qFQ5sIjB8g
KyUxZJJoCyCSlRbT11Ht4zFgmTWgTZNopc9ygm6dqmts5hdWWX3L7anHi8yslMcSdF7gCEOB1PRn
6Ag6j1OL2P0VFOUEm2CckMEAAnz+0ZYjZ95Uxia7X+Drvva8pyCRR9tGVGiUNn7dxmUA5rER9IK9
QydQZHVKtKgkgXgUMmw8sDA3RTCay/jDslJe+rwcUHzpdb1y98piGslL6dbwOGpvVs0uqwzwa85l
NZDnmRs0mmMg1DZy/dLJA/oH1UFc7P8IT0qvB3syZpZW0LckFOXSTLFOfcYGz+k37m7pBv3bjuA+
dyB8A5C/ZAecM/GyQCw2qsrYvc1n1/FJOZlBU5QZGE7Gdt+63Lmp9CZQtPYPWcX+Zx0qB3jDiIqo
dOaLuSzipLHzaIjcH6j2Xj/Vkq98+3VIROCJjGhNJMwuz1ue6kVMyiWPKJ3D1u5uMrPzRxS3yvpJ
5/vK+jME4Tt7krd0p8RpbAX2bOxRQynQ+Vd5m21C0oX7zooU81Q115iiaWhWtyaskHu3cPfB6rrj
4NaHvNjwjOLXznzW39bwEjGQPQdtsVwiF5xIM+Q18qg1FtWvymTyyaQtwfWVknMaf5sBWwpejID1
AVZ6uVR1VZUd2n7zqDGrnaEeFEAHdb91xv2CnPRMaYAu9IDnW8kNyfG/syv+fuaS6zolCrGwZFZ5
7w77ruQ7t37s660Brk7j2fikY2bSQtOrRogBT978edx4N645CzQe/Dt74iCcjUJxcXkOYvZ0jjyl
8qImKvB/W5w6q1YAgBSqUZDDUaXjNNZm3kymgsPq1vtR555VGghz/iye/HtFzqzIh8g1U/RYJejm
1L5Yce13Otw0VcNqfuXk+fq2Wz1KroN6DZInwLAK53g+byqHmwWzcIQktOkREwSDpMjUQG+TfA9N
cpDH18WWcsLaNIIAUzhcUCfg5XppNGGxhm2WFZFmvHbQB0fuHN0Up+sjWzUC7j+k7dD2/K6XMMZw
y9phRTQZ2v1gqvdJZ95PoDW4bmZtAqHVBxk6AKfxEJUWayjLYdaLpojseVe0L7YRsSQAeWRQbPV8
rQ/oP0uS1xsHNIQoOiSlse9uQJWH1+T1oawaAJRP6AohwpevomQkU193MNCoZehMe3VG102ysbnX
3A3KUf8akY6QRUHRovZVEdXolCnCKjnabL9sJQVXh4IrFdlH8VhVpVUhACwvhTpi8dtQbRAdMj/F
bX59vtaGgiBdNF7h9Qc06+U2LpYqBsO0WURtGhpotYx9F89wPbxuRX71vrmDczPSEVURYHGbZDRS
WzSYI8k0+u2i/aXNFWqeS2zFEDsvaYAMVRpOcY8es85Gy72h9J7aQY2xmmuf2DPb442qhF1rgXgj
m5JgIMvgm9MArbmZLE/Xv3ptAc4+Wn6ltlpdA6mJuRmHSGv2ZAk1a+NeXottBCTdxF7Fc/hdAXjI
82RoOxRxrdu+f26M7EHng4fHKeQyX0fSbizE6pCAU3TxdEGOUu74aNSkqnptzKPS7fJg6Ez1lrQg
nnHb3Nxfn721u1LIzP1jSlrytjXyKc/7POKhHW7x362PA7A4IGgcMHpJF/5Cx15rxbxR9MqjHuCn
9eK744b7XT0cKNH8Y0W67lsyJws1YIXrqKUW9dGcqe/2LyBn+Xx9slbHg22AzgtcKrjHLo8hB1i/
nkGrEXXZi2mfluQ00o8MBuAtUZtBg4IMS7Fo38y0QwiI7t95NDx7QXuze9oMn9eeIkJV8B87ktsy
XF4o+oJYrOxJaNboMVTQtabMPgfLDoTYfFcDNWa6MYGroSdQ4sA028CJvGswmlGigdQggqfZrP2U
PiCnvAdl1zSM0L/I/DT+qSe273B0vl5futV9jncJ8IsADSCBe7l0daXnExkRCNA895v4t1ttdU+s
bo4zC+LvZ/ENslhGm3I87qb4eZyOSA57Y//l+ihWHZEo4KIZ07SIzCeZZpY1WjmecA7bq5kfo9FX
C12+yyGgtoUaWgs33orF/7MlzRgfhwJAC9gqauCFK/ANGg+AZNlGu9PNLeDQ6vKItCbwmKh4yPmo
1FoyNJ4ghHISVQVzKXusKrqRzZOVPN+uN/y06KJDtIZSxuUK2ZPoE2zzIkKd0HW4h1wez467yXlR
9LCrvhifQXSn0q/oL88h/ceJB4ataQrqsfAKne2ur+Xa/ApWUEDPRDOM/GDulW6ZJ1oW0aCykJUn
HbCOGXx5Tgn0lLsRQKxtTrTQQw1KdLcjWXQ59CpGijdTETvSm0otvca9K6FScn1Aay5FHGyhpA3u
Xvn1OmtuHU/Q8Ij6TjnmeQl6GBrWreoVg9ZiWCDsLzuvMpWtTvG1zQMQB1AcgLyiq0YK9Dqr6LRG
RfpGHdlnhjUbp+Lm+thWF+vMhOQui96wegXMohGSe5ZtfNbMu5y0O9b0/mSTjcXaMiadvFK01yqm
KdJRu2KEYiOYdtpslxhTNBjOhrE1l3I+eZLbUvpJg+o2jBX1/GDSJbAyw6NjGdrxPacspPpmmLm6
GQn6IBBKCZYoKeYoRZepXvMiKjnyHB5Ddq/3OXhcIfie6sBCWqwFybhTMtCd9hq6wHONQ/11rvQf
RtnZjZelDSCoCEP7n2Vr88dyLrI8NMc524nUKySO2vE1cVtAQmweq0/pZGexZ/VF/NhTzYlxuJF0
vFMKOm2Eiutjc/GqQdkIdIpSyKM5U1H0UH4D3g/5Ic1LugPYWTZO2qoR9FoB0Yl/0CV5eZrjBLXf
Gem8SIkLT1/26GH0VOPl+pZfPVUoAL2JhMN3yrtQoQwvjgKPwBFaQxnoWcNqAhj/uhUxH3LKC/4e
s+WgLwZqg5dDyZ2lbx1oK0VomOhHNKkARHfchPGsjgW4YtsG+FbFBXBpJZ0447YN9we2Qtfvn66P
YXU5RK8NSjTgBZVhIbkD/nru4NdN97nI7+209br0y3UbqyM4syE5cNWADjXL8GLmEPC8iSumeE3m
8OC6FZlv6+8rEm9ZAXZCkV9ODS6dEgPEKN7My26m3jfnbvaGBMDVA3L0tPhkHtQy99V+bz5ft7zm
8wBLQ5kRDx6w1kkrNM1gMrCohQsqK+eQJz14JmwGbfZhqW6VUY10k21J0K+t27lN8feziE3rVZbz
zsDeY+MOYgd3oAIJeTttTOr60CD0ZiItjkqD7BIyzttxtIsoNUgAHeWgyY1AV9mj26te2W7UMmSk
wtsSAqlm4jrEZn8HhYKO/WDUyYC9DknZ4T6FENGxZWAzOfbWvvt2cJ+ur9zaLCKTjEqx6DqDkPLl
LNoTQ627Q9KgqR6ppSMlCmqKvAqvW1mbRKiEAhsHWDniJclKnRFmloOCtTLnAL3XMwf3nHs7qGVU
V+wD/lV0jIFIGMgDFEsuh4SKHJ6SC4HWfQ6uv2bfQW6832pAWB3RmREpalEsK0a2RUe4VE1+PgD4
me0WMvlx7ASkP12fvtVFMgAPA0BbHGxpD1Yzy4cmxR4c1NarxpMo6Q1b6IQtI2LEZ+cpr9xiVBmM
FCjf5Uu8R/86wGLZxnnaMiO9wl1CUcZUcGy73pvSfaHcbUl5blmQLqWhXGaetCKlBEBRPYDRHpK+
mb0BJxQuTb76INH0z5rIias5MaeENJgux+T+AEq9dvlAjUwEWEhaoYoA73O5IOYYm1Vsi0OTW57t
/sjzImAgTvvA3rKgcCC6EgXb6qUVjTWdSxSMw1R/s/YuyXrQFHzoSJ4ZkZakzmgfO9QpooyDlcQE
Oh2s41vlkLVgBG0r/4zEkKoFRZ2NTSo8taMdmxca32o03IJerNqwwXUkiPSFjNTlbOWAITi8jBH8
pl9J/5uR/ZhGjbGx8ltWJA+mzU6WovcUTlm7YwE61RFOPw7DhldZt4LeOMG8LjptL8fSDnjB6nlO
I26yg54ei86FgOrerV6u7zCxuO9OCiS2/7Ej7ePEySBdUaPnDhgHV3d9teZ4osyeAym9jPygg+pv
BlxbY5Ni7KpHpbsrSuTCv+fuc39vg4cE7CfXByZD3N4uayT0ERQA5iaAtZczCAgOrkvMRcSWx8XR
DxMBOTC/oZ1POrxXVI8br/Xy1CyAnhEjvG59zc2hcRn3NhDagvLu0rixMLzS3QlwBAgjgz62vbOz
L9dNrCb8RM+wjpQLSD/kLkqrUDXu5qj61Uac+rpK90Y239sDOGToJzI/9OAZZcB0mvwPu6HE1Ooo
LSEfIP4PAtrL0UHahaBLBs5vqf5SgFdtPJMeO9VHefv39UGubBVIXmrIy8EU2q6k7bmA+GKepgYt
oUBeI/Vn9M2OFge2lZFbt4OROJCiNWxZAbZZlDpvtJZGjqE8TwZ/GUb7hs3JscJzdGNnruwNjOk/
W+Jbzu7yRK0aiN52NLK7o5mFGFU6bPiolQDowoS0QHpTmHNlYzhDgwuwzMC+p5P8saXFCXQ6Bxdi
NdfXaeXCBYAddOeGqDsCq3I5ppKQhlcG9qKafl0AmXW2yporfurCgDQi6lBOpg5x46IgYAwbfd4n
5Y3zmFTpzmr5/k/5tv/e44LqAfo3qBfIZMV125kahZxVNCbWq6Kbj5AN3wjvVzedUB1Awx3otOQo
ZXIXW5lmjKnrffar7m4T95DUGyHd6soApgfmJwhyAT90uTITV2MIasDBMzS8DI65S6c/D7ZwRf1n
QXzB2X5e1MSNm4zi7KSWh9oNOjg+cmLOLIgTdWYBuXlSzgssWPqpAXyHtr9QTP2AEVSFQDhjoASF
bXxpxMxtrUoo7ovSvq1/9O5NvHEnrK3EuQFpFNZYz0bBYIBUHjpYx2LjDK4dEdS10KWDypMKHsPL
AaitOhgoE2MA6lB7hpmgkdI9UN32bNC5GuNJm9XPpp4erh/9tV18blY6mdPc0ZHVjEZpfKfyV8VA
/httmclWmWntvsO78b/xSXfqhBRUbukYX06dLIqZrvhdN9IATF6P1Hygs/YwZ+53NhoWiunxFn25
+HkpUrowL4XJiTb0hl7DfBs/LPQJTRuQoehBFzSblc/jjVzD+qyioICMDco2bxxcZ1s+G3hKawJr
EMFJAbLVofNOj8zcou1ctaMTYeFNX1ra9Xgpa6nhYvWAsVj6o1kdGT1CCuT6HhFb+93cgYwLEJ63
RI20dIpt5G2y4BqHiXg8YSSbpeotE9Ly0NTmYB6DCcPocf8U9lcgvB8cttV2uj5h/w5FJqksbBcd
0g6u1oIJ6Av0VJZm537IGaHJDxEP3rFIR0tnuQaIsGkHGnXOs5M4AdzRWDcbDmPVIYmMIHCzaMF+
k+8522ParLSx0mHKiKKwoGxQDFFy8w/5r94uUtxuiIJtnFCk6i6HMndMr7QaVrhmBVh80N03Gni1
h0DXNrbZ2oBwFaGGA15docZ+aQpga2aXnUYjt66gf2NT1Uf+e96YtrWdJqgtYAcaKO9gScqimwOg
3PBDGVDYJP5LsDBQV92qeq/tNLxecCxR6wCAW7q566FzKpMS7GjgffbF6DnEz+yNd+bqYJAafqtG
iDD7csqoVrVdous4mQhDhi8gI3P4hitbC0bBXfePCZk7YSbUSjsdq1JCTLfND/NwZyV7TbUhObSV
y1zbAUQgL9BPh/4SVR4OyYpmMYcy4k2yw8NLpJ2vu7JVC8iTYu114MIc6VlJdQVv5hSxCFEKTwG9
IPsAuA79oP9ZkJ7+ZT1MJnl7HvMXXpRH1v9W6XNi042Le/VCPTckPa7SxM7AkYChAOwYJ0d0nJKT
+Yw88zzsDHCbjR+IsM7tSRs674k7tiKME1MncBwtaAo2Xj5rhwaclOg3ACUaTqi0PE7Rz31h4XGl
x2SvtJZXcIiMdN/jaotQZ9USaDmA9sf5RBPl5clpyqq1ew0umqhfqubRRVYhI6iBlVtCMWtH1AC0
Aq8rAiyZDFlL3S4Ge8r09l7kGbnBZig2r7W1bX1uRDo48AJFnXdwaollImtwBKHBB1YfHMuaqKvi
xWOLYZ7dNrnRx0M/wMJYcvQGASBivqrmxltkda7OjEj3Jkk0xdJLzJWRlYHb/xYHFEwjwXUfsGVF
CnlHY0gKnsFKzdAlSAfH9iengV4aaE02Lhsx73LkBCo6eE8XXYlIulzOWjMbDAyc8M/DN+s3/cyW
wjso0Odov24Vm9bcNKi3QVEC+BPepNL6UBWSDGzJy8htQbG8sHb8xRPw6aSpqpxmxl4Gq9+ikV49
Q9jT0OQBbh1NUJej05IR2uW0KHGVxih9Tn5bcI+wIbDG1+tLtmbJtJCp14AyRTwlLVmmpEpTMVpG
mhnxmgV1egI5sKe0G81xa1sD0C5BGwBpDWiiX45oGtt6cBNWRn0YN/6PdovhZev3pRmr2aA4bYlx
qPZtX0WAXSfD4/WpWtty50OQzhD6tCZWQ5ZW5HKm8bZ4qcZbYHT9nryiNIDuyeN1e2uuB0QBAExC
nQj68dJ9p6EkxMDqWOLMziDoMbz+A9g+RIMiVQpkDCIR6VLQecunBMJ8UdHE6PJrQmZ9y/5qQVts
V35ZbAnVrV6sAP4ICA6Q/vB4l5ugXBB51mUFezF/5GV6qlAiSFR0tuaW4k30R8J+j9lOi5eNpVvb
5eeGpalsh1jXSg7DPG3R8QcZ7GzYxeWJbgGD17Yh+AhFclswvsr0Pl1mmmx2sc2Vfm9Xx7jff6Tk
KSgP/zUh7fRSrZeJo58qepuszJ/745D8vr71toYhbXVw9uTJBOLvCNIrYx7S7M6e9v8/E5LjsWga
uy3occVMoU8CM2VUGwdofRQCHYNMueDUutxuxMxB2NV2ZaSTZNnhGQa5PGL/NmctCa8PZs014J2I
dAFuCpQ+pSghT1itsQGWnKkDJ0SjDXjImUAUu+2kQlYl6e762GoOS9Np35dB3yrsr470P/syHKim
UEwxIbUeWep3rFdcPH9svRyQCeL4wmnIZ7dLFCrqmDhCTu07FdSWF9/Yag1YPadnRqRzqjgjrmDb
KaMsGfdJMgXjcMoc/bEePxAPAZv172ikEJ/GrmrNpQlPBMJQdKAh82LzjZB7LXAAzyvw36ATQTAs
2yhAVNSYcRmRVAWv9R13Wo+pihduRF1rCTjcEaIcquJZ/C4lxiDRwhXyNhZF96D+mX52nob0bvNG
WhvRuSXpEjc7izNnMHADQvUhZc9x89ugw67jsVcPW68wsdZyhGcLaUATwHPwvEqndwTiGypNMFb8
rkBQh1aLWxI8Or0/xx79bm2qfK6doXN70uCGMhsyLceWIEsf2YM1QYCr8h1meVaXhjPaB4Aonvaj
+wpes1066seuN7+5+uQ3hbXhuVYnGhkOwQAJuVxZ90qNB7C1QZkp6tXjmJJdz2PfZred+TkejZvr
vmvFFh4Gol9JUNy/A11CkGJ20LmaRUrtWg/NrFoeSaD5oIxoyLJ5WUFzraIbDlMWwxDZLyIg8SIM
AK2MzO1jlnaXQb0ii9Dc4sdfQCYCrvDJ9Rr9Ya6b0CXZo5bfUWUA+eD3aURGWfuqVX3Ypb8J26La
WXE7+BiR6FVt0ITL4CtrdJXeHOos0t1ux3YmB/UHyJeaauOpt25HZJNwReAKl+IfZpqpyvQ+Q79G
3uzQdcM9w8imEP1Y4wFtbs2GZxBbVjpCEE1Txf8Q4KNb6fICVEDCKuSbMMk9OtWXImZBP5l/KEzw
91KeWZGcNpRFM5vksELQ+czaXZrtmEU3dunK6US+D5lFoJfQ9SgXcUBtxlOjHbMIjO57W38sa+Um
zj6yPmdGxFE5e4rXJcPz3hlQREFvaP4Uk1fwQZKNa2F1E4hJw2sf6Rg5u1yAnrHWbIxk0MmxUMPX
ZQalVbGRXHx7Hbxb+zMzkvvMZnPWl3jKoqRI/UI7FtZDZij72pz9sTM+g9DO05OTxp5n9cbllu/y
KYgbHhj6fYfHdBu6U2TnL2AcsZ1DSw44y5FS8JtqBLWs9mDeAD0b9rUSxvzO2Yrc1nwSgKRo4SMA
ijhy9+Ogj02VaiSLQMbWKrfNTfHX8Fp/AEWGU/+vFTllWUIueugMWEEIitjOL0C11nfGRqZidSzI
UwDdiVYYVU7zTqWGKrOwwogfo8CzLH7yGHdgD3r6c0eO6wIoauSIAb8QG+9s92qTrfRdjxKgCTj1
I3WSX22X6cESl8reTGZksGtcI9dtrh3Lc5vSiVlSZaS8x+BwZfhW+TJpx6zfuCvWDgy66dFChbyl
iVafy3GZ3QSuGJrlEYo/oP+64/aPyt4nu+sjMdacJfqVcAMgD4dEqTQULae1npQw04TGfoiUA7gW
WBDfgC7IB9s6OOA829O8yqdeuUt3RfjX89fWJ8fnITQPyWPrc90bb+w9yG681i9uiuAL85if7+nN
8LrxrRixfLbPP1VKsQ5zn8aZneZRxhAL8R8p2V83sAYSI+cWpAeNMg2c6jEmg1jFHvW4nTWBT1N9
onoTTuAmc/JjawpyatsGJ99Wg7tMYft2pZyZf+saP9vK8VgkzOgxQB38zqBD6xePfwf8EsoTD8NL
/K17me4hK5+ekPK7PvL1XQBCYkDHVtggoVc0qDmtwPHSQOWXUlYHqa2ZG8dGJlz8e4BA5zu4ytCI
4kp3phWzBhd2C3IxZWfm3+MxC20rP9S9V4DbKPOgt+KhIMjmoJvoJ2M8oAZpQfoLHZ4JCJ7mzaLH
mpdCVuHfD5IOmVtCZjNJ0NFsQ92+Rd8DJKom3faNGLmnaeMyXx++oK7ASQPtrCW5KjNNSxXEz9he
fPbruAgWPfWK+FsKmvL+jtyxH5NeeWTY6UO+m+60T+q8S7THChkbqC1eX/HVkZ99i3TumxxqahX4
oyIokNvLz1EB91N1qCyvLraq12u9Luh6NAHZQVZXhIGXroxC/ME1R3TZx+qJgUmySzuv0O6U5hjP
9i5OMi/uAtuF9nQ4CVo/qEyMw0YmdjX0Pv8Iee/VGaoBGlrK8YIfbwd4LX/hd4mXVV7y1P12p0D7
nnszGh6e+NNW79/ahXFuXNpnKfAvRknQ/D8nZTBZ31Gy8jc1rIR3eucfkT0X1LmYZDlYdLN2bqYF
I2xvKAJfXT9ydhzLHyqJhuEF0I4P3FDoQwHWFPzJYP8QTuXMXZlLzVzIZeLwdMcmQ2USqM+sQt5n
C5mwlkGFCCOBqhGStngWkEtLSV7HCiB4ecSKwWfpp0azfVHNi0H15g5o4oCXxiPx0/UjstbgAyp6
kM0IpnYkNqV9W5Iit8sU7a5T7e6ahfoL3cXtr7H1tKjI3bv/I+1LeyO3gW1/kQDty1dt3erF7sXL
2F8Ejz0Wte/rr79HzrtJN1u3ieQhQQbIAF0iWSySVafOMaZnMNttIsZVmeYM/CtM4iYD4DPuaaiG
XA9X4EkhJb0Y7QzxMxIHFBJzR1FCs8+3GQnsisjAco1mAznaZJpMNazXeGMxMhFL9w940d8fQQWr
wc/CqFZAIMBrr0DcWT1oCtDy6UX/ku30Z7RwIcDUgBQVsMbXo5WGVNGhpxljtLbeuNNHk5hBZ4Wf
OvYi432wdM6hpIBWEODiDJWu+wiDmnIQEMBTJ1T+QFiuhzJWpDFC6/zB9D7U0GuOJjskMdCHdj2g
Ou6nFGcK3EZxIK9JSkf6yMmuBaUgqxi8FMUvTVFxBQA41GkLmOqt/EXYJecCqFHzP2yDSyPU7pNz
MsVxDyOaaL+3PSSOzc6KJlMEBzDgaMf75hZnDxpXPKiXRKhHU9a0KNcjPYA1X+O9UZ7LzyZUUQcB
DB1g/K0Zbr4UmTUDIBEU7bHV6deQBmL7GSOEoNlLoZWV/t5Ikm+/8lmH/9JSQdsEWsaoqiI+U14B
JePAiHnwjTRStVYECJyk26lZQYtcIFuIEgRlZobqg2i8QF+o6t2EV9d1Z5HpKRBYmKWlbaCDkxRg
Y/wBsZprDx3ynq/AfgXOM6mIPV1rIicMaoGx2ZbOI2wyIGjB5IyuCyqCZPkkjcUgR7up81ck4Zws
BFyf1DYE5s0m29Rld4y0gnHQLy0omn1EMD7gXoH/XI8NVDho/kARZEc63QLbgwaZWeZRuzSBl0ao
o08QclnogaHfTdWxmF5kMjE2nbjkLpcWqCXyJyRslByTR4zHXG1tH436SppveJBKZNpkpsH8rE5b
bkPSxyjec7ixxooZlfGsnd6jxU028cp3+iQEjFN7iHonSCZXlla1YGZCtW5EVwtZ/fKsr6aWPB4r
Ds3T85LHuzGH5rsOwY33MLFAac2YoeV1hkA7+EQBZRdn77u4fYAkQolzA4ckmACAVwpNDinFRHDv
R6PFhQZYHlUT3ALQ0HBtBRoRYhf7sEIqHUDz0AL/9n0Li+O4sEAtNFcL0zA0mLJcAFC1Vy0dJNwZ
C560bEUDBg552FkV8nocbSAnaVtjV2iDZnco/cw5rGFc3R/LUuyGQMDfVqixpKFfEpAPgOto2ou+
Yhv9HxT9uirBZRTkvcG/0+j+uTlAIR5qX0DEIItPeVvej4OcGuAKCbMH5PPSId63YNkEUi/4L84G
WBXS1yI6ChVqYGHlx1ntD39RUY64MRj9syiwmF3n76UvDmg2+NsKNR4MdYIU3gRnawsnaaGXCPEY
LthMNeu9vxSa5xQj9CXQpwzM77U7aGpcNZqPhUrUEOEkt0rFUpJfaNUo5NgROgcZ0vuusRgZLizO
rnOxXcNMCzgSYiPVeWf7ouiORhmYehes84a8Vj6r1LLoigqQZbOYBrqf6BXL47SMJ4wwzioD3cuV
sh7U2ssy6DaUSRDaPfwJAlMR67Ey//DNIl4YphaRgAlzCDOc8+rcYt7uRfkPGq3+iz9C41YGhG7m
KRSp2QRozp98sOX6hrQCIjRGFqVWGTexxSUDcxhquIh+Kt0CE/ggjQ4bxAwUQM1Wirzh1ehA5C3n
KyNuGZdmWoNi3swQ4UC5ZibEmPubr4ckZ35XNxzioF6EJhGmNfgqDby0OlTEIfaaW2TPb1LTaZNk
pamOVp7uO+jC5pvVy6Hji4IY9Kapxx4JJE5QkiRGbgrpdzDi/yoJaLbzXrP8IGdcUhaNIdmKDiwk
rXmdOry0thqSmAPlS8+PGXTNks7Km1SC2nwYO7iQsoibFu3pgCfPpB+oltO7IdaVXukbUCAMEhpc
O2GTjrXFQ+NaDMnn/Ylc2ABAWkNGABo+ODfpjHJa6mLBY/OhXI7ugSAZkFZCc7wtF37EcBqWKSqo
1GMeEQ7UOTvBRwYgbE1hiMwK4hz3R7SUmIVnIpbMlLpgnqX2dB+ExYjyAnpr1RNUKqzcjp9ijzf9
x3xXWJ2rbDgr9zjvvtmF/XdllQrSuBZEXMrPNymLWJr5R1vF9n0L856iYhWUo1A0mWnuUGGkLHAJ
1F5aDX2aVd+BfoaHohLp3+7bWDhqcKShO1g28M4y6NcwgbaMVijonJRLMkCGV9vyQexMOQQ9BCcP
07dZTYz7vm90yTGADJFB+YCOedSdr4PJ2CdRnks67qHoy4qr9wR5fI61PgtHDIpb6EBDlgYNEzQY
N1UrLWrwgNo1QW3FhujywUnZEM3iuWcm++2SMwDxi2AB5iOISVDPx3RsVcgrwFievaSG4obvUuSb
fZRaAPT9h8lDFxAQ8zMP6w3LW1FUPOhFMK4ol8zA5/gVQFipVVQjS9F7cVQXpqjHGjdBFkEusIFD
gAL45r3vT6P+WCFPUhasg3nJ2dF4gmCLrBaKF1SAb7uiTdIewzKCUwcd3zSXGafyUp4SR9fM9qkj
/YOG+Gu3i+KeaL2EMwRdxGZglLjzjsDTjFYMFZuwnlZh+qUg+W3w/6EnduZaxFNe1tHcSzu8xKlx
H0RoHi4gMP/WlRae9Pe9YukIgTINAjqcD3If85a7uMChdk8iZNTAizUmT0k7QJ4r34SR4YSsMvjS
5r20REXbjoRjCzUqMLs1FeRgQhUayP4gWrqS8IwAyDJFBUCId0VDnoOHpCTfRfrdVe+6zAA1Lc8b
Ajm2LpLzKrVxKzU1klzDaHg5snIutQCQzfLADVvGcbE8FoDG5hcxOn5p/y6LZKoKjKUfnC5fzxoh
jMT08lD+sUANRZeKoJbhaTt9tH4DM+Rv/0t3CxBJ/5igLrb+1EJWeKZP8sU3UphV9zGxDj3WPFEx
B1QqGQGXIbgDCk92FUjere/vlKWgBoK6maQcQsY3ZQO1GIkxhmD7gKpE1RZQdNrHvtfrx6/7dpYC
2qUdajkqKYbqcAY7HYQEwK/KRenq31sAKTYSLAayowhr13te9xUj1wYwZ1WCDTzMKL3c//0fkCZ9
Abk0QF3gjKLnRD+eaRWgey7VjujkuYUCXbDWpnMffk+ZF6H8nk5O3xVW8QolMnWCMN/7mBpmtIkC
r7DBL8yxCECWfATE02gbxX0PYDJq4OPINVWt47s0HYy03J8hODLBuEvLh2oWCmggGcFZS4W5vpQG
rdMMnH2Q3C3QdiArjP26VHDGzesfE9Qw/EBMjZyD6FOTRutA3I9Rb6mDDaT+ox8BfS75vCkA9DiU
T02lm+U5zm3IkK1yIbYlclLCbVWwcC1Lt6YZ0wK3AgoAj61rnxqloou7Ft8UaPleVM9k/BKicitm
0kMlyR4EW1gw9XmUN04GeMv87pl7zaiJTvhJ7EDoCL6I/CAIpVtoX+2ckU63avp836GX8GeQUpv7
AIHbg/dQN4AC4lB5IYI9S9+rm2zHr/W9ZDeusu3Woq0cYyt11HO4bx6n36AptGUTomA2B1hPY8l2
6mor3mRLIy962j8fRdffBy6FrHqMj/JFbCI5WuPabXWGvA55fRWPtd2AhFJu98MoW3oYHrN6OOiN
/gqkr3t/fpagAJfzQ1dBUBlp/FrGEcI9pmtuHT+kG98VXv01eCd30ar1WFLJ8+LSi49VR0MmutrB
lkwFSdmPC3GYz6wW3aykN8XhtStAG87IHix59aUZ6txK4ekiRzDFQ3cWSyvMHRzC8RrxqWFYWqpK
yyhugFoaeTvck+bYdXkRq+ROijTUMNtSPhtK9WUEzVZOlMacwicdUqmxkwHW4FeaLVQq42xbCox4
2uMhghedgFPh2njdcqlYguN3F0srf9KssiHukLNQ6Us7FtBsQBkAhESKkprNQBolpYyA6UOoMNWo
5IDGhAqpgRaJopM/Sc0xSlWLBlGvBXH3jxIqFZSQmWqaQcWcEk/3lNBNreqYsdIIi3N3YYSaO0Hs
AxA1y0ANolbTgYawNN5FnbHDlvY6Wg3/HgnlHRPpAMBWlXDnmoyl/6FmoLfS5U9TcbQtai0u5p8e
ncROzXgrraICCDXZbnb8n/qYHaat8EtyI0+28Fo8gA1hJQzPTbjRWdATaV6Qe99CnWwGX+GxY+Bb
DGIHW/JFLOWX4gI1hUp44vgbaSe4ONgyt9+RZjusgCmKD/I2fRuc/NH/TB+bh9iNzeHZANjAvh/k
Fm81lxM1B4uLHdqRifdJAG9CeHPACot44ARgtXPG0EqR9N4Ub0Zj6nBoa/RCb+Ae+q/GCSEnu9YY
jwKWY1PnkSaOYjjNjp0iRZW8hHbkEUZT0VKE/We0OGevR8vxRUOgQgW3ttu96lZ7xnTe92jU4K5/
P1SSnFc4LDXvOIF1f6nuTw/6Ba5/O5P9PlfmlcKt8jO3J4u3Wf2s93c9FLuvTRhc7OOCh89X1S2f
bnp1LeiH+6NgzdD89xf+xqlT2yczHJnrNtijZi2wVCNY83QTVXyCCs48T4nZSeAFhXrCVwz2HuQ3
7o9lqfANwvX/DWCIVdeDEXDsBZ0OU7afP4jWN4C2b5EdP4jOU7Dtn8PS/AOORtGND+J2xGt6Ff/q
npM1q2uXNadUgIl4X5ZjQEJ2k77PB9zSCOtyPvvt/x3CcHm4Hugk8EFVtjgOZOCtJTO2hZdmhQrm
IySXtcdsdX9eWW5IBYIeampSleDgznbu8Noy6hmL1ZuLVaOTDxIERqtgHkzzNT5w1nCOVwkyUaMp
WsUZj7twXRUPfb4fWVeFxdz8pWUqPIikykehxMBys7AN/GcXdWawFt9qr/T6lfGAVrYegnEMP53n
687q/UDJL/ac3BG0hvpw0wncyLqZh26tmJ2djd+SfiYtw1lY1qggUmoDx4HwOdxVNro2f3Xr2Ass
wSLO/5eT0GiHgXDyEIpzIOHskhRuLCVOqTLOi8WxQD0EPUAo9KGN4trvE601CiTeMBYc3WQDNJnk
kMFKX8ctizZt2S0vbFHOUZGMqEGEeeM5IFEG0TQm0RwGbdUZgMtUI0RSfgm5SZL0GLYagNDJStWV
la6mndnELAD4Yky5+BrqtNEHkTSjjqNAC7vImgbtJBcSE209/8qNZ15YoXxFk8fe52fP9PeJPbna
mnelnb7DdSN0O5fV0L54MlxYo84efZQGFdlinP6hmaLnw9N6u9D+y6X2wgh1/OR9LBgDP+/xTHDG
8nlMOYbns5aGOnVaWWnK1IAFI3tP+23OsxAXy8+2izFQBwq6kIjSt7DASS9RKzt+5I1R66axAyxJ
2G8E0tk5JB90ZAzv72rWhqMOmjxRI76eHSL9DjfpqnCELfcsI/Pj3bfzf+y2H4zjDK+lY2IVDtVg
BC3QqGIM/t+sVVTRCtu4Da1iSDPB1vl8VPCgi8fehPhzf4wEHYLC5aRNkJrJpWLdikIWrvwsVdEN
24Q4Do1MYlGpzQO+3SH/fCe1Q0iHKi+yFIhAvisPuI9XhekE4mHoGTOyeDUGj8msWIJ2IbrkpAqT
qEpzP1EV+xY6bCDu7fp9aXfcH8bUL276C0tUoOO7UNKDMQBau06sSEXbjAFh+afh1KCT8VmGQIWK
iAaxLUk43ze9OEaIbCsynuogS6X8WqmNhMukFJKNYmqGkSSYnW44qi9tsM6s+/riyl0Yo1xZmvi8
awd0rZBweh/7QPK0bJjLa4S3yg6tUiP0zVx9rFgJ4cU9BL1caNuijI0O/OtDC+qnlUJSwIQb/7eB
7GjYP47iLujdKniMgCYCKOX+tC6O9MLg/EEX94tEETifdDA41v0KbMfAKz0MYMMhAqpIimKTaXPf
4BxDbzaFjjYLgH3QZ0Wv41RC+QPQHmze70jKNqNQv6gC+oHuW1k8LqCrKsngOJ5J+a6HlYcQ1tOH
Otq5GjT1hhU0ryLZDFg8houVWIA15gVDpz1Evq/t9MALjlqO0WRgNJjQuSh+5uFq5BJTqA5oTDXz
ElBaFib1h+WNnkRIz8A/0PiKEhw1vLAleQfBlLmDb9iNa3VDVv0+eO9PWm+2x/SoejiFf4ucOW2L
dXYc3Rzp3/Zctmb1jNT7ivWaWgzJlx9EzUPTR3oczB80WpprOLGjWfmq2kZu/Cy78aP0Fh0n5lE3
x897s0AdpiQZpd73YZTH+KPDb9+uHG41WcLuMz2wHjZLHnU5Qir+aGC60SruZ8oz9w+ay8zMue+z
PwKB98ZDbf6plpUw7GECxaYHAyrND0Zt7ZBp3YqH6lSuC6tdIwi5wsZ/C7xq03r86/1PWPbnC8ei
w0EK5Vi1xScknmLLq3jTmJXp49XLegIshfOL6aQfcn4l+mlswBBofKrmWBQb8GBDMOzl/oCWos2l
Geq8ArBwgtoZwhsS5bwpWSy4qcRwC/ou0gVTpasZxiE9luvWGVCE8a3iTd6Y2kP+IHuBM22GlXRW
rN4d7XCVZKbsZL8jd3oY7eGB7PpX/LkRzfg3WWeWwrgZLPV4AWT4d6Sg21yiKSLIYeL7xuylAvBv
L1sFMcMEkktW+JDZvPbbN7Yqnin3J37xHnppmApRQx2oKXi0EKKs3uLNyNK2sqnbqSeaOmPjLJ1h
l6ao4DNlXZmmxexLjuJVB6QFnDnjyRgQy5WoaBPIjQStJVjZD1+H2BvM2uycDj71BzIbnvGYMnId
rFFRAacTmrEMCew1tuoYbmvP42KpQrC2IRVyZL7QQ6ODkUkwuYdpE8PG/Xn7AbTeiWo0WEkB7w+G
gW5ktG8iK12ALt3KN6Kj2spL8ch7bWd1++xheMkRvtuvD0jA3P+CxTGiqXMuywK2JFHuYUwhH2kT
zmijOqIn1hjea+lZaxnphsVAAPoUtBeiLRZMKtc3gRGNToGfNgCeK2aZtRbk2SLDngKLqSi9fNii
QQAt9LhxAFJ5bSoHk2SWSugSkM4a2O91t0fnix6+DILgdrpooQRrtui90FoZPENontsr6UcKBpL7
87pYZEXDHro30UAHqdb5sXBxd4z4VB0iH0MWGqsvvgLVLQung6rEr5B/r0ClpE6DaUSpkyq7Sdqw
cJFLNAoyqL1niQb0uiHLc20fwT3RlWFGpxey1caf8jiYMrgis37df6eR20OKtPeEYTMYX4yhL642
uMfmxkFgTWnGZ14nilwQoMhFvTMRV4f8LQRlAnqROHmdt7zbpCsUoefmflwbrUY+8k1pTmNhzuoo
LC2t+VS+2WJAHEAXDAzRoNi4nogMCmpKkcy9aHGmm0nFndvcOIcN9PQMtFQ6URIRswf6GxRb8Rtj
KuYj9J5x6oiNm6KquAIdFxAis0klPMnSWxfs0H3iTZH8ULdgTEsDJ/8m/0FFQAbWFxVc4M0VkGxe
DxtZjiBvWvTlQPql0fehvuuLx4HF1rg0uXMDiz5z4WLHUV6e5WGlNqqB06XqtkGYbcSixcjKp5KI
eC01H1Ml/AJB3Of9eV3ysEuzVPLAryf0F00wK64aNCYERepwfmb6WrlvxpaxlZfONoD24ckG6GqB
pr+eyVGVuKKZMJNx8Q0xwRz9tkzlqKXzDLxHoFqd96xIP21rOSGEQ8ILnhFYufSGW5+cZ3YcOWML
dqBcYIT9xYw9CNlRa0f+F50CVJjkxTL/qzWnUFAZrT+CEuT/ZW1m1dFYtwnnFgRVJnRN8wYqCOG6
FJG4bSZHL/SPgvCM4tniFKOTBsQrUD0AUuR6iluOT2SOYD0luTI54TmW0JGrsfrvFq9dYPNRkAgC
MSLe19dm+jEqxFjnsCfA6yJ5bRObfKyhL7Kzu8gB6YpcWGFmofZz310Xhwe+lZlNFzj1n1r1xVng
T5OSkiaCCl6nz3oLyqDavc9w08XRgXFCgaQQ/AiI++vRiUIjJlLRAp0ehvlWz3jJiqWaOIbPR14z
iY2L/Ke0HQv8r1x/k/pS3bbItjNyUUskH0BfAWk7Q/eAk6fugk3VRQaHjOOuGw9BbFdhb0I10ZSU
taY5+eQonLSHUFQ51XaQkTdRXvvynkMSIp+1rJtg/e8n//JzKE+HNrZSoeEGUFMtWrcgfZmG54xj
+dZSIAQPJlrYwdaAnnkq0ENKOOv7EqdMWmuOZryPQ7XNNTQHqyBxrIMHTSzNMmexKFOOBZQ5khxz
CxN2sgGKKioOot+7JmIahSchUA/A6jhB/MFpA+NAn3ffxSE2W0G2CL8/06/OzInXjgWu0tKIAyM6
Qab9lfObB3RIsXJS1D30Lxs6er9A3A8mALpP3ZeELpAHLjrhEWF1ZJv2Gx10MFX3dN8bFu2A+8dA
bhmyJLR8Jyf5TQYYYnxqosQeAuLq4Vb2S08LGWimxUm7METtxmEIMsGHNPqJb3772fNUPd8fCOP3
afVOgClVdRrz+GRo8W8D3K6Gyip40nfYvxblnzHI1MKDsC8HwjKNT0Aa7CvwIOAfYQt1NzxavQHK
YlYp411+f2B0muXGKnWn8Esl4SQOI1PfB3f84x9kD8jBnf86vd23tLB74AN/+wJN0hyoXKfi5I1P
g167fKKjrTJs3cHgWZ1/VHD4fyMCkG5m40VfADWPyI4CcdlV8SlKLLRQRKBWMqvUlHfZip34Wx7V
P8ao6euIkiGxAWOF/ph+9A9cYNYlxHDszITWvDXsM2Q47fbfRdmbIVKRKAjlUey5Mj61crEbJ+Tj
gFEEoxaLwoO6KP3YEVQDlzGwZsxA4utY5JeFSgpf04+JLx4mvOP8QsFZrm7G5tikbyGzH3xpn4mg
sEAbJe5KONauDYYRiO6grGkcpf4s6JsRypr3vXDRwPw+kQ0Qk9yQn4h8V6tggzSOtbGT9ccpYD3x
l6YMlw/UFBBcwTpARaIWLIZJpfn+MW9EyxceZxL6sE5dgJWAvZNLnvHYpy8AP2uEp7cIaOxffQvX
UyYUUBMXS8IdIYydjqaayHYbvlT9S9GNXgqoRmm37dnIUSN64UMzl1PTN1ylLKwoZ0TJ280AWD8K
Q2AmwBkGdsrrT8nzLs7LYuCO6OO2pGpwUujuGRGDA4FOJGLEkChF6yaqHWjUxlvo2kzClVrpZ1Fw
2v4eT9EvRd1MKwUoRy/8lH2rLpg1hduIokK5DQPCixajojOXwBdkMlGS8KQ2SIEjlpTTKjsk3yQU
3CBzQ1YqbCEog30bV5sZwQ3FSvoOoHH8MOANG55ySbFqkq5k49X4VIitCFYrJJtJI/sJDXb398aS
WZCaATKOPAZaSOm2gUiTchCvdOGpxnPQVnVUkVKj0xxfqvpTlJaZpxk98ihFT7w4LIVnA4989/5H
3PoQ3mS6jG47vP9m8YjrxeW6FNJj9RSeinDULWh/Y/s0OecVis9iTabetfAjSG7M1ywRmBzjhule
68a+E/goO2nnoDbdYROd6t390dx6zrUJajRSq/hJ1s0mBFPnnKY1NSTlMv04Tck2CdZoznf+vUWE
TnBNIvkyE3Jdz18XhKke8kl2qsAtFpiTYWbSLjDsvLU6WTZVVgFwaYSX9qh4JymZIMUK7MnIqPOT
SQpHVJwp3syAyeRJPN0fHp1x/Fm0C3s0aYGfFFMYh7DHCZbefKiVqbRbgrb+plinudUBdRB6TZkj
/sgWOTbAH7ME/eg88vwNUCQXcUbhgo6Ol9mHL16YaZ3wXaz52UktG1PZVeNDx334wV5on9J82xaf
dfHbSE39exCOTa47WS5YdZiY0hBu4zw3kyDdTBXP2DkLJ8H8WVh6xEc049FtEi1IN0L0teGzUpsL
dqq+S9+ED8kimsn/Ds51alYrZd97tStCRZgRPBb8AMbRvwDWIKRuaDWwqEkASVSj/CS0BlIXdovg
vxoKXBnQaprsNcbGun1ZYKx4usxvb2BNfp7nF0uQtSgOVhKXnYicPcUnUcc1KH0OinjF8LeFIDF3
8YPgB08/DG2+UFwYquuqGSMxyU998yHLvWn4297Gvkqdt28Adr5DYM70p1pBliMH3GRbMl42P2wB
V+9BtFeDDRk6i1hVJBqoDxhbiQ/VmpdPpVPs8ofEk4/qUdxEXrDRvelovJNT/6SsgOuxK8vwWIoj
dKJDx0lwZZ9ydkWH/HiKxOcpAydKV5/DMgRZoQ1qc/xxgIIe0E2Pxog2xY4lGPzzDr039tkLLia/
KoJsQASXT6KVeQBnAsvVbLN1s0bbw3ZYh6vAU130+YGlXDxKh9jNXXEtrpIVS0T69micZwH5SPBu
gd2Np7u4+pIHBXaAWVCFvVx8yOIGjyZT4j2FW0n5qVHcHhRvDN8TMTx6+GjdR5P7zGGFTpnr4Zdq
UQxlWConxRS/wW8KjdJ9sIMg0ME380cW/uZ2pXHRwD0SFxzccmRoSF6b40ddrVuRU0+/ksfgXc6s
NjLVx2KPp9oU2TzjGnezsYARwz0RpK0ArMxNT9fWYtSK4yCJjZNoOG3nJWB/l63R5CSFNY2LlkBP
MCuWYnT0Dqq7sq7aPDFO3brbdq/ZudyLbz76ZPR1/Bitaofssj9yzTDLskrtm3hMUK7yYXUk3/6R
67+hwGU2K41UrLg//9KVm8wzeTE+apekbRXUQ42ZLCp0ELwGHHjKS9VsTxUPFLhljC8ieUeVCO66
btHFlLHy2zdvHjy1ISzyU9pH6xr94vYLVDWBivVPrQLYu7SNrSBYPajP97fDwjCvrMy75SIYCIlf
pP3U+6fUdF//dRqEGgL18NTbnON5wIhP7QPwmtrjU3/wW7MwkYZf3R/G7fNlNqUhlCtg6sJxTY2j
TEBwy/WSf+KPPPLvn4abnf033oPjR6HlvxoHlioaXX8AKSveESD2Be8SePfApXI9df7IB3KrCMGZ
WwfbsLOHrQHi703qnts1/7va6w/5q2IrNmOk8xamHFOFP0AwC5w0PPLT12YVpGgnIhNyTmUXr5Xa
gqSEBP58CaoTpcuS2V3wQhBOI++PgDlr7VIbrqx0o+yzkJyhprPSUrNHN8ajn5o8ozPh5uqBlcM1
C+9OgAYRuKgbr5rHWTiByQqPBrTTfeXdGb3z5tiwMLu3jgIeZB0mtLmKMbNYXU9flUNJLKhJckbR
TV+pfyreJK/klcNpsAtd8kf5Gv4d0AMY4GuL1IINoh8A5RwkZ+EzK8zuFYolNYqpZseq0dwER8oQ
5ZByP5QBH2BoYWAOpnLSIPAure+73028oGzQFyex0xIBR8y5OxgOLqL3f525OpS7gcBSLyMJP0+e
8ofaimztIVbX7S87tRUON0ETUASGyfmLr/YTNSIq0HdgLwjqCSZ753f/nIgWgCtHR282vvV1hNzv
fXM3N3rK2ryGF/HW4LtJq+YBlnC/xPQPwO7jtjftjYPMandYsmUgUoCTS0RxhQavCmJrlEItYq1y
E+A7DimWz7G19PXcGcbCKNxOI+AqMAKWCGB/DVqYhwxSPPVB3J91jkSPbdTXKMZqLKKdWxdHaEBp
BWVI2AIw5Xr6CN9wZU8y+Ryndqc4Ch6F2yY/TPLx/jLdujns4LmH0wS3thvBVVkZkyTiWvkMfheh
QamVs0L97b6N26shoO6XRihnT9NJLst+kM+/4g+4Q3gibvKavaif3Uf8et/W7YPnxxb4otE6ghWi
43gGiA+49ib53LhD/C6/Z52Jh7Uhfab+IY49pRjMJN72kKFBzls4ztSn1UtdeQb6LFqz3iUsYs3F
lQTj7v9+ELXtemUSojER5HP5ko5ODnmiSAZ9C9jPJI8x9tkprnc45hkIIlSV55QjndqUiqmteegJ
nre99ctAU9+77EyQoiF2aA3WW/308fE9mufWZPVQ3Rye86RfGJ436MVmD0o1ixsiQS/qOVYBjow+
Ao/Fr0+jpHC8XBoB1/O1EV7OJk2bRBjZF+fC++178coAGMtYgY3bvT+Vt4kiyhh1eqICgPQsbr3n
rlrzSAw9aicpMFdms0FPrxkcugfVtznWPC7vlL8n8mbbJ/lkTHyEiYxfpCfRktEILxy1PbdHQtW5
P8Sbiwg1QuoQNYoyESJEhbNdHr3uhWOkWG5vjdTvUweoJgxt3Pjwe/GYllYk2uQwpnYLriJTc2rs
ytRGy8vnNDoy8+k7rw61EXAYGKCgRPsJclmUPxYS16OmS5RztQMVxtbfNY7/CD9Z1VsWhfPSkl3a
ossWkZGnpar48plfDbvINj8PilU5+W443F8vmpxo9v8rQ5RL1mjhkblQQ6g+V0+u1JjNln+TD9m2
tltbB363egZapDC5Qx38++vKtW3qOOrKQYIgiyGfK+IEW/9wMKcV966spm/JCojJNLgQUK7GSjkn
WLGDOK4wqYo5ubzTrY1VhY5vxozeHuXXo6JcNC3yMS0HTj73VuRlh3IflCZ6LzChktU9k037WjNu
lQuHwdW4qJMQ0N4qA+e3ctZXubkbHMaevhkQ2B7wJIQslYzsiEAjJuS4GQCnlUESBVYDoXgFaxRj
ym6OmNmCJgCxNCNV8e91EA6NJJ1fiNq5+MV/a24UYTNztTm6Ca7iTmwT1k35xhMgbQ+xE7zLkKeA
9ub89xdHSxXmShpKQvAEFiThCb3r0J3C5oaqjRa5egWkgwIe8FNnEFYwvgmQs2Xc9YAMRqJYo1uv
iBQG3ZQOwZOWezpeuiWurn37xZjQm1fujxWkhkE7hmcufZ30/YBAjwTjU0riSqFToe+4qQE8WMn1
5KlabCcroQlW980uzSpavVCRRC4BXIvUMkoA1jRQQg+eABiyJnWPqplVQLwuJysh+pSSybxv78bv
Z755tHgh/4lwDGmi61VsJIlU0iiSp3HDO8Em8ASnZ6S6b5Ossw14/8wNBwpzuvaXckNohJ1Mnogn
b4bdsFW9eie7gGUyNvHt0UZZombPl8pRi2WFPFUuB1IuUHBvyn21jq3CQYvRMfSEDYTvWNiA2wsQ
ZZaaxBjqu20/wWy/IYdwLVvZQTi+RQ+lp7tMTPqCX17NJhUbM9JOHJer5Cl+eAqgNneGjrcb7ct1
zprNebauDmtqWFRMLEU+8GMfw+LW+kpzQbP3hQfPRnD4NdlzjIvdoiNeOMm86S/CSZ/qEkkyDCt8
eBRes4/cZY1nvlvcDgdciNhZwOHRwNVMMhIl5iXyxFu9o26C9bAG9dcj8iD3t9TtfQDzhkoZ4DXz
y/fG35H0z9VYrcKn3Jlc0ZrsxAZt3la1Y2+yJAub2Q5dtFGuXxiGb11jVv5BAQ3NISj4089tQPJV
zQdQ/sf9QeGMSkryra3kLYuufGFLX1uiVksehCpIOlhq7M6bTN8tnFfJqbc549y8Rc+hn+ZySLPb
XLgF6fPQn+YhSXg2Pbx3h09Xt5X96JJT8IbCGOsYZU0hdaoVYzQBqA57IyIVZ2lOi74oZFSZFAOL
hsAxBQi1io4eGqweJqlcgsQ/ekJaE+V1W3jQHwUHLZln+XTfLWi6Mx1wJYBC/zFFXbrzcNISQG6i
p9KpdolbWon93rmpma4hU7juC3M8iI/6Y+kpP7xd42n4/EIHCUtrlvUd6jwlF2sZpTjVywbf0W8S
T8DOaHb6EfUv3hqdzA2cYBV6vdv+ir3kJXowVpLVoBdV85hONXvndSS4mhCayfh/SLuy3rhxZvuL
BGhfXklJvbe3tuPkRbBjW/u+69ffI+Ni0s3W18RMXgYYJFE1yWJVsZZzArM0EWHihxR2Y9dkqqnw
2Pz4/ROQ+4dqFbqe4znRv27omifDwKI2dwHLYKFgrkycynmngQvv1LnoblD2AZ12k0dNW7wr983b
lkYPxaH8IfFAM64N66Vc5galSTYnsyDXf1O30k6WUE8WOSp2bVovZTC3ZiiCEH1W37cGE+HkXbe9
p9TluYjZ37DHhjEcYOFraMpGNHupP4IcNmMNgqFTpu3r6H7UPryRZ7xZyLvvy3IuhHGvhScVVTtC
iLhSt95K3PbfNfnaDdFg0a68Vb2q1tJ2coyV7uZ27vZrXrro+rEAnrEZbnmGxdRkldGU0Wp8BTDy
yUkHnu6gdCSO6W2TMJ8Hu5PnEhidSNooKiO5Sk4dBvnG4piaGe1GR4jB2fqoNPm/94gggAZS/az5
gHZnK0aRbETgbFLjU608DC1tBLTaOX7/KCjADJMcDS0IXipu8lZeVQA/BNoW6IPtHNOUxV4PAIWV
u7c3YEmV8IIASTB+F4p1jCpVctriKsrYYq9obeRXJzsFZYoTd9XbbUnXaQjc+xlQBA8zkMPinlxq
bT+ZZq73RXpqv+qjtEvp3t+Uv6Xn6CDdc0QtKQ66XzE7gdIgwMflS1FFHDVFE5bpaUqmUaZj7hef
at+GAm0xGPVpNE1ugA65mfaYoKpfR3kYdZr4Xn/QpSbH2LRgRXjo1ELyu9b0tlxxft+8VFbtzn8f
sxWhHo2+XzbpKc53QzbuLSBnBBNG2MXQlpOPHD5B1TJQ15a28hwMaMToH27/hMUd0gHajBZhAM+y
JImaGAp9OiXpqTC1rQWIW6EGoOa/lgG85JmwD4xGeDwybq5I09ZHHjg9mWKBptVI9qmVdxZHg5ci
I+DxGHMLEYyWpjFWAnMZGGiZ0uxU2Z092RLCWXOj2ypa1K0tCt5rndPZcV0ag+kF/SGomlB0BqkG
8x7IpFQVgGqUnQD4OgOBYgb+3nkrVmvjnhdgLpwTRBmYM0ODFBzm/OdnoYJmdGXReDl6wOg9L7+6
vHNnH2fWYXmDkY1VkZ28uu3vLKGSX7Uxqh6Eom1pMJ8skcRONwGxbBTQyaKWQOSMxliFDjpyAqvG
TKWE1kUy94IHVh1wzva6VqLhSY4OYQV1M5gothOx8YzRL0yjO4kFNdFfEmD+C+BSD6X/2WDqGO1Q
1mPfbSI5fMLEHylbUIrXJ78N6AiWKc9WBMdS0OdQ7iseTNq3+l5eYvw2ZLFQLUcvIsbxLo9GnMQy
0YWqPwnluvQlt/DeWxEmOnr0A4yCT+sxq51YK0lquKEQbrwOfVtgakxLIoCr5HWwXhthj7aVPHF1
zQnSdRJ8teAENu9MoInhb7fVAVA6YYcm86kgQNTTx4bkhSMgoyWiqFe8CipACg9lUdui9zsTcyc4
hp9pt6ridz16tXpSox3+9q2+dpkaQKK/+8VBBSqzthVGtIk6SetPKboRSKZ3uiO2ieiqUfhVqyVA
smXzo2sFHtbyt7dn9hvJUAWDB0gHIa/H+GopBOBZI5poBhx+eNqwGUQ39zd59jjmj2J4rxhAyH6x
hpdQQLwckMKSnOJOedc3srBN9+JTZNiRadLoCHipwqeadBfU6OTcqDvVdDXdlg5jCIDt4cEYncIJ
72XLBRsQKSoyHHJ91YW0VJ6tT9myb2/odbstwgH0hOOOAzEB6ScmaMy0uje8SuhPYhygwRfIQeod
oNxrnRrqKpgObVmAEdo2HjSq7zT/STcOZTUQI1qZxzQgQczrdVVmk8lu9fkvYlR7qNQhHgOvP3Vh
RiS3L924vI8tWvsNLax0NeqgPbdRFcn3+kYP3roXLyCVcK+JNG1ehc4G/6BnrqGMhzFwJsOW00MG
TBLBltC47K3jpITm0LHZ+XYT8Lz/VW0F7fXgaAZdB5i20bfF+J24j4thkof4pBHbG51xwMvVeRqJ
ds8DSr6KnhhJTMEjlo1QLbI+PkWeoG0GcI7TahpMu5eA63VbS65eFrMo9FVh/ASJG9yBS2tTemaX
lNMEljJiG6PbUbTJAO2S90a+8jezGA32TIE71QFGfymmNtsoQQc2xFjoqEeE1FLZbHhe7TtnfKFg
EAPTgWOaGakA/3YpRrLkIjXkOj/V1SCsM1/NgSorhl68kko912g+GpjlSRq1Wk1J21Y0UZPQpH08
xhXpShG9T8IUmgXNwA810swbQRPngaoJvV9FWEerqG07/xgKQhCQASM7ElEUT34qC8WCaoJ2qKOp
PtYJKVqwx1AxiHtY2cqzkJAK9P4tsYTIc9spCxQ6ZUL3K8wBWk/FajR4QJXXbhiboaArFXkq9K9h
qvtyM0S1yvrUkpLT4Dab8qjY9SpwQ5ToouObuk4G0nJ06TqAYSQyp6x3bTd1PqL+xi32h1DZpj0N
NzBwE1grBNt75PYXX0W8s6vEtO8MRQc0DrZbpB2ruFDQEIV3xrFx+9pFdzGI3Fq37pwme1F39UeA
UQbEwbevzXWCDoIxyoxpBhVuAwB1l5srFaY3SmGanmrHIOr2EFB90zjjiWPEZ+fDKPSFGGZHEyMY
0wZsZKeWps8/n754DWXcdTDer7YAoeAXEOCtjF1D9kfFiQj99y2NzHYxvkg0uqko6nkdTkkimBmT
HAM0ZFDOsSzpw/mxMB5GCyevtlIcC5pgXCzJdX2ibkziU2MbkX8LkQVSdGgB3joo/KHvBMTwl1rQ
VaJZhcoszu6dZiN/1jbpXiqi//i4vbCr6IgRxKhbMEzR2BdhenoFBs3OJ5GTuhxVu66yzDLwaIOR
RmIdWn25GMRIKO6MOWS4d9i2zT7ePz1w87KLJ3QmRb6UEplliZkySEHaQSKutMZ8J1pLnp8L+sV5
jC5tGnoHZuhowPygJnEpapDMOJFCPzsJAXnNByDARz5Zr2+fzIIDRXYPIy4iCqYWwvZLIXllKaWq
tHhJEe+XcpdtOiI2K1pzQDcXL+q5nHlfz15sLUJfQcgg53XyiHUg/qlJyPbJ5I2BL23auRxGpfNE
GRQrhBzvQaY11e9QUHE4qnYVB0LTzmUw2gx+z7Yt9CY77TyNYK7rY+BhPV5nhRgRjF0TagMpgbbG
diUbeSVSwRF+KfSJV3qdd4O1z+crmXfz7FTEqVG0UMJKoo2+dav9PKS4MapHNSNPwTMvebrkDc6l
MQotSZ1kjTUWhWmEtzgk9ItzMPPG31gOy/+UIFmoVzpe7s1GtaMt5+tL8cH5ubPTQEUGSkpwA2Yn
fQsCcc3RybGi64+RKqT8cfta8hSATYkale53VVBmp5Ei4CQzq0lpp3sJszLcvOAc+d/aNuZuAnG8
6/Kums8FgYArRyR2Q1ewOdrGuZps0ibq9UGoJihbYw9PIHxfVTS0eZw01w2AlzeHzY3kyTD2Y4yN
K78iV918WrsNhjI1J34a1/JOxtPq5fZR8ZbFxDh9JGh+MUKgHT5+pvvtmrckzrVhAYtzLxE9RYSA
V5VKa/V3QnkVBZ4Exgz0RSm0k4iLaR52kzsQPLZ5d5/jZ1hnFqj+lMQaDr8HOke5qpwtnuiE4zEX
Y4A/FgYTdJf2bASolmzU3azJI+32gMn+6N3t2qTC5uP2qXOMwRVgT+VPalopuDR2QCPrYe88iyLp
ifqjDkhGeVMuHP95/VJQal8Shdm0ubYGGg5avKV2si0obwuXApzzLWSMgS/7kucX38Zg5vkwaeVO
traudsBWbyhNKGcf57DsfxsfTPFcHplfm2peKfP1ickvZRfZur1/ju94l+i2z8ZY76WYxiujvhmx
f0gbqpsanOZrzkJuW1GV5fMBk/QghxV0Dw/V5sm8D3bUoSZv8J6rCPNdPnPZWVE3vQD4j5P4RUjt
TpQC9ZHwXN1ti2CojEXoMkXKRh1hVE9R5jQpOoDvAhpSlXRvGd6nxle7F1aZw3vQLcudexWRqcIQ
AGNMY78afGQnYL2dyj7UBJzpHHO9bIj+SGD2L9XCXhTzJDtJT/mjQJutgkItD0Wftwxm+6RS6ysR
GBCIqn8hFe+ulfvb2sYTwIRSoj6EyJpAQDqRhGTE/B0935bwPxTtn41i2zGsFuMy4wgRh960dTod
HSVztnTk9SjPe3FtAP7ImQ3EmUID/B9xVRZnyBGIL5Ft3j0nDuducs5cZx45M6uSCgLHWZstImDC
bXC2xYEj5H+EbH8WwljOqOi0sTIimBjXXKXofxZIvKrt6Jiseddz/sG39owxmklfpUra4GkY7XfA
nHZNhXT053TI6JqXFVs2nH9WxRhOqWy6PtJCVPW2ryHRnzhLue76+Y7X/nyfufGZVYdS1eJspHpr
EEm2JY1IR+GI2g1J3Yo4CbqfHh/jz5AaA5ERXXEMwrKiK0gezxh86ORlLIKsdVoRtHMxESRew0Yi
xhrNRkAPozxfN2vA1bGdSWLMAqY926TQUJOVP0ufVkjpBMSyd8OhoGtOsL2UPp3Lsf+sirEQRpol
adhhVSPGXgACvX+jTrLefr0oiFJkju4vPrz+CGMhC5Ab65EOhrBgEzzR0r1tihaN3dnXGQthllbu
wUBkp5dfU0Ae099Pt7+/aB6QCp0hF+bkO3MsJbqCgQCB8NcebDtdj89RShBZ3RYyf+Tq7M+EMOdR
FGVVSAPiHHMFR7p6xszH30lQmOC3EjCCFPgIsYPXiYBABTPs4poTHi4e9J9VsCzDgD79/6j3cfXA
0djFUz77NGOk5TFEH2eNDZJf+pUGQgJ1zTlnngTl0tMUTWHFGG6FKUNvXeM8eY9/uQTGLHvockOP
DAQk9x3tbYf7hF62VWebxFhjIKT1Y2BAVQG08/ie0/veFvcV5ayDo6tsuSuxKkBNqZAyPry+W2+I
MD/+6jKwJjewhEZqZQgITtM6Xu1zt1rdlrDots42irnT49ikuYYS0inZ+M8iGOE4fmvZ258JYO6z
mRdCmczvJHX1UtnKzgxmmwHeWc6t5iyENa2G2k9RXOJalEcw654yynuZLxw22o00UBSh6UlER+Hl
rUhLDw+KRskRtuBlDp4el2Q+T6OWtutCyrzMsyivwEi5hf+gtOko7rtENiCwQKlm5IX3C3f8Qs78
52dypLzMBnFeDd7/m3nDRp7uLhyIhuYmtNADOEeX2C76WFXAtahrOV7irpygnXUoOUe+lMO6EMFs
FlD6gbYiQIT3q3X6l7vCrZ8LR7SlFxp/BIRz2xfc34U0ZsusIpemptDz06t3cMWSqkDQAKcArT5v
X0meHOZKVrLZN0k9y0GPOTizj9Q78h5ePBnMrYQPETS9w86NVF95D8g02uidr0h5ur2WBT94vmds
pjlujN6IZzlATyZ5x00mLGRFNAldvnNjKNrpWM5cq+klSZiwV+FL79TEBHs2URAv8q//UiLrQhSz
ZZ7QA79NhigNU7AGHi1uAFZzaEDgjET8wUv4LJ7Qn5V9e7izC1pHShtH88o0YrkC7Sj4yb847mXZ
2pwJYSJGWfWHth0gJCbRZjc60xF5kmdOLMSVwkQso9ZYRiBCSumoq0O8K6n/LH09jz84gnhbxsQt
QzHFaJP43rL2TVrrT0726+u2Pl93WwEEBp3XIgY1gXYOwoJLu5n3Ul/1hjo/kb1DfCw24zY9equT
Z4eH8IBWiP3P4WXc5zb6IJzbsr+/zYTGF7IZD+SjXVkE5R+SGQFNPio7tGvQuNhVsEodX123QHkv
Mclf9dvORis4eGQ6hYrOSIEZMvzM0xkrJNxhTEP9SreGU24VN8mJWZH0YB7kbQzevc8yJlVE0vdK
AUMLiV77febbvrdu/ZQqhyQFceRafPPMFZjz1B9mTIPhDV2HYXVqplWXgcFk0+ik8zl10QXnC1QL
DbOVGFtAzw8Ts3dZBgDwSsLrV7KL3aSR59DmRCo8Ecxd6Aw8bRWrn3PiMnX1/dsTb/BiKSq9WAVz
ERRB1ke5EbNTXpHX0pGp4pNMwz4+8GZ7l6zVhSjmLrRgbjT1CqupnWhTJPQVaIgVLRM6112MTcrx
jQt2/kIccy2sQAZmfgpxO/ETrVDSz9uqv2RCLr7PqL5qqkkzoWP0NN2hym+goyugGVm/5Gv58bao
hcDoQhITU5ToXFB8CZLGlUwP9cr8vf47AUwYocZaFSn6NBeRRPqu31ecBSxYwYsFMOHDINV5lkW4
KkgNb1SnSsjb+otz3Ly7Mv+GM+dU9qHctzEUOcTMnTu2zqisefmm2weBrsFLGWDIrfTcgIz265Cv
VLt48Tid+Ld3CuDclxJiZWpMT8RJeM856U69RWhuU46P5S2DufNeqYNduMQydh0S9c/9v8Ukm1Ez
/jGMVxM4iVQPSimimpKTQ0gi+xGcnrxJDN4SmMsNFP3MH+oReR8RRcnEBl8xZ6pv4a1wsQrmentC
pvdSMpuPcIs+YVfmtZ1zDIjOVp2GOKxlz4MEYSduD3PVBFBag/vs27zZ19t3QxeZ+y0iRz/VBk6k
LIlJqI9OhHLNte+z9jOxwMWOMbe8yA1NiRucySveVjK8vEHLvfGy5YRUt+26zgLNYAQtVzIVizlt
GsJ7hHB2ig1xodWqFSX4uNjZ7kTSz/DQlNxkMmenvjXjzFblaarWfQB72FPF/TXPVeokvI94z12O
MfkuuZ+J8VQj0LwcCqYR1xWf6EfucIzuogQQfwHuQwVFw9VbRzeBj9ApuCQGuqnyiWgPpP/gREFL
vdWYy/gjhTHtdaZMoW/JuChrg9h1si6RfXBBomsDMDsnHorb3UpEU3GOwCI+6qt1g1H89seX8ybe
bXl51EXT8+fXsCqCWDxUBBFrjkn+q7R/or+as6uLSngmgXECuZznfulBQtMQiwr3ux7X9bbHX7Ru
ZyIYF4BhyCKTM4h4wbHpkJJ75LYE3iKYaC9CcUhQG+h4UtluSMx9oJOCclSDo3/flZQzDU/aoJT7
HkI0EnSkxsvDunMxFpOfbi+GJ4dxBmpr1mHZYLtG+quaXAtDEdTRnm8L4e0YE+ZVgxnWOk7ltKv2
LnoT7eql4qSneLrLOIKw64c47yHCuHO7XbTmWTaeWs1LPDuPWjdyq6xxHhg0Bp0xwIWfbu8RTwBj
CqxsQl0b9v80Pb1qj63L7ateNM1/Lsb3Y/tsBWo0BHE6Q9QDe39jkdf4OBCUNZOt795eCecovgcF
zwS1g4KBXgGCst85ucNNDz84d/ybHffKIZ+thbnktdC2eivhtEunsSVXpBrqSuDvQ6E5xExpV1Hj
wanI0wevGZ6jySyhn6YG7TwDOW+iZNcR+bHtifZxe/84V5LFCAeHUjEWJWREm94xX35LK2M1ff6d
ffmugJ8d0mC2VpEZENJTLQfsli3Rn9XxL4Uw917xyjEB7AruffkCA3ZMNxi6orz2nKWq8rkXZacN
4WCbsZsVzh6sFcZhO7ppTuVr7KrvO3XNE3eNtjC/As6UjzEFUe11fVdD+V67vaQ74f5wwhTifTxg
unjYKi+UDoONdUqx84Xp0f+Y2Tj7AYypiFo/0QAEMCvhwV/7W/XJJE+Gbf6XF9sfMWzpVu2GPgtm
Z/0qrnbjd5MKJgnz99vavpynORPDxARTYGRF6eH0BrgG9MF9vHk0W3Hu1FL14vzQviOxM30XYSxG
I8CeoZe0d0Bf5IGQE0imAOWRDxEpYD142DHclTGBQuiFBobjsIF2k5E8Im/Io4XuGuQnf7mF6qVz
CvqoHNUQW4hXafocrn68ZdS452XUOLaPrcklouAZqaR9t/wOxN90jvj4lwthDAbGKYdUGyDikK5d
N/rIapcmr7eFLC4Dg4xzZw1YodkRXjC7l0OVm4gUAOr8Mwd4nL4O/4vhO5PB3NAiDnVBSiADzEcg
j6fSVn0dd7wk6qKj+CPlyqOXmoaCtT7HbtFP5QF9+HOzr8FZy/Jr/kwMc0F1E+gTBuK3kz3S4N4i
IO4m0rY5rm+fy3dHy5VTP5PDOHUwN5h+k0NOXKxApfrLIzPqGKEOMDQ322N92kUbwTW3NTHwIioA
1IuJas4TfDmVe/YjmDubAytUL8J5sXK+8x9AIKQ/wYf8CIiwSm2eL1k2EWfimJs7BR4GXkcoyu4g
Y1rWlrq5SUZe8Za1GPydyWHC/DDN+zSvjflph8oEee1sfzt9fd0+Qc7NYqlcq7RLQl+EEIyhlS87
uSd4GWEY5baU2QbcUhM20h+swAN4M1pyADREelDR/KdY/2yz5nWe+YoxS4Ox7GZF1IlqY7j54+9W
wFiHUG4w3tTj+wNmQY4Zt61hvig3doh13BgCH8dYww59l2ndd98JN/QtcnhoCEuTDYB5+MeUso1X
QS8jKyZgIXNfg0zvJoKuX9C9cfv/OZrFeu9u0L3c87GilAD4mbYkeHhpMSQs3AX3xaYSVx2qwhjb
MU63T4pjYdnZd8Hss7kMPb/CrSfhrjsBL8DVA5uj0ovLA9jY3OuHJnN2HzF/VsG+WjA67UuzizfP
sc214osW4EwGY13HPoyFvoeMnb7K9uJWsgcyKvTtv70zTczvAq8S0FEs+gFgs+LQBxE5zuolOQFw
+cUnITBT4JpuH87iO/NMEGPT9C5t61KMZkEG+FwwHchrM15W8DMRTDwCJudJSqZ4bkOSEJ2OTk0/
BwpfbgeEl2Ve1LUzWYxdG5phBMcW9q2L6RGofnhBhLbFixmWPc6ZGMa4WZM5FUYEMa+TPe3v9bt2
/5Bz0nzL+wbWTkzxQ5tBV3BpQetuGkEEkc2tDp2bv/VviEtpbY85UV3Z5qrcHIFcGbw/4oxZ988M
dh2BLkwQixyP2ckdX4BSSO4n6r1KDsfDLe/emSQmFiqtzOoiDZJEMGLfBbYKXqYUC+Ipw6Jun8lh
bisoV1tBAXXkyQb1ggA/J3Bq/IsrMdChAUKQeUSdLfK3vdrFfVpB3YAmqdM57pjTzfxO9iV/fS6I
2bLM8wY99Zr5msbHEIxZXWU3+/eBlLb8GxpR78tTQ//LQZ1LZTZQFBpPnUZsoEKm1xTvygYg8x1y
QjxB84dY3TsXxASMg9QJw5i2+clAXjD5qdKaPGZkcqpjseWkCBev1bksJlpMItHPmhJn1riI4EZH
mm+VW9sFrAWPtGLJHJ3LYqyrNrZQQh3H1s1ouWtMcuQ24Prt2zZc4mnH/OdnV9eoFQvE3hBToN45
ow4D1/QOTBVQ+Y42DljIfJhBLiwcTyxjbNEjKxmNVc8GanKrDUAObfVNddC73DjJcfglveh8fvul
S32+pYzpjRO0L8fAM8RNmHLSvoyO4Rqu9dq/BdRHocwwqag56T131IirOIw9DjtlMLUKy62wyxhg
o8UOEDLAji1WXDCKWQn/94W4YlZR0kSXE3VWHFeekdP3rrTXaao5ZHziac9SUPNnRwG2dKk9eGZH
QoMxGShp8iE7Pvnd2+3G2z1wtHT+zq01Mdak74u+0RPIAQrRe+oE7mfjZEcZJBLcmJq3JMaeWFNc
+H0OUZOrovwPgiEUtjN0PXKDm/lLtxbFWBNNUGUxKHFQhhkRre9cRfkc1QcLxcdMtCvE1ZWtd+u+
WVntW1l0/xq2GnlUEKaq3zhqADdmlDIxwrAK6nFuujRQE1LgTJ0CL/6M3j695Wv3j5xvT3hmYhBx
a4Lffsupf/Wu5GSr/9A/CthMIGQBQN3EgBOzFMFUhSYxhlkPMfs4n5lw0N74LIZLegjOVwO1elHG
WBhjQfzeEmofWLdAKxCpm0E77rXVc+x+3N6xRXtxLodZjybVY9AZkAMc/d+g2iXhZnStlYTis2/z
ev2/D4BVxDNp7AENoaqmngxpIBUm78Pu9/Sy5aElfVdNbglhTMXk9VUZzGapB0VdSpTfeM7Z+kiA
ZWTfPU62i9frvb9RVWf4itZba8Nja1ksU5wvkzEiSSjKaSfiF0zdVst3z7sH/9gSkRz7DcIuk6P1
Sx7uXBpjR7ypjQ1hgjQNqANIZLSvzdttLVm6V+cSGPsxqOMAJYVT8d/QW9cF1NjcFnDNuQwLcS6B
iUEMeRQbrcYaKlueQW0mO0MfuEG0TUpeD/5DSBPSu/eqbw/Pjv22zegXz0ouPc3PfwITn7SCYU2+
NodcwBuIkciVyRcP250ngwlGjDAFl8scarUvm8JpnDff5i1jMa95vg7GcpR11oym9q0OBthPT+gi
djy7Q7fJs7iz7m8fHG9BjPkIElHK09l8KHfuLGagIwoft2XM37hxn9nkd+PnXj028JNIBMlvKklB
3QZuBU6EwdFxtpYtj5McDiGk9FA7gDtPAT1+/d1CGLOQqUNtCgI2yw4R7JKYTjRGxxSvr3DRHgAv
0tQBXahq7JPcigopzzsxP/1S3GkT36vr28uQFrfqjwD2EV4IIHMOywnryALH1bc6HQACERE5JxW8
+jGrKJcubTYxV0pwJpMx6pGS+JFRwu8CEZ7mRMew9hzd6nZHRZeWd3+7Ruas5DIvqjjFJiJ+V6kA
UkT5OXFjqp86+hY4wkacB1y7FUcLlz0kwPVlGXdYUVhl7/pCAdimhLTDqrOjnzUNRJKfttHArX8s
hZ+Atv1HErOjggpjNCqQpMnQ+MbVyGHI7WnVytxxIp4oZjN7Q88HKZBnD+VGdnzYbwGhz6/Czp+5
1pE/K2IcIeB8QzNVcGZ1vEa6GNzPKlF/Sw7tJ5enHzxZjEtEQJsVUYIlTW4HxPEoAKScQuu7hxAj
Krwc0WJN+/ysGPdY91qWAkkToz5AYFKcdG9VSAQ0q/lVgpbBXb5GuYwGq9sXfdHwnmkI4xGByjrk
Ygepirmq65eivTeblfYsJs9i66YiuS1tsfqIdCX4voC5jOQ4s6VxYYiCGCt4pdxtXLTb9Yf9gO6x
/1KxPRfD7CUo8ApAG6rz29wirUqkXfFLf+fd4/n2XOvin8Uwexc3gI6XfCwGPX0lCV7nYdC9R4wX
oBve3rflU/ojiYkpWlD+TrWFR4/opM5nQvbzE5IXY3IPZw4Ezp5WlVW0fjkfjp3sD5kNhH14esXh
Xatl3/VnMWw84RmqoAcQk93b7mC3Tv1cbsSn4a0nEa3slpO+nn/1jVNi62dCAsqJ3MMtfp0yUhwL
dHdmXIypb5t9JUUFhznQTmea6dk8nu2dJAB8NCihcTOUnuS+hjZ9aUMar5V14MondOZvusfE8XhK
uKgZZ3IZC4/2B1UvEsitUNH4VT7fl/cPt3Vvcf/OJDCGvUAXY6TVkLDzDhg+pLDrnBPirYGx6SNI
71EugwSwrqRr/zh4gIe76+u13/+X6V2kyP+cE2OAtKzyx1KELAzw2dKjSLLVA2/acLYul7oAEG8V
M+ISOK+Mq4k7VfWbJLfU9mRveG52/nm3Pn153LcP9jrEu/yZzMFqUzsG/qS0QFSp3fTQu5RXcOVt
BHOwPSCge1/FRrw/3vP6UnnfZg5SH5pUbw18O6VcnrCF99Xl1rD+w7eEFmDa7UmxH2sbcD3O3ofz
ffp4erl9BgszA5eSGB9SwBIK3bxFMdkAtbgnOxiMJ90mLn16zFa7Xzbum2M7GD10OB2B34XoW8rE
eBUPE5Vx1UEBDu6v/jl8Np2UfgJ8+mB3d4+BDbr3DV2HTw5t7af1MbU96rvW5uP2DvDOkXE6YI2N
xK7Cj3AfkRvl+M1rV3O5u4yraTtzFEcTHx/IJ++WL6TVzj9+NWVntppW+77Wnl5iRzimq+I9IcBw
j55tgcegdvvas+N2f7Ph4Lu89FSy5E2VJs8bfs85St6vZK57KdSeF5bQ5b/+8iz5zLt2U6tY3myq
gB3Na+y8rYA6C9s4CmIa9iN+tUYI4WTFF/KUlzrCXO8sTpvQmnUE6PePteXI+fND8ti4SCnb+499
C9zQcbdXXhqNGofgPRhItI94UPzyfKT/+6JfzdX1kjca5nzHQGZNFRKDddHdz3ntmmTr0n19Hslq
7Xz9pTowN3s0jKwTRGzsQCjn0wpP1ZiLPRRo/Ix1fBuPsrgk8UO+2jp3+5E8UvuhJfv1G/14and0
Zc/YblslskteHMv5CUye+/advKZbMi/05Ds0P1PwMJAwzjFhPbtfLUGFO7Ldg7epiEycT7AA3JYG
nr3bCvFt2s7E9bI1GX0CtSzJxrbIZrCF95h8xCiZ1muBbCoXY4UpyUuiqnZ8PKBBRtsIziZwd5sR
6W3ZJ8r7nXZ8bTLayrvTAFB/sOWmzkEjok9Kxy+c9bRuV6/16s4UHeW3/iCB3W2lgsJ3Ze0V8OmR
wCQhyCeHbQlkC2IepEegghA/QFtqsmkT0tzrXxK6KDeAX8BfmOxwN4CpE9Rfq2T/40uJUKI3j5Ut
PdWZHd13Hig8HrN90Tj5i+HmtMHPFX6bb1r03RERZaRfKS64RWua7z0kl9KVBL6Pw30+46V9HsRN
464K99MiGiZcN6iYUXFbOoceQsN4PdhRi5o2Uhrau+hMu+GuJN3TnekEFIlsMJHpNLALNzLJ66Yk
IJiGN8vpcIceXldoyMbVVtBUK6V4jlLABivkbb9aAwvi0ViFjmM4yEgfrAd/V2QoYzyY29QBtGfv
FiidJ+8aGPQmMtqDRK1PYydv1IZoKSq+x/vAzgey0cO5b0rfIUH30IBes/fsDw3TGSYpe7p/E9/T
1fZHuTuWtvZyJ3dOR55An5bZKfCelI1gP3jb4tk4aQUB4iogjUEa5AgIjVcAHJZQ19CPXW+Pa9HZ
tNvn/D2tqbYKbGq2wI0JXeMI3+c01CiA5IW5NrRoQEdAJhBPyN55G6dYP/VEASZu9vXR2/Ld+uO5
/6EphARbW9+OG/MRAxdbdMuuSfWp92S11aH8k0CaAyUZIg+qwnT9BkXTyVCIW4G6Ivo0qLWJjmh1
uSPOU0USp7RjG0hfHTiOf3S0A4/TNra/WgkwUOuKbLbKgU4Px9AVifRYPQewgCcEvjiP7njc4B+7
PSkGbBoyVx1+i+1T7P5a/zhq6AyiJj6KnRDoa2Bn79PKBTp7hv+VnF1KXHAt/RBQ7P/wnPy9B8R1
guZclfR2WDhW4hzXP2jyqa7u8t2xpVgpACUMlIRXIfhRTsXKupekXUJaO37+hJcbofl7bw/w2OLw
gUFRohbkQ1zLpF5PhrtdJducPFoffkaCr9AeXz332bgHZXXx3KLmus0xcmzjoolkcJCvXxNltd0I
me350MrAaWl2QMF7RbWPt5gCPVZ5nGF/tq39f6Rd13LkOLL9ocsIkqB9pSvHkvcvDHVLogO959ff
Q83uqgrNLcTMdkfPPChCyQQS6fNk09jWllo42t/IhAq7K9pa03VzoG6dWtZ251YAiTcdzEyHrnwj
wN9Jr0trO9kBzuYLugp4pFZ7ePx4ya6fMm+8jY7Ju5OP3rwV8Rg6etxr4P+yQlszsyqAjBRdIQqG
fFn1qUWJLghx0KMHl3h4+qP1Fl8tDRnUaTPLuNa8BQbe3OGq9jH6vjnmiEuf8amkuSE1Vcwe8JFS
ZkuH+OHBi4Gn33noHbopdiU8Z3JjQo3mR04E8c0bY9zPeGe8Li2LEjE3QLuarLcHEygGsR1YyFJu
Lx/ySnMPJhBODnkxiCdGQxRDHePgQv/w4sTuEag35Kp6wWNRsc5X59e4/syunZNjYrDQaOms1bjT
srSeX6WnxDpIHh4Aj60V/w9sEaxUITLRAFF3zpZc9pHcB+HwYFqo9ueiBw2JUfriBr3uCfCwqhsu
gtxKBWDh7Ycmc5RplXRZaIAmkN3zCGYQu11i72vg8MZzUc5Zu3z9vN/FfPJICjnpS3gozh3nK/9M
/5z7PsxFR2Ej1VjntjjgppW66pUK4P7BKjhkZB4dxhcHBFkhNBR0XjwAqlnW8Vqw344PoQtTZ22x
bOnp4IrW/dOWh6+4ImEn+SDtu9Z28nDCtKmkbIleUMziRS88T5gdgNKNsRyEJXx5OvSeFzkPCfpI
cuv5AQ6Id2dt3Z262T9Flg2o+I/J3ocOr13muwec0UBn/DHOeKDItGpH8PfiOMe7j+vrbWW9wrX0
DoWVuWii9DzIeWEf+kPgYNUU8N9Cy5lRHLW/Nrej7d67e+VwD9Ng3cTO3ReM9W7/uf28EmGhnol1
PEZwwbaGe1mivydJL3w3W4cTzL4BYAO8YMm7Dpzj7ugM+NQ3T902CBswrJZ5xPKxwbC45lXwOa/p
Ox44EYlklrCMekn7ZLbLEzflz1Lc2YP6DgdPfrk2RPlYLcGE8xBax91y0hvb/fWAlpjIgpuWO53j
fMSIBSfkdBZvTXVsuFaahdCJk9v9hvG/dMjnOuj/SKlRIZXxMdi74Oxe7p7DW2X3sjk6u8o2blrL
3W5s6x7/x+QM2go018UH2pvtPZZsAiZjy5NWzmNkK1BCpBtav1w6EBV5pnjhheXVRPqfYFkqRib+
MCXRFGZthqW5CFhqCW7Q8GJsMSYqOM2Bd8tr2uyUFqOP1Qh9ZYC066E1Y7ff/g6s++UuLz+RNecC
q6p/OGJ08xTEWTpqKhCe7GN69yuz6TumGbgI8CsQALCGJ3QY3WxSoylMFXR0BHyD+0Z+1VgJArTb
HMDlAlryseXUch+/au8yg7xTZFKgXZOgwku/T1F0wzcdtudeHyxeUxyPjHHuY0SJOc1xCfYcGlgk
s4LfGYSC4gVeZmc104NBHewQlc3vLX/nhNRIT4tgNOCjHSUMb8Ee1FsBEWeE5qAaUUTmhN6w1Xf0
c0FYqDiPfa2icEqdeetSScoprhbq3d1ds8vdj8vsraZcTwkwQj/RppYaAgJS5mWTU+iuHNiv4U5s
XPNpChxcHW9x0X+hCXxIXdYl7Dpn7k6cg1SYTDzqowl4Im2fIDHeurNr54//iLsfSowdFbCttSMJ
uHOCp2R2GgfBa+p0WxEXJnAyk6spoGXW719sscYPEOJ53cdgq3RUa8DOSckKdiImlQDhrwOVyOIw
t2aUTumdV67+L1XGOcwkMEdf5616tbFlFGKjfXh/mc5aKAZN8sMXG4oFURMoMcIhJFKKreKQ3hPc
8oBWCvmQYUEXPQbwKxDX7xPU0LWrSrd4SmXNvT/7BuYdRNj+0kTLRU5IGKVuuzV8yb2vfv3Ph8q8
hyARBEyn4xIn7NDB/AhW6XiPxtU/mORf1PPPoTJmIJHlyuynb4YWFLsMQAuDh+1aGy5Hy2v604T+
UGIMQawZykRHcLTsCzUBndVjPB3Tc1fL9FwAXylBniLGQCWXMk9AGVOQi0JtmtLyzj1AV95ojrAJ
QVG6uSyg66bgh0FGnSRKlAtRiNAvw8xIuqHAXH6Pud1E8iJil86R0SUdMUysXMKNKbcDMqrY+WsD
QBgFxhKOrWkHXgyo0U0P7bmnR2EXXjdbXj8f5yrZxgsqNJkcKLCtk908dh0wY7SwdLTI7YOvv32m
wLfVFFmG4wWQW+bqsmEq60IAs7330gAkrMbkwT3Ptq7nP06oMDendeY8h9gG/vBkWpGdjtYIxNbQ
ahwZTTLUjb3wfvrFpbpykWe8MRepZJQomQKx7L1vnxKxquQiF+ntuZs3Vi7shNQfsz5NIMdhtby9
zBIxG6u6snPPa8ElPCKMHZA0rQpDgDxiuMI85K858mTtVnGrW/NuvqXGMsKMfje7hKNSbL/qW3nr
Q3vn1v4ROVLHwQiqA/QaR9ya3Cb7NS/07ABY21FkU54vN4yzFg27sk308vwK/JvP8vBcogPQ0raT
JeymAFW0yyK8ZjNUCc2gpoLhGax/Z2jnqhimSQK9MNmYBQx8/73kuoffE+6MVjgjwhimbEgG9IOC
SOVmV+aVct09hnttV21UN75NMdO72MSr3N0eRqTCvzo0ZH3ltwJS6NaEQQte8mItvDj7HsZ+mak6
Vo2O76m9o+yKirUZ3f6qRYMWb7yce76MCcsEvey0BqScYKnDpMBAfrw3X3kR04p6P+OIsV8i+m2p
GoHM8Ve4vzEgMoOluZdlZfUJnYgKo+7krhIrZQKN8ibwa1fxbhHDc1x5Hh+Msks1KQnFFtnXY3IT
u7+FTY0Q7J/Y3LPTYpQbxnjkpBbBSeU2buF2LpqwYd4z/kLlNTf+lBTb0E5DaVRheIcHzChb+oEc
QpTcrgqvfSyPPL7Wkh5nxBglZ87ohVYEnJ50Lb2IUCTHnY7qp+R4GDZ8U/bTMdxTR4M+cV67nZ2/
q9vCFmzfJYoF1RZYdrXbR0eCOhSKYG7gXe23/etlKVpLf519JKtxol4u6XIixohhheeYoPiFWWd9
8Ip+G2mbjlgFceJ6A8z4RLqOJ2tW7Wi2a9GmmRskKB6hcX4q3SRyknlfl7dNtRHLe85nLp9xQWfp
jM5KcJJa26LsINrBXn0OD+N35XPjigcABG8Ty8YB/fqoAIgSe08c4utPTdMJhiwUbK9hLnLUtEkt
IlzkZA/vL6hVDlaLgnnuxPvhSA3U92a7nC03flCuYbk6/DS1hoPplA7nSxZKfxwDdsBqcHMM+Y91
maIskFDAZkk4xkmPRLmEMjiqt5/V7mbcxhhlekXt7T6xlAOm4BzeUNO6pv4p/oiMps5JHZhRj7CK
dHb6icWj2Q6P9J7D5arWOaHCKOkwLTUpD3Hcol1/CHb6iqw8Dxd33RKcEGFUNAUklGwkIAJP4knD
kE6MaHB4EK3by1e2kg05rZexaNadWIm1UoIOMIfv5HuCCHB7mcK6UjthhdHSc50ZWbuIJ4xaf/35
SreFw/GtucfF6GiiYrS3zkFjwuYMaVse+n3zYScb3h6E1af2w8v3d5xkrcOoR83sW8Ig3eNOuNO8
Hjmqyye2rvRUnSgaEmQKcrR4ZidUYkWM865MB6RNgS0SPJmpTQ7oFYFbbXh0a78u8ZiM7iwFWQL1
qd58cER83ck8+QJGxpWIhu1MouHhZcwtQAmG+/5gonNhGatLLPGQH40r4FBi83K+4UYTq8r0hDgj
+5NJFGFMQXzsMKS9y63Ad63edTlKe62tFf3PuqYqWHxqmgrDZJxEHYnUesAbU9Cp0Me4U4Bp2GOO
XWzHeKvsK0udnfa5S6zmAVsED2UFtSUmAIvUntN7/Hdb8rrGVrXLyUcxzKPUo88a7eE3YWcTTW3l
4RGA/83zZRFbfzCGRDDgIilE+t5FcyJi2DWTxxQLRB6m/YxK0qv9yC00LMf3hzEwYAZEUcO0Abvq
PMBShDEKxoWT/EV7Oyi39FrbjXdjZuXY1ft2y2ukXcsnqBiJJ7hO5IEUnbnQAvPrqhDQ4SH+Sp+W
vbNLZjm2fe/59xWqOKGlH6XbGX0399GmTCzOkS42nuUXoKKoQxiyphLCeLxTIRZjImYDVOmE+Yr6
IXWBWemLWN46bu55k8rSogQukWPUalxIZWyk1QC4GeyGqK68ERD+AbqvbGGj8uDQvmt9f1CTsVdB
1XU8Fxa7J8zrocoNyEvtjF7y0GZ2qNsaqNGta/uvrzOcweJVxET0B+dY18RIPqHMeDdtMAdF3DfD
X7D46Kjyl8wGVuB+yJ5sVcjwcUzi2gs8Jci4nOFEgkLowGoUWEfiU0ullui1PCW/puUgqibR9UVq
NEZc+nSeaQ0AcXSzGRbBOsAqtxvlNiuxw1h8Hw1PE0wbo3a2Cayn4iqgr5mwnfT3JJKtvtwXEtob
8763tGIrRRjmFzkfuDLrp6LF+ucDGQFr5CIm5fKa8JR0L92HVnj8DACZ8Rra4pZWfNjPNWfklCJj
xbUk74kR4uQJkO+qPW2glRuydCEKwYum7a7mo4mCUGT38PGBR8FFtV3zX2XoRNHUNFPVdOYDolgg
+pTgA1TgVfp3JoYKRvtK4OZx1zXVDyFjyfOeqF9jqKe5XWTsCcjuGIp6SS3FNb38XgJ2+V6BJDhX
7/KhtLvcSvbmTXvk5bjWqnC43v/wykYNpJf7VKzwCYcFz7zfDZ/VsXzOD/Mm271jihTr7bdu4m6T
TXDFSyStuVGyommYrpR0+Q9A3JkGMqXlhJC6WrJm6PXj9rOsDIdDfE9oMHepGBQ9eAVoHNubPLWX
XMoejsvmEXlJCy00gsNLeay/mB+SbLkqkKpymIZ5QCFaPWSIwpZmWfcGgO3RUXCkXfWLW/hbNTon
JBntGARpOQUJjKyzrDVrbrGxG5hjGDWG1PDBYFapqQRLUlVNMRWDOVNxpj22lCgw6TsvFu3cAfyR
dj347VuynzjJndVoDrnyfxNjTU7QZcBPaUDsSUeuBbVhCeubZAATUZ4nuJo1PyXFnKIW0xRYtfLw
EGzaDwBIRVeyvmsKD38rN0I5bnxUNzPSjkPHqbSslTixPfeHS8bamB2dtCED6dbTretEdtvWQp8E
vW3Rk4GucJ6TtOr5nRJc7vhE9WR5laXYV7LkmBIJKUYoOMCsWQJaF/+J5Va1ZaEfMXRZY1zZFDHZ
lJnq4gACygTtVEsMMdq/ZWcbufy+gtVAE46CIiMGwz+VkU6SaoIABBpolZGgEdjohH62xDqdr7UM
O5CtvivM1ikzHSCkfVDFldXSWqqxCNHoNDfo5PaLCLr0+/IxkIXsH64TRm6NZUuyKX+3/J0cuDin
QiEN6fhAEbIpttS9TPKeEmvsBsuMCs8Apgx9EwHAKmGyxrhL5t9dalXklqJERF/Ud5Oip12tflHp
Vs4teXpG6s5t6mNBvjK5sinaMuVfaWmlIhrDrTS3tXozNTtANegapyK/qrgBkAMvG5hQJstLoSai
PpBkfMDKwUT77O/zArCk7+k9ebx8auuX+UOJLcxVuhTWsgxKyc4E/DcmMcJf07hPsQsLt/cWR5sE
Wa1hxyG7UmBVUZ37N4Pf44gnl7V4ayHAyUaMOkrosUOdjtj7lpvpX/N0lrXJaNUwsZ9VZ3yrZCSz
KKCG/BBjkel81dzwcmHf0QYrdacUmMdgEKFIMT4zPugF+lWFwNImd3LrHOMg8X72R9Pqd/l1qdjq
ixztaLQJSsy1YDlLbHXjFvBsjS0TRyRYLTocReTTEkjrbE/lzgg3wh5LIHvtihpOV25Nbii15htD
JxKRKBI6qlRWKZJBTLMShrR2sq9jL9jarsS+FdcuP/sj3+1bk+pTcoxKnHNlqAVlWHTwErkdH3JA
gunu81IXMdyveyRNuUmONQk4pcnkeKZAHRt0qg/Ym4484jXQwArsd9F2GcA7/NQpHPh+W5UHybPq
eJ6SZULkvOyyeJ5BtgCWNfAgrgGhAFVkKQO8e8VZPCNxO6ChsToUh9pJjoWLKicnvbSmEZekC3rA
NB3rwxnZLNQuyIxGXNoLflFHd2f7nW548xarOawTKmyuLk8QxIUVGfCUK+vXtWChhGJjVV9rtfep
nxz0ijdiseoAnpJk/IiilSkgosDY5Cqf84PjvTm9rzjhTb9RtunvyOVoqzV/7JQe805GIRfRyQl6
xxL7leLS/pyvUiz6RkFmic8+eOnPtVhcBZKTJOFhiljMfe47tEJaZlMPl0zpA+pEOiLUMW6pLcyA
b7zM27qM/JBiwuNhCkRZ6gykvDfkpVGtSnd0DGkJAPOVvVnhUFs1NyogDhUd4NEGWmjOOQtbLQ4i
BZw5cG2bu2IfODAvd9oh4fYHrh/iDylG93f9JEhDArdowrbNcTdVVuCguwAltNx1mnthh6YBnqCs
Bban7DEvTqzmMUaD8xLYinZ3Fbq/O2dG60TOLd8riwywhueEFBsE1dXQEIGAFM0gF60tKZFDNVtC
H9a8TzunzKlLP8bsWBSx3XVO6w7zS2LM1gAMsnxPlKM5OEOADOE+bnZqGEKU7brzgs423zrzgRaH
QHN7+ruNXpryaEYfMwBM8u2UehEwxkK3QORVB6o/KNdic5WM24By1pmuxpbotNQl3VQVApSgc2lB
4tgwKFCYH14Ob6JmF+jodO1b0/kqMT7ncJuUvr0O9kxP6THXF4ikaHoSjMDmntAFaQJ75AmlPWd3
t7vT7Rv3+VWfLFu16XbfboBPgtXJ4TVmET4uv8lvp+uP70DvB9rsZKLqCvMdRYp1t7kxTA8vL8hZ
zABQBa7fvEWrwoixEcu33PcE3QT95r60y80XNoujFnm4vfwVjLUGwrusAIgU4CWipqmyzig9dELT
KR3UxC91+L+9jZuw5yd9JFaWzbY8m/ZleoxA/4se4FgkLEsgoHp+2VMzGm2IHQO+mT4CWNZLkr2B
HFRncPhi9MJfdAhO18DmV0NVWBUUN0FoTGbiC8pXJMCzQodrKwscVbBKBfDrpmagsCSqyjk3oZIO
bd/mqV809Kh2n0Cz88L58/KRMc7NX6ycEFk+4sSLnqqsqrq5TH0F475T9SViZFu5mTMnH2qO5l6+
90Qk/yDFmCRByKqxGcEPoIWxwrQTCw4BxhD9QYC5lrxJ4w4rH1JfG8izBBQ8QLq4Y63sdARekajs
jGB040SvrctnuCp2J2fI6JhgLMwxzMFY2AQfrZ5aajx+zJpwmEVScUScTYD8xaQKoRN1HaE6K+M1
EIL0EJuN/b51lehWHG1Ru8kzz+iv8/DdkJCHmI+6HlmldgzFlzDDcJow2CPl7QxeFc+TD2E8KLU0
5UEZ8CFlnNiS/ChrqVXOm8tHuyozqEnpmo6YHFr8XDzNtCyGsId4SiEWuGClU0Q1jtSs3t4JCeb2
prmfNKGH1IRNdFVrqqPXjRfpykfWaJzLWz2yE1KMUg6qQhn6hZu4+RJLQIdFn6XuXj6xdRqqArxp
NJdKbDSuloo0iEOb+rWY24bwWRuYnufVvXlEmLunZpuVHd6bb8y3QpBaYn/sJ51zWquqCSXff3PC
WI8hm7C3zgQROcOi3nJTCg9AKbXnvrCL8PWfnBoqkQZqoDJqSudyJov9FLY1hGDJMlX1Y6krVp1y
JG311AxZRW0ToTLW7ZwT6eNs6KOyS329CQYrB6r61hiLwGvLlFcz4JFafn6i1oeCSlJQ4OyC/Cnv
sJususXWJ47eW32cBiB/DKQO0dDPEJlq9D4EZEj9ptYfh9n4BGIPRwbYOO0vdYfslSiqki6a7JKl
TI80JWum1M/0sLPSqL+SlOyQZ9QJ286Ls/amxTOV++SI0QW76l0tD2O3iSMnJaE/aAHHoVw92JPv
Ye5QltI+iLRx4XmyiuG2UT/L9OmyMK5oJFXE+LhooEUMqG+M0qvzHnx2kJO867ajaCQbTS6R+aVw
HQeRFymyee3liM/IMQqwlM2iD0dcY1YOXl5DXQy/pFl8NMThOa8BNkx3KSaGUN4jWebmJbrVJM41
rziKKtbNiIYIhtFJQ87FVRjR2J9PPVydpLbEJrNUoUNj4OxGMkINoD6Mf9+unBFkrjHVInEy6zn1
W5kAu7nSkQYIcoNDZUWDnVFhHkiDdRdKjlU6/lR8GQnQXCR1M2ihVabuZYlhg+K/7vDkABn9BT+j
S9oCdzh1d5F2W8ZYdUGO8PfVmxRvRcG6+PrYYidA13OUwH8hTdCfQwBaZhrM3SkiNcS0ITBq2n0K
6xyWnh5bYrpJpdg11AkrhIOjAZwcTb6CB8ghv/IeccQoAcuEEPRzMC5/jj6OKU/l1J/7zElbhK1Y
h0TvLh/vimOpikRXUQXVNUgnY7eNkhpEMrrEj78yLC28DZQDurItOvsyvL1M+7xMjh06++s2f+h9
T2SfaO+qKcJa7PvEjzJvyHeRn26j24463XCNIolFgYkzvjXyw4TuHKlwQ+Wzbj4k9Tqgdq464YI6
40rXwgYQMP/jlzGGXzZVqU1VnIRGrVm2yGuwgSmLt5Fv3pcPITLSG+NWAti1aYlLvcNSI1cUb/Ig
s7foTXs1d5c/aMUEoccPgq8ASgQhPvM9o560Zo9GAL9UvkbtrTA4V7H6ghX8wQ5g9PixjWdC0kH4
IjHxsan6EA1PcW/JwPFRv7Dr4/oyK9+Tn0x8tPQrGrqGV6TAop4rwVIOpVaOES1LKPYJz0PmSMqT
3AKmqW6geh+wTM2hiu4bRQgsIi8fryPVq+rOEeD+a9rbyCt4rmplRLeYIFE0SVGZD4rxodFo4oM6
cW/2G60Edhcwzr1QfuvyO0oPlY7ahOHk5SZWHmWn7N5mZRvRBLBUlPPOVy9aNSQDN2Gaprpc1MmT
0MUonYHsmvijVtiq+mrGHKO7+sZPCDBWcK6JlJsjJClonjpj2gzVuCPGXq1+14rxOpInCgDtyze+
qrtOSDJqRUogB2UPkjl9VOJ9iEbsmBLnMhG2ivyXMkHxStZNYMTI3x7WyclBZxZSkhmgUiaFS9tZ
c1NsZ/Sw3we21mxbL4jz2QrFMXViTBlseinuOYZw9XCXGgJBygQ958wzzbShGqJIgAIt38kzpMhF
3JqLKXqGZtvQby+zvCq3eEcmCnZLYU0+l5VeJEGYBeB4UtRraCtnnCarGbZqn+/Tm1FsuQMa+IV/
vNwTgsxDCcQiqsmIfFDfHsMZAYTEE//VA0Stk6gG0QzkMc9ZSuNSUlMjTn0ipFZC37POlho7/6Wl
bpAD0kDl+fbrBNFYtSTT0OTK2FXgGCBQInj7uhpBjyt+Ms6uklA3zAQ7UR1FdCMltC9fHNtI8pes
IjxCphaMAvv6nM2qRb42CaPUj9qBOlUmxbY+lprToVqzyTqUQtHrPDsC1Te1aiZbWZ/qu8kMY468
rr1MVE4k1QQ4KswL4x6S3GzjtMN3ABIPZsuWny8zyi6v+Wb0lMDyASePMiTCII0F7lPbECd7D91h
I71kW92LfreAqXko7ARNLD4w8e5UmxBAIKZXyQ6dA801/ZvLHv/4FsZ31EXa0CTCt8Cl0TZSIboS
+erVwcvq27p7kwI/ohxlu+o0nvLPXPQ490IeAKTSP07UKl+Oc+1MqKoATA3xHNQC+qh5BdU1CyKh
jo/QG7kkdA6cH/kQmK0yihQ5i1S3oupL1l4vXyrb5/uvg/yhwDzSohaIli4H2dkRenxRMMFOIJ/E
mEmNt6ZLtk1gxVPMsSIcskRknmo7iV1tNCkScb2VKPm7PLgYJe7617zod2N7LVMrHJ/C/DGkjTWL
mMXVOAp3/TplzUTS3YTKYKfhlKqBiUEaw9fa8jPt89LSJ8mjCabQ2vGa6nSDUW01im0h3DahvJdz
ecs5/MWEsDpYgp9mEIIbkNkm3SmhY4lBYOTkpegpTzJLS6AbZ8HONHkrY8hMlEcLeO12lwjeqPwT
fXlKnpEu2os4AAMmQDXRCxyUdqVWaHyWImXpghFrh+gJx7KvKqkTjhlxk5JErcZyMardex5jZhOJ
uFDk7c9dMwTAJge4nGzoisS6D3HeFuIkBYkfzsBQFdGxGLn18ELCN7HwM7XyiFJzciyrLgsR8U6R
v1w2XjPqN00xyRs1IjSS3sBFeGlH00mTlzhDqTfH7t76GAzzbdYPHPuzpiIIHH1FgxhhYSRDV8cI
YwWcYaSCU80yRni1vHB10aWslCo6cPxFQDagRsW81X6QpiYVoIRK80jQyJfFT92Imlz4dfk5LPrz
Eh3W4YrkNhJCJOexQcqhbRDbhBI4znIHswILi3gi5c1Er7ldp7wxblc7l7VolMihzqlnVE/jh1G8
dY5cDxbtm39wU3APiI7hRQNpI+YcwxpLe4akhqotvoQA+Ljq2+UDXHtciHvw10DAAVSbc2thjmMt
6DPS6PN90hyFMXTituFo7u8C+x+3ZKIobUBpiuDknAiANsPQpEhetHErb+PAmJwpLloHe6QFuxGI
tJ2GUHDHPEZzW087ABK1kl2rlWrJRl2+0T69TU3DKcIgsCN9WLylqXbHojbsoBEy26Qh4Zz82sHA
KYJPiK9GyxdzMCkGsZJYFOAataOdNjvDsLRe45zMKhF0m6PwgzeifjcMnbhHAmr5fZxW1J9jq8wQ
6r4p7c3lC1576zBYeIOyCJ+AbR+MuwDF8yimPkXGX+q/8oKH0rX2HhDFQ5Og+QAiyvo4TVMqkQgm
kCuyBcQeWRPajXaEuu5k1MoGjtpcPbQTeow0KTniVwMpIT+Ub+tM8fpisLm56TWm4PnD10FZRkHy
/1xkI7VXc1lvqJ/ImClKoVKk2VXF0TXF2uuKZKs0PKTNtZs6JcnoMrUXmiLpa+qX4Tvy1I5oFByZ
XvVfTkkwQm2KVG3rYKB+V/X6BsN2sh2LEQavqyrc5Ijs7Lpo500p6sVeiEskXwjEJYvQ51u1JsYM
/75snn4OOT9kOlOh01VwHCHaSw2MgPM6GNasOtbrSguq32LYF1k6eWCqMSiVXrTUb4tbmJ/AkZKj
5he+oNoBZy/ImljCJcQSeROzOhiAOCfVakZAs76kvtofZPlW6iJLFh4vH9iaWdXR5ozaAcbqJZMx
3ClmQ+tAWu6vMO0+x+YnsuskjM3z3tjqucHooJ1FR7GC1X5dDUi6Pleojydiz+O8UcS3RH2LcnUf
RIVTT7obpbzgf1U8YSbEpU6z7Phj2EOTD4C5JJ36MlZMi4N6W+SDHVOMwpKHoZ9dMj1nemrrCeqk
0eAEZsULntb8CayhQr8LwicTM7jnlwgz1AfSHCx8R7O1lIssbc4Tux2N/aTnrgDM/MtXuqJoNCyS
k5bmRVmTDUabzcpQFPKYoSIrYGKRHvTS6ZXracY+RfoW88z9Cn8aGMOTwA5MTfue8z55D0HeVdFA
ca+R7Mvpcz7+rt/L4mrmlfbW6OhLQxRQJjDK+430cUInzVMdZWCN+kN+UAI/1dTrqWkeVYDxa7L0
fvkI19IpcCwUoIcqKJ1iIvT81lIzNvR+odboGYA/eql0ygYIG2mdmChvo0PPzPr9QPXWxoIpzRYj
ZdiktBY2lz9k5Xmie1jRCBCJFjeHucuqlGpR6rLMF+rK7svfc+cY8EY73lTgyusEtgYqAQTLtlGQ
YqS0lYo0H8cy82sFSc6htRpjV+2IaUuzpSifOUC2LjO2ep0/BNm4dyiavIqkhWDlxIWLCvv8LLZ7
ibqX6azVBjRIzbLdW19KpIwNxFsP+jrACTbJNscyhC9g9ShOG9kG+ofvQqQanufN+IWtDaq9pcBs
5nhLqzd4Qp8xkGUSZ2Osgn6iIXYQ74UydiSzt9pk5hzp2rvHrkW8egUco6x2LrMklAYselGpXwSu
ICZemmCSRtUibyjMbZ5UABMzZd5DWQwq44hrMIIGcn1otwP69DlRecHQM4I283X0+16NjfgqBRqa
J8wgMq2BFqVtlGnmBdRQr7pwLjeyMeaPY5pHjpkMs4sNrAi+L9/5it3UUEUC2oGIRkPy/bhPVIUy
BLlsBGnm52GfeXNGOzuOoJD0Xua186yJMZzUb+WHVg62y6pOyzoBqCz19flTq6d9L+4HB8Hcphd4
jSlr/WuwIQqW5mE+HfsNGUkuJRJLfZxnvlTXw1Uf6YEbiKKE3sModIEZEG+LvDDcGB0B9iQN6PmA
lXDHoStdOtSNKw15j1YIcTiMM/ZAiE1VcA5+9TQ0aGgTyx8I6ibnwtCSPBOnqc5QfS2KTVqUZKPm
kemlhUbdWVXiGyUI8t3l2157YGj0XPrpdOhrNvXQtDGZW3Rj+rOOpm+d3EzTS62JhSUGPP4WYWaF
HbYcaBpEkRWUbM/5k2gch0MOYS/rvard0oL3hFd40UWUKpaFhSiasrMHOcGyhTnEFZfqXR/fYaJp
kLCjhrdUeuWegEsMl1JE5lGHFJzz0cYhEinShHuKYE8NjDjNljoK1iS3u2r8ffl+Vg5NRzOdCBdT
QT+1yIitlGdmqEUSXmN+nbTHLOftsl0jAIhvBNbQ7tC0y6GePPexyVMqJeCmKUrDTYmEXTVNq28u
s7F2NQCrwSTKEvOiynJOJcXgvtoHoPKGTjoTY2SJRXkTGmv3ckqD4UTLywX3ceEE3UJIcaVuhil5
9AHwmvtXNOSCvPMfZpiHOkGMJ9qBUIeSARlnWxofkcD8++rgjApjkMSmn7KgABWh24zlvg4txdjN
hR0XnEIM79wY7yWQtUoYFBAaps0s2uSrfBsmR+O9zlVBQyuLiryKhrTE8vMTQeunihA1N7AQWkGl
vkaQ6KKKJnNObU3QVGgAoqFaT1AWOKfSZGNXoFxf+GITvJvBTRDp3pAa25CWHJFekQK05SCbijCB
6Fh5fU6pJXVMsJ4A91NW+qFWGuDxRUq2jZWQuH/79aADASSWrn/kpZi4vKqNEXC7ZuYbAgZ9q8cy
+yINhihqTvJxLeBDsXcBCDexRAaNVec8qVle6mkpZ/6Sd7wTlKdOA4K9D1RPaxAOhj0Te2hvhNa5
zN9a4h3jIgTKG/uUwSOj5aL/J+26diPZde0XFVA5vKpCZ2fP2H4peIJVOeevv0s+Ybrlui3sOcAG
9sMAZpNFURS5uDiFLLvQ8qNcdts5Sn19eHCK8TCCwsSc6Kk0GlSwDpYpCSSvuAuAsXgZGQh/mAtX
LxWmvROihQWnZC/cTtcILV8nrGdTn69ruCoHtDiYVEWhX+XfX5XUmFOt4AvSGiOjEynbfd+cChEe
b80nVZgQ+38w9vLlaqItoNlVHxfHTP2ox5MzvSmRIFqsiwDGwdHBYYRBgEuL9QvyVdnKi+MkvRXW
WwRc2JjdX7fWSqiwVQcPSEwbMJQV54ZRPtlRYpafahhoI7b533yOMwFcBC8reWrMpC6OjXMCwntZ
MADanITdkLWvzjpYOFMAoWCN+qWtKqpURaJVxbFWTsDsapaHF1ooCkRrUlBD0NG0Am4AYLRLKYU8
Dw14ToujMhywUJLo6Y+BvsTly/WPsioGZV7U4FFVBlbsUow0q3JT931xBHp4k/stGE5rtXOdWhDB
+dE51s62jT+CPoPF2UUxW2naSOUAD+sdotmdD4FBlsb3SBrb4cDePfFYk8x4SjJwZS7UPNqts19A
qDn8lp2nf6w24Dyf6TFwTEjELtU2FqWauwids6J404fX0HyQzLvY+OeXyYUU7rKnVT+WSoFGduaM
e8c3UrCUVqKB2bUw6+C5iYl5YFYxm8vdI5gsU2NLR/cKiItytrBIErasZTCSZnsD9CUxlhVqhYAQ
YiVgQKhts8gHVBRPCJHklVInYBI6xvImAj1eIt0pneDiWvFNRh+HKoViYC8svw0H7Vpsae1njHjp
szeMIFQtyyDFwFWIWefr/sDcnHvFXIjiTpvTAJ5e2xA1yyczGQ4xNgs28g41L1cqfkdtsaWKf10k
c7FrIpn2Zwci1Aq5nTpg/+3pufaK8mBZJmnBO6jMog3NIu04b4+aBQytFkRVhh9+m+vyLjEPRf/W
mHd1+ho6lcCaa6VCBwVmdDrhGWDG4y5gHIqwmRUA4pf2PpFV0kgRuHhrf9E1b44iosdkLF3VwoMh
r+1/3iK4EM6dB7xRc0Wt8C3V4mNUFaJo92b/6/rHW8upLoTol1/P6iIjsm2mIepniWe+S4prgZlN
JnZEHJnMEsgON7VhCeIo+7u815xblnNUPJLpPBZQThlKb6h6j5q1wH4sKl0TwTnm3C0hlUPgJdrI
HTcAIJpgJWt3oga/SBPOKS3FBE6MKulx3AeTIJ1Z/9tsXyIWJ6LEyd1qmKBsy9CBlVCjVY+iy2Pt
LsPH/++f5xmqytYclJB12rPd/Kxv8t/53nGzRyBYbht/X0ru7Ds7RhR/3ekEWjlc4pHkfVuNOiqJ
Ute0Ny0NWz9UJCHBJKt0fP3+f7TjDm/utFmT5dAOOHFQRrNdsaWrY4GtaNvZWlhi+F1DQS8KZQrO
A0Bi0Sk0NVAZPaHhIx0ikCq3Htr/qL4ITCcSxd3EaNNoRdND1IgVxJozujSyPaVB2Vl9abtd2j8U
s6gyJpLJOaEkz03T1pBZopfdjAFAbaRJgnbut4Vz6OXfjrT7Cwf5Y1C+hkXVSEJQ1qGlskm7DQZ1
r//9tXIrYNBINPAQYQSynBmjqmzDIsR0jqW5zvGhOqR7ybd+lJuW/NRAq/Ugb3Vss70udS3VOBfK
2dEuRqkfLAhtPOo/iPg4165hbOVF6VIH2hBz0JeBXI3xcpZ0B2BD9VUpT7Isb838GY+fLPnnXQ+8
r/5I4owXWpGiRAmwLlbtlfFEftSIrXoeXLfWqtedSeGshQfWgKshZBcTlkWPlTsZh6U90PRZLbBF
q2E4C1FR62tgQi2T5fd43+EtanCaFSqNbdC/ozMIwEOgKOP92MgiN1hJKpgU1GZl9RNnw4U/c87A
75ZlGdpjk0kyKUgGt9aMjToopKU/Z9CqFVN8GL6FhuBcfU1EIRll9M9iKiDsnE2RX5u9XQB7MyhY
s6aiY6IlXiQA3AiE8PwpZlvFyKeBbNDV05hl7Onaas+hLhCzMgN7oQzf/MumWM4WFcCerJa3JX1J
+gqPy9RPASttuu9q/aygauJMx/kpyTdDYQH/oFTbWaoE41+rXoOKHnryMmatvszBSY1mNjkUNvMb
Dc1HY3m+fhQEAvjBNy13mqrOSuA4QPkUFm+JaO5z5ekFWzJyEAbxZG3xy+CR2lqfNxZsqUbgeWqN
oGrvCvk0FHfJjG3wxT6bZEJnEU8aO0+XNzTEMtw5yu64OfkwPBsOy0AmiM18PMGaX6p0l8e538m2
J8QurlrRRMEDkBF2/LhjNyVKkQ4TExZZxJLu8JgW5LRfAzzUYc0XDKrhSfnJXXb2EkpCQ42WCBLS
yEQGjU0VmIMsS1EJQiSGKXomBgU0wDyZmBwQK0aY0Ban2ej/ShmGXLVBdIYS5KWUpMF8dB8u6CHl
LRvpxjilRAXp7cqQNSjy4HIGq24C+sE9cZIMbU9dTqHKjZ4TDD04LZ6NN0m/0dU3o9VcGnZuNKfg
JwFns6jsuRpCzsVzlkwBPI7DHAfLxvY0y7rJzUc1jl1bPkkZFv0NnlSBLqV/sxPD79R6a4EsMgeH
GDGFlB5fr29YQkHFHhUskxEUXZobm1ntMNdxAvVN3fykcYNx8t8JJsvFRv+aF1+K4m65iWaGlNTQ
OmmKTQgCcnozx2lQjrObx15p50QZ3eLnP49h5/pxEaYKzW6Y5zxjhVlLfy4H0d3N/gAfS4CLwJQD
sh/c4ZxWdSOXsrwAHSjL+IKWX8cPlD5TfWtupmdJEpyOtcilqSriPRg1wcPCqZMtclXoM6TFdIgC
pQL7RjhLMwS36c7srQxkrRjQt6zMu25HgWAeW2M1WmGAYhwnhvU7tnT0MuXnZGyM9DECCvS6MOb/
X2z6R0s+ZNqNWiVmCmFj/MvOT+Es+PtrqcKZFXk4eZIBSNrmLB8pbWLoz9SgBMvhiFIIksn1QKMC
qMdKfSaAUJfHywJ7jSVPQ3acUUUcu4+cdjdVdGp/ltJe1X5K2kbVQl8GA+Gg7cFIf92Oqx9NY9ke
Ssc6qkaX0hlqL+97RGwNs6x0h2KK8tB6nVuPv68LWo0iZ4I4NYdE0qvUAOKzmX4Pumsek8JvsYQE
I+j/myCm8dkdlOTz1C8dNEpeoyCasUchxhCK4Jm2dtEBjIGyKRqZoGxj7nkmRK2tpNIqaDPlbxhj
j9tTEX1c12PVA9G0ZJB6XEA8TYNdRlPl5CoyfmxFy13FFaU4q1/kTACnwwCwTDqpEFDtFFCAUzd2
ZUH++Tke8+WYnsngrmpJtrKp1CCj3JvkWSfpHkDt/Z3jV9vfDcncECuzWr9xfxV43bqu7b5oQe1/
6FtJ8EtWP9jZD+H8XF6SLNFm/BDN2CXdjTwGcv14/YPxrKhwBtxeZzI4Fwf1VZO0JWQ0RxXzy4f6
kL5HP7WPFqtCfRBOB4NrNKR6kB7tbe31AjoCfrnjF/Gc4/epHeXKAvG9bwXwe3ch+R6kBHnlLged
SMRyywCIOUqSb5XfYItu7DUeFrsFyqZ4X76pP/Ifiq/sVPzLdcusBhlAcBgNACAMPBdAn6da0ksa
gvW75hmAPB6Vrbmz4u3/JoYzgJnIVAUrLZLcbJ9je9740YAqpthq9S+gav8mApzpxF2zy9TYS8iA
5cZESRdixRFKuZqgPbPqtVgGCg573QCfEue1euhkkt1DiBU9Y2yPmNK3thmC62ZbKbTDb8+kcH6r
5BjbTlSg1S18m7j3+nCr6cfReB2sN7Re6852QYuXArYaiZpCq0HOkW0MLAJgDaqByziqlWERSyE+
Waz004Yumk5mu1E8JW/qgtS2JgIArwzfQlm04PEa/rxvuain27Qb48LG21xfvB5rzwcswgJ3qqGd
xgoLT+vSbZDsG/cpRfMmBYpCF3jO6mk4+wVcTFRAkkalHr9Adkfje5PiPBabbA/whpWIksF1+/7R
lnMgx4xGvCRChKQFHCXR7yl9lEJwgCTfrvvQWooLog8siMI0L15M/GmwDGD7uiQ/Gi8RthVZXmt9
L+L5zqC3atf5ai0F1wWuDORjJyNuRUDHgevBZNul50yqAZ6kLAIAxWn0fTtqOem0LvHjYRhBJ5bm
4IcylwBP/HjXz2XkY3hP2jpd29+OaaW5SolNP2MXSk+lE74XVt6jXY6KtVHP4GnAXCkpQOzgD3mP
+aKit/dp1OjAKE3OyVZi5wAYK91d12ntYzHqbrSYwf//hSkyo6XUAkKaHSW7DVCNJVUXu52c+o39
z5lMYD3dQL0BbxK8ctVL6w1YJJmaYHs9Gric1ManRU0kWfCNVms3DBnJpnw0MEJyXsGGAsM2QmCZ
fvZvmK0vN2hQTsgwwSnbCkLlqvH+yOJ5pcou0UHDjFOFwnxR741ybyg72RCV9tZeqIDIIifDew5D
65xKsr6YFmW4+oWqobuMM/Uqe3jViyV2nXJ8T9I+C5Qmc3U9ByHlMPvXfWS1RHv2A77oWQ0d5kKA
Mq88lHEw//Kkus734QcdiDR6w99UdEBtZGPpKPrMX/a+qXatl1SGvjl2S5buHBiOSKNVkwJDDT4W
jNWi6Xfpi7FuVm09SohRjQdGt+XQ5UGmnyLt3v6eYqnC63ULrqW9DLL9H3HcbZdMWQw8N0IimvS/
muxZCYcNVSvfzBOv6wRJGXMHPv/FlBtmesDIYn4hOZi6rmocC19Lk9ylCKSfWTvdJPbOsJNboFS/
T6UhOHSr6mFMFv02YJuQjV5acw6temijIT+meefR+mD2GC/DCAi6f1EquMnW0hMdgCOMGoGeQ/4s
Yp29gpo+VWclBQa+rJuglipfLp19iUUpf/HFzsRwDoKljbqdJz0TgwmhMtoM4DkBsshTw2UfL3Yn
kLd6xhhiiQ0Ngomb3+AoRyG4Pi1MCanlt6nbJiCwbIpmq1Pg1bFRoig3aF5F9UvX6gLRa7nBuWQu
N1CzCC1Us8yPA/VaI8MeNs+g06ZrpT3cznXG++umXfuC4DBT0R1GQqR+FifOvqCSSYla6xidUNr7
wozdIj7FpYgCec0lz4VwKZc5ydhVEcJNMmsblQpJktIbQTmfbvpchOlbVQjXp45ZPUwa8NMqitmU
eh8ZQPyaue4Oyly4iwT6S8uQRWqtijLNT24IaMDTv1lLq1j9MMIttQHLDJRl9krZ3qkA7AvONHNw
PopgjIFNIOIlgEbt5Zkutdlc5ioEyteuiNRPXh99k0FBllb+P3cHOD10gS8gammXgrA/APT7GoYm
5nRfglBX3sV/o8qZBM4Xur7o7FkDUDpqT2XqD42bh7tCVL1fO0bnerBPd+bWSSpjmZoCPWIjkJbU
G4cHWSf1sx0Wvt0PT9ettvp5znRi/34mLQIjfG8xQDuegpO/xBoGJXvLnSorCnQLD6rr4laUgx8o
Kt7TGKMBiP5SnJmMRpHouFPaaCLzsh/NHyC5VLt9Ud/kqSBArOiGoj/wm8DuoXTNkzA5ZV9WY88C
Ur2d2yPmwSMzdAfRFo2Vs4RODm5/4Cs/o9GlTinGH2gBVNlRxjS0Ybt1vzck0YFdiUMXQjjDobkw
GRqbBkgLv2/ceTiBaruoQbkiiOJrgtBnwxJGRt8HTpJLbbTZWGYnxXlF5zCiui9Nb6aUkd58A9pY
4A1rHwggWwC+0dwDYJpzdVWdcynB7haW94apn5R7EDwugyDvFUnhTGdVRqq0C6Tkyt7A2mqZqPV9
Iko2V8AvrE+CoU4sCYPx+E5JL9XgSmnS4piraOpqT7aNilWv49a3yqPT6ket/ZAAOJPRy6a6/ZHK
+gbrtdDSiJSDVoiaAGuVEXDJAG8BciFGuqBefsiumLtCxwAj+lF+NEXEtgEjlZqTUlIsTbvTM1dz
vH54oQ42aWfK7+sH/ZNOhov7EA9cLnDAmMc2uGCpS9080RaA7iKNN1W4H8ddLR2aSELLb7jHrRPQ
dkZ9pnWbqZddo3ge5RrbA06TCVKFgyH9Dq2gTzdjf1MA0zsq+0H7XaCoIamHWN3k3c4W8fysUOSA
zoGBDTAZKQNTzJmsyWWpj5YW0H3Ly2L0Tky6zbBmDgM+kYu1SQap6OxLyuJa0kDwqwaZlPFNOp6U
CZvRFmuD5+rt2IpevMxWX2yJDbjgDNANUEWxqHoWpOXJHPDmBUhbUkvqT0iSN5Ved4K28crJt2XU
6zHKrrFBD/bvZ1LopDeRU8UApGV7GcTG2jveS451J2qBr8yXY6AAhTP2jmH825ygXglb3WjAtuA8
RuN+iH5axWsBYpxSS9xM9ppxOUwtvXXek+Z3l/+O4uGxVxuCu8+S0y1G0wVPgZUAwRohGEkGeAhj
XdzvGeEKFqDkjI8/dbus/+gXdbMk1sNYicL4migwPGIeFi0zbDjjousQxktYs10GeZx6drRTscoT
68FdpxChJtYl4WGDgR180i+kVfoS23oF2P9L52zG+qYyX2YR8GmtawDGzj9CuOQOLVypGPsaMH/V
9rLQcaXsh2QXrkGNG2v61W4SA9WEeQhsrXuMwtaLwm2nDQFFPRifE0gw6dj9cyAdNq2zqVa0ttjY
Cvc5E8k2m2oBIHBpXpQwiMe9Wb1OovG1lTN5IYU7k4VcGR1mBDESsKm2Aodkv5A77zbGwZHDsn3T
oAm4PImGMrRLFwJi27V7DILme8M5NPbh43qIXslbEOYw/Y1HIqZz+fr1DHol9PZBQIc+oL1UBFgu
Ej78hQxchw56SzaQ1lxSbjZA+mNfDWrk6pOxHHOKKWDROMGap7Pp0v/I4G6aWc7ysG4gA8VdACZ1
N0kDnHWwXzredW3WvjnbLAWyPlwOWN9x+V0QKIbKjAAGjcsbPQb/OBWx76zkx9gH+0cC51WhA/x+
nkPCvGzlCYAqJwALFMYGMBhhGAJ1Vg2HsWzQtWCoFXM0l+poUwPDDYAJxQ9G7M86iqnYuX3dZGuu
DJYB/H1W7QbB76UMoHoadQ4hQ3mx7B/1g9U/1xQTn4KsddVuZ2K40qZV4Olp9Qxp9yYB7UnMEGzw
8pNsPbSiLGGlLIYcAYuPGO4GmE/O3Uq1oPZSALddZO2tpbePDpVvMhP9FzsxnxRJ3mB2HwMs+SQ4
ryuf60Iwly1LYAbJ4goRR6WT1+oq6vstAQct0eVGEIDWdGS7btkOAkC5+Uox1ReLSgP4TRfkjIuy
c8Zf1S2WSijPmty6makG171kLSVA1+C/AvlXB2opfZp1SAnCslbuDKujQaIV6Q2dutzPmz4Jmkzt
SJ8qmJ4IsQNKA+rEdaZmdmMQgZFxiIdgRsH+KR+z2MSAolGUgQqSyABLxyZBQ36tyHbxc/mTA/JV
zaYgYLVz7Rg5z1Ed3yUhWHfDQ+yQFr2bJKdeP83ENv75o9ZhoQcODVDWl/UQKSYTUzWCpQy8BDtl
JoPyw5bRXjUlQexWWXDmriG2PQgpkQ02Vkz/Xp7dsChqq1KRrGgtKIZr3046Mhm2B7LUrdYetPxA
sYsOPUG3tYtNEhHFCor6ZxFvu9Dx5GrjYAfihPIxSMrnjiRO9aL1opO/9s45+5Vf2Dm7uaVZWPaY
R8n9oX1FxYzM8+2g9YEEklwAwb9H2CRZNLt2uNH69O66564EHmDasXkQ8CNwePPAMXWppDpKkWZl
jDns3gwLV6pcZZgJDbEn2VL+R3mc52XVmErLiG/SxUfMGBFt1HfU2VUdFqCi+Sf9lTig8cCQjh7+
56P37E0QS5E9pRaMC4pSItnPktYS0xqJhKUfkvrU01ZwJ33iy7843SfxCRvPx71+6XQVgllhzFgu
Y4zo+g4pRhKTmERat28kE1tCsVMTSz2L5yZpttkoB3FouXa9POdzuAuVh3w5VpoGUuTktiuD0gmo
Zn+7/snX4jD23LJrGk0K7Na6/IW2WVOriTFGow4D8BkSBvtVqwsqdfbNRZsF43ZroRimZ+ZHqg0M
yqW0qLJ6tcS6hGNalr6O/fAFcDgmZso0eldjAW7bqr+Xwtxe13ElN2TfHABlFM5YL+FSatcVYGMC
QhjESU+SVZBl2lrLy3UZq3bE2C6b7wI2ni+YlHKNefwa+aeVvHedySYaGFVpLNrQsCYHDwFQwjGc
CMCCl7qEOW3+RSKrJvvKmQmWl7tFH5hUVM5if4h33XNBXLyU1FYrqIlEtI36IK/p02TfY4PJoHeb
qQl9raWb6xZcSa7AaQXwFGbVGQCf8w2AW8qh+0T/hs8T1U+FfpIHt7Ktfa6K6O5WZYGFFR1xEC2B
vOzSiqU8DrRTMI5hxzo43sfeL0FXWjk3XRpvsblLxFe8eseiCPFfgZwLNmGXzbkJPHWc/1qkIIv0
Z0X+gY0NXtm7E71fEt0LcczBRvwXVjXRgmR0FFhiwr1ZiswZ2qnHiJReeBnRNXeOvFz0lFiDzjp4
faGYg5k78JVy3w5UzEab6IB6NpZDt4PEYPFtvXjW0utoL9nSpjDD7FCkNT2YZj35iT3cRwp1HuNa
NU4KuBEEoXftzGN3LivHAlKFwZHLL9xaQ+TU2QisfIsZC+fDbu4nKsosVz8r2nWsmIX/YeDtUkrd
WebQawoQRPp4M2IhYTlZnjHke4Wa+H+3UWPHayV9b/T3abcE17/tutnBpsPmLxBN+aHSYtEKaxot
PBRohs1voTp49RxnvlxFeDyO9eAi9HWunhahl/STjZmnqXA7Ew/Xoa+ko7xgtfD137Rqd2DYUGMy
UQPnX5VyPpVZbDAcWZ+RNLHIMr+lvYjleu384svaCggH2bI/7vzaTtH25chIR9vaWwD+8OWkckgY
98mm7vObNr+/rtaaQBS54EeMxhU3+eWHdkyQFQ8D5vHaxDzl46siY/T5pC/N3ozT3XVZ7Mfzkfdc
FudUi2OG08IGrdqILYZVQ8mns24JLsVV38VeSGAZ8f7Hq5ndNGfZUKnb2UgdnNnEqasAhDWJH0V2
GIATDptc53HaGnI/+9qkFL6ZLY5CiiJsjrOdm5vrCq9dNWwkCvsD0HXC97z8JVrZzOaAOeyjvlTg
4R0AOKQgxg4Gmk5upkUdVhg4T2PcDYIgsXaZIg0EARZmYS28Qi4FF7SO9CSEpQfto0HB3tFPbZ94
9l9gnlH/ciAGtQnzyyaISk3bSQ+hICBDSHJsPd2iT1B73UxFD/pVlVBpMwE1lMESycX7ecAl0Fa4
2QwN8N6mO6UaVv+mH3j+C6LP2klHsRRQJLaeClH/0nh6pYdjywYW8uYBQ/okxpYvNZ//Ip5gcZMG
5l94BmrNl1IwUg6i2AE91hJZ+gnPhedOi6zt4tCQXPfCNcshR0QtW/2E5HFHXC0jhxo2GqwJC+c1
scqbKftpRILn9qrZzsRwp3teiiHObFA8ooOrxh90NIgj6rqvqsK6AGj+YNEAP3kEoH/afeIXneY+
CisPtHsW9spF+ft1k63q8kcO/15Es65o7ALXX9w2bJF1hOUfVSqIDmvhEE92tHEZRNLgWeoQmKoU
FwnCoaKBKin3QjjbdT3W7fVHBPv3s1A4zlIhdQVAmFW4KULb09U7DBLKfwEix8PgjxjOl23kf43a
QJMMSAvluXd2Tfj7uiYiY3GhdGqavqSYKDsqkU2kunapbAmC5vpH/6MFd+5DIFMkvWbU2IoFLscm
8mwMm4E3/m8CjIPkBleuiZFHfscH0OcOtUII6vU00NR3LcV8jP1x3WBrnx7tQfCbgdERZQ9m0LNP
X5pRQdMRkCgcR8d6aw2JYNzHm5JO4MbMLPytzljH8Ph1gJTmw2VsVnO4OCAINJEZZvfx8I75+hKb
RiLpezNRX5n+ccoCHDhY7wGcw39f8Ah1CpSHNeJwphNGPOa7xW6JTIHlV9Pd2Lz+UzNicA0zN5+U
lSgecX6XTjUIRwrgBdoCiy4/5vJYjW8UXFnXxXzNFEDpjFIF4xdW8LW44Cll6rKoDQpU6ib24dx+
5StuJjhDX78UhCCdxxgEdtjoPLOIXFq54zRAjIzg9zBlz5bzoBkqXHAzaI9MFzcItizP2+uqreRj
jK4aTI6gZbVQPebOlaGN85hHKMWDujaJN4b2oY1hQgBucyVQ4KR6Sqa4dNNlPsrhPz7TkI3CI041
TIup7ctTEGcyqkAZOjW4XHeVBproccLoqOgMfD1sl2K4OKuXcafbFXuM1i1J8qBDzd9UHkw7uG5L
Fkgvz9qlHC7QmkatFAuGsI/2mPtpDfjteBq1zp3mp1EWrQn9Gg+ZMLbtEA6D3IHLuJR6SRJpjJBx
FbdZdqu0HVgQBAx0/EvPZuRzBmM/0DC1jO1NXHJitL1dOkk4Ph1kt6akv4kC7NMNqIuVYvfT5uO6
/T7XYpwZ8Is47px18iIXZg1xo1ti8IacsLQ4b9zGx7jGN/noq683DcqzDXGPlus/x8HHSPIg9fai
8gXfS/nySzjrlmUJBPAsjU8n2/Le7N/pvRNMIXmwqoP7/NG9z0c3wujidf2FUrlbwcn6bsgrSPXo
Q5CTdmtgik/1I4DgPwiAHepAik10sgSfmW9SfNGWO4dDZjS1bMPu8zPS9k7amViagz027jQQU34p
76bajV+7b91HPVMXOwviwHla9O/JjYkF1m6T/LhuCC4Ufvk93IGNEitK2xZ2yFGoJhs5sLeVW7mC
lPjzuX7N3bjz2qJr0w4NxAxeurjFTt5bPaE33xLyPvjksSfG7YgexIPqTrsF05PWW7zJT+rLjRxs
Xp33hjSbkLju8CEHo3fzKgeaey/qL/MzNP+2BVa4sBYJqvmcJ2IVT5oWMp2eUoL46AL35oOTZ0fd
f0pK9kUS531xOOZlNUPSEnjTU4K6XXrXuWkgMDt/43yRw3mbpU92jH7E9NQ35G3YVZhNbWOyT72t
aCOD0HicI2lz21dGBpXMU3rT3/Sn5cbZVC3JNqKzy+PevmjFOVNjmrmTNNCq8iT0WywZS3cGMqk7
xSLFx+MUbTFiVe3z3EUXqLZJbe6S2G2wRBroBMFFxDeA/v1j0H0wwEbNgAmXF6tToBqgWvDs6niy
Fxft/AclIunpzppJGXzYW3fx211yaE7jVnCn/z93xh/ZXE5mLj0e1TUMMTWe/T71h+au0d26cTvf
fCrvjaADKholw+shY10s9gAhjUCfAsXXS5Wn1NQGEFKPT2mKjaX3VveY/MqpttHAaT9gBwmoW39q
AFIZ1U40RMGlh/+y9ploTmO7KuJGn9m15dxIvWsnZJo9xzjMFbZ0CfRcl2UyqnFUj5DZX6ppUJCf
TQO+bBf0+wWbIkm9y71f140pEsJd+7oTdlhLCIXUfbhxDhl5Vb7lAkXWzyZGA/+jCXfZp31ZmguL
vur4hLttAmzwVp83Xb6f56NVPttUcL2yw/4l3J8J5CLp4jSRVvbQqvarX9pecUVs80KV9MuP0y2O
2mB35/hkEK9+QK6JGDr50yYVnG+eHejfHvfHdlwIDSutRRsTguyNgXF9H1MufeG+qmSfYHz7+0hs
33av+wQ/OP1vmQCCYH0S5mts7nvlmLVBQR8yR9fq3fADs+LRa+rfZe9Fdci9zH+8LpAd2K+f6488
7nPNkZyGQwR5nfEL7fLn6g2bZIdnp6sFgv6f0PFHEvfZIgyvpsUQTU8vPyga0e6d7r1m23HbbkVb
mUQ6cd/NKeIkshMHCZ7xPS6BFAzdVoBA/n+c8I82/J0n66XesYRB/kifo44URPb6A/UkQZBYv8dR
JPmPQ3ARN08atVtmmC3+eEGQDXZY7DN7Kjn8VaQAdAarD5nj8SwIsyyDJiAs2dUKNNP21nK/508J
2V73t/VL80wMp8+gUb1LbIjpDTAMu0YWSKTcmE/f01+dn7+0EjGPoBsiw0baf2Cksj6INi+u5r1n
v4C7SIalUWlj4BckeP64E2nBzGGTdyoyKIvfX47WmRzuzZ8ktOrsumIGjdwkCO9Qe9y9ZvfjVgS1
EWjEX1eKnSZa2EJS6dObyH0It+kO5OKC2CSSwt1XS5klSd9AivYYPZlu4tWeHCwfH9cdZD0C/jEb
HwExFppUSwox4W/ttiQAFf92fNsLA+k+86vTXkTfvB6YzgRyIbDMq5aaOQQOgUVuy1O3pRttfzMT
Z3dQdte1E9mQC4JyKo9KTyHL2YK1Bs5n+Ef9RbQ0SSSFC4BGDAosix1l9ST1xCGUyI/WySalwMXZ
3+E9HGNrWP4CdgNWIbm8iUelazV9TuenTh408G6GjTfEcbkZqtERpBWrr3Z0/DGeg344OMOYzme1
3MJYhkzG6o0ni9DDcFfdguw98XRibRS/DElIzCAiBxsLn9/+6oFzJpuf9sZSRV3XM8gOstvoNozu
Br//Ljue7Yelf91BVt3/XBZ3ygxzjlungqy+POjLWxaSLPbmfpf5duil8p0JVGu6az0Vp0/f/I/C
ueyjC9GZBms2AslHeDp4JmjTKZ7kLL8CMsh37gXy1pLFc2W5ozfLSTboOeQ1HqrkL7EvufLOuC8O
WYh61Ct1P8rQFZGxreZ1bNQE8ybg68Qb6tKVaptBCTJ2BT2cghg7MN0Hk8SDq3qPjx+iFT6rmcK5
NC5TiLFSHmVDSMNupJsqddsNRUFjv8yilIQZ68tpPFOLu1mbkiapaRbTk6ctXuOrRCXb7Ufomzei
ZziPZP3MUs914g5+JYMdNG6h00txtEh6o79ruWeTwRc5iEgn7tSnZhwhykDQIYjc4bt1iHfd29YL
XWDY3evOuBY0z3TiSXaxcx77KmaIot9oTdqj5HlCu4lkcId7bqMszkbI+Da6L4f05k3zgsiLnw0/
r4j7iGLYt+tKfdaOrziFzp3ohdpm1g8IJ4fb1k39Hz9qsjsFb1rkP+leMvv9EXR0j9TbutPJ3RYo
re1+ifZ2iw6czh3zECBwLVTYVzxVQUpdugPe3N1uafBrO4hIA1cz5vMPyd2xTd1oTb9A5dl9sUh2
a3omYbx+lieCxok+JxdIjDDr5LqGpJR48Y3u0Z1NfmmCm4+fT/3XYbNMcCCyrpXOM7fYY5VldaPg
XOvv3W2m+v3r8AOj6Ec8QB80Yvpb77G9fXTHA4pPoKQbCewqKieuXvVnP4ILLt3UKCV43+G53qk5
RndKEPTvNRl2D99RbKMihN9qUmaeyeMiTFoOTWslkFd5316AfHPrnzeuey/Si/2ZL8cD441oRDvg
fuNtm89zq1W5AdsisfDHXURcUUt93fvPZHCmq9IknktMxT95+Xtu+cPW8U3vqDzve3I4lajJCJDw
qxV3wGz/qxRnO6dzmkmOIVB+e7OIuk9pQMnDw8NC0FXd55vb3VPk1aBU2tePH9v78sf9NvLdZ9ef
Pgafus9b9/EesU/kyEzPa7bmYnmW2v9H2ncsN4403T4RI0AYgtgWLL1oWqK0QXTLgPAeIPD09xS/
+UdgCcOKOzMdE9G9YSKrMrPSnkRjQS7j0QAi76pbPLZ042/SN9e3d3jgIEaXVFHjDD+PAVzPlo/L
pbPf7zke76jGD4gwBjxu1CnWHYKIEee6bADDTodUPuaE2if2nFQBMP0AggZkC+vpCsUUsyezHqJ/
OUjh1MhCkfPUjbld2JiNDnBMusF3Z1wSLw0zObjG3SlpAwu7vXQlxyKRGZqjeS8eC016M14qFrpT
CA0siGXr7UB4q8sZinynzR9pZvtErUj8eUBjhKWZ8pNt6+ZRePkq3sJ3vbAD8wtLFbGR3fzg3Ntt
JPzHoQ6+g7m4uro0dd6gRnw2NinJyS5cosAmE3zKRNCJrRfkiNVO+PMVbVpybcwV51qnP099huFV
rNrDbDx8T/YVbLEjvJHdqj1hhxS6epfNGuh5AclW/royNbjX6Ch2MIfFueyfIntPlnkO3VnR9K0C
sgpxcQHzxRqjRibvKbztMLs/YJCBZsBoI0mvsDMSU2AJSG7dtaeZjXWc7tJLTI0kx95AOUAj2p8A
G7oMWc/WiWbMgOX523tPPFKURM43zXPAW5w0Yg7uv4exNpOqr7AeIkAoE2pKY6Rqri2mtdJ+ZUIm
AzJ/ql5TUkzz/KR1zRxQtZLqE6GtRZ+4copBklaOE54JZBcuQR3oV83QTg/VpqvgoPsDIxWrgegC
2QC5eJKSiQak3gITs1txVxrbr0T/1WyOwSZ9eWxQfj5y90QZ90uQgGHhqlPUAOz8V2m5uyNcIecx
jTEpu63NxkodqvRMxUQT5+0EIzJUyjozNC+GYmPNHeGJ2YhzN/vfeu6/6DB6HMWVX+YZ6NR6ZfnP
vVW8TLfxIiOVzksMyT99nntazGVNw04NtBS02mWyPmEt9C5Hx4RqAENUWpxhPpYrjyjAV66xe7Yy
ZksxNjozPSxs72IEv3tTtnrd9NeaGbiGum/XHUHztYHNuBuDm6P4+WrcfyxzyfU1lKMO8g3Jiha5
uTnNDdUUFzOyzGxX55jTMYka3jZjUwqhVyL0DdPbPkPDN78TncsQPV3WoAxpMM61G9S9NpFx+vSe
ATaKknzlqPpkM1lm+v9/bvP+9JgXMVe7/NK2t9NLya5auZYJaDiOEz32AAw5YhxBN5+laFUEkXwz
tdFZwOtiGNdBNBBhFAh9dGyjV+S1VQucItrQsfM+zd9f5er532j5NwXmmOryOunCKyio0PLAyJw5
iQ3P4JpJKqw/7/6bDnNSXT1TiwltlVGs3TnSzymx5q/Nc2xxnXNqLx5RYnxlz70oxTW6cbTz7cCI
9YQgDG4dbhA8rqDfPDEPUikIgaRhlfmpNINTTuCMt0Q+zghabgLbM/IVD21iJPNEhfpvimzassvj
TAk0nOJzuc/1z17fxjvP4LgXow/tkApjkYOLHDbaDJUwhfTWn4shvLrrqY62MdUIOQ8ZlyPGIvuz
5CK49LZiUpsWKrIf24lRO//u5OgyJLhrFLeRMaYzYeKVinhrM3nz9nifM4KOa6RfCa8rbCQ6xCUN
SDGmtE2uah5Ob6SQrbBS/fKCeS5rsvUWemLHpZ5zXurxJ3RAkTGs5Qz47VmCimKwuBp/ws112aPN
zrP2POd/1B4NCDHWQnXLpJRDZHdz8wyEEBIaQPJaPLZI1BL80N8BDdZSTJrCD7Twinr5OYI2RUvO
cfGYYAyEkqKp382QVV1Fi95pSLhAZYgHzHeb7H3EBmMcplKv1JMaR5WcC6vT3y7HTamjYQ7eBrpq
loI+XWDnopGSDD1y4of8quozIltzy3yd1fhLaXRP4WKpLFpePwfl78GXsWF1PZ1d0jyHtGzkZY/A
mi764C21vIW0j4gwNkS7VnUVyyDy3CRk8+bqEXwWBXsTNvMnVzauukAu5nZ5IJrp28LJSD4jm6v0
nJu+GbqBb16ovhuF2s2QaUTYbFA3w4Se8xovtr/0FBidswPPMx8hSTcOYKyWIs/9xH2MriXWKdTt
6dxbSHBXTmmkR47XMWZhaM0M/2HFNUXAwg0P+FIBauS7tI0Fe50spBOsZoW3QJ/YkXkhX67+8Vgj
WagtGuMA+w3E0GiPXXI/Zr3DRJ50CWR5Vc70GCHnxkrRVQmH1APghTXVYyOx54e4IsLhMekb7iwj
R3ekGVYnYuIriQxjmn9hSBnprusaWDD0C86XTWa8ocGWTLY5wV8uhqq3lvgkH6/67/B43corXU/X
S21BJc+zIlt94nhPIzXM+5NhnhVRaQqAmuNk0OetTxE6ACNwq5htQGrrON+aW3erLHgl55GOC0oV
ICwYG8RA5K3iOLj/RCmx5cGHBZNAEVtLUK+xImwgRTuYqqOAujxi3+RyYgAzEBEbTxpG3J476sxr
o8QItAsXOXLBFu2NaE4dePHmdZkR9S2x05eUJ+70jlkZmGE8DguT0aWH3v17cQ/drKldGewqpMDK
ndpG3ECU5WRJ3zhe3CDSN+wHNcCpUGxuPOQKY7iLqL42oYrSBkIudWVZkiUuVRLsipWvB9uJnZmm
s0c7OTH1145gvwh5LPKj2k3xXP76AJZdOJXppaK1lQqx5xSeQ2xjm+0mbckWULVAXSGo//0Lnw8T
e2iXRjILuxTZielrP4svmTRHGlRcYorYspDY2z6hqum9P2ZvpPgxu6PEaHSJkZrAl1yUWJwrekEi
PIG9lWNTk+QRX/dOCdqne/3JN83JW6B7huiRmAS6o56mT9zaPBUd9rKHbDP6q3RCl8hN0Z0093pd
JkC4epPDXCZZ3lxWRaD6ujuPMbwhxIUtZ5nsuC1a3jknwvsIxmHEBLvfeDnOXjoG2iLCyH9DsOqr
sWrFiBTLfVWxhY7UkZ6hm1RDe7kFICQBRq1ZPP6SUUM/PA5GtWtRUqO6VlE5yY3JWr7qqWSrqSOH
+swQrstNcNG7bqt6C79aRbpoC3r3R5UMzleMeIB3EsJ4mUUlAoJgqsFBgSQaMwNDBWsXm7YafbaC
B7HnlVfG3uwh14zHmcSFHMwBzQCFS+ERvbw2dkd4TI14XXdMMV5ngnwtogIwJYkESDriNANwmOkv
SlXHksw4DoncP021l1r7CBpr5h/86iQIRl7tY6XmbFcYyZ3f6yBj40KMoitRQrW9T8kmJn2tv/nb
YLFJFsGi+PBM1cxUw1+odm0k5BWLjA1zHusGL78x0v2PD8GOE4ByAPxV+TEh6FaCq/hed3q+nt/m
mzfUzrXfkb01CLxh6hH7Bi8JOJaxvaPJ6HzmBmojBKAp7BUYlulx4zuyiT04TxejclpcD6alXJ2X
Lhhzie/oMmo+abu/xFoF8KpaOhPNUY9q8gaMVBnQ9IWFzskGTZJWHOp5tJonljQnhfhLmi4nAZHi
FwwQXUpLa4nQr9SsJHm1qcJFVuje8bEGjioghSnBCJtGYXLvH9xSmKGykvvdSbJkfaJryy0vS8Oj
wGhDn5XN5NpeulPsBIamR1td+3jMw9gzjuLU3zwwIj4FGIYmFJQHIv3RrzZPjEaNxt+/j66j+zNy
AyEVqw4cGD0OKdtV5FV3/zzm4ebIMc8TYCFo6RCwH8B8ZOxxlKM2g0CgO5VL0ZZNBZQOgC7WP2do
j2v2XNdj5Fru6DGWt5crRRYnoKcdaTYe2fESXaGzhWe3lmYDYtoS0A5xeszliGUEDBc2N6HFA6EG
O3QTToH7XnQo5NXiPplgyEjbysWU1JWTeMivZ5yFRyMXd0eOEb289FKtCkBOghpO5iqRk309n+vB
NCVa/OJqtZ75z49ZHEup3RFlpNGb5rMLWj46ND+kz7Vdb2KEhu/lWvrlo+fwMTFqR1ihGZznzeYO
ooNuUsVaFKJAe/GKU5hejKK7OP+NBBPdy3UnYickSMQ1dp8Uf4Jo8S8IYC8kRvcg+5CNe+3S1LT0
aioT8xCOqJpifY3xmAJVnR+nNKDAvALzia/6vtt1Jw/N6hej5agu7+fpJQ0uIZLmtXSVwIAPVFgx
NDQ8tL7KU9gxfZ0OmGDsQzmpM0+l96BEwMGpEyK6GAdKNF0DFErJ8RpGxoyBpDSgxliHaBqpfh9P
u9NqtbmV3JHzPkXvp1QnC/K+bsx1uCavGOnUE3N5LDaJnmw+kDMm/+3mmNfJnYjXNPDxGULfkFJ6
b7F4usp5ceCoFg2YZcxEGSkYqY6E7oRuaVQEvda6zkSOkNzWxT0SQsYsBJqPFXuIQdBGt7Hag4+V
ih7RtlcSHA8HqUQ8tE7Ikhz9hMS749f88LXSTh+rzn58omNZ+MHN/sAxVSdV2FxjSKuwvzxdF/Gh
2U2d+MNDkpyHmTp6rlh1QHvfgCh5O5KBYsh+XAuiiNtzi4TMpY9LzXW0Rh+UAQlGtZVg7s/iDiTg
UqEov9n1i1Nina4r5P5s21y3RoZO2goh/FFbfH1wbP2o5g+oM5p/ATyJEqi4U604K/lLkphxybmv
UQZxekgAouMH6xTvjcu1C5Sr3/j9CVtM3sXAN2rtqnvX8qPOhcqchtgH4WL1+2MhGeULu65nyE3M
KADXPVE5R6NX74f9qcg3brgtqqcpwHX/Gw2GsTqtpn5aRv0pmP9J64Zo4nLi8fY38xhhlE7WIjcS
tACmq2h0SVo02dTM4f4/ZmXUd8M6C4C5AOsPyF7i/Xn1atbX0z7tb1W01dyekCmZ6K6VkImdGkA5
5BAcS1zRVbc3fDhEUixuKhITnTq/Zj083k2DNA7Wla6Lk/j8Z5fuLZIba7Ugr8UhfipItzgmurN/
zPFYZufuA5j3QVauVR5HZX9ana8+8eDJPXXm5k9mWbF+8PXcMGsjy/Xkt7kUjQIVKn+Hoiwvp3Mr
iv8wqoNzYAS1lHtvJgHO8vT8vMnWbyX506W6R+yJbmOoz3vaihhFC40L2moDhAUc9R/VzQF1RoTn
/WSCnTJFf2qyvewdW+xJErJfrpKZYgOn1p2anFOnp/qIXUacr4LmdkIFdldo3ejMt51m/Sk3V7L4
9HXbDJCDLvT0eNxPjD3vJZZGVembWRZRTKnDOhY1Snt1nttvwceb/KuHP7UgttmYrfG6/H1cts7X
UiD6a2OavwLCK4aMvic3gGgsbQTgI2NuK7n1LnGX4LzFz3RyKOTT4/Pl/T49gsF75fmtPMkaqHEQ
v4XzXzMe2ODY74sC8KbpEhhApjGudBGI5fRazfqTOkvP0qU4a+n1X1huYFhRZDk08wG18Z6FNmz6
Pr8I/cnNfaJ1i1p5Tjvj8TGNZVVw/t9EKJ+Dc+plrQwCpYfWKdZMFyIMYhbH00ssGt5TZbYWujHr
mKgnDllqRVnpp4DYKOvLGnCYGGUX1CAW0xpvfRtcJ4Heauj/1j1Pq1Igqsq5S/q49F09lmCMV7NO
0zZ+MFUjUl3RuUlqP4usPEqx5Pnxd4kj3wWgSmzLpku5MOLNfJc/a4sELRRTWP+JqF/QwmXlm3hz
6lFJmPxCyTUgS20JKJSl49TOs/OY/Fi8iSZgLLsDli7+wsKXSXM/jr2gn56M80bW/SVWKZjLrz3H
1o01HgzJsCuF8nlYzJUeXOZmTNDTE79hJfIrv9OG2jDmlu/oMEriKtGli1vQmTjw5za7P1dACum9
bcK4kePe4b0hY483WkXQxkEfNGw6YFRG8ry8a3JlekLbaEouu4UNY7oWLHPJ0c2fz4UK6cAMJPrC
sStNYNRmjn0WuV9j4NKwStK9rvWe5+6MOPf3JBgL5s675NoWEZz7Zb8i5nq5PXYccR8RhHsazNPv
5X4/AZw65kZRGc71BVl3hsk5qhGhvifC6JTow724AJn7tJoQ+XWLFgLdQIsL71XjHhjzhE8ENCnC
C0VSeiNhTiU58CbzeZfOPNluV6VZXdBLL/fd+Tg7cIwx5/dvDA5ssYadbX2f4vdLhJIJ0Sv7yLEv
VP7vFfLuKm7yMKDgSw06AhpQUAidhPf1i+M4H7yb4PFBjeyAipf1cd4ouIjwt/YbqGW82Y+RUus9
G5TNAYFLgDUdPbqCEX8rTmrjqJaQqo7seeg+I83095QYPVeCFPloGZT63eZc6+fz20V3dqn+Z7ex
MgzzXDFtuYOXxvHJeTrDZpCFzCtKhSr/9Pz21BCyNs2A/OJo5k/zTJnDFAQAX+lSPUZhkmBW+W6R
YiQEzRgwzAgwSP/6WORGwNbuiTBK02u5OCmnyc1S/jrsALR1dQ4Hb1NXxmG9D3tDy4iH1lVkdTmU
OezJTKr/0tA5eBGUL+v6gJ6XdZmTi+XblTPHkU4Pa/JipguM5/5Cn6n6+uX1mLWa6xJXH0bKZXdn
cOuWGchrNgGOUyHgoJ/nv543eDGsBXlS9XVhvphbnSe0/2AI/75XdtS0nJead0lALs9R3UApbrU3
/pWp+ibBaOBVnmGyjSbGjZyEqf4CWLyAt1Z2pKx9f2yM8mkVlgG3WEp62hiWZX2KT/bT2qRjXoH+
HHO6Vbh3xDy3V/Wiql2GQ0NOr7d21hSXZBdO4qxRs8nQAcrHGPoZht3zx7y+jRAVbYYayqlf1Zau
nR7L/z9Yye87Yt5dpUmwIjYuwdE53G4wdXxCaZZcnGxrcPtQfkaz96wwpiREb10gpjg9Y3MFGkRg
YehBJ+bRR4eZZvAegJFC+D05xqikgVy6ggzJWK1iYmxwXYvFU6Pbn5VzgHe5xICxhgEP3sP2D/7S
30fKDtd0QolZpAnYjD1deVtCFOdoFCsdjjCOP6DfZBi/OcXOVQVj2siEpkRYzHaG0/IaG0T6Gz9d
gW8azCPdxZ1faBcq78bZKnV0syLXMjOIaerHzMbEJi/o4DHFmAylu7Rhl+fdafZLQZRpLWL9UzZs
DMG9YuSVd4Tcq2KMhzSbVmqqQESSFMBk3qY8LzFdv99zrmqklfBOFNntBtOLlHkepQMxhM1AHQCd
sbapm462wLJkXp6K954qjNEI1LzXhCjDWxKjQff2lpw+yTvy44ipdMczjA+OHfnZ53TPIWNHtIss
+zMPFEOyMdpNaeFN2RkcIpzHmt2QFbhIxdYZpONsoIftRBbI+WOkF7PDq7nJ0+ORnOs9S4z9KMNS
bKdzsLQCuTfQu1gH8ulatpmgPxB6/bX/+BA4a7lGzb0ozrGgTMDOnFvwOvACMERVwr+HpKg1Sc+A
Un18hOMaPfh95gXL2i5xsZ+Vtk48Y4Lh7W23QEJPJmgGmuMoHYen0VRjf5iQAUFGFK9ADZgi8Q8V
Q/kLKGU0sNetudm8PuaMquojOowARgrW8jQ1Dk5xZKN9efzjIxkwyMKAC+bpymZFrGJRJj02AHhi
FHo9XUr60tGeWsJ1BUeN4IAYI3i12pUzLG5C+TpC2gBFQl5iYtwefVNg2wi82pukagB2MuSQdjDr
n9QcIXkASBGe7Ru1DANazDvVSB2aIF1cjGYFu8xBtfNC9h8854KjN7ec3UBvquj/rl86ArDdfnz9
I9WPu+u/2dvBr3ul0NQRdZafV//raH0LHeuU2wsbifh1r7eGud3GRmw5iPJ4rI3kG++pM6+UOu+q
StRwgis0LfeLaIop9ALD71al6+UfwCU6H87xl7DijgRRnXmgU+yIYhwV2FpOg6Og1iP3tSIFFmCK
1kXiGD2OwN8s8eB4tWSShB5wlk/qbr5QkDXlyOC43z6QQcY4FNN+ElYpPUEDtQx4uTvEVhUKGa2h
LzuHV7fgmYubPA0YKhqgUwOimqbMVIwzWP8zsoap6EvjX2UBBrwx1kLREllN5hQeAlMCqj61X/Xl
fl9xzOt4vPhNhh1PLLApIQvpEfpXIkAUWiAWYgZeVDkR+QiWzJ20s/j6rZb/JXQrQzAVx13u8vOv
5g1jTNwXftS9HfDEuLdXf5pO45yKRUyec1KtLWUNr0JFOhgAT2Z4XnLDbvqTD1SKTT53gMIFfChu
C1kpYpTkuiqOGrYr0uXSj43WeGQ84I4xG2Uu1rESQKsQ/dDg5xNoZnBeTN35Wu15iALjSbABNcax
EOZBLyouGDNQK9hYsYnWocWhNOzXpbnsyNFBeLL6eMziuJ+LrBTASuQ5dtozb4vYXGdVNkX0KgE3
cZcdTwvEJ+KCmLg+B2PBX1/tLePHITv+2HyTZeQmu0iTbC7eyJ7POywjxhYCE069rmypU69/oY83
Q5+54KAswysqjtQvqIJ8U2diJB9N/JFYVCiL6dU6OL1tFuSqg/5pu+Whc/2Du/hNi5GhANurPKUH
rdXzqjJoZ5hPrINdodQA22nC8X58tP8gtN8EGTHKPTkXCho804gTZhMwrDPDRv5rP9tyaHGlh3FN
pVgrsUCGvuqCfcZM34Y6w671Ypvb3ya8YdNwONzRX/yp/d/cMe9QM2+C4Eq9b7zkJIbIoHXD/l3Y
XJT/f/AZvikxDmseC1g9N4Fpe67eVSJBOxZ24vTw9F+wJ6TXZQuwURz2/uGZ/SbKPEXqpfwrmVqa
lbG6oENlviY2Zl1rXf9QFnvP+HjmdYRx1AF1dpz54K2tqovcaNSXLQzjLOgb1dmhj7o0rnbN4e8f
nvX/409ld6uKFzWOYxrLvGk711gQGTl3/RZR8xrNJHpU/ywpqsCYmMpvAXVwocGnYRk76qIfYtvy
V29IciIDA/7Wa9OZ6vrRMYCz5vjGPvrFS6GNZwf/NjUqO1kPk67GhUofSOi+dfIJ8jGkXyJ/wD3b
8bf4+2wZS9NM1ImkFlRggUyAQcvEQYA933JejBmPDGNf5pIntUULMvOQaBdMn507XXqPSWVEPv5F
R18xsFaSRTLHZyzebXv9ulwiLjqaJllcLNd4f3/BAMsZ/bDaPl3rHy6C5uXSRPiMHfSccH08QTW4
AMZETWZuGbg0u20AVi9bYMp5ArdhzzFL4yHa99kzZsnHFObVpUmHFCO3+uRNsPS9wwP1ohbnkUQz
FkmdJuncoyF0v8gNl1Cs08dsjCdsBofFmJ/GEyuxvIKNkCB5uD+jV4Vi5x0wZUYqqOrW1P0nQEse
9ysuSu14muPvI2TLskGmuJpAI8QNqJa6Zgrv+tKrOD4dx6xjQ/e9sQvnZRhgCyO0BJlE+FjwVu2G
rJGQLfQjQCF4JRyOScdq2HuCaXdF5Bsg5bZ6y+koNhysw9MMCE4i+Vpit8IxsB/fIk/kb/HBwJ7X
2RXtTLda4GzptmS6hx1QWsQbxn8kxFic6iJkXUXD6tR2X/HcY7uBc+QKxmNfUWWLtIFwDefSFYLx
vMqAgaJthVf/GOn7m2/4mKNbPP5AxW6YdoOjayai5ysTKh3Pm80UTz4W6xA71BMHteGj7kivKk9A
OO/U7ckckAyVeTvVEhzi6oKWXr00vNOeZ54ee01Y8nIvgx6Q7KswBlsbw3eQ+tjF56/8Bcs1EFJw
4W9vS3EeHSJjRS6V1CbTBBJ/tYy3FeYmN7vT4uBvPk/R7oDepE4in5+E6CVazIEkpq1Xx/DYOQ7v
ZDmusMom6YIS0WlCVa8wVue3nXV6ws4ePPrHvbqIdI4zzFO7WyQwuMhO8vsop2xPHCu7ENeRTJ1i
03Iuk/MKsHk6xQ+wT5pWuQGF2xjyZp6RPjIEnm7zyDAxUlC7fxVcLEtxUEjX9APRfy9Rw4fu8VxQ
jg7cQuPB0fXe/xmS1QaVbvcJgHGPFZvneLKJuKZClqecQcs620BCabcIrGr1DqtPBx14vd4ci8Vm
465RpvTzKyTBX35iVPyDwwvvahhnQ8liyctpDd1A+zZ9TtA+bpv0ZlB5e+YQoz/2QJnZRNzlGrV4
LcELkAjeTsibuuv1rcyxiv/w0kn/kLn62wdgoWC7TPOljMp2HRuCQpKZEyhOdF1H2lHKIeu5bCfV
ocPAG2/VOOdM2eRc0oRToZmCzVX7Jb4W2y+O1o7MNw9zDj+WXta1HwUJdZvj3xt0n4e6vbA2sm1B
FA+ejfIz2ZoYZGrJFxqsONLPJc74INkEvc9FCe5S84xyxenNMlbyZpobrd5nplvv5zu9ezH2ztcx
2gQpzNbqP1pHNm1X1cGsn6NTgtZ/AMoMLxntHhH+cHj9hzTr3zJ0m9Mb2JIikabXUqY36f9GG5mq
i2d0rXGo8MSFCYIQ1QUpFtii9yfVM2dG0lPH6xnn2ESJCVy6izr3hRBtK4jK/aVqOzwrxYv72eV2
00QLFK8EhfMm3gr6G8mQkwIguD1ZcIwIxyCyLXC1JFf1jAKJtDo2X6w9EtoH+2lbHFC555Ci/vsD
e3VLCwyu3wvrsG3xnJwMo52RHj3k5DcymReOk80RAJnJmUSTvK78HhwhmEwBa4tgRebUdDjZNYAo
33tt0kTI5lGHJGmrA9jG2GFjq0c+EU8TTJFug1sbQom1bDyQ+PGQRcJGNk3BEN38JjiDMxS9qat6
1AxrzrMVmqeZ8YlEjYmqPc2W8HuKR93TAT1Gm9zr5FIGCe5MIauro/0K/zwWivGgb0CA0aUKoxER
Jswh6ZgCst7+IOhD1TEi5HWLWtl+9e+kcECQeaITSQ3ntUtPkCwWtmuha4q4Znd4zNeoWg2oUCEd
3NM8i5Nr6lO3vjeAE8cz2aNJjcHPs368F0UXLaeqNNv7dkRuJQGOIeXJGuujY6PEX8HCeQWULtoc
/4lwfK0XunNEZojH02iW4Zsn1klve2l+aWl2/LL+g6tRsQd6NQOWi2ZMX0teJW7UhA+IMc+uImiJ
KP6PmLGJLOHdMXj8jJq7AQnGTY9moab5tyynrE8PL8jyI0Dluee3sPeHUR1Qke8FrY6aMvYlnFpk
vGGdz+cV8FcE8Dxo4fEy87FQc4kx1iD32q6T5iBmnM/FOiarVpfRGWrJr8J8ly+csrY4FOnnP2KP
NQ95IgJGDxRDIOWnNkF2mKBg4igLnrTzrouxC9j3BVeaNvSiiI5BHbRE2QpKzmsUSxCWaosWg6/P
j7njCSFjJCZoHknSimqxXJBJiNkTbsmJd36MoZB8LWs0KoTJwt9cV5p+Rf/wF3XuAvzPEfnxHM23
MLKuet1fZ7mmgdrzBnl9HCEwZI0DALDwB5UnirCAtQI1EVCSfnyU4yXaAWnmRQ7FcBJ0GgSlAEwp
BSpVkSdtde2Y7TzSPb23VrPsl9LGC+FCO85j6uPTCgPqrDkJ87SJab/q6i3+LC0FErqfm8882Izx
RMaADmNT5L7zxLTHAUvEBaT9Nm6xfGfpHH1eMnY8QTOgxNgVX6y0NpCpbG5oeyCQ5EPowhJ1NYeH
+zLesTWgxZgVOZZiRbjAByiMc22izIWHuSJYRYExOZSAOHfF0bof3nvqYQEsNf0GWh//eHDcFgcU
QtA6gI3zXPvMealZT16ZKe6k6kCt1jc58cypjQU3HL0bL2UNDpAxJCoYqnOaOa+X0RprD76klRIT
Dwv7ttih88X1oXhMMVblWruC4Kugd5uejgztbfL0+JZ4fiHrxfehRJkCCWsXm0hyNeQdLb5zskWq
d+9Ip8fkODLB+vPAkU3mkksZ2kTGdJuQ2YGbQeG4hOxQSu23nVjRQ0OXHTl80lEEE93K5r7gPJo8
QoyRSGdaqaoZCG2wwXbhc9B0eL/OGIYskERpThPWqxnwTMvF44vgWdLbJoyB4xyJWpaUIn6+1tul
caULz9/7Zb7QVzwXnSrFT9dihkhK1uiCa8Zm+wo6pPIAMdz8szb01MAuB97GxdEMnfRNgrkJdzIT
03kCEtZ0JT5FROSaFx4TzG2UPeZ9YxdeC1qeN5v6LTAkADa8dCSxsYkN3VDIF3FuaNxR+maKsdbz
edgWUgeS4luENcLrJ/N1qXMe1PHYQ8ZSKKDJAjiXnTOZ9vPLtMlq6vfFpNM38MfQL1MRzD9hDhDP
EMd/GDUAA3qM+zBtpbiio46n/j3C4I60hN3knBuPBCNvUtH4eaM19KqAJ4A2sh1mJRbINiLfhoc1
5FUjxr0x7PeRNEkD2DKLRaaUnZz2FB601mPil6R3KJwI9creLsbcX7nvyyNmNHwr2UjBas9rYBsV
zQF5Rvi7mZs09QXkd94eLsqXx3nIx5MwAwKM7E8us3kzdSkyKbmsNxd9ZwVG/WtBDsIHOgGv9hHD
V9EvXgpmPIs5IMvIPw5b9bp+dj1djZ7Ev3wbfbZlBa+Ww9+ovAzozO4ju0S7ToR4jt15z88qbm1u
dLv8hSOTow/5gAYT9NAWw0rNwcvKcIFYhPYXlL2V1w8OGXoTP0ztgAwVlYFRx37W4iLTvYP5wcey
lsOthxElq2PHY4gq0SNK9FAHlFCuaiM1BkNBA0yyqtSJFX56tqcseKHVrVT0z6REtjdLVOaXfNZD
/FZoCp19hiLwrmXfLjxkz9MLweYWivJ9sYTth7FXA8xmrxSOiIw7fn8frMg2bSV+VZbdFAdrGFFG
CBr8EpIcjkfuuh2O1Itsz1YGLJZQc7FucJU1K1TOYtgOR13sOZIy6l0MGGKMRhtE7SQEKtgpiCwv
8UjZRCQAjG+zkAUynS59Q5qt3Or8a9I/VZLVzhecD3gsqj9xLaTq0icBvdWNoGevpb+NgD/SqcgR
uqaa8eLW8erngGHGmvQoGBZTDecq+4u5kJBpqNe2+F4815IuyMTPydVeih/XVW8ql/OMF+eNeigD
8oyR0VrVnbUyAJXjLz8k/tPS4z3l45HkgARjYzzsiVbLADKKuWLAPIUrPOUES2zU5W/JPBrcoSwe
S4yxCZXEE9SI3qDR/saOYZoeb42rWRBH5xg2kUeLMTeNh6U5cx+0ng265yE1sfvFSLebt7rX50eS
LtbrzKyt2U4pAF4QGrzEA4c+25nlFzOAbJeQnsSo/mxNPEOP1YHHINuTVcd51mohfYTOZ3e58E3Y
b0tcoHBHUxxG6qyc5cxydIOb6qCS98C8ss1ZV4Bd+ylVDGOTfSyu5FR/esTKHFfWAa3tKKfHnI4H
Ht9iyrZmzcMAHUbXG72UtOYFezHC9cxKkCbjUHr8sItsDSfzFextpTaO+mWdjhW068x5jwjtuN3+
TrEA2+B4t+N5owFzjJVJ01mayT7UPDWf5a9qmUVkyZ3leuzwibfs8eDtjTS/rOUeDh8m4Cfvsn5d
xg32Qj8+Pc4DcbOnAyLXZt5nAdVu6/D1+JfHWxwGh8QYjqxuozyj6wwKo1aNztfDgyrbhWs2Ocme
tQ2aomon5eHgcQWPsSHzfJImTYVju1zg5BEb5gq9X0js8YZmOBrF1nNqqbheQ3o/4e/g2P92Hh8f
xxSx5RspmfmS0OFiNq5tqVbMMbUc4WJ7q+ZqmPsyPSX0/YUo7L8ClO0xAxzJuoUbA8lSusnUy1Iw
4C4w/VEuH/86JxoDAOq9Zzpt6qZTW6od5027pN3Y1TrxrTLSASiJVtP9UdfN1+3BzhSewRmN2L8F
m+2wwhoiUVMqanCW5/kekVLWGh+8WdjxkH1AhYrf4PzkrMH4VwwGgbI8td4owIENUGWUT7DvRud2
ENLzevA+3F6uATlAh/itH9LzjIyiIrpIcI7IFqMwyXWzeQfIWIbpxMMc1gSWoS7I+ZzGx8wJnnv3
eOHFfDxDzbZZhZNZVdTUvBVWuXGR7ChsPhDF46gP273vb0qcpq4n0W0pHRYtveSbvCH6nk+Go7Ls
sGNyLcV5LSIWa5ebmT5/CvUG9TvMc3UGTm4lPXH7W3nxEItdK4SSEMUySKoOMsYmwTSDo3vWB69t
i/dWsD1TmiIE05KqVKsYKdbobo8fygcKarRO+B9jIrZtSmkloc8rSF+Igpb/3GArX2M0WCXWAeOt
IPNqaQrWY2t180EeaNf/I+1KlhtHluQXwQz7ck2sJEVREimJ0gVWKpWwEhuxEV8/npx5LVQWmjlW
ry99KDMFIxHpERmLx5VAdXa7siQrozCHTKUDechTTn62oGoC9RDHa3BAly3GlJ0iq0KKpUpWS5KQ
nHmg/i/vK3SRYFOLaanslE+d9H0hW1iaArYQp/CEp2z7ZmPv23qfeA6Xf3G5bAFSz/+IY1C+M0qz
w4Z3WkigE4WP2eZgrtSfCVYVWk6wTkmwDx45rvFfPta3UCa66ypRsk50Kcm023grT7CnJyyz/+Ii
PH18/2kU33IYhD9fTr3SC/QsNyDn3K1CBy3jlJGqwbY28OhxBS5nc74F0phjZoUtqCyrOITABu2Q
dP4NA5qUQJNGyvArcCsYp3c4pr8cyHwLZcBexExSp5gwyZcNRHrbYcCuzYdwLzsi6PTtx3rD2xz6
L6j/LZIJAWuxbuNBxAcEwcyZmA93lOoOJF8czZZd5j9i2NdiDEa9qaEPj5f8bnuxJw/5onJ7Seia
Ye44KMdYrjrPvp11FhRNTgW6HMzz3ouD+iPLSOj9KDuXoxfv0rFPxSgT20KlK6owNxRtNM/D6Hmw
Imv0Guyf77uVgsiA196zHEx/nyVVf6aeUEmhapawkpPhhFg/HSccrXjIxT4TjRCrp42eQgl2rcrk
qPqo7L4Mpq97SKc7HC/Dsw0GQ0oriwYU3wDEG4z6Ja+3Te/q629AB/s27EMlKjLtClHOUV5jizaW
jH5Qyq0REyeJ3WK8/O60Qm9PDvotJ/cx93n7J3DPkwGTqlWrJBuhYXV3uv8oHGDI+e7u9Q7uIOC1
1S4+8Q3DxJZLE4tO2WC/xppVuapS9IeewV+GTQoeKE2QAb6t0mKANZPCfLN8HNTTIIMjU2jtXHPr
0tWwBCxdpdXm1HLMcbFRXdMVg247wpY1lqUfTAR1rF/otLwDjOo/Shv0ZcB/6/6X7jygPTnyuk3k
6fefEQhPTZfz+Zbu21w843sKrTZR54J47FAt0ZkV/7p9lovVpLkAxjykMLmAbBwVwM3W+/B+6as2
oA29KG0WMMbPF8G7LXAxoz4XyPgZyTgV+nBCPRA8RRvVrYLkIdi83BayZCFzGYxjGcdWtcQEMo5H
zxnBT5XWnFfzYvpiJoKl0s/aZkgV+mE222qfvtY/0Z8Rne1P7lLkJb88F0QfaTPE7TupNxNK14Ax
hXAdOg9oEMrJHY1JA93lHBw1Jxav5sJoZDITZo7dqCQjhJ1djGu7PO+x+FAxFE0D8b+E+jabLZGi
TgLttEjbHAxMZEstMUG81kCXR6EiGL3g6LNkCHN5jD69jDbuIYE8JSHpa07ixwK8qLeNbfEKzYUw
PjGSmmHsZQhpvOMG0VrnvhdviSu/nS2SrFoNSf8Bun0FoWinfs0lhrh6EfarzX8AdXKzrzZEbaJr
wgSQyJBf2X7UPsEzUPLJ5AaBxGlR4n5DBn7Pg6ChsAF1IczdOuB21w80eXeBlhz0WwzxDVVGbVnS
DUU2mSe7IkvCVA/0+0Gxo/R/IJjek8srDzOuz/8/TnEmi7loFwwYnMIzZL1sDOK9Vw9GkO5G1OKc
BnRtzj500QS4t3UPPIFwatw88vLBzn4AY6xZhgm6QcIPcI7vIXgQ8cIIEA0bvJhn6ZLPD5WxVz06
lcqpgpwNuF+q12h/+z4s3rmZGow1lpkwhmODP5/jnSSuOscNGi7H81IuZ64DY4RdXJYg05BwVuj2
el+RxO9t1bl7LTBNa3dEWg2cQHEx9TGXSE91dsmmqCzrsIREmo44ep7gnj2y33NnoHiaMQ55TNRB
xoYYSvGEeW8LUuy1+nT7Ey16r7kyjBNWjcso5chb06gGI5tYSK8S+ZUDjIuh51wK44aHSpoiNBBA
SoXu5AnmcLKLje8+r4PI40EFvR1/XF/EaGiaMk2MCTHC9LLAnJWmQFhLl2i4EgqfAQCRc3LUsG6I
YZOIVmilqiipEEP7mY6jY9yrBN3lqM391fF9a8QmEs9jroXmZFCNvG3hoBbe2A82iRFSf47/j778
ZbSdCWQAKIrlTNYimY53YYTs+KE4qpOj8/SLp9pi27oxk8RA0CkXUyvLcIq4Ssg2xA9nsBpMaCHZ
PIioXANfk724gdxP3eVdZI6hsHnF0qzOZljroNh3wofJv9uvgy9tZdq8z0f9xS1LYSAKDPRWNvWQ
sxnWloeRgNfpUbIfNbQs3rbJ5QBkdpoMNCWJnJ1rC6f5kiFPjwY7b8Q8o2X7vn+Pu/b1GJj2bZFc
U2FQqtLbcqwzmIrTONq1sW/0FEdeFS+ys+ad5CIkzvRj0EqJ5ciMW1wEp6c8Bsp9eRQ0oDy3wZt3
uRkMUSe9LlITGC8i6dCvhPt8c/55/zUgd1lzt+TwPpvKBDe9IFXpacQZ1u/KK+a+VIW0Lnl2/QoB
fgsqjMBU/Uck2gE1NTdDvOimvw+V7f2uxlRNpAbSX84uVopH996285UTwc6p6fFNfH184XUeL3ud
mUgGX0JQghYi1gfT1jGA5tMbUPMLayBeuB+Sc8dVBl/yE2ZF67OGo3UpvWvVEsFVX4PP27dg6Wk2
QzFV/T0kQEukUIYD7l2t+EnrC5inXImvVru9LWYxXkO/NhaOYZOjJjLXG4GxaU6yic5jf7oP+KOh
y4f1/feZu5y1oqz3Ov5+7Trgj6bLMjrv4mAO9bYeywHuTBHmHicgoehDC4LQ5G472VO0jraTaOsd
abaPqPzfa4eR07b/L0D1rRxzpY2+yVNJgUwN5NtEdLHIGUXonyZZxzX5/OSyCizahK7AjEUJ52Yy
h6likXMfUstrEJl+FLvTs4a5ihap2Pa5siPQWPNHLqkOf3ga3TJNdPQj93YlSJuFpjLGElorxH5R
kCmA/1sgWhBLtrwaGyzIuZDMCx5zWxb/ygfMxDLXOW6m3krkdEKkijsmpfbrsx10m0DhArNG7+st
DZn7rLTYxSOnEOXo7yVRvMLB8hHvCUMSr79QYH1wX98unmSH5Hm9XqPj9EifNghhUP36/ASXm33/
hrfUI4CG43uX7Wt2CAwGREj4Z2aJX7ZVAg2Ido8FiqDLkFacu0P/zq0TYKKJTgTNmki/MVTblltZ
IdHKruwv5aHc6C5H2KIfnCnFIM6g9not51AKkecRW4+QTLiXcIC5zUtPL5IiYmXbP7bL3JdwintT
v1BRYMEx/aOCnRRR5oZ3AWX2CQIb5LYt0QcM+mPUn8aFWCyF8Y5ug/c4Nz+1CLWzX8MilBFHWi5i
ae7ReZ82SudZ9tX9x89qRLgTS9dQ89ZHZcCpFYxWkhWIo1XayYm91dMq3pmFjaxYkjoBQDG0TTmo
wEoBM96v6capxxdeRLwYCnxrzeYyxUGJpSyBbeETDO77GRvCwjvFx3Q96pt0j9fn3z2jZiJp8DyD
rOmcmpf8As3DjHj1WkyJgBjEdxNs6wi0t47bTcD5sgYDVlEYY9xGgMCN6iP4kE6ouazFTYINVOCr
+ORlk5bTBTMFGcRSU2wKnXoqD23y6f6yCwKQeXLQhwP8BgM+WZWMpWZACAqoJ1CIokzLzT9zoNdg
gAepejnt2oiuKd54lqeJtgtHBt5XHicGD0oNBnU6Ab5TOEObF8Sj2Kkykgg8/HTonXNs1zTzjXvH
7sY+DUaP7t6Qdg4MdnpnYC4JqIOMrXQvgrr7vPp6RCkntHWXG5lycNxgEEYLu7MoNDjODMs6nORR
eaJzlxg/sQuB/HcwbjDwkqp6hItNZTVkc9zKhS1+ViixY4Up0Zy/exN+mzybrK2KojWKjDrp97Of
PUdbEDDuQd80EOGOl+1ZDrP+cRsmgx9JEZ+qoQRkbYFZ3keBF2+xAcdpsg82fxkhzzRjwAMzuZdM
ALsObWKMdxOe1DhB3uAYz/5NBjLG0ZLNMqIw7GSPo4G6CBokHeQLeNsnuJIY3OgG2ZS7BvaPEatr
mhH8R3coFmy4OE9P5sZNMxn0MLIoU1I1nlBQQu8MqKkoCTfiFl7PDA9vTQY85KLKhVSBrW+O521P
iqAi4COSufPMi10Xs4CFDfBDtSyKU4+zu/hxSRCMJa7gGpYd3hUtqS5O1RCdnO8QLX1u4uTe6u3b
t/razHfrSBkEEQyrDNMLzATJHoyI6raywSbl3Elc0KitwtoOQXbsDWgMlRM3ss0AHjVCLEHfO3ym
JK4tMSDTSfIp02vc+sva82rbumBVPLiVhRUqJNiqeFv55ZTy901kNxhnkzSVigh7QoJyi4VRKzA8
b59eTYLdZdbqkyONGg171KaKNRi6YmIP9/VBO4tS6k7W+snIEQ4qTrlVMCjoB8musD/T7SeeORxp
S3dlLo0x4QlJvLK3IA1TNaRwEvv1guiE+0JdykvOxTAR95SXPbpSTtegQSAZ+CCDywevxrRoFnMp
jJUWcZEUg3aNf9Dgn4DDDeT0qGZxC+SLDdhzSYwBXupUyvoQ+jQoD7YTVr5hrt2mjY54P3zhzWJh
3SjvWy29kGZCrz9qZhm5VoSXWKPf6uj0IvS7iylPIh5Inzwj5IliXJ1mTgUoViCKJnePjoX0xUDO
R/UEaS+f+fG/s0J24sCQkL1o6IcL/XivTEQ/oa5Lqw0pj79jsTtqfoiMw2vAgh6ZZ2h28WuMkG08
TBab2HyBXseIaJZTo4veFjdUvLEy0GIcXpO+XH6ZxXhw/kMYf5jFch+39OY5W6dtCaRjTTn++0LO
AAnYzxdOALrYBGOqpoXXnaajm465HfFJ0BKhOiOoxgQ1rPU/TEucb0l/95/49S2GuRqR1XaC2RfA
L8x2YeAedHnPtJzDi8Y4ctjboEqT1Jr0CuIdEj1GWFeUgOyQ4OBuK7TofGfndv2Qs2tnxGgIiBQo
BL/rUaalMRjBA49sHvU5SAtseDnexTnOuUiK2jORlYY9VmYOkWhsBpXN+1bxTmtt261EVOIS+FXn
to6LXbFzgcytUPpeMIeB6pjvatAoB48XnyOC973ov890Gi7qlHddBZ2O011WE+sxRbRE+0adT94W
IWnZif5jhOwYTq7qmSj2sPWXIyDL0dERAHqjAMwLHK2oNd+w9uvk+kwrzRQjXU5q+n50RHsX22VN
mkA9GOuvvfFG98L+PzbD8rRjvKmgyTp4nCB02r1gnwNNMadOtcnusgN4VXitj4ucUXPjYIAjasuk
yCVqjUev36ehgzAPK7tQE379/PriEvcvhyTf344BEPEcoQKtQhzlIzk6iDUDwx4OXABZjElMRQYj
uoV4S2QM8nI+jXqjmkglg71seNRcbW2nspf73Pf3okYzScyDpJMzNTKhFA5Qe00xQIXhKWEFngIO
VC0VuzR0wEoqFr1IJlZV/n7H5PhUtGGr4hqr/qH6sJ6Gt6ZG29Am+rht90t1xN8kMQHC2OiCUJga
JG2OO+/j0L4+We6vnwQvfZDY5/ZANG5kvHDXMPMmiZJp6bS4wnywUIzLuoys6aAjV/MikNKuB9sE
ma5bO8/7alv5/zfL+ckDr6V4DzUwkAPIhqKKaCT8/WCTy+UkZWopApC9cH2g663J28W5/4EtIFxu
v+tEEwMqv0lj4D+qiia/jJ14TdGWWEmGG/7D8s7kIyKp9wQem/y6c/DtR3Nvehj5q2zwrwQbPLVu
f+alp48uQ3EZLBSSoV/NYAZvSa9VXTHEIqpnm63s1ioK4YiqRUgMvqwVXcTEkUjBhNH9N4nMR27F
SzKOWN1xyB9QGDYM8K0iHYyep8vrI+LqF36iZSHW/U0iczsvvZBGU5iKtBS5VZzwQJnPkG7hLjde
iiR+k0RxfXaaRX6aQPKbwYp65Gd30+TIn6+B3QXW4RN+UKYEgza6RXleSl1wGLosyRaqw6B4ggn/
LrgpZQXPvBwGpZHR62HE0x3odFysujcIPGRq0+oosjKYFKh9881EV8BH/mr5djrawybAshtQYtvx
S/Vkn3Z7p+elDZda3n/7hcxH6OPT0GAlFn5ht0ZhAqsqtrC3qfFbF1yBOBqb2ObdSSUa3bVpfoCR
sef1vS/B528/gvk+daZmp1jEMYHOWiMY3kVNwjNJyg236Hn/YeSz78E48DSNrLKxCmiLV3e/l99O
B/f5q/7gPe+XKl2/acS47mGaENrF0KhbO05gtSAeR7U2fNxuNKKQGIONlZdtLUwVIKL1scJ5iz0l
MAjhxcgCm1s1Xnr0/PZ7GN8uZ/DEek8/s+N8qG/Th+6AhwVsly3pMfJIc0ab0OIkcJbefHOpbNOL
cA7lcy5RqZvt5T55lGvQAsbOg7ryo7sRaQJs5ordC8HiCLTvnTefkXPZdB88aFsEmu+vzna/pEYU
j5aJn3FBERFZEL8JQm/EllULq9c4MEoD9hsWxjLuDVGZW3pei/DPuO5h6vRPARIT3EG3ZUybKcW8
HOQuVhuhuwrykBbPFSJFSIuPtoBxDgx02FAuKri7xq6HdUtBBtIykDGJZV9BwZJc3Gxd2lMQkY+d
F1dEQ+vNfZ6T0kGQWvn79ejb9+BssrsEdFgUYemjHiV7085e/6Z49Zu1MVBWncvJinXcOeDpEdUr
zHhhtx7fb3FA5Ar6M29ipFkElgmcfPh4kSpyCiNihl8nJ0q9uPwxhCSaHCElWKdhrS/qO8fAFmLa
37RkIKysLLUXQ5w/klGiLSSe+qkm6BKdSo93bzjeS2VADAOHeSEZ9FM7dHGoG2Fa/44+57og9nmQ
SX/3H3alKLpomZKsGWzjk9AJ3XkwcKr5xbNIPtzr4Q9xYxju35zfTA5zfsYohTg9yHnxnDAlyJKI
6B2mdskRtIgEM0HM6Q3KOFjxuaGnRx18tu68txje4LaYpe5ahIff58YgOzKGrRaGENPZreNd7pVN
CHLHO/JzBc9SkKDdXjMX+ZabLFm0xG/J7KhtqppR33eQPGIt2uuv0Is+UzKNdg4A4q5hW7x0M2HM
Q6DTwYUhWRTuZPdsJ/BbIWAGy5P23Gr+wvt0fqLXaGV2v/Oqj7FeBXopZLuR0MiuuW+Nz0tg8E6P
wW/NCDVNrSBF2CG6esM0NPpd0H5h37aPpZTWb9qweG01YICl9q4btiP/Ch3waasVppS7leAEn7TV
Jdk9PnKkLrrc2edisNiUizofEnqGvZ3vzLvOk4/tvVM9fwnOZ+xz11cvlSB+U5MJIU/mSWoqAwJB
SiA5523Xkf1X9wGs4q4dlxZxcaYcAyHncyGaJ43KwlKq95p4q4jk4Hrbc/ODSwSMv6nFgIg4pRhC
OEFU5bQe3XKa1DYGiy2i25krPJ2SzWQ3j1/Tc7Av/C+Dtg5xvACVcAOXr/Y1uw3YMhRbFrUf+g4t
bf3nC68DbemRP1fy+u8zESZYOE51CxGdfd0AjNe2MGG0/SsAf6b9yaO6WQ6dkHcy8bIWJclkrsQp
04TzgFmVg75uKjJsy1/Z9vT8Mw7Wbebsux3evBta0OSc5FJLrC7P5DKXYjS6VKpayI3vNsfmgISU
skYiw96jiZBzARdSNr+JYq6DGI1NchYgKiP5QbpHuX//ybnii4g804a5BVkYNZVpQkTlbHf9q+Fi
VG4f5D4vX7j8RJ0JYu6AWYu51qkXRAZNgMTkiWRfqAphbo/2EMpuYxLpqXE7Jzu4boUZdE94HPDM
J8+8nualq6BIuoj1aSggITWDqzKz08SIxVDTJ5qMqjJbqYnDC4IW8z6KLOM1JuF/Kkulf86y6Cy2
Jr1t3lPYuyGaehvf/noc0ISCEWDON1wKuubimKNVtDK9XEqIy4jz/j6RnQ/26ZzcPwfcjqHFJ+hc
FhOoCBcBTvxMVcMbeHvcHTzQXfthoILhBMlzbvy1+LW+j5J9fOZI/Jpa/r9HqdvjCcEQXtqHyB9d
UKx+Psa8XMr1bcdC5UxD9p2ZK+GEt4GB+50Q5SOb1oLkJtjVvjY3a9fHeN8vcheS+zWhLEO6vn50
kMr71J9Ai/YjAjuJw/m6SyAw/z00BJnZq2w2Qi3RExdPbnPe+P5TDP7en2/2Ba2QX3Yre381xKvP
ZTJhjXBRUi0/4ww2x2OMJDF5vV/LQXjPCZ94qjEQbirCqalziMHt7ySstkrGx1b+EQm22PiWcXf7
JHm2yzL2G4oeReiww80/RIQuQnOt1F75PkELOJ56hZ3+AobXXJ6epUhDkdGQIkk0Gawzp9mjFom9
ISEeKwKYlckRpHOYdixHMtY2SjM8g1mKSefimFM99fBO5zPEIYjq78bUTgP7McQY2+r2eS5fzW+1
GEcYGmXZn6lhGk97NChiYvT231/0tHNFGPcnh3kCwi0BijijbMd7ydePa/UDe++DaMcd7lqMsefi
GFcYtbKemhRqsBQ3d5xKDS5eZLsX761erdv3gDs+vsS0iGv2fYIMcJ/SwcSIBBREobpwsP4HO4go
ZaT/QHcH2LQ6PhDT7Yju8s526Xk0F83g+EXOItnMY+nwcvHhjrG8MRuIzjN9jomwbepNaZ6VssKR
tvvBATkFGgw4ELL4cp4pYlBFZ/BYn4fqMmHNCwIYSlUJgnObDlM+mXcgj8Buvh97rGr+5H67pZr/
/Nux3elKn1zG0oxwgE7nCvhyyNr5vLB9qXj8mxQGOopJ1pq+gIW8OO95SrCnOXoQybNI0DsROXQ7
Fi+8pX/xT/f3j02yZcLRHCulsXCeXUMkEq6mE+3VQAUBNdcvzsdbLBko2JuBuoqKzhqWqiedGr0e
tZN06C62Iz5LtF51Xz7Ypsej71vqNtXnohgw6dtW7nUrl6hLc8RolWBo0u1264vkclvNFhF4phaD
JKact9ifUcA2jk7mNoFiO+At4zwOFqO+mRAGPPRhHORzByGOWRPxpx7sT68cAKae4g9bmIlgQKJX
qynPGnyeAbYQRO7hTGrbXBnvkr1udS71y7K1f8tj4aKuRLkZTHwj1NOUjRRUD9XJrurKFSwnPm3G
ye0H0nhW5oBYX64wuamkbtk93Fb7Gp7fUJuFlKLAzgwFSdPD5uxi1L3qgSp0YrqLyEvoY8aBFB9P
TygmO6mngV5KPyRHzJCt1m690kvSrRDlc3tyFgF7djZMGKifiqrTLql0qEySDcE02Ug1XciXfuK4
dd5NMRjMsWoNV0XAVyhkJ7YwVhrEj8H6eV1XhMu9Ry3o1lEzsYqWd8YpueCoaV5ku12lIDvriX93
97Zec1kal3r45hjADsYkwnRCKhfStmNCsOsytdVj+MqjkFvMTCiaoSA3AW4LnV13rndRq3RpiWtj
R/eKU/vhSnkqgvFJpUt3GzxqUS9D/UT5zIj+fNt4l/3hTDhzZ5O010O1qCVEMaA33u50e4do96lF
bqtxR5tW5wNHffort/EtliXZqHKpbrENSzpoVVAE9/YY2eoGbRV0uchfFYBnB3ytWM58/hhKrRJK
OGA0smx7ryRYv2X1DvL/Gy752aKF6iqSTODHQ9MOc56aAvKJ8NJQv+HJrm7jwfv0k2Cd2Hr/BaLU
219v2SF+S2OPMZHDqjtdzhKSS7QoF63HDzqimlUO+gg4shYdyEwWEzlZJ6uaNAWabbdp5OiDq8po
oq295/Z9n2EtjM/zWMt5kZlEBsPSJiy0qYF2Cum9Qrbv1qC3dUdXtlC8cT6n/W0NOZ9OYYAsbaqw
nJRBOniDXwSqtxc527W5n4uBr+SUTUI+QEIjOJeHFvyyGTborDa8qcFlTJ6dHPPWKuJUVboCJ+cg
TZe4KBJjDBLd8nxy9MWQfSaJiZPaM7gLtPMoIZl0dOhL9SCRQ/1c2ivzzv9h29ku2OfuHtEnr89m
GTdnotmwqdOGTB5aKLl53757h0tNsEmR2HkQE5H26j8GPNji3QEmiJqyUxWqLbTFuWqSLdYkeS42
dPp/f2nJPl13H+XHbatcLDyAFeI/iMJul48lI1YqCzJFHy90tKcNbrK1Glvw7XO1zm1+Em0xHv2W
yCbROmUojFiDmb6AvCe20S8/+fXq/GHynpXXK/WHP59JYjAlbf5znloJVgpUODyKzi/9G7qStoVn
PWlPv54O2CrZPY+BEKNBqFzpA6pXvPctNdNbP4SBGrls1WaUqC2B1aHZ5V4BSr/j9aNSilP0cnC+
KufesPwlRtQ0ZZ7ihrbo3Pfe25VFzkjbbwZEGt5a/0CVjiNx8aU2O2sGfPKmSyxl7OhNlXZYcH25
tqCph6nhvrIV3nEy+COfY0s0J8iq3cajSyGOxd3FNsHNXBIM0Uk+SNzeRtd99VVQCmG2BgtxUfqx
HGfDO2ieMTMApcmqrscRrk9xR23s42zruwYXlvtipDrdMiEGjiS0wJ9CCzqDyF71QZsI1rX0tYKP
LFz7v7VXBojaUJIKxYCwNLe3G++j1uyq8s17B12pqZ38DcO2PgMhlQlrSsrdqIsw1w2iQ7zrEmLZ
8JBBiGzTbTu9hrs3zpHdkFmdL6pWJtSjvDjlOt6dU0x9rVa7wqltQSOtbyNI3OR2vAXjZr795HbF
Xjds3PoFDCpFpzDV9e4CN+1tN9j6st2d7Y+EZOsVJYV382BdEdl7e95zp844IYjGwFB0Gs2ijwBD
Wwf9uOdXngNbolmZf8frv89C4bCXsLpV6vEde2+LXjXFq7zyebBcy0XnFF5t++GjsO3eX6MF1P/Z
2w9PDye/Q0fqcwwOHzB0+JMv7u57FxvPczt4GQd/5DyoFzOrWMOq09cQGvnZrqDk3BpCfREpUgkB
Bpjz1eicM0dLPCEnw8p6WTdYt7555OWXFmvSc8HMFR772Gql6CpYfNRIkRAMfBy34gXkC+vuTay3
GK3npSQXo8K5VOYu11FuSTXIhg7IDB5329NTFtnSCd10KudqLYaFc0nMLT4lrQ6mJCrJQp+7ahet
3eMs14orbY232/d4sQ90JoztFAKvdqeWGYRtMIIU1V72Hu/0wyl2upVdGvA5tRtgJdjJuXfvFXtd
uAEutm4Qnt+jBVr2Ns9/B3ObxRgP77KhSjexIzzlF2JXa8pidFvfxZf0XA5zd6WoqMeTNUFfjJHt
drX9hK1XvmG7ZA3fRuezU5tXOl7Ci7lM5snStWUf1xN0Gzv7w0tRDEDD9prLkc4z0Wsjzgw2ajX7
PxPdtHvFfwPl4KNp8zw1DUBufSgmaDilU6TjY+EArd12m2EWGx27sUXbWj/5NUv6OW5JY+KCtC9r
PQ4hLWwIpuvX697/Ua0fOda3FObNPxCDKFbSt0UbSdJBzlbCE+rRU2yHAm/ie2lASJ+LYSBE6yy5
L0xqey9oTdqhNWn1RB5eXVArgVFowyek5n0rBkmmUUrPaU6/1aZ1HA3ED8/or97VXqyh/5abVVmK
XWf6sU0Y45DnmACHOLAoWV6xwYgE9s2gOeL2HV4sIeo6pp50TZUljY09pEmLJQUMhodyCgyaxk3t
6WOInec1SvgpYg9uBmcpUp5LZNCplUohLiUFUeOmQROxgIYFPCaRCXt8FDgF7UVbnCnHAlQVT103
UCPBKaqFreEQX24f4CIezUQweNTovYBtA7J0EDpSb7VXMO50doKFt3/lyWaCqH3OAKmYxDxNeugy
2E7+UNpNQ+gc7YbLyrYU1c+/DwNKbRQbfZjg+2z6kCDKXt9ju3O2e9xT9iBuJWjRzmdqMaAkKEKb
joIKX2X8rN4kLIQ4SU4mOkiecHkTeZbHQFMc961qXM1h473vJlLDHFBBBr0B9/XAU4uBp1osLRAc
4BArByxFk1P6xrOwBkzwCoT0tvwB6rPzY2BJBEF0abYazRhu+4P0tJadZ+p5b1v5YuZpZhQ60xNW
VkljJgXEIKGs+sft+/tuhTEMrDq9c1GRfLY3sX9bJA+ZWAbIPhOKXsxgGWCA3DZ4yspu3Hjp/aZK
CR5D/+VB6gxWDGbTKZYIcS9HgagrdBegY+O2Shw4YttcYqMeWymFiDglwy8RXRN2L/MsYtkzomJs
0JlqQ7MYRIouWCSTgfEXL6rQh29ceatfD4ntwzGCfMnGQlJ+/mwx4pzJZMAJGxzVNo503GKMf733
d5d7ART/vNjvGnT9aezfqjHQNLajHNdnKgajm6D1m0jlYbk2clWhzWuuoWBwSxYDTKdm6M0TXg8H
kPFLTyFZcx99y+bwrQ0DR4ncaFJcGxT68DY5bmt3O8Yg9VW26vG0q/yvgB/FLIP7t0wGl7DjqAF/
PbRCuvHYyKSNieHmP6KK7JGv5vjGZbz9FsZg0yS3etzmUJAK2yar27dpMU2s/2N0ushg0tgNaZop
0MXwPtBK/fS0KgKaDUffX4n9bjZH3GL4PBPHxC2VqQ7hpEGcgGjiOLjVPt80L+BycTiCliDdQHGU
kiOraN5k7EIc4iK/oBsDY7xO+PZwcpDYx9wiR8qSh5pLYSxhxBRBduogBaUEC0l9lbiKi314HG0W
ewrnchgjSPN6UC415Fz3yIBs5LBCPyzmfX/8wCJ1XjPoYnPqTBzrqDJ5Ag3/CeLAveN4EeKJg7cz
SIcelu3lEc0KBtnRUQbydH67PFQaeXAvdw2WpmIkOCi2j/Ur+I5uH/VikmX+mxjLOWEldB2f6Qcd
ne0BE/YE62DRNAREBhnpp3XHuXfqEnbNBTK+TBuNTEGNXUb0IfvZhajviA5OX6gwDO52R5LtU2nn
3mH19AQ6/dFOX5Dj02wwtJ8sNLK6kusW5N5G7YzH0reECPMfxvimShsFuSnxw14atIFYfL7BJXyb
C2Ac0aXoym6s6FF727Odi0Tx/5fZUHrjeaPF9MdcFuONemssziK9p2haxeAgMiCFszqA8FZ8+5m+
6qRcVRi3f6lDXgsa7xTpv8+eAmo7jFpPbVzBznnrPndv2+tiNnKuGANA8imPz5frV9oc32Msf34y
3DtYa4pN89y0xJIXNAzLki1sowN7AHOKRiuJlxEhy6Hp1uBzkr2WfjQzuzMNThC7GFHORTHn1otd
eykwEnPYgGPw/b1wwGrjWv7JweQyB155WjFHCOrheNQKiBL9l+2Hesg8Dq4uturMlWHwe9JajJ3n
kFDtexeTBZRQgmMHyy7i+9Mw0G1Rgn4jggiH4gYWtq7QoMPvgV18XMxUYbvaxqlSldTqqT173mV7
iHe/yE/a4YSZ1a9LEKQ+7/P8CyT/oxrbwTaBA2gUpw5e6bj1wLkILPQfECLTwT1exmOxvjPXj4Hj
UDZ7fZSgH4gxDuVjRKJ1HqO5nqAW6GPdor2vavIF4nPhgXYzf3JscTGXOZfPoC6d8kknGfIvPjoW
AIpoVsUrgOd7qTmwEfNcDIO9htYa4dTCXDD3cibRtqX1Eo5N/gvofn84Bi5yE2wTaQ1dkAbB1myS
dSCVTMnJcyq/tddfGKN7/EqwHYBzF5aiv7lyDHZUiNWbroRcmAsw3nzrA/Hj/METwztDBjcu43+g
d+OYj0eLbLsfbaC26EpL8dXAPOzT7hmObkuvt7luDJScpDHO5QS6YenBFsv+ShL/4CnGOz8GS3Q9
zKqKOsuS5A8qKiDXwTWedSwHPv9YB0vXrDVN1pkKTBB2rnmrj2yNqYHpDuGeZeN6x0/3a7vbqBt5
gxkJzilyNGTpm/VCE4D4gJSNJ22itWXXXuJtQLXIkbPs/b91ZNAEpWK5kyac5AaVzLElg0CbKBzk
skCh+XFqUQ3n72NcnMSY2QhL5DxZoyhaHbSjrGnoPboSFWL3GcYxfj74d29u7F6HMc7chwrnSrBj
rGKlXVCapuc6To63QmshWDf2wgPt7wdjNbcaz/uODMJkw3QxSgXni9YM7I9VAuxhP9vo8n+juxoi
D51d2EF9+6Py/BFL9ZzLRoXsBpTEbDBoIOFrD798UObcuRjJ5x3pojRTEk1NUSW8aHWVCSCt9CSE
GVVxO3lIEaHbgNTOq+avoSHabglHu6Ujncv740hbU83pAwhMeGskD8/kgNZw56IQzb4XvbWNQUUL
jTC8HM5SFIbpZ0PWFBpcatLvesp5FfcX7HSG0Xrdu4EG9Yp37Zescy6CuY1aWieScpZgnY6z+xi8
PQecF4OjuQDWeU9WJGs5BCDnRR8ZaMvA+xnzTy5mTrDPiCNvCUHn4hjTEMq+boX/Ye1LluS2gW2/
iBEgCQLglqy52ZJarZYlbRiSJZEE53n4+nvYfteugngLYfktvGqrkgnkhBxOJjgy0XhDhF7zHxoC
mz2u1xQUYeideML4ByigaozK3TcvXyMggAjeFzotHcVjA45sCPsBdPCy/wTkzNj/cORPCH2AX6Ah
tX6yGvlcs6R47TiZM6S5XlnawTBmB/MI1Dyoki6jtvk0u6akuOq+qWPslV1W44RuQbMFRDvtVssf
excg++70aPdbwcE1RcVxCz6UDZIquK7aox8Q0Ok9mkZN1ZxN2VVx6owg0a8NeogdEY0jY/0HeiSe
fn68f1ca+VarCkVV25InEw5w3sfJQZj6hdDb1u5vq6NWEkojb8s8xB053Z40H1N55JMXG36T+LUJ
NEme7axdNX24z5jGEKnFhbKZ3WJcDxFoHRKwVJeTr9vmsJnLu5IF1W9kBaaRoVdrxuPTJ+ZTwFTC
FAX75MMbbGXWSvtmKeOanmIqaJ+mYliN0e6T+Yn8LL3m/BadqvmRjv6C8aLTpTS9lzr2np6/a1VN
d42K/XDahS7jvBLfjdjdtCI26uzGVih3zZ9qN6Z6ziwCScHoRPu+9de1avm7NyeskkWXs0bydQaR
KbZjmMPZyuJVQj49ToBmPHwQu/dHbzq+fNeEM5vJiWvGFKPRVgW21trQMqC726f2T+fz9/vSvhmP
XlFQcwbLgJUJ2C0NZh7hd+1T4mE4+Pn9OnmCtgV07h2fRyxbfdBVdjWmXk0cFM60LKbEISbHJ20z
pM68qzOzpj2kNenx6x93zp8P8Rn5alQjhw/U8bMMcHdI82irav9HNPi3vVLH2eIsFI4RvfoU5MWw
0gRAsN+i/Wdgtnzd++1Z55k1JlgdoLUBPT5xuUY0zbvk3bMOT1pnpdQhttTkTYZGnVXOS8QX6T4/
td6jl0SeHXl0AF58nyII0Gmz9hwVg1Gl6WQDEmIVSWy5Xk7xbl3c/RXLhk9P6Nz5j+qsLnwiw5Sz
pYIGIL55PJi7DzX2DTvYFH6GqfquM1UaH63ueAqd0aml9apvzuHxS/w9ekrfpR/KM2zV/wdFUAxI
xawor6eV3A5B4qfHj+T4yT1I049KL3yPgliCrZP3TYpO+dTkAW/CBRCxr9YYmZfD2/dH+uG4v1xe
B/S0SG8a96KmC2qR2HPBweGIpppPj48hyszl/uTK/ZNu/4UmNBDKG6XOu26h9uvdhe/KAOkBXV1n
szJ/ZY7V9MAgSrQcrM8goMXjsQxE9c+obT2jXKDzLZvZ1GtSygslzetqpgXUDD1dACbD2xzp2whL
UN+JwPOCz9iTgm092NWzLgbSQQnpjIu6/AndxHFkmWAUgBCHbNecjkd/jw4pvGDWzgrNI+YVOfnO
y0LNCwyOHJx0BrneR6IaqXFsiJ48jFi+O3p/BMVXxF3P8x/P2VO1IvNrJ842QRyuD1uJULKcs4lz
0E+9Ah04dBcm3k88AjR86gIGocQmQJ1JDMNebSdq6/k+Rq+9Lj2tlVHFpszM4NiytMoonhjLyT6+
oHNkp3XiutBE3edkItWZmDXoNIdPaB7Bu/NDhkp0uHt/7jy681Bc9ff+KTV8XTJCJy6ukvAYgDm6
pDZIf1r7cA7fzliCBq8wndbNssfpKTwcmTdhZ0rgv8Hgg9c+GMH3bPR0GR/F4nDTBJCZC3gvQqmF
7cjKdeZhNhEZxVlAyzfW4mO/j/FVGvsy9+cPlHv3DbcSkv1CTL1X0iyVMKMsqCR5b9euJ7r60Rpb
TVCr4Ul9peaNKAUtwVPoeOXiLcSbsb0n8yPpNaWPEb3/xJX6UK0HI8wJAVesz7ysfazMJ8Y1UbTy
/ng9OUxsC4EhOUaJ6tR7zKOM8ZJnAZEn8rX94vZomJh/3GdER0S5nq7F6t3MBpHcHrD09r2Zpz6j
qT+7v3FBjHLTBXAdB6qokimrwU41ZGUWjHnrsfQ8Cc8Zfoymc+GGc6hyy8/yXENziznmcAc7G9Ad
iBzjbYbRbBiflqHKAi7RchSeKxEdkkHuWqZZmL4l5NeEFENss9EarbzNAiyX8lNyKZPvhNkabjaJ
MMDxoQ8MK5zUQMF1FsKdlYgVxzisH511dKPLfXHYoGECWtDC6hpuo8lJMVGtLXpJWpIHnMpDUV9m
FxWFxdFoz8a9mJZJTVAggBR7NZRXLRLNmGSz49I8KEbjiU3lTrTC585nOR3vs0NvU3+rCoEQx9iW
yymlardlOIi+wPrCPOj6aWWn5pWGwnqzVyHAXxQsDFNSlwrsWFD0R4RdI8fKzAOzfUrHyhdR42fJ
Y+1Gh9bRwG5vXY71v7TWo7sV52lm6SAJLqfI3P0o9x2lu2r896KMhR84LOKClmmvH3F1NxFAtYaw
svOgZbwLCrvMDkYzkIC2Q3S4fzub/MALYSEZsv9UBbSTBSkMa8iKICHHrst3vXtO0Dj/74k4iE1W
T2c7rnpoiXCE3RWyCKLkqasBBLSuWzNt/zeoUE5xcsziQsVqoFHOYji2ItgZ7embmZ5/4+cxAuJS
ahKg6Cg3P7hj01dlWQRNvDedR14cafkbmg+z/DcJRfM7LumcSnAwLnu6fCqyi+h//gYXzDTRqu4I
0yaKlUwBFUcqGySSavENAstCmU8cjQBvGReHAQcRgOSmy9RgVRYmApwBVFqT7cbE9gzryXE+c5n8
zp272B+FbIXFsB/oVlMABl7xNjKLYC73Ll0vZSi+3j+xLevi/EPiNalxpYx8aGuapVYRuNF7h760
tnNcEuYRTIAaRrW/T2zr4NZTcwXiQtNVrXLGRYPkjFsEU1KcJZU+9NEsi128DBrF3zLL15QUG9Ob
RrVEPSsC0/s8avRdx8X696sjS1i+0LjiReBgTS59bON9mz9OjeasNi4GO7YgwliLhEHzV8CBKyrS
LIQbV0YWLNkXLGs6m8VpIckpzxxPmprn1wZHN7QUtSEzE0ZsgNZ4oXOy64jfBpmpk+YtKvAtDibN
gPrrOsq5NVZrlMZQ5AHBjkyvNiKsNq3/xOyUteMkDzXnp6bjVr+5urK/ySlMLbOMU85KkPvSxq3X
IsGeNwcahV7XHGn9wZm+O41nz14uDyIK6JEZu3YMXDvyYUZ2ZD4ZuhNYpU5x5TefpD6LolLm0sUJ
xMNDXwTL+DZmp/sqtiH4IMERw6HzHS0Z1q1wLllju4uo8sCagSAdvTebl/sEtnn4h4ASZZfZ4Izx
SoDz1pP2uWjeje7hv9FYmbyS/Zo39twaTR704nmIXkYRelCx+zTUdMD/k49/GFkZvSJi9nTAYi6E
IZbDet8yk+5ZtK7YMQfQXFNZd2/tKioPKTPjPVD+kP0wiHlIaJeeu8nNUGSzHL8vhvT9/Q/T3aCi
JlEeCZ6uByzEczF/N4Zv/+33Fb1ISDdTgJrnAcuWveu0D32cauYuN2VErJsPBXAyHbVlZzHalPUE
EdHUHYdnw7w8/QYLgpkrWAKGJBzl6oYp5ZGR4vfNGM2M8WVqdZq6eQlXFJRLGOyk4OGcAEGlb/w8
wdiA7uGweUaI5slfzyA1CrbhniIGvL3AkF+T6UKKL22hsQXrR/5ibq5IKEygAMeKuQGJHiNzeeX3
1oE8z6LV+MOts7KJjU0RWGfjmipcEyXtIOseD5Sk/0q6L609aQhsHdUVARWdaQ770SQJHnMurY7G
2D/mjACRLf15X6p0ZJT4tGVpJEcGMnTgXscfTdTs+e4+Dc1ZqXuz5pHaxrRYYCXqPVN8sMT3+wS2
7tw2AVyDV4JASkLR7mLoHTKsZ4Xm85PpWj+Y8abi0YIt4rruqk1eLLzgkZdg0HTlyWAWlMcoJ+Md
V32cBsw7OLrp4NUfqgIMNJS/KSg3YlSOO/EYzIRL/bPgaYpFqueybj9w+mlKHxce6yjqeLJunUKT
D0vPrZWnLPVI9pL1OrezfvOvPNmuYznUFVg1ekuhzyWgT0aeB0OUDbvGjH+4VrNb0tb2bGw7QS6W
iJ1cnE8lmc8kFIf78rHe/6/kAVGH9a02x5v4lnwxV8s8UZEjrKyQvozjSz3QCy8+LiM9NmQqNE+Y
7QP9h55iqqOlwvuJwcsOzousfgyDxhVsyju2pv4vP8pxtla/lMzA7x+sn/TTZ82vb5oEHDiyFRil
Fa+DVlcxgtN31EbGKg8m4+AI7B8jD1mpk7nNK1mzE2Td/QrBuL0SO8KDq+RREeSz/FZnSC1H0561
pwzlFl3GV0UQfo16bAe4q5gZR25eRes00z4auwQZkTEb4mNI58gb5mg5LWIefNMxQp+kDnvGSDm6
KOxSHmRbP1VSfh6EgfWO1UL9IYqinelK95SGXSb8ukoS3+0n3Rtu8/AZYllhAaEJ45C355Kzqunr
LsU7a3C89ockPU7m36c9LPSGYgQCW+vhKpWIfMpKypu8QCQRhb65uH4JWpP8eF/pNoX0ioryjsfK
eju3KKhU0a7DkBN9szQv4s/7RLaP6y9WMAyrpqGk6ZoztlAWAe8unXtIxudOakjc42MlodhjwuSY
RutppcV+qi4FfawqX5uS0DGi6gPyoEYUg0rdf5url6F50zfH/3ZWyiPGkYbNsY8ejFhPqOW45mVZ
9r9BQriQLpQFMN+mnBUtylKKuCmCUIRv7NlJPG6Q2EP+a3ef0OaluHjsYQkRoYi5b9UkCu16MQo8
J0faHEzgNhex6WHeAvszNGH9Kqaq71if7oILDOohf39LicjOImYH28G7wjeigxh3IvxuzH+OQp7i
/OvMQw1vW97jmqKinpmYx6Vq8yIQBAtN3Y9hXWpiSx1PimqKocJiYAMUjHE6NcM7QKx7HbvUwvLa
Br21+1R+vn9fW+b+1do43DXxhFFOMYskKVIXejoRvF+8GaO4Yld8oeGH+3S25AJJdmTYAelt/iKA
9lguvKohgIs4VfJt9tAvhzTVENm6IAdCB3BLihFO1Z3MeS7zfqGwbPyHLdEyLn9DjZAAE8KCk2eu
ChXe9iaTvIJznOIi/8yzugFiWh4HcugXjSioTQivvpFhBTxHyYjaLldkgdtYbm8ssAoONqx65RMW
4B0imeyJFVTEfFqyzmucH7nQPTa3DB6Yw/Qrcu/YvLX+/SrKqGXJqzYeoVf1vK9k7LvJD7n8++y7
jYI8Km9Y+SaYGq3zWI5Az5jSgDsZe26qaDrYkz1dqm4IdTHuRtyOAJcRuuatKUo8twwBLKYfIzGn
QZmEhzpO3tox1oJb3W6pjxO/hOWEUIOMXme/WBPzuTs8saH3ikfh1l6XmrlnuWjXK8P+7b/WiZsP
W8X56qTZOHQkdYc0ME33c+wOXoLJS5bIk+QaW6kiD67CdENKuVRMGgNRuO/TIO3nQ0G8Or4ky0sv
XM+235r2KawCNmU7luynVML9JLvfYdWleJq5UKBXyM8rVktnIFmITAl8devN0U8rJXihnS1dc9mG
8ILPf+goJhr1wtltmZMG+TiHb7sxz89OMn9oB6De3udokxKzsAaFQEM5USgJZzGcsVrSwI6KneN8
iePGKyd2uE9FhRX56+KuyChWYKhZmFWWlQZs8W3uJj6yDd5ShIfFHL6lA4UNqPdp1zwOEX1DyvHA
3e5IrQkrksmyF1Hvk5Gf73/UJutQXZhxFy5DBaNtGFtqPkKhgK7nWecwTD2pKf1uuCWYPGDqAYbU
sRG33KrGkhkl+sxM6CwRyakpml3mTC+sqZ9y0n/E1huiEdBNgsJeg6O1UucqujiFYx3j5ZYGkfFH
XDo7snjlZ8BZ7dLp5/3T2zRHV5QUVbQdxMasBqV5/mABv0UCDxrrzJhAsh9rFMcP98ltZZZtJPbw
H5IiHFb39ihl6sq4lkYajJIsgEzP5d6pgKmX2STyuykLsdcs7XZmHE6YX86GMxBw6xOtCnQNx+m3
sOqmXYytk7+jP66NgxA2dVw1KytGaxocgs9qiwvqzF69NJ7VP99nflNSr4ioZz33fWwuIYh4iAZp
MJr+fQIbYQ1FoMtRGENM8AtgYSGyoZImTwM5N+6Ozk/9mkmLqqcYNcv9fVrrRSkBL2hRWHI0eCDA
VkK1AruLyVTBtjmF/aVpulPct+/uk1CnMlZzAxocwSCiKDhN5Z0gy2EgvMCBdUt9LkTuhQMe3cxz
29QvLPT61B/L9OOSA8qbZZ+tUfrRNO04ChCjWfrFjLJVp/umjUu8+SbrVoBry0GhTgCDw03tT0uy
nDI0TdAc80u2N07PuQWkYHPYDd2bpmkhzOSrtMovFLYypYkmmNgwEzffotilLkTXOYnQB4d2Qnpm
Q8Y9ks7VhfdV6GWLkR+mfBmP929l8+ItCvQ0JAUAEKxcSpHE1diNuJTaka1fxS1eHyZZ/r1Vp2gb
+ZuKcszYXluJPnIRksVHV75l7bkIP95nZCumvaGhHN+YtG4mKhxfPr4kiKksxF6k+SminyERfjO3
fsztkwGQmvuEN9XUEqbrrDtvLHU+J+2tpujRhRVQcmT5JR6+di+k1RDZsrTg7h8qyj1VJbCAMaaV
BUbiWGjDmLp9liXpqak6M9slg7k8cOY2f8hRNueqn4w3yG5ho7RRA3DaCKUvZNt7pQxDTfi3LUD/
fJhytVlbxsVYyixo98M7Q+PPNtXzimvlTlnfziGMINo2SeG1Tr2bpx+JDi1Hd4GKExtpareNgOD0
UbSPIkBozT9bYN26Itb4JR0lxWWQonPjwkBj7TIdIutxOQ3LqbH//fPnRlLWj7gKh7s2HXsZQR6n
/lJH1Y6FZ5GlGnnctFV4wNmmQ1GaFEromPY1ct1rz24nQ9/pDzCXsv3mZpei/HpfvTbl6x9KaruW
lXcLLh++3OTjZenfy4T9jnG6oqCoFouQt58tGKddQd6Yw7tSt4hrPYxfnOsVAUVFonyQspM4LHN0
YF0vOeY4c/5Okg9rYBLRxsOCmfuntn0/DmHcAca+qWbaWWmGMp7R37oMeXtc2jB6avPwGLmhl8NY
IYrv5ct9kpu6iiXaFCUKFwGLcowlzCAEAq+Jmn5O3YeWSc8xdB2I6qDsX0HEFRXlLBcmgKE1MXiS
MQ7o5JdyNxaZN1HiVdZUeAttsWu+fe4RgALpNPbGtPXSAm+WAXlcN2/3tgNsBgc7yZppZ6Mlq3N2
RR8i19I/cxOjH/dPZSMiR6ljLd/bWM7gqMnRYRrWbiB8b1LFHmvn3Rj/aduXjHzqHhnXPYU374Ah
VnRs5CIAfn+r+0knwUq/xuOieSRwS8eut/yajq6mj0pHaP37lZEZ+ES6vETchNYB3+FPvMNLI5o1
h7ep+1fsKKYsthCcZQzspOSEVvpeE/uoMz9/CRMuBQ9tgdLr63zLFRdGi84z2YCLuriYdeGbxTkt
er/LUYL5UCRsF3X7Z17o3oPbbLkUbSNookW97fbwyiyvWsSdaWBZT5RHj3xwNU55U+qQZPtfCkoC
IeN8wiwCfEDvlt5kc89KyJckejCqOvNEHExUF0iv2v2LjbuiqDiEuQiTal5HU7LYOFUszr1h2PO+
QGQfeVgZdGLjWZpkt8TZH22tywDfP1Hnl4oQtTKScvDbsOJsdfmprDVeddN1/82foxaEGtki9JvA
H0A+vX6J3omEvu0o86jUzSbomFFMXB/3k5uuR5mgXvOoe7bqfl0JqXqjI0s24ajqy3Q83Td22wqF
cQosKkbxBDWSW8keEqMclxSfXta938jhOJRsF8/LuVjMT0lpYwI07J4bt3+OmziIe11X/yZz2CCM
nCrFjhk1ry1GgxvmOhjTzlnrWRhXeV/UzfTtPptbDZfIX6M7wgIECbhUrJ9rxbmdySILkPn0F1TL
J0C5Lw5ejZHll9UDWui6WXr0QscPSbfs04Ecwiw+dantoaHrMJv1uZHmYaqTYIzZ1/uft3UI11+n
WM2qK3KZTPg60mZe1AqvSj/ep7AV0OA1T9ZNzQKBnmLA7J7baVVjFijPzlHT7mVSH4Zx9sgJ0QHe
88OpoHJ3n+ZWRHNNUzFpKRNFafD1zKOvcqB+lAJDpfoQ4jjT9ud9WptybGLWBQ0RrgU3oSjJQLNG
chPhE7c/5mggzGv3XEbT53Rw/KVgj3TYm020n2LnS5KWuuBNnc9+9UvX5NcbvvJLopRxLqI5CzBH
RrlIjyjdY1ytPg41eey695ER7yaGxt3moUaFqBjjwWuQPNj18S7umwOaOA8uYq8lXHxa6HZNbPl+
cx3MEGJtPFaLOGbcjXHu4HDM+VAmb/IPaauJLjbf8liMYXFwJ9ApolR605TZTenitVvWWGwexv7Q
vjed0s8j8r4VgJYJw70AJJAxaCKOrWIGyrD/UFYsmJkBa3SwCIzvuHhJO3vx+KbofkzVj3r6YduL
Rwp0mNUPBsJKM6T7Vmdc/g/eMd1HOOYgUOu+vXxiRaIcAOwQ9KTyef1UimJtyPWHefEXCz3rbn6J
uocmGTTWe1PDkAGiWPiGPjc1L97lzjgM0YhDD60gdzAX09p+XzYeF+2xTnRDjJtidEVOEXI0cGQN
sGMRMUTv07E+GvGTq50r0fGkWOolaZhZ0h5pExv7bGv3sTG/mvkF+27PZprv75uNTWKYwcJIIfLO
VAUmEuVYY0oOsmM1rp+M+wYrZiT5UiGRtyQaH6SjpZwewMtE0az5oKTYyxbvufbbbHg9Xj+M1pVG
K7aCH/OKMeUUq3SCT1mJxflwMPgFw9cHtPv6GXTh/hFuW94rUorzspOBRMSwkFhg3/KmfEith9Ax
9pEs/Zl/Q+g6SPTK10FVDZoIb1MeKRBiKbo8rV8GXBeDNcwtYHRNgb2o488mqf2x0hDZ9Jx4nVko
S1MX9cpb5RaZW5pdj5M0Y3EU0aWV+S4dYMzDQzd8QCrR60yiydVs3t4VzVWUrrwJR3cZA9ZjFrjN
Obe+FBRT1nZ+BBz/+/uXt0kIR4eeAo5a+KtluyKEoTdsOOxquOhsmo/lPAwIg6pl15LI9bq+1Lw5
Ni9MIDv4V/lZReKIu6ipuxF+KItyz7RehqTxmC45+BrLqQ8bE82riGkpYtpfJtMItol1Fazi6Ga7
TrT9OeQoxzqV6ee98FqWvTSSlN7yp2yzY4V2isE8xHl6WqJdOQtdaWvzjF04KAuj3zhj5TKbjmR9
70JKm/5N3eaLJ8reo3TZ2xJBwP373Dpgy8R8jTAZwfNYEdbICcs+tCiiIHScgtQwvAxajV8NlXq+
10QUhqhFujaZHEz/x9WuKS45errus7FlKq8pKJGjOcrR6mKGGywz3+q/m8MRu+i8DnVeC8N/94lt
3Y9FBcFSGtQd0Up7q2yzi5d2hPANzSelXxfyUk3zuY3f2D204T6pzetxTMe2BUeH8yue5pW6VWgh
QRAgsiBl0m+sXdGiu0o3AqgjokTCOe/mPGY4PMd9KQYsh032WZ79R04UZ0ZDc+SJzYFrMVyEYfqs
eDQaneZsCtrVcSk3U6QYBqoaHBcZfXGqcw0PqxT9IsdodGe4dsRtjsLD0kvpuAsmCwdWf0B61W+W
9KXv6WWyyLEtqz+j2NWQ3BRs9GoTB09tgg67W1kbrMFIbbxFgySpA4ehtcY+JxUqh+h0RpLzvrRt
Hh9D+7DJUfSGO7klVtk0rNsuxXA+6eCLCR+PQtqVxldtihsQbDmGQTHvpMr0kNtFbEw55gZTt/Cl
VVOfst6EPx6L432GNjWVCcynw1lhWlvJWE2GdJ2GYETRHemhoh+bODpMfepx+eY+oW2e/iakLh7s
0LHKwxJjbhX2gDTDtHfHl7RnmvvRsKOiTdRdizfTUueBw0NvzMW3RryLs3qfs2h/n58tSbDJinmD
/KLzywB9OpdZS1mUB1G3oOOKAbzyT0wm6ARuS7opXDtCMqRaiHps2WDTvmfwPuM8PMwGXGwVVT/i
3nxPG1TG8/D5PltbBwiLbbvrqDu6jBUBF2MeRdhmlwd10/iF+CEtZE+M9lCMT/cJbdZyrykppiLn
GEMYSZsHEkA7vjXH6Jh2W+eppYIdIiKw6nVuujON0gFzGO6PnoWR39vEAPaOG0ijZn6b29Fv6MP1
VynWxEiwdHGaoA+V/ZGL7yb5inJenOsA1La0QTgIJhBhYzSDKsxbY5HHaE6EHUmrPesuqzcZOx2m
0JY1BkQF+nTR57X2cN9aK5YJAVBODARaZRt5ot9FffmFd/WltYy97JGTTkyNWmzJD3QC0wKOQCvU
687kK3fcOFFXoI6YY5Bysb14eGfZwjd7LKGYep2Z1NGybtlDQ1knnHVcDN02n4pk32dyFyEhEIbL
7r6wbmkh0nyYykfDjmWqTTuInEpizE4e2NYUSMcMQqBbmW13zDJ2qLJU0wOz9T5CLxk2g6MJGh3d
ilGmZkOrvEMT9JwDSov17E07fbJ79yF2Hmy0AOFfXdyJaSy0ujfkNeGGPjaLYf6JA3ZE0X0aZ2wy
YozZOjGySnH3FCbt2wJJglzYR9tBxnYp/LyUj6QeH9gSesnY/ob5cV10ZCOlZhJXNXfWLJPZ4pjD
def6Mtb8j1zafpUOJ17rqkOb0oPMNZqWcbVo+bqVHshkWpoOphuKZQ4md3zD0Rw4zM6j0MbeG6RQ
jQFekEBzPp71yn0WXQFU/hmN5qL4iIV8ftNPu7rg6Bd4uS+nm4TwEkQgBIgvTLHd8mSZlVPUHDdY
m4+OcN4V+c9ivhiM//tHp0MwaQAgEdNEnkPJzjmtSJEWwxQFNcg5QltjTlqgXmts8YaRvKGiZCFr
OsWtGDA5USFtJflT4gADuvyNkPWGimJF7KWLsTcYlzMMxtsBPZnMeLaMbi0QFl2yC3nn37+kLT0D
xRXWx331AcotVfM4Okm1TvBw1nsZy3w3fWLOx5nBo1f7ErvSymjwavJHBJg5DOic73/A1rlCOJDS
R94a+q5IfukWxjCWBHpOJ6/Kf+Kh8TvgP841DeW52TJURqweNHJaeSiN24J6Tq6p8Wwygho/RRYA
Pkft70iyDLXICmA20vrJC6Qimifp6pottnTKIgAwESiNo0SunFa/1GSoy6wMloSWx35mlRfm9o+K
1G+BqNVoPM0mNZOYQDlABRHkbjW4l3Ry3FRgNiRazo3VeVFdP/d2vCsK3eaT9cOVt5oD6BCYWnTH
YEJUEXziALQxoVEZxO4LNnMv+VmyBz6ebKkJyreuyYIfQ7YGKSRXHUWpiVVVLDSKgNXlvgi7C/LD
j+lgv//3Yn1NRjEXk2QuCrJpGbQLXkpHrP9wR808yaqZvxzZFSfKkVminYB0LstgHDLPHH72df1b
ZwX0MoFOGbwAV/m4ip/6NiYl78EEqz+CAHNfyPDz/jltRBfrLPjfJBSB5lMnlgSTsIGJAWQvmYfG
c7sF7Qn7NJke+ER3Rl09GDn7eJ/uVsSPnC9mhEyUVhykhm55A0h81HXcAchG2dhHt8qrY5XYvZeE
HXDwiYDpRaB1nCbL+TjaHCPIFffTQtp7ITk9o/QpfVLNAK28/2FbOodRbI6ub0w6otlc+a5mjEcX
WdvAquej43I8RpbDbD+Wiy4vttX9jd00wMBbwzq46FVVrq53MocWDwKogimd8yzqw5Ke7Vrs+ej6
ovMJSqlj4p6A9ONH79zOOYR83M1l8m4Uk281z4zqmqW2RBrABBwTIIAHQDb19ouaGegRUVKWQVE7
tScaGvkxDQeNz9syAddUFMVpxtEqBxsyN01tA/vZOL4VAwlShHN1uH+bm+4V/hVDhDY2YiNTc8uR
XZZWYi5FiWTQT44NHCPazKpkLVKOBAhGD5V5mqwHbIb0K5efWT39hglHb55YIc8waPI6kn91x1WU
S5YXTYnS5WW2LvmXtqo8jQ5vnSfedRxPERv7nNQ8xzwWQPnua9xaa+yS7Lg04S6eNM8QHRHl0pwp
B3QEByMl2tsQfwns37N04HqbRJBsgCsCbCfeILe35ZKwtTM+gUj8hJyAXzePxTD+xpWgHwZNoKg2
4bwUy+OO+VIi5KkwkN+WHs8eq0H+sBxMJGa/Ey6gQ4pRzLDaAgWDW35aCRi6rqurQDbtURbGt9n6
08yTByjvfTnfcN/wENSGWqGKhv2tt4RmSRLgLnUlUHK60HMr42B00UVwPC3kuHPyP+6T27inG3Kr
HbmSat6FOfJgbRmIfvbC8quZos5U1v/eTmAi97XQJBDYqe2z4ZTXJA4J5Bo9wUXXHqNT4qQaL77V
3sAEZhjX+6GYmFx5veIlJDEkeqqqoDXEcXTpuzh6qfrkkWF8dWmrXVl+RSutX8jGa0NsnykMP806
jXZtGF6U04Ai+4oiigaP24/AIEWRJX1bBaKszmXTXAod9O6GhGDADzlxtHau1khRLVQt+qyXWRU0
rePV4ZuYHqOo8Ow89sJJ59o22EGyGmEF6mQ2F+oACGdRIXg2V0iNmPayg/TXX5w4xpPtvhxuMYWq
uoO7A5FferpH2ofLMluwF26H1UC1VZzZWMjDUFDTCyvM+Yklphqx3GAOsTgqTOAOwNkqLH+Out84
AKQtcLJqny49dqZI6zdG33F0FFe1jkfa6rOsM7GWxZ3cChMYrjh2lZFektg1LrScWo0GbBziekvM
WodpuKPi5BYN6ZHURb0kwf9wwHZp+0LrPvHYwuxDUSSux8vO1iQNtg4RBJFF4ygOAU/1VuCnzu2N
PCzqIAubr0a8tqi74fG+dGxYKTTdY+AdmTpMPqpwiEnokGaKaR3E7aMA9EbjYlECxj/+PRXkyMRr
gyW6pBTVTZ1QFiWXTWADPZcvLygJN8b+v9FQlFdGk9XaMm2CrLT9Y435v/8h7buWG0eybb8IEfDm
NWEIelGiVJJeEFKpBe89vv4saOZOkUkM83ZPVT90REVgMzO3N2sLMaMNY+lB0DmAqBbekqHSGbCm
G8Va78MKVjFy9an6K43+yRA3oJowE4Y2ObwJHWRKjaBUrVRUmGRWV77GWULp223rufdva+ad68AM
h+DnLLeM0AKAxte8leVVPQHJE0G66u8q+V0VKlJhN2oXsgA3WZRm0bqwHU1UJLDuQY7Riycteks9
zNipx5h7u3+g27fBgaAH8DQI1m7epo40tRmlDtb9UxhJwwrJWZ+n0gwFcJ38Fh7Rjos1S9GsLFYZ
MsKiQLlccqmGftDiAL1dY0fR/du5FXOEKsC7h3sFowO03OtHQMPC2BQqfn7lrTQjI03zogcMHblI
A7laZA0kMBbdxc2XGRLDvoYXqE56+ALoYl58vn+MpTuCDvkPCdrBFqvaLwcVXKuPJOteAEB3n8At
swKFCgp3FgsYTFossDYnGBNZyHdxPVQkUPl2VwkFqvJFEZkD108MO/njUlzL4TVBSjqKocdYEqBo
dlVn6uOqKKz6uSvtyne4TZjthY7BCKwDUnzsZ5k88KhX7tTck0xdLr31kHJvGY/GVKlKK4bGnJn2
9nhAgcAMtwYXf37QC+FPPS7IWmnC8Tipt7IGo1Yy/AChr2yx+yqlxhqEnCPe2DP0263Bnu8VDS48
3CsF4+PXhDtvCjXJQ5SEtp20cNLMt7ATwKsDM4xP93lm6Yxz/WDGVMcAFY12jtGxqM1EOFiGVu1S
oN9p+cbD7gY9dUQvIrmuEZXl1N0KAqYLASkEKwGjrdIr4vI4l+Dk8PVOkv5qZohtRiv1wvVdfZ+6
vkyMtD6W8P1+CJF4OHgk8o95SGKdcXkL/AhDh2uDB4JeMRoKYoboNKRJrOHUf/XJAbygYCYvZSaS
Fg80kwG4NvwcevdJmtaKNg1evQtUxS004KKcWy43p7LbJAqjLjhfDsX0MOEgBEcBsRLdhp6PiJ5F
PmxgW0OSA9ZGDhBNvN3nukUi2EMy5z1nrBfKpapybvJ1GUR83FcevXStk9Qv92kscLauX9CgXCoO
e++z1k8aAMrwpp5EmxLNrQPWRIwhbwfFX1Ifk6ERQ0bEssjcugaXF74WJItivqqTPXUc0wboI49Z
dup7Vs54kekQzUr4PDJ59PalRM8xTJfXzY4vH5LBQ45msKCRBlG071/gwklQH9ZQlp0zhdLNSbKS
l8Z+aHchIBxsqS+7dd2EBsuIzNabYjj01SBmReUbHVC01Wq4JvCMVm53YzaZiZG85IG+7wTB6eOG
qGn/OLbpozxlGyVcqfFG0F/U7v3+SW9ZBW1XaO+Z0WgR99GKHvYRlU1V6oCd4mV2gM4CJ+JEZIXF
3iOVGCd24KM0j9Uma2UY0/V96rcPCupIHCpYaoFcEi3dTQG3sCn1boeBO7MzJpLwK5h3UqiMkOxW
jVwTouyZ0OmZ53tat4sjN0ucvnB6jPb4e05lveksv9dviko7DBeqjcAqhpN+bcDq0Kv0Wu36XdNH
ZQwQ76Tc8FKm2xmAc81wAoKlYaSeie7zihSDLzgcX+er+/d6q2TwIzBNg4AX0Qjqhtc/IhRSNWrA
wbt08qzBB4JENBCukhkCv/B8yMuiuweCgqIhnYAePC8blR5wjHpvRw+1P49K7oIiY5C55dE5dgcA
KLZGIPhR5p9x4YzUqJ0kWlwBVVAp+W0htdM+4DDrJHXJR6MBlVsd+dqVk/EJjegSwyGhFyMiUQuY
VkznAGIOTeEafchi6iZ9yDVhpwC4aJSxDGs6F8k++eojK94a0+MoRoTvTK91lHjTPOJDq9E7d9+Z
/BR7a14NTRYG2+296/MYM1AWMZeIzP98YRcXkoqZgoniQNyFQ13YY8VX2snIoq40lUDJMZhXoKLD
UIkLg0oA1wOQzzwwgaemy8NdKyZdk0xYZ6R1RMLoWWpgEaWmE4CaErk0rDzR7HGK7Er9++oYRVvs
DMHoIRJhmNK7Pq8vREleJ4Kwk1IOW/BiVdnVYVOe7wvNwq2iGQidXAgfgG1K54rKpOrQ/+7jVrNQ
WPOdWnEkxzgeaSUE2j2gCBhK6VZKYcPgD6KJbMYepfNgZTQNuoZFtztMV4qA7FOBpfWZVEqV7qMh
D3UGJy/ELKh+GT94Yajw35T/8gp1jSivhR2vWmlpyhq2uZFCsgCfjwVvxiHFGM7wtzX8NU3KFeEj
T6l6PRd+wDCK/qG1cqU0gUF+/+0WVARQYsGV6MUDSokuXnNIXCKoQKZP2Gmp3FXmpDRCaiZ5lSFu
SeIyN9Gvi70hetFMlh9MGEFLOUA33v8Rt0YGvve/hkeAAXGD64zFZTo3cB1+BCeIK+SYdGsA5pkj
RJW2VqbQ6Vs5ZIjlEs3ZBwcoG/InqMZdHxxA+dMAeD1hN4z6blSD/YgKIMklo8KqD37nGxHjkEs3
jW4NFPw0tM8B4u6aYMJJtdwAy3CXZf3vIMCwItAmxRQtloCddLMoNrm8JmVcMbh3QVhgBSD+sK5o
g6H7dYUqEKtwgM5DlyBn60PffORiaphNVHcjw4gvaAIAeMCIY/4HPbI0OrqRpnA0sc0AGE/+Y9Nh
jD0u7VYFFhF8k/s8c+tpwqqhfoq0C+YIbkBz454rqg6AcNgEIAcfpVp1jshVPOPylqkgUYymTsg9
3ZfnK1j/LEAD7dBXHZJ0LFo3LnpWp/jSEyF6x4fAFigMztd6YZb6vsn7RIuknZ6k046X2m858Buz
RCclQ6ssU5pHhdF6i9LILBUXlApIWhzFibTzEuVz6JWnUWkOXOf9df9xFsnA6sP5gIsOzLRrMihH
o3yapBIabUQA+Ay+sZqzJW5R8hMjCTebsGu3EXsWgQMMLBesEbth7yngFa72VRGY8MkGjVGmVP4q
K95MuweJ41b4728fDRU5aA0BU0uaTB+t1DQxaNGIv2uHt2xKiIHhNpEFG3PLdqhCg+PQgYncpUbv
lOblJFQAEK4CRFnGiHoxvkXqEDMU0iIRdFyh0DKvMtAphZSHFfh58EFErlveKsscZb9eL/TwnxAC
ODiEXEE1iR6JMdq4yDOlVGdwzdIUsxR+jz9lzdfffRk8P+qlWHUCtY65v2um46dKjrDkU8VC1Drl
7drQutLtRrhApM1KIXr8++TAdzxqcaiMILC+Jtc2XgVMt0DbJVrVkk7rnuRAd9W/D9WBvpt/OR/z
tKhEkZnasgcIdajtAq7czVQAwva30zcGej2RWcO2HjQl0PA+RpKqecL52q5rwmcELR6qfNpXmeis
Sbxb8zATAmrtT5ISSvv6yuQI5V9PjzUUFd/rmDvnWHGUyk4osBIES4QU1LNhGWRsm6I3pFZ9y3tF
AAhnNTdMvwdCr4+xdh7IzqznuU/pZtVnjxZNvuXxPIDNssXmXdILq2+BhqmzbOutwwJH5T9nwgLI
68sLmtJAQApKkrcX8uoALKaCqw+CXyJIZWRDl08FpYBVe4DrpmPxvoQYTyXuT4zCwMx8MXCqInzI
0zzbZnrNENwFRYTmMvRZoMsUbT70yVoAt7cp38NrCFCZJ5zgv2jodP59X14XqcyVMvSOwAOjp67D
WFS8TCxFIBNFRUkySaxWApy/v236ABP/07aN64NvSfF4WQiNX6QAiG+0JLEiA2M7CcdLZqkKg/0P
ToQREECvYA4EvfbXHJGHopD1dQPPTg47ExjBHfA/NJ1R0Vi8t5/lz1APUODzv1+4DIDdnXQ96AB1
EaXGIyYsI0fNAt26f5Yb7gZyL5Q2Btg0HglEusOS6wHE5wP0aNemPqk8+REL46xagjnX5CcprxlX
R+PjoYow8wCMNZotMWFFtwGgch9XSSeI55hY+323Lsnn+rwmpUUK8nZQTNPlrBPjjHQm4IbonNa8
uEpOEgpDzEE0WDeWFW6q7427/bp/kZTo3tCgnmtAd0qEZIx4tt5/MZxhum/y5tuUWyc0Whh7Cb7t
7If10V9HZGO6ns0gQyeObshQItRxolcbaLQ/v+wVkpPjQNar3w87Yh7cJ9di3NePnb5wIG+oUS5x
401Vpc2PsrVeBed93z8e14+/Vza3OjQmoL9MFhv82NN7FGeX9oINRuRh4nK+RmsvONV6st4Dc71e
k8K1SUY6WzKfI/L0bawZR6XzGDdHpRTGJPNjzFczYUA1/5rA5L3LPN1sh/776W4k2VP/3+m2wL0i
lnMmg7uOrMeH379GxzS5ty/rPscvvyC6eOcl9ciGq5SLhJb7dqpUTjy/NtbeqcnxMbAeV7+JXRDB
9MjmZL1wDoPm4ikvaFKi3KK/1vMiTzxna35aHcbdm04Odm7Vx43Zk6cnnjy5L/dp0q3h/3q+C5qU
aIdJP0gGMm1nK1ijP9WciPwlbPIvMIvrW6cTa/xjWV9dEKTk3etbXPpkiOfe9GUiWpbrmV8RI2cw
f+SGXy6IUNIe+VI/V63Es2zyD97j/3pplHhruZpFCBrEc2GBG+PJ7s7D5xjt3GTlPpvV8ykxWSSp
kPTmnSj5lvqUCxu4BufRzBNk9l9/m2a219Ynd4O+CufE5EbKeN4QpOQ6NlokeUJfOlvql/v9IjCS
BjS2C/19uptNm8ZK5kMw3nbPkdrM8Xf1JlqbgLgWix1+5pfu8MPNuEHs80o3QZqx29Hcp2R/PB7P
60d1/dfDAzHtjw+Q3fTE+mKlQpftzh9OpDvRAi6oJU4A5e3rYO0D01mvH8hOJ2++aZpfDC6hwRFv
LpXSIELd1oPC49GC3dZ6f69NnwzkQT2vmpGY7unL/2ReLUNp0U0UVYXJh45XccCtA7vaPSVWvQos
lGGE75H0Wzd+GolvRSumUWAIOd2dUum5lKDtXjw3zst+HzzsY9dxfLJ+lK3VTlvtTMEUrcp0v073
dSZDMuhhKR8IeXmcQhQ/zyHxCatDm/mIlHZBO0KVZLPp2VuD5TgTeVw9ENu2N0/fTE9l2f264E9K
r2h6GvpZD47ZvtcnLCZ8sHzLZfgI/0UI4CUi/2Rg8pnS+VMYCZEkxBJO9O4k1gSmXD/Alm4iUpgn
93SSyP0nooe+/i0IfyhSBgBD8oMwzhS3yfq9W8uZCcer24/EPbFAFf6Lq/CHFvVeVdj6gwB40XNK
Xqx3wTo7j9Asv1fETOznp9Ppi3GdPx2yt9rsD0HqzTxZyPxSjaCarc/28TgBVtzCqnuzHMhE1tjc
Q3ZksD/C14375AfkOyDJaQ493OkhJrBRjMB+2TT9+TmUpTD6QhbiGue3YnfsSbpOnyzW/qf/wqf/
IULPfjdl5qVdgzPnsVv8UiqHuM8b96Ul/9thflj5wo/WxVZrphyHUT7js+mZLVEYriU9B0Lz5g8/
XZAo5Arb19NAOr9YRzWye2uzsXridj1hMMqybw7gkn/LHY0qmSZZMBWYZDxLRMHf195GjCX0lsWw
O8zXka+jjy7LmigoQGjLPQVPXmt7xPWfTiFPtgxS/8WU/zkTpUuKATD3YTQz//4VC9PJaOJYOXnn
7ff0Odn651MBZ9k0k8Ob+RQxpmd+EhN3RI/OxPStnnp8Hc6i9+q8O+vzjy5bEWIjbH2GvcNfFr8s
27k/J6b0S6f59aTNNFvzRd3UsnXYwF3hHrZfLtNdoRpmbniTUi352JZRXIA3t9vR3DsccZz1qiMr
GwHkBoHyfTXN0Bz0Xse+7MsxMkDNCjwinJoX95t1IhZrSvOJL6QNjSxAnOHnE2H1wGY/94Wfiy0G
8DKZpTuYtGZf6ZJWjvrvIMySvXdUYHCb0L8Od2bFUCx7Sufvx8ZTC/XnlV5HU13t3z/JmTz8envr
rQ8E4IxXYh6L8iqBIQIYunhmegEuno7Y0AytxLQYftVPofCOcEmUFmmNIMn4H0Pyui/W758cQYwP
h45o9oro5CMizwEchpHAZWCo/UWfDkl9BQgI84QXdUQF02mSJOcSAoTank7WlvH92QbeHO3i+9TR
VCzBTIGLDsfcQASCVH5D+K9xzXqpRfG9IEMpRxk62FPmY7zAGdb2B3sOru/L7HLgdkGDcq06PfTq
2MBRUtI4UBJ7JyTdVg+t+Bztg1VhDYzOHCZFSgEOse/5WZrNjyOuGuvVIJjhHkxENC7LvCw7jhen
oxRg2DYaNuul0rlyKmt+qWFXJdbzk3v6ZmVVf4Zy7zEF5Tjpk5/2soybbEHHcgJL3dkQ3xPrUAzm
o6sUoszLk6ziTBEGI85P3z3xPxlMwWC8H0/kUvMVmdYXKUi87GWzfO5Igplq3WFq81lO7lzZj6q6
oCPGJbZA+6Azrrav6uo93XADyQ6uW7Iubdl5+sMJdI+LoVdp7il4nf0+QhOsDa+iJyVMLjPvx7o8
SjkkHlcCzhaUSvvVOjrOQB6z7e+E2PBwze1L7t5/rGXzcXEySktgIxGWjBa4RImk5BXpzfXjo2Y+
NORh9+Ympm4yn23Olt57NkpnxOU0NB56N87hi8qtBtN23ZNxTn+hnY8R+TEPRymLPPH9CLP9s7KA
x6sRnG69epTnKoxtbqAxGFbrB1jh3tkojVHmXjhyKghiBd37dn901g2ZDvVv0/0+nf7BTaLZAQUz
9KfMZVQ6Duo8Az18cgN3ZoY5djQin4LS6sQNBgr0X/cZ5afYd320a2KUP9NjiKAT4hJSvX1F+gqJ
nfVqZZxQM8EfhoVcyERfE5t56EK0Da4rATo+E0OKk0w77I8KrDWxD3U7l4RY5GaWu3c2yuKXtVx1
Uw9yWMDeWKMpbkoC1GBL2+8wrHNWBsQwJsM+s2hSgu7L2RhHYSWd0bGXZnaO2fGef0K3LuPdbr2Z
66ukBDzIwjQZBJzNekVkBJCX0K5HZ5PZT647cUy391Z/XZOjpFuIOEPoWxxr+7rnVZJ98DsI2v0z
3dqwaxqUWGdVF/o9puDOZW85r4EpP/BYFmWa96ksmP9rMpQwj9WQ6wAfkVCd2PJAAbJzn6TmeJRb
sxXgcLC4cOaye1xIuQCaHjUqV4OeJR331TnmyLRHPoyppRicR0dB44QW2Ur8eaL0r+qZxXDztdw5
Bt0mVcDFmNQSrxOP5BVMAAGG5/T7tbNkOw0eNQY9Bn/T8Q9nGOJUzLe2fwk/Aqd/yFhKnfEuEqUd
Oj+uMbGKA42n1210lntL5ZzkpUBiYcvg7AX39orn6LCHU0ItnXTQetlbHNkTb92ZCLGeesJKmS8U
365JUYpBC8RG1T1cHDr3o4a0DwHosLJBC/nJayqUPgjSXG5yHVRe9q/ty/toG2QqNq1VqXPg+GSb
KnlLCDlwb9v9ljvut5ZZHlE3RuXnf7WXNNqAGuaANx9mxg9V0q7+AvAVHCuX3YfB4hhKc8R8orfT
CMPcm6gJ9tFaM4HplanEMi0G+zN0oUQpjVaI/LrxO+QoydYqOoJe89/xE0s1MYRMnrX+hT2eagAg
9v3MlgrZW/rKIO/vxzNZrbA2OiAvDMU7c94dDSJTrkZWeUEMXEPp/Dr4tkKqnWUQHygatnLqgj27
7iEz6FHeRi3mlRgAHAwliWNQbnaopmqmJTwYVstK4C0UCK7kgR6s40ux5pP5JmFUvHe43DlxjmuU
dfx1uN6hN4hpLVl2jIZk1Vqv8csex7Ogjo97ku77tcl0fVksQqkTvy51r5lApTX7TToSJL2alBDu
WVlBU6LQwFLLDE+Dbmqvx9EANjm4ZDq+6KcSpaqWmQpaCPyun4tyNaogb7y+r2eH/tWakPEaLG+1
jwP7PsuzLo9SGBOWMza9MWvJlEzbjPF1lqq/GUsrgorvOpwifclVom/Cwqz1tYxZasd4M1g2jPEw
NIJyVtcjEP1/7qyz+BfDEb9akYhu7bIKzizWpkHoIj0BjJEEUtYezq1gOfy+dso3WDJWUnAh23/F
CTTSaztWIbrpQUpFz8CrCsRK/D2iylWTtb/hn6rMHlYlxPebGQ6xlAbd4F5mai2NBeyJhDLH3hFt
9HOFiIjSvWYbq7YjpkiezdYsrGzPUMYM+0Kv0xCzuI3T2ZQljS1P5pkzE91SJlY0xHxJSn0IHlzS
tgKdcRa0wEL4lTjIWcLFYpxoIdV2/ZKUSyLU05hKQyGhY+dljxHq9lE5TO9ItvkovTETbgslvmty
lAoRO0yelXMAhqaIffGpk9mZ2zKr3POvvmM06RF8TP+nKa+ATG++vGpHxxLtvrVRjJps220U877C
Wsh0XJ+K8jsqMR9jdQ6ZXxQB/v12Kgi/6k2gj9iYMDNJRFxXs3QW2dn03zklDeTrJ3IKzKj5MrFl
qfBMkyex9e07LO94WSEDFw/zn6gD0O3CcT5EVR+PcI5bE5sDuJNcmyynavksf2hQbk5nCO2IHY6z
8toOv2ykOMg3q47yX9I2f4hQvk2pp9UweSDyOneB1uY6NdF0dEDH0SZbuf8wfvlDjoqVtLgHxskI
L2C7f92ne7O2zCekERlXNyuDWy74Q2V26C7cUVXNJHXCAuDzS8ETwF+xNMR8Kfe+TymjrhH1WKjw
/Zi87CVLOBwQg7nMDq1lkf1zDEoRlXk3eMPwwwD1h+FM272DP2gybb4MMzuUIel35ujCmumO+R09
M0R42U7/IU8pplFLPblqQd45OuiAtjEBzHAFFjqRZy3xhwTl14RZqQayMp/wFQYajcjH8xlNb/7K
RhM82ko334b1zWCOZYULpJMZN+Nnwd81d3Cx3APkeUJIFJBoFx+SN/4v+diuMxv7gL2nyGX2Ly7c
JIZYsERlhrAD2CV1zEFJDd/rJv48evWEvVyS/+bHDRbNRwWPGt8UirtcN0Y3NEQso8Mo6AE+0t+c
skK5HjuhMCCvzEOR2HRPSTr6xASF40T+XNSnKPGJlNl6/us+zyxESnMLCSBRMEQx7ye9vlot9EY+
r0vxPMRnVVBJCBzK+xR+Rn8o2QOJeTDoX8Ni1DF0BRMGYlmJcOtj8pqskbV/9yvzmKDG6B+Oa2H7
yJmrzN39UklvFQQnFZ12V+8O9nO3emIw0+KBgXGMTXIz7BUNhh8DyFnJ2gLNwwFSBlJpKTULq2PJ
H1F4wNUAygJbnAAMcn2pSYp5Z7/x4d015itwSwNiaKQvSNwTJGo36KEfIks9eIybXlCiAH6bsXsl
SQMcOmXBfV305bYSQVaWSN653QCUPKaHPnME9ZyAEQRQNLCbsESXbjvCzFDil7kBDXAs37tf3o7b
bL6B7688WPcZZ0nsryhRRiFWen8qAlCqnK1GorNhx4IVW+62JbpZOfepLYUDmBBRDCxKmNeQ0BvO
86SU4SBAs8UkJvsyszuRTD4SIxK6ZB47U8akRT0duP2gkm71jBKXxWDNpSIJOlb4GaZixt+iH3D0
h6GSPQ4u80Y8fA5uE5LQhYOu8at0bYZOZlrTkQUDt9AAooMqFrwIM5YmwF+uuTVS+GYa+VQ+S9U6
Mty2V00e4H5m9FisDHXXjmarAXaA3L/vpUAcd43pL/AqZhPpWTS+By6E5gnGGYlxu9uK63IdEPHX
iaXLf/qMKIadx3xneCkg2mCO/fp8KRep2VBKIGSNo2mVH/zcX1C9JOSorn00VXIk/ejwf9JeCMxf
2JRcWtKGJ2gnBS6d8MCyoUue9tUPotRDJBhZk3Cica5t/7BPnHBTm+++yxHtkCSkO0R2HpATqzNx
/uq9a6C0g9cHnuJjSv2chMR4jHcQpCf3/psu+NgXBwNK9PVNCy2AExNgU5/HzsoCYMhvh628DhWW
N7fgZl3RoThWb426FnzQ2Ubr1h4Ns+sd4yCT+mzaSWZhoJ9ssNb4/uEW4uYropQZixo59VuM+J9B
c7IByNPxVu59NAP6SJXzfVoMFrkBI838WJHLQp15Vtz0H5LV1yRyUlNRyWEjmbb6mlvMNO19DlF5
St8GfcJFU4prtao1Zw/mITN9hk5fEEYsB8LAPTCzFCDN01OUXF1zSd57xlmyJJKtsMtnsKbVZPrP
3LFZd7+UVf0cIfJUiKbs/RgLS504Nn0U6NbTY/GekKohcXL2lRULgeL29AA15bG0BshHPA5PMRXf
DH6K6XzvPJWWWmMYN13nsoGNLGgTThJHY4HZ3vIT6GGbBNA7ZmgplYoVhozHYpIy9s6vvH0+ByYq
F68sY63OT3Yt9NdEKN2nouXTKCoQeXk9/uU4W93cItflCJbQkdTNV3vH2u4xhnBcY6bVd4Pjw9tm
YweHj8PhIG3SB0TjJ6Cfk80mdMzN5sn8YCVvfsp5937i/C4XoZ8fTr7qKfiJFjrsPz8NZM87K0c7
874k59Vhg6apabMRzMl20SqATSIsQzQL7s0PAJqFARwDtAjSVncKfUWsKs9DNXBysEtYcSe3fytG
krj5kXtj9bAsPskfcnTCIwXIWDxVhneW9cKM1FelZIAzLLifePQLChQn+6UEdJgOFConW4c1eS8J
b5eb0jTM4OC/FWR4qUyRoft/mqPpawS+CZZaA7aMx2Vev2NYFvqQ5Zk8T8XmpCSyeQyJ80hW6Dva
gZ2e0THDYp6FaRr4EPBFZ0ASYJ/8VF8vmadOvKgOe/mMoEKw0FCK9pzS8o6Hj57kdmtr8OWePu4r
55+SLXXSK6KU5GKW3RPkBkQrC1JTE4wlhX951trZv26/DOvrK3etvnPLHGKzyUzzpGJtVEFOf98M
Xh+eEm7sc+64psTvkJEIcvJNYoUn/+Q9rMn4mtnqL/mTO98/+oKOvDo5JasirytjVLbyOQvJeyER
dQ0UZpYXvCCPV0QoR8WPxDrJFRCxjOO7+tcjIHOGFYpop/tnuXVWrm6P7rUK6kwbKrGTz/oqOD4+
SBvu6z4BFnPS0yZjWGgeb4DCdOTfGySCJAsTBesVka3dsOlfE2I+9wxttjBBgWOp2PQA4DBAI9AT
e/GYAvY2GXF7GBXHDINvn+v9mXDzsOD2caWZK1Mxn/jtSMKMfJ+kNePQi9d6QZ/KtHHygL3ZyjAL
R4oGxLmK45TmGc7Lfh2bD7/mGevD81OwCWxkzRlvupAcvT49JZrw0LIwwj7yc/cafqgbSObgouES
St1++LXL1wcANQSsNoQl1Xd155QgItbHP893Pg+gWs5Rcc9rlcMc3KNm22gq2XyPn/ON+5bFrGIt
SsvFfVMiKY21inQGaKMdw0cp8CV5WpPpZNvpw4e8i5CCNo1/0g9xfc+UjGLzaadNWOuGEMbJrDOU
30pGC+abxuLnhZgYlJCCw6JTZFQAk3VtVlQjjDJfF/CiEJ9PYbteJWQHIAIb9YjQGgmr+2gB5+Oa
4Jz/uDApeehrjTCB4Nbav6MUCB561K1H1VqhxVScfVYTCQhmtWdRtV6cc3YbLsmiXQHN/SCL/pJ9
4QjyOjmIuy/tvD0l7/PQE6sgsuR4Xd0sJanalOaaMYBia24tJ3bLVecOv3LTePwL3UOrBpWmj+fn
ah/jlo31STlqa91ObPnAUPjL4nNxdEpoxSZQhCDFD4nR8bJ3ujXwpjEYsgp3u520Kcgmt9BZxP9/
1GGXXKWrO6Akt8RWNUGJQbq0X9DPhrmKfFWNcHh598Scv1rw+K+IUaIqe1I3dDU/nzN66LJzm5uK
RirejtWjGjPC1YXs2TUfUyIqchKXF8VMbTK7DHqQf3rb1GhzPM1VUeu+2mddJI21DjBczseObEjN
HuGFTjpU2DDRM8/zADGEoeYX2sCvzkYD0ekVNh5LFZSevi83QHkhZIVpIgyzYezYzOzQ0hhmbaHh
4poipYbyII7DuAFFBQWkd2cVr13GDS4azj9SoFN6p56aVE96UCgsR3Gxo/dg24cNwh14Pqxk57Kd
vCBGaZtQUipJyfBcnaVvaiKa1vnHP3jQrRW3StzU4SzOYu04WnZOLshSKicw0kgUYpBNyXa/xzAJ
/CFnrVuE/Ca73kKot3F958tlDeOwVIxOqZgE66OSMQfhl9ctXBLHEaBh8mfOJqvfOxtR5eaJszIz
MSOTxavzu91ECxdnplRM1CR1L/cgnZPgQTUFgokFGJMd2iTtD9t8QqrvpP+DEPBS1dALN9JRj5DL
BlF+HqnC255T83G98pzVQURXFYN1WUekVE0UxIkht1A1263amxUKxHMl+p+MR1wJIb01olEqPQ4A
rH8O3oIn8UtFDZV768n2xGLUn/bHO49GQ+8OhsCpfCyBX4KdcowPmK3ety/VTrA+1/N+B/L4CPu4
O4gYxT+oBO78ztZWb8DxD2fkj/jzf7thOm0W+b0wtbO8irZA8JwkNlc7TO0Gtvx4n9RCa9L1JVN6
qMkUQR1aXDIklCP8h7MeCCGhCXZ9HlaY0Tx9s0Tkttp6TZLSRh36vRI+UxCzFE5yBL4sv0Y/g2ty
lmH12yfg7viW8cbtalYR4qdT8t47UwopinylShocFpsnLWxKNxvOenSQnGxXpUfQ34u+5bkehC5Z
yNHW2j65T+bb2y+4JpP5dkCL0f3bX2gXv74KSlFhzVwVFDysgLov7U8OkctaWHW2iexJS77uE2N5
gHRlROeLOhhr3Hv8DcRTGwk3B1hY63AlpET8/TaPK2o7JDMs1/xAPhiK8v4PmG/33u1TDpEaxG02
RjKM6ufvmLXKYKHAdH2VlFaqpVzq/R5vG0FsCfDZ7MOHff8AjGABGxOuvfZhasKBn6D5FH/rlCTG
Wo2HwMRYCYeyIUf6doUgrHmMiF0aLk+yZ4bozDd0c4NAP1R5FNiBUClc0+e91g8jLD45b7Od8in/
BmoUg8KiW3JBgXJ8qlFq0BMACnFwEtNd11ojZyocebl/k8sO5AUdSu0AUVoLpAm8yJuoP9qrh1+/
BHNuvoSvygrYl1njghilcNIG+5zncOvcGKQqjvp3lz5jvTMZMrs+j9sWDbUs9PFZcO+9FKVpDH3s
slrAPYbfrzXWz3CblrUoajlWvjgWpTyqIKo9IdVRySWvMwzWjF/x+Pw8gyQxnovFd5RTww+Nr9Yj
LnAbZta0la1Jtyyml8riPUo/ZGIcYRuONruLr5g1GniSfA424DFC67t3DYAZvTD7EZdpasioYBWg
rNOoFXxkwBTJgYKZLSs5QhHCEH33WwQx7hez4D8Lzy1T/IcYPbhVKR2X93GkIKqw9laCBR+WTkxg
VzApLZpY7BH497HoGa5SHwXR90MF0QUGkQySvzJxHJcjzgsalKoYK6ywVkTvJ4Xx3gUEzRMrkWwA
TpSsGPy30LQA5X5Bi1IX+YTVtqMHWoa7tyT0ZTnierDTt0PLGhWXliX3z9VRygItIdhRJXLQgHik
uTT1fty3drG2atM5Pz4+rgyzsHer3Vu7OwDFYvP9DYRA5pzJcgR6cWJKgQyGF/heBcY0nP/j7Lp2
XEeS5RcRoDevVSQlyrZaVLsXovucbnrv+fU32AvckShe8c4OZga7cwAly2VlZUZGJGMXuWOZtcVv
l0CEMwi/25mdOJHQF+s6cFwcgG2jgykaD7SRpSPZIh+E2tGGnhN6OulLRFvzkc/V+CYuhWubyBF6
jO/lbf+mmPV+OB0u4/ahi6+jOe81wnyglc2K4LOfrGhTN7ngtJFklxuUQ1OIGiE9wrz4lviGQAvB
5t+t/vh6G39xetCh4AEJBR65UXHKbOCyeVYUsSDZopxCS80n3RKMZ4xmphYgcwiUIOpvIJifbA8p
cZ1UYccxkYwjBaGf3PfSHTYb7lwbmeyNpvYiRm1SCf3pRP8oP8MDS9+28c/+DfLOAlI9er/7f9Df
zrnJa7OTrSGKqexkw2h2X+mePzb+l+h6duyKlPoKZFBGRTfYlH8fL9psluTa7uT+EdN6YNo+Hp2m
gvH+kiWBU3JnXMBrtxSUzG3Ka2OTcJVN1aoq4kyyh5qq+SF2NsOnF600fYmRYvak/WPpLmitSqlx
IMaJ6XwDFlp4DXeb5gL2waURzabprg1NotMmDiWvHg2FqASBQdhEPh3svqsndDHwprTMZTT+4P99
CIDjw59fJdEDUa3EelywkICJEChv+vN3mYVicQInlw8EwJuoxIMVZgr9TV0pKHcrgHFlW+/ZDYiu
L83kb9Pno4FNPNYQuLUkQIvMRq7+bS8hVf3GrNmcDJou/6H6+mXkqu03+Gd1Qqft5bIxBvqaRABl
U9DbLH3P7FV/vbITbyMIedf0Ar4HVSczNtJV99wYa6FdfBbMrSg0ccHbhAoQJE4mK1qAD67u4haG
mITstTcedLKmi/rAeemwzwV+15Ymiyo2jKoFNSwNZ4TPTEQVopkNPA1goHCnYyKbYDMtuJi5U39t
dbKwGt/HSpd3kh1opA/1eMVWSJ0NT6j3jGxYPLK/f5fqLeNvTjcTdC5UAJMl8LpPkU4NpNKropck
++2NA91SCsAj4YhnSpqerfNCd4ghIRN7ovU6dsAX2q8WBr30AZNFhXgpwkRelGzgMZ1PaA/zdrNm
PerGnyJLga9N0UnQ5yvBX7A8e4FdD32yyEHRMUwXYehJqecvqNCy7xrd7WqknhFqEGX1SlngIr3T
sKSOPvvAvTY9WWkkZF058mA6+8MbXWGLvCUD6l47wMG1Ov+uvmsaZZ1tCLR4tEnRU7Yw63MbXBlR
xVh0DuKKk7GzWoKBD56CRDRIvY77l/TZPXkRuVzaVw91zb+P7c0Qvml4m/1jbzLgOEY/R63A3jbI
EJ97HJX1hjhoBMxeAWdG/rs3d+Bl1nYSmEtTw1v1aP1aC/9FZ5sGyCEvijykHMco7PZWcFs2lEDe
p9gR+pZYkXjKqTWlTTXWVvp1+3U6iQMBcGfpnM2c7Ru7k/AhLhTPQXebguc4eKlBmvGWo6XV/hpw
1p5FS7T/JGD+3Qwfm2q/ZqwfZbFXbOkLJjFFDvW4PuHxBe5aekUb8hd6Wk8vb+LmbVtu/rpmv15Y
9LldPnYGKNDkg34TenZu57rPwKsRAyZmt+GTb/M6Cjr9NjbHNM6p3Hor6f3xLvvl6pg4sxuDkyH2
UeK7UcNglwHbDSVCjx473V+zjcFcYutzc3YO541BvJff+hJAA4AMVCCsDtFDsPAp46U3+RQRcp3o
GUJvJmRCJp9SQsGy09qSsVXXDLuYiIqtfhXMqvCfJPQpcdmmFd7TQSFS+xOnZlifglb3tY74bEYy
/jPP9lJQkAAuMAIT6DoMdi0k5JJjo9Kms5ioprxqF8zBG4wctL/f8RJedO5ZfT2E37rIVQDVZ2lf
ZVDjtLlz+SNUFq95oPyttb3DGdmJsXKHNrX9eN7mwsQbo5MwsR9krlXjnLEZVi8QO5nBX4YzpO2A
cMakRD1Sbs/aFxZYltMSGnPuWX1jfHIXRV6seJGGESc1wMbnMGJ190kWnvtMT3PIBjPPfLKQ9p5B
d+OI/LNRppQRuaDmYqdmjC3xNC9NR6UcD1m472b7Bcpg4TsvrPqPQ/4oEhlE+MQ84JYug4W9Kk6c
8xAx6HzjMecCTwOefj8fx9JkZnSMgTZS6FGsFxZ5nMebw4FTgb4kFYKhULG/ozZTa5Vl2KJzbFel
5j49ZGfRCExFIRHqhQeDNgYQPTQ+LhzK3x37yO5kcxWZGkgeD7slZ1WvxRZCciCRL6mwRiJFt/cs
CmqRSValubIT3Vy5qwDhc+BZ58jQZIA3k1VEhafHs3GfgP6dDXTbYCJAzjR1kxKbdrLs8I6dv2g+
UcuQNF8oPn3lsV5oZ4atiZwtxD73O31ic+Ke1KZyEk8UALRW/ghb7STRzWWJ8uq+pHRr5C6jmYI7
FJ13jo0kWbzGpaeQt22mN54hP4UrNNuoT4pjSBBOBi2QiRsYRb4f0Ejww7/e4eOXAFoPRWlJ4PB/
bm8iLe+biE9kDFdwUPA/fh1HQumg1BMHHTYbr1vYaffZ94nByfyyuVR4cSM5dlesqwpg6+ZvvVf2
g1EcDrENl236yA7y6wW793HWrd2p1kbSZImDGXfsbfizfQsPKYkNiMWGH475GvojWA4og/H1oj2d
ztHpfFrYy7Mn+5+JViYnTI3SiBNK1bFTibAlqVhSGcwpfkJUA4f92Nh9/8g4WPSrQsdVkyFCPMlA
1W6tVazoMfZWXDmn4CnZOUZPAgOYJipuQBMOnClEMdzVgH6g97gZ6/Po5Tr/PP6O+zhn8h2TmBLa
uWqacowDOoFVmEO82uB3NNR93Td/AqPKyc9WNh7bvG+kndic7GjVYzjIBbuMrUOgUje7nRn9sU0/
JLa1J+2HKJBP2Vzz203/elqvI0P5/Oz1zwui3KXIdtzKU6cKxXvAi6G+h/fE5PbQ3NwtnR6RDnpH
XlwkAQe7OXpv8UGk4UZdtfuWI5vIKPGUFNfapvoINgXd5BzRl7raZr3a9adMMhG90BWMU+NTymgt
Va8dSyVh255djgQduu0Z6/EicOPQJkPXQM2Jt8s4djQ63LqVTG0ryA/hlCNOqQ/wo0YHoQvUpDwU
iP4+Nnb3YtMgM4TbUlFkyB1C1PPWVswqcarJ2GRSRXvw0yVbRkUv1EGzH9u5T3T+GkKHJKTtBKzq
xFDlB3WRKwECEqLHz/VHEyK9Kh+ln09ej4zmskbKX1kkE7jPIt2anYIGm1BJkfKErGeGlBnmUgzI
LjdlE0H7ksTSnOMYZbvxIMO/eAQgt3MZdq2WBilsNSO249SsTWHdXsIPe/QXBGAeSH8ZZ/E1PaJe
BVjNF45Nu63pEr547uq/+RDh9kNSNVfqNMGH5DIRD4G2kR2Dp516qpU/FY1rkrULugb32cNxnq/G
PjmuYdaz3RDC5Mt23+nZX9P8+Nhvt9t1Bja78pjgFMv02H/bZU7qixHb3JgVyN9xPSfLSdrZE4Ry
migJ0ERGp9LtBHBcGqIAIzF25Bp1Bv6qLeseswqi5matrdSIyt3Bf9c62jarUjMXtvroJO/OL64Q
pEsBmkD/8cR6poleXbdwogpx9gl6lHzqBnpr8uD0/ZuOmiBLFOezA8YSyOhC5jnh16VcPaqSgAnD
tFagXssdG0wtmyZLMcBdeRc/L2lIcuDpCWlmeTqnmeN2fV17F149AGRA48ASwlPGvMkiyG8Tk6Gx
IYMOwHFfEuFd3QoDxQT32Ubit1JgDJqzEG3Onjf0kysCOstBSfDrcq4GDdn6IvWB6bgMzMmrrC4/
ie2l615LZPcyqqaUz1/4viJC+dbwejAoRjOQ4SVoPxWFNuhRVtxUFwaSRd9MS33Np0NqtvJeEXSo
xBd+tRQvjpHDdGOMouCQiBchKjqF0rhK5kBEu3Evgqk40EKI3kQFAWOVkKEmYkpVwUiKVe7SHk+0
+ClyF0KK34B0+gEgVJCgdc6DIGKKOVSqNi6jXPIucYIa3pMKBn4dcVxitZ+VqLefA5in9fJlyPZc
/l5lIMqQwSyvfKUpBXQlyANdMmOwFJhqRWthzG2KRsp8Ds/5JdYo5xJWfhY14htNb7CSESsmRGa5
lbPTVKqZXWjJr9lAh4Nv1Q5BBzqn6enGk00HHep/HSQi7GrvUEgOBTERGFL7uvfZQvvL+fv4iM66
K03QRBWQpnFXT2Irr6wdiXVk78IE1DvmJHjjqbrxaKSbYISnOEC6ATxiQp6Ooh6tQ93Injeh+al8
rhVL0itTW7fuYnpn5pJUUCsDi8n4ZgOXycRxx7wnKm4v4owNey4j/kCzp1phiVS46zzfN3s/pkxE
0rOa6gmzlpxz0ZHmuZJpLS6drnuXgm/hoUKIMBhZ/GkY3KPKlQx94F8qdCZnVs/p0SdWOP+WArMP
O5KFduFSntMZaTPGQS0pg4b0KCm4vsFHJmNpEk1Cg2teW2YpOrx3Rkgw4y+cJcQtqEbfutg4C/Iw
bWP/4lnMm2emzlMZrNmfEk/vg5OTDE3VKQmZP8N3HH4E7F4L0CzArvl/DYLW8B0ithDaqyFLJkzi
5bTr5KJqC/8S9U/aGcdH2sUXlBnq/sTUPlh8zOJbRgZ+0Fl1lZ+VZuHenXmZgWgGFRZuvOagjDaZ
CJ+Jh4LzmOCSA2DQ0HKgqULT79J5TQ2m37Y5GEV2DSnqA8JVpnjuUjN3jVYl6Zd7DKW9wyDsM8vg
GDxXBZUWkhBjUHfrb26/btxjVx666LxyEMavq9Cu69HAx8UEFzzstfTZYUlT6Y/P9cwDWcGNgIqA
ACXlkdnl1mBeDHVfDV58CfhdBj2MT9Yx6kDP2W26dxwTLsa32WLNCcS7pAEdcuIuIRjuE5xQ2oZk
OIh5WFTAuGkY6CRFwDZCmFzqVQK1myfnHRAveFe9fa2t6MK6C9fKzEG9sTfZArEMkW0ngL2E/dFw
3QE5+XhW7+OZcUAiYndEUjIExG8ntYsTTnG1JLmAvdKFIPBP+/X/6E4bo6LJXrmxMtkrnIOuStkt
kkujWvWp2wpmtdU2SFa7xTrVxS1TL5ydcS9MDQqaqkAEAYgWfppUAN6jYgTBSy9O8VN5Zle9NOnu
8czNPB3BJXplYxz01QFI/VEbN4eNzHqreMIGW9lmVuy26FGVemxrbpVEPK7grhVRUrTJ/Dla7PJV
U6UXxBJ1byDblYB3vDS4F2axk3Bura5tTY5Z1uRBJA1lelH+tAX8DmG3nrcLgxemOspvZU3LxoxS
4/EAZ/KsCDwR38ro/Met9MtEcTWZQZ0LieYr2cWDpvyAAEJ5CxOrYUzIDnvCrin1ODTYJ+EnjwaC
fHYV2m69Zk6utmOkD58LCM+R3F2rgGO1RAp0PqZRslaUt4p5qUtrKA21tBof2ZZNj8gELXo94sSA
pvXZWcqV3u8+5ChxeY3HCuH09D2cJULj+W2bXzxfl6SPNNmL9cJD5N77wgRyCMggyDxe3GM4ejVf
UVI6jKMN+QVs36TrzgVgBv4z20rr3kpO8vPj5bkvOWgqCN4EGexSiBuQubg1BzSc0LNsmV+QDG1q
onC0sbxi5dUH2Sr14pl7ltCYrYUh4s2/cr5ilg7b6IduDzQ+AKdZQ/YO8cqU9iII4jbm/A7j7QC2
AyWai/Q/kMMtafZOSbWnep2JCzfOPafXOOoro5PUpNK1LNCbMLrvbP7yZX4F52jQoy0HxplNhcYO
06DKCiQnZ8miQbN+POlzS6yNrwmce+iOTQ99VjaOwLVVfpEGPXNI26mrsAOqWNP05NOvqFSy9LHF
Xybmu1mWeQwaBCAceANvlznShMrJ6x4aTbrQmSnqiknCEY431J/8pQZVUU40I2Gow+pRYnC+Waek
FenwDJwN8be9TBNU3j7zADlcvtcRmUVoNSogGuTRIqKDS8un7jvJaAfISG1lYL/1aT3sO29dxGv5
iy9pw6zzzMjwNllkzrrXHsBDciSdw8AUkLRNNxHX8b46NFJx8QTCVhGNitcgpm5uFmFPhfbDT1es
86J5ZvjeS8+dqIvtWfhGkUmSQNpPEw0MbqagGlq8DlDeKQG4LqwGMCpeZ/EURSlMWWud7inbmtNT
zcR/lJDPfrxIv813k0W6GcVkV3J5lMmsJBcXtLT7mq4AcKTsBbByDbvyZ/gCWgIlIGeVfEML3H0f
VCsITE5ZOT1V1HUZ0HDY8Oyq13tZD6p1m6y04SlidyJjpJlZONR7loRj+qR8+M9CZvjCq9tCURKF
5d5wj+KfyjGUdAeNROe1Y7bFSpA3snZS8Kj7zoNVEeuM/xJqqzI8hpw5MGsnNHmJFocUb+7s0AeZ
ETY5FT0yrNAo4eFXvA0jkUCmAszvytxgC5NraN8+eV+1p+caj1QO/n5qgX31pIXpvO/tnGyK8T68
8qR+VQpyoYrFhd8E1p55O9arOCcRcmkrVgd5p0dkhLZk+M4g2YvXq5GsipVvLpX/pXHZpssqo2kA
0SWIULjf18DVd+QN44GYTC0uwrH9Uf6kh/xQWZ7JgQTCteOdmUBr5tjTwQwPLlH20io4QEEV6flL
RF4p2C4hScRCgwy9hix9gZbvZS2teNM/Bguvx5kUpMpdf+nkYdQXqRCWjFJcWKWkSfkztmvL5+RZ
WmFVQ9Nbsncf/dzam6SX86wThMLFzHDHwixRrxkVawfQgqi6ZzqWY3IH8RhBu7he8MAzZZoby9Ny
pJCwcgyfgb1xCl/cbSM9D+/ivlVpWRK5fh96C3FHqgfhJpWwNfjz46POz9x61zMtTI56G8oOtj9m
Wlvz1Hdph6Qz0EBvLk4C8U3U5HTBSrcJld4dWm5SI90K1ghOefwd/8felEEmi2YwEPNNVkBCJbSN
4/E7tvmnfCppt030YjB5Ga/PLY4LO+o9RlaWkPqHfc2eulzPkWg5VH/ZgGp/lHUcx0Ta5Ku0MYKQ
OIQpiZZTBsxGtTnumvDY2gy3aoedQys91puDy5P6Kzg1cCKbUHeUhTHNhO9YW0UApgBoCl75LUVf
nTeu7SMtVvzy0re61yF4/JFTjapJtK75HcvmNMiZQ6H861czrCKGQk5B1ZB8mayoyjax5EsO9rJo
OBGpX7rOI8qHt3Wbs7zE6DpTbRqtKUhTq3g0K7++72qMucgDksME5cVDdqf89irelKt9kb4CGCRm
6yH4IzU+qYSVD8WCmiYRvxBRzB7dqw+Y5OICr/ZaNg3LixhaEUCiCLutKrTUctsteImZtN/tWCde
SR6SwhNUjJXd7JljYA8m+3kEdZBM43U1trIh41eNbfv0tQaVT2zhrUYimtDK+MxIbv5E1hrKCbiq
qGsuvapmXgQ3CzE5QOgYFPpYHD8utLhsHQcikbvnx6f0njAKN5mC9CIeBOhNuTulciIj7Vm5vzs6
KN9zyY6ktXSMQ/CvKhe53+b1islMBUxCDBAT+7xCntaouvcOvIj9ivWPjz9oJmMzfpCCNx0+BxWb
MdN3vf1UN+obGauv4AqvvUNntoj7EDVV0ABldgMkfCSWqhpAPIRxniIq/Y02yRKAc24P4mkJVkYZ
5w7MyrdfAbSynOVShT0Izv46Nx3vZUj/OCUABk638E6Zs4U+WkVRRrlgcZq7zLMwbFvZqy7AY1d/
EMgwyHAjWYj6AzLfC9PLz0QM6ohMBUhFQVA7eQN6Stl06ZBXF6Hdqtyb+sOAc1hRQP5DQnclSCVV
XSMvww0fLqRX5t6D3LXpybnm5CzO/CSrLsUf7isUBCr0uijRtFJBHuXTktSinp5ladUdStGnCVAG
abFVlx7aMyVgIMKupmBy6NOkTSFqXFYXKAtbdnCW4ObeldVZRbL4qOj8whGbdajX9ibnuBEzN2M5
2HPYDcQGQ36fQ2M2C1BxOVWtpdaUCwnLUaVZK7bWLHjT2chL44QRd/97gUxWXBMGJ2WqurrUMQoq
2TYTDTGnTrfPKskotICWHNoAcuLI9sJeG395Gp1eW54seJ/UMleixegSlC2pEwTFSkzjwXBZVAK/
w1Ifqs8k/xP357Le8prl9q9xRbv3x59xzwAzlgIRIQvwKSwr/AZMVx4l5LxOihRMQI8g+Aks6KLO
JzTf9wHRLtnHj3o4Sajh+CZHL5IVb1UjMGpSriWLXzoC44jvZgRlNhGZ4JG1cjydV5/ihX4t5Clc
ehN+9PsmN5BmVMfMSN9CTHP4ZNJtKFqKR/037qi2epqtH0/Gb/R39wVgHUWCQMXtrkzWhB9l1/ky
Li/cW2pITy0SghUfEZE1WH+LdwogTuUKeOGyM/stuEVWToSSfPBd4bW1KQrUwfw3CO7uPZdKHVX8
FeCDTXt6/JVzHhE5vf/9yMkJzZyc1wIJ01SkpM+pj9s13uYZyrQuRdT42Nh9a9W4PzQeygegssey
TMIriYuhb1oWuAIpCLJkYg3oF8BDU+/fQru3PAOpv4V61ezJuDI52Qe1koRgryrLSxUim4iHq+cc
kkAPlIXHwEwB8XZs42PhasMVdZBCe/x3bBqoRrJdjbY4QUfW3kBfhAXm0p0AorPISEAp/XheZxdx
RPT+trSDGPLWdJREjZLVTXlRN9yxdSNaDLAS1MdIWbhAx8v4bk9fWZosIDe0mRZ5sFQlIJJvE0Yy
3TJ/fTycmTLOOJX/jGeyZq4QcI0IMrULUmoX5kv+CfJ1AgyHsJMTwqaWty+dhWTiTAQIrnqR42RO
k3joctxOYd36rqg0EuipK88I4BvD7F0SFvbI74N0Mn03ViYuoXY61QdJVnlpNz0Vjfo7H7mwM71e
50alR0/uVvjqkJTjKGs21Me/BdpajcFaHfpgu0N4XkLIz2wd7BoQ+o7VMhU9eLfj1goJmduAKS9R
++orkNpuTg3aUn1TwBu6bbr/ZpqvzE32T+t7UT4wTnnJk+86hbiK+pWF/sJxmF1LEQ1B43LK0Fm5
HRMi8GCoIM17qTUaOj+xgG6KcAkQPGeEU1XcLCyHBL80WcqM62qmD4L64jqGK0IxtwLZ+VJb2eyG
AewH7Vwov/Dq9A5hCllkECnWl0KPrE7ndPHbAwfpgLbUAm2Shmr5NLbUY2jhyeg9g2Uc9IZUOAJa
YYhrXi/Iz+OzOYP8AcQfeX4WqQZUead5MK11VC1P0/rCJSRf5Rfui61119BoaVbIcSkUSWk0HIss
aDx0abdF45ViinTboDGsI/k2Wrro53bw9QdNVlsJB61OxKS+KNyzL9M02jLtxg99XQ2IK7oEcDSk
M8xYJbzQboY3fiVDbONF7hdc49wFAAEjDW1xKIDIdw+ZjusKtWmK+rKNUWgHd5jVHIe18twfe3RD
I7keGTFpdnq24fbFwjU+45dvbI+79erycYRcbUIWq9KhqD5w+6pLF+7ucT9PXRckk0agG9RLFGXi
k/tBLLN4qOuLEANo1u2rbOvU66h8Eh1zYYuNTuDalDbicNDDiBoHUHz4H7eD8RtOVWrRbS9uq1dv
gDMBkrUCsCIB+eMejZz9zgUbjUpbfY3C4mPjd3kn1B9E9G0AmQQUqapMUatDl4pDFuWNnQbW24Aj
Vn05R5B9t7t04TaYbtxfSzKqhBBlQQ5oqvLZRLWTRgFf23VE+DbeZC279wIoiXnVKegtIGcXJna6
Sf5jEGSFI2wGzXsTlyX7LB9UhVrbDI98MPoGG7Fc8O+zJkbcOErvwORMQTmQEo+SUPMbO4pR6eU9
NL/8S+f+Owg0HwJ+JGkohE+eeLLmMUnsF43NDbLJaE+5EBLXzRfGcVd2GM0AQoKlGfscWU243YO1
XHPNMJopdHlV7NSVulE37Yu6cdecnuiMoRg+NG1yi6PaKrWyQ215a5608HcLG3J60YxfArScyIoo
i4H1ezJgblDLAcFSY6PQ4q/xolJBR0BiBnJJW49dszs+teqvdFui+vHvTasa8jIQsUBiBt8xmQQ2
CtRCCztbRiXBN/p9CnX44FA/h+JZKm2xthp+L/NPUmIEBzDtLdifuhyMXAW2CulRAZc4tIsm5rXM
y4M072zf92jOAPeoXlCNKkWrVBZersK4nrc+Z7QloLEDOA7gQyfrrbYi07puDVsKS3C1asFJbPYi
inUMeprhz1H9UppYD/CCk5VVLHq0qf46pSELBemLV6/chNlLW24j9LoL25BbpYnhBCSrqMxtAMM9
c9VGTg0uBNoxF5funnuXefv5k5WSCqdlCgVTVSkWjx5YjqDi5z6H2k8UEk0gkUajj/9md3AA1YoA
U2CDTjam74lO6HlNZ4eqXpXr0hDqbbZtNrxoZK8pd+7Bk6RZTXiQ3mugA/8b61CZweMakYg2DVzR
618p7FB1dl08i11NC/Qf9w7BcSYOYI8CR/hsnagF8jAWExhcStP2hVO7he8YJ/Z232johcaVCC+B
aFOc7FEZiBk8LDvWZrOQoRkvxog1+2TBCYyvjxsrQHAAaA3GfxZ9IqhC3p6EPOWZvkNLth2pIRGi
fd+bLfvEBcbjSb3r1cVpgx3U4H/twIvf2sE2ckIff2x3R+2cFqTcdFZJUQ62nZ3KkMIlzSbe7d5b
q996G59b8O13N+KveQUXL4BUY8r01nyjNFDWS2Fe2rnd3m+NzH9vOJQTuRGQOyyM9q58+DtaEVEs
/KskAsF5a66v5Q6vEZjjMjvn1kq+LhMjFqDDFBC/VGg1ZGsPIsplnO2Duv708/IT+lc06Ff5kpuf
XWHgJmUZGwkP+cnMC0OYpNz4LV0B8uIuWg3BvmCeQmFx1OMkTvcS4JGCzKPPDu59MsmDlIsonPqc
LZWG2J8SW0yoyjzHz/xY3/fwhil63a2PHcMRgJj0MIwXQva5ZUYjErAzPHIVoBO4nXdZdTKlzSLO
jtqfQVtV0YmvYZIF+3xkSzm7EPbcZSXHdca8qmgKgc6AfHeNpX0Sdo7CgmgQfCjkZQsFm4/j0bKt
BtTUu9daB9ibnD00Ua5PL4+P1Ny6XtuezHYslLzmeuPJ7Q51+VJsc4D+q2H12ModPu93iKoEWBuC
u7HGdDuldRD7baUknL3H2MAOKa7wzoG8HTFTugLZ/2oVgiHasjkSGgMBm91FMPD359h135OfRQqh
u4frfz4IMRRYfbDUU3RUozhBlMsOa+sNKJVTan/sP97e9iEdaG22q1yPDsVquz6fD4cT2LZeH8/H
XeFhNA8fBlVSTYX04V3XbAswcheWnK2URnmJQdcQyQUVkH8PkhxyhwLhEUGemuE9VpKN9rRgfu6M
KUDk4VIEWdsdB1fcNy5Cy4KzBaQ0I8C7i3XhRcArnbTmo2tjNCpfOl4yKglihaEutHYej0pojz9j
9BnTkz5yx/LwboIIYMDtplDQlhR6YsfZvGymkZG3qGp/Zi98aDbtxUcw89jcb0l+ag9QfDgxtFCi
mjfxYUUtqWUWcpwtp4eQgwrqaug03MYH6MNXLToABmktRHrnmJqjl9kleBGheCeHq062hZjI7k6W
aAfxoWAw2IZCHy4uvoDtiqy02w9lQvrYyJaE/+5qRuNWQXCJxYJHwvudv52lvqvA7FHg6CBW8N6G
rY+imLjmwLB1/gET4uM5mtkYCiqBwCWP6r93BCrAvYURA01aW3gDMh0c1N+Pf39myW9+f7IEg+zm
ieBX4FD/i/SHhF5dq9mq0mr92MxdZD7WUP8ZxjQe0VBaCZoew/jAG0Tv9Xrh/C5M0xRYEyu9m+cM
fp/THV3bc++PP/+uUIc1v/n+yZpXUt+wcoPfH/khFfzTHsRNYxHPp+mCrZkL4MbU5GGhCW2mZBpM
Ofsv35D2wenxWJamagxQrzI/me9IQj/+Pv/jmajVL/bZLBkY//zKgN+HdS2NWyok6Ecjw05Fu5Fe
79B3/zPyDiyzwi1s4l/K1iuLg+MlLbBrIuSHSqi8aeTIEbzAAA75Ayyd0ZvdYf2zBKKaCUpu1mnc
8ldG0aIoFHGMYUK8QqbM51p9/vt4peYuJfgYpJeQHsSLafrGDBm5DLtRPGvP7pMzR9NNQ+qnACJy
23ah6jVzQG9MTXZF4PudIiY9pNzew61iiD7ht0tEq0s2JhtDa5Ct8ATYYHNaUuId6qUJGy+oyYWi
4nWFBwE6X/Amn5wdL1LYiom4cesBUUcBGliBorYnS3buXs9jC9mVnclsQQmCFxlco7aLsrX4abmW
sAqfAKE9LLE8jL/0aESTOWPCzCkSHyMCG7+z8BSdXY+rUUxiQDyQpDQM8NtxSYCNbXeL+aCleZqc
ETGViqwc9ZRs6Lo+AzoumgL6CpLnpcM44wFuFmQ8rFeHUQasvRg8GNq6z+ZXSAWj1ReCo5nzfmNi
/IQrE66EboWAAbe/vNm7W0dvjNZiF67JGd9/bWMKsArAjioHoEK0/ed6Fb1o+pIs56wBhNigGkKM
rUzDXCVweQfAKoQThNNdAJ8fe6yln588kKFZlKVijJ8vf4KndDX0kEZ/bGEu+gL27J8RTG5i1eH4
yoEDGBv2U4Jd9dyR7422Oq+jhQVfGszEmSh9mjQdMp22LiF7UtPUXhjK7OmAwCwqj+gHuUvSRGHs
NTUHPntwuKbEJ9+lzi/qus3cxmPy+3+NTJakSvq8iVoY8fTM0P51GnF0hFe/PlkNVsmlvK/x6yle
yjw1QbcjQaRqKQq+K/Aj/rqxM1kLN/CbsEzA765DFfj0kliSya25dpEM+X84+7IdSXFo2y9CYjTw
yhAjkZmRU2XVC6opAQM28/T1dznP1TkRBApUrW6ppW517bCxt/ew9lqLfuRiPTPH3k9aD6eF9YjY
JYci/Gux9VY++6LbvbAxc+n4HjJPKNby/o6yPJAfiFeg5d1Ejhqcz+c1qOoNtm++d+KcXzgumyRN
OOB1f012+5P57L69QCPp+PHgBW+f95e26CIvVjZz93wqqj5JbYSW52yj74MJHG5ry1nbvZmn1+OU
U6vBaui+dpLg8Hm+v4alUP/qqM38/IixZMjo4vOcjtED27++Pjfge3BWzCwfNBvkZ6CGVIHDv/4o
U2qxqjEMoUzKMB35F4Mxb3yNZW/JiGKgrYZHHqxyc3RdB5YRavEYxLqutR19BZkRWACcaiWOWHKU
l2bml6bAhNnYQhHB2iY75OrbaAV4vHSuLg3MbkxYR6bUTDAAFMxn+aZ+/KaHce1aLnnjSyOzaxLy
vhkHGUbkDHqMtaOd+Z48KofIq3f8P7zzl7ZmF4WW4DoiA2ypWyUId3y/Fs4vfxL0AE30woC8mHl9
8B6B1XmAvsdkY47U0fd0Qky0clOWjheILwxUEFHBsb/G8y4cS0M6mlahpiED+tC86hs7ohrjFi5q
ovBiR8iivv8Xi6i5WMCeo/w+r/dPcjQ2HLIKr4nDT0504MN2OHQP7g7Iw7Ph/ZE2rTs8rn2tGw0M
4UHB1PO/ZmdHY+QhDSVqadCi8AzZoS8Mo29gt/M+z+B3+/zE5CH+qncWsKkGOM3Wotuvauw8C7j8
AbPzIkMTtTM5fgB2etrgCXx/b7z0ZPrO09Pzs/Lw8hn7sf+5+3N/v1XxfN/YFRAVTM2KqZPZzWZd
2OdyQcVzCMuYrczfCDhzC1AzHx5cX8HnDl8p+nXAEDurq17K5r5AKv/f+uzaG52a0EaF9fd3WD9u
lNQN92Qfbb8fMCb3As7bxGPbNYDbYqxxaXb2taFqoTSkhtkQtGDWH3aAYKlQcLm/t4uX52JrZ590
SApdjipYkYn3KFhIBwdppBKvBLGLNYTL1czeS7NuWinrYKc+gBORO6f+uT0ZmQds1fnPig/Vlx7n
S2OzVy1t0kYyMhjTT6JQ1meOtguf7OdfYBj70fv0W+ghXBcT3wNW3B1z8sQVwcFcuEkBEafGkZ7Y
X1CARt7L5+Ht5xtaDSsPryFCxZszjf4r2sBo8Bhk5hqbsCdGavX/E+J9fGR7E0Uq07G2gg902IlP
8brf60+jAgi67Ka57/z+nYKsHDLA1a7wG8Ata4/6Fo7/YffnUxS0og1zP4vt5+efVZ+37HxQ/Aek
wQCiYw7C0dQo42OOIlDtq+ciGCCG88q38Sb+Vu039bZ2on34m20195A8gl/R4x5Gtvf3D+sNDvvL
A178iNkpokPO0ynDj9Aes0DDMGv2kp/SN/tUwlq0iY/l0xq1ovAtN98JIAX0HDHthhTpOkIqe7PS
inJCSbfoClcQQ7kIpIqVa7gY7mmKJiMGgxwV6ACvzRS9xTHEV0I56gPDr/tp3+uAZ3gAV/krJ28x
EL80NXMsai9pJDe5/gqI2rQ3vrF97Crl1v7xaVKAMFUHNDuf1ibyyAr10VL8dGl45ms6C4Ss2lTo
r1WQ+Lh9LsHAwJpDuwXCQYELj5QKcJotAws1y9GqmibAHpnTa1GXjjF+o83LSLelbmy/DRmgyUrl
6GytZbWwNIwLof8NAB7+OYfuskEfadd08uvRNvx6G/4GbRB/XGPoXniJrqzM/FqmN0WnIm97pcZn
9FNq3Q4qL9MmG/6MfxrQVZjxapfp9unFbRezKGAtNgzVnN24NO8yU0M6+lpAbiTMtI09vdcxeu0Y
t4uYW3TVC8DWte6Gxlusblbu++2Cr63PFlw0ZTuUndK/yp03YfqhbLRNyBOn0PdFo7vE3FWpegQl
04rd2wcEdi0DVGYa2BhlfRZw9NnYWqPFAUsaN1l3kMzamfgE1Gbh6+lDPH5W9oZGoA8bjoYBzQ7b
fAaUd9twN+z+NO3Ke7YQCuDngARQTBQDx/r1llxEuHoUqWZqV8Or+bvWz1N1Lqcdl350n6QD7cIL
3tB2t0YPueAmro3O9iDREfcqOqBZktz4llL7Vet0Q1CaEKeku3H8kBrQBO0t3v/i3kgfewW0hFLi
TOznqJ8a9rbyTcSDeO2Ir3/PzEPKZdcnOP3D61R6IzuaKR5G7hOGYc9zpDyNjkq5t4qT+ootb82C
pAb0CSgxzUcvp6znpdL1w6t8UCPX1J/NethGqrGtix/U+q6Zm5LkDzQDJ/+LjXnEgZ+Kep9Oe607
aZmbl0+D0jtN/KqNW6I/Wkm5ElqJdd/7gbPv1MUYaatlIABpr30UthRvkzY+SkydVm7jzSAwkLE4
hv+3FbMvYKZjLIHOc3iNqvc0fDHB94wqKObw02IjkVcTw4OjpwH2hC3ID1XpquFJqp+pcq6yF0Xd
yNH3lTOx5J1MwPgwMIFmOAbWrl9NI5kKS4uU4dXOEmvwWV6kbqSn+k97tKYNM8q/DbDhj5VRhr6s
DEeJAiWJNvbPPrPylSKk8EUX3wFjDuDNFxMVIJKD1N0XyuDyksZ1XFe8aoIs2xjl7seYbsNdjTkY
3U/+sSb8ZQvzisDNAIgESPF83RCaHMawaYNUlpxMsV2b2W6+0aNx5XCJwzNbFPwfICEgIBUVnNlj
Gg41hlIUtQ2atnuPrDHf2LakrRixF7YOnLcEO4idE2PH15+xFXQCUVtPQWVwqXOJNmaYOmCd/isL
s6LxDCox7WGAyF92pJhdeba12LK3aUcy88RDjjEWq9KsydFtSLvhNRrIH60pjMIPDTP5YRlUeeWh
rIBmaLAbzOzXrf6g9X3aeqWklM95xTDd2hTcfudDrH3ykZe/jUadHgEkTl9ZqlbnrBklP4tCqJvo
pla8dOrQaU6r8Yx7xdT2z3Rs80fMJIHRkZq21Pqd1pe/VcbTX/kYJq80jDPmGKzg5zCd9MwtJoOc
tEIuY3/sQDLgllUSf8SpKqPH1qGTjDH6ftyoU93ZWyDiMhCpdjxNXnXOYg44pT2eKr2S9E2cqNIB
uBztFwmpDM5i3mgy+FiT7Nzl0sQeWCJBhGaSx6jxYxQVwVCQg2w4kpP0YzI7/qM3a3NP5XL8gB9M
QbFBW8ZdjVXWT0azrPTrnHfg7QTyP/EzaHW9RKXayRhNxcyblxtKSd2mYXias7ipc6dsVfIGIseh
9WtGOfCtGJz7GSfcSHftMGJaIGxBwdvJtMzB2Vo23LNrJLx+WlI7dMCm1H9PWMSnfYu9I47R9dB9
GYcoX8NuzpNFcZcw5Sp0NyFWDfJF4WMu7m2i0rhW+6EPQJTMBlcZO16j0kr6eCNPdp95IZzGc1tx
sIPlmZ28NLwxE2yIBkXcruX4FEppd9DuGJX8Z1hkwA6ZKcgkVQikAJOpgNwRu2LoxFMLYnV+Brbd
1C1IkgPolprNyUpNFI6SETQDbqiZgsYIj9EJrHa5XxVT+bsNp6r0bGVq/kpFxFKPdVYCLtkeTIIC
mR0fMd4Ih5zkubRT2ixvNxjir4ZtY1dAKGpZNjAH+E3zeah7Wfak0YhAoD5MIzTBjTqaCgdEeSYG
6qvKGleifnF5Zy4Eg0WoLovZGNDKzVwIHbsiZmTsg54UbtNviRZvuvKvlK2Bjec1BvElQYGCgpwC
+kRdm6eoloRGWStHQ2DRSHmeJDI4tl2TDcihZLwNJcC47dBQp2QWkmzwInltaEobbo4lxhltcJzq
JV0bBljwoOASMFD3BmMfgrdZCDtoQ0oaPR8CDdVpVzMh4ZcR8nn/IZzFq1g5MlNsL0ZAMX4Elq7r
Mzy0bc3bRJ8CYhobSKG6sdkc2pqg+jH+hUTvisNeMifmKhCNEttU5xj2aSKdzqdIDjiQwY9tqEMy
p8Dhzauxe+L5ZLoaBOj9+2u8PUd4gkSbApkIho/mj0Rm1WZfD9IUJAW1faNt8x3e2/aA55x7HAMx
K0mAeEOvz62wh0+GHBLCHubs3Hb1wPFRYzmIaWK6UaQXJ7uTOnRhO2klsZtlj1+fDxMcsgwXjUkZ
eRbCmT0KdJVK5UA2wnFvEPZTbax+OySgXtDDaXpgRGncTJHKzf09XbgyggYd06B44UX1XCRgF85P
lqBTxlVtCoahdO1S9WWr2/WtfcZUuDvq4LscXrsG6Fdtn/AammATpLeKcA0MNq8six0Q1LvoNKHr
jzrv7Hcg5qztrmFKAHp+2e04wivH7EkHuQwGCgQoB4KUvyIuXCUI4qcElRjaYTgyaVP8L0Pk5H33
t0xM3W2Vhh3zVpZOsjxNb01fYwA7zisPzYhsz6rB3rEyLl7QkG6ckY3hhuW0fLAi3rzc39zbm481
CQoozUZQg/HD2d4WiVrUaisH2jA+FGr5rSk0/d8PKcExtbFtSE/QaLm2UYxJBemZaQimqGlOKhSl
PJzn5Jeptvbu/nJu7wOQX6gFKMB/oqoyn7HItS7hsVaoAU9L3bGNZtzV+ZS7+tAMK/dhyRTqYCim
gT8LL8Z85xjhdED0EKCYQnq3DreAHt9fzW3IiS0T3RRMBAu09cwtQy4vFrmOFlRyUh7Vpsa4ZmeQ
Zwbk+xERAfC9LQEZ5kAi155G6Mbftz/P6XHixQ/AaJz4G0xGs2JYZWeVoaFrFSjDxkj70Qlt6D2k
vyRd9+zRr0Fqo0/gf5H7TRdxl437//IDQNOOoiaKm5A4vz46Vm5pdk7EDui51w6RD0lbN5PLg6lP
74r8VirlnplaQCXrUe5rp0vqFY++8JkReiF9g31TCIRf/4Kyhf2xU+D2eN69VYrOD9TMLB1UFyGq
dPfXu/DBRXSAUTlxXbSvcseFp+s1kzZUb+Qgl7WKI0SfoPrV6frGTOv+vZeS0K/VLt0wE/0lbUJp
4b792+cLY7mahjhCSOYAZX69WCsepBCnSQbnsGIfjTHpfJzyGjEtyX4wJv3jlK44X+oXoY+CFqUF
9oZre6EiyVNpG3KQMEp2psLYIQqtbGNFaveUpWH+IIU96hHcLNcKzGIp1y8n9hf7rOooxArO0GvT
ahZavdVhqZkauyG3zyMd37mg+mx7zCjZ55jHrzXFbLm+Vrm7fUmFactCOiketPlLCjKMeLDA/hWU
MhNBAepx3zkNdJI6gDO7Sb29/1Xn1WaxzVcGxRm/OFZaAs1yvYVBu+wdqfyeWumm1vJH6Cg6IGY7
JHFyYCUo9XtTWbG9cH3AREPwfRGLISFQr01PaabFRCrVgORW7qlppKBL1OU41Ua6Yur2KdN1UyeY
vhZtdlQdrk2NGGQFdJ6pwQbSJyvB5LysJLbw8g+fv2FJgXk2ZPxqMHCOJNxhQ3uwGDlNYfZHTuqH
BmOJUlruizJ57qfYV3/1ffeN2jVYoiQ/TDELJANmTT/VElSyPXm6/4kXLq6O0B1RmQg68QRer90a
iVnQoVEDQ8PsLOFuUv6grHdTUB3dtyRc/uzeXFmanaV2ivKQ9bBkxn4hgeoHbcg4O77dt7K2ntnt
BOiLQBSwV4M07Ty5OzWk2YTGvrDXNKUWDaFmCA+PlgxI5q83Dux4dj2ElRqw2n7oqx+0KTZWb2Aq
cgU0vmQIDyiUPcBqgvnAWbhg0GHAeLSlBhnNPEZ+8oLsNK33pdRcOatL9wCpJXI5dG6B6545VTs0
wbWjR1pg0IbtIjN/QxyxRtC9EBpAagfrAR0BGMmgC3a9cQoA90qUpUqg1WHk9lbb7+tMiSanImoL
YXRj8glkk3aVJURWIG3sjwhDwR9rN2+2bnYr23u7aLS0hCdHrxrv5jyObWJJ7+IqlYO6Vienq6d6
iyZU6t0/lrfeDNLEEFZAdgcqeBArXi86TU28nviQQd7R/UTCU9O0+4isRJa37wMCWLhKDeINqErM
2W+aMZdSOZ6UIFXBaga547IwUMWbjtAi+wlOsbO2RiB6ezjRNoNcHijuIbAA/3m9rly3e7tD/TrQ
GZvOCujXvZSF5GCRdgqknqzx+yx8LXTnNQR26IFilbNbJ6HgY/GpQljXqOwYcwItFxJjJvr+57o1
Q9AWQy4uJHWAzJmFM7RCAzmRBz3guQ5xIz2ttz2P/v2+ATiGMB1QV3RWcS6uNy+TqrSLa1iJ9Rx4
pgEVHd7m1sqtvj16sCJ4NeGjBK3J7L5NZs7CodH0wBrCMkDqCG4gBK3nsq7XwGq3Lh7HGNaEoBbG
aeZRWZ0rU0IzagRS0dCtUeR4sWQm7/JM1bZoIY/vsdSuvd5L6xOTe3hnUWUHYdb1LmKEOMwZb4wg
qXRMT8YtpVC6RYVZd/SaR8Y/Hw2MwIPRGT4fThLJzbU5zsa2mPrSCKa8NFyrm9pNWzdrpDBLixJC
KUhFUS+4YWyxi7SbSswXBGbEHD492ikYTqi64pWWvheyd5Br4Cqp6nzUPtfBgKk2OQkSK4GIQKdn
e5Jp/c4KebyzGzQDQGAU+ffv1sLSMFggyDjRUTIwCTzbQJ0Mnd3qRpCSovOsOEaXOe0LZ1TsZsXU
QvwKlISgm8TqBIXI7GNpo5FWemgbQWmZ2Zbno3QEEw7ZEaVqg9asoj3L4nY3SkRz9V6lx3wYlVXM
hrhh15EPlERlUIXpKGSCnWx2A5Ohi+QuZCSwZYasYDg0euTr7DvJwJynOFwBwzJB58LR8hdzNWlY
2m+85yBNAoUB6g7iv1/E8EVly1E4yUYQpyaGeOt48PQYqmSIvYuV/V40hVwbvUIQzCJHuTYVDZIp
ta1FAotguP5oaPXQP9ExyaC0LnWDttKTvPXSkHNBQVwHbRLRzTkWJs+yuNQhRBBIHErMVWbWf4sh
lFeyg9tFCSuIDgz0ChGzzCLKeiISvKtMArWyqp9qZ2ubTEO7y0nSeg0LsbgixHkquFPgQudE59wE
sC+TwA9pN3EPrlGt7iHACD1afeVRWDQEUgs0c8HkBRaG6y+llJbB6g5fCo81e89CM99BKr5YoZSY
M5cg+RGvmyAn+0J3WDMYYE3R8OEkCQMjsvmHXeS2A7Jx6bHqq+7Q9oZ8jIZJObBBGn0K3vlNSuV8
W+d5+1wq2V6nNHPlNISsMi3DrSV1+g8Z8MdvtBiLRzPuiddVTfrHRGtxxc0vfHWoaGIsFJ8CxGdz
PUSzr5D6J3UYmHkUujxCOZXkxouRrULib+sJuJxfeoKAS6KuMIu6W3NAB9ZQw6DB8wXdGDmOPwje
alCSMin5XXJSvkI+tYS6DOliKE2mPX/vUkNZW/Icfyi+FgJUhMM4EWiJz5s5PFPBn0djKwgtSr2C
ysNrJcV241lRuimpGe46qG97aY6wrgKzkd+M4UOS29VjH/fpKUutd72i2jGD419JUxc+B8IXxGOY
0cWBnSuuyUrb2U0bWYHVkvGVRGhL8jwqzhOKLStX4/ZRRDYHlUeo94LICEN811ejaUWVixXpqbdz
l+S/NcwMVS1mXaGh+K+iV9hyG5PHoCgCdR/QkXMmyVGL6tbgZn7i1gOxK0eZwGP1418fXNFyQHUQ
VXT4qXkxGEtBdy0FnfnE0JnNB+WPDhY1l0SoWd23dJMNYBwY/UmMQuDegEdh5iq11GZaHPHsFOIx
fczSRJReY9PNQoMecHW6zX174vm+elgFEAUES/hg6A7Cl11/qlhodbforp9YLusvI8osXqe3mIaP
+79T2BhApzSTp8Sa/azKA1uxfpNtwToCdxS64R/QnZitti3DRquajp+6NNJPlIEKqVCHYVvHzd9U
ipNHHsuVG9up8nJ/2TcnVBhGoCuQQXgr5r07rc21aMptfgJ60J4cTYug4iWFYQQec7CODJt8aqq/
tBjGf72FMAwHhUozcj30fWauKoEoRseUuDi1EwPOBBGlj+OUOFbWNyuv7m3oJmyBxRUwRXhgwI6u
vy01GEjdNHA8GWUfeqwq7KAZEKYpXFGepliOPy0A7g9hMwCdZkaJ+qTYA9vd3+k5TBAxBX6FUGNA
E1Eo7YlPcRE89VYUA8pQFKdJqciLLgG2IhuDQC+YUPtVocJF+5FtZJB8vuRGa/ROAqKx88ibzJns
lBwA1Tc3TWj/UqOJbSYbNAmkghZY2hQ/7//WGxf59VPRcUDjBYW2ufcuks6wi6QqTmlIdT+DKDVD
lL0tmKX9um/pJniAJfhhdDOBG0TPfZYdo+2TKkQCDm6ylcQrSQd+W3nIV/ywuD7Xl1vcLjG7B6iq
aANeb31i1WGZkFJDBzRsUq/smIrqb0Xyc1PLtHcJa4xhf39lt3sIBgjwUYkAVpQ1Zr4fufiY4VaT
oNSnaHphZQqhGQZ8UflYDBxaXv9qTkdbWMbJwn2+Jf0yWq2fmjazgrRvAbQy0bW1TmCFlg0nkeOo
/me0hoCf4UYJhT68YvNaV6FXdSmNlhlEagrts1C2aLdhIO+MViLz230EaY9gWQKji8D0zi4vjsxU
pSyxggEQPxfjFnHiACqWvvRhbKwRS98ex2tjs1cAFbzYYKB2ClrgexxkVOA4Haj1z94eqRtAfCgJ
AX0DcPD1cbRqHk95J5lBUnbqVpsqSDvjFHVOogMw3vdQdiBGgxnWSiPpCsjo1uEjDEXFC50fBAsI
qa9t1yEdq96I7WCyBq/owmMyJEAH1K9Tp2xL6fX+qVzYT3CDgR4NhOsY0p3XKqNm5D1FhBi0ZTaa
zmjImeQ2FkntlXDh5pSA/Qo5DmhUAcIUJaPrZelWqSAHKXggk3SXmHiv1VaRfFtd65utGZq91KS0
tJAZHAJ8pIP0xSfvz2aRrLwVN9uG1SBDlA3wTaIt8DUDc/FUhOFYx0k4cMCGGrqhnL8yuc1XKryL
Rr7gViicY7BZ/PcLI1UsZVJoQUqw7RIAGY2oTR7kiDG24nwX7YC/9n8E4aG9fm3HsDOUjGyLB0OU
hPs+hxQP+sprrMHzc41XHWcaYQxAXZhDmPf44ia3BD2ZcSSjW2DwsG2pE1K/MsftEP2ja4ctwPRA
vKYKznZg+69X1JPRNAojNI6Z/GQ1g1t6ZtN492/OTbjwZYSIhp+NAghgJNdGxmwUlQqbHGVKJGBY
Y/o+6SZ775ASHcrRjj4a5KqHCRi9baRNiWtptf5Nbkl0JkMFLT7JYk6lR/WBFVnlDrn+m3Nbg24e
1SOyEjDM41fxYzF1geT8i45/nuIivwupNTFyjN7Nwt8YW8XvTt33+1syn6wDAAS9KVQaoMiKhgTq
s9dbUmjTWFl5Zh0B7svdUGcc85e25KLnU23RERw8NlbQWRhKy6NWkj6QGiMIUkNYhJJgGx64apV+
aPL4wazr8GRKCX+tZN48Z7lVeP3YS9tpikPqVXUke02j2K1DxlbwaJrAdzuxAkTviueaxyZYFBgM
TUDLgPlE3XTmUACuzqdhItZRz0YkhltFrfdS+yNFfeP+9q0ZmsWfhTwC11Gb1rGbjoA2QG9Vc/Lk
Me3e/4MdPKOoEKKqjabm9VeaVNY0iQ47pjE60kR8myU/Cr30h8nc3De1cOmRHv6fqZlrGUnL5Ty2
rGNjt09hTt7NctOMp8aQHVXtV/zlmrHZh5JM0KSpYBI8plhW5J2k6nnXrLFlLH0kGw8iyAaQKaBM
db15atYmWgfUN1imJ+b2Ws72Na+snTW2D7o5Kivfau6bxeED/MPEvLyYqJyToMudFocKh7m+sgcn
Jaz1KjVhKydvPhqEDAJSQAjgFBNzcaC2mB2JFDUvaptlHPRqUkCDyIhCaObETfetjjoTQjZmr/6s
+1r40jGLB3eoMT7jyoPajG7K7fa1tWQWe1UECm8HdXUt0pyRp7rmaNE4/epInp0Jg0i2z1JdDRE+
RZryWy4q6GXIY1v1loemD9LZRI3Kta7YjfMjClpimPaFSxLI0NnFyjV9mAxqSEdA+Mu3znTIDgpk
EoX608pG3mSy2EhEuCBKF/MfJsoV18ejqAllltVGAagsm035UDrslxh+zR+Ltffn5mgAzIvGpYpS
GZLvGzi2MrZJaCpDFNgUmJzOOgPRv9MryKzKTHIa5UdXQt1Fo+iM5d8m/CuK6663nT9Ka9jNm5t3
/VPM2apzlGsUnvRR0EiHHHqmaltuM7Df9pD7ktj2H33KlzFMSEE2HhC0eb+2b/hoxM0YBUn2LdEk
vxs/u/g1g+pIN3zcNzWPJfE1TVk0rkx8TTHUc/01pSbVAEefokChpaeGhwFzDmO8wsVy41EwkYqq
B54X5L8ipLw2Yhu8U2VuJkGVW6c2fA+VdNvHIBBuVzKLG3gSlgNLWAtGb+G7rJmD7Gw7DGNI5AS6
Ih0Nk/e+hjyjKTX+0pcY6ksHPviZYkQbEinp0xBb9WaMwXfex1a3xTyOepZ7wNa5gtC6ROTyFCKs
f2yZ9sw7DI4CoNyvsswvbA/E1hH/YmhLfAJRF7yIgvUQsyNJn9AgxuiNvleiYDD26PfmT/ZBST3j
Z/0nDL1NeGZ/8Zvvf3/xZ1+WJWAQtpFBw//i48yrqYSFca2gMRG0EO2GfjAPpjPoFWy6HXoI6dw3
dgOWubZ2Q1k8JoCwlxqslfRPHJX7pBg9ddK3cDMb08Yk0njsQPTPvsGXZua0stZF82gOYxJAKHCh
HnO90SXGf6pRNmig5J2jlxygtBDtS6NzMKrklPKAZ8F4MozvUfWtrXUvpkDo3d+CBT9iX/6E2VXg
SpoaqUGw3+PPiL6bYwP+c69rZFdbQ1otvAmCKwqIDPT5RJp/vdp4MHVwa2G14bjry88hBLlp9yPH
lKMavRlpu5Jj3Z5isAZhZ0UHAJHD1+jWxSnumdZkldrGgZIEnUXcygLTCjDhRv7r/hYuvECwpCL9
AbQLUP15WmKFSaRSRNBBtzFAIFeeMqd0YwKJs3rlwN56R1TNhBYCIC14W+dV214qZIvrWoyKliom
LqCI8pavGZnTSSA0gRV4YVGLQZFu3pKlSj2hgxglQe8PQXgg7jPR/ciTvMpb021f+kiXpmZxAs0Y
ZkMzmCr5X0lyozOzj021kondDKqIBQFQDBopFTGXNu85ETrWCWd1Eqjb8ln7kH1M4zmVuTmXv7JB
0LW83T8RS5/p0t4sYk3L0VBpC3tcqd2s8LIYradxrbx56yqvVzW7T6kx1tCwg5Vk8hN/A4yT4ldn
+++qzspt2AN8PdJMeGQTBdx5AC6ZkWaGxEgwi/LN1PInOeJbbsbPVpVuisl2E1a7lf5hR+ASsJrq
cRqlzxJzqFK7u7+vCw4TGRQSQ6TWgCVg+dcupEQYXZh5TgPzUXkk79Yf4v3mnryDgCf+um9s6Whe
2hIf+cJ/TMNY2AJuFdTsUKgYaDJ/VWXr9MMaR9TSacF9RoSAhAPJrvCbF4aypIzLzOppQCTqMkja
tQaYhehKzHPTfhaXAKMSKPhDlVVkHtdmBBwgYvVEAzScz/SJHIAJzZ/zZ0gCBNDr9XgKrvldu+Kx
lnZRqJpgnABlf5Q8r63GOpfiSddpEMmtA7UhB+PODmo0nb4Sai16LYH3E8oH4MCZB6km8ngFxzQJ
PowNGZ3p2EO8O/PrPRKglXh48Rxe2pq9msVEByWTYKsH8aXt/Kidb4gSQErYuP3KA710+S5NzQLi
ugJxGqrDSVD7hv+f/nAAp9BRBgIHr9f115GVTo2jEDMONW3AYpX3jgjMvH+/SMDk/q+R2QqQHSpk
GiqEk1DCJkXzWGjcSe1zVK2Rcy/uFar4po00DZW32WFTQThi22lLA2rmYJmR6KMsgY/r/nIWn3uA
rxBUQDQLZfyZlaHkRVVluK+j2g3bKlbwTNqT4VUACKM9Yf0eJU1Gz9TI/IYNth/29ppg323UhhgZ
ED9QReAqI4e5/m5I5weC/iH8YGLEnmRbxwpj6H4sa59jXRjeoCO3uL/sJS9lw3tgQhg8ekDSXJsM
J70awlRcZGpvUayZdkh+U5eC1XZlgxdcBqIbwByA58Ms9rwNTgq5LXsWpYFifHLsH0ICLa1cMUj7
z0u6MjT7kFHctoVOJRoYauYDo34IeyMAIYZ/38zCOy1yTYy/gGVEjEBe71yEKf0uT9I0SHq79IuQ
Rb0zTvYvQiEqiWYk5K/BCO00zOojTPn3qxCohU939QNmn26SkgrJDU+DWpE/VEnetrLxmI3SLpRJ
7wyW/kCJ9q2Myt0oNMvQ4gR+kpbgn6GgdB2yHLKmQCZ797dl6Vehxga3gzY3Zndnv4pxYPHA7pAG
cQWJhYH62fRsFsZKhXLpMKHdhq4zynooEs1y2ZJqcQsMm1h7fSrLn7H2qKjJzkah5t+XAz00lKKA
zITDnl3JBHWoRLYzLEerfEXHeLD5qy7/uaUDQv5LK3OH3WpmH9Z5GrQ+AQYiZm9K/Zdjxvrt/mrE
mbxOw4WYDTQBbWBrgZ+arabXOpv21ZQFkmozt+oKjpS09+8bWToBl0ZmixmNptAjLmdBnIHYVWXO
f7jfJsp1KIVhBhzhz/XFy6MKes5Ggeeg/lCzd6ruKvp5fwlLxwudKOSY4JAFjcIsf1HKPAShRAkT
0UMePg/pvg09ku/vW1n6GgDB4rEBqACqPbONKtvQqAYDHlEDPfVfDK/VrmFgznnF8S7lSQDG/p+d
2Utd1QWXeiVOg+IjQzQoxU4IweOwCx05atyqlLdhnh2yonSmMcjM+IEp+sp9XXpdr37D7KPxOmsL
U8ZvQBGM/UHXivy1vhfHyvJi7sfn+xu78I4KBQExxgy8POpz1ycEWWFSGz1NAy4FY5I/DhmUK+td
n4KKtlgbzVo47iigolQAdW48onNkflslemRSJYVk9uQ05DOCuFNmGiuXauFEYoQH6Fn0/FFBU2Yn
spPKuA+rEd/Q+iVDnVSKNuChwUdcw7MuLgfFYEyHAbF2I3xFI6st60HFM91Wjsojd5oOI1vDPC4c
fdFEFdNPYo5Smy2nL1lSU9OEW7UITmPkynX1H3YMnx49a2B3dKDrrw9B1tc0amqSBmX1O5nOXQcm
MrACptXL/cO29GUwmIexaRy1/0fad/VGjizN/iIC9Oa1aNupWxJlXwhpNKL3nr/+BrXfne2u5mli
ztnFGGAAJctlZWVGRiBwo64iiGJAOE7SMBTEwUIfgCfI14XEBlXXykFeWho4ihm7iQcf6DEuR4RC
D4RCWz/ZSxAkbsUXDUw9SvT3L7vZVcw43pnohMa4x13ZeWlXw4gcEl81Nf/IBYcyWUOXLIRPKCXN
SK65mASELTUYdJUMdQo7deyRMIzNqgo3sVxCfnXf5f42aNUtGiHs24u19MSDPXS2YFvgRr/qHkvb
apx6DpfTnr9Hx0BLWDs7qmBXMdqvLgYkb2XRrtOjM37iX4PU9ijYCA1W8WzQ5c3EYJ4mMzOFlZtk
yciMTgMaDo8ktBVeTmYsTWyadmOyn7hTPEC4ni+A97O+xOJlZf7mCIGKICTcisgfAuePfC91qiKQ
9gO6KCRoViGpqUIux4Iqr/I8/YbE3bhWs1g6W+fWqB2fsUXJIG+Kzdj5QJV/ij74JtlaX0+Ozj/p
1rhmh3WWrZlynwskRsQMtrtJSZzhHVdj1puNrOex3sW7MLLqwmjLbWzdntLZ1d2yPJ/6M8uFLAjp
oPHoajoUwX4w66+6Jern/2aEOm2dP02hr2DZhtp+jz7itwm0pA+3bSy5JzRC4+mM4B+QFdoGWwWt
Nibpvm6irxzNN/WEbia5Nv43M9TVwdTsEIxMmu6LWnKyLNhMyfiuiNFa2LQ0HISAP2B1vDJoRwio
mydkU5zue3RBkxbtNVbc+3OhQVrLpi3dhrg/AHKaeRURml9uAaBGAIDisnSvCZGscx4adWVoXt+e
t4WzBMg9XmTAkSIxREcQg19pWj/BRyC3rAcSiARqXkdpFJi4FUs/T19qS6MTGE6PQ/EeRRrq2Cpq
qSatOiT7qN22dUCk5o5PXsrcbgsgL36x3XYMP1P/A6XnkpP0sVkLLxbHOpP4IJkz8+hQkXXkVbkw
9NjuOesoeLQVodV7oe6vBUs/e/pqpKipIPwDcA09k5crF9TgdsSvdA/uRUvUJ+Mz3UL0iQjIW2em
pMcor9xexuXJPTNJbZYp9sdY7MMUVY/OYre9yZohCRpy4rblZrAzXVqxuHAQZFZB97iGxxAwH/Pu
PXNQHJdLWsfCNXpJaufgA0N1iglOt4e14AXBzyLO5HHzetHMQ61coO+j8ZI9BOzQumtPCadXwn3j
PTP1Ssp84bJEWAvmDhH9J+B5ohxuA2bmUopx2jKQ35Au9SNQAkapnY7isClavCdT9GAeQnRg/hcz
Oas3zz0Hc0KBuqaRrOH5FP/tFXHfdb/bfdT9PYAE7WbAq6PGD1cC4rTLxRI6Ly8CPwj2bfNZAIbP
SmiFbLcpWlc1FKJvL9rCzkBGFsAR4N/m9jLqnIPDrJaZaQz3U1DoWbmtfRGC2yuPuYWzjOgQITQA
vHiO03lZkHymfCyJqIeJ9+nUGqz0LWuoafw9emTu8/rXDrUtQiVAYCiiHKZID7KnGC3zEeUPAHWv
eMeFnQ4fj7rb7BqxB6mAUOWkoQJtbbgH5amp4sFghBKH0jyH4DON36eu4FaWaXEG/1gEZvhyT4g1
JxToOwj3hZLoIp7/fPSQgWNVhpzQf7EhzizR7jApoozLPJQUaw9Qqp7FAOWPoVVWHimLG+/MDuUD
tbYcZsrAcJ+WqOAJkSGleEauEYPMZ4Vy7ghkkJ4RAR1Ego46S+hf82JJzQCiqKTB1rjY6YR+7Zm6
bATIRDTrAJVIL07c1xLbR8hmoQo7yf43GLW/bi/Kgr/DMP61QC1K5/txm3CwELO1mYgfYPDVK1Zx
GO4A3gIDTzv9tsGlIeEljKr8zxOfJkhotQgtwDIMotR7zMCMwI7V820T1xtAmG9bAJlmiAYm73JL
g/PHG7gUPpwpVD0PYtI0n8NabeR64mYjoIab2YCBTaeMdLUSTy3y5Pu88KxEk+4i4SmUxV0wDMcg
bUDXoji3h3V9UgHtxwWBWi6cEXzq5bAqjxE1YLjTPZq0SYeLaDj5qttFf+0QLs1Qx0dstaRh2jzd
o4MA/MpKezcVd/IaSm5tMNTtEBZeE1RZgXtWNpNECklYI8OYlgmptN+35+3ap2JAc2EJ1TsFZWJq
QLzGJGrE9ikQQUcvLJ4bcNsUQ41hAUMbyMZta0v7AlQDSKDP8mVoTLhcJY9tGRQKEEkHESr7IZJj
zPBcio1eVs03+p3WkzJX230+vSiZIZqdmxRp9jzGV5qBnYp2LyZRZdSAaBpg6sodoR3WuIIWTCF2
AHMDcAsI4OlnggJsVT4GXLePQw9SSUPyOkCZ1ZoUqbVvT+OVm8CVDljETPExtzKx1EVYeTLPlGXX
7VFSNRilMIJkJS0y/4QLB35pgcZGpF4i11WBseC0MqRt2daExcqasrhxAN6LdIateEuUas0Y4oF7
uj3A62TTbB9XPOqmAL5CreNyowRqzmUIQrt990vk70V9wymQRMqA8QRzpl7p9cp4rzbmjz0kTPDm
QnGH7nNS01yOSxXjHWo9/x0ADQUe+taYmJVr/uq4UXaocXWlF6Dlk4edwfKlkii86xuVcMevFuUX
d6Py74iooya0YsR7GkaEHV8+g1h2E/7WoHNVmaH+9M0asbWyZmtDm//97LHj+2EAMR0YPEy/ToEB
jcWVy/HKK85zB/ZvZD5RNcYVdmkAEbtf9yXmbvqVh/qk57xh3t52axYoZ5gXyDim8y6o5V0CWlOv
lkBtCobkX7ftXL9EqaFQDh7d2y1fSgKOV/gQ1UZYnUSRNM7e60iREGhDvAzQHpcgffg/Gp49y9ki
FVLpT4kPw9KR1wrI1PZWUOovvSWwjrR9qz4KsjKni/vwbNXmfz+zODVlzAUcVq1hn2PhIPrPibBC
+7JmgtrquReyYxiJmE3h1A2fvXrIhfeVibvK3lIrRu1u4BanNJ03XxykBmi/tEAXX4uaxEbzoGW2
x684iiUXD0ZENKQjfsablBoTWNIjAdyr3Z4NB8J6uIyFNZW0pWk7N0ENqQ7QTh35Yb/nB9Jv5F24
ctmvDWH2uWcrDzGGDDYwhCZ655tj1D2srMmaAeoaDASOqUsx6Pcesg/FBo0DZXAnfPRud1Dv2N1T
eIz05P620ZVJoynek8YHdFbx+32SlUbOlXoOfGK2pu22aAV8GyA6nLMt6vzvZ1NXhOAeSDIsjTfo
PAEQoFrxpUv3HUim/higthdIdPqkbuJ+n30Bu6FHklundteZVWiLa6WIRW+HJxp0QVQU+0AOczma
IEs8HkxC/X7k3tmZhtxChooEBBKrqi6+Y5FWRrcUvfwxOPdIUwa7eGgqZTaoF4LOhrry2YClpYe0
DDJkK9t8eSr/b3QwdnUttXGvRnmPROb4rREyfH+sIDkXdgOIkPDGRT8GwmM6RldbpUczG/ZcUd1n
kZsEhzFyb2/rhUFcmKAupDwvCiUG2eme597y5AvHtcyPNfr/T1y+cmznrUWFlhem5lN9trf5tkDX
MSRe9mlSI9HxIahvAxREuLU36LIdFHtRiv3RuLi0Mzu3vhNwhrAFtF7VMxWJPCjDiNraDliIfDCi
fy1Rjm5mwOBGBYepySM9hl6PmDFmLOiMNxB5ZfYWfB5Io1WkVCCiqQHLczkqnx35US2SHhj3lmTi
RHpkv27vhcWJg3bPzzMafIaU85E4YWriAhu6Z7dp6VugTCSi7IhD6tw2tDRvSFijoowuGNTlqZ2g
loPUi0k7oOm/JeGwSYoXNXub82tc+/fxPdLjKM/P+hEzDuRy2pI86sNQyAfg5Du3ZkjGmUWpA28S
/zU0CUR655aoQUE2z+9ZsR72UDwAE5UQBXpbZWsP6WtU0GwGUAP8QuUQgfHlgED35CtSCAXBRtCL
PWt6uc0yziCTKbHLTb7WnbvkH87NUduuVyFxygxYqkCId/IXw/tGOL7wvslxNlDGf0nngvfexeCo
1RqRl9SGGIOTushIc5akUG3+S+5DgNRQ0MOtBLwwgDRo57icwUhjhiyqp8EFsgt6glImblRfXitc
UBN3ZYW6+7I4SEIhgaae9Br1NqhUeg40iw8Q1WP619vHiW5ooG3R3XNyVAkpU8NWzOyZ9E1NQUr2
Lr/z2T5EVa3pSBA70V0+PPLjHV62a9UuGi33j30UY0FihZf7VfEyCNVSAOfb4KI/HMxyRtqZBBxz
0iY6oOtXtZ5vj/cHh3R2k1zZo45aJmdKiEUeXNFOmkdpMjoIaVpQbM5Qy8vs3hk/8csJrRG/M5vE
NmTz9if8yBDe+gTKV3ZzzqmWIOujsm+JemzQ5JNnnZlHTo2W1WinoPGi58JjGzdGlb/JzccI0N6U
bVAw1NV8Fwe/89KUITY47JqiQXTyMGV2XEt3KgO9Q7XXC+ZUN+WmkbltL/b6uFIPWN40QCypyPoD
f0B7e6+R5bYNlMGFugSre/b8f7WBMCz+DPShsgbeDrbG7XmjPP8/KwdI3g9LLUo6lPcqRg09ljwz
uANgbqJR5CUKOv4ohqQHk7PhKeMEzjc0rd82u7xjzuxSbmwo/UYWY3lwax6v+84Is96SEB+I3gkF
nliMrZ554Qrb7w6ttul9EIBpJOSJ3EtGIL+mMVC/Uq+HUOLMdvnK19ENO//MioJKLlgxZTz6qLA1
USG+NXVYikqMiBx+JcUd8nuJiqrTBhxFSs+QauutFh1o1tR/7M7MO3MqEZBd6iGYMCKaUH2shhR0
ViSD/QVMI7IHAXc1MzxtJL6fQPbOZLxdhZwBdygKF1kLDhwQUxuSdBJ2CsTS5dOYbwswK99etKVp
wSsIoDOkVcEUQoc8ndxnsleorVsNdymki4rwAXt1EEM97jLoBLp+QfpxvyaPvrBH0aIlgA8QbS2g
DaJnRSkzqKQxnTuxzzWX25Ns13lpDVlqCv3fPVjmFYAtEJeBpwSlHRoooGkpWh1EtXPF4ViIAen6
55ixZB5Z+R16ZcSHlSmlshn/2Jvxo4CzgHeOpjftRCaTJk7o3DFu88dh8HmzgF20eIs6izYhU0gg
ZBNiMR95v1e2SQb9ytvfsHAxgqQXACAwaeJhQ4tCF2KS8FWode6DGvDIMIuERRMl85VMlZ6sddX+
FBwpPw0IMDBJ8HEsqCSpqyKZtJbJUrl3Y3nM7iZRYh4SpWGgXhj7MihUmnw7tNjxQlGNht+AbTlD
3T8btdYMx4nfM5MKkUVZGPXRA8kWwuPCapVI1dumbHdtqD5BN1IwFH6U9UkB43fnFZleanBmELlt
TAHSnxVXFzbTBpzF9ND9FMdGJC3Yuy2RHZEKrlsB/kYSymnFxS9tZPg8UIGgBgJAL7WRh4At/TCN
kRZJshfwr9+LzKfS33flXS083V5UOm//s7EAGAbiAPVFSI1RkVuiNj24WfLeFT1TEzfQKt1oHPS2
goIU/XcH0kGgwV7GutdThQGqeK2MTsOK/u8DEBZDXhfFQBplWXStPylM2bulaHmDardlYM0SsEVu
gPxwV02bLNymqOTL4i+2fcxbEByXMuhiXrPIP92ejaUtLoPPGVqVUHXAM/AywpSySepEqehdxnsv
21+jdowLUslEye9WA3Qq5fHPuFF4Qi0cwG0gqi9tgWws7YOs7V2+iT4BwySxIiMGC4/yr44pdCgA
t/wKGmh5sc9sUrepXw18kfNd7woe80tQ7ciz8wJXqL/Nk9oGvMUYW7DpcAPxssngm1W03DyBV6ca
fSzaXGpmwSJ9OeipaMBmyTW9m4o7MdqU7V5KDnF7hFpvY4aDnqNLpyp2XAQXOhnZYVpjYlpc4bMP
oI5W1aalOM67TQgYU0pSMkiZ5Z1EkIe3oBZTMnElxl8b8fxBZ8kTXOFyFMlY5mjk7gau3pSptpfa
tfzj4p2LA/xnZqlnC9NDQk2LMLMjUztcXBosXuWFvAmZgUDGDtmaWe8tsCKJpJJ9+9j8h331xzid
Y/UGXulHEYNsEusgy3phItuuvprT02PtrARdyysIZURc9bNkA7WHGa9Ckr2GLSV9K1mniR8z4DvH
B8F71lZMLU/qTDwozNbw7rxcvDDwBz5kq97ts999eJDBVO3h9Z4ZaF9DLiz3rO+8+f5vJhOdWOCr
nsnxr6KnvMnYpsMhbXF3qaDbsSQ8lwpoLeuMRjrJUdtm0zZO8Pu24R+q4qvDeWaYugqgV6UmudTj
cE5g4HsAVeXTxAJuUsAHwg8Gs35xHhE2hJidD5mMTd8fikZ1NAR3fRPpkCXdRKIblKeSfeS9FvTH
NnJdA5JqLd+RWHTUbuVFOfuLW59MRQl12TdDm2OuwC2UbFRk2PzeaZi1nsWlqUFaDSyXM6cmwj3K
bwVDn7cTxCrcSDtIVmBmrS7UBUmfPcmWfchbGwl4AcA8nHzWT1rlMhkaHyaP5Jp34pkDXvByfgCR
2bYC9uQ0THYvOAPe97dXcOFoAL/DogkIHOt4jVBfiU7kgCuYeTbsdNoO3r0kbCCCbozisZTWGA6X
jUGYAHTDuC3pPgwvnIaYSSWcwwwEyI4v9FAmIHL8i0UPftZFK9HnwkpjbP+ao/wbIOMcqNzF3tVI
tfdsSxn/q8n7Y4AGUESDJEFrnO3dIqn1kpXNMfvwt74tTehx69eI6eeNSW3c8+H8eJ6za6Fkil6s
RwxnJ5FuZap+cCu3fjjlIsVCaOKsww/no0cPQDheqZFvETeZXxqV2Bh1c2QaojQbFSfFG1gQNYlA
8lTHyqu2fNgc4nEtRU2nP+dwBwNGnx3QeehFottxwb/M++hfw95k85OmeMVdMCazgnzDK7raj/Fb
x0m/EdwrWymqq4xIbfaXwOt/vgF9kvgAoF+hBXXpzjuxaLVAwJYtyvuAf0AtHdLgsu/rIr+5fRKX
bsSZ3OWPKSrOiMoh1ypBxukolWOZOc1riXzoGNZ7ltmGvyrJiA4eeFi8NRX4xY2Fl8NPdgDFLcoj
CrHnVRXHwHCbq4TRemgVD1GztsUWwpr52fvHzPzvZ/u3HrIiGlWvd9nRUcPR6updrg9FRdo3v7Wr
9tju1ImAmigZQT6ZfXArE/zTvHa1x88+gFrLpuCiKpECJIM3g9W5kN8ISWy2dq03p6NkCdY7Qybj
ELFkNO66xGn0wW50vCJy535lree1vPoUUUS3uTqnHmjaFt8b0xbVJCTkkrsBOuXAoLAgE62MpHqN
IhvxH6nFh/K1qRsiTLo33WntQ6O33tvtD6EJOf/Z32cfQj0pyjjPpzTMkRY6djl5xfxzD3XqNArE
CewUyqIJVuRBifQO71a+30/xA1dZzaTXcWs0pQUGkPgYoEM1+0s6qX++DNl7PPDmRDNN5F0jBNbU
MBxcoctfQ638GptdkH7cHv/iOqAfa6aUB2M0/bhQhWaUuAjrkA0cg6wuyJM9NjTkKjNzrwHj5Rp+
cPGszYVE4KZx4dJnLUPFo0/baHBB9hFthXqKP8Ygylb6yReP2pkV6qgNmuAlCldi7uJW3EO02N8V
QhBYudRoj7dn8EdK6Goro7SCYEeDxDlNkaK2bFaFDaYQ8VRnNda45W3eRtP8E2MFdvGK3WINv4xo
w25rcxyPue3vX+LNaGnvreVvCrO1OLu3su/gQ1L0ut3g9858DK1EXwsIloJzDQ/1P99KeQDwswJR
UMADRHxA8pEMHLIC3gGaPzHPE7V0PP+hOfw3mbgLs5Rn98DHEcoNtjJTHEL2PfceO2GjZkcJMLD0
VHDwMrcXZXH9z8ZJvSDzWOXiQE0GV+nCcZsPQ2XmbVdtZDVc67peSsZgcEhhzeqMOKfU4CqwPKd+
WA1ubvbbxuLt7MQZzC/5cV5d0OLvZSuza+f2ABfP7ZlRaoAdM8xtCRn8J9N7OyiChXpR5eK+qgOJ
BLngEwCAlZVwb/mGPrNKBZQp2PTULMBQ+T43B0dqJkCbj5UDPbUqO4D5iPeQ1TWZdM1rLK/nnzmm
H5Vci0jTQ2XbZaXmyOPdgAKTyvQrzvA/HI9/zdCXQQKluLYpUOjSkOY/xZqqd+w29AivfPlvXRYQ
hXtk1mLPpdIE0v78zCWJ1mmJBoynHh9zLWj03JB1/FTTFeRMmxCKuaEBZ7yRhklvPAvwZLvKfAMI
JEPkTnX2ptUfpbJhPnzmmx924FzTZXHtybJUOrv4OGp7cxXTZbGAo5R6ph/ZdXvfRK4qGmO/SdEa
oEO8PDekeBe1KmlAcaT9fWL3wj6105lQg741g6UvMl8PzTTfx4rZFJWuFGv1/8X3Eu5dARJ1YGCi
ReMYIes6scKt4Ymv/OjI7ZvMgG3Hvn10/8Ny/2uGCjc92c+mGTzhRowlgqYBpRBRfWzSI1p9zBLN
Sgh5eEBFVCPBXpOwIVTA1XLEH6nisPlxYAqShDsu7nQ+5FbO+NocUDdnyIilynfN4IIjThfjQM88
S2Ly+3aVAHHZcZ5NN3UZDV6udBzb4laIcysK97F2V5bRW6GdtMjJ/GI3sW/C9JCy26hxvLY1wHu5
ZdR9qa0B1pcGDboCXBizFOWVmm+oBs0g5SPci1IOH2LYzXbEwRgKmdt3aSqtzfK8aemY4dygQD0F
Gk2MghIgAv+ulk8C2xAQ4bahFebblF8rFyzdFSgtsiB1nlkSaQYSdWwEfsg9nOAPP/+sgw0LuvC2
VOz+8/bOXjKEGjuSPbyGlmC668pjpF6dmczcoSyNqYATY9qnouqdKQ+PqrjmrRfqe0A5IakJ+b1Z
X4ryDGOM97nXoTQ65Yodt0/9kEKkrdPVditoO63gtkL4rWV/2dX6E5efm6UuQZ9rhFgKlNENwRBS
b8PyNV7jfFjaHmcm6Br5JA1jnjHQZOzq1747VtUAvT0rTESixm4Vr92uS+uGrCkHFAIQGeAAuNyN
TOiVApMzo9sESOPEePYp93zrqH3rBKgU/u0mQeM9qN/g/1DshtLepTFfrYYoCKCCKQKwUlkd/yG8
5zxR4pV74/pMX9qhj5gaR0noww6jbRvlfVJeC/SCPtwezPVr5tII5cqbLoEAYwRkDJAOpc6LHrtl
8pG1bltZeLjDDMTT5uoPsql0ehtihyPbASrvSgOnD+onop+BByetOTGGX0NapNvkr3z4xYzPqbRT
xq8RGYQiYAwJqIFSjJyg+RWEv0VAG8ZtphYOL2743PBx0/RtD6WJlWm53r+X30vNPdDioaT0QJ2l
+Wmc7hunNjqZoJVF9ldQw2uWqAVIAVRBuwwsVcomUDexVJqx/4K+PJ2NWKA1VjB7C9gajAwXBNJh
6C9Fl/bl7sWgmCAeNIwsTg5CFzh1YVbd4yAMpOzbxwxsQarV1yzp44kAVBKJrI4GWxJ6dsNu2k7n
so8oAx9hj5LShl9rUr+Ok2W4edQ/wAGmojxMfV7fgSZ1qPkRdRDOM9WqHElcgF+4i6PfK3ty4XzN
V4oCJBy4oa94rYScU2vAfHhXrHBFDzqHXq/cVMZHTXqA1E1RHjs5IDHzWPkSuiCJlN8XzH0DmFH4
HUm7KIh+peqXgr43aHa3rxChZFrfypuVDbLymbROiM8VcGGeyLudGPMWKGnNRinDLRKu8SkYm7V2
kB9Og8ubHfcfAC4zlelcbKOeEKBgS9IYWFZ3lxOk00pylPXPz09R/zztX15e3t7e7u4+tk9IsZHv
niT6118vC+wjj4P+vplnh24FLQJZ7kHTKrnBHjgLItuDJVlgRDr4dmg3O8H2LOEhtSdH3nBmfpRN
1lYikmyjp1Xa7uv7eVYhU2b+dchuXLWuh5qvygk0z1wJwARiNRCc8kFuxbzVzhpEcSFVjrIm7hMw
kMxQYVp5hgsiJaxaRXbZbfCmWZMDUpe7zJTBEX57grn5eqcXeKbbAb0kelau0nIjK0TC2Gqym5Pj
qIMZXH89+uS3SErjtH/bBqQnz7dN/mBXrkyiTQocMnP8RpOSKWiNKMBFLrvG7lCd3KP1bh2MRB91
LSSf1uaI1mniWgRu5aE+OY6jO1vTtEmEwRv3u5V7deFBiKk++xoq/gkmlM3ZvJBdhYRm3hn1E4B8
oRs5ul7uh22CbNJ2Ddq0ZlSgqsrY0RCiHTAFeHA+6+/jZ5mYwouwn+6gaNY9N1CSfvQfV+Z9vqZu
zDsN4GTDCE/woMS8Gwfj/XC0jsfMsI6BzpD3knzOk26lUJsj+aa6MzDvjxHRP3iSH5176dQSZ2Uj
0LoyCD3nqQcxDF4p2syNd3n7VFki++NQy653aB8OVrVPQmv/wluaaaPvR+d+3wPf+T1ulTV44uKm
PzM8e9mz0gVUgJAe5mF44gxezw/aY9XZZYz3v9UIr7enfSHLhFGCIOqnL1pES9ClsQH0HXnINjhh
KZn2nfbUTyDvOA3+wXtRQj16CCA8tjK11yEwoMGQeAIjFNoMoEN0aRNExEwfDr7qFlhRyXwq7NxZ
Gdb13XxpYg5lzuYwC6Gk3Hue4rK2uAXg1oys0GT0jry8oJrmiM4qFGPNInVSAURohcRnFHcwOqPX
fYe5q3bxE/fAG7mFDepkB2/FPf5UJagzAyJXAD01SAyDc4HaojJXjryf1BglOPK7XaBrZql/Bgb4
yvWEoPxv5VZGHkq73JZ2fQAawprnILV9wloPiRE6kTGQk2RXJDKje7Bkk5jMX9/ib4UdGglh9BfA
F/V+J22SA7NpdN/y9GBTgif/kbHUlREt7oyzAVG7UU6rNGSUSnGNwvLvn/LjWh/fT4GAmjIg0lXQ
M4IgdFakvdwYCsr0TdopitsYoi7svBPzUFiRhRkzJyd+D4zJ8be1zb3UVkXUXW4Fu4A0dmPHWETv
gcc8gNzb8e769Xt1wQWiVoPXC7CVC3QPkdqFmZqEqguVObM136uNYk173iS+m4S693L7jCykxoCN
ODNHnRGYS5Mpi1S3NdGfDmi+pZjIAxHN/MiN0IrswERMTRTjtl26eXN2rBd2qZPie3UgVgKGKdvq
ttnkdyEZSAcagZdy09ndnWfeNrjgT3/Q1hpEK8BKQvduThWEuKNkUF3PjgzBaXZYWIt1yhWfs2aG
CkYFiIYhawozCAOdYePfa3bkFLrydns0C+AJaLMAPP7/h0M9OxJIPCtl36vua7ZBA44V3wMR++Af
5P1kt1DIUHBFIqn5xq0Znn8wfXTAPAfddLRSga+VGqCMUD5PpFF1m325lT/kbWJUpmgo9vgY/5JO
t4c5bz7aGKQXkL0QgflVaPYdNvJKru8CzRVKMxQJPBSKaD7aA9b0OZaiWWSf/7VEzaffCAHE8CLN
1QKz16UAuNZ9LRhx+yibPafzKyHd7MKuByZD3QLsQnDb8zY6u5lqtK40U5ppbraPHuVH3liTPFue
uT8G6Go/hAS50ZsNyAfGATL8wd+zlriy2ZdnDQ8NaGVJYAmk0/cApWhKJ5eaKx7Yj3LLf1XfIDIz
+Qd+5U25aAlRwgzOQZMqkliXE9amntgqTa+5oM8oH6JfCuTTLBQzwe48fSgr227ROZ1bo3IcTSx3
oeS1GtJzM1wMTTL5vX/PHaqdcsfGevUO6Uk+JWsv/IWLbw6F/gySuskjNDB7PAez2hG8Bo/iF/e7
XWM/XnJQ5zaoy1XLC4UL405DQBt0pP9AR9ix+s6tZoU8Y6HWoOIOR+8PXqNoPKJhB1zoQYUpzTzX
iGuSnPqnDX8aDV3S6z1nbsNj8nTbVywkimAQAC4OuRg0GdMskgnbZYzawCC7VUhpB3iSSrsW92eA
qjB45glvpcAACDoES/V213+usqAszu3ZF1BzC+1hH2JW+ILKQEPXPVHMwBI+a1vevNzxBsg93pKn
yF4TV7z2JcBBzMUzYErA3CRSD7VRrVIOZFCeq7CT5fGbsuK20zfT9NbtCV6yA7V0zC2YEmeJhMsj
WMllXbdFzbisVmwRh/4qJ19xQPnWmQU/sCsBwvzTLjykiOQChywGXghgo6Kbx0YhhsxHEfNuwsAJ
x32VGTnUGUxeaIWVeFO8Wjek4UFZh3IU1LNmBO3lyPgA8JhxEiSXme64cssWOzXaFBpR0InmMS+e
9xVCySQ6sICZ+I/TcJJyIvFPiNJ0RbCHL9b/aB3FeywSfXriUMHGn7+rjzx3NPWxr3QWPU/+bhyg
OOZZnm+0tdGgeUGGdBL4/1LSvsQJaTpTLhGYp6iBPQ3xTvBXEDpXVwJGiSsUceUsbHh154iQZ0mz
+UWZBapnlvUIoVMFacQIxAlmEkalE/CFb5bt6K3snCXLqjgz/0ODBmTH8846u+1EaQA7IFPJrjww
6OsewC/vC3yxqQdMcihpqa3UcXYvaeNaoX9paecOJSRmESqh2ELdGz1TlT4UFGTAb4CT4AjjQWMj
3krZk8CR4pAGVptvQZQuR4fJ30bqMdNiveQObK+znBMw+gSy5E9t3E2TVVfEl09cCzRm8c77Tqya
Aqiaa4vJn5PvsDykjYceTrtN3vxU7yTSxrq641+zrSTes+pkhRHxeqtS9wL+dvtwXsfxPzsYrGYS
Un9oLqQGKovgLG0mpOMgZXvC+6kC9hhckm1Z+E5RN6NRdQlvxJXQbUqpvm8SGVxdY/noy2lr8Jyn
6pLmGX2afafzCKEXk+uNkCoh4YVUICX48EiXKcPm9ndfA0BmrJ0GZBriWQyBjieFgO/lyVeTJ6FW
kw0o/tI7npE3QQJ9gxAA9m6AYp7gDZZW4KwhJC4sKY3+Vtwa7kqRJMgU4zE4Z5Jp59blAMpH1eS5
RQQph4bL7yMcWbHqCShMSImVjOXmFCjPIbfifa6TLzCt4uUOqnGIYrB0LCh6slCyFes/pbnt9brg
9JzVsXbfGOFT32wBx5S83+Jql9W8IS4dLMxizJDNwTtYoiVZ5DgX2LjO/Keo1VSTZVAu6j3WM8e8
C+w65CDK29W1MwWeuOUDprPQV0LaaCoMFcLtptaXzVo4efW2EMGowmsStF2hD4Kon/ITXQPe9aj2
n6pYRKYtqnWZjSV9Fsu2KiEfrRaQQiNuStXWfHaCJlqdWU0YRRt15NcQCtdJAnwNyOZRVodwDVwH
dd/5ERsWoNjwn7hHNdDT+PD/SPuuJceRJdkvghm0eM0EQAUUWQKlXmDdXdXQWuPr11Fn7w6Z5CVs
dq1Ht00FUkVGRni4T395EHPNFA2lMd5ZsjkMVh5Zkn8UZKsJbEBzCrkifHZMiz+iI6L/u9xm0NtK
SYzq2NfUb5R4XyiWJhwUyTSMV80LZKpxa/O4hKfM0i7JSvTm4J4GsfVy353520yBOEORDdhRr75K
wgDvXcnJHjvtoZIN0rTvxfA9HeJ5k6nzih/6ydBe2cbrExUq/BVMIpe2J2kQoW1QBp6oP8B5+Gbw
NHGAxpGw3Hc6FfttIp9axeZ9UzTrX+kj/zS8ytY0mkp8EKhmySKRTspLppuDb/acZYB/f83pXF/4
WNqzj2QvpK5StLAqAg90icaRazajZEnaPnAV1A3bo2DJB+jKv0vBVnvk4PVrU6C8srJMP4UhZqrA
jIBTuIBYF/zG5VRJ6AwdOkUPvGZIrOJxql7zyhqDjV9Q1f9uOacvN1X3kc8xkWQnnP7UvKkKGw24
oFEhQr5BjqG3oI8IZW3Cl1bamzK3mSe0JjykqRX7JwhlyLXFJdvOIEJqKY/SFyqk/rPx1Ma7GlQS
LZK73LesPoagIOgEt9vP7YdmkBEyr9Euek4myLHk+1ZZw3D+0J7fGzyTR5C5rJczCDV5qtuoNpod
STM+RYFr9DTZR/FbVZF8myVvaGnCpY3m/I/8FBfbRDHn0AlaW1XexNGcvtRgF3BPMpDhxV6bzA4e
22iOqp8SqX6CtyH56KENfVq6R2g0nDTVBp+99unLO6330mRX5UegDMNFg9xRNVue3bw8pMCVRqTn
doFOSxSOi9e8NkvNqsZDvYm0x/IdTSr3b8IbNzgKTSoA+gjRkFtRmIT4pDVtwHNq4LWJrVYU2Pgq
2IEJvzcB1kqJGG30lk5u0aJdzUL7W0Nz9HPtVZ2qkyuviXrcupYuPmcJ6s6cSJpDzGho/MCb3ExG
26/dJOaAInrIkyJ8bScqy5bMJ6YurtFp3DidF5YZ99Wl4jhnMhd4XE6yLAXPUUmNRiOKaoNZqc4z
go7zldm/fvIjNkb0D2e/cAiDnupyuGjvluS6DkKv5R843DzxPLphoJOmBJ4iX2gSraSZCJiT9gKC
5l7HcQynnaGv0tpdvbPwJdJ/GpGW/Brbcp3FpVjJnRR6ha4MIOmLjAelE8dN1WsCHaYmdxot1V8K
YTgFLd8eciMYzSKbQAoWCuJ7oXYGnfg0McVKKL5Kzl+Del8/7fGFECaFyoAIEjzQ713OFfqRtChr
wsjrfGlbR7FpaDUFlL3RNmVjh11vNdwuj3soyT3F3GtaO0ZtJxrgyr/vn5nrIiWK3WDeQliIhdM1
lXHkailLk5oViaduEkCahDfNnlw4q0Smor8TlW1NxI/kCKog777la4DQYhlqvhJuWEAYFSZW6YHF
EBsjTD21esgNuw7AybMtkpPme5L6J9bcrCE+2i34h1a1Gr0xc59/L8WXEYwBYb5IaRQAmr4PPJDV
qU/1MtrDFLQAWyopX6EOrphw5QF4lV5iPnkJG85OtCCnMoe4K/FENZO8EW7IjoemAYonhYRIHedU
Hotw5a69sZtRhEMkAn0NJHHZ7ASXA+Mb8XXq1YBEOM0auc2y1Zhr5OLHM9dIJA41cOr48cL0oE2v
w5cm7cuHXqdrif2fmtClJWQh0K8DMBJy38gxXc6eVmd+IYVJ6k3pvA9iV572Qq25fudUXjXL1lB8
lNO2p4gtTE72X+7vt+sEKNI7QLiAywWigwKU2S/NZyInd37oh14tLDRY8UCSCR2fdp+6eR2TrN7w
a70r1/vl0iRzuNIJXFFCb4TeIiaSiB1JJQENWB/zrHxzSDLdH+EyAGZ+kdzVUPMCWRAo9ZgDNWbF
CKZKLfKkcEjNsJsbwhc85QYtofctXRf1MZeQhQSyz5DgNdjIvqiaYBS0OPaK/DCpj0E/g/YHvWbi
NzI6yi/wlaa5VdlCTAZH1Y9Ga88u+HlI15BcPCRrFdxrgAu+B7yRSKGDfXoRLrxcW60t41jk0thr
OXdY6CVEmnFPyqNvczMp81121FGSnEhzkjxDPdXjNiiR5oOsXL4yNdd1peVTZKQPABddCNKZ81Ty
Y1YX4MryavmrLF/6+rHhTlIGSajQCiKi+mjqjz1lNCXUiuW9D7k+hJdiJ0KZ0rq/TLe23+IwgL9E
7QeXzeWsJEU1DgKUOLxOkhAOGV2+qaW4BS63mLexVqUmgoS198stoyBnAqcP1gI3C2NUSZpQyMIo
8dJQ17dy3/C7ofsQ2v4AFNKMJ15srLyYbmRAfvgTsPIQGF+4Ii7HOVU+xDkmzOos/5Gn3aQJ0GTA
e0NuSPY8IhhvIkvoLH0NFnzrwCng7UELPr9kx5gwSxy6MsYjPPY0tZ9dAQwnSYZel7aeV3zXcq+w
J1sDAZWABAtI/NhmG6kb+EnTwwQJDsgfSRGc18olc8s5i+cmlmU9u9p8+GZ0+ceJFzYCEfSEdDPi
9i8J0IVXPv+YJAJNqSZx4pGMK6WpWzvm3DQTDKmBZCAcqhJPLxUN1CwjR+NUACSp1PDc1QodtFNZ
tvn3Z0PDCx+9SyoQj2wENoehMPNGk3jtFKNh9sWXKjOUAhqPJc5jtrZFr2/ZRRxJRsCjACeEm5yZ
3qJPwrnAGNGuKtjFoItQUR+r/SzMTxA9X5QctMQMEKtuha4EMixGq64cdpHZcjWoEPQ5txJg7O2u
Ub+0eJJAbcVFh2wWV1vaFwd1tdlQbkKiG+1dYPC5/NQWxBhlNgtYjuzQKUi7olWP6NJDAz24eY/W
VL7ZJGt8PTf3H6YIvOpQMEPmg/HgfKFMkjwpiWdkjQkqb+ieP3MzzfIX5Lql2u7wQh/1Q8Ob6Pnl
g7UoaDmq7KDRQ7fURg2QarBsMy3vi+UslqnHF33kcoWOFmo9TU+xHHoJaOyP+QwFN0X3MzqVw8e/
3ovIX6DuBoQm1OV/YvSzs6dIQVKOZZt6oCZCt+1BUsyhsuQclCyf9y1dt45jC56bYlwlmFUhACU1
qSe66LncvWup3frWW/ceURAIWKmNJsx9mVANUn/ZMYZ+1zY4qqvV6OuYFohfHc4MUpSLoDVz5CHH
K81JlGYe0tONWYgCGMcSSEz/+wvwwgzjoCu9SLN4SDIvm2N0Ke/BNRWKB7DHjGu5zhvvqIsRscGt
WAUh3+kwJT2Lm7kg2pv+AfFkHSowtLWQAovscSCofT2vrKh4vXOBVQYIEJHYoqTMxBvg8Y/7Oioz
D3AzCwn3X5PXuLH9HR8bYsemDnDJYDYn9QDx1+mA+2Mt+LpxOV18wPKB57t3UiPAFPPMq/ncIJNq
pFaQTLl9f5w3simY4LNxMnFFIBdA7pdF5pWm6p+6wQR1nAi1XnBh2py4bV7Eeq/m2xWrN+6mC6uM
M1T1pobiCQanHb/qPxlBbSox5feRIhO8q6m0p9b0+/G+0Rt3BWyCChvUdHjw/SRaziaUD8QAHAZt
5nEJXpSgRv2NSwNKFl2f0KiPuE03iCOV82INUHoj9bw8x4GpAbAMOVVW9x0VnACFoi71UrDzHeN2
LAVcxYHc0aDkBICxlGrWn5fc22vAJ1NLxrSoFacsirag0ZRkr2EQ918JZzT9F957zYRUdN9xoOQw
9DpE+0gFJtlakMva5GNVm91AmcEjEtVNqaIYMRh/OEgHK/aYFHKBlKKhWEI6hr+lMQoisxvjOnEh
5D3mtMhV3Aiy0uaDeX/6bx7lhQQMtzQuQBSVLje0WPSKUpVV6iGT0HK9qTdECECP4D9qBh0cBQVr
nSYR2KAGiv5edLbe/wDxxmUElbZ/PoA50rLM5zFEsfBQjredwgNC2kWQpk72DdTYJZqAcfYP2ClH
Wwe8FKURO2yIcuA6MCy3f2vuPXzFLKftUxtgxiNiZM+V6qLa8r/4TECdQY8K5nlkcBgnPqDxdSrj
OQV72Hf0i9/GDhfKIOWt7agz+8FWa9LrBI8kWgUdrZV3zn/IgMTuqVGndERwnux830KZMhFpnez6
cVdHuPFJpRF+TUfhmtoLN5+M8jkwvkBr4mV2uaodEuTcPAqpV0zbSj10VUKS0EZ+UEIvcyx9d0Nk
tcjt97FA+uR9AgO9v4+gwJKg/QcFzGqnS6/GRNUB3WxvU/w0Ad6QmXXFkWGt6H7LA+ANhYc83vPL
0+3yW7mwjoYpNlIPVf3eDDq1NKts8omBKbdQTlVJmmbFtq65NXasG0+aBSkI3qSlIQcKN5eWoa3k
V4kqY5ZUPtg2o9QAaDDND0pWlSuX860YAIVHSI8g+gZnGRMSl1oVKPUcwaFLggw+626yYqN4RZln
zyfVWrnk5v2BoBYq3sDo4xdzqDjEl1EHHhePz9DmJBh23JEWtFjtizrZqAdEb8lsTuHatbU4Cyaw
lM7NMrejr4eRH1dd5lUqUauTprgdf9BtHFAuOZTjZqpXHjbXKC5sdJD3IrOMoisAZMwSjkrVCCEk
+7ypRw4CyCKoZf0WAVZvSCe+oRiin0JEQ7HFTWbfUM3mcZMC1G+Ay3r+K0x7X175pFv+DHgZ0Nxq
gM6gQn25qfhK4KKO4xAbhUa/Bw8toCOt8ixyjeJChDo8CEUVUJ7LItoBsbvyvLyVHpDgogw8vFAa
B1fWpflE80Nwmie5B1Eiosbv2oTqnrzltL0kbfKx3aTBY603VrQm9XYz2oZRUV50IJB7ZDykLGRA
EfWwPChkrB4bPjcNCIP4sZX0Ga35gjbqW9866OUnQWYragPXiLdgaaHNfhZQyAsh0glesYcxetVT
k/cpWPjuu/EbxxA6rQjBkRpEzoo9htzUKrGQCbkHpWrKSbug6cGJ4Rpr+Job9SEgmPDiNpb0pAqQ
yOUyVFWn6mUi5V7q1M/cLiMNhXgWeXoSnv7URFzjcryVE7ywx+y6Yc77tg5hryBuaMt/l6aNp+/5
4ZQ4KnkroWfuNVBLXL29b5z4C7vMRZPnQqPPsZh7/R+8AxL5kIe/cm2jFCUoM6DiVOvEV1xwdPHj
c8MdfHxOaaaJNaJ1qDsUpVWkK0jSG+fv4ouWLXAWUHKzrPp4duYeiuRLl0Bp9nyGXT8SIfxuxlWy
kJv2AFXjwU+Jpk6WXWia0khrStibRrRPbpFsJbtiEz6PWHMg6ylPaOkuXTJWX1G6HYj5lR38hrze
39k/SAnG9y6xyf98B3P8sh4tx6GBHXAADQkxiISCMAGdK/bdd/exaUwnB6S1JHvvefj9+LiWfr2V
Cr6wz1zjTd5LlVAt804AZwUHYe3g1VLEm3Ff+Bh+iEdhZD4Gv++P+1al49wuyzwUTR1YJiKMu6OT
QtBkj0c2TX3IW2xMaXff2I0H0oUt9lqVhyjVQ4xR1w49WGDj9uRPr2PwvQqMuZUiujDFXKWZnsjF
JGFY0jFDew0yMegM7g/NgKctqeWH+HMARNH11zLatz3XP/uILawoQYCgIsSJnoRtUZGuoLzLv/Lz
PvkGMmdOTA60K4VVPYvqSr7mpnM+s8z4MGyfYUhnzC4vPaoCoHSxPUJ4bjU4vumzllQ2SF4BnGDZ
NOpB5WQ1AKZT4Q4L5lGxMwHNDmDA33HQHdaW2k5i17/EN17pKK/bRvyA/GSGIqFRr7GXL1vm+tj+
8zGMu8o7IQ1HAescl24fWiPeNRyF6gLa4FPgdg6Zya3lxW7v4n9MLr9/5iGXRy/IZTDPkuIIsd2C
F1V+B65YWKUSYQ8nKkJg+z/Th2KWtB7HwZikdnTE+gGQGpXiUdk/8JmLRxzXW9xKnwzrhK7sMdfR
4AvqMCgQiCqsHk318bHwkLswfdISAd2HIfnKzNA1tvfdAnMF/LdVYELB34NkAntkagEAuqatR2eq
DpFfgygYubDqo66I5H/pqS134UocwyzhYlFD9xHY5hcEKELuyyWcqzpJu3yA7pZZuSX5tV/reVwW
5mxbXhlgbpNGUnuOi8bRGSS3UEJS+/9+zi5GwFwXEpLOvNxhBGoyWkMS064kYB9IFImkoob7ogxK
8/4yMc89dkw/m/Vs34+gIUk6DiaFClp8iouHAcQ4VlaGddxXVpg7YgpS3yhlqIYBBWhL75Ld/naU
/fTeWj6ykcXb/TGx1/5/m8ODAyKdSOizqpYtqI8zecCOH2h4grTXDrKWRCbKprGVjWxGyJI2G5Ar
Og/zCIk2Dr2oGZqLv+5/xq2DjuX8f59hsM+OGE1fegkxcyeJd/0UkFlSaYV2hb5TSRKbfNARbaYS
r66EPcs+vN6n/9hlZzvl6yToMfx0V74Mlv/ROeUTv7JX2TuRmWSDZy5jEKzEc2ZATU9vQJFvCh0R
h2hRcP+suncpKiweCMvC+C0nCpmQBkLBa0jWUgi3t+8/Q2WeFD6YekF4jqG+nOgaieDKNkLa6NKh
+EVeg+UaPzwQZcJBuxhkLKYaui2GGnO0QRw/a6afPVWhBZqjObcbaKlUJAVSGcre3aav7KL3d3JS
0nneoHuhNR4aaG7c32e3/R6yaCggLeJUzG0JfHo/tQaOcMdvGsDY0HZtoLZo+YL1fzPEONhajfUa
RGk4xTb0rnb7brsm7PT/2VT/jIVxsdwIzZIkxJFpwdgQ49QKtkYEM/zVg9Lw0YTmN70/ptuHFLkS
FN+gjQf8yOUi60LQyX7Mj04kAKII9YW6rUnaf3cAbGhop/Yf4tbuojXIAhPX/ef0nJllXP0MSgwl
CzGXI/9sBAVJ3wLZJ1ywdkpvHpD/sXOV+ggNVedrGXYk45eebtIT128mD+2Eyw4OP/rgszHLXiJz
K+LvEV3rCr4RBiCHySMAQDIKwC8m9SKWShCjTwZeIuLRs8NZQ/kXGhz2DEJ6MeptbvQ4f7eypsup
v3KAZ0YZB5h2QwsAFIxCq/lR54ASDNGjVeyBZVCUQwCyPfFV1tIdj/Ma5ngVFSsxFwuP+s/ywr0j
eaWh/4EtoQvQpBrEWYDrV7J8I7UvnZRYrd98CpUt873VadOuGiqkVs0Q1HU5pHAS4blHs5QYFrsk
gBrSp2a4Xervs2DlemDTYVcft+yZszt/qKEoB547+DVVsRU/M1vj5HcbaTT92h0wJU/CtCsheH9/
WZaTdLUqCxccnDIiNfZRmmdF5s/DYtYP6BxsWommWeDWnPFrHhVL17l/mff7z0DPLDL7QJpCsZ47
WFSeue2LfxL24148Vaaxi1ZCjtuO68wUextmURpWI0w1mSXYL76pmsrmwYLo6yZ9cNaYGG57rTNz
zL2XV1EeA/Y8OpxgTjOFoqfqcH+5zCwfc7qWzmHBylfzyFyEoW4kEdrtR6fMld08d9ugAsJWJIqj
gtwidBtZwG+9Skhn5sgABBBDRDFnxnVUS/+beHXpfwRplgHlbWZJVSiIFWUg4lO6jdi7ivhSSivb
5nqfquikgyiPjtcwGtkY11w05SgFhTA574BGWPCIa4HFtU+EAVTqkQPFP6Deenn+5qmRoqmEAS3I
X7iaNiChQz4jkq2qKqAc/SGW/UosenNMi9YZfDCaw9g+GR9MjO2MOo4jvQ/Ab8UUsgWnboF33D/j
P/1ll4ccQzozxKyPyLeQzJtgCKdbpO1vpBil7fQqmQKJ9po1WtGusb9rCxJoFRoRTOM0/H5e08i6
PVp05qHQh8vkpxJ05uDQEKCOSo0JFlUa0JrKB85cAz1cX+AYKJQhl15g/DyWt8HwqyZXU3VyMp36
UPzQK0uIzWaVcPjmWM7sMGcvgTTeXMvK5MQvvEryesNlpH6r+cdOLFZiIbb6j3N+OSbmYuCENCpb
Xpuc0U6IbrU2uH02EMvd63R6IDMopozlF60tsKPQZFPCv+1zsq/pwm7jr0bg18HL5fcwkW2VGEUi
ZDq+B0+lNLZ9tYFC38qobxsBxSQCBpAssNjRauxTKRhgRJXtFmXeacYqtitu64bDXobyjxUmdjYA
/StVDlbk+C3XnoZNDmFhxECp9DkElqFlVBqVlZFdPwzQPQixZ1D+4SjgHFz6GTnUJ2jxwKaW2LHx
Z4g3WvtQGtRAM/L9Y39jk6K8tpAoL9OICs+lpUnIZKlsqtHxE1K/+KBmPPjHem+c7pu5sVSgWFMX
Wmi866EVf2mmFfTJSJpkdsqYx5x1x9Jw5qiy7lu5ER8haQXsx3LHwAh7AXRl247DHM+OVhyLp9op
Maqs3EodAQxwBGE8CM5T/NuK2evlWpgFQECBTSioV+VwDQGjluQYne5y5JjvWpu3CmvGI4izvjtb
CukE2o+1pNb10l1aXX7/zFei82ceSgVWG1mhYnHIgakZqSK9BHFM22i7MsglMLm8Hy7NMTtFXtpC
lBbm5sT2Q1euwT9Tv/TD3n9K0k2ncZYsWdzCshxCzrD//X8zz+6gIFGhn9hms9P+0b0BiKMCVWAb
mkH1JrBBKBEhAF+rHqysK0uu2lbo/SjyfHbyqKQy/16pb9M7j1zQMPy9P7zbliDvio5rYEd0xl/K
TZfituCwTbrnmPN4/zOs/0r+d7HGgHMjoYdlXDTJgS/AZv0R9T3bNbrRd1E5hbMTd5pZxZGVVBHB
hcshkdj0dlXQ0k/ReuxMAvdYfvZts8JpLFzfv8sXQJZKVBaMMouIn1OAdac2nZ1wV1htaBbhFli1
2vKfwydj79Nn8Bo/ht/J2/0pvo7dFrNLzwsg/+BbYKZYzPiWNwLs3wloDhV4io0wQw+BtG1KK20v
Pt03d+PeuLS3LPnZRItZ12a1Dl808S43Pze/Cor8KZqYI52U8w75kpVL4/bEYkLBTg8c0BVvKygi
skIrC3BY2iAssNz6CNDh8msnE598xSjeBiu3400fdGaScQp6J41NMJSzw1PhACK0vbLTyFomgoXF
YK9gKv+xwrKx1lqQ9OEMK52VH0X6MpOQztvj0++efAToTsc7naYbMPaZEl0Jv29u1jPTzE2soZe0
TXi4gHauaCSjBj3XIAU5ovt1Zb9cX5GXgxSZ/WKoraAUsCSDsFMMTDWbTWW2E/6lSN9Bq1SGCqi/
NyIf0LIUdngp0KnZtd2Ko12i0is3fzbg5Ro427Z1k+vNaGATGf5HZPxOxpVzcdPTnf38xf7Zz9dn
dDGFYbWsZVY+6f5rKh3FykzktbfvjUwOOlMAUcefYDHGu/PSUl4rfpPW2DWjDUqX13k7knLbblNT
s485kfYChSOwwU+D5pi3Veu3rstz68w8DkHX9FwM6+pesVE9oBmFpIJbbzUroiPFB1Cf1qbsxuAU
lQ9IsZOVVBaLovk5NoCSLXEkHq2qwXgg0I8JRdBgqlu7sbgjMKdWYCtmY5U7cUJuFnDIViNIOYup
DT3Qgq4mO265B/DVoa0OIjcoTTOTgPLX1PRhPzvFa9vR5Kl+yU/iL60384fhTTyg2xfSY9AmPQzH
tT5t9eYCnNlmNpqmpHou893sVFZFJmCA6119Gnf+XzB9PiLtIpvAEW0C+uujpK8KXkEd/QLZp+Vt
HjxPJxE16FNKfgX0Y/PSkB2ojggH3JP1ywnoaDkP9YNoK7TdPHvDQX1aiylv+Z3zmVu8xdkx6eZU
E4sMMwdWdac9ZA7EOFYczrL/2ZMOuCjw6uCzxAOSiR/LJk+ntJnhu4PUVYowA+VRo285nk+BPJw5
NxvQ8ynlTU8LFQQbWlHtsrqLUR4KJPv+x9zyOuiNwwsE6DJ0lzCXc8v3wlRF4uxE1R8tPObpine9
9joYJFhXAZIAapVnY44UAD9fDhXdaWUKEFnn5CAOvz+EG9V6AP9FEDRiuyP7xAYYkdjIqTbEvqN7
1SsP9jtABGlqj5S3xd1kqgQsfKk1vN03e8PNwSy4/4B3F4SFs/1ypyghqP8asfYduwyt+S2ryK7/
Lb8gpIJI7qYk005+A9wflDOgUuFO48rL7sblDPsqIisccLgZlj6bywJp6ED+5RyMlKp78ZV7SD7z
r5GIO+PTcAezeKlOLYhgm61CpRP/sNa2e+1kwEQAKn5Z54G6lljIGhBMvl+Kqu8EGQg5oIEwnRTu
hAQZEpqDuPLE/ElTXp6aS2vMqRHaUjAKRfNRoS4Id4x+cWSh0RE3g6XY0RPYHu1ko5ojQVqQvDyp
ZkBOD29ALT4INDsNu9HiTdHuNzxAAbMFIRrz/n64PknQekbqDD3eQOwCsHm5HYxwTrQiCXwnzCsi
o2F5TWyF7bHAtXJpgdlwICZM/XbkDEfecLby3mwKr7Qar38zvPqheM43wilcy07eiKYvjTKXuZ+h
yRWE6b7TPLWHGbzMs5XThOR0DVZxw1MgHQJKNhBgQS6UvTT1oQyzUcf7B7LyUK16yCwpeZSFBJ7+
/kLdOrgGD/1OGMM6iT/h/JmL94t2aKEGzjkZWInc8NTvpEP6XLglT+Qdv/O34cPkKJ58CI7+A+es
MWeyA0VFcWksRwutAdodNBBfbhQhU/uxKiXO4ZCiC6KvvOxJCo3OWmpoUa0M9pYxBAHI0mGsSGUz
xnx+EtVijgO3bXb5CbfLNgtmoudo3J1XqBRYd7CM69wUs1Paqa7RDJoEruT7O6jaoUe/4uyqQaIu
gKZdjCwBH6w9UdjHJWuUCXTGKShBzYPx1S9HPTYjV90l8LbYor/v75qroO4/luTF3aNGCYTu5bIh
FSnlkFrCfoCYqSPS0k7N2KwPSOmmCFqgr2rVpLCzo3FaEwG9OoSs7WWVz3as2nRy3KEbwDGgP9QF
L+q8GYZt4Ea7sfwbzOCUjL7uD/fmvCJ8B+oc9Rw0X19anArR1xoO8yq0G1Exq5En/HtcBETzn6ad
Fv3bkPlnhHCaqHjDh+JaubRXJIOYzgk2zxylz+lYmFWfE6EJkFbbSV6YPYuRF/hLN3NVHOP0MdVK
2oCxfSHRQv9R+S3OEbk/BVdxBfNNLIlMKow15DkwB0ZIkGA8+vvOTbxpgJdInMJBQ8RDt1uEbskq
APHWWQL3BMp1CJCWnOrldITtkHdhUoIaDnBKN/5Tvvkf5bHbaDSA9Mos2U1IOEfyJpvbrWmwsJRg
uL1g+cw4s/bCUHWTXsJ4BSWAzBoP7TH7pdKCJm7kKCFFcD4deot/fuBOPTq51hr/2RAc9mURSICF
ZsBAfMyE4IUM99hBytkN8k3WHZvwcfRPorDWtrVmhjnQUj5MQtXBTPO33890xRuy4cDPIEB9i/b8
pVn755V0dmR5RYhyBEhwvHr/4Uf1LuiSlYTeT/rlPCRabEgKmExRQgB7F9ueFULnBO/sPnRBRbkp
bX0/m9m+cZWty1nqV+MW6GjcG+bslo/ggD36yNJstyg3oEiVugZq+v/+wFx8D3MDpLmOfhXwuLpN
/drrn6gDkgIUeeAs+9Arb2pMbJ4assH1V+MkHenBtZp5CnI797/jxuG5+AzmTtCNSOMiEdOSgnbX
ALTdkB5lDqz6eynZxMqKtav6LVZBQYEFaj2LShSe/Zdntc5CdOUVY+SGBUSiEiq8tTmZJgIOX6gH
zBlAw6UlH0cLCYe/04E3w4oUaN2g2/vDvirC/OdDkN4FBSfSLz9xz9mWG7R0kkJ1iFxjfBYVkksP
QwD53Ggk4TY5IvnpKmtPgJ9uLGYLKgihwAS+4OCR87kcvDCig2w0pgjEY45mVyOa+O1a28eyHT2O
+VYybLlC7zlERL4COyOh7uA9VOgra3CVXF+Gfv4Zy2k8GzoHLbYhUOfIlYJfg9DQEnhRvzlmJx9k
Z+OhK1/E0iyhE4a2bE55uz/xN+5KdH4uGGqwhqPGxvjLsQ7BRRFosZuobzroan2Qxwo+ST4LKK5F
0OfLy1UWnau4DrgEuBa05IrI0F61C0HZqCqTtBrdjBRIkICzljZEpaLVn1Q6v+M/f/4+fUwmGITp
TN5qkpjQkkH+pASOYUa08v2jSDTTmQJQvO2IYQ54GFGTR3B/CMwSiTIQUUGT5/5csclWPJV1PNVR
90RiSgVJ9uVCzaWRdB0gsG5fvkRcQKDvrIQrB+HK9S42EOEvHflgcWI7CNMw7AO/6Ee300oygLwx
Qdvq/WEIbJuitgwEuT3eQMuohHEwi9613JAaYTi5E/10D725pe+1Of8BncQWWU+R/h7JW0Q+M8zg
u2yRo52bYOQHrpceX47gRSVk9/my+wMVFfNtEaB5fnyUiLl3evrxNyP7wZaJSk5IDeEBm9LtAqp5
EDb4x9r829NffzsrgexfSgf6Vz3KaMmS8K9fva3g/6W1/ayTkeok2aXkAUk25YgU/caRNm+D+ZET
z0mJ1dH7c3J1DJgZYUI4veaBRJ0CzMhmbl4UzuT/jDm2Jg+Okp2Rr+QDpGWCLzzPpTm2Lsn1xdDJ
Gswd3E+Xp2ZCXguyc78+d5sn13SPu9rCH4613//aON/15n1r3h/vj+7wvS9g3lZZNMbZIOAL1M/W
rB2V7j6P9rdtnyzTgs8nz1ZPNirZEGtrPTj0detYhJzInmx+mTpd25K3PMLZhmQVS9VJlgNtxtck
pLLeNbpKzbqyvizXex+qUWwMMNBC3AJ4BVxyf7tv7o/aWejCzLHpd7PVHORjGj2iQ5Q383fImd+f
8+uYnFl1xtE3ug6O8AofUZQnHuBcYJ3FpYGOIEaHjnL4xfmHAvwNaBINgP1B6TjJ0Ru8FtytTTYT
oua97we5jM+wX3Mcavf9WBCeHhLigs2FvhAcPoo98G7bTy3uf2djnfYb5/lNovTgPeIEfq0t//VN
DEp1ULmj3IDEMvrGxUvP6ve9MZURiBkzEfiYXdN4TZGb1WeUv4FVvWhiM+MdEILkkzv4lG+Atm/Q
zE/QiGDEa1LkrDzq4h4hYrnwqQN5CHJb5mxonBYPCjen7jsHVTez3QWH3OQe0uNo5jpRIP4GwQNT
2NRbfYcJajdgtPXhLE3wXpuV/Td2Wy9fg/3fmCMRrwrEaeDcBcj4J6X6X4RdSXecOrf9RaxFj5hC
UVW24zhuYieZsNJKgBokhBp+/ds1e997g29y78ArVRQI6Zx9dvO/ywSdyC2TbHucpAKJGQr6RxxG
y2lcx/TS5qMd8orqSxaDHeBIZ3+XMm/v4EksPi8N5yceJTtLkk+DbKO4+E0lj2lT0+GY0v+mFvn/
JyWutYRD/g1eBVr1f1Z6yMujUfm8Pa7q+14gWFm8zuG/Cb7//yZ6+xI8qZuRbY1W5T8XjW5apl2L
L6lvqO0bhPYHTGlIV/83rzCYB9w+6z+3S8wXsCbqAsTX2/r4z+8KKle6MEl4Q1UDzxMOit6BaBKk
q5c7zX7S0s2/DxZ42iPWB5LUJLF/Y0S07AXSpBF5q1HIT8bDL/U0IXzmh5E6+xxjMv1TfKlv2bO+
RWtcQPvIV5TjvlXj0wGo791Iv8Kjy1ewJXHGgUXpTOLotcBQ5eKTnIZLth/yjcEwrernmgVET4wc
RJsK0YqXeGAtdWNQSXbHK8c/tPMELtiFCRBk+9L+0WEm70ZpVtytsJ7de1g3wqA4b/jxnupt22AO
poWK66dq3WBO1MHQLp3/saIZKTR+ZESgFSimmz/Oqqykupv2VsTztBCfQ/K87/OvuCcVirmiMPY0
V+5AJTFFmO3U1B7RdHEpJljHrEsJ452a1frEt2muPpeKKHG3tRKCuGyd4JI3FjuMoOqKH2Mfjxns
y8VtRTq4W2ZYX+iFiEt+1Pt0xaWAfpNQZf9YitUDlnKpeI/pLizbeQpKHGnwwXB/qe2HImPAS13Z
qX4ofQI/cwFLjTuonMOL5ouBTl9V6yfGa+tObs225yBS+nHMwv4ypcjTXsFU9zGfl9aCxQTLJN3k
rb7MaaqSjsfS+lMWXXWq1AJPJ7puMwz0V7LAfnD35m+A2Vd2qhpl+An5UBoHVBHn+RynYhnR+6XV
3WpF/lcjcCS5yFImmD/LBB4mioTjLJvb4w7F3lQd4cIyWJ8lll4QAiHexiaFHimfKgprppmZ5GQh
1j+A2C6+7G0rUzHcJB2PfLs5c3uzrE9SMv5aWa54R6Ern87CrKPtjsjNsxqnbH44EEWI37Qye5n8
Oma9StI8Xhvd2gcf0nhLgM/o36VWU3JXKLhN3k3G5ttZQXkyd1Gl1Z9ZmQbBIV7xdsiTghedCZA9
mwJ+GT1z1RiuO+KS987oLc1Obbmw30qQ/XdbOAiS5mSz0GZXAXIaJYl9T7bMwTOwPvC8KLU7Qs3r
3MD+gBxODHyFQe6pLl0LpLpczNdlyZsUKS0tPPATsU3FybQ1RcCXA0IIz6ws9jE6eITMLGX/Ksgk
YVliYnVZZ5ZlfZE0Cl+ZgghFJjyNs8qgeDjtEwFTvjiyPd57pD0njw20seRxS6BbGzI5KSAY1VHm
PSYx7mfwpn0LY1o/e9zG5z217YVLcJl7mIGHPw7GiMhNmwCR91l6YBY3KVu8H+U0fxUJ7MRpVbOx
y0MLLGt3FL9fjVhiXRP2+iMVvsETRezhX2gjJHokA0NHOk949S1Ov6UrLLREYO/bDflLI1y94Fqy
trxrNq6gGQp+ec/2xS49sGrzK8gQ7rJExAnmJRV7kA1r9bASR9v+plW7BtXC5Ql3UXlcQVywQFKR
dztZm2+JLqS5ZvPOHXDYeTxOxyjYkGpzO+FVlTzGOQP4AEtV/XVdK7F/ciTnuFvLlNzSdHLxh1uv
YRmz77jQ6ag56W0lsgmeHlOOeFqVws7JIhHuDcwOjYHICPEAjDYr9GpQtFd/KjN6GFJ41uJH17UA
GXE02dcG8sV4AgRR/zKNRd13bAqhJSydljc5ifBz9XphUOfODdJJ2O2h8nbCTLKZV5haeZiO3BYZ
NoQ2t+Y+GaFC6RZZY8OyOa/kcDRHWlxn6DR/7QhwaiD8GtNqKDJNp08gwG4wQIojZjfoB33n02LJ
kBUQ8SCcb309ZNkcK0QOtR59cnnYtU9hqPitzqwqYYu+K9e1JqbtIAPN4Tw4beR5nyVqzHmh+52s
2fzOhG6SS7NL8dHKIjF3pN3U5UjDvl5g06ayDs8kWc5ciZY8MtZO8zMSXmh+SjYBJ2sMYvxD2Ol8
w4cg5eoMr/njdmhVX46Q2Nd2XZLPgIQX/urh9ANzsHRXGZiC5S2EqKCQ2WHX/4aBtI9dkR3217Y3
rR0AEUw/A2ipr1HNW9HljlTPcEe1uieyMW+H5ZiKFGuoqh6q4gL6pUak7kJQNB4Db3cgyhMNu7gr
y3GD7w6hq7wkE69dN1Ot3syCwfs1q/ekvmxVHJ9ChpOmrxeHH52UovkVNqmXp6PSzvaCQ2PwmlYG
04qyGPX6GLaVPK41Yo6wEzWKnQrF86X3RNv9lPuKxgdExzHEB6cZIoG2WEg5SGpbDNNHXH2fYX2u
fQ0GE27jPHO4GQZELKPSQLwWcmur40EwjTSC0pQEFuW5pWuf5UCRe1aY7TuI0M2Lmjz7jp7Nzzig
M1gCV+0UzKfNj3q/LiIJzwtImvNZTylqIF61ClOdIyZDmu6Ix4DnlocNOiM53vGFVHc5tSuik/I5
bd8hFTmSjlDk0JwqaXbXkcQeP2iV4iaMuNHwZ0t8+bNwa1L0Eup/JCGuIj8zCRy3G7N0DHeVNkgi
wXhwmlCh75G+AoZvl5PYN/jmOQYvImwKqub3NC60eXZTi1W0irSxvVtTB+OxGzv7hP28AskpbZiE
Wg+Lux/bbX0ntE7hqb6FBBRpTu18Ke1ayiGlhv4L1RLWQcxV8wRC0Q05KRq/nLhPuO222mu8oBPY
YqcRYKg5JV7lO4KemyRFMHOBb7nsVIPvkCcoaYIxzN7jWaRPST3H8WHLdsGuSJRI6CWMrasvLlP2
rZmInHs3rlt61rVY9AOdpuQhGen6R84Vf4mVQ0iPZRy0gpqu+zS01Hp4gWlVbnftUZbik0rizR2B
SrhCwAYA0KcqcpedYbfunnlpHX1VxaLNE1k3Rt8qa/OvwioCj2vMzraH2ubR4TSPMHuCyk6n07u0
IQWaW44YM6HywHZjg44eSTeoUvtoDwtih133DwWz8H+H46uEbUyZ+ytYsBPtULi32Xm0mqPWQw0K
Jo8oHEOXrGp33pdsQroNrD8H1WiyQnpsfXWlORxRXw7Z5uxEVi3Rqy3w9Xgdw5jRUxpHWLWnjfIn
mo68/NS45phPx7av9HIwo8AAhQlie4eGBk1wFhYnfya0bejriHdIdEkCWtjJ78SnqLAW1E+oFkjj
46talMs/S1yVOrkmFB8Wq+NHPtbZeh4P/MczS8WzmtBidi3ovN+KLAmsLyCoedkSevyubErYgDw3
8SwwObxXjqBXcRNfXulYzbD93EX6UgSCIfDt0EVZyXPyB4AC+4FBV4wvYlwIPUtBNcqH3VTsnDJ5
rD3bMwZ7/FXRuZ+k06xTqBgekcQVfpfcEdL5adMt8rmmEWS72uAZGhxiRYcUvhJ/zan4w5AooM9C
7eaf4Gr8qhuXbYPG1sj7YqoIMosJ9HqYNhk6DaNoCta5Q2DMG6WDx5gp0q2f5oZ+nsE2QuGS6vwL
zpCadwuJ8ruKKHO6rXVoKuLk8R6F5YB1vqC4yx3xE2vRf3AX/2a2mZ+zZTwg9rPid4td7ZaK6LAx
IgsRdiYoNdqPXFY1qo6kljukBUV8bKeNoXdJi0MM+YzTYLWsfd5DI97XkI2XReaY6CRtdVmOlHxQ
uHF/col0z4h4G8eelyPCwgpnsh8tS4HcsF3PeByWlPAUrcrlinS1Bg9U7TW7NDTVdmB6D/I+39PV
DVOFkLYupAccSDDnL8vTVlrjP+MWof6eiAGszuHChmmTXpN7WqExHqqw6Pcx3wGCM4Iyvzs4Qgi6
hAXo6TabkzDYsLTNsBjF0N5peE+hGBnL6VTtKlUnNDOHROl+YFAEQB0qLt6wlfXJ3LT6b/QN7nmx
UQafzHkS88XN7WaxbeH4eUT7pczFzJW4q6iZlmuRuDI/5alZt+cG3EyBFxNnFr+UNHHzCXpvOL00
vOC9THcYvrgSUEpKb5VGXnDUaGlA4mOPgPiGdCojiNXE2Vl/26WsPgo7o+FYS4/M3oTMGvwY6/zn
ZDet6Hy9LBVmAKDage/vgumjQvRgp+h6DBV2agQ9GwzcEaRTScDvHkERXZ0X+wOtoLgWlcCvakuv
PuX7JFpUVhm519MewJSsQbTtDpKsR7ekbcCwcWq+0XyCa9cm4w7ibYhw9a9K2T6FQpVrxzWtMZja
q6Xuyk0sCIvkN8dOTEbi75E2PIX7bMvnE7O1U1B7rPJZLUvyJyV7A4ytdQIWiNZw2cObDubFDutJ
9e00wausMuXzxr0lQ7mZZut0QgPtjMibx4S11dTHEoOSDqJtzEe0nVCJetDY/xmMbuADUbryQeNv
CLtzFX+CxgxtuygW8dflfvmcLYzKgawGr+RcSzL1HFUT7fm0FA184JsKGopZ4pqq0sUvacpmc05z
bDTYUXTzhpXHXp1nBFhdymhyyloOb2cuc/MUgqJm4AcUybClwg3AZyj/RdAynQeqlwktlCNI1jny
hfdpvUrf136Xn/cawwWazTBFReF2ULSxwcEm3PkUGZ7QInzYgs8vsNWvgTNNKIdTtSDLT9yCQhBP
l2rEO+FtQGhdmeFmiXxd/s7CZAjOrii2QeZIG4e2PtjvuG/Hi518GU/FCIgD/2SeH3BnDTxus1p9
FhWaVtz1JnmNOS9/ZqpQ6ZCauYbOMluK+pSDc0C7DGF579itgzgtdF7sdWxYrE8End13wscyRb5b
LZ7EdIR6aBPOvkd0q4CF9spWnV5RDsHJl5MnCHMlHAl4xK6bm2RqX3y1F+pSTguD9WJdpfvg92pC
vh624KvAJBXMeqN41uUlod+zsnTyHs2EylAS7sAtJ5KgXQWx8kCYwci1GpqY0WygRb1cVz/HZoC9
F/utuRNfFPBods31UuirFpteX9eWchzWe7qp3jsJEgnXQlDkVkkznQk7bHkiahHuzmbCfINnMsHJ
uFUwZxZiPfrbEdp05ZGuaIORBMx6Kso1ux486OWCLGBbnDOGepdM8MXtFUxjDhweRYaE6STLnmo6
Y+cOMt2eTJ4pFNdLkuO9R1oU3OxUkrNPymRmf6jMjoYREkHMR0CQbVHrA8C/QnbMDvikZPttp8yh
kl1ZCcNkZkWxdjWWIKD2MI+4XXm5utPGQkl6M6EPOAEbfsfHhQvENkCcGK32j4MoFXqrjUIzlmBU
+SSSdAMCYwFHdW2AuuO+qLIwoaKyhpwQpNFA04WVkPeZKWmG/AroErqmmZFlQNE+a+xQWy4f6jkf
05NKPf9ctKJdOzRH2O2OVJZF7wtazn3RUPDdl42qZhjVscBjRUgNfiaCRzJsfVMx+GxejlfpFWpJ
eRO1dLEYE91vvMYMAQg7BvcE7cnf9FDJ90NXNjvXqK4tDs2lLBCUDHV7J+vdtk8ro+0IsH9pnlZD
fQuYMGQS1eWCn4EUJTiSKENzcuVFJX60mT7e8ySPUHy4JPzLxRHQyxR7BrPyEm7VZIzjS6sTrHif
Lzj/moLiGN/BKPhIZuLQX1QL4K8WkJXGmyzjeSXYotG877dd74DO8ox+egU5jJdb/bjD4Ate6JE3
CAjJJ+yxOyLfycDnBAkhLDb71vs5pKSfR/h/9CzU9nuxSdjksZmaskN7DbSH+f34Sfxe/JGxqAHf
yCp/dTpuMCbbUBvB7rTEy6wapgpYy6sFZ2hbiN9uqVvZ17cKH+CgEdjAN1rc6Bhql721GdQAvOXY
x/yE5mkUMUnQd7kGCp98UU+jj+QYSBpWekK4SFE8ZWEMtl+wHfzl69KmnStT9aiMLAANTmr7yLOK
wy42PewjIVpNp6iA03QTg6vrY7ssNbvWjduycx59kZ/nxGEezBYh8ZJlY+HOmPV4eJFUN++3JTcp
PSUuK+arw97+pa1mnpzyqQbABCipmXp9VGp6qmIyTw++mCXttiyDg4rxSDdCdBWZyj7q3f4umM3W
UwVohQxtDkJov2ZiIvDWLPNfBEJXPJtj0Q4G7abMh6Ogm+mdyf0HcY37LBBXi1MA1vp7n1NtfiR7
0qJ63fYKLt6SI9BTshmxTj5b62++ukGQAUzIO9Umyt+tKmW6X2NWqCGRe3VtgebEk4AsIOskFdm1
2dGADG3LxXSRUQjSYfTTYi+lCfmsbYIAJM1QVanOBWwNJ+QLFtCHRhzYSQQ+s1PDX7RYOCBjr+rm
Mlu4evYzCivSuUiCAdyvCgh0IH1CRslckrHPBE0BLgtMVs+tNkCGNfoyhrhH+BXCXTpZTiBzCmB6
hpUPW6kbc6X01lroJeAVG3FEgOwOQBN8uUYY22c6NPq0yzz8mLHKFDLK+YKidyUTcK2WrSfv8vk+
2WuRgCyTFABhcBNh2r7gBESZVa4PSIEBlBMAln6GsTpyzVt0bVeDzPgNEZUh9cC+hfpk2Z7iEqod
hAKYSMCe51DTb8II9kAa03eAOks8ZTDDRMEkIfpEKaMVgi4ht7SI7UPVBqTIkn/Z1MKEPVFuSy/5
2uBonSOo/ieYeKTyikJEqD7DGv3t8LhQFcSSNZcmAhf+thdm/ImKLLKezWFCuueq13y7qpAhyr3R
qUju50xqfz4c/tdhkoQZHCl2ncPdB9jUze+GABaKe2xOYPcTc67kVr8uOlvuPeU1ZMZrqSukU0Ij
+05dWNbnhDuapZ0/0invyNwi+yUsIFDrEGLEyGofEboLVKUHvlJUXcqVO05mGWFp2wAi/hangApJ
qdm/IJZ7/Faxo/qtx/mQ3xaJMvPLhiOkestxaMe7Y1wy9gVXGZANlm4Vjjb41OUPaTXm4w+vzIEH
JvX6KVu9cL1sOVU93i8Hc7Oi0YjrgVPIdwPhFBZDKcmb9gRygTF1AsVJGkb5GtfFY1sTAi67KI0i
Jb7nVgmYJ5Cthp3lmJJSPfkybOqO5lZlMLpStZavPCYZnsXq6ulpmec5OVUoc/GkjZpeOFcTWFjo
ltwfLmdLAJBjWIA2HyQPUX8yhURU0MiOVJzHkSVtj3PPw11kdxXd7+2cNDk2bMmSU4Jq1d/DHiT7
CnTcPuoGDdxlQRWBuDLj5uoxHt78opyYCEG4LO3ngqdwSShYFECw0S2i9W4VwZQenyTuxOKcvto6
BH7atya4e4dpFbbpm78EKrdsfxSbiev7Fms+AXlQNeS7QOCh/NzW8srDnoqrdQr85K4iwY4XEHuX
bNDzSODjB7MEhoSaA49rd0n6HbVuPXczWVI4fRBRYR6UFcftmpDA3vs1hcWKUB6Xt4u6eQBgt20D
KtMKRuhyr7euzAzYXUkOyKNfrKvXF4MeiQ8TwT56QjbPqM+wyKbjBfqQ4mvZoErBbSNTcposjz8Y
Ek1RQ+7rOLrhAIcM8bLe8fnOtlspH0JG9vrEZqTlnerFiunDH9gS7+YR5c0IjC9mLOtwTNjqb5HW
KVh1R1bfWVraumtVQb5D5Zt9E8m2xj+Tpc34G0hdaJ5xvBZoQqK8MRONQJHEMgRKlUo1mF1NHFWs
BFKD0p4l160sFYAuwxT8TUdAW5gKgKwYA8AxU7bHFTuVSfujRarIP+PUIR6Sigl/ZmsjnxBmrkGL
S44CVZrZDjgKMpPzftKrPF4W1CHvyYwCr491zd8wRMcoB46tKib37dQ68rHyHE5I+kAtccAYi9/F
A4+nX0kq1hPdUtVcauFV9dT6bIKXyLpsv7KpqMHIjZ4v3Yogr/pK4Gv81Phtrru42WyoZ2QNj/kk
82EdUfINhRLHQ1CpqTs6tqBHlkh2/JOzJW0endJ7CiwKQBiK1DrUPTacjcED3hnzUqk8YM6hRAqB
5byg2KWLKAFJByKAcFrC0IrkUFU4KY67XJP5jd1Mrgee1KB/7g5xG3pX8cWhup7uQGkAvCBxNtbd
uip0RGxM83fcTPIFHUZ4XKyvf7gWD6tTJXOXZjpG0jW12L4fVWuLTlQcJRfTdUGxChoNkv46WQCk
3tTPGXBMAbygbqD60JqEDiBARKqBr5O3BZB70oHFOWK7lwgfgPEiRfvcrhF5FZhilAZXo6BGaXBG
4y3SeRwa7NZvPq7ypwF892V2FnVYkhrVlwirvJs4sKdhjej0+myxuKap5EYjP9Cl/6TICtuVq86+
cZaonzRfkr1bXRAvJQqs8rSj6Q7Dlhvz7OE+gjwv5OV97FyiVFuJrIaDRY3UxluBiflFvbyz+kBT
LmqGUU+ds/F94cgKmOQNqLdovIcA0sOEWlbP/sSCm/zJLbxu8T6U5rXFDBoYlZ0imIQAUmS/sbX9
FhmYlXccxf/nAyLCVzo5zPDGTCOdafQuPvHEAILOInM/6dig3GcTB3EjA3J2v8l5qc8+k/PduHn4
A0MgdcCjAlAmniMaeazRpGyvGAFVKGhmUX+JwADecTgUv8HzwWSIYBqOGdt4lG/JjNMdHdO+vhe4
kfCCFzjTu8QIhDJUcsp/1vtGPm9cr5hgZFovfUKswyZW5Obdtun4nJXwXyD2aN8iGZcUox0HM+ps
MgD6+c6B2IUpM8+QtVXzgN0RVYmgtPrYc8+mi25g+87KKkUcD+ZQn4KXCOBKlogQ3dBaTGdUOTvT
16gA70JbCgWzy9b+oQ1mIB3AT/G1ppkEEAbQ8AVWENIPoP5vbb+omMLWLmNb0VccRTR6CDfiSbNY
3DewfJs7HSb3m6USOkocygBqs8prf0UN6UqA9Bhl91DLCwzN1jLM53Ub0y961GnT+QCcqycq4Pnu
ZertxayI60EKOzRBwecCs2THw9fFjfM/v7Za9lTaBlOk2dZvMpGqgEVbod4x7UcmdevRA/dy40Rd
8Kvzz5SV09Ftfmovc4GKATOIEcJnMU0vRh/5dqcXi0VVIutIoUmE6xte8qiuq54RF42IluWV6e0Q
iNhsgxyqHSZRfVpE8vuYCwjPdjH6FxAEli8Cl/m008pjRWy3qQaaYvtNJVZ9AjBA/0THNrSOqNp+
Wl0cj2LJAeGQWN+L7KZdcbatXgvGKig2JK//yXDk7eDmvZavocCoDWswrne7xbIyaZl/oLe4Qeau
AcfMUake9M74BsAt31APpfkd43Fshq2oIpho9cJ+tjzYZyTT4adadMvxDHwyjH3wRfiZlFLKc9zN
+g0sCVQ9hFZTfUJZmcA7HHjAvc8jLDW9p/D4l+mE/JxFRL+eZ5S8rw0rDv0dlNMdCTamUpu4FAk4
tL1oEn1OAjX6Yd9aTJrrIt5W2azdca19zsor5hU5w7g8FeJuXx2SxkIdkOTBbHLk15m34mPGq1YC
qTVV8QtYrM2+QlRbmO+oLSnYFR4uPph/F+ycJ7PKemzc2XcA8LK+2LBN6cCVt7iBJtQJ2ih8NcD8
BuSyfc/g3AAKtK2+pOAFoBycxlXfVwcq2VOOifD3WmI0fhqxR6WD5EsJygTG+6CSo/uYrujLRt+T
4Mf2fBwWzkzlAnjq0s4Z19CXRQ2QovHqL2kxgALyNtv3Bk0ZwWqvcSMdiItLjxfC/uaECAFy+AE5
U7v7JLvXqO3NuRA7QPBOzFp+lRRDmt8Ef24e1ilNpt6sSBkdkNhGdowjqChOB8LjkqmLGH00J3Pg
Az9hTyvbh3XcZgSBAT/HfjI2X6pYl/92HdNxsCRbs47GqflBEHcBLCLdU0yDMYk/19Wc+OvMoBMB
HRoNKchMKSyQ41Y65GoaqwAZIMs02YbKB2yyIQE8eYY8ud4GLDugAphVl+DRHVFCUO8SvKgyJuJL
oZZpetoqBWy0BnoCJkQJds096tYSBmGTGmHYOpVgEI04ckXPq3KSfWHyiMpVk+o1zdoD4VNrRCtZ
bXrB3F402qPZaxmgtCJd+Bk0GKjkYwnKEaaejcSobifZ1yXPbnMODo+duxD92HSKuDrDvt1Wtues
RfOzo6InXdIAIvUtZrw94HjyC+9xAGlk3S0mksFu9ASXEhK/5ovBiU+Et8kA6tQ635spnbEwD4ax
mAONoh5cja61x4ba7FBJ0Vic4Js+4QbFWajTIvIiPFG/ZZjwGsznjiHJt/kY9lVE9iUYWsPVaMME
6ktVgPjHsJ+6Zv/igab5k6zUwe7V6sTyZOqUpRdX8tzftcYDrhfbnCZfQKkK7DrVvG3Qbgb5SDZF
LYrwpHXzVwB4i0Ojsxr1Upg4pRETn3Kd3rKxWto7ohoMXXaeVBXuMGDmD8rWTF9kJoDRt0fq3wq0
Z3XH4LJ/M99lGz+F2Pp4aUfVAL+bE6jPVbKGP+CKAQ5DgHDjzqD5IQMPaGWhzstykO08RgxbVRn9
L1ck+37OklGqk1Qkhj45DII3fKlA0Iu4LgxY0N19Eczt9Opg4IrzSfoxPIB4ZxEpQTCZ7VnlAEek
gKCAXAov236/hS/2qD88dEgih05O2AOILLFmXV+oYEDqcdD6Y8iWCroJPbU3YlHq63hZNLHf0eXQ
5yZQzEPyZtryfgOPQQP5gP3WYBfpHg3m/MdZJJpSmCigsPg2u8ZCoTetZDzjIYMIJzmmv8hNW6k9
rX5VLVgV+dEC+pCj/tTOyF3uEA/l52EKCotJ2CKAVGa0Ct84qIpIjjP55t4P/Er1vI1g5g17JQr2
4nZMz79RkiwlSGgjDLyrTHHU3IEL92QgG3jUCGiyH1l+uBV+S7XG2+Zw+PajnmAeS7MNVrYrhTdp
240IhptehcCEph9LyAsAA2O4C1CLHeNjlKrEuKhpFtZhjlHLO3AlQ3kvN9BsBwDWUzivewstqFvb
kJ1RoZJ6AIgjITHAIx/v4kTNU4IhlrpGyFnm170FmPWekpXl9xJHD/uzy4bYhyxCttzNTVqFa/RL
/SlTjWUXOgZx9JLFDC6lNYgoj2Pg0GiDVQmvqv04gM6xhBzotzFUmL4maVNsSGxoVPvZtgnZv5dr
MWN1ldTn9wfqHBi+jqUxvcGPFafD+hnjSBBGdvhC8Qyn1jI25BPclZr2sgfMF6+c23YBVlqjmuvt
hvfngknwtneFyMvsDBvLOQ66qMYWq8w2IGRUW8nuJfFYlf5/SDuPJclxZU0/Ec1AAZLYhk4Zqaqy
Kje0LEWtQBIE+fT3izObPtk9nXZndtXCikEBwP1XjsjKHvtWhM1vtxdrjl7LR+g2dkrVcGJDa50v
cVDWcl9MTlIcUWnYcudI43ZnduXqoatdjsHWjbr5oeL21KnRtkq+NoxrNE+CfHd+OsdVclfOCeWt
rU3603XwZd+6ZcTOHIJROzewh4wpqMB7CWnoMrf4NdvQY+jD0Pp6n9o2gD0Fh0+uihxgAMXGamGk
2LhttV/tXLnMH4vl+OJA6YwX2ga+j3ozRpMISJ1kVxPzMH+CRMyNs0F04y+7Ri9JuDFweNXVBBMA
m6xq7R2cRjnzQQpJBPviFXF6HTrt6B0lU5ZfoibJ15OzFF52NAb+ezPoIPlZhinynAnXeQVLwrHd
bsBiAHaRvNBs0B9P2Kwip5t2MOOo8R0zhhwfisMacZr2LlKSIRpPTjs5+oZljpAhXuug/NFU9GOb
xetduZ+V8cJdYCYJTOR6XUhsmm2Km7CNzI3qC1rAZXSIZRqDNbCMQiyY9iIYz54fnKVEMOLLNgi2
3iBR/HJKcqyKbqEt0Am1dF/Cwh5btMd2U1P06I0w8ejs6qYh9HpKvAxmG9AHGgOBFg4bBfW5L5o+
LL6X7SjemqA3PZiDRoeH7kLpjZ6j6DsMccDkqrh1n+mPyDha+iJg6yuGPr+HNKnno22geq6Kxr+s
5VFY1n5R2xDaKrQc0zoI+21fas18ylWIkcYNB/i1kzoeH8EqAbc9WRbrpgsu/ZWePH9Bt9K48VWD
AWA5OWtbQMnWKQWZE0j/UkEM9KLYr6XaNQmyCdrAKiaOaFpTxk92w/Cnbplkl4ZFEe5ruJXHtQ1B
a9TUCGzASbR+ZefAadTThz76CjL02CeD/TI7GQZ/1TbDE4B+d1Zxnye0QMPynBPoMR/zvtHroaK5
X1ET9v7vhq9JboB5qGxy118CKNM1hFwMZxd1kYrHP9IZluCUhpPLzZP5UYIOLTm5HZF03iFRxhzV
XRc+DQtM23ZSha63STOiKNOpMHdkZBjSV6hQ3JO7KEVW4bgsjMy0Y/YqcuV9pzvr7k2NxnszzUqU
W4Pa2D1paLdfjhcUHcLxsNZbwXTtdAfvOuApjIr+jpDjFGNVViDyWSAOvkQIAdtTtKAR+qGBuyek
gRGfLfrxOr8Gpgh6ki9rIzaTbWNUZSnf/B7N2DxSAXp8cKXuBejCENrfkalWBgsy2dU5jKlBVWEZ
Lb8eUZKJW8PqKXeNkjMlLO8C5kn6FK96yL0jAaAKaUAT196+8cHWdhOSXc6ZwF/yUyJa3QI/lGNz
bNqc7D+WK87qKBwLIJ04E1erHzucm5FfGeIaYnkjhEKnqDsGkXAWcGihMLBZeginIva2xqPoYIEN
TbcfhYcc0YYQuLRYF/1g6E0Wa1qLbglWYXYXJnckfOCJWWh4qI2EPQ11Ye4zlOINUBwVBGFYBUkY
Gmh53lMaFydHKbe7g0JXLwr+v9pHweSgkx/qUG4np1r9qwI5qr2GOWA1OCuy6n2dz9QCs9836FgL
YKFtmKc9gwO7yH6JQ/qjLSgns2nnsILDLwel870O68DditUIWL566p90wTjNjYzi5vscyg5J7WKS
8ORNMb9Z2+HeH8v4t2wL5xlJTvRgEo3WoBtQ+13zY8C/bOFV1bYLZ4PavI/JcqINWH6OUS+bb1Z3
ottEzeINmzIsUvkAWeFnBOnVTu1Bs6SB611VcHR8dpDLLip8tMZ7LQa5fsli4NsNCFROJPXok3Ja
Bt1UHYZwlfcub0dtW6nz/vaipXkHEq+rbb32+bD1mzZ9SgpNRV/zZV1DlPDt+5Ke8tDkw/CcMaSH
qS8LZOJxHFMHtHMQyTf2+zU+UIKuya5OOqA5PbDCt9HalOKuifzl5K9DitZ2GRtK7XwEXubOS+db
FK2azrPMMc2Y2Q+StxEm6HQZIiERavAJL0cp6gGNvy7ts+ME47I1MZDHWzP6mn6l6wngI8fWcUnf
ZycGyiiXxzpZGjReoWb+RNThKzn4rqftdc0W9wIPE//UEnXjVRUP01uPhiLb9TJgdXnoi+dTrqMa
i3Q0LOaxZUwRo6WyZcheo2DO5gPPtmEbHH3nqxn6KNwXKfvwtq9Gaa/nNk10hLYj8G9n3BwGMZb2
sTjmMlIbUITVHKIyUeHB5GV7gWVK9RZ1bvyjmTzboQJu/Ben1sO3oHeYbskQpqXYN2EyLdspX+PH
oSsLzlt2Gn2owsJ1MLCnZEwh4OigZ5u49JN7BJn5sBtNTFQZZYfsn2FTQjL2WgrRbTSHRMqLrgPR
HpdavE2ByR6KIfMZn+UvQI1VRbt276mVsdJdmlvUMLPTky7ejLG3uzg9ehAMq796c+P1W/QhycvM
YKwOAWyepxwJbGR7OuP6po7GmEMtSEGhqaswYAAnV6+N6MZf1M+lvWtLDWYTzWaK94722uwq5y38
HmVXlm+BwA4CJsXOszPTDFrha80RqjpmD+8GmWbjPsyGtHznBWZIs+lQp53FAk/6LadxvQv9oHzv
OB7PYhb2DQ1uKbfxKtEv9a6Rw3YdRPg+Wb+Xh5GdM6cxDHvni1teXHJQz5zSTZuo5YePh+FcdmjN
fmhdWOdqQBUtduj18v6mIFdwfV5TqMxtHhagCrC84MF7TDR1dQWanAy/KIMCcRjj0HrXpbVNd3Zc
rdnX7Dr7G+PP8CNSa99F6eAmpX8zLnJIdggEp5B8nNEET7KzAbEeBZvAaeVcYPhGOudo8TrPZEe9
DnN5yIKhr05ySOvo2nBEO1dgxBCgTIWFhw/dYHR3nI6ZOKSehB9PacbAPOJ0fMoHRbcuZNB/nbMu
XDZdGMP4umimnkM15u6Ow7AiNNXD1o60IoMOHeu4Z3Nfw+6+WxixTjmlA3NAgu3yq5MFWTxTOCwC
u9Vn04AMN82x104b3PI5RunejvTx29QFCN/0OC2CI/vgOm1r/LPOSQkXFd+IKozHW3aMThez80aI
Q/9c6VFPj2qo/GDfziL5EQ4oTvJKVslubpLsV2qDxN+ko5/ndzZaHAAZLFnZrUck8g+QDfXDtBEt
cGmFjJ8qun2B1ARFW3ksocuQGMMUTs8J/iekGFk9UH5KaVmLa5SIw5CPS3Y1S+S/7FMim3dC+/1y
qOYhTm6FSDxOrjn2ugfGo2TMW9fDRb9XhNEQvwUOvQIfabW8zu1YukfX1Qje46RT7q0JV9gf26yL
f5cECGAObuStFBqu65mo2zeYLPoJhU+FwA0UrLFddpT5IjsEDa3bgQcEMiLdsVgXruQgMm5qFTh3
rgssm7J6XYkNGSK6e6mhHJtDDSCwbvsh8dgbVF3+yvne0FPCnUa0P+447WunKR3OucsQpkIUs/8e
lf6AGUj5M+41ZrwP5FcM2Qr+TC02z0b/6ODBfqslaDARegQbPjl2adJs0zlxBYzRLfqlLEahKMId
z2lvRlGWbFFV2r1qTG+QR0a039fOmhctlsl/UjZlFFTbTc03T9dTsDX1OIuNZExs+I3JAh3K0Rw1
78bLbM0HuM49UGJBMeVtZyuX+ODHBGHg1YnW9mCXwd54gab9Qaa2ZucZpMqlZc5BaCZSiNufQbcC
HI9xOzJYHfeGX++HOV6/LpmKH2rMSpp62SuiOwFcWTPsORnTW+NlRbxHxZWXd4HQTfpo/Wb1NeWT
ymuUDJRXCwLK1saPCxJn8wVi3P0+CBiiPRkeTrXPRrQubNNZxEELvjBv0mYiN6RxZfZC2lxpTsZF
ZQ3NY2199hPv4rfBczfTADIrY59UDqdGUmXFT4h1AbyHaGBSD6EmLO65igmM3PIlcr4gr46/j0NR
v5QRHA9OmroGlqV/dQ9DqUK+piQbvS1C2PEW6pfudWiD+h7988VabQdv3njuIr/rSKz1A/wn1ZMl
aDndRe5Qv4Fb+ZxicJFofybZ4pxwAd5NWDAVWa55iGeiuQicRe7O8S16BKi2aooG1FE0YdU2LfNS
cS53cP+J5L/+Af5N06sQFKk95CFSJaoOhPbsYqPb7zB+uvVdwtxLd59T8SKCiSuDKLISfj2fUyrG
/GqOinU6CtHotwL2mujV1V8Mfb9r8k1UZP1vK234lom+Y5to3GJbmLh8aJM5/uZiBXmLnEIjRExx
O+/cKB7krpla7KHabcs3PU+Oe5NLF58EUvbc7L1UDVflPErmFaOVk7f+OOfTt0LLKdmwhCNmekCm
6l0U5iicp8BB/dspn0T+oql8uPDexq+U1QwQDTElkPKUpPjSUPyjh1TJYnlD0ZTYi2djyTY8euot
U46y32L/HgVFumT+ZjfU7vx9GnzgQabe2/QUB12AZ1RdnHeQSRT0WwcKKcP/uOAv8xBxP0pt/DvQ
inECY63Gn42NI/w2EiQUuAkbzfqbesl+tZBt0yHtOsrRQxqhn2029FLzzguzipQ3+jua76C00zbO
E8ZPDH3beLsk09gsmiCrn1sVZh3SkTrU29EUPbH9rnFa9BpJ84hvk49NeUZcU6gn8U44ffbMhIPA
uVm92tW7wk7Jcj+EWU3tqzsV7BQgf0oJFrJXsSgQd2jtjq+M0hrC7RTB+CVE1RgYuti+JvmUza+r
XQGjtRfmE9Kuy2c6p2XwG7iG91Dgv0xOggmn1N4sa96SXX1vC3koeZOBYapIgDJrF/WBQ9bGfAE4
kvVSKvWpj1N3ULCaCOpzcbPkCmu7V+fBS5/2PfMbYw8hTpimA3ha6jgTA4mm6QXit0GTU+FBAP/P
k2QXeXq+YTxMASzKkzzTnZfncEywFIFEtfVWttM87RmdLcxmGi4uaekIKN0cu2ewgdb0bsBGpjdT
umbeWFMsdzVNX84BmCT22JiLZBMWWjxawUO5NyOMxRW0mukICRyan4jnO9p0KZt7HmBhQenQtkKD
5L4+uKps4RlM4GIwQtaIR6Jd9cPgTF21S6uWjt9R/Ii9DHT87vsTdgOgUFTodeBNlOIp4bNM7lzx
fLMc6h51wkXaOTs17aOIG4F9F5HgFlhTvYaRCn80omj5Z1Dt17ES4pY2Nl+3LazT1zShZN4G89pi
HZiS8nHAxOZuYlSLoLyAcxvk5OArHEpofjtg5p/svn16QEmPZZBXYv2DzRPrbqRfLaz3VBEFTrU0
RXf5KsaHNHeWh8xzG7GDoq77Y1gr+6fucaRsCjnCH8a0qF/gMbovWJA4pmK/KuXJHVDh32iYy591
meBaWEvfyH0WZuUTsaqGlr/3p3vZQdNf5AAcw3bo6+fA6srbk5KGcjJdbXGdMKcNR14jyHUJOxnR
/Lt+0jRswXmn7tiDHcRfifRitASuk3dvAXokEnBw+QzFe44iEsEiX0R97QZOP++0lArjSMq8hUch
6MMfgr6J9TV7l/lD6kDQ39JoTdmxr2XzapmCJtF3Fe3wUnRB6xzyporvc/BJztZc8GK5EUR1RgCN
ECXgI0XoigBCjzZ1DG5cPJE9dqfKBvO+bkAyv661TB9mC7F3C9QpnkoRV/qmUCGo9uh3fn4/R4PU
N0njX4TZk3KzfWWp3jEiletPbMTwR/Q5FDa0gRDPEMXp93igduL/SOQfPwLX5e1mLWMRuQzU7ojo
8KTXOVbbpvKSM+FS+bQ3Vg2Ps8MU5SsJW+x+S3TivwRjMbyvgTv36JSmLtsEVUfLimBBjRECirp0
ss1UKuYQRlESLldaVGK9wQ3Txo/4q5dnvykRRNiix3Z/KczG66GLMstrrLD54faATbNVETu7otM9
Asp89pO9J2oOC4RUyQmqwHwZvcZ/BXopmBs0jQXB6kMYx9s0S/XbGsc+Im8jFrHB9JG/61WN3xWV
HAvQBthRLOLTXx4VEjTiAI6zRR5tzevslBNU3sSueID58YPbwbX0xXiKxtsK8ysWOZWyHdHElzu1
tDbYpHGNZNoARLScCSsU4eQHAtcE6ZjhIRDU+Y9qnpV6iHANofKL5vTJATU0ZxvOinAGn9amAXV3
ENxi6EyIpXIaRDU1JtVxK/pW+6fAz1CilfQU0W6B2FPbPkiHl6aUBv/chE0I5jdK9ibwRXDVD20H
ZZNF+nunnWE4mrrCy5pNU7VzdR6G7N5J06POZ54g5Zb43plVwEc3XQvgWvj1yQXvvdjYdL0HmZAD
68eu9dYUHn3cFHjZaa7YLK7xwyfo2/PSmb9R7dTELkF25fclAprxN21cQ4hGlRAOtAEjrSLO9Wy5
73ARfJ29EfFsM1JLbHzPm/vnJVABer4VTSk/N5bVV2rSKb8i28v8KjMMShsESz37Qxf532XjLPel
WPgI27ztyoPpp+6LLWz9HOXVCiQx98vbxGH9yyBTCS9GqemhyXKn25HRvXio+wWq3ii28lkmCxpC
qWP/tcq6y1awREm9xXTXVLwPSj10gGgrN3k/kqQzBsjCdorfGW0W9qKvkqwJFFc6T7+OSVbmzz56
Lvh/9tXqufds9qWsY7ugVRynB9Bh3fEprphpplTE5gQhBBAv07GWB+Fi1910AJC/o4U6czf4a3E/
LgkOXRxnA4oXrHEvFRl0CRpdj+gWRo0umGyWvHob1y7GcDk7yFU5Gt8Fy1vvEJE2bxH4O+lTeBHN
DjMHOQbNLKItFPX8SkLcEuBFLIozef2K4XuxcMRxpMS8QxuRvaJGQlEvu7UgXpXojlcsXkYfiChO
+2OC6ilFKD6U/fvKOU4NJkr/mT4zzra136DtF/mgH9Ge2Pwa3VLKvw5n21yFhMu0t2tVT6d+1Zqv
BEop59sNQoTQEAOvJPfzCqJhNPfl2gZv2kN0uomYfUyIrp6Buh2FoQdBUYhqCmh4eAlo0n/i9KjH
Y51o9w+5Hb23t8x+YioQHD1TM016eRuTl6OwJ9RsnWD4xCoxi3QdBG/fea2/jcpuIT6dG3DuI722
XwHIoH7SZG5e2XSbe0tNILbgtDHV0pBPlzH3Wf6THWByN5jCrLpdSK2AMPYKdQ1e7MsTUti6fApI
BTDcZgsaqKcxpkxU5XwXBaiz2PI6UkTznpJqk5cVG46p5BB+MeSyZe/YVtLs2ISmuEU+5SvwRZKN
+GjRZnQAlvYEuNL3pyGbiFWQBSLKbegVzNRaAhF527WLZrwBslG/LgqrOwOLII7rEM+Sgr1f9M0F
S37PCawokShE/pdSegrs3M5ZfG7deeifYKvwmNXxJdrAyUtX31d+M5b7KWrkt7FIF0KHqc7OCcwT
tTzCp2+du2BqMV6zQpo7+dIw4nihRVamNDAAbVo1IEcX7QYoPB8CS6HH4iiMpt6P+sW9b4Y1PZPc
U9xObogPe8MGp8vnGtueug+juXGp0sYC5/dWBMJxxT0hLLQRh7boZRIj7Z3k8GOtmcend6C3yGU3
dRxEsz0w79U40yNyfLd3H+Jlwl91dDMvr/H04Aes0ye1kLDQ38Q+ymA6RfotP92HOOplhEEFd3h+
xTS/2GFus3QrhzpVZ/172IWroANE9bQrc9NhTG/CKDnkCeNzml2rPY9Y0iKm+iYByojmTzekPcpM
WOt5vnNaFahnNOprvPfaeabyEjkxCn47Rslm8t3lt092S3u9JhQcUAxB17zMeVJ31xk7odxNTJ94
U4Q3iYcBPv/i1maTj385pp7TBy9aFMxN7JWKhEqbV9NV6dTRemz8mfnPlzwRgJc5rdP3dQl1fbV0
c+afRjDP9E7NhH9ek/rHnukNa1bvZlFE9nlkTTOIuInCEG8GiQhf+8kr1pshLmVyh8MIv5VHg4qL
C04UMYTL6h+9DYI8bFmbhtUlqVuxkOxBPrTzBHiCdceWELjXDhGbdiPIgGH1rGQUkGNUIc5JR7Xw
10Klmw2d93wB+nrmYc51gyROue4DIb4lyvrJuitWYgVNgO6i+CKNDt89TDScF92sntxubRho7AF5
LhCMmIWquqCy4dxpaMRVIjdllCwPQSIDc4ag4gxjRQZfBj9mBGfKGr83jjEEHvC61bUjtfppsz79
UfIA1n2GMFwANIDs7CcdDj/rbKZ8nIMcIDSqYZESf+bvzJN1xjkXeOv3bk2d5OSVnaNPkHj2q2mi
+dCEoTccxyGx5r6xmuiVGFXBs1EAfYgncAKfbNLhOiX9Z+ZbiUrSTw1f4P3acsLeZBECIMST7A4E
BhXJHrpbn9Z6Hft9O/bt07L857zzXful96HidtrL4DIx0DThNuO60TablWtBymWJ16SfAntK2jJ7
JXQkp2uYanWLnZXEkzmo2n0VuDLaoLdAq5pLxOgbANypPbG9d+xZgSH9Z82yR8AuV29o24HrBkEH
dgGuXH8/4MR8hsiHoPb7yjkvWQZwq9Ma63pi1PRnnsOR9pQF1O0LVBW06uDFLSAhvrT7FItoQvBD
605XFgzlJl5HpNOWGe0MUCXDx7uZ/C5GbJ0OKCgEBG3Pgqptsc/8buDW0mRcb70IMBRzuk7Mdh7A
pkkXcVcakoH44YdK+zY/xkOcXWxafS9uPYO7AALBAbfrtDV2J2o6ri39r0BBsRQosqJ2wFCSGoIW
4OWKTTp4frvzynT+jYCe3i9BdkpIZhZNwbEdohQjCef1sSVadN2TDiafsp7MhB3JHeZRzDFE95Qk
NE6o9PjOKlRvX8akD6CM1TDsogDEGQGd0I8EwOTgWRgX9G1E0NjXpZ1tct8ydfY1FovelZ43me+L
D/ENmr6ogroX1p71DVuLXZZAUFSO2qgN5I5otsSEEvDiFkCRe5QnKF19IgaQXdCauTg2tXztLm3P
LpHkBPOLw66+UsGafNEiwvUMfSufo04sO6zl5twbXR1W5K4pavpw/IWJHwUP/hBQeHL6aDZWwF+x
p4sXZ+Jm1MWvDFu6AYEscaxj4Xb3Di4nojtQI6MkRDmBubRbodu9WlevZT1XyU1cVY5F6V2JXV2E
xAUoN+bPqpOknM1yXu96mvafLWYDrOrOXDxlq5YeVjrMMRt0yJMPW4nC+FC48Px8Z2q4aYWbeEw+
Ubp56oIUHKURzfCncU33owUa5hfoJqZJBzFYfhhZ62gfq96ea6CteZM3ia9+h8KBSPJh6I+pWyrG
Ny3u+EyIRNjhHI9ruqKxa2r0Ar1/bQMNkzI0Mkuv2nCI152CiOr28eQxVydGe3/jXoKG9kubmTMb
qyn30E1o0Vy2A+d4mdzm33f1tMw3+AGwTcwkkLhXfY5DTNFUowYUw/AjjCJlb/GNqPAB/FoFuGMx
dkRWEShlnIolh9cwc4pTWE9YwfIgyt7xDRToggc1j+csteFw50/2ok4zbn4X4KHIzuVU18GdMImF
NsHQkpcH1AwxH+5cYgx08QD/zMGA3xXOiwfUQ2i+KShMREyQwvHIn732LsLg4FzRtRgPd/DYVvse
LqolEQIjDaBEjlJtk1BLOVvFjLHyoCsaJ1ZWDje4zbXveLuwSuLkml2OJE/pOxcpEeF6pNGYdZ4e
kOUTZM6H38VEmqQrur9xK/Ng8s/pAGeQbfAT5zOHWoZDQ29dNuv6CQxoxaHJ6DF5mEeVticlS+yJ
UG6Tf1jJ5gxulhnq7YIEe3y8HL87WtM12+aVO/6ap95/qANyrautmkB57hYGDRJF1YQiYctMl7G/
QWpTB99cAiWggqXjzI9AVJn+imYyw1AdoSUIdgWiFzQxHiQh2CC5Ks3XPDLhz4qNBg2ID0cRrSaA
9ZlDwh8RtkXVbtaI0dGEQ78e6q4ck6tqDk10JKtHD0c1U7BwIKLkUFtR6LJD8RwqEjWtLqbrtqnx
JGdG+3fWpiJVoNSZ6/9Ym0Dfeg3o/rcIWZf7MCJAFFu9LmP8VHRjn9wqrJKgF53jkJO+cpljj+3W
+eYGg2mZ58vf9lxF4P0n1WsofTwwHiI8TOJlUO+8JO0fR2dsvKsJbCEmgsnzngsvT4mCFx7FdV/O
6HuciyGygYwQ19S8aXFlU1bsKeOtPI3apctUeiRqoI7i7I0G0w5HYjOnB+NF/bDP53AyiJVHJ73C
WZyKbWfaBU8XVgTXuYkB7wntSlSWPCZl5/0sOiftr7q472L06YouBINv+MaWMpIvNELZkeaUxqYE
bIj8GAptQBjTf2tXDsAOF12dlddZVojxLRbU22AD+OD3bb70/r0knS47tQV6BILRSI/aSIA8BgRX
RVq+EtQypxelrhRPbT907ZkZwIyY0H4wDA+D6hG9rbwycYVbKKVm9xzp9y/B1IUQ1dMA6GFmEt92
9ZAF9QOwubXXfoj4xzF+iB8gCtoEM9tkAipFK+c7QqfXX0FsZI44dyx+fBKC+/eAa48IQ7QkUngc
v96HcNXS1G6M/mm8Qz085c9eVe9rlHhcEImT2KxO+pKu1WFq3av4NG63vKlP0pfdf0onjT1ERoLh
IEwJ+fAT+rCJOqv4CUy1W4i7TvcEiexQh9zVVwys2KaHT6cLXAJsP+aHMi5ZXiK9fSyLHwJRHW7L
VFE63c1Vv+yNZgKKRogFKzwzXhA3AdIKxa5W2n46OGH0vcG4diVM5p1TjArJJ1HEfxsf4XoKTSnz
7iNBhOrHJHM5kaaTte10B/2xN8upqH+r9BsxXZ+87L9HDV+uQ9g7D5vsn/jDk15nd/JwKE138aMd
X9rtYq+iO+nsx23kvuTNnd756bEmjmHbMs3xXH82meUf3vR/Xf9DrjAASOaRsYAD9Z2OuhuZaCr3
mPqWX/JuPiAwP8GcZO4hU588YPcf7xwQUzEd2+PeP955lDOKT4wT81e67Trdr6Rm0Oyk4kgCgeKg
lB2+gj+0ncDO++4iPB6vFv+PNzuHri0/+eT//hwA4IS4vO7LpOn/TIL/S3awHrF5GpLL7mB3zml/
gEK7K/qnf3/b/3gRl+ENfN9R6H78qOBofVthY7hzg/oRRd+NPz0VwfP/w0VoVaEBqMy8j6PHyyb1
xzBIzB1htl9V6P7Gu/4YZ/4nIdkf74VlQQmCKTBS4Ioy/rBeQ0cNIpYdWUr5q3afvOhL3H9yiY9f
CJdwBRIT0oQlNaP7Yeaa2xnFZHGvOKNG7ca9xlQannR1QmPx74/s42L/eKEPnyIltBxjqrJz0T2O
5VOZ/PHUDz2d//0q//DE/ut2Piy1nJkFa6Xd4jzoH17+K1bn9bMhXZ89sQ+BzzIrK7hKnlgVbIfp
7HN4LXtk4KH+ZN/47F4+vP3OsUlmc784R/mXRN4nwa+g/WTOw2cv5fIT/rIiiWKzgTI8rjl5kOk9
L0UUT8vwv1wtH1/9h/EumfGxWgmuQpLgtnIJy4i/BeHj/9+bv7y2v9xKjlsgQAZanH0MKKXzmxBB
7JeffF6XR/7XA/T/3AmFpe8Kj5Xz4U7QB3ROJ8LifMki20CcXYsRO+6/38k/vpQYMl5yKIZo3f77
TmjkUDUzEOWcdeeYRNmCyFE3/6Xn7pML/e14uNyOJ9lg/Aggxfc/rJbINK7IlrI65+Mt6EY+3MYT
cc6oCNfu+yJB7eC5SMk8rN45ib6VBHz7dby1MDMZCkxFGNi/3/rHMPWPP+jD2rLjGixOwg/KVm9f
EYKWSw+qN91pp8NYxzCV13+/4D89678+gQ9rjBEYSTgACp2NOnrvDfmSdQyv+emTvryzjx/OX6/z
YaGtUQ9o2qfVuSTFtEa5jN8OdRChb+pIqJ7CgFnaQ4QD4t/v7z9f5McLx37Eqee7iL0/frFTXLoC
d0h1Vo1zxj6Jru6BiD38AMT3Oc/lU/SDTtHc1tfhbU1oEzD4Z3NG/ukZx0F8mWZAsReEH55x4Wdy
WlDwnbtdNu0zh1kq+Ptl89mtXk6Qv92qdEMPn4Fkss+HZ7y4cYL0cKzO/fgE5LshM62iSXO/J5vo
MTgQq4Wgr9p+8oA/zvSIPCY3Uc6EggIr9MIPW0KJxEsDMC0PHnEegj52IBuCAc2FeQrnF7e9ARgs
AGym6Bh7P2xfPVzeBQKYhZCw7gTqcZCm/uRX/e2M+vCjPmyGY54vluC35WHCfrnYl5w4BEXA2AR6
4baHf38Ef9sULxejtvaJ11EeszP+e7/qyACVdcITiNInkJ+N1r//9xcI+fsvo6GIYfrYKQFZIjGS
3fIww+L5PkHdzvd/v8J/ypz/+na4h79e4sM9OMbKmNZ8eaAe2oTxbRb84p7vg3I/E94NLX5FEIjp
1Sfv6f9yXTqxKJIUYOrD2gDzJQGxMctD+T+kfVdv21jX9S8iwF5u2URR3ZYcOzdE7MTsvfPXv4ua
DzPSEaHzPTO5mABjxJun7b7XyvZd8QFQRJOZh/e0A6MCDOlzaAE6SWN3e3iQWCy2UQFDIIhO4MLe
H1iNgZYSNf3pyABSukkxIIE3ic6VnRhQ3uSSJFBjc4g2QZEB4pB7SWrpeVXvl+xR9AHADmApL1oD
PRyNUhQGa5ogch+1bIhFP2GPLTAG9kD7ZZCuBH4uHm6ybkZNNZ9fmEV5Co/8/DWYUQkbPSK5gIh4
YI98HetJ86rBfwJGfpmun8t5MIi8POcIRJ5HelTheeKoJB+9Seh7YTEGrxwaKV415dkvKwAriSjP
8McuZ1+fS+QfdQdEKvBtkJVA0EEqtBQT7rXYj+xRyYGumojMZ+3J6iWdUOpJgfq1kUQhd2uU7Vyx
nrjfyPaVjogsqAnE2HqfRihpTRymhHXPj9LN0KDXHRhukgs8Eb1tip8N5l4woC01Tgd4Cr1B6cNg
emafqlK0BrJn8IFB84Dy0pY2UsAsDGCxcON5ibiJaKbJMYbCs0euf80+ohh60Jg6s6n2BeUqLrxp
xLZAikSeBeqQI4lYUY5h8rrQ8LyAHR4XnF3IshVOrqAORgGMnQGTOv0EdKdptJ6f3ePRzWoEnOYq
lKQCx+7+ueV1zIO2Y5iOiszYwEAABghjd6kboH+tFn4+F3YlQ7zXmffSiC3FsD8Hy9dNx+oLjenN
x/Sbe2VdzY5szxTX/LrzgYOoa7/SrX9uz4Vb2c8/4Ep38/ABPMJvxK2SJF8J5m5cfpEBgA+aUadj
7/ovKCdsQBbJ7KUX2ZxWxds+PKbgdtXWtRPt0JFFEf7gbfBYvSiooBSX8B9+1hA3wmOAI6FDWJmO
fg0IJ0xYbQJZcsQofedS1H6B9gyEuOYTXBQrTI6ZjTC9/5sv0JBoxb3mBSQJ7r9g4CV0wwN95FjX
DB5X9Ya87dobzD6S1hhX/4lhafTiy2qst/BrnwtfumnweEC9LXEzNiuhl9rQn6IaVf+jkNVn1a0V
Q8uy13T6VovVf5J0vYU3+xyg6o7xFfl6p3NdxOQ86vFuOiVrpseck5q9PZf3qNnntBF8dSQ6JZhH
4lwzAW1PWuyzR6zQbWXPBhQ0kCGKF7WjSFpUFEj/YuoXxhjGnxCFpHMwiWwKnXQo5RyDH19RfQYv
XISRN8Yr9DJhrTJXaPppcYU3Yol7A4RBIY0riGWU2q66VdhUGGApdknknT2PR0+5Ffj1zi8qIEWb
wPpqmd4NtdgqkJ2vaPTjs1dOPmJYG2QoFQkQbTJxkwY+73KgtLLHrE/CldYN36Ab6p0hBkzA85Nd
urOIgCRW40BkJJE3KeUzCd2sWLeI+ls8AabZQeNk0V8kzDA/F3VNZZKrupVFZLumaihKMYnZYy+1
mPoCs4yB8rMjMtkFTRX7nhcYIxKH7VRWJxS1NukkvqbJtI2AaWUAZzqy6hTN0BJA9nVFA2ZXxgkY
6WIPPsCig6k5+SEHFEOmmswcGUQgXKAw43G/A1Va8WhvNEres+SuR1M2X1MUP/fo8KNUC+wLVWN5
ZD81YnFKGYVoP63glPAScI2FZt/G7Q9WmiIjTbLCQP/kJwCR13kp/kRtcBeqgZtUOY85YsFBX/ZE
se2L3yPAAiBZChJhjXDG4HoiA+617LGBL6H3Eh8Z6K0VKVIWnqsKB0EC+42AcA+5ynt9W7Qa+LZi
hjvmOnBd3X6V91Z0QD9wVNqAvnt+gx4f6b0wIpitMMnPCILPH9UK8xMFv02V/QSKNXRus85zUcsL
A3GAjLqQwPIaoRAEQEEKBQZ6jpgL6WU7MpWfwR5wXBiYvwz/amGSoPE8C+dZY4mFoSF6CltkpPEy
EI8CUzEAfioaDTCK83xZj4oFOwgXFppcQ8WL9PgALZRM8ghBU1sDtYUvp1UDdquVnws+xUtfFCWz
KJxrgE2R+dn5vLFRDDemRYsA6Fih/v2NkbHQ8MM++5JD+ev5oh51GBY1hwNo9eM1ViWPCrDUkuZD
UoaGDLRsGEnnop0iBZJWnlBKA9zswN0rMQjTgNWsySqHQIRQzXEixjVoS3g0TRSABEbXnXIBuZQj
KudG+ZmiiSAM3zAFCcBVJ8acpxBQ6NkfHzbK5jKiEKhrFSVC4q5kASYIyx5EIeqIVna4OCmq7an8
Ly4KojhFhCvDoXeTkAKIMw6l6Z4/wqln0Rkjop+Qzwz+5fnRLb3oWzGEtRcrDOSDupk/5gmUoMuE
J6C6ohfsuRTu0S/Fns0uDFaEe0/WeIt6KhgPkHTHSPgzojeSic8NAFWz1ImTP2hY0sUU7Oro8T49
F7z0Bm7lErs4Fsi/C8rIH30UcMVU3Ci9wxWN/VwKxy/cyVsxxC4KciH0U8rxxywHsoHqCWYOLjKr
rpD9n7tCwejRdGtEQdUeYN6hCwDKdBcrcbgdAVFA+ZpZGPFAQFmviSJsD8yCTLxGsckw9t/7ynFE
5w5yDYh8gbKj+5UiWIAgbq3ni5/fGyFOUxCbazA/OFlSnIcyihyLAAHsop8CUMWRKzP84cQXuLEN
Jnv8dhOUNeUNPgrVWAzcS6IqI72HMAMfdaPbMErTYYwtVo5hyTlMpk+viXDsR24bRy+q7GoyRd7C
CQOxQtTgCgoIZEHbei9Q8KIBPZW9duS51iqBAFKHpzJeA8gdkHSVXnZoO2kvosAZCmZ+oTwou7wQ
16JJWcVI5qz54JfOV/BmxRpGaNRIHINT2v6StANGVnUxWnFoiYsHo0V7zwAURmw5WA6Y9IT+xWnc
KZiaAiBUCfCwVk5BTPlbk0rz+fEv7YyiIirRBBCJIuYl7n6OyWm08nDeMcbIDVqp2Br+o4vG9A6N
8QGYVZEYwrDxu2yHNLrmh26V2RAAFJybI234UyRZezcJDTpvff/Ut/xbUa2L2GhaGwlGoODvlHaw
NAC0VgxAqLRplac7KTxyjOOHNeXJLRglNHDAiUdwBpcFQfj96WD6BkNSXOyfMDNpCtIbOyGrUr3m
Xzx6N3Zo4GVz3wDWjtkXH4pPMb+PWaR74YShLzKp6YCd4Z/iTLXLETDnAF3QxJ8AfTcKdP1xHo31
d77t928emw2wfQH2iQXiOPEaQpCZYJxM8E+AcMLgYYiuNsBJag5AU2h1moWXPjsXeHboLBQVsk4D
/q5pVEbFP8k7gEuK4Tob9kqv6YkcW3n5waiUh0aTRyxNjMClAqo2/1S0czEK6DLZtgVRH6b5TUCJ
Pn88j2lNAY0n6DVCsgbxNrzc+3uDXj5eBg5KdJrGve8k4nr0d2L03eEA4+jciqiyAxe/sEfZ3yc9
UsgGN3xFJrCZGINnVhqzqQGK7AFHtSwYo+xXmBQMgGieRCEt0Hg48/tPFYh4BpSKwOeP2+iUvwUf
OHD1WP4pL4PVrhMX3WgXD63qlO158LQIkYSW70EeC/bCPjrV/YcASu/2z/Ptf7CUxO8ndCrA5ZRa
9vD7xQ6gI2ppYFC4DH917cf/LkflZWR5ZdhHgXRZ1a5qsnEao1PT/xCreq8WUEmpPJ5Cv2co5/Tg
i2NNqoj3AscRdpkljikrpb5hYg9rUtJsxQ55AgjSEjHwVOROPbbdGnOfFC/rMVYT0A4EbwPqANoY
Kfr7a8yOCEwBIDftWgNcJla/wu1cY/YhpLatPTxPSEJyVZgDaiRoSLc4lTCoGHY+u0PG2hzWzD40
VJt1QopVe7wZ92IIozZqSpBGDNiuW3cwYwfNqzwtvn283LMIDUUNdFXM/tP9nmmhkrKMGLK7Zo3s
tInhJb02v/yj4QJyavv7f72Bd8LIyhDyleDNm7BtsROYmsFvufVzAY/X7l4A8VST2T8a2eu59FZg
qFu0D1DOhH/UQPcyiOdashogkvqA3SmvmAtJMdSC+ZuXYYvt++EdQsPDynozPCLpve+/tJOn92vM
oNjKtqU8sgeLe72Ff5+dKtyfXQPq3zLtI3ZXWxrqCpqhuaGpUNb7GDQRUuYbdOPy9ZiuqQE0ihti
9hZQ62zVFL90Xkcui7Ke5Vf1z3oIowfgs7TtIqwH82ebyGQM5cQ7jEkTs6gnbu68SjwrQBhj2jjD
CdYWunlMJAShJ7Jf3Yp2HTnaCREaCbgYwBLuIMk7aU5rzY8Y8yWn+FJstD2/FozS5n+A+0szBYrR
or0EwhsDgT1w1HhI5o3AKDaC5dP3kbY6QndMZReXmOdid5Ot2engCJ9wv41sI+qcAbhSQ95rRwC2
aq3pU9e3fC2R0YRDhmZWeC3317LMIjGUgmS+lq3luYnJr0sTfSQ2uJ8oWuUxuJifwI0sQq3wvAci
QhA27OZDHK3YURzPzJzAEazcTKznOmxRv9wII/RLJqnCNA9O7dYvDs1Czv/2zmMmFkJojApJq1JA
K8Cuw00MrRT3vjcHy0BcboY/nq9j+ZnJsoLuESQBUAm7PyHg4aQMk5UseshjB4gtVrGJj8XOMyKK
3qBKIlSUyACRPhAgaX5gte6ZwP9yM9czaK+KKolQURzAjtlyXlNvdetaDy34g6a4rVY5pcF1URfe
bB6howpw0yT+WMw6ajBFYzaXitv8960jNVTWjrkqYUFAR1wP68hsdO7bAKDXy3+8DYRCAh6IxkUC
FlTZwHHQa13bxwZngF2KchtoO0dopRak95kXY0UtrGKCoRH4gEZzYikLWlR+/xwQWVjxCqYVZA3r
GczZ+PJrFPENmuZZ0OLoCoTDzkHJoZZNnA5a9VEexYAzhARGBCHjNv0Xz/ROBnEwUySCgEy9Xmng
DJl6o+v5mlnTrO7Cft2JIY6l0ECAhUGT+VjA3GuwMH7gpKCc/WP5DY12NxsmE1bBBwZCOIVg8C51
jO8bzRY8o2YEXR0CfhzDJImh0kQKjzr1TiRhHEDSJQJuCgsTDvJp1quMkQFJXm9N1nS/aXphye6h
HKwhukHOA11jxD5ywAaM8k6Z7d6wLj6KzYBXpPwKTbD2UZb2mO2bd/MfWWS3dQ/uUaVorrLSfQfk
5pce2qhGOgJcYlv+1TtwRv6b1xOX3XgvVGU7q23CWt2JJ3YWFH0VZiOv4me1nphoH72+5tIGN4MR
IM6jKKn5Nz5IRLMjOjWxv2gNxs9vfF2ek7kEEH3Y3FDHfPmmsER9MED5bgDjmKLhF+8qolX0hSKB
KIkSYeibGun3po65XZpiyDpAWV8+SQjB3qf+JPlunZ54dCgJZ1Dk6j1GvhVGpq13IcCcA+a/P2G+
2zfr5YIyjIE1y8Gc8UZiavvsEwPW/YfnoK5qqHtm6xn5J8tS5F5HCMl9vpVLGOxpkBhAYkBubTEH
IItXZmiqxrTt97CrW/4tNFJAaIO8zvQOzS9gUpk1rYC3YCZQONNkxL0ohT5kQ4D9gr1Hrydiawnc
vmZwDl/Cl1nLgnHJTrfgbgPzWPCS7Ss9NmmKavFp3YgnzQdTJ0i4gXp0F2ylQ2Puqq3oNtvQsW1u
vwI57y+wun1PuHrZinLHl16VpMkiRjwx3IC/iTOX+pxnxxpnfmotyal3AWy+58xqhNf5DT1OuObk
Hk77RiKhsli5G30hbLgdsPXAU2z1hvLar2aXJnNqY7QQWCJhA9SqzbDuV3Mg6zmToQHQ/QvMiole
2vT4iF9whdHq8vc2SISliJgQw8UTtkFzpIN6QnX/1LqTDRYYOFugqc8+6y9Q0a8KA7wWCOhLBBaU
k1jw9O8+gdBvvRdGwEbDJwxmYoKbwMx33pFfT0bkZDsQUxvMmeZQLIUydzIJpYNwrZYZ8GPjGIpC
jx3hGmhjZt5Eu0r/qjmUNc7b+OTsyU4DpRKkXlArbvdT2ATwywdcssLQTKog2nkSKqUBV3yasFiY
gOeU72uDMYAJawAcpTfBpb2mrIvyiiQiEKgAxuJN87p6a47rPTgZqdtheenRg77w/1UQendyRESA
OEup0mg+OTyWOQwdtrWhvGTOaKI3neZFUy8K4XrO/DAi4+FyBtvOTPcgNLqeXm8Ci8gtaAaBtp2E
UhqaGTVegYpoYYi6NcbUwMZmNiawqix+7TkelABzkuBiF4aCywOOcOS6qKe6aBRulAKhqVQfMAaV
jFMFI+81LwSUKaM7zMpKNAF9bdTHWQ9oJkNN5gmzrX3yUkjXVQZzIbifcL7qyXPLPVShBabNvf+j
MdEmjV0/IM13QMubo4FXVu/c5E2uzMkAV32nK25rJvtkDwLXf5kDvL17MqGpQJOualKHy5Bbb7VV
I8d5XEknVqeZxUXvFl3DGidj3gNuNXHJMWUfR23cczt5N30pV40BtmILHCEONZG75OzdyiJueMW0
vVwD/eSaBuReB7tfdWuw6UL/Z45/bHRllexnsxjhQQMyRn+uQuYr/Xje/yyVuPLADm/BdADxrQsc
TAOJYxi9iNbQSlskcaMjWfBCQL1DTxnw3I3sEJ5mtQgag8O/ioRuNpQ0qdD1HPDmIQtVd+RVu7Nn
drP1xPHxuvjvgj20WWJkAS2yaC4jbmUiJEgwjdxfrzXaqjvAxkNf4PDWHd6DagfW8yNb9NrgMsrA
YxCBaSkTZ5b2ip9mIHbcgTzxezD5N6FZn0uTW5VbZrQAt+QUu9wOdjkCTWYl0XzWpcOEdgI0hMID
mI/c4HYEDFIKPrWdhpeh4oai79UAVpYJL50WnSwZ7ltZxOaWrcomDbCnduMKEftOM4aXRs/c/484
aH5n5EO4lUS4JAAFHGoxwqqUA8Dif3VnxYlgUNVt8139yvalLaII4Bnjy/PDfGzbmIfybnaTCH6g
ZwCa22GFIAc95fsOPqm08czqW3F9Q/jD6g2QRigyF08QfXRzVxRoPUkl73keF1dSy8POMXp3yF3f
wimuMCfNbv6NgtFuZBEnyAFCJiynBrfFmYuh4Z96jYZ2ihO7ZDFvhRCH10lSxcUAJLy++Vl1wq1f
SXDwnm8cTQxxVlJV9zMjzLxvMXLvnQs0eB1d3JQHvmh/bpcz+yk3AXE1FjwK1h2Pwm53qE/Cxrdy
ZKq6lfgjpMzL05ZEeJAN3/PKBBLvaw0Z1Nq1Cb5k3HbaCVHXRNjUEDZORTmeh02d/X3fmtXyYHg6
tyt/PD+mpfw4Zqz+ud+ETY3BlZlzPhZVmRi22YdWgPJC4MB5+48XgtDEeTYBaWm+3IDr3845qVnv
Y1E0NTifwoNyulkQYT/znKvlmVESVnq2abEj/hr3c5AKMEUTyPrmlK+03/9tFxUiNhU6j2vqAELn
kiuLxExqTC4Q/AyPoo+uY2DE8gDVwgpIVaugBSB7ppUUCMiJOPIoE/b72EEzw1Ywvxp0AfQmZsN/
XfDQrPL11TdPJ9rWLjhAd7KJI6wBrJliMILfbd6LI2/Fm0kHJrfRGRAsGUCvtVI7WdH2dtYUz1ZM
HGijlELBD1jxtEXZF3i5SN6DBmebHoe9DCdTOFMOcyHHdrtMMtNTA9iOlxIsU9F3nOlvCvuwPlrF
vj5enN+UPV3QKXeyCJUfTeh/FiMsrrXAGYuALd5GeutIlMe35AfdySG0vjYMIfB4saZ3gId/sAaD
toBpvf6DRl/944O3gbYJcj9cV1qrmrhwety1yUdW0OlPtnnWYdzw2lBiM8V2n5bVJU7iFeXAFmw0
z6F7ScS0AqbdxPkbbmxAiL4fThjr+cn/VXaJd8Wm2c9VempzxfJ6/pFFGAEgfAuAWZ5lGdcUbKAD
+nr27ObUE2qypsZQg6ylC4le1blRWkO/H0usrw3Hqm25it9Fco0RSIthP5T0W1aooBNLgngWrbHo
mhRmWLX7jWzTNk65SOR34qpDJI8qJpJr6xd0x1q8jVyjycKEUw5vSancyiQWJ8UiGGASyOQO3il9
ad+yNWsJ5hmESUZlZW/JPj03e8HqneeClw7yVi5xkAhFcgZMQ/wOKKMgbLBr6c9zAUvuKuaC/tlN
woyDMcZXxBgSGGAxznjIiukVG9YDNUtuZd2+7lZV8dlmzLqQfqilWYECmNZ/vqRfbr+BMO8A0OSy
BhMGO9bw3HjzGVu+xe5m+wTwTqjR3kQZA7Sb6DahvfylXpq79RPmouNbkMp1Ar8DYawV77u1sOUw
0tzpnZ7owBAeTdkWrMqAujtTtp52qQibIXIFjyGC2VJ97j4BTKufX1arIwoDw+q112lVqKXqyO1K
r9r3RgGlOS4SuGUQehnyajI/S/3wMzHXwESBcZRhmas5nt70+u//usnXT7sRHTRApuZGbDLInFCn
ZfRpfTivjnMW5Bf4k5C8PdHSBpQ7dU3U34gUK14ZUD6d1W0PkZENYFFk22kRxCOgE3BIgbYxYwBg
1EggkQ6VignBEyXN9wdMEtG2sw/2IdT//KmsygJV0y/f+Kbcm9kMkr7GrUjCTAoNcNBDH7uJWi3a
K3K3RJqncasX2SkMakVrUQXdLJBQtyBEa9qgxAKDABlpe3f2r0+Df2e/JJcxC/P56mji5p/fnBsv
MkqYhhAnxbk+sXsxjygSrtb82f4RSlXrIrBOeP/vNoqGaIVWbuC85heQOJXxDR4iiszFp44pVg10
ayKGCwgNxyDFAtwAmd9l7z54CTuz+IG221KwQCH8fP8ISRiNQoO0JPFzGR9TmBKhz3geoLBaxmcX
G6D4Fw4a9QDmOOe5ENJT+0vKjDKDkjYG38iEas8mBRcXYnZ5Q9tNdAhQQwdCGQgRDBe4mjoIPJze
eTV6nctosQXhRz2IJrZSYxTfTxQhu2xMu/0TmBPapTJ70tVunQFl2jC+k13+2ReWb8e1QTlHEgDj
QTqxvXLb93HWYOHVV20VIUZpU709G8IbujK01qrsU6+f5kKNQ5Ms3r/6vySj6w0FbgyACzLx6kOB
CUATHaaXRPgCW9UA7Hm5DPRoCtEnrKpvdQA0yQTgxmsAWlczRzgNiu86VHvzcK6fAB0HZCGZR4mX
TDMpYtIDTLxKLwP4vNRVDbJqgBZYvDUCI90Y/6SxPYJDJl5N4lpbxbvqUJWoNIu2DJL3LfdnSi3e
qZtNFDqZdHx+JQmv8K9vwwSmqkrAm9FE4lr0kd+BPJFNLxoHpnAmV3lMC2UQHRUGqAZpNZ1ZRzxs
BUbT4cdjLp8lIXvGihNLWZPSSzqMoGNIMl2swJyjcqvny7qCp5KCoDLwpCEL46WEfyaMcS52cpNd
ZJSoPsFwlzNHjO4AS4d9A85aqbN/6gKY+D3oltx4XQU2U9kT7MHXMKww1qNEZuJZUwpgfdcPwRjl
xj/4rfiCEV8Q0nsonH77qTXFZtCfnn86OTd2PZLbTyeOBGwrMUxHm11U2eyHFBM8YM3Uk37Hwp3a
MNE6K/Xc6Q+0JPMVCOZhz5R5HFfAwMYDSk0YgxXKV6ADPdlQwBGgn2M0b3bmESB4BnC3xlUD6nq9
/B2u6svMuAMOzAbJgS/AYtfbUFy3EuUYyb6Av/bi5pMIm4OOvyDoBnxSY5ujJVrjH3stH1cZbOlX
8S06sNypjfGmFSbOXp6fg7CkOTDR9vd2EFco4BolKLkpu0Rr+RT/ehe/D+GLspHX6TY0qo0frRrr
G4lCw01fQ1ta7zHjekCPCP6/zZu0BCWZOLxuBfSXhll6jPE+AGyxTD42Y5nmFxFAmOUadF8A7Ac9
ZPredRz71oSg6zQFQKQj0ufD7LWdUvYNOPPpey5oiU+xJ0t6A0kqScCsO2IQ0k8cA/wMDAz5pW2C
yWbrPAMxffpVN6z02lUsbVh8vvPE1QQeM1B8RAHpTIzZ4+c37o02KKA9r5X8golyca2GHG8XbMmZ
CgPuJqEEx2NSJSLl9pFBzrzlQF1HtIyOTxEw7EQChx+5mCvaJr/wiSlLehVZeJJV7ggvFZp0Vtz4
IprlrpI3Auco6N+oUByhOeSkp/zXR6C+JQLGVRGAY3S/dGEMRl4q2vzCODK348FOLOrltgQY46hj
19HYuK5FKwOFUmsDDrT4UtbPH8LSzYMSxTQScCNRUSTBusTA55VAKvPLJ0LM0kh/5ucGsxLhJ0XO
wp2CnBlIVgTR74NxKDJemNgAK/XQJ4KF1tO5DMBMj9tUxuDCBWkGyOk4CUCvjN5WvjFNlvQWA3Sm
lP7X0cbrtqMTjQOYwwx79LBoUHUmvpjh7Cu7yd2L+8qYrrgNdDgpv98omcIlnY8JYYDUsAIrA61v
1kU397vqgnDwpTG/xDocE7gAmwqkJ5kh7UEh2+pKZheMTnONiKLiX0uEOgHsNyDIMS59LxT8CwzX
ggn00rNFbzLlqOh8y4lOAb5AncmzUVc60IAlgXruNd9bTR1LK8HxCw8bjwuHDddDZR+Q9TuujDy8
fHyD57E/htBnfmeDoAlmBupF4CRUObDm4UD1Z/BMoqSr5Wqt7L1Y0sBT6nVxbMYYzQU13pD4oDsf
2zbaYrCtjk12jPkfWSGIP0CVinl4Nqh7zMcrIQeboeTc1u8TVtM1vg/evIKX3qqs7tBrqDDiReiy
gjZEvGTLMOcJfkxgMWJMmmz1S0CEWnnaTBeLvkbZAp+b0gEUKdbBcGMw5Sf/gc9hXF7Q82NfguSI
M+TP/r20Zc9QOQNgabrMNpS4h+x7nS8BwBLwPRhQhxtIAsTzIL6s2oDzLzMHj4K+v5hH06OsrAZw
iLk+JlJ6kLElgzUJ++fv/Rq93St1zGtKwKZH0ydgna+a7+bSl60vqjH4pS/m+8/RytboGGjWjP4z
139iI/RDjVGw0shRxlTXsPe6brya36eT4WKIz9xuoQZROkv0D8NwTvjjjPrra2a8FgZI1dGZ5Lqu
8UqLJx51FB6MgJ4Y9Kji20m7B1TItBQ0zztz5Qe44/S6WcfBMRgopufxWdyLIbIHgZdLaguA6TPS
bJaf7GtAiABACBO7GwFU7s8PghyixB24l0ZoHz8vYXhiSPN7czSKtaKj8ea72O52OxssFOs/X6Om
D+5g6NvpOz7SOikWXsa9fEIRcV1T9cCr8s6mvEKv987+rA0QD+lr8Xj8wdqFLsOhAtuRAcx/ih/z
GJDciyacPJWPVSWeRYO2UCy+ufgQg0z1+f4+OpL3MubDvrnnoLTxU6gV7xwkl7It9bChvCQyNfPX
AUrCDKeDVAnQVe4lMGA16ychZ86p4x3/rAa3c/cAtPyNavZGMkfKfXnMlWA9EjxjiJs5GYg9Y0vZ
74SqZc6AztKHZj1Tr40gES0/G/lHL1Eq84snBN00mykFNBj8/do8vhInZuwgTcLUQb1KlTcB7eDP
j2jBx9FYQHxBCeJxs3Br76WME+r/asYw59yKrXSlblXd/fbR9UtL6i4pEOyLiD53QFgg0LoXJKN5
T6kHjzkPfmoPhRvVgl7Xu7L5311mrOhGELFvQi3moIaFIC3rEbuhhUJkwSOr6CH7lSQTbQOXNNat
OEJj1XUr1l6lMecNOCQxmcKf0C2qI77+4gwrswxX3lAC5aVnBZcUwDvwlwAwRuxkJZRCMolYYKJ1
lgyyPAlx+/NrsXD34AByc24QFU7get8fVpHUDVh0U/+SyNWPKqy2YK1t9SBMredyFl4U6qggT8Fy
EHJc239vNISqRH3UTbV/yercBXDOwZPidy0LP4Vy1Mu0szmepTyrhayUdieTOLBBHIJAUHP/srMP
wNoH2AD+GpCBX+urtQ5ja7iOt08Q075SvN3rpBJh+O9EE+qKqyS5bnqIfn9njTfZeusN8D06km7a
9lqz8AmfSJf7OvINFfjfNqIpY4DLaFbIEtbOpjDNb0pmduH23n3RfBFuDkBhBC2SmtK/hKHmyBO4
xiV2Ww6cmVaNUdc8ZfMXxUHJzFEVSKVk4l5FXKF6fOr7lxikyrwVthIwuZy42RR5SnmYS8YV9WVO
FDCqjPTn1fjfLI3v4roZRNW/tG6pGrWPDRX0TNUxXnpojpkpeUbt6Q1GtnUfs6CeLnpnwNf+6stK
zz+8mvI9ZCv7bKvuvoewHmDrBbw2w/sXTIpz77sIrRE2aPO+I3QNGR7FMhLlrAdhhOkFw64Ud6C1
v9TTqnzptiy3+SUhkSTtxv8VeOovWQAbxQwXagjIOt7fIWZo2LSMk+CySfXdpHOcNf7+vXlLkJv6
3TsCDZ5yyWtDIeEfeUROPfICqWPRp37po3XXbAB5GG+CzlbAuMzqoecgPxBOwLJPzCQQTEHcdOGB
Y99Tbc03G3QysXrBuEpmgSHbHLJt7CkUv+caQJLv/PYLiazNGCSTx3ZRcMHMNDgObRQ9gBSrw738
7bvGnvvJzxPOjfXnfDjYL1sGHd7G68l8322cV/EzPIRmZjie9Vsxe73XHVp/3PLT+GcHyQ7eTFCK
SQzi4MJLm4jXmx81CGAxRy4bkeICmzp3R4Ac89WaN5PTKO/Kc83pw6/mhcmMUTkVASUZv5Bwwtu4
+SBCLyA3EoZ9jSOVQHfgfXAMZ0maI3iF2TfaRcrtHKixAnJPbAXMbrcuTPDran8qdQemej3xaFWx
hegQHwSYAhCGICsBuP37Ow0Qn6EEkGVwYQ3VFa16Nf3gj6HBvvdmanoeBjFZyotdMoW3EgmzNGa8
ljZBHlyUypFLY6wxNZ6NP5GaD2g5zOXtRiFCAKHFDFZIvKAWGd5OGrHdpWgLgF9ITfG12geYd9Ss
fp/omakEh5pFMWA1gTZaTzAHd35u+ZfVoSTPPHAgv4NLeL/D7cw8Dg5QHHmzmuQK/T+CG/m/et8o
eeR3s2idqvGK9xSwxdeGRCtJLjm+qFIDyBCQbQJMEaG1pE4GRXUG+eNK0stvENRHOpijOcOIbYrd
J5tmrhoSm41cD8gGAA5IXO9uAjFumY3BBbO2tl+/gTE89QKzY098uInkme/aCMHnyX+Uhe4zJqsY
kvJG2fAln+72I4grPRXaDFQ3BZdWeW1VQ1MdDtMKg67m5niKg9M41iaXhwB2s8c1jxBfrniKDbw2
bpCKEf2doKyA+gacG/ENcTFxydTgG1AKtdPE5Br9A8Ol+2x/uVxSOzYxtqB/Q+Wd/s3i50wy8JNB
50nOkA+1pDY+K0PjGamlAGKKwaDLqrOsX5LxO/+UKKnjRRsFJ+dvecSJh7UiloMEea2LZtbqnB1j
q9kqTr6TzeBX5Qj7yWVWe7A+gDXLDfT2E7NkBu3I5+0ktxsNBECnQbwqARz3/o1VftXyaVKH4HB9
Be91eFIqC+RuvO8q2j6Nt/5vxhVoTFqLXu6tVML6hYEE3MAOUgPBsN9/7oKvdlUbtW7PdvAdkXm2
Hg0FnT1yaB1lXdbHEMW0/WUPXi+90i+v449NS7l5S9pVxXw7+CBw8R6wBTUQG2up4gWXsFgFzblq
Nxn/oWAYdMh12q7Pmprc9VmpILencCCeIHxqUE8WUyKwSO/1Vqj77rgLdRUMtXteV8AT929sJxTL
zBeLeQ4gwd4fslahAVWImfCSt74liV++ogu8VQzANtHsVj6yuRFiwD3/boBRuE0jEwTehiwaabVK
NFrwPQsj1o7dBTOeqKJ++ADkhjJYWYY+H120ZiUnDseeem8VSRQHayGMwNA4MjEQMAONEjdsECJB
AF92dOkalxGMRjBjawyO6vT7udqYfw+xGrSrKCIuDTwB+Lf3W8uLrao2EpNc4rYw0W0MlFldbNfh
rhKckPd1dDlTAu+F/RNQVBQxSgYACIRm9xJDrpODeNAS6KlD4442ddxo4XLeCSA0cFVHo5e1EJDv
p01m8n+KDXo/4O+hr1g795+M/XwLlxeETDc8KbSCkKCeZQYXoBEhTxz1rv4hKftscqPs13MpC+UU
JKZlQYZuB47CA0sXl6YVX5dResFgaF7pjano0bnZdluAsW4RU0/6S6cX1jEDqkz2f6R9V3PrOpPt
L2IVc3gFk7IsyXR6YdneNiOY86+/i5659UkUr1gzt06ss/dxE0ADaHSvXisxqxcOafLL6vFXjM/3
qbtcf8Rk4/sAOHlNjY+AYrwpopsq9b4eW5iZTdQIgR5kEZsKOGFu3aPla4VryxxArQ4X97AOwIja
5idvwQtnBoJLQ0SsAhpWCLaMn3H1dC4SN876FAMpGvqisJVqcUWRmY/HMheB3ViZDAZMTKIvQvPc
ibVj02yEnRvEOtR5Ym7fp2/CYJcdFBiXYrH74h8qP1djm9yJdQEp5SHzKSL7SLlIw285nML8kHjP
XIn30DpsF2KBmUMEEa6IQwQUlwCXTDKsRRpoTRJF1GklUlcRCaNz370XldXxAA76p6X3+J2P4ECE
IZASI2mMl8tk8RqFh66gnCZO0IdgyI0zlI1tyCQFehzxC45ydxBPbE2WUFQL2nFhlDhcqRghhPl8
1qKAgAcQOarZ78cOc+eVMIYgekxLgoYKg7v1yjRR+lIJgA+CVpLmNV9NUf57bOH+2TeaGIEP6BNA
rn9aqsxG3h2Oa4BTBLDCR02oeXvjQBUnWd4Tv90yS854F5Oj7wHbCxALyNFBTXayVkIGoRaIOGQo
f+PAQts3A0oyj/zI6PoeQPeBYPjxCO+f/hOLkxVDHV7uIkbInG3Wbb+gD2E3QAP/hFZDIHamn2ry
b6VH30a6tNtnVm9M+uFSA6sgC0TgZPUCN4hCL8gdvG6MD20LKiHXIh5vfFa2FhqLIPK7bYeBAkwB
hnhcpBIeG7f2vCCVVbdrc0e0UxS7Td+CFscQkeynW0hq3sWWE0vjlXt1WoZUQ5pRgaU6+BfLxqVm
yaXvF3ba0nDG6b0yIoUMnzSjEUrEXk/ElawRR3WNhYfSkpnpFSYzEV+4XO7k5gg8DpGI1szIJ9y7
9BwE1mNnvEd/jDMHrngUGVQcWH+3+tWgECdKEL+Vc7i//KF+WPRDKw/1Ghyol5bEzZIL3sU+MCei
3s+i6VmEgsFkcHLll1UG3KUD3KtCtsFnnlqlaLzKCUFroUwXe5zuEy2jxVG2mecRSOJguV011hWz
ErzWhYPqWk8GvPag2QNBnaOCrBWaDMRntBimhuLqTXypmHP8MyxFlPeJlsk3TDynCaDEVkJBzEE3
RT0ShxsZJZWvg6Njs+mkBT8d5/AmBppYm8xxpiiNm2td4RQWONy3S7Skcyf0zYxOTky29FUhlcvC
yYM19jUx9paaE7Z87yJjJTwpz4sahmPI/WhEkxMTzXERn3p14STaXpLt5o3h4T0hPeXuRisBmyVL
qcBFt5nEKKGSSVElwG2EdM8xxkABP30VzYxa4XeGphu07IOEn/JASwMYSDgm0oV3QGWkxS1zFy1h
OccOvVFBEZlQaXLnVm0EBCJDS4fzzhQEUWpCFG4zuHoF2sT2NJhLNfZ7xDxuQag1/+knYe//5dKu
zgTE8H0dRG7pdMVbBDicE79KSEnSEaYeHlSi7JMtRNOGjWoJSBQ9PpFm4hmIROE8gvycCH76yV5h
2UYIY00rnax+C2u9MeTmQjOiigt2Zq4MSKGNUAIFEQ2aPCbngl9TlUtp5YTheRBWiuMVezhSS/xu
ga1DGDfExH0hC8OhLqOhOgPN01tTyInkUAcUKoc1a+RgvoAzUixvEzjP+7BAh/Xnhkf2BewyIBuz
vWOi6+b5Uvxs0VOL7rmlBsW5+AOfg1wUlOBAmTLFUAx5r0luK1dOXOs+1D8tmpvJLtgq3S9WdgXC
SnvQtlG1loYV75MW+XbGEA/qb/xWRAsXwn06Er52/TGTre0NQdi0hVrhUm3+oZEQtH+AuRIQSSMM
Q8WDkAi4NN9USAtGuu1S6mb0punSSDx8AIEmVHDYydJwZSY3TNbXTiFD9cnVhEGnGQStH/s0P3Pt
yUA64lU8Ig0R4N16QNFSwa3BtuYUQ0GgEMS/xMV6FHIkJTVD0HaufFA3KcQbTLG1c4CpS+i/h6T5
VNtXX92G4rau9dR/f/xdf1nv2+FzADSj3398YuKfk6sCj/mwVijfOQVH5LMLPWi7KUzhGzRHK6j1
DZ7ti6TP9DbfDbzRpiYnHOOQUHalJEYbbQEGr+2eM7Lyn2tATlrUoMtpusO/iB/0x986M4e33zqZ
QxpHacR5bOeUZA+vRILhA1WDETkw0gUE5nOyzQ6Sfol1RBL/FozfB2W3xiduiixjoKb50OHJ+hHr
+95EzjKC5MPXmDx93mvk4zUg75+SzemOfnj9XLB/j8QeZddGZQY8jsbn1yQpxWhil6i51CFMg8pA
ZA4rCvhhVBgJBAU8QyIteuxdfcHs/cF1a3WyO6igVaooaZ1TdYdeQnwWl1DSXFFuCZkk3O/DW0uT
KI2HEqUYlBifRYl1ND56vbNqc0CrWAX4hanvkKX+AiUjoTbat9ExXhCd3eo4rclSnvq+F2Uy1+O3
Xl1/WkI7OefczqEvyU54FUEjPqzOMUz5OI9yvYLDef+0kBgnlA3AirFwM025U8CgdjsZk105cIAd
cTU+wMv/cdU28Ukl7qJaJHzyHoXZCPwEJThZcPH7MwpWOeRlRuFv0ApPkiRM4IEOlGMwbMJ9W/7l
6WPNfFfr0JJJ9vkpKEDDukf3IJDYZj0yslIufMD9jYwPgFAq0pG49nEi3c675AUaP6he78B8H5M9
enKfo41Hzj/iP/u8ji82egXRefwlHv6tfkHFu1SUv+/cGice0CSoDaO3BNCr2y9gmDgUXUp752X7
dtwH2y/o7xyOKFUF5Jxtbds+mJeebDaf5frgbGLTJwD9nlYvjydiXN7poXz9FZPl5+KKT10+xjyA
AbF4VcqIgCFuYbnnNhyWEys+clsAF347VEAPMqUos94JBtMtFTPmNPPxMOaW89rCZEsXpZvKfpH3
TklBOSfFRBCwcSPb4xRDivDc7BdVku9jx7F8/59BTdaP68MOHMtp72TGy36PYkFKtv3p7W3/4evH
53z/jCveSDj93JH1QNbu2iPPwnZNdZsQ03RSjjg+KC0BX31aXUKyMZMDmmOd30T/ZzyenLmTVRjV
2dCSifbQaYZQZMYCLcVma+koxnsKh48MXc1UXVjmWTuAWOPtALgs9NFulzl0hyGk457KkAsfU58q
gitWBoCi+n08ojmvHQvraKEB0AuCj7eWMlfIml6Lege/qSWShIZBmW9Jgwzo/5ehOxqdFnMXj5tU
o+8uv61YR+DeHpuYnbX/jOVOu7nNS0jVhj1kqMH87O0oHgZc9OplS7W6hUmbAoybWvI03Ka9U4sd
HlgJ9mECOdI88tePRzS33a9WR5tsRqlKe6ZXYMht8abSUOdPq//FukD/EiEujs6xo+jWAWqVF1M2
LnqniWqDiwEe9Q5SuJCunVJI/92N11Yml0SrQIM2T2AFqaIdHR8nb/sjax6tp2zVkHO3PZ/BG9WY
758iTz5ZYqA/4/FU/tXLpufz9SdMjk5gJxpXLOCAmfG2TYmi4ZjZW9bxjKvKHg5Pwikhu08IwlxW
wFHE+sLRMbeUf40zAvoCgW+YbOmeR+fgn//XHUDiaULU6OPxCOe88trCeLJfBUBlFspe2GGAZQTM
gm/I3kvGLSH0/h8riW6W/x7H9MCQKK+UMawE4YqSl306ohOO67OEjLhzbp++RdIi9mhA8gCCFX2c
S/RgLJyPC0P9C8Wuhqq0IYRdVXxENZ6P2o/kxJ71P59NFPHw9kMDJegkJvuCa7q8Vrwe+wLd22Ui
WW6urnNtCS8+85JGsRCYHrBVIa2BRqHbVYujUBRqvhmAdwHvNXyyW6P53FhHe2JC/szTi43ymemr
peaymezmjeFpdQ1ibokMyc/BEUjh2/JnEG3LD/Ypb4iLRjlxpT2lX4+ndC60QJAIxV1cn6jpTRyU
5YqwEtJycChATH1iigAFhPUZ7+SPKFzI3ozTNt3tsINefrSgsngk305r0kPlp2z5wVH7hNTxpeYy
IxMI+8aEJ03INjRf6tmZfexdm5ysZFglaUpLYcBjb9uD4xtwId1bfYC8yvIcQms9Ae5hCTM0++pA
1g1ctpBQRVv1uFWutkLLJ1GoNurgDJGlxVbesaSLUoMKrwFDWnZX1ya6VdePV3Km/sAhZPiP1fEq
vrLq1VqXaLk7OA1EHmSSNCZAxIqoN/Uvp2v0CQq5oACgby6/emx5dl2vDE+O0SJucpbPYJjXnoIN
B+2S6J1N333BLjZ0iQFtLjC9HuXEiVLFlRQtGY15pxaS8NJPltpxd1rClky5w/+uxxHZx+IUUBBD
Tu75CI21HhWkwdnvS31rIYu0ap5zhzFtdDHqgcUaDqd/95b5eaI4IupVZv+GZr09LVxSswMGN7GI
HmZs1L+X1tWycrkrBK2mDQ4y9YJqVSvB16EBvVRZmV3EKzPTeS3TWtR6mEmyfXPsc9LiIEjA8KZq
LxUETB67zGwKSgbtM5BBCKjBBnDrrGXNQdY481mHI+s1Y5498/n49SGhafT4tV6f1yBXsTxmEZd8
f+MrALOhZIYcHcqoU/20vK6Tuq6YxmEH3mGkTJeEpVNOuL8IRxtoKwWrAgJFduI4aeH5eVGHrYOI
BjexrGtf3BY3MUmO659k9f0KUXPg5zZlRS4rxyX+6nOzAnGOYnivC7N8H33ffspkloEwyJTYi1rn
RSDCEeQfhLPwgAOEiNqjUB27tl/f0SN3KI+XU76EU73HMWErXs/E5BxUGfD+9hHMq85b/4vef/3I
EWs0jvhO3n2/ikdwWx4Old4T/+MX1frH459f7f+sxOREHCKxlKMKK5H1r7Q65spCrXzGi28HODn5
qraNFU/EADMD/OzWmyXqw9h9VXnkyUxQ5tlt9NXqn2ouSnOMTnR7l95anmxXtWZbpUjjFoFlCeop
Fi9SQ/MMqkV6DCIXpVxpse1zx0J6ipMtzRa7jZc+YHKzDpXKDm2EuRXIW3T4QDHGN56F1XpNRMM2
WWuTbS44EZeizJnY7Gbg0xhQ8Ycu4ka72wahGXi+Yuv55xy+ghB/o/vminlaoVn2sR/NJPdvjU6e
SpRRQsqnMNrqUk1APPex/2ouz9HpOd2s17ZkvsZIXieEtd4RHJKaG0vwLVnkh5u5lG4/ZPJg6qU2
SYO/syU3x+3cmh8f1bNGmjFBs5f159A428mW0N3uPZXMA85wchnbbkD6u3DrL+3uv3jk6mLitTpP
0wTOz6xe3sB3kSO2knVrDR5nUOmffxRzZyro8ucJ52xOmnFa2N2LHzBu/6sPqLump9THqoxkgGAi
Q3SH+wOTEBAQO9rZ6olR9FfT3GAG4v3Jtxde0Pc38+1iTI63vlcl2jCw76O90G23auZwoDZxEz3M
F96R95xzt0fpX+/41VhDVas7bTxKc5OipLcXzeMaKi5PJrc56DwuEmPJ6Rend3K4CWWW1XUGk0Al
SBZnrP2LR5oxLsC78gy4025HDRzcG3T0v/47Cf/k81Jf/0wa+XaKJ8ecErkMJHfH3Q5Sg+0IVABa
gd0UOyz0SG7dbSNd0Z9eXyFNAQoJU+iJCZ3AhLjHjACijqVfrRaWfUrwjcjw9qMmR1+U0NwrmvGj
oFR0RK4RdzvSn2f7m+DgC55w5oPb+5+wfnwK/T0bHpz5fz5y5QOD5jM0Gu1GRNxTYlS7vaWg19Y1
zufuvCPMCa4AlB3epQtbbcHT/w7lK8sumHXciIVlIc/XyFdZfZZug8rTw2iw0oY3H490BjZxM8NT
uFtRlKlPM9grjLf8cy/sEA8Su7VQonvCEC+eZSws6syb7dbkNGrTfJ6JYpjMDHfv2pIVbNyVeHS3
/dK5uRAf/rnX1WTG9P/eYGOv1n7f7IaUHI8JCH894u7sJ6TcEpmAT/kCN1pUsFhaysmhVWldmWrj
jpKpXZW2i457CinGYc1Ei3mUcXc+cthJ/BWpbpYVGmz1thEG5A1XVE4slJ8w0PX5SdG/1ct7inPM
cH5PoDfYLritMPsBCgiJIGQzqntOFlXt4zIME0RJIgjxa6Q2c906R/uz+hy0OgSo1tFp7VvVVjij
apFi6wSWnpzGy2qlDiNmbxHIOQMZgZ9dfdLk0sq9QC2qEJ/Un8QIRCh7HOVkrQzAj7rWNzkgRXfR
8RZYmIrZZb8yO1l2tAbSnApYCtBTGbKeqe80yHQ3tymnP968fyiqu1W/MjVZ9VSRtLjRcG+A7/jU
fI+PYxbBP69/JegCxdLjL277XMAL1tjVhwNvoPibogKILl2reNm9CoDxsiALashPUZEzv36trffw
IG1MkAQZJ7QJgLF7J/dLkzTO/aMvn9x4fOzznSjS1qld/lBHrMNwwlJ9fqYmPjoA0LyAMLFjjfQ2
asndJA80dQybkJFSxogF2SgXu18xhwMQaejqMNHDskpQPNt6X6t8sX3s3hdUlmc1WRGQQx0bVm+/
YMj5slEqFCxrNjbCqlrXLlPorEsPvKqQhFVi47FLcOOYbif2xuK00JQnDdeGftI7BsOT6CcMoYYt
bk+MAWdcMHV/ut6amkxvD56qaPAxuFZnbem43ar6dg8uLMQsvpEv7Kr79zWMoUiKE2bMf00RdlyT
VkXTYVyurwc5Qb+rsbCbZtCTowkZdSCsFmgMJznvoES3Xz+gEAt6jbHp/uPDW4GWYCCv/VGtyUE/
DYn1eA5nzigg50EiBmZ89Bei3fLWQTTU7Lqw8gbMIZRFARj7Op6HlWyUFnC+6ZroTmi25DdcVEee
uYWBphfRGAGaILQtTPuY3QgvCqaWeiesN31rZooMaqJDWQHSBd5XpfoGYQNJsqWk4v09cWt2/PWr
K7nheZ8PcphF5tTET2cQZO5CT2cWQrh7LgXp1tBk64V5oTQ+utWdFyTZEuOIfEi0fQZPHnr+tG2p
f5X2MYAYIIds46jNfFzvTH4L+UEHdMO2k1ryqrE3m8aGqNGl0vHnJrUuLGFJj97bJSDLnHuD4gjp
srHLGOQjt9MiV+EQZ5I/OFx/SbZ57miBFbX+govPPDQwKVdmxmP5avY5scy1ooW78Zv6lIvo4viO
iW2ah7FQ9XuJTX1VWavL6jMyYvuxq88dhcgH4igWVZR71Imn83lGMyokg+O5nl5pR1cAHi3cMgJF
O6S6YGzm4TAKBGs8OJpRElekyetdc0NUIVPUBZIds81AkgcXYPB4OCv6F2p0rypWEaKUe2RPCnsJ
CzW61vQMvjY+WUzeLYuijpHg9eKV/JLJCHYUZHn53xLHVpEjAKkWiSfmzv1rm5OVbTRfazyKAXO7
Di282UpR9IAB/3EhkB7V0NdcOT1e0LkTBA1IMuT8gNLAU2QS6HBtEjdCzDWO8oojH5TGqZWLhqjt
G8ela9zpj+3NzOqNuUmwUxdQ5/I6tnHETWigJw6cmxzVmfLJ8223WmDVmPHWG2Pjr19tFDEepCou
MTZRVxirT4y8eMuPlbdQp5udQ0QGI5IXJVs0Jt/a0ZpKhkpA1TodG8dPshTt1TbNie/2klnnBbNu
Q8oREQzWtPY1WxL7JSkybvSMibdio4DHH/xqI6J2co0DoQqZaUFrnKAz2NCWspHJktnQV/6cfuVf
Qkvo1+OVlGcihxuTk1HTQOayxoVJkbWz4r3+YrgvMdCzYMsmhMuNICIBt/a7dxbL3BlSts+TUwYe
28TutH3svtD+WAFOKYHz9ifSoHWabFTIgvb71D2L+L+12JQRlWDxpFP/AeoCubP8waCpXkLEQrXj
xK6hFH8ZNgKqktW/EKy5m4TV8+rVj79l6Ttpz3KtC+1aKkudujs5MztlHWzysAHHSaWD2FXul/Rp
Zi4BTAsOKzQ1obdPmpwbTVejRlKgZCJm2+FScjpj1eIx6seWqtTf1B2InE1BBTf7U4IW7NduCYs2
cznffMDkEEHioY+FJEDaozXEntDf3v9FiZo2di0veP5MfwF4FSAGOjaHIOj685GrHSawWcVXuIwc
PrckkkGmOYN4mxUeG6uwEjteb1Vf961hSx3XGmKkFQXdtSiesBfl408ZGzwYzMK9MRcD3nzV5JCJ
s46Bggy+CvSWb5JL9oDNjvBZxnxjQNRXBtvat/XMWThLZ44bcOqwqgy6cgl6F5NghcqZDDrhuHOS
QYaLsnoCgfMEKeUcbXvh2+PtN7PhBU5BNyyKciNZwCQEQwFWjdM27xylYoKXBq9TIsqdu+DNM+UD
VeBUcPSB8BIsItNeFUlLfd5VAdNXIFgDHQMrdg2t8w1QNWUNKRRnQHkVVXoXES41AgGgiFaPW0UX
+4tcbMoS3HUFs8p8kxOsxzNwz/8JbjcFOrhA/eECA8jl9tgNVY/ro0HpnBBdUJ1V0J0oZeSU+z88
uDBQrASjMN7SpeEyep7bHksef8DM0/T2A6ZbnYYBDmRAx+kLGL6sj9Z8M7yviJx+V6isrMDrmns6
/96whPZb/JelHNzMTgcLwAiYHqV40fN9OwF83uCxVeA5VQC7jmyR2xqQ17SOA2GP8rHdBU/lOtys
FkY9c4XfWJ14XtUO4HPiAVzaVlYMxASJDjkRoGT0fKb2T0V2rbX7VnTAWtv1pts7+sIHzL2Obz5g
ss8wFwhPxfF1jHuAs0Dp0xjdJ+8BonUxHg92boZR+BZBGoB2epBi3s5wn7KM7PUsIlD0n0koVHQv
yfA80FWvrRV1abPN3KgCeu0AJIYSBnx6cnLLCBWSsuMGx6e68FZ/RoBRIPn2RGTj+/X10JhojwV1
4s+liDDSpWldsj7++tVZrvhMrrYKrFf5HhycODcFNP4QzR1IL+g5QhkQu0Qrxdf5Zz8/LAlbz+Bx
wMwEDDUkaxRQxE4hDnEUyVFW9YBWKVa+9zmier8AAmx9vGRjd+dJx6FZeZAlZM3/8SLfGJ4OvGgV
8DV1eE+FK57beDLh1Z0iNiTldT9deL3NhAfopIHWCECp6EzXJneTlmc1oxZ4VlTCrvkStd+ie9aU
hRFJM1eRyI9pAVWRQBkyfafleCFylYbbQSAvPWQdpbfwn/zb7TgLbPe6ZOXkY7Aag9WHnWq3nxyU
umxAGwY9+8Qtne8ac/eONoeNae925me/5kwRsk3r10HfvW82v0s6rDPbTBQVkPHzIHfAUTY5SJWk
Ydsw5Xsnzk6gq9RyQ4vQaVNBcAZB8+PVnikLQUrkythklxVoamWVAMa2+6P8GRugW3eIcq5W37Zt
oisaBJIMONf513bxwJ45Om9MTzyt0YQaEEyud3g7R1gUkC9r++9lX6KLLH7R7M0ns5YWTrC50/LG
5sTh2jJL3EqCTUryF4W8hes9d8hewoXjY+6xLgKBrcigHkGKYOrYsViVzNBgWlMkwBIj1WW8OUAp
za7xgC0Rf7lWZapv1MiPzFp5+ic9g/bieUnOZ6YUhtW9+ozJndi4odv7LT4DhPEceHwPFSaX3wxv
pnhknOYLvZYdmvfA+bq+cOgnlBbca/SeyUMMEHT8IaPFAnQDkyUW3TLFLGDn9elPGR5K9fzYff/A
tPcG8Ljg0Z19j0AdwgHF1K7sHMA5PqBAaQw78UXdALsvA04QQ7XeswszWueFodjOBaURzfgdRQJA
rsY8NWhgrKAeBK1KsrSL54f+ny+b3Mt4Aucs7arOCRS23EaepB4kNb48Hv84fw+G/4ftvrqlqlar
BC4rYMTl33neq1/yBNElupaS/WNLs8NBuxug7qBhv8utej0aF+ocE+2H/iVX0WsvLF34SybGc/Fq
MIJUSk3o1p3zUvc6hQAElvSYWX+YoB1do/1QFvT3zQU16sdjm92t0tXgpmvFd8zA/Vl+4zd7axQU
Te1zYCNwN3LDfOfhH6tfbR2jqrKUWZtdwv/YnqbL5URQm7xuOqeRpVXLvrDaFysP5uMRzt2zVwNU
JpEbWzEd+IngjF76U7mG0r1ygRX61PhfmEHLyUgtgg7CKf1xV4LApxG6zskyT1erL0+wmuxS4un9
2M7cYwfxwn8MTVyFDhF4VPi+c1SuNGmCbm3JLQg8KCUJGrd9AIejAMm0kP8VQkXPwLzXNChPuZJo
5Uq39njxRevoggePVu9249VXTdxIkACG11gs5YAi5jNfqpHlxwWAkhXwJ76fR6e+Eb8KRhUWoIRz
AY4koeqBHkL0bUrjzrraORTSIK7EoCu6zKpTywdmnp/64UVK+C2rLWXcZ2DxqO6g1YDHCxjtodNE
dJcwePXnyMu6JcAygSEXJNGAGCclRPSGf2KF1r5N/FqByQV0Hd2vTPVBAPPhQj5z9i5HugW9AH+K
itOdI0mNBuEaoIDzX+q9uZxoxIKZNvtQ+FREK+wgogNVnUF7W3C+Ma0/XeaRxGwsqqki6ne3s+37
fAORZ48F2IPVU6SJ98whI/TJffUXcihzuVTQWCJvJkPiABiESbiS9F3jJTwdHIN75UBq8mXXKHYn
pHytF87AmWAMNyiEeFAklBAnTywJkTwUboJaRriuar0zSiDgoOEcn5deNiCOvp8/oKfR8SqBhUFE
ov12/uqoFKsoQ9CvQbFkr3WDK5tlhWSwBXpjTiVxXvG+ng+u2FkxrzBfeSe6b33aNYzNqkknE298
GJLIx5bQU8GXQCPbyEz60wl+FT3XCYQN0SOhih5hPYDfdciAR8lZkb0SoKMiRx4iiNMs3qmVEsim
nIlaaqYU2dt/UK93WQtqcoyKBKuaBroqSmxvFGLDJsfOp9IoOYaOZXNsKU2spAaSlfAQFmZMDaIQ
AvGivg+MrvVCed0OrXYSaBMLx1RJu3gr9inv7Qs/KBhD9hlXINDuzlh7SFFH2YJYgQ+PNKmk4k1J
lSZ9asKg0NZdBbSkXZSxkOFqlwNgRIc2Fi2tiwVum2Z9X2x4KrtjDYF35T3PsTmaU1pX4KwkLr1n
nIF+d6F9EJd7X5J8RS/A+Q01OykH4WxaBCFeeZoI0nNNFoPqKaJtFloDEGO1TVNNLQxxyHq0ZvQU
6neBy0Rg4uFjtjYllxf8FVeoXQBap5yNnFSMm+RbkiiQ7MQfkCX7onzGQ8ssclPGP6A+IGYnmbaa
uFI6EPOflLz20VPWFwJD+IrPUzMulbjH1BddMOhqS1P6kYCxSjYDJAzK70rlveJbLGvqgb1qKJlk
Vaei1m48hpHCFzDa+KHpows2fk6jkI9yUpTopIOiAQ3lQ9MoUuBAfsFDGxtqQGii16IuQ72naDQk
5T2vVqDrXcoJd/bSth6MGP+eVySXavw905LEiTRo+Jpt5jXetiyQGPmNPS6I203ZxJJ/YOpalt7x
YzLAI6jSNh+VUFUV5OsS7Tke4r4nHcQMeTOvaZwabg5CZpPHTOOLtFDpDlXBQDO67kNetr00DsJd
zWs+dMJ40Y2kHRI0TLB1C5dN9kyMhJiNA0TFD0WH+VYYxJohtGnSzuyDNIEgfOqWOdXLIpUiXc3R
Dwz6qzLpi2cP6oZCCOUUrU0uWZYpwy5RcgiOxHwXM7rIoD1qJSQRD7llBZPEkQzJitbAt1TeuoK+
agK27iThzJopBLrNUzbB5PltJUEtFVENh9a3KlI7gmZJjSFN2dJ8TWnL5U9gIIgVwHv7vO9XbsCU
7EVSO0BmBk0u1A+vVZTwa0iLTLK9npFLFD7koDEbN9Z6neeDxrc42YsELJXQiYdBBksS9kadbzi/
l0FakUGg3o7LIk7A2JJz2jeTUAgisF7tScYAvbcfDSke34KKpecf/SLzmQNXJFxkxtTLK5NRgy61
uIBns4I0LBMPhodmFPW3TRLGBF3L8NqB2seD6lHb/SxcMjNXOuiSUfEFVxp6QabcT+LQRLiF08EJ
Kmhsh9q2CR2WXSuBgxol0aR9l3w06nMefQGPQ3I/+O26zNDcn4CC51X7XficmTvvv5ivBDC4oeA9
uR4KOiQAmoylbs9iKgLROs5GOlklnGSouf3Y2vjDJhcsqupI/qFmhNFPm6QTjXMZ8K6yTiKr1BIY
9UVSAyth69AI2Z5aj63NPDtw5UHGClELGD2kSWwsFGMA3qCJsQ+l3EiqwDOBm3l/bGSuJAk6LZQP
AIgBVcsf2PAqRBOqWg1ZH+2LMYMGczzH6+zA1Zi+Csl56Vka0IhRETy8KjP2QKmhFUaqqoa82J/6
5zlXs6tACBt5JUQTiCfgQtOYQlMDwePUXD0w+UqughWTm7J7jvszeI4CzRbApBb+uoJeQGrrRwSm
JVpI+k1zm3dfMMlK5GDsjYW+UA9+/JEqVlnW6ybgCCNZikQaUKlJh3r4yeKI0HTdBQtx47RQMZof
m4mRW8VqIIAb45OrpVDruGHSplIPfMAToeCtmg4XMfXNKr6EwpF396iYeOF3RX8l4RkkuP334KGD
D5Ca8J0NQImTEU4oSYFjNG/BjsX/q97ppVvKW05fOf/1oZDtGZV+0UY4ZZyrRQb3S16qB1d7k0BK
RV2jKaihJsVe6ikiE1SFwy2tdP9J0CB36K76wSiq1uCW5myyR/7rS0DPJWOTA4AybWdsPA4ltZZT
D+0wjJXpOH1d2B/jLpt4JQBq+Ml4VUCF42/RrhbF94Q0kyFNcKhUu0aWZsVUJ07ah6Ue5acMuhB5
uQ2KhZrRJBL972H9x+jEEds6KIGoFNWDljxL2lcrQwRpsTA3pmvvRgbqdJC043TBhXnrbvCSJlNT
Rj14bJiDWlMbEIeIkPQsUiepoLjT+F1odeAaAvNYF65UQG32bFirJ1lhZMJlWr6wAcdh3X0R/B+c
e2B0R0rn9otKEDdQrsJqVsyey233iZG2saYLdCE7N3kP/00vnmeKqozMNsgjT+xUeSjmEaY3ArkK
62cGH23rcoXHojcAUNk+P/ahudW8NjcZVs+lPWBKgnpQg33Ff2bBXgJu4rGNpSFNnvgacO710GNI
oESsKC7ADHzgAuFzU9kBR/HY2OQe/K/5G+vaQNNA1YCdeI7K/x/SvqzHcZ1J9hcRELXrVZLXKsu1
dVdXvRC9aqF2Ueuvn1DNvXNtWrAw3wX6PPRpwCluyWRmZIRIwTZVQJ+iIy6nb1oLCijyowXZ5X1D
MnXAjSXJJep9aRQ8z52gUcv31HiJwfuU1/quYVurbx4Kx7Wqn03rTpYv1kSsFt0ckhYocwHPDHFc
6QKmhdY4bVw5gbrTpx3nT6n1kjNAVdQzp45bVgejfRHOsdTeSOgnyTcNrEVr79+luZ4dHLQsUXAE
5v96r+qjDsVgo3GCrueeaPHKM8DoATGaxl6BiSydPlPVFANd4UhcyNzdeaHGgEYSJ2AqlNfCxxH8
pSI50PjZ7r/fX9elE/H/TCGTcD2oPBEgYupCFmTKsWHQbAB6qFmjNpIBJtg88GuAzCGcQMM7XMq1
lYLFyUgSbJ44fa0MP0/R5viDNpCOi09hf0gRJMaHPvu0SOmyauOwPWt3BWaZ7K2VDNztKiIhBFFS
MCfgnkKp+vpTALVIRWfixKSl8lHQCuQQGoShrX6bas0a4kHOzswDhwtFXnXGOTvA/Vxbg/h8LPSe
YiUhSC5Ut6x3k7U3LGwctEeM4Dd29TWpgNslhc252oFwfDarXtvsOYogg0hYIETlhmLbIlXSr6QT
lwd2YWS+0i4u40aooxLbEQua9B9oWZ1tnrsjpKmQ3vtNNMXPp+5/7VfBgUpnTWXQX1s39NcgbBkV
ZsJ3R9pLorKPIjaDOtR3XfQnzR8bsuLwlmZxXjXoYwBaALWY6wF2ehkB0ps4gZIeUWQ/VgelWqNI
WpzFSyOSU200a7JrLXIC3YDMofZYpPsGJEVIcezy5Hlw3k32ZyTlypmX06JfuxKZcQdYIBCagYXt
emzowLAbPuEM9HlQqMmRoYCsocW3PrQtUEvWto+6XR3Gfm+/3Xc3C08LrOKFaWlanawQjk1qJ6g5
aG/4t+cB7/v94EctIFG73Lf/OCJ1bQgUFhtirFm/DSFn68gogs98Rk5Ix9HSY4T20TzfFGrwef83
aYEY0dR9jio+KAup4mnQ22wmfWU3afOhuw6oQLZFDdRawSGMm1o6lKZRijrOcXkIwLHfIgDwCw+g
H9O3Ia41AG/X7ckmBMrAxV+hMbCrX/zxwfF76FmP0Biwt/cX4jZKuf4eaQsAYqchb4zvMb8Zvb7B
baaam64HoaT6oRf7+8bkho+vDQfUGbiiVWTDEedeb7gwbloIDAgcJrvfsBgPotjYVdAHZM62riOk
8bZMh7OitlczN0FWedBO1gABgsxoPCRLlfaPUm8tEN124e+i2Vnx0/1PnPfdzfrgKOIhBeU5vKWu
vxB6UTw0o8kJkBl+ikiEVF8dvty3cXutY841eF+dmlBJlDkrC9BFNv2Iy8BJFbepCAb60hRIzeBt
q65suKUrF+xuwAfNPLQ2yLOvBwTa8MIOQwMHrdE8Tg94EYa9cG27cBs1BwdT6WrkrPBdjAo/UQfP
NndFOT1HA980qIPp9huYsFZ8+MLlOwsko+znAHKr6dIs62kd6VbMcB1qW9N4YB3zqHqImzWCuzU7
0jlv1bqZKgUBFGn1UxPne3TfHnU83ZKVTMGaIelBEdeRQQFedoJxgAYniDJ2UeRlK2/Qxb15MWtS
4BmD+7x0Gty1Zsd/2hGP0bPUfLu/NxevooulMaRAUMeThU8lRgK6etZ7jr4LsW++/bag+dw+jdb2
vj2Z2uS/XYIN5CHOBELCL0qMiwDCsBIlpWPGAu6SV8WDGM7b4M+0wW/gVhCuDk0XE91gj9Yx6ILX
P/etL51EsGziNJpoO4LexPXhSPVBDysDxi0jcnPEfiBt1fJ3pVHdqFuBRSwFEpe2JE8rmpGSLssR
jvU7S/+sIIVgrJhYcuYI94A6nh0Y8GvXw4kbljJHYDgo4Viq7yTUbYcHph2odjTXVm7ebbKnnEHb
eI8hSeZY0m40q5xG5dSwYMyURwQnnpVaPonIXzPON7WtPqr977pfeRGtGJXxeQIp7tIcSxa0oHaj
VbQ3nYdawcvPyV0xpZk7Wo4XqaBmv79RFu1CAhE6PGj5MZz5aF7sUoYjUfC6ZkHp60dR4oBD+Mdj
1G+Oxtr7cnGjXNiSLslWz8ssUTCxYf6v5G+2/qdalVCSkvRfpw6V1f8Zj+SAM9aERE8wHmiru9lR
PdQbXXOH8TPhpwTqteEavGshb4Bn34VFyRVrmrCcAio5gcmGcydOeoLeRxt0VcMpLF5K5JSVB26i
f6vPtrUarUQeC4nk2TyEtmd1trlScL2ABZoMpjGDeTtJEpeamzH7VdKfWvjslK802wMd5SogyuZH
PqJN8j+48S+sfzndi+0DRt907EvBgp5Qt1KKjTFYewsqDSe8k1du/KVbAmzg+KNBMEKVHyxJrecg
3cezD1JcieVHu//gJMwtDTMG10RkcT2RIxyB0RpwYzGiOc8SjT/EBpjGuxk3sxl+CHD/GXTF6ELi
B8s3/zSkGDAlcsDQ9JVjlxnF7omFV2Q7ZHk52Q8ouJawV/2A2F6JforwMxauuU0K9C28t7RemVq5
NPPfx+biM6RNrCiFxc0en8FbQEZABWS+TuUm3IxbYzf4FejWwXymEmSg/YGs7KEl5w6UKPpjQHM+
R3LXE9/YcTgUMZz7mOwF/wB5jKuh1RE6lOiVKoxsxeMtnhhIX6DeNcfCQPFc20siK096BQsNORBv
MLNvnQ4OVE9nAFLkj0JA1xtdK7XC0T1tuIp+yNv/4DqbJa6AJ0AojjzY9Rfk5ZgoZIKzRyOHR5Ot
U+5K84FVvqo+2msCgEte99KYdHfaatf2Bp2NoR29dyEtI4BKuH92Fp3gpRH1ekR2Oo1hRuDaEW6w
uva5+plqbVDT95hlHu3DfRaV4Fjrp22Z+/mw1oa8uKjYPJhPoMXBDSG5QdZq0IuHpG+QIHeZgkUu
rHwDz6uiR8ItexDdtk1/2eUpj529Gm8t8v3+DCzdoxf25fs7QR6CWqnJAlIDuoHH5pC+QLZd2ZZG
96rg8R+vtdwvnlk0mOLozFI+eHZez/moJAnpVAfnpjd3GQ8M9fdUv9fsQSnSHdN7uC7L56lHxa8q
TDaC85MJ/MH9cS+mWhDjInQAKhYZAOnCVYUiSmXICNzmsHHG16g92OiFHu0OqTl0XA1gHgBGrtKS
oCjo64r1hWlHTYDiFM9ANJDwXs+BavdVA59OguQx/jltB0hKE6RbsACV5wR8Zx/iDck2KpiPvGq/
9m5ZelMAnkDn7nfDwLtXWoKo7ZuaqzqZt72Zcj+Kt5n+0m34Ge0KHYBKTyvjXQhvYFDHDYg0y6xJ
dT3egVnQnklVEjSW4omKbGgH1NCpQ3HJZjur/Kc4vaetnq55HFJIfGVWegXSjOolVo8ERfo60Ce1
5Vtu2R6ZEfXmlgwe4tbGB6ZrbXctjheNMVAFQuvKTTKbRnGkTWWLO1+NkVNxM7QQTBuBPn/uiodW
V10gK+/P8bxhb8Y6c6o6QEIACyi5shhHDUBhmBxJ5Tqal0SQiwiNh7ZYI8JfuPhsxGz6zK8JolxL
siSKtjcTgku3K+yDjSyFHT9kmb23zdij2rvVr5Yplo4LuFYAbAPkEEl7aR3LZGiqUVfhpgnKICgs
gSIkYsBMHWIbCFX2rNLOG0kKWXg0z1m1Z/WgSkMGB1G1n6g/8vBVDb9paxHA0vXxxR6BJi9MhmHL
5yg0YlXLExJ0afSBXW0AXGQ8JhocF958FGDPsd2FzU7N+k2FRvr7Kz4fGnnFZ+6K/2tdWgeDAu7W
tEA+WQxg3abJoYIRmKVbdaDT7dcIdhZXHfLhOuolAKDIVf4YaOjerkpYGwA/B6sXzdr9qMUIMzhk
ZsvIRVZ+JcGydFfYCK9QnpqxNxBLv/YbuWiBx7NqArwH0I6q2vr52RHbgp1zhsbz1nFt4MabyM+b
4kGtznn2UAwrV+TiwGflMXDi2KiRSdOs8T5tSZyTYDB3diW2VhX7FkrGOM219kdFyej+si4EPvbc
O4gKx0xdpkshQWNOJB2Q8QlKbiq+U6KAExOa+51V6CumFi8C6PaZYCzGOUaa6Xp+xaCwkIcNbCFX
4WEv70mkDIcu4sCqpMUpdMC0zdPCOPZFNHoRNdcu4sXZRa0DTxcUcFEgu/4CMkbp2EYKCRh2rpMi
axChZPXQOqObiI8ofb8/uYsjhjWoNKnoNEbZ89re5PTjwDKsZpM9sIT7zT/d9AxhnNGfZxmQ1AHc
Ya3auHRQL21KK8oVxWw1CpvAjplTCQX3tnOH9BdbuQKW5hI8IfBDCMCxotLY+rrrBAFWM6hN9pFD
FrZM9cSvQWj32SSeLsKVku2SPRTDUXnH2xOXnfQegJac2mYca9daXgJlBnJudrRVPaV6G7L9/YVb
eEXbl7akfcLjWGHFvE/6YXLjFkDJNXe6dIFeWpDOeZULKxflSILvkVA3ID6IyYYkayiUpasMYAnc
FkhwIlMnnTizNgXNHIReZmWeBnsfDm82O5QVdykFtW++WWtEWBwWUGg61VDZQM3hesMbepE0M2gh
yCfHT4jjCdYFqabslGh7f4mWHNcsO4621xm5YErbr2ppqeYZgrzS+N6bQCP/iNi/+yYWb9xLG9JR
qlLsxhqJ24Clu55tmu+TvbeAjGYHSLqCtuGv89deK8mtjEtuVhlskbKpg01H/Ze2/2znXHYfK+Na
ChgvxiW7QVMjSKSY2N4afJCSPlAQQ2qBwvbIF9d/w/epXiPUXjpQ+kxIOOMpIVcnheRO1YsYHRDh
2Up7xZ80wKunPF8j8l2qKyP+NTT0OCEYBh72evtl6G4M67IEOMcHkZA3C5KCamFTbj6+lR7fKvs1
i0v7/dLg/O8Xqb2qYSWjGiAtAOyD5HLTOb+6mnqCOs8ra7a0L4C3hyIYsu7ABEkzaJeRsO3YRKnW
aX30/G/j6Wd1LKwg72MEREdenyJnO+GSGSky8KDtST6y6WXlK5Yul8uvkE6dUUTORCILEKzsL4Sx
2VH8qJ1veH54STG4XQZmYmL6QxEMscfUR3wJaR8nvoZ4XZp2E6In6hwbAqAoHcwUEm1mrw4sAMGg
W3LAQJNTNYGgnIu1oGX2WHLce2FKvnbMcLKz1J4AcRnDjQ3aOOASjrmZ7JPKOPdOh3TUC88hvWLT
k6G/1O0Kxmbp5JhzdQxrD0la+THbJGVjoG8C9pXTCBpdMEPdX9OFJcXBnFFmM8YMF+z1Fu5MdBDZ
Ux6eGyfx1BitUCnuPP4ZVXjSNatB4MLSOXjGKfDZgF6A9vHaXFrSJmy1NDpn//Tj5JNzerCP2Yaf
hpcidtlreLD9xC3V7f1RzjviahlBQ4JpBHIImC+E99KOCcc00arOis7gXhk0f0Yd6I2rC9eIH0sw
Z/Qr0cqKva/I8NIxjFPeiwL2oEByqp3PSE1dMp6d5rutUr/Oj3XydH+EN+uIEVpI7mF8aIhAzut6
Ylsq0ITE9PDcNemmyvV93e9S/lw5+je2Rpx2s4izLeCGgIoC0huNHte2sqr8P7aAwgJUZlcVgCZa
ZLeKGVkzJDl0e8jaMOF2eG7ZU9VrLngCUH1TIbj3dn/2Fg3huTXzkAKHbMuGkKGq8WIIz0On+Qln
AM0/JZNzKNRf9w3dJmHnucMR0HE/QZhG7sFNEyWM8j6KzmYW1H2yocnoI8nh61lxHLT4IU2BbVNd
9Cl62CNK8bk61qW9efkF0ljRRaQW7cAj8FBuB8YPpDs2Znyw9cznDfe6NPNp+Pf+sJfmF3SvoN4C
7AlFBSl6t7QSXYlOFp0VPC5F/kPvK89kh9Xa5rIdcKIARw6UkYzg6SBi2hpDGZ31dK+EfwVyfgV/
i5yVi3DpsOF5/j9mJC+WVGEXmQJmuhBUrnHrGhySzryZCcw2MHh/8m7fkdgzeLbOCWwTqWz5vJVV
aWR4hcGcGD0KH/aRxD3U2oLQ7jbGt5H84An1V4zOjxzZZdponsfb4YugV70+5Pk4ViId4amLjb4j
+/45eYwOURNoO3OttDb7phtTaF0Gdh1a2ciQX5uqStENEe2jM9HRpPIY4iCcWAwtql20thG/msJu
bM17Q0NREVGwtHQhMexuFF10fvjxabnNZmbHPTvun1nLcAtGsPP27L5sXiA16768JP7271sIlB7C
Sf/t7+bp7fMpeAddV+c+BlAWDryPYPM0eeB1+vPv+btzeAbd9t4Cp9bxkXof+9fnP3vr8Oy9Pnub
48oCLe7Bi4FIDh+NyXgczQMJA/1JuPVed6e1hMk88fcmS7o2uTbFGvpDYSNMEPuYrYlAL1wLCr6C
qFszuJoRtwMgLjMZNSo6OXnY4rY0EtcsfnZ67EYc6LvxN1GOE/gx1WzYdSX6VNFJtRdT7YFgzFP4
W22+5C0UgEmBhjDNB+Zrd/8YzM7w3qdJWxMtMMBbkRqO60j9/OdKznFxfm0AdnBxwzPK6T6TDOjZ
pVN05vmDySFZXq44qiUD4NUExekc4OHGvj5Zbc/1ri8cnKwUPb1dBVcVjXXl35+kBa+Lxp25AAE6
jblz8dqKWXDA25mNoO7FfYLit3v/55f2x9Xvy/kYFiOfJ+bftxJvijLXRiexJc4oGLjW/m9pvdnU
N+PvJEsDwd1B98vR5eVBof8iCLWw/wQqiorZ5ZAl79iJ1qjsERPbdZl+tkuDHjTWf94f+JLjRw0C
lQiMDxK2Mllj1OVdjCIXrmoeoXkIfNH7CLT22jPan9EA7SXjSlbvFqI8j+vCopTB6S3NSimDxek3
4Mjum+2//To/cY97jfeDQIEGzzwQxr4/fmwGb/PH9o7uz702rJy6295L6TOkY9fbk+CRxqKzxh8V
8NvOLZgTEplzvalKTWDDT/qY+KnVulZrP1At2g0CCNcHYv8RUKA0xl+l+hGFb/2ARs1dl/gtFM2T
KPbgJeCBVoLvhQvsatakY5Zkfd+FJsEGrSDQpPgJoIStUiPH/F6klcvAG3F/Zyw4/yuD84m8eF/w
LGyUTMf8oMT3FDnMb5QHh0U+KVa24EKwCENQiEbFCRytX+LKF4a0vlHjqOXxeVQ+qg6QzNzXKAjE
GwiNmmi1/zCmH/eHdluHmdce+53OT160PkneRDfrPIHqXHzW6h/UhmenokOFUd2ppPAIcw4E+HGH
DAcz/qYT8KSJp0kFMKjv9/e/ZMF5os2LznqVKArdMEs2ca00RYixDxaNfABVmWtkZbPi3RaX8sKK
tHdEroy5aML43CWfOuhvQN3yXeSbpn69P5qllQTVNiYXfSzompfihbjFm0SAKuIsJnR5BUV4ZF3O
3ab7lWeR66Df1MO7577NpXNxaVOKH5gJvoaMwKaD+BFNrxt9E7anIjK81FwBYS+ZAsIWvXkUXHpg
V7o+ESYYSvBCLJIzFV43blOxAVKz0p+YOJHVtNCimwTvIuqEKOsAYyANrOs66rBWwFqmbIgeuV0y
1wb7N1LuWEhPcQeCRFD9ms8k2lbAWNTojHLityHBlPd9UHV/e6L9zn7pj2DZrkHEartV/N6i0Dgg
+EmaQ2TuLfoYi0Oifib6Gt310qYDSBDzNVO0otp4PVuxObUTSarkHE8ClOAugGxm9pjRyhNrFfyl
U2QidYUthz56II+uTTER85Q4aXJW4z9IMCdrafqlfQ0F3Rkh+JUmk36/qeLRcCDAeXYQmJJuOiTT
qUofq8h2gUnsRY9OqjVhyvlMSlEhGkSgWYEsyJyUk27/xGpaBsbC5JybaBnSOjdJjkiMrpyexZm7
sCLdxTpeRKgJ9Zg5M3HcTNh/kKnnKzfJ4vRdGJFuWkxaDrqLNjkrxb8hOxmOT/Pvir2PTO7axUey
1n29FCuCQ+MLzgHYv0zaQXttRDiHqaOhH/HHVEncmTWW5NN/4FcvDUkDE4PRQCcDhlTrVTGaDYWw
X3SOrWab6/59N7d0mvAsB7oYCUZgRqQbC13CQ0ymBqdJ1L7avTgtCr3Ec+rvCfl739QtlgwZNxTW
MHEgykQGVXLjCneswuR4K6mh8ZSN+d6uFRDYjc8MbPmcTb5muAbYkMi3OF7DcS+sHWxDK8FBTADH
J11Veqr3KVFhu9NeynKfG2BP3+jm7v4QF2bzyorkm8xwIA4y+dG5tSFfUAJ5aiaP2pC6w2S+cP1w
39pt0Wgmq8BwwCyEMv0Nt/CoxnqKzHp8bhNVeWA8rXwltUYPpHDtJoQ2xcbo+2k30FnBpLTYg9XE
ySkyQZOP1qocZc6i+D72eHkKq41XdtbC6VQpVhnoDGV+X0mOBnRUlCEURvjlhLsGRBdIq/8ROujy
MrSCa8ynjfjUG/rz/qQs+DcQIc+tDkjaId8kLwFJrFIfcJn2Q/nGefaaW4qraWtR7NL7Bmyv+tyz
AkjIDUWeoTahSCyenkE4N+7GzKlAWZbU0P4MCEAEKsQfCVDVeYYEMzojyIrvWximps8lJGBSsAPk
W7DTVA2CdV16riFCzgfP/ABf2oobuq0im8qVEel+Ate+RUDMlp770QVjFlQNiJsHYF9KfhZ+865u
15jzFs4PDKLHFb2Wuo6iwPWFmyh5zBj6Yc51bfMNNotyamzqADKXRz8s2lRPoZ5ZK8OUjSI9CfQh
OmrBw44QU67HRyaU3WLQXpx7tQOOdwe6KwMgtMq0dom2kjW5yaHPxtC+AgEHNNPP0NLrEWokMieh
wViofJTtsAW41VXLFBFW7tlnx/I7+tHWfp8pLrOox82Vopy8b2b7IJ3Ci2DGmCJ5c21/MJkz5DVL
zxpLXWSzQYPucuM/MTKzr2AZDVR2pGXMUPxwOBDjUNduXNN4H6BSSOJkZd0Wh3JhRbolwylDbMDj
7DyiftNj/oqZu2NsVkKZm0fdPGX4D9Dz+fGB5ZOmTO+bpBc0PXNOt409EDfKv6HBSWd7erToTjHy
A83srQ7WsMhpAhtPzVWlKPmN8PURkNADrhCNJGB6v/4ISqEw09qYUiAYbR8Et8NG84QH9LtLjq9/
/vzLzj2QHfd96dLJgMwLuLRA0GLheFwbRVkV4lQpNkshohdlOiLRif3JtjTdFMoa4mfxaDhzgAAw
PVACcmnc4mqkaPU8xOnctKXfIbxC0m8ukqdISjR8OMQOZF3wJpmqFBIj/7JprWi+OGKo2+CEzixw
cs7ASHNW1SzKzgruEPAy4loNER5tRgu9x6xsmJsWQ7y/P803XUJYXM1CvWLO6qOzWC6SgAliYr0N
qwbYWAj7LKa9OhQfqeo5Pbg9zGPa+zV90cCbbGS+O4oETYu41IyVjMnN6OcyOsBPqHMhpECV4Xq9
lbZgaQSs6rOtEWWjMMUz23DwpnEKkaAyOrQJZc3u/uDnU3r5HgE/G0IyoFdxWyNV89Vne5GlIUZE
Bq458XMhoHjWRCoFrl5dY4e+3VyzGRB+4r7UQPshw3j0eibk0mEGxC2i/yvKytNGcIeKeGuWoCno
3yuossdd4CRBXAUiFSs+8SYT/DXQiy+QPS8QbUYv7PjZTMFUk/pkfOj4o6GXH6iGtR11UV5MB3BY
qr8HNDWgr/fYliA7g2I61FzZHu01a6TKN03M9lfaATct4jNIVMhtNeVEOitrseB9RotDXCT9jqeU
HjWGBm2IeGvulDQUoFYqXN4b5omXhfBFE6tbpU6yJz2y515dIfrjJOgEllGWeqRsUP3F5e2Xmfge
Gfov0pYQI3BiUJaCWnhlA8mR/UxQg+9HfRFOw1DllY3yvEpHMxWnFvzmmxwEwH6HG2iXDEnoZ7q5
GnUvGgQgDG4YrUjYN9enxJiiiBBRiVOE8lWevdjiRUV01NUvXT24VvdZ9/RA8n7H3ptDHz20xi+4
rwmUtPdPzlde6PLozCMHDwjIOCiKgvAd1x8SOl0O3blGnEB4fAjpUfTvWu7VfltFXhjGG70CpR97
cDrLrYjwpg6iexv2lLa/QqPbluEp1819UX+g9zDC/wjRx9M15/G7ScB8Oa7cJTd77etrDSQcEGOB
ueUr2Lw46EOMnJ1IB3FCSuc4QGem1Q/gPnbHtAWR+lvIW482f000nSA9fITmJBiTDV9X/Qwsw+Ux
q2vPyIKoMbwcOsCG82qMA7pw18C6Xy9eeVbRLfAF0EJg70g3rVLXArqJaXtKrayc3Lo3yuecNo3i
qVPUAkMVKjF4uGszddw2tKIHdUxj5lYD1GaVGJVuGy2zoC3UazV+q0rAqF2z1e1jUrEh37RZTYOE
t+jxrFiSAxVF7Oz3lISAr5dhm/yuKqOH/rNdl6cBD4rPiNcKkrdqnQy+ngt72uYa14AQmLI1MjY5
xphXSEe+C7c9enLQQ3m9n3Q9Bu2Ugaxjo+tuyWLf6P7l9FNEI8hEHu21Tgn5tvkyBy6VmWkdfblf
LvtiQ9BpbM3QgjnAtViFnepvXaz1/UNyMyZoSOMiRHseUL1wFFKQaNJhEkpUkFMYs1OWMuy++mgZ
0wMnJ50LvJ0Yfb9v8sY/wCQqihTRJ2gh8Bi9nsZoCrUaFV1yMpMjar2HXpwGPBFj/dt9O/LNibta
w4LMI7OAdDCkly5tw67j2DkB91x7xbfcjgH5IPSEIR6DU8UL/noM7eBUljniJUSm2k3tel9XRyOz
N105rgQ/chQ/X8uXlqTjlpV9DtpvMwwme/JUMiku6cUfIuyn+7N1s9skO5KzTJuqC1Epgh29fUSg
6Zd5+GCEGVqBk99pvVY+kLMfGNYcRM5kf4juQNp0PYFjqXMrLDGB5SOCmdPAfHCrGN/wNujo9v7I
brf4tan53y/OUacVWhu1MBWl7Ni/aNWGtSeefSLCQ/SwsrnXjEnvV0ILS0fZEtOYx0d7QpQOnssy
M9BUDSxYM7kgMb0/vIWFu5xJOUNphu0EMjZY1LPXmKNCYjN/Av0Bmm+j8N99Wwvb/sqWtBk7syU6
ePvDQAEwI+49vXvM8dIYzZXLcGHTX9mRNuMQN1anp7AzFR9AB3i8ULe0XNkXN+kbaQ/Kjgix9ABO
BVjpyXts2u8dy77nTH1Q39JnaP6SMH5Rc/TAGVPr92tSobfe6WpXapLjnYrS0WrKsCutb07/d8z+
l2+Vr8HNwF+09iFylfUwzYKxPptIGKQOqBsGasSvran2XkjrcttVZRFULYSf7u+PpXUDqQBQDYBb
0pukX5eRaexjEQV9qvRuAmT7MbNGaCTg3lwxteRAkD6ZgztkUFDtuj7VplnHeBQ0USD0KiFQf0HR
ISuaDLhfPKae0iYDh7YgVTHsqqlqN0wJuzUOwYXjML+WLMCakPtA6/31N2QpXEs4xjwI+z7+ocUO
8Pot6zd0EMQby7pZKYTeJFWxqJBSn4UX0fWD2oM06MKC/vbgCB4MYN1XVQbuR6Q268EL637DJ75L
GPNaMw5UkK7dX9pl2wDVocsDkQJQR9eDrZpRNyaD8gD8xun3xCmU3ahV+QO+k3sD0N/gioAERuWQ
H4L2vV9VRbhyFy44V4TxyEYia24B2i4NX1hlohLoAwSF01XZdpgm47XpauCAbMgRVNvI1JXU0/IK
kjQs5tFaB8+SfVyTEHPDZ6CzUlpvYbGcmPmUBMqo6bs+qdKd0TbdN0UN0YSC9/mDEhGxs8xMXWuz
WdhqaH5BTXeOuEGoJQUc1aSMlLdtFoiGhucCDG47R9TMzwt729WVvru/2kvm8OrF4QK3gYJc7PVi
j0mrNlZd5UE45WAjw3O2yFoISdse+ovo2tZa8IXooTTRBQGbs3DrtTWoHdp1H01FoArbt8LW7VPz
wOJ4z9VTFk4eaIV6qLG01PQySs46as1Npj201tqVsLDAEAVHdxGUjRS8kaRZ5k0kIt2syqBChqm0
QCoQFTuH28eyHlovSdoXlcSb+1N9U/bDof5isQD7y0zxLmcRkzkz0KhtFdSFve/Cn6R6rrJ3i50d
6jVADBiJ2Mfja6iusfAveGvg4SFVDXA86mNyvdEeC7Sd07wKqJ7/E1a4SYwenaVJunLRLtkBkmKu
WICpCYCb6+XtOeMds50y4BweUk8z0zW/s9QwV+zMv3P1MsVEQv4ZLcg4IhAXkrZRgoLzUGlFFYxN
vIEslGsjL2f08VZP3zRjJV5e2LM2MhzoddZnlQprPkEXUWUYt4ygnxqpsDArninJ810IBkz//uZY
GhLSf5DcnStZeGlcWymAcmeWE9dBqXlgYN7bI91VSXjqmm+9soYQvMnkzy004NAChh+8uHNx8toa
NipUYJwkDxz70DYuQVv8cWzxBhRnY5dBJemTQR0G4kOZ9Zk4a9vxdqx4DYKGACWm+SjI7ROK0hej
qSVlkHbooQ4/FS1EDvKAy8B3Ys29P7G3y3dtTLrNWl6QkZe8DCC15MY1IP5rxEM31WfM5syFihsT
JLxYQckEqWORWZ3Ng9FztsWRPoBn6a+xb7wCkEsgzzuXRsdqrVo3r9H1IZitoh6ho4MOb1/Jc3Pb
7CFoAatUSTcDKKQ4mr6Shj1mVvl8fw5vz/W1Kekh3xKUl4HE5yDPa5LYt60Xnq6hmdZszOt4ccxI
nZAalKIpmiFz9NR3ZZyC0z+DLEohxPf741nYgFdTJy0YSjl9VioOD6D9407FoUqxAe0HRSu8yV7h
wFqzJR01pNuNPLawTMpzYW6N4TukEgvbS7O1hsqFV871Ks1fcjGDBqAVZZLBEjobi8kbwOfipMgv
jlr0GkW1X5LXLHnsUcQOAVHr6VrQtDhS3KqAmAJsqckPHUewNkLxARuyz708rN+Tpt8qY+SmIR79
xbf7a3j7LJjliXDeZiIVlOelO0BYI1SgFJ4GaXVK8lNb7nTuC2NP+Ik1z7ry5765xdm9tCe9961U
LcbMgD3QnLrKJvfPL79Ld9pkYFxaMTU/ruWTfWFKl4ITdWpSp+ZoIhOzntdDFv0bxA4EFx5IrtEb
jZZOqAchPVwO3YrppSVEkhC4uHkB0d12vYV4PdrapAGBXw/Ej91QD2apsTr/zdd6/xed5qUp6VxE
vLL0uoCpYXqf0BFAGehaui0rHmJsXz7uNMsPpx6MxiWYeSovZluzGdxGWQN3fJFX3Uz3xaClcxMx
fWoNs4DnOVRBv+l8UDwKv9+0L/kZEK2P8NQ/iQ14xZUYDQmulw8eUPz313xxN198g7SbIe9ThRq6
lAM9/IH7Y/oBhjfQTbVv2W8lP/7/2ZJ2MoPevNPbZRpY4S6PSjSTAM6yrSo3+wOOWaNbYzO5qerO
96M2twUB6YHeMJk9bKZWYdRq02Ai22nboP+A/IKQKxiu9nR6Ie0f7dhNp9j8nrWZP9Wbsd2aa2nI
hVctPBLekgBDGXNSWspoNUr9X5ydV4/byLaFfxEB5vBKUlIHS93OY78QTsOcipm//n7sA1y02IQI
D3AwZwYGXKrirl07rL1WPCUmJ5zX8Nacxsf8H4ZQc/oVv+fRDfdq+tvr4Z5QnsJLcZuur5KQpDS3
2ixHnkJoikuyP4ZukSAj4YVJryyFJqtu6ZJ15b85XQ8UuGQZFG8trPo/PHdMnhA2Lin1m4HKJhnH
Vq4xcENvjnJ+p3Knp+wxL5/GbNwx5K1n/PVaq8tUywmtDLzdhWZR2KCA9iw5O3PZb3M3viQSSaAS
iDr4pNcnm2pm1XXID18cxIaT3KP84Ec2VGkws43f7GSvALW1HmSpnB8UfNBYrgIts5X1uejr7BLM
59C6yPEf07wP+8fJ/D44d7fv5uYzg9yHBbW6BjR9nZjGUWyXE/qDl6D5MqHSnlMmd9ykH6G1VlwZ
2FloelJtHNT517RXqtzaKSSLGj0/+Lwpi1+fbKmJIo76NL9IMuTneXSWwmNuhe7QpZ5kH6Y9gZOt
9ZZkEcgDYYOxxvKIUNPiURkZoo7lB0N6BNvjBcGHUPetAt6ZDtae28e75WZhH1ruAUeL/sj1BpEr
RS0113Me8cpM3DZ4/2eK+PcvYfMp1PYwNFvbsxdhDmyH/HE9Ejta3QxfipPj9wK0YiEtDqH5KDwD
pdO++FhGwU6q+gZawbej/qnBL4KrW3hGrvdnoUyqCDRSL/MMvIICZVdql6n+rHWPrfapd4b3mR2c
B82tDO3AzIqnvgtphoMurOaewWe0MuNfUvzQfb197i+QpdUbyzwH80cgYBcOh9WddcJqDsIgKy92
kdzHvfEo2vqn5lS/DcDPkEoOGJzBLLveyKdaUj1BIhq5YUT4qujlMRCmJ4v5WUpO1Lh3fttG0KMj
YQ+bGL8O7plVJKKZYtDMUSovlvlnDKanWU1cG32KEg1Q6UMBHYt4b86p3/WROwZ3ut15EtVnqb+f
AwQ/qH/f/kHLeuuzQlmJrqkBEpPzuv6ISS70QBrC/BLYgWfojMbqVnGOh0T1q/Dj7bU29/5qrZW7
Fn0hm8GsL7GAL3UnGqFezcE3mZ9be7zWe/taXb48jDObciZPgxYdkDee1I+S3B6LYSdb3Xp6MX8G
3oAHUkRdD/Yk1Izs0sGNiQH5nVSvAFKU6F3Cq5PKXpfKfpRpx5lROyvfm/PfeP9YG9VNAJK0C9ad
AtgTpiTv4/wSdsIrY+s+ncRnZ5cV7A2Ma7nptkxXmvqNA4fWylUraS9ZTdDkFw0gu2jGgxwP77rw
Y2f9zELHb013NnV/COK7sBl+6PrnbFdacLmzazuFOU5esN+MJVurZKHuhDbPQYF7M/XMU+0SxUPH
/HPbQLceRBrHC4M02B4TOMr1bQAog/a3YKNx8a+dhfd5lB+M0fw9FeODAdbVii3PCIt3xmCcbdlv
utG//Qu2zJYHkUcROKD+hopWrXpDr7M6Z9qO1VqwOggshcwMNeG047+3jAebha5hGRam1XS9V7XQ
+FhDu4B7ZMW1O0eCY9lRD0ow7ZXiN5d6eSVMJjTtN+Ew0ykmQ6HLUsVhDDUiwqZ5F1M02HGv2wst
X9AE1vkG0kkmW7exNfD9NB2m5M/xADY53emXbS3C0A6ATQbwocJcvXsa03soahNISHCOHnpL/T2I
UnbN1txDb20ZPYgGlTI3GGjQ69efKMjLSq4CIgghDRSL3pfxuHNgGzGKsdxqBvFltND0lcEbfW87
Y10WFzH3ZfCQjy19mIDmzamSpja4jySNXFkKJifxJTqIJx4qOT/cNvqNA6USTbsCoaulCbj6EbBY
TyJq+wKE1gfdpqrZuc68q+mwtVUFDjAqtDB7Uzq6Psy8zCLbpH14iXP/q3Po3T+QaHvPl89fD8z+
u186FyqJndd1q/YN++T/L7qurjiVnetJzqJpI3z48NEgGdFHmsrmIJL71vHGHi6yQ6DfVekXET9I
EBbfPtyNuBBKFpUsFHixKq8Pty8zhna0tLiAaDOPVhwFB8GoDqTPTGLZWnUUJtJts1btFd63Xg0A
UgxxLgNBwKxXDiZH5FyN+MeFl6v6UcvtcG+Wo+6hizDcx629WJSSnKopHhmTrk1vcEASxEqSv2fC
UPIyrWiOf38Y9FnRclPwfPywaxsYUW3MKpRFLrWU2o+idJRDQ1z0oFa1/BDWTngQQzX5hh7JH26v
vGXjDA1pi3IRfWZ1+fNX9VI5mnpYqIvqIhnzMaj6uyLxplo+3V5lI8Kia7RgrjhwsseVa5KdaB7b
uSwvXXCo6x9qf/d1MP7dLYduLcOkAChCHC1FltWXpWs7NqUsOMYq5StmCaHjKN8Ps/ZU9rPhU4TY
G3rfuL30kIhylvQGV7G6vXMejXmRlhV6SNqDUjBGDbFXZp1LTfGN7K4/yWj63D7Mrcv7es01MrOo
tBaiIfq27fDRDs+x/L23P3SZfJ9Tlcu0Jx0R6UZ9ngGm5sUnEZanaq/OvvECLK2zZW7Ipollrsxm
EawXzA1X5FWzJ43fm3IvflUxvFVghUgItAU0qIk31m+MDKQmLeqB5nR6pyQHGVR+RdJ46PsvQ/ZF
mTo3zD5l6WFPC3Qj0gE6TixA1Qrf76yuYj+ZYxBoZI9dpjaHXG9/aMikeKkVy25e2ZV/+2Nu2Q+s
NsvIGZVmop7V/ZPSssunqSSw6ubaNWO5ckM4e98rPf2f3rmvUxNdoz6pEUSW5J1Ya8MJE7QS14GD
hyl8PX9WUti2kliiCekADm8iD92kNDsK7W6QisUV74w9bJgNk8zEQUyUoDe6xnVowZT2WiXoQ3Zf
la51kz1lrY0NUV1Vlil9hjsAgl0fZ5IBRulBm10STRd34QTBemmM03OjZenFKVVQU5IawkgeWjst
rg1HulSqEEK06US+mQMYtHFobDFXF6jyqFc57bu+m+6S+T+0cvE1C1so4Rej06tkFTR9pwxTStt/
Hr0oNN1QO9w2ya1sA5gEcFVaSkt3en0FijQvVQeIRlhIDzZOpp9br7Z8OxBu2JcfIquBtcfq/aG2
3aDNjm2+J1S/ZSgq2R1K4ArIo/Xc7mTqIRLZgDWCNKaN9qnp/tze5N4Cq2PsG3tmBiurL03xOMpf
xzLY89KLqa0cGIDvBeLDORLkrJJTo5IiLQ/4UEV2LBCgvYfcRvfL5k49Mral1K691z/ZeP4sQinC
KQpgIKdWKxZRnSfxFNaXfCGrjuSzBVu7fig1iGyPf398jE0tQ1oYClnH9T3L50q2q7KpL6UllEPZ
zLIXZvFOj2ZrP8QmCqACnfR+bQSmnKplU+n1Ra+E182qLyNUYTaJC0HVezLinZxjw/OTwgM/1xHV
xROvghQ4LEd76kuBCDTNr3B8sDr9pMlS6kY7G9vyFZwdidNSZn7ThqGoLJPVpOKSJnZ90J36aUi7
8q6Id4x86wAXtbEFtbOMBi1v7KvgbkYkYGw6XRDcZcdBii5KdWJ2kTZ/9WGXyHzjRqF6RAoDwgpg
gbK6UWYlojQxswZpvPLL7IxekdQ7TY+tJYiygOzAqUStfBVspfkwDfQIwY41PXQlVpAc+i7ba3Vs
2IFNWMMuKCwReazcnxPg/zIFYJUq7MfeSlxphqLJzP0+Pt2+RRsrEayClmHc7qXZcf19JPqtmcYM
3QVKFF+Pf7flFxl6wl0y0bfnBhZtUQIBKkaZag0VU6W8KvQeELQ5y/bTaNjD97CmvHl7N29DGVah
vQkeh6IcfuF6N3KsJoMSEsoUUf9OH4oCBhG0JbWwde6DBAaEcbQrVIIb6WC3k3O4vfrbs8TVEpMC
UMZhAMq+Xp2h8qrkxSwvzVAhIZMlxns9sDI/KEdqZKMV7ex2A8i4+HbKqyA9qGiuA8VRhRw90qvq
og0hcOBZapV3jZzYbqZI1ruxKZKnuSEUsEUOTNlsAvMfs6+QcCqYITve3vzbi87HxePzizAkPsP1
5mMzHyIzIIuLlekL/InvNPkbWk1dU3uWteeWNxJoVoOpCIJhuhiEydertU0aDejaLAhHtcz9pqnq
b3gYY3D1PlPfj2VJbVsqaih4CinW/4HmSlffDcxPR96QChgutV6qUQubrWrn1d2ygmViGVgrLpzy
8/VPa5w+t+Jari6Q/kzh+zZ5L2JPDDux3tZxI34G7Ax8Ntns6rgTERpJnwfEek1j3k1hGZyMIFYO
WZoYvhTEH2GkUnfW3NwZ9VCuMNB7e5309ZNcJHpCONGK6ChLUr6oJT5YdVJ5tdn8uG1Pb8PopfhK
x574i0BdW31hJW+NslBZrCknd+mHOBA0IhU7Banbpc6BivfO47vlPAjXYU8h88Lxrj5cSfhMDIDT
bdKPqvy9Ug6R9aCFMDQ2+u/E3PPxb19gNvhqudUXHLrGkWG+AuqStM9IJd2N5jdQRXuSZluGAunU
wtFrMzWxrmXrSVjVVkG+wx+fhiw8NuN0HnvyAzUDVr/HgbG5HO/9QnXMdOO6ptaNUtxVE9Zvp8op
jsCSz073Z9bsn/L0K4JX5LaVbLpA0i28AMgWauWrgHMhHBS6rlQX8S5N/+189ShsP/3VdKhaecrn
z7eX2/pmNHWXNgtNXQDW13c7TTup6Ru9AuvJYHUDOh5iDWfaI/HdumgQsEGpxSvGp1vZfhQGtWN1
E6kHypJFI1f+ZITfxln/KOnml9tb2kAFMVzMwPrCpb7EAMtFfBWhKY0VRFKqshh1WFSx7qKhPI6q
x+BjrHmzQYpXHdXpi+V8lFMdqTKCt+FJts5TfLz9U7ZsB6/CSPYiMPmm2F20Y6lltV1f6umgmpcm
fmzEJyu8M+SdhTafj9crrawmNbKgDCKrpvLrmpbXHUo3+2XELuPP9yVs4MhnNv68x6K20RDlqKGz
oNZJXoaKwvVRx+2cVoQP9WVGCVah6Auj430mhns5MNzMUeiFjp+TKvs8V3tViQ2c38I9TjC5NPCo
fqzcjcjhpsuSub70APxILpjYEfW5Fd9yS3fL5JwpHwz1h8yAeRs8piUkr7n0jMLXTt6x8Y2XaTXi
MwrfBAurn6HGWU2PiJPPmWFUjrmnDtxUzd8JjTYuKk4cJMHCKLhgMK5PGh2OOYsCqb50qnVpAQzG
6iN6rZ9uG+zyva7za5zcq1VW7mAq61mNGXu7JFn2YJoejKEutZdDW+wY7OZ2KENwYLS0CXiutzOE
ZWwYcS0udt8dZDuDiEO9b7Xx9+39bC5jmbLJ2D0creu0Q+rCegxm9pNJmsOorgqYvc7aU0RtYcdx
bzy2Sx7w/0stdvLK60gyOrXQwYpL1GMA6dlIQi9KpI9xC0lt7SRuWsOfFOw19bZ3SHfSggqKGtnq
IOPeCoRmJOLiEKRmd/GvYA9Qu2kT4A3poEAGCvDhemNGUBJ219GS8CYuExaHkuhXT5xDWu5cpa2V
6OOiGUcGj9Nc9vrqCLu6aaYpEeISgqyIM9PX0geGoI91++e2WWz5LYXxUug5Sap4Y1eRkdMgxT2G
g7gopdK9T8tJHJVqmn8WhtqeRFUiMqPoj31szcdZVh/auNxTUNhyGwt88wXgADxoOYtXe03gWBXM
OIoLBHe+maOzPH4KpWMs6ce6+w+X7fVaK9M0pTzo8rbnsp1684/9ZPU/b5/n1oej34X0Hlkq84Wr
510qYT4M0llcivRzmKH08h1sZqB8vr3K4nzWzunlkWFskwB6PQQWZkY1NJoiLrDSltVJ077d/vs3
AnRmY0FsqVDOwCy98uSm00hmmxKkQCGXP0Xs81sulQ9ywn/VdmwfsjaTXdRT/35WnRYl7RHwBczR
sbdrWwj7RhrNgUGwrDtUzjcjem83z7f3tuWdXi+xulqiz7oiMmTig4yuRwG3lUw3tpg+6E57kOXn
TD6o9en2mlsmvpTiyOUsivjr4lXXUHHnz+oLN6g3er/Xv9eOO/edp4twh8Jg80bDw00QS7oDHGR1
n+Q+jJXeNsVFVOoPKZaVY2/ZoSd0o/aZaFKOigazQZmHhd+EAN66bHB+/P1+0TwGwEGeTON59ROc
vA8hRKIy2DYPVey8I4H5GMbxSQmVp9bcKdstH2x9GZi8pN6JThCms7pyCc0S0cdxi7hvhkCWAZtV
Fig7b9rWvX69yMr1h00BcFaN2kuL+PqQnGbnWRrcav4Pfh/heVqfdJdAqKyWkZjsjIKuImB3Rvms
KrmXT9ZDkzi6H5Va4t/+TFubckDOmotGD0L3K28YtAVTH8g4XzCDGmoSeOtbRQx+ZtR3gdm2O8tt
fCi6nktf7gXvsq7qy4lFLzsLmotoW2zPtGuPVlAKgi7aU97aygJo0jvMQGMUKG+vMx8tSJ1IdO3F
iqqKwYt/iwRgdxzqmj+Ns3NpmWw62rOk32WdrB0bNS+ehsgqjlEe2eBgq37ny25snkYDBDcLfw6o
6JXbqWN7aqwxaXjlgJ2Ftqv1nW9qO45m6/LToGH6e6mskImsn3N1rLtIRN3FPDn1Q2Af4vqxtRoa
a/dlWR5VK+bm3/+1GbEmHNXk6WReawbOxrISBoWz7gLxmE2P+ZKVP/7edKgryqSxiDqSZq0cShHk
I26m6V9Cys74UCmam3Sy9/cbeb3K6j40WVhrYhb9ZZjdavrStX6pPA90ym8vs2EKBvHjAi0lK+cr
XT9y6pgEWVvEw8Usfw/RQ6R4Wvvr9hIbN/uFThfqfRB79tonwoVSyvQWhks+n5P4cwWsOkjVgwNV
8+2FXi7SyvtSDgd9Q2l+SchWUXczySP0681w6RLg91NUvRP1Vwrj8CtqQ850JEM3lKk1567MlQ/C
guLiWx96nYog0c/B/D6bT2WRuDUfVOjUKZ6z4snsP5ux6cUDKLE2vTOT+v3tX711PMD+aCMhAoh4
xupHxzmMGHOgDBcrTvzC8ZGocRvjc2zGO3a7vRBGC3PzUsldBVLTlFWZaXXDpanyE2w4fa19COPy
eQqzdGepxWrefAjSYWgnqeDC1H1tVeMsj2OaasNlOoXJ/WAaJ6qoiTm4Ynfe+214iCYf99CAnYSG
5jqciftsHOUEDgKzByfDe9E+Jn4c/aqVfyvp39ufSn+zLQgkEF9YPhWd53Woq6GwPtP7IQ83RnfE
h4975ANvryM6uOCrbEqblFHXxiDm2gybfKlGZ0L1KaK5g458qaL/rdgltsaEHvJSMDkCr1g/t0kz
mwR/CfWRzGxdOWqAH9snOYYXMc29OZMvw1OfZjvx4MYBUhUylqYFs4HEhdd2EYxW1swTSaui12eY
BL8rTrHjBDYqtcA5FnlUbTnFN1wuo9zYZhoTcnbQyPjZrFheaeVPZhtlvlPDIItSmfBTQadKjezG
H+fcC6DM2LkCW1t9AdQyBsMT6KyudVdllV3KlFJQQT+kUnHQg5+3rXH5G64vGX1bZuIogmP7oACv
D5PGSdBHDSWuqqrcPNZy+hU9hS4RnCtdaf3Q1v8NVDCdcr3zNr293oTyNMaWjVHcMJe9v8qSpd4w
qPNZ4hKH2Z1BYcWMzuECXkvDd5r+8fY237otsHdwtsA5SruTgsr1YqoOIppR2f4yAW68rzSUIFQ7
Svyobad7SyvlnQ+3sTmOE4gjGEdCF2MVrSGVUCp5X7Je2d6BGftaBZD+SCgLufrUP+ipfry9wbce
jA2+WnBlKSKd8rBS6/5SONadysxWVPsW6KoZC00D9cQ02en2iqsj5bEHA0dCS0INhcWbLEXRQ20Y
7aY814kCD6k5FvfGkNmeriTzY9Yaew3rlVd7WY9KMPMxCs8/cx3XnxCZSNsI5LI6W0z46TRPYwr8
tfX99q7WYK6XZWDvZHZzKfmC9btextIbO6NxyDIJsynIMBoPMOPC9p5UlTdbg/arnbL0Qz/ATalM
k/UYKProq8UwPExxkO+kgis7Wn4NYCFQlYgNEfWsS8NORb8yVtXmLOlTc1Tm+HNhJZ9MA/IVJ8z1
eymA2uv2CWycM88tqAA6YpzzumJR5E2I+KPWnDUsmOFjKYIaNxoIc+Zox4TWE34v2+MFpEqMgADv
yOqw9TLXYGlWUWqKlNQ6oucTgL3tGGB10lgiyI/NFG7TRoivUZn29kFSEOdwS00KfwVIr/7TNb30
Pu0mYbt5NwvIYpG01mA+z0pxEHB/MaVdFHLkMmFc7dRd1s2ol1+Pdpa2qMHy3r6JSQfeDau2m7NQ
smpw0zCp70Jrzv2ytFAjbPpBoj8RFsemM8tTKo3yDyCPrepGXS0dpTqB+k6WuockRh5aD6Cr7qtA
7HzOdQL18iuXPsrCikbFZv0903SOpqiwmrMFrwfEF4l430gh4LAxm73Qzuqj1HSZZ5iRQ5vHROoP
kcWdD/1ya149M/yIJUmmnvEyRUtqdX2ryimAzZNi2HkOUiQbczUwQl8d52VAOLBG8qwybr5wv4Pu
GAE27I4CbGjrFtMY/hz6QANgNrQ1kZnS1092PhmeMIzkAVKWIqRfYk8VOegIDbAdRWbxM57GvvUK
COnJE/pQ+wSPLqGWrAXzfMjGLmjgCxvlT397dRRwQ3DwaVQwF3jy9S5FPE9mOkztuVSV8lCIRmEs
mdShN5zdMvcSaK9PlHeF+BgPTPdjdaJdvSSpssxasJD7QZipKBo0CUqATmD7ZRgEn0erBEIpRdOd
0Dougjp/Q4s52TGwZaH1D8FbQOCyEIhDQ3W96bAUcSUZ2FdpjQ6SOfGnwMzSu2KIKfUkaMcmzd89
ri/GREGaWddFGhld5OsVrUY3RKrP7dmcK5iwLcKudtZh9YcR+YCdDSegcO397W+7CpT+tyg4R5ID
EyaIdR0i7kNUPxOlPaPMKd7TNoyhNSpK36q76UA02Jw6JdJP0TRFXjCbxX9ZnnCbe7zMp66RETIU
SnnX8bnNChVm3ciHb4gtKEhm6L/TvMnvTV1qvLQXqkdtdg9tsm7ILrunnUKsxou4oNFXaZ8h0+62
A6k/m3ITf8zMBkkkXYav1h7NUwyj4kEb4+kwdmXnhUTvx6atJY8w54MG8Mdra7X2y2IIv1p9u9ed
W4U+L7+NTB0UKpA9lfrstTnI3choljJU5zCk8mC3THH0uuWRnShuTeHuvU0j7bnKHG0ngn37UvJG
UhBmrJa5tzfMdfSSqp7WoDj3iPuNrggbhj0dyezkU6Bz8XdM4G3AxTwQxJIUwihq8ymu9zlbXTQk
zJGcSwAQ7zOdmS/dbCbPNiqmO9LKiL/eNvnlL1zdbMYs8Iwv8hoQil4vGIdJlMyxI86SmsxHaTE8
at973bLNbS3FI2ot1G3Xw880bQZgaGFz7sbAzL1W6TWRepStKuk5DrKZSE8KtGHeySI3lqUZDl37
QjwFm8zqNM14BgO4bE6dvisGMDTA37kEj0/Y7qRYG/ZJGGUs1gnc8I1IslUpjiCbbM41InFtZniW
2R5MRGw78FqVVZ6aYo8NYCOKJSihwkAThiE1iifXn64aRJH2Xdef8UzO19DIvo5mVh6qLDf8yEAw
zhm1zOsJW90UHTOPehiN0Vg3kKHsgz3qxQ1DQg+FIWVSafz1enpyTMoqaKChPjPOq3+IxnA+Zn2z
V43f8NCUBuHmRDEZhOR66LuiwVDHsdqfUz1/6pzgmFqyP0mwE833pYBSzNI+DXq0E6Fv2BFVIyaV
QXhy2mvHPCpzUViD6M8i7Ho3ApCjtPl3uYnuav3u9n3cCJcZjVh4y9CF4q1dcyDmJVl4Exj9WVba
+KMWSJ15l0tJ73hJGyRPZtIVH9LArhw30vDTvlw14EZbUee/tVBPj4NcWm7KM/YUVvH4TPH7W502
yh0xbnMvUkl57jUkWm//6q0DQqOTkiriPMt4wrUphuDDurEKh3PLVMxgOD2ok/6HNtaVV4nsdHux
jbtGpXPRxyAmX8p514tV5qDloljeqVH03iRmy82y7Hcbqt+jvvWbClCm3u7FfVurQhHFOCpzJAYZ
//WqSWd2VlfFw1mYxscmfzfXv/rslAbEIe3BQNTi9iY3DB2ftZTcXib+1kmhPSSVNLblcG56824M
LahFvxTwslbpwdGKU/E7QHHu9pLr9tPyyNKoeHnvaMJS9rveoj0x8ZPK2XC2Zhvum3yy7/vMRPYE
stxTq8v9CTLa8i6Mp9TPDfsf4sz2oFDrdHMnOhmTvTcHvmFWyyOIm1v+9wY9r6B9ESZ5M5yRfkoe
4UdtTxOV6ZOKY7iXsnlvgmdrPQhdAXVw/3gTFxt4Va6au1GROp75s6LPfglK3uXm/Qi18h9i0fbv
7wzoRqIZSnIL8GxlUHnrtCZyiOO5C5NvNSUcZ/63MqbPoVnvwKRfiKhWjzy1NzCpNKHI+NcEjAmP
UCI7cXeeTHX6BJ/m565Jvsl1X/lyMs+PoZo5fiQ06xNzKqWXDY14QtQrPVhyHCMfHRtJ7k5V8cfs
zKlmZsGpPjZs7BhQwXWjJFDdpEzHE+wp6nGg6rBz49f9GiyTN44m3TJZQBayjh+aUrJs0aTDOdGt
BMYBqcvuSR3sj2GoHdO+T+7CvBXvs9gO7yILgmZFBXU+mAWZbpxbxyrSRuguTc1v6ZqcRJ04x84x
2ruyLyb005QWbTozcOXM/hDlieRHTkeewySbl+OF/LTKHuK+B33at3s8GBtfBw1yei020Rd4izWG
d2SeyxF5O5zrFE03gEXxx6Rvwk8xPbfDMPQid6NG+8xo8eS1szYcC2saD+okEr/vhvnQTcBDx6Zv
H6DQDh5sHJQnaHCdHCM0T8VkBG4hxwjSabV8SLpS3zHkty8/v38h7l5INvBZSwj96tYIWU27wDCG
czBXAeOrUgVLE5Kit73T27vJKgSQPPq4RVjwr1exmSmX0wJfoLdS6xepMr8L1XI4Zpbc+9bYqTu7
euvvKccDcFlqhIQz6/kgxWy0Zp6j8WzmveqltjW8g8BqdvVI6w9WWkZ+29olMgfGHg3j1sqwTVFF
AUYOvmwV16U9HMlBhRdqxio4xWr4OZmhbB16AwZoWZ3eta12qppxr5799smh4aItA8LUblQGvq9P
2Mw7U7IHMZ/79kQE5sMQNL43zOZBkU5T5TV7LGhL0eDaKy3rwU/yUog07OXPX9mNRVNpKpJ4Pg/V
cFLj2NUUJPvC97Wie3OxR++xuTs6IMgoEaLwyl2vNnXLgRvdfIbdofOFU4PjcCSNm244rjJZFwkA
pT/VS9XJNOcda9qwXgrpDCIt2TVlxNVeR2ozgBE520E9TuN9Ep178d3+T4uQZTHqDcHUGsbXVlpW
FhOMmUJpvzdK7sfZ98H8E6Fudvsubnw5duNAQQZBPriGVaDA4JqlDHIznxn3icSTnFyM7rOcTh4M
YbdX2khyFpwnm+H0F3yuev3ZojGQTDlzpnMoyF008MaHOPKT1GsoQuhe+7VtM1eoACMNf2fp5Z6t
7HOR/QYSjtUsc4LXSwdB2bdqOM9nOq29R5muHTzeIPuItRiPzhjVrmTEFOeMKPcnC4KkqO7jndRj
3aVcnj74kSiFmZwBsfXK72V6J8bG4lcUqq99DT5R+fBNV/Vt1wOhfHvLW9/19VqryDpsusiuddbq
4tnXM3emqqM8GFnk8cbsfNkNL0eaTJmI2ib3YU3xOCujOo6lLp+pu7yjAWAPxHUG/69B+tf+o1Zi
J6J+W8mhroJvWyDeHOkaXEXtfSzTelLOsZHdS2QNnxCejt2qkPbAmm+PkZWQmEGkFbgGn+7acMwq
qppmCJRzA5Wt+t6uf/fmg9zSzZrCnVPc2hTOmpohUR2tnFXEqgpNWE4Wq2d0DtvHQtgR4jeSduyq
Vvp22zjePvOozfzvKaTN8EaXua0VYYXGpJ2TvqgOdHs6b5ztvQ29dZTgzKitE/Atl349FTJaRZHL
g6yeu17/qKK9IQvHjdG8F9mewsnyGa7vN0vhUpjTIssCDnz9mcgsTHOKLfUMi9qzJvuK/A6RlWM4
ySeIFk6Cqg3T7jslqbcfbIEsktpRVARVa6+eIXifhtRpew0K+wBKU5oZEvIUPTyYO5axkc2x0sKG
y0NAKLyG1hRiDrMkZ3uV2Spno2+/9y3DfF1hVse8DJ8VHVXXWoK8qbdQTkqVenZxP5E7z/VTHbd/
SZCGI6OJAfyGHieRDZXA6+Om1NcPWiBr5yotXJH/0YIvtw10o4D90iZZYmiO+I2Mim2Ewp4bRUOd
UU4SV+m0BlaTANZwfcJ/yY0qvsR1PBQ+eQZ5jWaIDCQxCLrWa2KpGw9D146SF6lGGXmZHMH75HRt
vnORNrp1UNuSzyy6VYzrrOcknHqMqmQ0tbNVNbqbpZl16lLRP5ahU/sTgxyeMWP1mhYg+FnbPzup
m3bMcOOaQTKGCdJeWlo6Kxc1GKnVDaLTz4n9Q+sWOq27wsmPeaDueN2NSwYfEpqmXGrIA9blrClA
HivpGh0e/gloS4+CamZJpiuqrDwZcpUcqnrMjlLWRqd+1HbZvd96LbIFyrLw0Cxx15plK5SqRCj9
qJ8ZWHrUy9hN5OR5apu7UY4fwxQCA+1ej3/ESkwfAQZuQ0GT97lH7+22cW7ce2BnhGWEM4z6rMEp
VmCMHZUH/Yy7ZkJEyV1EXR4ZJP90e52tD7vokC3Jw4LXXMVLjpy2IlEr4+xAgO0082lCBGToQzjq
d1ba3NGrlVbuU42FXYZ2aZxTIQDTfY3z+KGRf9zeztunlHySgWs6MPRgiGyvnYaoKprI7WicYShH
bXUYBw+l0M8Q7cAp0DHhNimd+A+fCgoXYM8G4OA3SFe9CBreEds4jwPl3WGygH7YmX6s2npPF2nj
a9F7odNIYssQ5rrllkWa2fAP/RxW1bPpgKeL5HeG+F3DrX37IN+GW/oSI0AQQnl+GRi+PsipiiOn
RDn3jOjSg2Q9VFrsRzKs8spPTfwp1OPt5TaKGqxH0QkOSPqkLH29HpC7vurayTjnxix3fk/koGLy
ynRSunkU3lhHzmMIGe8/dl5AZN7SlDxZUsHo/qTXMAINymRcasWJZbc3UXH1MkNbBJ0YB4SFy2ij
37qaR+DwrWwoXSmc5XeTZVWmqyVW/PP2bjayEHZDBM6WiMEpPq92EygmGuCqcUZxSa1j1womN5PS
U8UQtC17iYKIivzUAZKfhtFl5ztfbyMLWHw19UJW51/WxUJdI/paCjtnK0w8vQw+DBkzbs1XLUou
7VdLfsi7wW3bYxapexi+reeKiijfkZgZD75u/o91CuAOZqizOv6IZ8MDN/g9bZ4h5qVVyNS5lnim
OlaMn59uH/vG20FWRQEYwDnx9BoNlqfL7IFRm+egB2oTjGF/iPJWuit6B4EIVS4PtrAVZFeqEf50
ul2H2+tveDiTkimh4QK4Btpy/dVrWIyJr/6Ps/PcjVtL2vUVEWAOf0l2UKJkWbZl/yEcZOacefXn
oT4cbDW70YRnZjBjYLBdvRZXqFX1hp5cFEVjNxiL1NUAEDtVpDQbL6/3saySUe4G5CCRmIBMti4Q
+OGsKVNIthbP8Q7ZWje2vleR/5gA2fQVZwob+JrY4gX9Xq9fAnWRGT9O+bHUvDJ4S6eDFUa2hOx4
QxEF9VSKKXujRaNCubk+KZeWw1LFoE4JjBrFpuXI/lC28Q2qR4qeKg+q9N2vIrdqrD90Il1Tvl9q
Dl3Z7+tROTbJliDoBSzW0mF8JxxjCcBUrSLPhWDGJE5ktMFRVoKD7x/5aq9mOTp+CizsXqzSo5po
B0NpXb87hlF79PNxX2vhMQ315+szcX43LT+HTJNbnR/1no5+mIgIdmoWppMOV2E3mK7gefL0rdiy
QrgYhb1E/YNm13l11UhmLUQO9gFn5sIpZ0T4k7hWdzxeeauA+qUSYv7z1b4oJgPCXCznOMNXj5RJ
ic3S9yMUO5t5OPiNX7qxLGd21k/x8foknu/xRbeKXF1ENo0n7CqLqMVS1+tW1ckiLKdMFbRpGmfI
Cm8elb0ZdLz7dLKL9ul62POLl7AKhIAl+2WHr7Z2GWohSDZdfxDyl6l+CsffaUC9devWvTi6D2FW
94Ys5OkkBqb+oMTFnjr/mwReRcm7x3iANkImilihOwgbrK2twa12KBs3zzpSgAfu1eQ4Gg/GrbnV
Er+wLJlA1OzJWaE5rFtKfdjVlaEj6lrVS+Em1IO7cCyrmzTNM9cUynZnlmhnXv9q5wfy8tX+C7r6
am0460aYIFPZw0Z0aRNRju+L16Dy2931SBdOOUJB3eDdTA3wrFyct/6kDQnrMrd+RliPGNaRk8mR
U/GYy3dJfduHx7DcWi8XB/ghqnx6wlVlrwFiJyqHOaBhct3eDrZQMcsxeXrVLENb+Mp8Oc7w1SyW
ki6EQabpdDZcaT5uWlZdHsR/f/9q0eulCmKp5+/niWen7UsgfdX9LVmfrSCrNS6ndZML3bKzRsmt
Dd32Y+2+VP/5KcBUgcejR4uxqLmu5AVWrCNIZ3H4WkGwa6geOl2W/6H61++vL7iLH4VsgwSTZceT
9fTLB305VrIQGg+xBrBSl+LKKQFr/A9R0FZcuo0UHyDhn0YxK7FOFiWhhyGXihtzkGgAm+Rv18dy
/tZAypaGPZn/AmNUVgss0WeAxn5rPuRihnZ6VolOaqUm7l5Wc4vUzmwPRfUrRe5mI02+FBjIKF3U
5UK21lUNnEmmSRBH88EfZrzL9EzfwynMMBSO5t0YG+lRauXmoCV5sbs+5LVXHNWthV2GFBkpAanR
WrRIUQYQ6MJgPmjlyyx+xUV4n0XDcc7QZIx+jCByE+moasKu1277pa5DgxS6ux2rk201xRGC0a2J
IFYkRrdGs4AaN/vMy6292vd42LynbNRWUcY7/fhBlsalEQns+zaN35BwKV86QfRJ3PzqURXUwjEr
JXEpo6iHUp8phmIUghhn6CBZKLhmqHT7Shq0R/qgolPHqvkltgYdLKheuZ0k/BqzOXmORGHYWLUX
blE4Iehn8vjhGbQ2/S67UjXTiVPRmCUnnjRXzN2i/xaKN3Pxu62eJO379a95YTOSkZAC0ayDnLHG
AU/RZJWTn6MopQndTkqNH34LqO56kAugBt7ibPXFa5p9spYUNqq+QC3W1x/SqXoorF1m3FHIb/Ex
sZPZDqxwP0+/dP8tj0M7Cx8DiEZ+exfonkLbTcqHfWQOdw3PodpOhl1tvnTmsZLviwZy6C4Jaaj2
er2RN70bYa0WEZMCigToIazAtci5oNLa8DkVH8RZKljbae1/lvTaeolavc2cMVHEg9wZfYYBm8oG
V+XQCsAG59PfTo1gXlb0+eY9cmURsIawKr77tRUFtiH7IlLfRpqDch6QgwqNRG5dOUMyKdSy9vc4
azMmZ0MSKa6UzOrvGABH6MpKlItOQx7eoEXq9xD2irZLd4KGMqpbhnGXgTONF2uffLJ+aFVjmLYm
ZNXD4kedAOj1URGQUw3tjraU55SG8NTckjP6z1ghSq9qmPiUIBqZ+kWhJVLHWeYLht2lUhI7yKJa
h9Qc1G/BrNSDbY1a/aUNMzG2677Jv6X4wrR20BQBjxbN6hDCDMrEBbsJoMOXhcARrIjLscmmpnOn
AT28W703eF/WNUXandYVenRA0Ukvb5q26X6IvSDJOwFFG/Wga1P1o6AW/l0P+izfM0V+4BhdPg9H
rGQNxU5nWSt36Knmn8WOVtHGefvOmf24GiDsUpWjDQxKn3bGGqVGF00RBA4WbEHjubX1JKhT229A
KzuyHEujnXRUUhUklEZbEGjRqqGVPhkC7sR2OFvTXVHB9xVnU94rPZA3W+ql4Y9Vp8HXLCuajV7q
OmeFuIEJDAoL3OgLR3CVmESNYbVzI1DYi8TyUEhosErlGLtW0ft30SC3Oz8U/zVR/r+gAGMpHuEA
baweOGItRWLRR/rDlBy7r2ahunOxk5p9G/1ruWKJhKQxlztXETyg1fBqMYRRp5S8aSzF9kP9q1V1
N9SF/vF1QTeco5F3E9zZhU+9yiGyqFRLMRMpBwlsWM2VfXTGhoOibFFAzopeSySOGK4T3qIwgVfZ
cJqX/tz3rfYwxX/GpnlU4uow9PdRntltrz2OpnIQ809tYv1Mhi2VyvWdQ2wgZ4BMl7XCSFextcqa
hdkn8/OnRW4s3tNptfNcuzXi2pageEoI9XUbidPyhU6302nQ1VpRwGslKUTBByX8GaZfBKzvon99
Qy0DY/UzrWiH8odVjNTSmwQwoP7QVbEdtrFbwykJMJnZuN3W2QZxkHkCTkoZhBrCGrjRdaEvybVk
PkhFbh7SxoQoDnrcgZYm7eWuld0g1QMH6Y8GOIw5vzZ6U+7N3npNDLm7m7JBeph8MqW0Rhp40lrl
QdCxZhTaJL5Re9T1fS3X974UbqkYr80SYWGig0VHGHU7dBZYe6eJUjRjjqg2sf8QpYGtJHNuh0L2
pQ/Evejf++ahUu+s2nDERaHEF+6Hqd7l5QTIrnPKzNWEz8YQ7OpAsmswIbG59fvOqtGUfykTosvI
TwOzJK9+X1sngUg93X+QpLeQjxhXe6n5lOzUKnBzccYXh2KYwt0mNfdFvfVl18nREh2wH0ZAS+FG
W0Pw5RbDH6VJ/YcMyptdRIJoh76+kYFdHCOim/QOlj145hQgSKFRIilMnjFUfxUDwEEsH/03wXcU
4SHymxctGPZaIO0RHcY3dwvtvX5eMkjsRxSsyahMIUa+esKEhUzzh1T2wVRzOxCzvQiRvIGzcn2X
bIVZHdmK7oeB2U/CgxxNdqsdhPKPhG3d9SBntYxlMAt3ARcEXrMknafruUlxjkh8S3iozeQgD72N
2K4+AD/Qvtc9wuBp4ztm2TrplG7cuGdshiX04qTEQxBaAJzr09BZ3AoQUOLA8yV0+QxXUI0j0TX9
yZdapJNre1a0X6nSfxa69gkH1t8D+satSoo23sq5TgH7KUodc3q+Pidnyff7DwPWRQGfyaFHfPrD
QkrkiV5lgdc3O+RHcO9wFESAqmKfajcGXHdoQkH+nGEyjk9Ai/6jXDwvJkK4sLlSdpRA5Xbxl7jY
WdZzV+/lON+V4zGOe+rQtROVt2ajbpjZnd9JPBd4ZHIrMpdnCibA0WLFl0t+s7CfwHMTidZXFyHp
GBuOKTJ1pQmRCqL09dk6v5eWwItcDmkF7ev1ZIWxqsHgDjwrkr3BGOwJMQlMGXdJFt78a6j3Pi8i
bDIlfoC3p98llYxASrEa9irfNN3WiPeNKs27IP8B0WP/z7EYERBfCJdLJXjVo0ypXEiZOqdYYwFL
oL93DHL/ll7fwr3cWHDn3w4VlQ+xViV1Q07LClITVudTujDY/cEtpsm1kCLY56H5GgvqvA/FJLoJ
xLg5/g8DtUjWwBPTnlknvpXPcqJykXpCfC8Ge724T+vItbqtLtaFjA1E71IskyBtgOpbnWdUs+vM
yuLM423mdAE6vvWXUv1L4WE30+lNe3sID1UuuFphbKSl59eShmfEO11meVOvdb4Vc0x9q8Ucl1/W
fkbUV7rLtET5dH0m1xUmHjyo6PPmgSmDaPCaBVQhtWEaIw6yWu9HtyMdOgd4bQmgaJQjBicqXzLq
iDjZ17W/sVwvxV70ktl/+P/QkVxtDdSx8lHA8NRHLHDA/kutEicU0KlBsiqRlU+lUr7++3ABE1PW
Yu0sBlKnISupkwWrUzCtxV05mlmzysGIX5nnfdK0UJG/Xo93/kIDs0LHFQIP+x+R/dN4pjwVuTJq
mZf3EN8pewxhILhlMQ75Uz0WsXywEnOuj6CNEvPP9diXFtAid4WVLKuXCuJp7HYq0qppZlxrM3iE
89TSPVXU3P33KAsIFYoRBwKUidMoMt5mYJJEjMbbPONsE6VHq5SmjXLkhfQJ7ArAWriKgM65K07D
BNkgZknrZx6dRdvQQqcdoE71RxEOQRiOe0ELdq1uh5n5WfC7h9TcymwuJNFwfwD3kqQuusPr1Soa
tBgsbcLeFZqGLepxu6+MzBON7Kesdf4e0aXQTgqD42hsfSdX559G1R7jWpz2PhYSh7xNXxAHy5yE
x5i9YBSdoJW7naFk6j6i9frvNw/oGErwPNRBe685jNWMx32CxI7XWsIeYajHkRu+qZ/qTUXmS3cB
AvdsYyhtQDNXa6ASrcSq1GVq6r0u3TaHYBcNtzGsvh3etNfX23Linj4pNRgW5sIPRl8GHMPpQoBL
JXei2Gee3PnJV5yDfReX0fFpSC2VlafJGyvv0g7mtcweRjpIRl3xNJ7RKVauZ+wiMX2zrMQG+5Nx
mQ+3ebDlVPzuAHo2NuC7PNd4y57pJegoX4JWF5hH7Po+JT0CNnIgiUctsLL7EL6+27fQ2cRMqHdW
JnBKo6LrgjeLD7FeF3tFyax7Mv3YAXCsOMYQ9W4a1MKnLAgg20uNeZys1nCbJtTuAq1KDrRvH4Oq
FHZqnJeHIVaCW1EZgOO3Vf+mmuHE87RIHfw2K2RWlfpmkhseuoVh7qnq+VAnk3bjbr90K1CCg93O
eUIqu/rAfQqelZIi3ozC/Eby/xKKvi1JyZ495KhN4EwimN7/YVHR+l14NCh2ruvjmWD6cj3WuYdS
wF0tTRj93Kth/mC0368HOl9NnGCcx7w1Iaeyfk9XU9K2kYA1EBbbJE1YwmdS6rYcHslsPGb9/HI9
2vm+5FJH6hWOECUfVH9Oo/kzb0pLL3NP0X/3xnFhCGW1XQ9/1SC9A6v+jFv69YjvGPPTJUxI9MMA
P4CRxcbmNGQwttEgSpihaCHuZ0CWp7awEyGy/rSIIc12Ab2Wh5pi1YVDzQEOwYAT26MSjsU3MSm0
LzLiRJNt9OXc2UahK51diolyM7e5/L3o/PKzFWrVzwAUSe+KWRZAg9RK7UeDo+deBcC5MaBLHwxq
AKibd7zK+nrrg7wCFzfkntDC4SpFm3o4OLXpJTEHR+viLVXSS5+MVxy9PqaQf62OmzEMmoSnVwGY
Qr+Z4GY/BPm0T/GXDX3xaCkJNM8tr9nzHcehCS4UKTY8I9hzp99s6nW8xKcg93Qkw0prn+s/KrO4
BZbQhOHO4jF9fZFcyKoJuLDO4a4s4M1VVm1mcmSA0MaSXRRaehHoA7xmAPRvg6H0v8B3MXsnUxLz
cwjaXCdHSymHjn2BPFyojWCer/+ei+NHzIMNAvULesHp+Oc5tajzVzlXSpI4akyXMMx7DBX7JKeF
aBWfAhV1L+xwrY3Iy1m23i3UZHmtYOm45MGnkTu6JKKYsEHNUXV7XXCS5KCE4j8/s5lmEn0aUUwd
98ppFF8acQj0p9wbpCNqCnYaP/e0eoZidgxxgBeS7ChrbADyz7PPJSjKGcgdAYVaF5xkK+lTcZo5
ewZ0StRHXscbmeelyUOqcOE/wmyntnk6rCoPLD+wFvt4RCIKcr/kId1s/V/a/8qC1gZgADRw/aQO
DV9SyNlyL8ADOYFjUQnPo//ZB4kUzM/X1+F5arMoJKBZtJAoeMKvctw2GCtlGhWmTEl3c6+S4HaO
ks87uW+2FAOXb75eeeDBUOHi+bjsw9XkRVPdhoshfSIUd37wWSy/iKqtBvi4kNr8nMwfjbWl6nZp
SYBOYxHCAcRWYxUT2nEDGhKDcDqZ/r4xtNmNEQfZX5/FC9VBCoOIIbKlkD0gZz8d2tRDL1TkpvCk
sMRdha7xU5hXjj+95EfM4N3S1OxkK4O4tBjhdbKFIZ9w3a6OtF5pE2OW4U+rxl2ZvaTabS1uVSMu
nVMfY6zuBuo4eR/2GMg38YRw7c1cQoZHUxz5OAVC48ZqvLTyP0Zbfs0HNCgyubWh1AG2Zlq66xLZ
yY3SVsqvcdMeNWXLauXS2gBeA1gIlXjuhtVmFocujoWe952mARaJW/I85Nm3OnAXdhj8OMSDLZIU
4HSrMaWjVLVznpReoOf5rpkNpQL63smHacyiY4481cYkXhgWY+J1DMEQ7sqakjdbcVrmaVd6WJKE
+4C+t43azz/aRdPfoR8FfHh5N5igGFYbazTNKJ5M/FTUUfYf+w6pJrMUDHdjY11YEQuXHhI/yjhE
WoURALUnOBUsripUZYeXcgzvE/FFrQceuOVTSue5Vaab5X/R4NopqJuE2NfgQGEXWb+nlO/6obpR
JnsHkp2cZFQZqeZQ7+NHQYVffVPenb3WMGavN7rxezolUeyUMUxnd5jU4thWSiQ6HW2B2FWiRHD7
WNMPqgKFzpW6rNJsrOCNnwnYiJ/t5OMMElStbLMK68aZ4kn9hJxYDUehtsKdj92QsVPbcBidqobF
TPJZtRAkEA3+I3SyGuwFyOS6Q+NzeIs7cxz3qe4P3XOR6+1wrMs6UewK/aLGNgZLjnaB0S+Vy9xP
+GMw6eApSkR3N77ccuSdzRElNsrdLPozsy45scrBKkOdLLZSbvSsvPHFjKp3M4g3OahGx5hbY7Kj
MGxku6nRIOktcTEWHKJ7E1OBDf2W8wSQW3thIwG5AVhH2eT0bMG9ibcoqBuPz9TaRarcFFnrKtZB
ShXka4NbxKv3M2SvIIk/zYO/kRCdHdbv4Sl28bwEEbsWOo7yVDI7I9W9oQn2eaVLvFMiJ/SLaCPT
PTuxl0BUDRY/Tzpva12Bqoq7uJ9L3SvMHDAMmjNpzQsis+sW0n17P/gbe3QjoLHaolZlKcC8Ct2D
6WF36HlaaAI3pStpqm0kb4L1dWNlLTnJamVxoYPABnLOZbtuO0WmEbaDyO4DGN7vOKmKOyVS/84d
vA7IBJg3RsWsvjQVjIU+V4p9OQz6QVicf67/kkvfFNQ2H5WzkDirJYXdttrjmwWYrJbczjqo0o5i
3cb3vBwE6AsflaR2nVqQoGU6opK61wJsbOhw0hPn3N/YrltRVq+CzKJkE/g5UZrblqKmkR9UbSMB
PF8oLH0K4TQKqXfwx9MdiMAr2g6Fqng+lFG4gLJ09JMbtM0cJf0qRebGunzvyJyuE3Ya9BK6KMtu
WBc+QhHHnlqLVY8UKnPAAc8oU0+auMuiT3LyNKnfRfmrSIlaVHOnpW5V99MeJ+uHQIU+lG7dmJeG
/+HnrJ9ErR6MStDwcxTlXvWR+dTvW+trK+/H+G7IN3os5xkpMCWSDmAEi90Fs3062az9JDY0wcAC
XNTvxyQ37KAEDumTze1Bm9aenAXcBVwpn3qtnJwK1/P99f1xlonwG/BgQuOELiCCdqvCjKyECchQ
w/BS7kc6XW6Svf57BDoA3MFg0ZAAW+b8Q8JoLlJW1tyYXikKqpOw2V0xLbfcYS58OUoUwEupx6DR
tD5Sm6LpCsxuOVK7YS8obwCA74XoQb3B+NLlmf7PxwoVETooADeAuilrTZ8+wri1FxKmzRRvNZkS
eo5fq1roW46055ueLh8PF/4b5CwY2tPZw4i5lGRMDXAM7u/ypo3oz0efJN/a2IlnKTDY/49x1htf
bmhUiMRJhtk2UUJJoq+AkXflln/2hUt+iQTkhOYDf3pv6XxYDxFL3OwXIaKcQ2Fvdo1ii0GQ2h1Y
ZNdPfeGmb2f/iCgxymb+KOy7Ltc4fnJzd31hnuko8JxWsdHjfaEpSxK+uhVFhCYFI/AxvJ0Ee8B2
Lcu+hvIuz9QXH7ppdTBmtyrHx1jLP5fj+EJ/cAG8pkm18UvOqnsLM4zLckk9OATXpAg9qEDENrLl
8UahnyzlzU2VGsNxUvJkR+LdQz71pX3VBsaNP8nSzfWJuBQeIjjKv3wRhTLD6RoL9aqMrZzwwmAh
qRo0bmmQBuaxgZe8dTMjNq7neNdqG8M+ezi846o4AilsLgi01fnX1IWoxaiWeN3PKrFBoPh3o2pn
GxWni6NjTv9/lNW1GbH5o2CJIn4Snf6p+9LHDn2St2qrT7NsxdVdBkzsv0DLUfthYSP006rZTCCl
sCkVfk3frn+m8+miOcAzmAIGEFukfU7//piLGbqH1nnq9OhHrxpFyWh+M/MbX9t4PJ1PmUp9Dmkb
oG+IMa2Bd/4kJCiI1aM3W8jpCh0+KqMj+N8osVaDSu1TcNDO3khvzk8ggi7ILfzuMIFfk1qmQQkH
LZBHT9KewYuRfaDy/5Tr00aydmEaeQsvsfAsQqNx+f8/fKamE7HFCo3Rq2BfovZjd2YOTR9ovvRZ
iqqNhOr9EDldFSq1LQqdFDzpT6/b7chn+QmtisnrXU7T72ZljyZnuFOpdqfaie6gS2Mfvn/53H2r
D8Jt+gMUfnuI9uFol2/jW/mpvM2drZff+VLlR7GQkEWhzndWVikDsWv8IZ48CEr3A4iOUsCYKt+S
Wr801dQu4fOodErO3nOjGdcCrcnJaxrY68NTGILdz+0W7e1/lw5Y3vsfg61usM6EgIFxy+QZc8jy
dMSidi0xeFDS7G+u/qyb+14o74vyGAkbK+rSbJJ0LBoaC/xvTSMWBVHt/aSdvFC/iQzhJk9sHQTS
P+9+sBT/BVnt/jkv4BCL1eRRvT0YamSnw3TX3Qfhbha2vtuFrQj6mv9QD1t436uUbYTXaBlJPXtK
DOg1+q40siOKvwxlI+m4kAGjm0EWgOcIaC1gIqd7sTbYd7nezZ5QQ48wDuar2MJncwtyfOTFd3m6
kbedA0YQ1P4YcXXXJYOcoBFCRKOb96ZaPHdPM2JsDvUovJPH4n40y2M+2nK/Efn9Ebg6CBZ1fbD+
SO+ePxLh4nSRKA+z9/r6ENn7h093hf3jMbIfLTuzKzuyH0aXFN8OncoJdjfJLln+YIf7X78qu7El
G67U7un52/1L8eqYdr/77ttfQnuyZbs+8IA+hDvq2nbkyvanI9vNNdzPO/v5cH9/+/fTXWj//fP3
+op85zdeG9HqZq0tczSagRFpdmE/7u/u+r28m3YAiB1rjz3KHTCXR2vn3+uu9aO5R21Tc6LH9pNz
HOxboO/2UbE3LvvL3/fDLK8u4TipR10Plt/06OfZri4PGaWsPbV9PflZfwKW18zPWynG8peuJgJn
I3UhtaIjcJa/oTo/TJWERVwcUxOPhF1SJhtX8vueW8dAjQIeM7A8aCKrgUEzFRNfK0RPsgvnF6ZC
/BtfPye1v335Gdqi7anPG9/3wjEAM/C/kMu59+GmzCK1nweLkKryXXeSY+oKTmtnzsvrsmB/oMNh
N/vsVWGKPeev6Sk34PVsfdch2yju0efQC5u7Rd5/H7Y0VS9kKCc/bXXYS1OcRIbETxNTZacJJc8+
XN+jum3IU6JdM0We0qCbooobx/DFOQGWjNOTAu1jjZ6S6PpLk1KLntF3T31xzLObxvyVqN3365N/
PsB3E0e4oMvxiA/A6dwDu6ynOg4kD9Xfpr23yt7OShy/3UnunVxSdkbz53rEC4cxXGZFwRKGMxJ6
1Wo7Z7OatlKiSx7qbOqc2XEjOXL8d0jR8Mrv9O426YcbZKafNuIuQzld2QuHGo4OVehFInO1shWt
M3k3a5KX3wvmcVYlCvLYr0y/UdeHAdvmnys930nG7nrc8+RkCUv+A2CM5ty6NRenHWd1Z0pe3PDy
SO4S4UeLx3L0GAkbFZDz2sRppFXG2ZdyK8WjwbdsY7v7KQYvsvg1rxI3vPVR5rw+rMufESwc2RCo
JRhspytH7I0WHXPG1Uy7+dEiU0AzxtewGo0lVEB9pLD+BFyz18NeGiPzRYOa1rHKs/o0amShvaap
ueyZBpxOax+2TwbWub7TRT8FcWNCL42RJUrvfXEEQSNndTLVYpTMsVnIXgYDcxjcqLFVSJWVucu4
SasHoU/sFBut62M83/sL339RLaIwqnCFn46xbEN9muNU9irxAZxplzS7fHoJumEjn7wwl8RZhkdG
RNd4dbhVfqpElV7L3lg2jln8DPEkjKMS9B0HvqXdYrtyfWBnlmZUQE4irr5emo/9rBkNX69I7CTF
+qOw8/4VYI2gONVYHXrBVRsLf1DDptJnC6EFV8Qt+GM7/m606s63Dm1mDxW+TSyzJjIOeaAfUtlw
NAWSS7i//osvrgBQnhwXi7Akq+70WxRxJnd6V8leKexjn+pBXLv5HkC6VKFsWtm+Ac1/S8v3Qu0K
FRhSVWokHJVAo06jhpNUgmrpWXeh9gefMme0op2ouCVvZPEPj1c8BGq7M5Coz6zj9SEvf/fqmORK
YLXTHoPgsOajSlo9zF3dySTlpoaEUFPsZz9NNib2wr2D5RsJKhpo6N1Yq3tnqKvZzEKflRDnn/1x
9qpZcYqocwU9RxpB5HMqVMObjcP40swuCtSU5IBA8jlX31MP66EWqJR7Rf8badKBCJOA172tkBWb
dpTbylsjyO71Ob0YdtGbet9mIIbk1QftK7lsaoH+Axztqd43wuSOemab440uvZZJ+UUX9nJ0j9zk
RqZ66XN+jLy6bQsoFImRBJpXjFUN/38gc2lxIbs+wEufk2sApRBc3vDGXU2rkkZKHvuh5sU+HfgE
4n77d6puBMwRgr7fDZ+q2DhcD3lpawJ3WdQDLXI0UD2ncyrOGl1itqwXNLa4a6fPMrqzVXwYii9i
auyHObGljRzifDJ5PJLMLeX4RW92NZkTKggCXi6zl8qxsuu6SL9pBKO+uT6yS1HAopAaLWKPZztw
CtVZKcJy9uSZ/H6KsIZDNP5fDabIR7hGKZnQXIDfsc78ah/7h6SqZk8X5mxvRoh1maMSbZwm53fZ
aZTVwi8ySwfswjupxy/83sAfbYflK9m9bAo3lq8OG3N3IR73JiUnUCJwJdeA2dGa5dRPEsnzY0X/
UWjWtJd6k/RA88PaBlUUb2ztJQU4PS7JY9+VTf8vo10dZIsFaM2zjKQLmAwkC78NIVyi4ygUVdtv
bLNlG50GQ7HfxHIaSjXbbN0OCvMRpCjelV6dibYx8WofeZfHz1rwNpt3Sryxxc4n8zTcalePlTBk
FthwII6xo6WTw4ZzGu1L/e+AjNNAy/Hy4QUo03lS20A0gK8Vv9MyvQ+jeLY72ZaN0BaMO0HQFuno
7lH1vw+YsF3fb0vWcTarSz8EKQueWmshH8MsdSshz/Uy+PN/puBG/16mbwmikdfjnO9rKmsL+Qv6
NVys9dpMmyisBLxcvbkOfmXwY7jo/GzjhjtfjwSB6gkWgtc7FejTqZRwFB3NIjM9K80iB2AvY6LX
DDWoHf6X8XwItcrm9Cw39RIhKtrHZm4bapnvohEt6v9h1j5EWS3CIZjjvpgYkOln+7adsb3dkom7
tAA+ztlq+SHz3+R9wIfJDDcXytzJQAJ0xoupp+gyxV+uD+jSrvoQbd0OXOSACt1n2iQtbfZW53du
MLefJyu4T+pp3lgPFxoDLAh61uhUUBY8k5tV56aOeqUyvWnKXRl9RL9tHhpL2omx6c79rdV2BzxQ
b1S5c8TbZErtqJMOUtH9sGL/tXxOeuPNSnxbmQ+KxOOHVmGYSI+ZotuT7xpInrEKDhNknEK1+6Qn
JX2+PmHnn2dZxzLlKBILbsTVHTLXEXrzoOnQsBxnsLPc7bLbjq7q3+SquXXGXijtmQZ3Ij1K8lIe
7KtlrY5paWmQPki+v8XWEQZ6VmDPJdhhjThu1E2OP7Z/FeEpzGS7y4R/FoSAVbyIA5PUkGrQ0Dnd
wY2wQM6FUvF61GZdeuSKrcbiFjbsQvoE48IkFrnDop6/ymWCShDg6EW6VymlnTeYHu948xlf8aGt
X4bHPKw3jtnzdU8fDDU5ExUT5NTf6WcfDnmrgPEV+DUQqR5rCMGsvpUZRScx+S5UVr+R9p5LKQHL
52mB6gSdd2ZxdWyoXYKgVqSDOUzkXZXPdPbl/ADwi/etJf8CPBljeW4istSnN5nPvmjb5KDRC/Oj
G0UuFYRS0vpWlfrpdqq1X9eX9AVAEqwBzHDIvEDPkk+efmSzkyDV+aHhBaZ0Nwj6fd36n1FQsAvr
q8wzCE92V2+6o9+ke3SKM/VeU24bydxJ/aO8hR5/z1tPb8Dl1yxEYRDwC0ro9NcMwjhYvg/MRP46
kliYSCF8txBPd6Caat2v6Lc0ONaT0R2vz8LZxkY6EVgW883tikTM6tzt9ERu0BKzvLnPd1P4irW9
IxRPxvyC/PX1UOfL/TTW+tStgHHSjiGWgrjeV/9v/TgWbuOG8qEy7S2K0bK4TuZzCQZti3Y/yBNQ
H6fzCYlCzfK4JZii75riMy4YtoDpekpvpXjdKqCfbaxVtNWVr0h9UHJ6W16u/22nxobhiSLC98UF
+PoknuUWBMLgFErvwttn3Z4OS6r1SUit0PdSfbIrrmE5/GF1Wypol4azVL2IwMwR5jSKPgQx3hOR
7xmym1guUPwsvDPLjeTl4oIAHQuq6l0Dew35rxnekBqEmUEbfJqPbW0HmRPT0upTJ/j87zNHRQ+A
FQhxUBWrlS7GnRqXQuzzLKmR13Gl/JeSbZwpy+yvFh0kdcYDxnqhdK3ewzL8D10sA8HT9KxxB60Q
bGWQs5vrI3nXKDgLs4BDZMSSwPGsPk8bp2rShang+V/qJ+lFlWh6Od3bHNjTtL/Vn7V+ByEYXfuN
uMvPX8UF4UvV7x3NjMDIalkYWi3kiih4Yn0f0+GfNM1ukh/YX/dtbqu+K5cA8KSNJX9+RPGGNDmo
eWBDpFirs+NrJ0RaqQSPsNztfv5jtY3dd78M6RWrso1Y56cG/RdqvhwYTC5r5XSEVdzHiZDP4eOQ
v42R9GJ2D2LSuaDxkHNU3WHLG/kd+Hk6pcSiGsY/DRAeBuBpwK4Om3rGtOtR5XzKmp+dk4iPeK5B
wkJYZb5vtd8DopRd9wxbClNa2CNCe4fW2CFa2kSv2C4ZJTLmFhumpouyJdBzYfKBPVLgWbIx3rur
pTZPs/7/SDuvHbmxZdt+EQF680qmLccsSSX3Qsi06L3n159BHeCeSiaRhHB7b6CBLiCDy8WKFTFj
Ts8K+9A1vae48EmQaQeh/q/wviJYuuEPbhhnibjI8LKv6Ozn+Czb3zqNErOHjIebdR+j7JvXv03j
0whhtKfX+15iR/8uBTvk/UFDevYrq1wZOk71S1coUE1Noq0gQtPM/RX+FiL79mQTDbLvZypebgx1
sTHEho6rMVUiVwqBS9cZmfNk8KyNE3ajmcAMsMWRuaHSAcR8meueRo9ELyQoriZzmJtml4jxeX5F
FpDz+cKlyctzW4g744s35DaZFDkAgQLONvUp3SVf6Id2BN4XY7Efo0PzF8w9wKek7dJw61zODnOx
dUGOz9IdMCPAObWIn0BtekYwirHbBk6dfVTz6lDOeg76z1buT16K3NOG41vZjOBveYhSeKIeu+xt
CDJZSibDjN3KegiqT1J7Cf2Hpn4ClL/hB25fINR95n8AKyJiSyBxfS5hEy8hefYyN8i7A7BpO4xH
u2KkvazZhV+5JBHYht4uHj9LXvZcDt0/D5a5hfyAEhSobbpIrr+gDWOj6L1SexEEywlHwBY1dGZU
PeTkaG4gVm4nFtreud5FH9X8Llgspa+PcSWbIfdWpjWHMBUAmwya/OTlEp1caq26arspELJuFNZN
IgCQFDfS1EkwpaEZCy9hISEHoga96WSWL+2nBOS/ONa109DO9Pn+JXbr4QHBkWsFWsFxvjlhUq53
UiEPAhkgs5qcrAg13eH5blZ4+Lz27Hr0LKqnoViLe/Be6ZYK78rWgsyUnieSiKCAERS6XljyU6kq
9RNf4PlBbg8JDDAAf4OnjNKA02Uc1C5Js50Ana+dpTG8sXp1IpSVj1oDG9r9+bgNKE0AmEgngFek
DLl8pPVBmGWGKSZuIA7SPhPkwcEmkICi3YofVkyRNKU9FtABOe9lz1fWk+GuAit260FRdvGMLR0q
Wt3KYdwiCLzl6mFMsFoBtEYPAKc6b753L91cAGQatlHqFuhHNvSUmWUNg2zldI86sQp+Qx7eOMdP
OJFu3GWVcWqS9FjUB0PL7aoaDmNa/qzpGpY3ztrtS2/WxCG2gPWO0PdmxiWlS4KgSVNX9CzEsLnq
pWM3pjuvoA/mu1S1jqEdFJQLm2NjPCap8M8rDuudObejogCFf1kcdryr2si5kbqe+KBmKmcu2aVb
paGbw02DCWSpcNiYs8r539D/3fz7assZQPyKuEZ9CFTZaetXC1qaVnOpQB/u7+Hbh8TC2mJImiq0
rT/6uTuZ3dkse1v0zsWwe4vgO4XARnuRla1I8TYIn21CCDU/kFhEY2GTcKzurKHK3Rq2GjuQunwf
ydkrfaY/KnWsD1xW4WPUhTDMt+m4U8Y6eoAAAkZm0cp3hRcJP4JM2Kpbr807WXRYuOC/g7ZkcW/5
nTI2YzfmLpUzdlFo0CTedAY9D9H3oE/K/aRuU2LKHKarSICp4DkCiSoJM4L0hdHKjPS6r/XczXoE
mrRalc++Sq942ac+qazaP5m+z+0lCMJOj1PvERX7b7lklOe+bMw/G5thDklvvoY0ygzagtJ1+XgV
zb6n4VHOXe2jcVIeo4K0kt3Zwx8FLnc7POeNTe/lFpD2tr48TwKD10nnUZr8mw17t+MLEaJ4o1Rz
d5jyUynptv9ajcWu7mrbQoox1h9aCzGzHYJ19we8uuTz+wi+GBHFrcV9YoUjxCaTX7hi27zV7Rjt
vRIWDFmb1GOUiQbEqFP2877NG1fOYGFf5ISTCDVv+mc1AcycME25G5IZpgkrQmK0aAWnogNsf9/U
TeQ9m6LADAyP2I9HyLUn16exJtaSCtfwvivym2693f/9m4Bg8fuLcywJgaZnkVq4srHzPkcNOhZ2
VTpZcmSj3Dc1n4PFzqQ7bm4A4pVJuW2xUglq6ZGXGIUb/ynOxSWObXNXtk77KVD/Py3N6/duM/YS
+mCJpRSuZrmGec67XRM7Q/1h/ChoO6nZ8L8rO/BqXPOJfGctlCe9T+ZxqclHLdxL2mvww08/bSYg
VpZqbvwjQuJGn/99badESC7WzJGlQtYezt3+T0nEJPofoSJ14qHc3V+ulZ13ZW4e9rthmZYwEgRi
bkJRNvrUbkEZ1rYDqD1gNNAWEIQp179vCaaZhaT+3USubKH+pI8PsffHK89S6ejoQ3dwsdwf0W3s
QVqD5zwvTNJ7UKYvTMLU2DV+zGandXkqnkMkeeBVeiLZ/Nv7BJVIbp4jGAi2Gn7WZhL1JBg3SfXB
h7kwK5O0pOGQDWJmj4Hg71XE7O6PbMvC/Pd3a1UHIoRxJhboKBT2aezDOTaSxL9vZW0D/i8REKgN
oreFryBaAtaiYAWuSelTop6Vmh7BUzQe23bjTM17eekrKIXrELYTP5GSuh6QHiWjFYd56fr6IYBy
PnmV08wejA2Q89q8vTezWJkO1ru8rmczbIQmewjk0/0pWzNA6xWdJXAooWM9T+m7hRkafSx48JSu
adaOlD5n27H+PBWLqeIEgcYweUWCNlq4hQSxVY08VeUa7QNSKPRa6ed+FxPiK8ZBDC+SfOpGZ9gP
J6t+CwN1L9tRbPdO1e406UBZJd1qulpZvKsvWnqOLCrTejAocAjNSYzFeS/aWfCnE/+5HkCeDNoF
hg+3BH2di33vCzmBnmTU7nCIzLekfyq2aoYrzv3KwuIqidK2QcYEC0o/OmL3RzcfQ+JZKfKRrnm9
v1nm31qsJM2pPMspUcKNuJScGkQ9KYu0aNwWgRWHXGPAuyFKTkkEhuLfTbEp6eKEbIhy6CKs6PWO
yDGoG3fqJUeVn6WIxMN4vG9kZR9ARTFH4lT9OcSLzY/d0ZyMpnFTyLHjFDacOP5h5OND2RcbUeBt
WmHOmFqzjBHZKvKoC98U9TUuFhUKF6GuR6k+jgabX/2oGB8NWg9TNTrE0IB7gnqqBf0YJFtczrdj
hV+A7DxNgIA64bi8Pugq1NSIiZS1y4eAx/0vkT95wm5AsP7+nN7uEd7NIHP/UrKy5Rf7ERWOMELx
uXYlASmKLIeQWz4K+VYG8NbVg8xjQGT/ZqX1Jdlvg1KDnHVT42ZqZPfSpzw665MzKuhDjBktnef7
o1oxRwaMtlHw9PyzrMMOjaI0faw0BNT6Z6E9ANLrakdsP1XOVIpbpdjbMw0v3/9Zu6nEDsB9g0hq
3PKP/wqpvxEc3rok2Yo25iW/Ps7XZhZbUoKAGs2QsXH17NcY0RVrPFblNwmxS28XhoQanmo30e/7
M7myDxVkNshl8S/OxDz2dxdOn9eDJaRq46pHmIQ+tE9b4KHbsI1RvTOwONQwdlptHGEA0jBHdyRb
3ynHfBce7o9jZZ9fmZk/4904vDip0gpVZDdEJFftHudclFdsHKaVjTBjsHkpQ8hCF/hiLFKSFsWY
e42bFNBnQDbTkwD1MtD9r55RbHj3lZWZRVbQnASDQvpnYazpyPOaYd+6Y5T9nuBbigDFVZO00/qt
N/FKoAsZ2l9YLQiiOTtxPXvNKOq96sutG5z9l+Lc/RIf0Jg+Ng/xU/PH+9ptzONKBura3sIriakn
DJEotW5zaM5EHp/Uc7GnX+0Mv+0/74urkc2z/G5fSL0YFY0iYkl9s/zy52TF3wf/3/EoZI/AeZEj
J8FFrnZhptX0JCeMad0+evYiV1P8j5W2F4QHvfqj91D3+JQcLekUTSmk8vmHzD/dH+ffzp6F9yB1
O1NAc3+ix7b4gkn04MBu89a1zAQiYLsXFTvwH+X84GmXadpNSeZUhj0GkGBfGnJwhfW0hUudt+S9
b1g4E1nOvXEaupZbgFRt89QqyZPZ1Ke6KumOmb5N4pa+zMqxh4lBJ5kGKoeLYOEz81aue9DarSuP
p2D8LysCu8gPG1O74pivjCweF10Gf74ZD62b9I+dAcJScgYNMhjxgzIcE/9c6V/Cj/dtzqt1M5OA
btlTAMJugvRcjlI9hYeWbRs6CuqciPtlXzxtq7yyagdyYXgkyUYC9b0+HpNuBWmiK60bRtaPHglF
MxB+ptGXUd1ikFr1MYhm/D9TCx/TTkbSg5pu3eJAWNDsGtMuqkOeH9reDpId7UFVsxu+bUmfrER6
HE1dmVt2AKqi6LIYYhdJk1gwRCvKn8L4uWmzfQlhB6WcHXiafT9RDucbpM6DbG14E7Pavb+Y88hu
FvPdFyz2j1APlR4inuomXXWJ5OZNC7bWcfUcvDOxWMc2Mq0+A1LlorWwr6XAtronVd8Yx98A/N5A
FkuYtuUIIyRWlFP4vYbh/vfPQLLDvQzRfGmnAJEeu1NC+pgs6ldK8vWp+C//mQ2OTv8EGpfUgAcn
+m8Th7I1wYvrRPGCMPdbttYoZ7tO2hv91vyu715oM2lxA9CLbsP1LpLgBzQQhUO4XbbVmBbzIdhV
51/ycGg7O/oRn+UP9zfN6sl8Z3D++7uLK1RgOwr1eUwPyXk4iE6vbLzpbqt+86X1zsTCXbd9KKKJ
bM1XhvopKZ9DH8oXB8HBonkgdX/WEv0hCx2Vvih6pV5iU3vydd/WhvosFtT11c5WhdHWEH40+41M
y0rYePVti+gnKYnnepPhl/uiKUlPvOqvUvxG/6Q96JexkjdeFKtuArQvKRcDwIokLvZ2UMdtrQh+
57bNB3EEGGOFz144I7Tk52n4kJG4n8gBpmJ9rDTxNATFFunH2ooTPwBrpa+DoGXxJNThfht1eepd
oa9sxT/Wcm8r1S91S5llzVfMUq3Iw9BwpC1xhFkNBVBsST1RCmkWUus/p3LcCLvWIgHEHGF+gSlp
5vG73r0KOiqVbESDW07lPhKfDHk/NJdh8HbFsN8SUl7bK7QF03bKI42S2sK/plYreLKeDq4Qd04f
REeN/lw8etlkj11k2CUs8eK4u38+194C740uPG4lUIZP0njgtfZfEB8MA0zVVz0/83C7b+hvnWPh
dQkqESmb0YRAPxc7s+9g1M91LBm571Rh7WRmdWrF5hPt8zsv/qlm37LGLsPaDWl9RZX7qEvfivBH
LnTf9dA8TpC46VW2H6TEKRTvUCKw235sSoR1xHQrsl/ZxGDESQaAxDGMm5eEpAUBmj6sRSqe2nyn
f0Ui0h/21pg4afKz2ae/Qnrg/4OzbvB+BaXdbSR25slYTtZ7+ws/DQf2UAM6Yy9E8rk0hI/mkG+F
2vPmvbEB34iI+6RAtcygGlUoJVpZDu7EJYBC6XdTedG15jnN3WAy7Zp+r7z9A1x+b0za1gTPm3lp
HFL4uWANXJts3PXJSlqtVRWvH92ktXpHNseTiIIqneSK90kIu5+iAnmV3wjHsJTLfSCih90a0W6Y
pH5jHlbOuAapE3Bxsu7k+Rc3VCfw6mnSiC9RxW9l/p9otReUiZ1eoPPtu2htNUis+C3QjlTpqY2Q
9lm+viFA1tS+6UZKj4Uj+cNJLfad0TtDkNhTADGq/wC0byx+pOqXqrTc6kfrew9JtMVcdtsKwZCB
eyNvMFclbzRHzKw2E7+eRrfJ3AguuDawZeXR6I6msR+bQ2dYxwIOKhjIz3NPrxgeRLhppf8yzd/Y
7Wu3Fs2j4EaooaNcJS5cX2fKht+K4+jW+WNbEFsVO6uzJ4CXL3K3N54n86vhbzHurG1B6jZUD4jn
gQwszpgnTCOkkOnkFsiyDigHBy1aOSg9TZQKAFeaJBhlO/Ynu0AM3jOsrYTcygrQgDHztCHSygos
8/h6mA+VoSmTW0Zf4DV9qn8wRY9lZJVO2cMU5RWOIDrFaNMuUwknv4Umyv/dZdnvIP553z3fOhxY
B8kfw3rKOtAye30eTWVE4VwWJ7cdgNPq5XSGWWSrInjrVa+NLCI1Kc60APmHyU2ahxzmpoIK136T
DHvNClh1iCPgmuHSXlxpQddrStVUoqtFvpMbsg3BzZ+k+/TvE0arM+sGRpj7enYr7wJbM0I/VBNK
0dXH8bGXjdBWUvP1vo2VBBNt79yavDfp27KW50KogFDSEym6QfvgDSdE1kLhuYleEq+mkqvsFMt3
AnWrLXhtL6CnR4UaIN2cD78emlxECPV4WEUGc7ThpIz3BkDxjbh9bZkgiYXsgm6xma/x2koQG1qC
ZxLdnN+vYu8IfO8jgt4/iiDc35/H1QG9M7UY0GRlidgkmuhK6rTvxmfkDDYGs2Vh/vv73YD+sVKW
KhbEEWhhmduWkmzE9rcXBzmUv0B5KlfsuUVgHUShbFRaKs6YmBgxP7F8zqVpYyAriKbZyv+2MdMN
uYwKwrxL28Lg9GQdVHUWb6LWVh7kXfbQPGffiw1zt/NGSkolpQEnFYifJc7HCOpOYlCy66PL0FTH
BFXi+2t/O2v8NHEGGU3QFsBQr1fGqgWhjupEccUJrF5S7Xs6/FLwWffN3O5mIikeXHPBmxtsWYAY
KlK0eTOp7ljAsCOeG7qbJu0hjLfwtCuG8AX0G838ETxLFj7UEFK562NJdbOmPER6eCk8849S00vS
pF/uj2llcXjEIQgHRSyNKstqKe+3LEU2xXC5Ke1A/F7gSO9bWNltANjARFM+pPaLmMD16jSjqmVT
k5uuAU4vfWrK8bX2JLx2b9l11GY0gQg/tLAHcTE8W+gHbXzA7WyCTsED0e4y+6JlBS6kDXKY1NBy
g/q5bUXUPZ71ihReuIH/3bCzrL0NY+fXQRdYrhBEjhdGdgfWV7bOXfLz/ozeRrPzgND+ZDYppy+j
y2EU5WrsYsstrOdRfiBRYHsQ7rbZD8mXzjSkf7hv77bfd94e8wOcJg16xIzFCua6lsUQ7AiuFjTw
3cqnWnoQ8/5SmSJN2p0DEQ58YfSMP1vT65QEdi38LnqFQAb2GCC04b+HddcfNC/FO1dsmY1sJKIp
uPJrmdjCV62xz17j+J+yh+65ehYO9ydgZcJBc8HAQxUeSYzlhCvwi8/F8eBi5MJuEn7ErXKqhHIf
egir9EDwNqHcN3sJQ3Q0EhIQOqK/OucR3g3Q1Hrfk/1yFvv4aI0IqAg+KefOEP70KKffH926rdmn
8TRiQ8nXtpqqrdLA7PWX1tTGh7Cu38watcCqrIxDpCnJxmTOzuvqVThTutAkAFaeuJjXwLW5qkAT
t6k02PC7XdEiKaAfu6r7qOreZ72Lt6zdJFzmXuG5J4TSJHBWceFK/aJQmxqWmpfW+KobX7rSf9Qq
uzFKqNFJXammo7ZbE3o7QmwSW3FCqa+xjtcjTCovJx0D5UXVTfDgls2F2PJYdR6J52TUHM2iyez+
Gt4e0XmcHIq5wYza0tKP93EmFW3cmC9lBQU0Nk+5odfH3BelE9iOR6X1oqcgFppjnGffclIODjR0
ha0Fk/4xt0pkIesLaCTP9fQp2ZXdJj3YzSWtUurjLpvXHV7DJWTG6AUrhH3HfImEhm5gKMn8NoWm
IP24MRXKzQbDECzkRLa4K+gkrqc/FaQOEVQfJv5nxvt5ao7wVXco6jZvtMTY4Uflz3gmp6g2WxmP
m8uUIc68azxw6RSGkeHacl1ZatC1BST8UdIfpIrGRbr+zI0Y8bZBATM8pQkPeTcwnYtwR7P8wqsS
1XoxxEr/Pvotd40UqNZXQ57qn2WT4qTH3re+TjBUlHbrhbFvC/ia4jCMPcwkbRgYySmY8u6YVma/
peOxNg0I6CDnjVYI6cD57++dl1+LaTtLO1WTPz2hfZXbgTz2x411XjGjcwPSlwBomELHYhr0HB6K
WvZoMjea4nEi+LdsqYrB1aAla+uTnh9jYzT3atxrL5ICVDrTC99p+rTdC2Zk7ItWThBbjre4H298
DsDOmQh7zi7OfG0LD1eXQxGLUZy6qSwnr2oYSEffS5pXz5dqJwjpdaQzCA5Psxzpy4IZ4/7E3By0
v+ZRO511JoEfL6c/gKO6LQLakIzU2mWdGO7jyQtJapb/DIfU8TYmkaNG8VdGGuZ6pccyTKACM4ML
4jD97yQlwO9CqTqNdSLSPhO0P+4P7faxjMF5cue2gfnZuniRx3qmtUnohxe9/qUOn3o0liHYPIRv
hYxgW1AePMER1C0espsbEsljXBabjG4MPOxip/kBQm5lbIaXTFGrk1zK/qGaGnUf63Vhh2O2pUJx
E28s7C1u5B5FuYJnO6M0Hsv+A7qkMU0gGjlaJ0VU7f6c/n3qX13IWCOqAfRMbwfsBkuv1TRBUpOJ
vvQO4nAna5/suh0Evjtzl+zgCYXEXHAOPUXRb/Kv9NJKjpY5/RYseray+IqZGlMknKUrFxH4660k
SIhPtjRIX1KNpFyGPG/UQZOiaj/hUv0ZB765EYesLCohnTF39syNhMtjIreqKpRtklyU8EmakOye
Lm9jvUU4tLZjr8wsnIFU1ipKQ2mCcIJ/pCvMyPxHyQ+PebzPfc9JqH63inkqJHPj2X3jhQjn3o9v
EYWgDJYMRizEFxFxeW14jBK3HGDSu1CDsiHl16Nif38nrS3he4uLjdQLcaNyOJNLNb4IVrVDTNR/
FopDhdb8fUsra0dGGyV5UvoGj9fFpBoCKpByKKcXtSKh3oXHNPyspP3LJNe7+5ZW1o9LBmrRmUiI
GGtJUmFWkdVMcpxfxtyAu0xzmMdwcJD4itIIhSMno5tIi2iK2zA8b/jrAwGKGZwWNQua3XA/1wei
r/JQ7o0Jyp66+V4OzjjZNWl76yAH+yY9S0lpV+JRCpOTvsmmdzu/17YXK2klDWxgooTt4WMATWCS
ndLWd8YvG2O8gSvR8cMDdt6oGhXDJc91FuWNGcVlfhGkS61BUlv7x8F7iqxHMsbkRGFKuGjCr/tW
/z7Eb2f2/6zOJ+ddfDKO4WBkeZ5fOhxc/FZ91H7Gr5HbPao7WGqd/Aiq+ik/iI+07rrjU/ES7ZPj
dBE/yB/GY3PQzltH9dbfX03D3z347oPSOXXQtHV+kRphJ8DLow2qk1ZnSURoZaocVEa/3Z+DW+dw
bXFxo1XBEPnixMR39asv4uan56w+lOEu7F/QJ6TV4njf4E1QQpQGFoVDNCfsoQG5nvMmLbKOiCW/
wA3kdJKw8035lGYbSj1rVrg8+B93GpnA+WnwbiKtujStMp+Ki+LZRFnC9038zm02aw432a+IRJLO
AsJ4bcLzh4znelBeBA/2JIoQ3a5HUNVWlFrZNyX/rR5icZcPSK8mypB+od8ndWrfKM73Z3TljFLR
hMSCXu+/j6rrD8lGLyRq0YpLqPa812a10wd6SaCI3yKsWJlVsgPUjyHOpk5uLtYuLyjUkpYrLnk7
2pk4XCpwaBGNI/cHNM/c4ljydgIpzH1MymPZI2KpaaxNXVpezCzpDmUgQlTdTlsa4is7n4ZTirLw
1pETXFqpg6mMq3AsL5StD5rXP0BV8Ro9CuH4TRLMH2MyHUt/47Td1j4JMt4bnT/q3b4Men9sc7Mu
L6OQn+Poc1mRFaseUqGzs2qwDa0FCH4eCicThDe/Ci/3Z3ZtAWmyZctSUwDjvjgWnWwMQdpJ5cVr
tEM7NE7XtftGyDfuylUzc46F1DhFq+WN5U3ktKxCLS+BQEG3BGcnNOZhLPTf94ez4i5BLv+fncXt
ZAah1oN3KC+acZbLimb4T1IGZftTnrj05W/Au+ZfW25Lc6aam5tT6XdbrJ3ftmkcaFV1GeqseVXz
SP/c5rHlUDVEjiqXi30kRVskd2tuBtAED465U/CWPspISLWWalpdtCg4iQ2Hu7Q16Re51Vj5ADsX
76t2yo5CssVduTK58H1TVgWgROVTW0yuBETBLGBFukxajo6i+akrzXw3ZPGrRkNr2JiGYwlUQu8v
6e3Zn4sDMkZ5h5BDmbfWuwMSA0JIE6GuL6NRgZiQkuBzrevR630rK8HcLJNKQKeRnSCVu/BkWZmK
QpiqDC4d41MdjPqDVlrhThE0Hyoesf6Ql/3wORJa+rf1VjjEvH9PGx8x363XG4qPID+EcB0aAFTG
rseqx2YTJ5JVX5SqlG20z8m5VdYPCTrh8zSCbDS6mT/E01InT9p8n/iVRTY2+ucGzjmFRHaS1zS1
GSBb19+R11DVkzSpLy2ZiD3gkeY0RWm5cfGvrex7K4tIozMrilYhyUUoaPs9bxZI18a62d+f1NtD
Oo+Fi3fWPIOoYWHFo5u7DlPmVGrLR6XxIqic9F+RHBx939ecQG83ID63vg6DEGJgEsQ25+V68uQy
TBXBwqAmjmibB9IvWfJyWtYrY8Or3t7zPIh13gAywKUZjXBtiQynQQtj1Vzq6nc3fFYQ2kzfKm/D
p65M4JWV+TXy7gBmZH4HpcybC6k7FEpgKLQDpIphOYSIN1Nj2kIyY4uwZrk3CEcoClNa4j6GUX6Z
wRsrOv6sVqsu4GZ6pyjKigR5oG48hG986dLMYmxyU2TTUJoA2s0aLijIkNDF7v/zEBGV61cj+G8c
6zOdLvk/7pGl3cW1O/XFkJAqri6W/rmPjs34NkSf7+/72Ve89yV/TcxzSCRKqWHp0HyVynBS+/XF
iL/LNeLzwEnRYt/TzgKXN901qmaj27zhrf8qSi/N4jkAq8wcB6S8r3dLOaVVUXgj7lo9RG74Jn/T
P4XP3YP3lP0xHP8hJ2OEKr1TnxP/IRo2XMpyr8o0ZuC2qJCTLJrLOtfWR9QGPc+jrBImtvYr64Nz
ZOq7UtJ2umpthE43yPOlsYW3LpJADlJfai5WQhLpIMIUgJRfNtJ21iG2ZU9CPD4MA97ppGaDoe8F
OasDp2krOEI1Q/PCoydZ3dy9XsjJyStrw3SSOKQ7Tg8R7N4VXS1OJ1lPwPkohV4nTjl105/7+2Tp
RBgFAFBWClQjVZElaxbvSl9vkqm7KGMXHQXKP8d4DB5pQopO3lhlW3fcyhLNB5urlmQeCIbFkQuL
vFfSJOkvdAbKz2HaCG/1mBpnPeyDvSd0Ne6lmEgsinXnKHEh7IpCgcdXjzqH553s5JN8ioqCXKMg
yOcIY4Re6WbHzTIBwbzMhIw6XfZEWbjy663kC6M6QF3cX6LWs2xdzh81q6q/JZNUPSVKpNgDacJ9
qefhmaYd6aFCoGQDGHl7hGf011xeB/7FLbvw71mfKUWey/0l7NX+gbTPiwCVwle1Kpp9KAy524be
m+ErL1LRbfGx/y1FXh/kuYSE5yebzqt2CX5P5DGhjq4Ml8iXS7dKvOGgycpI+SiYHGIU8RArtAS2
ktA9WRNiu3raBSdg3sU+9Yv+R5RE2UvcKLIT9QL0nInWk8BA8U0ZasOOe+Qbk6DEzxaV8YBIXglr
Uxe/QH/YO42lejYPIkhmc09zdHH8oIeTdejEzj8Jnf6xysvOoeFzLxAf2n3aoEKVZfnGs3PleqAa
C30v1M1zjL8E4GV+XCWBGA6XwPrZ5vLOHxFjDT4jo3UyY/kyeKCx5AOB4Ee+8P6xXDkmV6YXNwRF
YvRoRlR1M1l70WLvY6VLXwcrfqm7h1gg5X7f3E38O293Su9z3zsVcbjpr7d7XcB9N4jJcJGiCFUy
dRdB6gtC1klkxc6FxlGa/CwUwFZ89bBh+/ayv7a92Odq1rVGZWTDpTNG1MVKGnMmedclx1b4kXqG
I1vebszg71Dr+NiHB0M0HSDTSrIFfVyb9L+vG9ho6SxZhm5WJE5dOVSsd9TadKGKxAEdPX1j/QfE
xUbwsTZqrig+lgwARenFjBujVSt1N3HAIoHao6dJJ62yqn/fR9A8zjkahfcTvTLX62oqQWqZkTlc
9FR77QKUd1UaBH+rFtQvbxvruDJ9FOFUQJ34K3zn/Pd3kWJu+A1FJH28hE15CgPNrszP5XhWacwZ
e8GWrOlBqy03Q0MwoO7MWEcrsHPjVBu/MoDfWZUc73/SMhbHd/NQJelAEYvE3HKOx6HytKIMp4vv
qbxO26GGNRf4cThyEd83dbucM16SfgoGz+W9fB1byHkq2ZROF3Rcezsk+N97uZLt7ltZCTq4inBH
cN8AlCcJsJjjTssEP6ykS+x3zT5JwuZciGpuF6baH/tRkF9HCveQQvv+wS8VY0dPvLGDXdfcad3U
HaXEM55iK88OfpCWz02eSEdD7A0nqFrUIwOpVV4tiHw3At6VuJBECa5FI9VLl8WSW6MrktHszEi5
jH66I2Oh7oNda/1RW1svDhr0a6MT2WgMQoMR7iBYzL5O87mr7GIrmbji6q4/ZV7Jd9uUurghaCmf
oj/oTnYIdpfqB+qyh3Ir1JlDmesrFK0P4mhAGbPm/ZIeRbH6uJeUTLlw/dnpvnyQdtHhl/LgPWZO
/PH+xljZ6djixYcrhep22c4wtbno6xK2GuL7rPiMoGplbcGXbmPFv+IlM6SW7Qc46HrmoEjtgjpK
lUsVv8Hfd4jGep/0CEoGW1M3u6WbqSOc09AOn4sCC0uhopRmo+fKJfmmCydjXx7H6JhVB3JqwsOU
O/1Jk+x0i2x65QyTB5VpSAITNqdDr8cX9SGbNJy0S6XpD2M5qo6mxdb+n1cKPzyrf84oHXPJeK7I
fagOcWVeGqmrdkbcJPZYVU9TE26Jyq/sCfbdX0UbKI+IZK+Ho8pdIg++bF4iTQh3mhE2O7VV052V
Q2tzf1ArM0fHqQhgH6o32skWl5mo1E0aRIZ5EUpVR8pENlHrHLaU0VYHNPtyKChB0C2tGEKtNMUg
mJe0VqpzRxQacou00ZcGSZPX+yO6sUXcO2uzgDcgjUJ543ryDMEvkiJMrEsti/lr7Pm5chBkNNHt
iua8TSrRW3OAZajpKtAXz5tiEQOFtL+ZhWEIxPqJbSGXY3nfDaVH2vfYt6mtxNNlLA8qfdp6Vdp+
5R35T/tOoCzpb6CVb9aS/c+5476kIwgU8WItpd7SwrpL/Ncxh/YCIas/8eRviQysGIF1HFJiXoD0
GyzTcmaJqrpgmcGru9/wHVu/vNj1omBJXPv8MhGHs3WN3XjAGQbz7rNnv/Xu7jCaNk/pawxex/AL
nuSsqa7wNYY/u4ZTLpkOinrW4k9F8JL5oyNXz74sPg66U5nWRtC89iG0GrBdeJmAPl5sT1FK6zrC
Gb82anQKwoQmmqopaI01MjsOt7rsV6yRh+P/PAQpxy+bqgRPEhKYGaLXsptsDiagwm4nBtC27++f
ulVDSLUQhXOBgFG7nl98bhG3lRe9mqbwOE39yUqnn5EZO4a/yYYwT9HVHaP8FbuhrqCAouCle21L
SxPVpMk2eg2j4DIU39LpKHYf2+TYDT81AkVRtyMJ2SdaOSZyZqBFKRHYFarw0X+6kFzuj/yGnAFv
QwKGteQWpxhuLYaepa001mIXv44Ef8ewjjLFtqy+sIs+eLAiK/swDKiMyxZZ60jK6T3W4uDcd1r/
yFQGjq/Vm43QN9cw14YEXnluT5y5f2ev9X67WwWiyMP/cPadvZLq2Nq/CMlk+AoUVbVTNzt0+oL6
dCAZsA2Y8OvvQ7/vnbPLxS3UoxlpRmppr7JxWF7rCVaVpCN9ha3nh8obDjORgfHaCjM022ODtjKy
R+mRHFrrS0D3nknX6dqqoocCFUHPCa1fXcl4YUpA8x6uYEnr3OMJ+1RWCa+OuXVu3XNnYBlqwLmQ
Krj9OTbOY7wBUaECPxm1zD9923cjhxJX5qGqUiXIn4NidQpgv4d8Dxe1cVbhhka6gT4IkgF1bDLP
iLABlUwK3ZtC3hA8O6WnRbfHcgUBx9JyV8lySNvC/RnQ58vPyErXSm1vpElq1HD5joWN8n3enxv7
aGoNxIbmkEooZrRToPdFJLx7SX8CbRkJAMIs7bFOq519ftX3/vOToHmH3G6tOlrKV3Vym9lpDxAs
zemLn3pn2Yof9hjbjf+DMxnOaRpo82k2f8Gws6/m+PaUbE080thVyHptSavMM00bG0e2eZ00E3DA
+gQTJTuDBu/tKBunGfQpVngYXA1RRFS2dFlazajXfZ3UMLcyeXGel9elLl+0+r8aD7AnILEDAIvK
3eUXluhdytxyMJ1NC5vrc59NO4toa0OgBgm5DTTTMBblWi30ZTSNoqgTAeZA2I3Oj3QaoDuuNXuc
va0dD/AlOG6YPNwEat5aUcCPBs6aZD4SCLmMTlzNp8lJ0uJ5MD5q8ysnf7/bIYcHEAuGBzSSKlYM
8OtS14DHJ5U0bJhNSi3wNfNMjLfbC+KqootdDstsXNmwIdENdUEwv83m1iqbxDJfeygJhwQFRf+t
h2KheBYG3xnWxg13EU5JKlNRugudmyYhdgt1j9mU0cD6X8UMUXwqfXFnepn292seMVEEQQ8GXriW
EtORnZ7qC2KW+q9loLFtsdBekuKvodBrdg5nPOwrJAuwkFIPtTStNYt2TZIVYV/6sT4fpjfQzRpU
EQgewbe/3B9tJCVbQDj8F841eM97ytswbbwSdjV1m5R0yR7MwioOaV/Jj0bXTBFZvO44ZmSK+gxd
RMEMK+bCMEJXc+A0klVTbKF4HbY27NKEZnYxrKtMEO0tP5xK5pz5NJHVJSKPjNGxgzIv23tSd/rJ
T0dI3mXw+2qcfogFzqu48Kf5wNhcnUXJyoeOF3YgwR54o/rihikmBfjPEYd4ljfPFdfpUdTwGZcD
mo0a76NMM/I7lLbZnYHy9oduETBkcYfheHvK1iNcnTETTXcYvxCUC/z1DH53hQoDtw3+sU1mq66P
Zqo3MXL+KbRdlJinmuqxFK548+mwt+6vC/dYGxZBSwsJMvIpNTvOF9/sagvvtgGyDZYeSt04est5
LJLJPlaijDhZrzsWg+58vj3qjTMfNwrILZC9xFPu6q7VvMXjfdkmo+eBPvVJFixx1zN5Z59tHSXv
4ygXqGEPRgt39TZJeWxWb80HYmmBm37xVslw+U+/pxq+dZa8j6es/x789gzgmzYRxTdPPo8Qqvfv
KorKI1bP7SncuGpQ+gGYcjVNWCGblwundasMaCK/SbhRWGfpFei8eHBSHmn/63akzUmEYixqTJDS
vnKfS2Xd0qbGoCz50E526KFR7pQ55PV+oMz9Gaixbq8SamyNDuV4MKCQ80EmXflwmi+ReEoNB2Qe
6eycFXngie+F9ToaQ2DT8pDVJ8+uYq8N2zSPRiTcZWCf8CoNKu0uG0Jk2UYR9f7DTOidI+H1ZgNe
4r3enporLc71fEWZBek/vgU6gcpB3ueen5c+DjwWrWTdEADSVoRItLMDOXdfwG+B81suAhB9X26H
3voq7yMbl9/fHRavSO2qTZreC9nixB2rogW9H80bY5byA+H5J9DgdnbU1goHJW1VjkUTA3zXy7Ae
r/XcLFmbeKBFdLIO8+Z34f9w6GvpP98e4dbR+C6Umn4OrG2EMDC3tjAFrgbo0+l0fPQcAD3NxRAH
qGPAI5zWe0qyO2NUyy4Tek6N1rU4k6fmZXGGYNYfGGfRVHyh1c/bg9z8jCYO/vXVtpp/Xc5nZTbD
4kjRJnlaBIx/aMEArz4QrzwYfvE00kci9sozWyEdfDsg+ABwhnflZUi8tAzmDBVLFujjQzqNnxq7
rgPd5FZI82m+96WdBejUa8d8WqZTn+dtzH24YIzmAnVSp/i5jP4QddzqT54u6alJmTwZuOJTPa+j
2xO0dVVAggltHIAUcE+al79W+iRFQRG3VDr5EiS8uj57FLzgrNUySDOKPYDz1smzPreg8QMCJmiw
SjxvYXTRapZM8XkK/5Z5v54X7/+6smsXSiezSPHXTa+L9fGlqr9S+5ymEOKB3uRxaL9LL4uYB6ZK
cnse/xCy1EwDBiewswPyHlbayjtrYI0/YxOxpF/YIa3uIdb00pt+aBXegRvDy1D9hFyOM91N4pnT
IfA/LvR+tmmIpzKy/fE+J0etghvceAdJdEhu32VlUGt7mjdXux4dZcCx1qI/ECFXHASylE6blxpL
HHeGXD8Pp/TRkw8dISfelq8orjc7N+nWMxtjQLkdfRQ0U1R9gtyaOt8nE2ZGZvKYiwmPfgpqEmzL
lrAUBr3Lce8FkzHxU2/b85NRzvWxMAc/QjvQ2Fsj6wq7+lA4DMCZWqvrKqjGGrg+VBpjicWyA9dP
HQ/S7Ny4d40WLs+mO8MB8an6sbM81s9/FRW0DAMdSAiamMrKRIVs7hevYQkp9BjA+hYiFdlPmrPA
y+xfgk11yCfvW9XEVTMFmpc9juMYjmzB7a99ySDLZvHsxLTfnQn7pl3xmK1DC2R0YC7w2oUom/Lz
GJy1HDINLBnZ+A2Zqh9qHeQjLK/uzwaDFIpZeYCHSc06aEPb7VRC/uQb6uzgS6B3A+GvVfv78lTo
vaHRvIYzKJMukAzlU42aY+llw1cf752HkTvpymZZ4E6J/XSSkkMszZdmd+7L0mDB7Gbsnlhd9pk1
A9r8WFDyYTIsNq7dM+iH12b19fYX3czv/4DQcXiCrqHqKDglyTizCNaRMd+19nR2eBqUDdLeMTvU
L6Zzn6fhIqwQ8lU7WcJWdQKPC6hyIQOE3Lwq/aVDNa+tJgPz9aW6p4GH/5joXe+VJP6PMf4bR7k+
+2qq3NJHHKf+7aaPubc6eTxT9nURXgj8wsF3At3rnvy9TP/6msAuWWXYV2kcTK9ymnLa8catsV0K
wBGhuePmP+tdFsNeEOUu8ibqo36N28JIsqUN5GuXPmajF0jBorI81fTN/OraDxXyTQDJohZJqLaT
LazJwOXCx+sQMB/gY8B/ufqQ3Oap1c8jrkOLxmYtXyXZE+3aWCx4CcL3ADVAYACwuS83F4TEiZxE
zRN9zsMKvBfaWgGoJOeifsgzCPy5c8jJpzbdGdt1nncZd/33d29vklcj8JWI6zj3i7ib9KPlH0s3
NPeAY1vfEVXBFURqgpCqQuTq1vS0Jmt40tk+3k75kIaabXLwYbNdtPb1OY5B4ZrHcYiSD+z0Lgcl
Jm2ARK7gSQMT16K3Hhls4d2VzZfhuuLsxErt3kghX+s3H3dOnDUXUxcLJDshcgR9xBXFdBmbp8vM
J5DDEh9wWSgLINFwSe4Ae1gGPjiZE5/bqHMg1Ft2HT00UyFCbx67c9sJqBPDxHvnar9KJnCXwe3W
sdAeAapGLXGkOO3seSQ8MRvjBejYZ0c2mH/3R2vP58ZqTu60d/KtF5E6B2tFD0Gh44vNczkHtiGh
VTG2PJFdeXBzmEA47DyPCcroBp+jEak1GjFhBUXfZoYVaLrsjHlrsYFCtpZpV86apfwAcwBfBN0n
LDZnQGZJHWjuO8gcYAy4N9br3BwyEu9CrT/l3QYq+7pdKh2eKLJdvk1TiVThdzbS3xnT7xZXhMIc
HwrHD4k1B1NV33fSCrPcRf5CjrN9mtge8mtr7GgU6eiFofNyJcs4VNznlUt5AumUgFASoBMr2V7C
uDVsaMKu1Vu4dONNcjnsyqKwiECtJ3FSeeyYEXTE/8UsdoJawWFnS21sZ9ToAGFbP6gFUu5lLIsT
s5gGXyReqh04YSGRXkJ7EUw1qnOL1F7bVoNQNK8enTy+HXzj7Af23CfYPuDoADF1GRtdh9aFMKQA
1u21dX7M7k6GsjGPqPGAyGUADIgrdP33d8uHGaSZyDKIBAxqzQCiY3k06GO2B1jaWBQXYZQTMbeG
gdk6wogvZmR9HF5vz9LmnwcGHkgGlOLQn74chehmc1iGRSQUJBxCDzOkyWHw9V8EQeqJaj46zNA1
vAzSEbegDKjbZLFEyHNYBKEFP/4tpW0lwQBe858oymLjQ+bp84AoIrKCnWNp82P/+7fVrg4pZA+P
A3yFspaxS7WQmL+58d3L/5tF9S6OmjNlpOB0RJylP3sphJsyEfjlkVV75+wGFmGdLaD8YF+As14t
3WvNUI5la2BrUqAfIJ5jSvQP6qDQAEEKfCg1Q1e3OSL7zN+k9I63V8T2fP4bXVl2tGiqkcMgNYEP
T2iaKDE6EEGWUAaAEPXtUOtnV640UCxwr4MyhJKR+vhpJqtI2452WHwOiU2u0aNmSKhyA25CR51B
C9Igq299/egA0Ha4HX1rf5nQYgICBdcpTLkulz7wXq3eghSUzOIZXJuYyjJY5nYnykYRYKVZAtL1
x1YJiMDLMJredIPhsC7hhQ76I5dxaxoxfLvubWOI/Ux7YPUJEkln3xmicjFj29ZOt0f652V/NdHQ
+oTDI4jS6J9d/gbDhZyV7okugX74V+Y92sD1E40cZp8GsJccUHBhjRbZoxEYbtcEXOcP2mKecpHF
0n7V871izObc44GDlBVCYQDeXP6gPHW8doKmdgKq2GIXgQSBOl92Ch7rqK5G/S6IMvNZO4MLqssu
0bTlODs88OYnU3z3smedQKdl50PvDWnNYd9dOl5eGhoFZi/RegZ65lAFs5PURru3abb25/o2/N+p
U9MwSrQSuXiX9GlgNa++twS98aXZPYbW2+t69kBthTUWVGLVfF8SZuUDqNcJXklwNzIOWX6G5FPQ
6dZhtncmb3tQ/wZTFmhRt3ZtZwjWOL99/2vmvaFrbaJ4fHsjbB04a7Ma+hzAyjrqspt4i6RhmvuE
431Emh/S/iIBFRynI6lejey+ar/cDni9+1eAJd6ZwNqg0Oypz/nClIthwzQWWTsPi7GJOpsHHMQL
AOx9cqoeyoEf7aoIbCBt/pYMDeXgFZCysv2AHjNUirI3Z1lRtahtUf8NCV0p+qCTxt/OKeqqEK4H
zQ7pJIQulU+X9bNNFsdBwWJ4ns7ZeXBiNz3q2r1JZZTvIVevdpkSTckkaKUN1UxsBpxeoqdDOFpF
wI09QPV1+20NgxfIypnA1/OV88lt/LRMfY8lXEMdxh0dHlKX300Z0QK8wayPo1mCRIGH5qn2mvZo
aIZ28OhgxmLu73Fb8gAlnjHK12777SW1OQNAk62vfuDx1IzNhyBolcuUJXloVT/F8ursKc9d7fx1
8O8iKHM80xIubyUidAXek6yJTZyX1A7gM/toZjvDua60XUZT87eB25kYOkSjDBRUyHdbZR/CjCys
Wu+RtDIQqC72ZR7gdOCufro9m1dPESW68qG1flxov7gssbUUcpjOkoaFy/bgAuseuDhLEQXQLTR/
cPTYENZS7gYkOZ5MMUavPi7sVNonqYE5ea7R+nN39uPmhOKahwGUg7TjigRusrkc/KniiQ0ZDRDP
f7rihY/6gVXw/4yEqx+6eezXntsB4hXJ7fm8rrmtQ4XNEG4NKN8ChnE51GaGsFgtMKG5BU+T9jc4
D1Fr9a+53SZTqT1K17qD7s6zs+zJe17dIX8irzwncIZRWFTyuaVta92uMp70nBx7yGZp30XnHyFI
d749xq0dCFCNDoctWLlB8vVyiGUuoEYkUAghFI7mGffMMPcEYBLoJu7sjuvlib0FMgyU7lazErU7
IYdZWl6r84QudAknlzvIKvo9L+S9KErq0jaaLfvC4clkRKkWcB7dnrCNJYny5B8JQjwB0adU1r9G
qYP7zeVJ/toNZdBOXjDSI6Tf59wMnTSeeOzVT1T7dDvuldsgek6wv0TOvaqCQatDOcmm3nJLvSvw
lhEGsDI50l57QsJUEKYdIfZioBvtlKD9V2M0Qr4EXFu4IYEYgexA0jcAdyHJmAn2bFr5dBANeV0g
T32a4ZIajmSs41rjMU8JsiKLPLdWlj9Ws2tCZImOUIqxZFwID1KdriZ2Fsb6yy9PlHVk2OBouEJT
TeUxLQuXnklzlFBMcShFfgC5JW4hRf4R9b8BztaBMcjD7em8PsXex3RUkiUso+DBtWQi0T7Xb9U3
/9MQ1Hgz7JxfW4sRDXnfgaArGqfqW8UGyaHyaoayB/wSQ0mgRtAvhO+8Da7UVdelARV3MIyAN8G7
aP0Z79J1rREthI1akRj2fZbTz9PchUBjr9L4KB4de1ZGjuZDTm2MCPygs2x5yheQJGFN5RU/TKfG
WgEJrg0Zqr0V/cBGKBGgkc34l9uzfn2srT8U9FY4TiAXV+/HyqwZWvu1SOrqZZnus7cUvDx9h2x/
feUjCDKSVWkWYpoqAR1whWnxPVTkjPQj75eHspDhkFt3qDhHfr6jrHB9fiLYqgII6RzdgXHH5dQ3
qQ/dl0qgPOcC2FTxEylTpFZ7/hKbYdAmBP16bf6ozZG8xwY1OiKSHjJH0dJ6BRo+JjlBW2FP2nlz
+vCORW8dWEsU7C5HJEwIRU2WLpLOuCt8AlmuUw4mGc0+Z/3O5G1tfHR8oBoC8joaMcpRWhScZyXU
uJKh0H7Wq48DXs5jQASgHToq5YR9JnwPTLoZFM0fkJCAnAZj7HJ87dJmoDigJuQOxzSFZq0sAoi7
taGJHKZ2j9Xw8/aiv2YsY3viZv3/ER313UQW0hpa42BBHvUz1aLPZmjFc1xFMkijNpxCmAUcxNF8
8cJ055jb+pjvQyvLMx2dntWLho+ppdqL7fPvud5HTPA6cOuxgcCG6e00uDZDwsYCVSIcRUgVL+dX
uDxryrU+w6uzdaA4wnsdnIxjVu9SHa/q/phYaIxC0hnSN+tivQwFvxUdbUMURebpW4FkOyyt2Kic
SLfPuWfHnDz7Ys8350oZfz1s4buwapvifEFKcxmUZR0qnkXeJbYetd/4W/s2v5Uf0rMWugco6H4x
tMjdU8fcukcAnsTrF4k3PFmUmF5u9Kbe8i4B6gJgmz7S/1as9c+ocGRCoQalcxCkLkdVi6xtLH3q
kOo+l823qTtRcCP8/AAm+CHPmtDK94pMW1cwJByBYkJUZDbrQnp3a3laVVqzMFE3y+w790vZDkf9
mULTGUI0n/Bk3Mky9sKt//4uXJfRwU1Tq0tINwcpnGMkh9RS1XwX5qNu3DPUMW7v+82AaK2i/QeS
xhViimatqw1M79CVspc48yo4fMM4/Vg1TX3yx6k/tD36YimcAXfO1a3bAhniWqhBbxWP68uhesIs
oWzoYGa7YU1I8y7O3LKO2qyn0e1Bbq3MlXS1yo6glauq4cqcT7NIiz6hc8sP/Wg0gZvh1rgdZStv
eB9l/RXvvp2pL3pF/LJPHJoGRWkfrPw5y94sLna+2WYgXLIrtgsytGq3zeml7ffp0CeC8NDQ8siU
b4X+uff3Am3MGyxs/ZUwBiw8FMYuR1QwX1S9m8vEqMvlQKqheXLTrNoBb2wsBCRZeK3DKHRFIysH
pKTpmGcSthA459+AAUqWHO6bdn68/Xk2wqAot5LgIP4DPr3y5qpp4wuTuX0iiyZAWz3ArJn6npDU
xsUCDDCorTBhw2JQKaSSWOnsF/WQ5A4M47WhKUM2dr8l4JVxDRLiAxudbufQ2BwZCmfI3tbylMrd
r8ra0LmWI2bxT59/MOsnrdh52G0sOVwi6O1CVhJqJp5yDEK6tps8AN6SjqARRkfbiDQG/OgAY8Oo
AyRtZ4lvrDwTIA8899GNhcStsiYAH/JnI7eHpOl8Hs+9s0AlCTKst5fE1sfCHoL8Mfql6FsrS8JO
Fzd1qnFAlQgiX6l4aBc7NJ91zmKPNs+3g229yUESw5GGjYTSsHqVdEySPCvsMfFrfXrK+9qOfE0Y
CdiY9knDezbMuQ9lUK4ZMSWFcScNR8aighLX7V+yNWz0pMBwRvKzaj9dbmtulehzu+WY6L3THC0N
uHihT5HTN6+GU32Ysbx3VuhGVR4QO9TiQPUGpwyiupch/Y51nW9pMnGWAncnEKqR0Isi9lnVo9fJ
2qehb0iE3EJ7wn3D7uvMR8mCgDRCXG3PTX0ju774NcrVo6GYNMnRkcnUExaZbdofpONrIcSjmmiq
zOJuYCZ4fEM33Oky20MWbdy5QBUhmQBWeRX8VML7vC/auq7HpMFF6wrvm9s99rUTLv3vhS+nPCV7
NvWbA34XUTnIQcT0YbKNiDSHFZb8yt+qVJxWJhWE/dyHOf98e4VtHBcou4J9jaogOr3qhduCcdCk
TjslC+R8m2T0pyCdUfvZM3TfOPks1OhAawZp/5pzZ7rStuFLMSUl5NEHOOChK3fX6F9uj2YjClq5
FrhLNmhH0Pq8XLwecHeCGuOcCNt9MDVwjTOLHrS+29PK2Tj1cNvCXhcYShCC1YIqGftsgTrckpTS
0e7gs9FFnBl8J/G6jrICHXysPty6+F9lL3JnnDnEZmWiFS0AmiKw9uBk1xOGCMDT4vEKagpqGZcT
xvNMy7IUy62b+cHnYEa4bhnCP3jvWFlfhpdFuTUQciDACpDbESVQhbRU6lM/JmR+1Mz8gbcQZlzK
57XRZwRs+drkv9LxxzDuyXRfL3B0qdZ3iAffMVyIylvHKqhhpbSbkulH4R8kUE9DpJs7l+DWNK5s
Igelb3wwW9m1ZiZzHbTaKREzh0N3DxJzG/be79ure2M5AIiPJgksnaDfrFpXdVKDHzms0ROSfWCs
DIbln9sBro87LAUwVfDXYVGDZ8blatClLIXTZCQRbjseWEks1FCc6SPQfVFTr+aHMAI7TKNd79y4
W4E9VDXxegPqDhfPZWC3s3VaLQUB1N8LxBw7E8zQtHAiYSGBTaB72tsb3wv9X3wp8GFR6VQZYIWX
VqMl8yXh0xCQ8eRUMpjm4+3ZXHensuTBZkLNEAfFyjVTdm+FEhXOhHpJ2vlUd//kphVW8OXGC8pu
d0JtLPLVfwppH7TXIUiu1GVm1kyj6YsFTA0vnqh8XkYnGmEW6GrL+faoNhahBSNMlJ8xgdDCVlIS
1IOFVxBJEllTP3QHkkdC8D0D5o0PhP4caNLYs3jUqzX81KUwZvEnkmT1GDY0WTIeunuqXetyVj4Q
EPBQ/MWahwiZ6lxdFULrU80kCa8P8/JBq7wQVlBwLj+aJlRc6/RgkO+3Z2/jQ0FoEPr1ECWDXpH6
oYAFT6vK1kgyTDbsmLoaesLluASVw8995ZOdj7WxBNFShZ4btMngh6IKVqQ6tyzucD2pnwQc0Ljr
xql+7wHPNDV7Sh9bsSDGY9g4AlErUEEx7WD4rEsdPUElviimqJuKsKjyD8y4H19uz+K1bgwEPyB2
ADMCy0czV9XDM2d9KAXtjIRp1jGdHnMtg96fCBwIdTLyz9wF0NCHQIweW037SGV6IHlzWEZ2HnL9
iWUyJqn/+faP2jjD3v8mVdJzsEGebSdmJBUrDksRTWmsOXe9day9t8Hq9y7U62LlWl5DdQ1FQ3xd
laM55d6Ctm5FEs050awOUvO1EDSCFptbP1XaG5q8YGrGt8e4sflxPcBUbHVuvfbFLlphjb3b6Elf
z3kwunICZTY1d06zjZV0EWXdRO/KM25tSXfpSj1Zx9XaYG7pPUxnljAz5sAsd1TltqKhoI55NPDy
AVf0MlqNkldecaknnQ4xehYa6SNowVMf1d3OCtnY/Ou7ylyfVauoy3rovRuXYVeMpJmlJ4VwD3Yp
K/gVlBIq64CwNnSvnL2xHlE6MXDa+CvYW20lcXtsRntO9cQfuyh1sifodZT2qy6/6Ro87sbk9tLY
eDgifwSnCLKE6Lki47oc3SjcijYUqAkDBTUuX5f2t9n0YaPPZ9s+TK0WeynEqqsHv/IfZLqnsL/R
FlnzVxRycdkiY1avjNLtqeNlHPuv/jmX2ecZUo8wTzlrvXPHXDOYAUOqhHlE5hSXOvneTXOYOfLM
2wTyhm9FnD+wZzDOb0/LtS4ujl3MyaqmBS8hfP/LaRko7KG4i+JB24vIpIhpfRReoo8x9b6WZX5A
6d9Do6r6NfhBBuqEAEybvkkoWnfkFwTWH0pwzFJ/74dtoFHWHwaQL6CFPgSalO9FgWzIABnDfOHx
MsPdqczmqCxY4LrDIRu8YLYg8ELnY7frrLZxjLhIVVDnRZMeoBQlXdH5SK3eG41kGGCAKzXJgUzX
9rocW9sNhCyIQkHsZSWRXs78ONp6A/iSkVj80zSWkd0tKGWYcdrsqaVtHCHr3wcwHNiw67O4Kwsz
98zaSJrFjKo6i4B2gdRPFhQQ32He4faS2o6GLNkzkDLjsXs5rjqbTOid4MPVpefG3MazJgMVNp4g
QBpMKFn81sa8+ftMAm6yEPJCo+oP8v4yaOE4Ve66swFQxSe7cSPAow+D9jj2w9Fp9qo+GxhD3C54
kiJ9Xt87qhSJJfKhh4O9kejacmhhIzlAQ8bJzMNC5ghCCmHqsJNTPGXFd5+Vd8P4k+mn0YQEyTzu
bOCtVYTCCKQJ8P4G+VSZ7ckZdb4Yi5F489nvPo/ytXRf5j33ic0oFkoWLkj4uHGUU0KXs+9OPUSy
SUk/6nJ6NEXdHm2v/yf1nT2wyjXmHWfSymyC5B76EleUrdkp67bCiZXUHSrf4uhXMRDhsd1VdxPp
XrLiuZE/mH/oBytYfHIwaB/R2sX/dyOX7zE1N8aOHQo1ahCXURpQ7e2WZpyasqFW0tZHfxohElQH
9vQKHavb++aaPAKc2PtAyiRnqW02dKoQyLrXRiBUsiqaB1i7+9OD2VQvs/cMXROhnxsDZlYL/VR3
2o4z28a7BhRtJBq4l/G6UR+epSsXBjkFK1maNDsUfStPaSlI2FqgE9we7sYh+z6UCo6BrXhBeDlZ
Sd2SB22irxVUFG+H2PpyKzcFeD/AN/HuVA4FCOizurCshDS9/dwZaPHWY6udJ3i2x9Z+F2ArHj4h
Kkl4FYJfqsRr4Ldmj9g9iZybg7D7yHHfmG1FWb/T6Nqau/eB1h/yLlPTB1KVOA8wdxwKMU0RjF5y
e+q2FgK2OrCSOOFAIlh/wbsI3iConIzOTtAM4jAjdwGb3gEubW1zNAD+jaFMFyyimEtqYSPAdJhZ
mHdnX6vu9bSLZ3JmBrDEC3vyaTRMH31b3g3iAxveRhILkF5uD3fry73/KcqEklW+vAZ6AjckPbRG
F66TWsCSxd+79TcnFpcUEnm4KwAndzmxs93NeDNiYimFFlgDIag3o9ypy27luihkI6tDp3rVplCC
+A7nEABw7SSte0qDSu+QZzIbpU1XyKhNzezB0OWztGqXAu1enM0UlJR2cNmDZ+V7NIPNycXFDGYs
FIqvBHptvzHbRqZ2Mg3HZriX3YP9trtg94Io9yCU69KZQ+4waQ3YZC33af6RpmX4332/d4NRSoHF
AIwdkb6diIoFdfnNgmKi1Haymc1F8i6IUsRCJa0uKlhwQMLiaEywBHmGw8/tFb91hKAF+5+Pomzw
dsiaLBcYB+aqs36M3l8zonGb4YvDzcyH0IiuXiWpD4gN8YWT5P4PoS+Ag35dzAGv1t+3B7Lx4dFI
+XO8QzjzStIkhViWLKwGcXJIV3VwMzrA/1Ec2qrgj6CO7Y1rq7izVkvRiwLVE0g+ZQW4rOtFSQon
GclXo4O5jvvkjvdN1zzRPAsdiOFWs/OxcI6lE9S2e/L6s3yzKuglHZo9kefNwaO+tGYncN9VS4SD
1S5lA823JMXrrW6fNZFGrnjy5z2ux8ZygXvvv4GU7TWIwWMAeGC5OFmAzivkvP8+9cBCQdEGGCJU
2tUWeoUGPlnS9TsaU8BKlNWBOUuf/4vF8i6IsurtFU+aZ9xJhPEwuw9ufQ/plPGv2eUQEwamBhVb
dMWBSFGiQCG591I2OOv2RZs+wP6FdvnOlbWBAkCU9RVC0HEBpHt9h727oiXrc3tGrSPhtJwfRjt9
06BfFkkOsJdLGwINfR8yg3gtsbMuPe9YLRXExoHJquLbs7pxXOFdaQCugqtmBZpe/hITaN25ldRN
dP/NtWHc7cR8t1G2GWS1v4PsDAB7anI1F+M0crd3UXI/Q+/JNO7T7uPtcWztJhAO/hNCHceQsUpv
EcI3UWHL9e8D+zJQcF/0HQj7XiDl0+V6PoFMw93EFF+r3IsW+ZYNiRz22sB7cdQ8QEsd4g0D4nTn
ZbRf6mx+YkXxS5KdhHTv4yhPF7vxqBRp62LFg9o6BV3uwdzm9+3PsxNEfTEU40hTvWVuUhK0mkE/
lsVdnUa3g6xTctl0Qe0TDWA8gNDCwXK+XMvu0KcOnX2UJeGvesC5Z4RONZsH0S5+WIC1kRdZfsq9
fq8e+qfT+z4yckF0DPDARD8ORUK1c0Xhf9tOfbq82R+WIUjTgwfDnoC+0Ad5Wr5o/Nh98s5A+97X
Xug8do+ldZymyLWhBAdBgbseEmvs8CmPa8ggJ8Pp76blz48DkmCFOLuoFCorKWsn4tJCkreUOyIc
JTpqrV45AWO5FhhTyoJqGUhQTBo/3I58pbO2hgZeF902MIFQP1XuWx/u8lCDH8lbXgZGsnjPE0QU
vs//uHeiOvp6XEBE6PeEQlZowiT0qXjNi51cSV14f34BEDYoCEKRBKydyzVhwRG9qgqXvFGbjtis
9RwYXHdDlsp8J/O7wluvsXCQovAIFCOOVOXuIDYf8qlryVvUBt948O3LcPjWfWHBHTventcrhpUa
SVnp3QBisElq8lYHMrKDKmiD9f8NB6BSTs7RD8CkCnlgRnEhg7sm+GgfhyIYXudoZ19vfuH3Y1bm
t6AuNLpt/JIv7Z8f8agH5+PHYAm76OGuDJtdN5r1OFK32vuAyvnL+oz3jfn/AvaRG0RSBhEP1/HJ
QxaGIThle9f11iJ6H1PZQWWXGWYGt7G3+8f4n3/8p+NdFoUkeDntHMVXZST1uypncTG6w7DS5d/u
ZRwt9yy2zmEdycdop0SwuVTRUgQEceU22ar4v13WzJP/Q9p17caOLMkvIkBvXqto2hu1KPdCyNJ7
z6/foLD3TjdFNLGzc14GczCdLJeVlRkZgVqrnRJQyb95hVE8Dw9hSmSH0J54tf4VfN/ftFPvPI5t
5CuFG0CNGunI25MYBQ7IVcqOtU2JodwDM9DNmV9icVkyMlkpmW9wCiMYidYa6XagZ2vAOEC0hZvm
z0NiOpjJQkWQ5erwDGftXDTT5+hVXKtPAC17R9AMKEa0TVOi+BTE1pVqeAoR/81GkaF8B1KwsX9l
etW1KWDMcd9yth4TPP9DkeQi6SNTfTnYNFwKikfHNT1z4ApUUMYEGBeFgdulQ0pCVdFX2dtMyoHc
bcvFrHl/c/xhCB8n9NrExKPlCrQ6B0bo7eHihOQpfH8zOWKui21DhgeAnoi2BwtPQg7GagWQEvla
sD/eRPeGOPFjaciggxZdHjY4MAojJvrbo2+klqr7VthuZFiGc1kx8C2OIX0tsb8vTfDkbLBc18aR
KvV2FnUHVU5XNVMuqTmMI7g3wsnRALGZzKOS2tu8a3plZbDsWs1ys3Tyx/tzOWvot58RIChgQyZn
Qyo8SRyEYLA5z4ZmtFb9pIMpLnVP/zLYTseDSgPYL8aGRiig325KqIV3cao6vf0kENwD3EtPX4oX
/eXIkceOxJRzyUP76lPDyAj1SL+92OWJLrnsuavh+ismKwd6ujgoAqa3x957ac/I23aJemJuPq9N
TBYu8rk4jxMsHMQdSAjyTKHtSVHvBn5J8uzPu3Q8hSMrLxQ/RHnkO7yd08oX+LRL/MEO1tJLvOK2
4C4JPuJ1nJEIklAf9zfKbNh8ZW7KSCflreqFISavqUlNt/vO0zvdTPR1Si2F7oxWN+xX5/j8iYDN
MN4vZ/BwLWzWP7XqyZCn7PBt7LuxOHiDzff7XGkgxH5mVdCRD6StOSKV78j9MKG/hLGZWVTQNeD6
hTvVxm6525kGxa8bhpw62PFBfgICjTPrjVJsUzMY1pCkPQSEgbreLoQgrLsQzvyhDseQoXAGRR6Q
Y4EIcIpbVSIQAwR5zdqN+97xlzR6BrEozikRh/fYr6yhPXmo13mheKn8Zh0wjpUjx6i81BIp4wqd
2Kvc0ePqPfdSXXJ/pGEg7Nv9vfH7NJgcb4QJKFgh/zj2EU624jDIER+iP9oW9/sXDgH1FvdC99mZ
eK9EiFXSQk8OLuUJvbj6+em+9bldcW399++vEjS9Cy6WMukHuys39UOrkFh5ZhmzE9CopuP0MQtr
8iftP64JLlcUutjxFTnNwySp2jQNJw+204FdGloxrmY4vgP6wQPIbxrRg1CCvGEfY97ghSWCpj9F
8V/rHCrwiAihCDUlZQtk1q+9ihnselMaL52pp70VMQYonulFb1qyRM82u7rClcGJ2xx69KKroJ6y
u1wiGeAMVUvTJgUxhN591GDVUiNaJOBHaz5dF7iaA8MdmZHOXndlqxWtwje0GtkKDQSkC0dzND3d
eEh8Q0oBlO3oYZ9EIjJ4OSomrvBpHHlTwdT2XoYL+dJZE8DujmuuIPM6MVFUTqAVDQ5gTEB2MKw0
u3uK7PtbeO6NKOPy/a+Ryf0YAsdRyTyMQJNc52lKkXGx4FhlqpuDme2StbQzWxnINx0bqrLgAvKL
t2G3yd43l3IQ8/sb7XBIvwNUiI7FW38ncFnDu0rG2q4ifga1b/DlumhDg4l+ROdRbs2A+a4hc8+1
JJH0+1Mx96xCqhUs8ohKAKSZ9uMpadIFwpCzdtsxpKtffMLWLIXWZRht6g7qnlFLvIQzU8jMMNlT
FCwkJ+eeC2iCGEkPAdAFPmmy3etoAF+Vh7Vwgkstv2TZWbbqJ9WlnmeKj+JF6MB9X7KgOLdKkJRB
/a8+osdkwcmMLnO6s9HrPiqUwa3+oWaAE8hkP5JZG7I2AnvKnwpN99elp4uFXvQLedKZwAgwZOSb
wDeOvt5pZ6+iloPYRi5ncyrqJzhHgkjqcuEdNHeLXhuZXBJ9nvNd0MCIVlqd/BQUBMzYcfOysH+m
gNjRPV6ZmV6YYZOXvMgw2D+9QhXttWqe4mDreWdV2ked0bQp4db3bc5OH8AIoKVHCC1MiYLTToH8
7OBxtsAb2qFxF37+j7Tb75D++f3pkCrAUruaTXlbcF0wjZas6J+BCM5402XlKIHC8gCFGIBnhneu
LWKwbSP/SdwGtOd6gKdiR0Stwc0kur6vmW2fRUYgOV1EWg3vbyOpgcTshLTEDQYuINBHVDVeNJCo
gdYgq+bQec2cCioTccuEXxBGq988VDyB0CkG3AhIKYHxGc1q6nvV94MCOqA+hF592XKJxUlNW1GA
M5BiHRg8hGmSxdKRbRCbGLEQiU8pl6ii3gO4XqKMByiMlfUDMPHyIEVQl86Zl6Itus68v2SzQcMI
IPnfNRMmPq5s0liLgQK39QpwCKKsYitGVmqgADQn1n1jcw9mJBn/McbfOlS2FfqcaQLOLnacbpa0
0aP1YPor9dvkaXUcHnhSHfqdarK6t60fAxItIBX+wE+nW2hS6a5BAy5L+bhF2ZPKGAzoucujJOzy
yMiGk8saXbZSoZQZFSabv6BHUG/kRBedc++ZYdUYiXrSoiWezvEx9MfHXU3L+NK+Ctw8qA3mqQyP
EJUGHA870Mh55km+uj/9czf49exPbvC+hOpOn8GM25NA2Cme0WiWgExTXC6c1NloHX1m4ApHOAxK
osk0a9CTgnwNFloiUkN9ZHW3/lOzrq0YDjUg+Y7diSuQvq2iTXBuPzIa5WPGeTEJOu7evzP7z3dM
ZjbMvCRlnZiz40avThX0s7bqLhmIQdXi+f7szsajI/Bg7PvmwFk+scV6UVf3acLZbG/IlhutOOhI
crp2dl82zmd5zAYaXxaWdDZEuTY6WVNnyOO+l1PO9taIykBIJY9TDPRyqavHxi4yE4rj9wc6e38B
UY42i7GRRpvEaLzrQaO4yjhkvfhNCirS0uD/r+Qev8f0ysYk9nDdrIwzDjYYgbJnOTHYxE71FCDs
fiGsnb2zgNXDbYX3GpqDbs8e1iyRSrTz22pkOdGHJG/ZdCGqGC/0P5sQtGEsetLQEjmdsCqFIm+H
56KdpgY6fVFWCtxdJhP2BEEcX1o4e0vWJlPXe24dCSmsFY7VKYQ/OmMaJKzoZakpbdafXI1rdGtX
bosdqtDlG1hSI71CCOyd8sBomg9gKe7vuDn/iIa0kTgHRKtoML41xBe961UIm2z/J3SJKVc+4YLX
lIUKtvxv7sNrW5NBpciMtUld8PZwZBFMaD5huE8ByukaZB6PxSZbyqrMbcBrg+N6Xs2iXPuS0msw
GIoNpJFWgvQSfd+fv7ktcWVimrJSB65JwTvG2zUVY2PYvTXb5EnldG8h/zHrja4NTYKJrO2aHhyt
vC3lw5pxVUhgPjk8MMTvA9Ysdw+deKkvuVeTzpcX9v1sJHNtfBJcqF0KLpY04W1P2wwOlE0AzsIG
Ick5oX62cKYXhzq54RytK0GQjKGWoIOvaBqt3ezElJts56cPA9vRqDL9elUu9VbMXjOookCVemyb
Qtfp7X4RSzGPefT62TG0N8bsjq4qaOtfFdmxe4SMc7LuKtdQMx0kJ7I5LOH/56pw6IYGzkgAkzMU
WScHhC9TxsEZRSKuokV1STLa69AKNoR0wwUWK+9Kcd2JunbS/IWH01z2/Mb05KgwfF9UFR6stvRp
hivJHNY4nsWOIYMemSZDHbR0goWYOmvlLK5Sj0QbfsuzhMcfxmIscTeAqhBpg/vHa+5C/GdGgBa6
XZFAKuMWyWnWRt2AIP16VhZyAXPndwSqQWcdnQqABdwacJk865y24Gy0dPZWBq3ZDHAh6j4i6boQ
IM+mHSCbhH4IZGHQQDZZ3j6VqsgVO8SiOvfh6IeKblBBOjt0SVlsblC4PFCdA7UK9PQmBwi8VlHo
thxnA3nShsD9a6kOBLjRNuHYQU386hRli3Qu41RN72Kgy0EEBCQlVMInwUvmKGzTZyoe36sYghlA
LhrlSXpySHwywss23S7F9nPlCWiWge4REZOGis/EYoPe6aEPNc4OybbY7VsrUkhuUlcXH+5vw1nP
gHKkBLUcDA6dh7fbBNIsoeflDmf7/VvLfDPKunW/5HKdGJlVBJQHIw1rFAX1X4N2m3MLl/Tsel5Z
n4yTEctec9LRurytU0t8z93nUF0X7lFCVnhJdW/uhaGMDYQI3fCIB7/y7WA7v8Rf9T5v98AZUh5w
fo3kw4uQGOB6J2WIPJFR7JNwFX+WuXEB7UmKhFmaraQ1h3Zv9ydxAfQYXu+vwcz2AmRnBCKjGAIe
qMkFWA4QX0tVrreha06GHDRBUDG9b2LuhN7YmNxzdR83Mo82UhvMS2bLxKbIiDu5tNt61RX7wN13
jO5BejBLWzPNj1zx//6CydFNip6vhxB177Q3/LKxCrDdRqVodIjOwOZfOe62yQUCdiJStp0pavE6
LxcwUrMzzfHIRANQgLfIZLuhKbvs6o7t7V5o3jqwNTNBsLCYf4h/8QpRkYH9r41J3KkqAP/lA2a6
t3or2Hlrb10ab0eX4I9Vke4ByaW1eJTJ6+YCSXD9/kLP1RtgHjpiAC/8nuvbLR7UEtdFHQrsL/u3
D5eklKGxVa1CaqGwb+PeJS0pV551XhLYHudu4iSvDU/rfH0FnAa0hnq7HqxSPij1e5u8RPLCy2vJ
yuSsqKCKbZsCuwhicZCoy+tTGaurIUDKja0Z819NpoaMNlj04Ignpybz/jOZNa30/f6YmKUFXgLy
QDCbryqp17l5OX8ttRXPbVM8/IBK0nB9/9EqDzpW6qH/B1yBvAndB15eag/4dXTTxbqyMA3uOaFD
w5wICzFpe6ruZQsdN+T4iM0ZkeBJ22v7jlbkM6Yd9q1PEp03urVHH1FW+X4mzKayJMpRZNcpI5B2
KX//m/S9932TZWaiSnITH98HsB3yi8j6RWZgpla6d07OOqaWcbADIzQLKzahXEYS2hLGTCiCjvtb
YO4mxuvxv2sxZf+I1VYD7GEYbOANRQrI9Rv0SvfDoQ/+zWa7tjRxkLJScGWuoQ4cY8jlOOkYsrr2
QEkMUM6rixrlBVEiujisiN4f5W8weG++xx159Z4M4U1iTf61/fYI/nqSA2bprcFIjH/Donfk9Fmb
mdGQavW9e4ZyFrkg1UuheqeX20WU0Ox1hQIO0M0o3KM3Z/I9olgKguMNPeaieEzDVXpW9bY4iMIl
5jjdNxO01oc9Vdb352HuOQjWs3/sTqKhRJZqtYpgl7cgLP9SfjsaobG5WvDSi3ZGN3c1343fCq0L
RWbEd5XJbnT0I1C7JV8Lw5nzliBxABUe6pB4d02G0ziCz4MAjYUZ6fN4fMytNeQlA314ShPcAyvn
sPDamj0u1xYnAxtc1Ay4Fhbz7JRIFcB6tI2QTlxLerPz9pp0QL/bwihnilagqkCSGkXPsal1cuMy
rChDtRpQyH2jI/X35oeWC7UzUod0iTZgduGubU1eOj7ywiof9ni21WT/0qrgCleGvW5IS/3lvzWU
6ZEcia9AeYGQENHK7RZRvd7R8pYDxppVaW3lyg60giduE68t8oD2JmKWJv1J9qpLIuu8FR6fxMOT
pqclXOHSqo7H7e+3IA8JiQCQkkzv9qAchoQTMep98OKeFcptaGWBu4b84PAvbNpfSq97xia+v1XA
kOsW43JuB/PjzXyrrdZSNya27sODRhsSbU+P38az8Z7T58Lq7IiuIkPT3cvye/MPIcoYzSEBy6IJ
Fq3S0hQj0XZqGGkMagFVIybbPoz1Qoug2ATUjlECWb+ByJ6na0OXHlnGxWXl9Mo2TOT0yZcTdi2h
NGcF7KAcmtSP8L9lrSUMonIs8Q+a7VxtwYPNxn+j2CbexlBuxmffbhtm8L1sgE4t8gq6YyksEVvq
sHqw0nE3autz+vHD6KuttK6JSpfQLuNJmy4dGNHBnzbGv3/A1nmSqV6bIgNfDsbAfQjcY8+YHkFT
78KZXzI0btgr/6kGIBd2kOy3G8V+E+sMFHfnDBOacQuGZsP56yFN5jOQhRRDQhpFSYj+skU8UqP0
axSvaB6SDORUJHQlnNQt1L4Z8rV6WvBtcydv7BwdayZQ4Z4uZ1w0mhvFMJ8VLiTC9pLwLQYhqX2f
isyPA90XlqFik6PiSMpsw7lGKA6P9z9idk8hP4DmOVStAZ6dOPUqyZxIDSvOTlwr3A5Ee38uTaty
yckyDPf1sNmclVd4HShq3rfMzVxg2nj2UMAGzTT21GSdY0ZQhgLgwXoTkj3SLq0x9JjvAgmms3Cq
yUK4N7fcGpIuSLuMk/6HnbsL1UiEGApnbwUPOkLkufhJ0OORkQNBKSShmp5vEyqsn1ar+0MdRzI5
OiODNh4agLeBDWLi7vMO/kcoeNZOWlNL3nL3s2p3EIKuga8XAr3hl+oj48a9Z3ByhCQ+kdQOiTY7
+OTSvcIVuqwugf1mjike2miKhZKcKMMh3S5fzLOMnOawETf7vjEG6g96Ui1RNCxZmWxPUU7LzPNh
ZSipuzn653DFGgLhPnkN/HW6vMKduIrbJzYzFrbLXF57zCQgRQfuIrTSTu4qX/YgeNHA26qgYnDV
i8bt0tiIQwPAkryr9QJCfd23AlUthkalnX7c3zQzcCs4B+6XMmmMWqfUs34mcnEzVDywo/xZ+Ryh
GKFhccqBfQH/2goohNJwjOF03+wMIOLW7GRdB9FjEjWFWSj6yL2r8wlAdXvNVNtV0RAVXY+ZYmo6
PiH23qUHFnkOSRd3zZMW6nmxEJ389RH4GH6kkACVIVIek5PTuG0Z4i3LI/xb+8TbLhVtxv//9qDc
/v7koCCFLrRRPWCwYLmRlbXoexSpRSoN26S4iJCoZ8u9Fuh5v06HfdUs7bG/B/XW/mSykYQAmc84
PhD3pc/dqZQenVB34ofQeR/eQ/motFT5SklPgF+9v9Az4e6t7cnRypS+EXIJY48iippVU2aESU/d
c16uCuCkDbFcKiWMAfSf2QYdDoj90WAKZZVbl1HzVR9KOXLtQlhFQGuyDTiTlDpCA6XSyuIldHj2
Upd+o0PIC/z1beJJAomKUJYJROcBLWxiSeihsKH62yEOs4z0Xtt9hEPbv6dsPHyliguu0vsT9dcF
YZ6uvnryLBh6MCRrMhBCBVQJ2VJeCcBth95W6kpoTS6ptMzsCDQtjLjdEev5R+6G46pMTdEsZfvS
s5iv1eAxrs37A/p7HaEpf9QuA5YTVARTXEodqa2Q9M2IgYmBZoxon5drxgt1JXsSIr2NYpqmSymQ
v8EO0l0Ar4KHQ/qVbb5de0WrtboGM7k9hEVgeXH03jXeklbmTEwBK5C2GzmaIScypRROWjF2Hd/j
bbkEvD/alAXxxX0NRpkwcsymATdXWQy6Wpt+/AIu1Do+x0lOpOBzCVs1U3zBpwjgA8EVAt2RKVe0
W4Y1WJNj3nb22WNOc10y1v4m25a6oZLBSEQiLMRyMyVomMTOwX0M5V6UHW7nmPHUvmYllOr6c0pK
5IZjKurcoaOHUJf+RfyGLDQaslGBRMM6FvbWGh5NiuK3EUAEEW4iwBizL/adpzH1qcoRxyP1i4z/
+NA+L/ESz7zcUI3EzAJxxKNvcDq3fi9DXgvBh+2lBHWsnvgrZ11tlUOF5O22Mjbf+RqwextPx4U3
2IwLu7b8e3tePU7QlhlHLp8JNteAmTiz2BaMXoBuGkOkO96C51kaJz8JQRh+AFsYg3GyP5meHwR9
7W5iim5Q51gYItrDHCQQKyv0SL5UT5s9Sldz/PtwuBpppQ5i7ISwnZ26ioA4SXe3AnruKOsZFAq0
9RbzS+Pnf5HyuVncabRcIYKHFgsMK5kevos0OkrdTqLsIwKMKFgIMOZuQeSVwFyI1CCaxabCQEmF
5JqqdUCodNuuoY1GvlzJzDQd2OjWex/KJUjMnIO/MjhlzOEHThu8psG1CwB/Tzqe8Ihjd2hxlzbt
7t153kR4gyy93pesTnYSEt1dlXew2sU7NqFlbdXyvxoZaCNA6QEn/4fglmn5ugoDAXgb/qlixDVk
pPSKC4jE27lAVGYds+obl/yUjhnxJh+sGGfVLikIzVxuEriDATXFLQoOwfHvr7Zt5IVpxvqJYLe0
W0cf9do1MZ9LsROPX5lEMtdWpouYpV2E/kNYEfcxEd86HVpqb/lLukYZfymBP/NuxX2Ph+vY5g6W
zekTva9wzUTy75D0eCVWCMlp96A+fraf6qfNE40j8pbfD0c0/HqmkBHxIVl67c34vZtvmIRuXTlI
YSrhG0K034CHxD8JG4hetx/ekmzxzLvrdriTe8WP2ECpx+EeByJ/Wa5Fnomw+UkNbVUuFaNmjgU6
SACaGqd2TMfe7ham6J2gG23tJeNrcZfM/zrecBBFBVDxF7JwtRdrXnZTTUgFuzChR0TNePXgW6XO
mkb6im2i3w/ruJnHDAbzj7nxc67MFaEC5Tt1XCNSmOVPawFYjeuQPda7S71qligL58INOM0Rzw38
DCjWxkNyZU9SuTwLk1qwnTgg7aYRDF7dBx/+GRQuRDw1xQM77MokXRrn7F7UkK2GowG0QpzsxTpA
Mq0NW97WX/jNgKdKQA8e6ez2gsTReQmvMwMyG3NUuAVAygPiJ3GMbK+GWalh3XtVBmBJbGSsHmrU
qX09YiP0MIaGG6l64kSYg12WgQczgxK8cOYUBGBeazS9zUVbb9hEKU/LdFUBBJLtQl5XvEvLUbGg
8pvg4Xmps81XhDpKZC1sirnJGpmEwGCNJAYo8W+/3suAmm6lmref9IEnzWod0mbFwjnihZej+/SB
3+qlgnwxCHXum57p3cPEXZmeHOSgzSVwPePO6c9g0kX/XqU750bXiOQT4ZktDOMVuTcq+uT11To0
+1Wy2Ng+u0fxEACZ0qjtjqfB7fA7F01dGo/rXSABsjgpdThSUfSDnhf53edO+7WpyUzLjg+c8ABT
T7r+Im5yl4QM4fYsArTVSlxAu/yS/k5vIDATQIYN1INoO5lYQ/ZNcYsQV6v0Ur6zT8q205tH4RAa
jwq1dhwoZMC0di7sy0Ww7YIQ4zlZ7QjyuZezay6cyJksDYiv//mWyUIrXS8kAqMCjo1GU1AymZKI
5RaXMhZzWxlK7OjsB3aO/aN020i5EvbqINiV9BBoJE4s1+gQGiaGH9r39+5c5C1d25pcDD3T8U6f
snDdOppjtItIhw/fZoze3CXvKtlsVhn9oQtW53JvN1YnHrVBtaMMWl6wxxJAT7ids5E3zSOR9ZOx
2xWEN9+HgXoriZZf9wc8t3nBZ4OsgAwqFqB5b8+J71TJUIcyXhoqbRqXtJegfb1vYm6XCL+tqzyg
L9Lvg/nKjxaDz/l8icFFPUC5UPgU6l0Qb7yFiH6mp2x8toBMY9ThQJZpshv5ylWVmMFQWrST9U/u
M1qHTyUIGZoVIfHuExsUT+LPhnwzxodQEq+3uIXZlOem8/obJlFoKYmey/mqYKdSyqCtKSwjyUqE
QXvWci+3qzDtH11obnzLoC+v9bR20C0uMp6y79wBvYBa3lQx5F37hEOHSN4LRAoRYhA5C9kPPhYB
zEkbFJVInjMlhB5dxsNxD5wEfbdcECFP5UrJZySLcWTKTqwYBVN/DGg5OfRenTWkLYb6FXj8ej1w
XQ1JLo2RbIUv5cc0S6ITnxaQHMgrPstp0oPLiQqJLLhGCUSTi3/3+tcgVQrkSrksWzFijMCsUjQA
zr1A3YeSEK2ySIH+Xya7X7yEmi+tRSmlUVIlHBniptqoCc+soyxRfBJxmdLQjI9q6CkkEdsaSYE2
TAIqAUCnE694Z6FdwxK5bWuHolE3/IgxVSUZRTeXVE9nb4x/lu6PenjrN2jsBNW/HTzmEAin0kXr
QbeWEmbtbR1Dc03XW0jIzYa81zan3kaVyz5BydX2djL1LsdAd8+cxYEXIjIiS1o4iDM1P5wQVJDR
QI3T/qdjQG0hIBskDnan4e30xtzvw1UOYFJKXqQjGNDe04yKuS5HlDKppS/cFvOjlZHbRE1lpO+Y
HA5J9J1e7mLRFhu9Yc5Deg6fRDQKFYRdY08pAgiLyn3dHfolbNz4y9NLE8Jw/7E87Rd2Uz7OBskX
be2Fz2hIhMLi013aWGVzOt/3drMeALEFuMvhUyHmcetQ0RMKje8uEfHgftH6fd0ANLBQvZj3dFc2
xFsbcdbzvsTCRmHutyAXAWeQpz98O6a7aygxNqvLz0pZP6mL79/ZwQEyKXLAVOPtNP79lStnhIHp
OXcQ7a0PM/cnbgxc/qzR1W9PIrZaRo+hMP52bxsb2wMA8P7vzx/wKwOTyEmRukDWMhhQg5VjeQAW
vqQNSnoiynlKRgbhnNYy0dJdWy0Ebb/R5r2xTa6mXImxAXOYTo39/u1oAq1F2hx4H7AN7nb5+nDY
8ES/KAFx9aVrcS56GmGu/1mzyanr3CALXI8Vx7aDff/zhvcIEQ00CK0foq2V/Ty/xo+HjQ0EyXmF
HMK/OvT/mJ+iUhkuY4U2wNCbF253HB8Ajv6g0P54qYB+tIKFXTTrZPBgQ9yP5ylA9pOp7oa05Dgf
LjUE2nHfU0gUV0b/uAHPzpezxOc4N7fXxiZzC1GOwB16CWkE0Qg3Co0eVtzrwrYd74Dp3sHawaOM
5NRgO7w9c0kTulBKj0SkKsxsy5p0df5a1UtvtrkcAp70yFdAOg4079MIFOdClRR4SL+gzo/5kZME
vPzkQ9se16+N4T2ohX6gQkjsxg71y/0xzkWIo7Q9JIkgEYovuB1ipNSxkDe8aAfyR96/9+ljzLz3
S1LZM4BYvCGuzEzGyAhQOZFLAd7rZfSaHm1OARBTOfl4dImH8yASsmPO4OXe0QrkuyCv9M2eMLqm
g7urRsXh/rBndw+wIUCncqOCzmT3ZB6fs3yviDb7xhyj1pLrNYSy0UEhL9T25w2N+sIano1Y3tv5
Vfic01LVk+xKV2VT+GCdVZIYTbjKtJ/7QxJm9xHqXqBkH3Ucp6hCiOYyWRzDVGqUhkKYy2AOAo3W
b3sTgiEXNO1+u2NyCuoP5+jHSEj4CCrN+ISuZF8HtZ99/3vmqhmoN4MHadQZAxJn/N6rG8uJGY1z
PWwtfd/SPeTRCcr6tHiOtvFO2ngyrenSieXnbrJrm5PrWZUcj6mgrgsXJCD7AfqtkVC3u5jYZsT6
JDujyqmxGilYz/rTwoDnFgBNR4CvAO0E+OzEXZSVODIdwN8ylyzSTCF6Ub0HATRBXWKA9yzoMqrm
FsIvBrt7KQk/e8deW5/csaLfDKmo9uPQ93px0p4VSMKDDyugP2C/Wy2M9S9IGO4C6cARJ4z8+DRD
N6hOxzG+LNox2mGqdW65BU08RQ+DBn3hqt4FeuV93jc6e5dfG53EQLXfJ2WG8BYx+9OLsweUi+yP
JVl/t6fT6Tnd7QR6oKsVfVpyFzPbCpwBwAcgfgfPmjw5xWEeOIFcxpLN/4CkpEWaVwdXTcdY9wc4
E+PdmJmcmFR0o7DqMjgLacisIVAxp4wf0N5BBeK+qblsC6DdiGRBIwhy3emT3ZXDTBqaXLKRiyQj
Y+qDdbJoQTxyAZ514WiMx+7mIsXlBms4FyPJOjKUt64gHFjI60lua4Mz3tW9GgOrW682Fsb0x9mO
ZiDSAQm68Tqd9qO1yMRLhas2dncMD5wurOI90uLfoOuyfCrtnytD1Etda84Lw/tlof8zvivDk7Mn
+VKQgNGmtV354BRb5lKthXjteyZQrU31rvBfcU89Ku/QdJOaoWd+aO+RaMR4nmvQEykJlD0fct3f
53Zfr0P/GfwUEU+jnWcVDikbdGeUeomw2XAf02Ma0Wan2VzwrMbU02OXFNGxyywpp6UPOrBVdpHz
UwGBUkiH9gwJVsl7Dg6UUjNdHu9ccZWhzXfjAwQa7GJOb3k9piFqlCQBwk9SjVYAHIWvSHjoxu79
fS7FBI1BKLZXzDPYTJAXEA1vL34E5WJr+3iU7k3luMZXt4bm+ChGq0pjS2jofypzKlSgQ95xIPPD
xyhniTFKz1Af7m+d+Z2DmhSHQjikOqf3Ruj1jTIuIGd6RwW5KsclS1R2SzYm3qtJUdwvMtjYiha6
37Itv3Sm/zjl3/3/zygmF1DXZb2auzhmIKvXk2MFqMJTiC1C8q3zfn/C/mJtJrYmW77t80RquNEW
QbOglK6EyJDOB4dkhKO52W45etHihXbF2SkEBAZvYARv4My/3RxxL+dlxYYwWpW1WTvQueq5sDPS
dl3EQBx1VfeUeOwSY9VfXOg4WBQzRin6UX1lMrFxGsRK0mDpguCNHdCvxqMb5pD43IgnLlkigHGy
s+Qvn99l3+yxUHXIChCxXggmx6j0z9m4+ozJnAM32SdsErRjtT8xGZTBCwzZMXzUc/JjrAjm/UX+
rZbeMzg5jIGUDmJXYb7F3Kw8ImlQDPCDdSHq1WcqQXILAgIpKN+ofFJ9I16Hyir95L6bVvfwxDbY
Lw4owvT5/lctrsYkeC89v04VPxq3XhqtwvpB4qj34WaPGo1TIq7rl9bfhZiShJSyHjJbv19wF3/r
bOP1AnYGhHoQ7kBx9XYjJnxc1nEmtXYpb30ZOeJTctIEWqVwua+Sk5BuJSUkWucStBXQMhIQ7YHz
nzvB7FV4dqND84uEXG4L7WhLaPeyuJYWcTZzrnS8B0cCSwTh0+x/j+qYyCcyPhIq5JugwwLK50Rc
y5Xldlbkb0LprdROknBZWKC56x4UCCNThqCwePnczo6AV2XJyFUH9Y4d5z+UQ0cHKBsLuX8KhLdO
/h/qvm05bhxb9lc6+p29wTt5Ys9EbJJVJcmSJduyJPsFIdsSCYBXXEiAX3+S9sweq+RwnX480U9u
WwJB4rJWrlyZBJI+FzLY+5TvPPhKJflnaU4wX49TATQ5wp8gQ6+ej+QL6e3R2hUeTVVs0GT1EB0e
sEIyXmSfkFgehgMcmkwJppo7g8komi7pezCrquSqB5Uk/v7f71/Idjz8tI1ePcrR+/BAKQObfyUf
CWjtoVgKQd6CzE27E3M+zgGOB/KPzscQEgyz8DCQhMIh879ZepNNI/zKg10s473uyu5NaDTEcj47
0584LY5Op1eDHwV5NVvnaFCEfNTD7fBIuw8ruWDzGfMrX+8T7wS4dnQVvBptW/w/xQk+8TLtOXxe
gWJOcgujINjmwGpOXnfiVG/Hyfd6tN1pmxM7xGjD7M/Jrlb7iZz1prQQ3OFo6w77M5iJn5TX+P61
jpcN+BYQVvATaKV8T/h/niKTLoXNL6RvwUXPDrBn2XPIacMtAuxL/8sphZtfznKTNMJRAeMd0Dxf
vlLDCURRQcX/yKNd3JaxPuPneXg2uRsEkU37rPKDxI3r06+/3x7HXjDfvyWuVwLYEGo04O++HHgV
U8qpQ/tZaBp6lxi3HGyAitrQ10ERdo377Njc3XlZyM99krqzznNow2uHT90qn4XfLQeVRsO7Fly4
63UIwFsi8ePo+HD2+yf91UZGIRydTGGQRDBffvmgtiPN0FI8KFP7zSa88Q9DFWYnbaGODtDvL2SL
NMAgSTau1FE4Os9ULShnQBBUVqgTlfwGKp033btkx78tBw2Ze28X7y7TPTuPD0vVnZP9hFIZxE3f
iSo/h2kB4nW2904FmNsWPl6RPz/X8QoZ/ICGIZ4rDZ6Srj2b91qxnQWsU9ef0wVpTNiX8Y9R/+ur
/T/103Dz4/erf/43/vx1GJ2El5Y++uM//8fAYPGxZY/9H4WRT4/mj+H5jw/6UTOl2Vf139sv+98f
fvmr/nl4QsMS/uVj+0f1qB//2H1j+vgHXvw8Bv/Xw23//sUfdr1m2r0zT9K9f1Km1d/HwjS2f/n/
+pd/PH3/LbdufPrHn18H0+vtt9Vs6P/811+df/vHnxDa/2lxfn/yHz/39rHDz10+aT307OnVjzw9
Kv2PP4PsLyhsgJMOJnwGmm2G83N5+v435K8cqj1IdGBj6cNzDIurH6Ru/vFnnP0FZjd481tTIuqV
2wmhBvP9r+K/Ns4LMNwMvCZ0B+V//nvqL77gf77oH73pbgbWa/WPPyOy7ZT/rKQUSzpEMRTl8m0X
YaSjy0LY1PVpxtMKRdP+uct1/qnvIvSzDbU5tJCwfhL9jADO1Db7RNdWmB2Y9vaKTArOOX4Osd5E
rrBj9XxPpgXgmZrvXDiuB/gHu6aUcIyHIhoTKdn5Q+CrYojatq/QBD58omjSMDsO26HkIrcm9Utp
5mDadamA+Y6IqQPm7MiwB12ABm9CLZKlFEsjbvHW4Lkm2xWGAtEgvUMXR1qDYJYhC6gHHywvb1lc
W2ahZTD6jRnkGIeJ+Uj6I7LAQ5wSVtKu5Q9hm0Xop0vmfC6Um+S4C8MmjItw9kLsBDvZordJhIsc
RtzkLFiEd0H90BWxWtabOadg9a6NdyHY0FV0nuz7tF3lOxqLtK7IGii778KgfezEkJl755semKgh
+ZUOOvc2DpwTxQLjmjvnbNzsrBmb8zwXDAeHzPxPKI7PoMqN0Zzvp56uD7KpoXom8n58tELJpNDC
C0C4QqcpTK/DpIUQ2uxJf5dxnX6Ti4e0YNUNUpR+ZPEV+KVQZp6mNqor1kvz3MQ1u6sjDLNrwwyQ
f69SLy35UjdtAUaCd+U3ebpecCfrj26MJJTdumW9n1k7jEVv0MdVGIiFA0utfQOQQKv6ThNu6xI+
9fl0kHNGJjAVEymLMRkWfcEUPI/LaIUh364HbbkrHCxIoVW39tDpcr02ZQ1l5G/G5OFFOHod6hG+
rEHfm4V5q1qUDQ5TgOng84YxUo2FWlSG1tlcuC5A27SkBsCB2ALv0g+6mULQOY3rqpd6lGfzYPyH
XGcTHKZSCe0TL4D12uC5dOePpiOFi6Yhr0igzKWZQ9FXODLwDEAm6uXMJKn7Enpx/xBJPmDNZIP9
Eo2kBeAaaU/u0OrTMAjAR5aW2lAsJekYKgCB6ftLSTzaVA1T07vIS8U991dw0oc2Ft8Wik68smFp
AjCXJ81OZJyM+FQ1F7t56XWxoB3kQc+Cwfi2bpO5dOn26cHIhr9LmBs57exgvPvITSI5m1tTP5NM
LO7QL6ZLqiVUTFxbIggrhjyAEHgPpOLQTEuXlz4NwrZMAtncUchdoL8r4lQCTh7zrOA6XO9GycEj
ZC6YWKmd8tEaLuXSlE0XpM3eE5FBTwTqkeiY4Iu+VLyFkw5k7eC1kUy5/gyyDSqfmYRNLujxUVOO
o6TqKswE+Ll+CCOezSUVtKgBSX50XteDkedhFnR8r1oeZWUX2FgfWq4Zv3aLZ8jZkvqrXyq14pv7
XgPv8EhSUFdkm6OHzrG0Xio5oUJw8LIWulhjnlvoIgbIhC6s39Db1A3YyYASlqZiI7rtM5kN/gXz
ojaGgpiNlg92JML/DFo95EJTrx1saVvfoidFrupBYiFERQPxJjgWyXDu0JHD5VRCLtJxyI4lHC1f
xajwga6ZaGL6rl4C8H4a6qm5CrTMl0vjWOgfurmPmrcizNmzTmwDHxuRoyOjt22Nb8tEqA5zspI7
tCDk2S4XI/8qlE01HCCSDKRacK3rL5E3R5/hlll/m40Ov8mmA1W36U20XDIzw0RzBunnrtdouxhG
nCM7mfhefAB9W9z7Q5joIm5m8AtlltT3qNir6dL4hKW7foz1fd/R1lUmkuDnMWvFsAPLw+/RBMsz
UUZAKsUupGB+vwvAF4Z1xtjvOjWtX/LZ92whl3BtSpssxlRjhu5LBOwsvF2TqFalIb4ZwCxO0Vk8
8BnukkFL6IWGEnxYYFh1P0Wt+hIuAjiLHCbwdjUdvLGgfjSgqUN7A1xdIHOTVdRS4+/SJhlgg7GS
ppIG8tvnHmijz6OabFIyTkO/4DNO8XOaNHm4ixcf5xWjzZBiOYmZFFkEH7gsn0McMuPYLUXdWChs
xk2yaDSJRtkDwwXgH7ww8L9IMsL12h/hw1LJwJvVRbNCHf+sgZN4fj4Po/6q5AQ7InSirLeeT+mt
Arqqzros++SlA3xbu4ivB5hYJ9BrlcuX2Az1GxBCApB3laHokAnm0gx2uJVRpq8WpbpnM7k8O5Cm
d2faA027pBji68jj8dl6liiwy0iKy2Rp56CENQ1usqXlnS2mtrafcXyjgTvFEn2INVjltx73s/dr
luj7bPLVUM7MmhtgC3LZiZUu94J5Ay9pZAgOYvBvD2mH71I0zEG43tHJKx1p3LCXU5KsRZ9yCydV
4YKg2nw1AGDr+RDJNv4wmNbWVTeLge6auIUp1tR7SVugrS//NI9dgwbcnDaPQpk1g0whJzAeEPmg
9hkF8bGcRxtGBY6j9RnzmeUbCvPl/OD4nEWXtCd8qlzfLKj09tJeN7Jx9S4Wvp0QHecjFNUkMETI
kVMylUz1wi9jcAhZ2SwgZ5Xfg8G/FTRfsa9yUMPzq2j3RbB8PT71H7R8etJXj+P/B3FxglDxv/4d
e74Ki6vH/ql7lOLnsHj7iR9RsR//5cNoHAVycKdRI9/8VH5ExYh8UQwDMy+CADmUfbd4+d9RcfpX
CkmAEGR+UEFgcvRTVBz9hV+3cWuhDJtDVsj/O1Hxlj39JyaGiGIGpRfoHoAwBIwZeebL7HLohWc5
W5cSAikIdqacVVSP086x6VQi+xKr+T5UBnkDjLLRdXCZvRwKxrZ0jYyyZRCCK4vhgj1zsCuy6dxf
NqSGDYDs2o98lNkB19Mpx9sjPsiP8cEMQBa96XTirb8cH8U/R7t61SWLRN3c+EGT7QKbsWzPwxnd
wR7rZjiLTa5BauknUwrDm9r/kIZz+rXmKb1BVVqmlWwd6QqODne4IfkynfZUQF1oH6wcVPXU58vz
BANxXvVJMzXllOGVSq+FajOfhwDePXLqny0dVpi/BDz1i3qZmlusH1BuZTTRLzU69u/nGZx/orz+
Kp+dp3cLYsePPy3SfyVIPydE6JJ7/fGRkoBwCho1vsgxv8+NhMrEcV0uLIdju0EX0GM/gxdUuDHu
4PfEk+ietIH/2CrQLSsY6LClGNF5VxfJGk7fVgggBwWHMcDea9o6qRSrx68KIUNa5DjdQKvteZYW
bV3H/NB2JvzqW7goHOpY6FuqA4QiDW8hv2+aqd17cybtWabH4cGaLIQLVELd+3jqJPKfrMEZaxOP
t1WeSQ1fJmdvlUhVt/Mwi+Wt70zzdrZqCi5UBMmF64YaLvakS+FzQaa4nzEh261Fl4/A72yCkGQn
lhyOMhI9/7JqOmah9y56DSYy6QRMFZw/nCsDItXVmg2pVykVZp+pP2XQs0ubZdw1s/ThZCJtmlY+
zVlagWCvPyRxVNc3KNHYADdV1jymEk0rZ8EQxHCQTm03l4lMVVAo1a/TDhc9uHijipVGGsWiqWwk
I6LiMQP5e0X2kEDkFn0DBnFEbqLSzZZMlV4XEV7OHs3TN4pSFC5plLTvWZIzskut1/tVYOrFVFHW
yhSoqM2Dr5hwEr+BMllCSuii1NBaoVm6XNHay+l+ZdnI9gzxAiTfsCpQpCV90J4DgmnR+jwLFezQ
JJX319znWymm44Gu4mZpQ3Tt+vIaSpcr8Kk2XfJyiVWfFDGdFf1iEAWzfaTDtC7xkdxacG9Kpmpd
8qipUpFvsSkyj6XKBUdiigh7QaBNLdsTl5H5BKz0q8Mow5EL4HGrVhxz0BSPHSIfpHD1kOYHyD6g
Sp+o6Vr4wbwWZtF2t87esJ8JH+HvZujz7zffS1Tv+2EEMGTTS4c0KfzOj1A97Xs1a2FmX4Kt2e+0
HKI3SMHYRRB1wPf8nJ+oYh7VTn8MCK2EFNpEwSYLcYR3JvC+gapXZKC2AQcoHSVQcbe9fMPkkD0a
aEif0WBFjQ202cpNMzlvpzH8MixoYdhbh5pax2m7X2MvfBN6vE6L37+PIyB4e76IbDgPdA02HY7j
MmvQkdwiU9fl5FEAeLmDC3gIUHghYm6L2jK/5LVtznqIiYDCDkNjVOmjdT90nj4o45ETsOt2G7y8
GHFXQ0wbnSVbz9NxKaf3VE98YBel6qIpKGdgBJDmcbz7ETS9ABpfnMKvD2H0yGxK1ijtgXR5LLDk
jwIgf+ZAnEJmddO0XPEdjrOQF12k0ifPDo4VlseoYBHZSPRVOIarOkoACxe+WbirhHTLAzReQhhz
JnIiVYqc7tB5inbI9bv4FO/r9eKNUR2A8yNk4sJN4PblTQrmaJzOdHvkeR2/+HDOOiARAYiDLo4P
bPWiw4nFsdWQ/vMxUM6LYki2g6YKqipawo41mgAeDKb2AgjDeADhJopW/4JJZFdlVq9wWpwgIXPo
/La+5rkQd8siwwSMa3VKTfjlotj6TEBbAnCIEl9MgHMe7dpmjTdzGj6VUeYt71qI+BVkFu72xHR/
NYyfw2qRAPbfwNSX7xfim2PEZzaVAw5+JBNNn3+ArW7ynpnWfTXRSIGBS6jMju18Ses+CEqLGj2E
AnkixN7zkdefDXZ6rM2K6t/vn+7lybm9AxQ5ETZG6DOFrOIxxXLMeKAi2kylXDqKYjPctAASNIde
zB9rI/gui2a/ohOkc4ib1Ye/PzoaStAQjGZroMNHQSSTgaojk4zQYdRQytPtAHF3ZGsrJIJqVUHE
0bsSc7B0lT8Ss5PpupzQP3i5X3/MPwgCiM6EOLhBfH35caDA3yDIwxqYN8O5Uo/URxGCT/ZmGJHY
Ud6ys8CpU2KiRwfkNu4mXYHAH63Qm/7L0doL4RQWyHFByw4PB7aDhhKM4+sJodEc1uIKsVq689Tg
X8ddwuOyt5BM2jOg0W01xO067hMSN7b6/ed4eRJ8f6gUtxcuUnD60OJzVPzFGiEhkHNTrhSYYBrV
+twQa+6iNlrfzFCjv//9eNvK//kgwEsAI2ZrR9li+PA4hgexNVg39K0EVJKDZuHFO+GLtvBkpj90
Y5oBeG/cng55svv9yK/35DYyVH6+j/zKE3T12x4CiqEpJ45QsY6p2NHUnhKBOLqmv79QSFpEOORy
vFc0pL9cXQtUldp4knMJ4Lc7q1tGr0IZihJoR39r2lRud90Xo/x0j3Y8lEiB+33MdU2uIufnF6ob
xDmXUf8Yz3F2Yu9F35WFjl4/FNpQhdy8QbfW/JdPZwYTwO0hAedvXG7qKczeMc8qIOMEdgcIv8F+
bkddBCsc8yLzNjYd0Luuirl3gHm2FWXCuXgzyDSWRY0UESymEIBxEa40mWCHqZOvXTBoVqom8oZq
rHmYVo3wm4ekiXO+axXC55GO7QELf72J6vye16S+3BgpdCe8rAmRxbAU12jcwiIagdtz3OTNQ+RZ
YJO9bhgYQvGo6rJTgEb2Gyj81WvoBJrhkgXni4k7W62dnm1FRUArCT1pHGmZGz9F00KuvdHPQExs
knkqdI/B34g5WyHAlPtzWhFN2XXgLbwpQBoOzskw5uocMTPkAtCfnizwDB7jD8uQLxRs1In76J+m
ARwpnJu9AizTuUfg3qFhDUQvrS5QJ9H7jg1+WyF8zp7XOiPgdi86/5j4BlSeCYkbfIaVsKqI9SSf
AtqkXRnGXbxWY+uxi57DiyiqvR5mOUBKb20cDg8tZeopq8NpBaOgg4ltrCR/anykAOdYmyCShQr6
9YWTdvmCsA2EmRUR0S2J6s7ukzVvJch34QK4nFBRgyMQUHTBD7677oFAPpnM2i+Z3zRvkRzP4S0m
k9/NwJ+QAjAFqS7P75EWD0EDlJ0Nw4JgNAADtPMMgEeqOyHKwBKArAkMcf1irHGGFcvWtgJCUTJl
b9sxZA9dm+SuCnyHD6pJg9IcemfkBD+ZJj+sSdqzchgh8mN92GNDEyAOz3uJjlVUKQxYBQvyuG8O
Ds53EcV5CvG9mJ7bSUHMxluc9uEp5FCQmmIvx/drFb/LBmce+axz6MhzQj4FiEu/IY1wU2X8bn1O
UAh7aESj+0oQ69tz16JfqIDWYngrPTF9GsxC3qE2mL/z2oW0FXEhvwDXD8C36PHOyyBfcgvsYLVv
Ndj1CupToUvPMa/0q5/FbY6KVCqwx4YovIhFltADchZk73IIjdwFY1zPb+poRnroJSoLDsqiS2M/
IxNSVdeIBARNLcRcuJgNSDyFtec8a8a4aJ0XYhomI+wiTIQUFUMJCmuTTpHGAd8gLfWhBfqYdEKr
EmXKcYEEGAuwIMeB+BtWOT1HrW0esyEcZRnb1WSoTIhs3nXEoIJWQ0zMx5s0UuyEqk124WQSteUk
hHc+uwBKcaJpHS807vkv1ItW6FesUzJeYOajfWvgMuZDB8sh8DLQSgcaM1pOKk19CD7MK+pXusB9
wNUhGlUHknkcj6QUOolUZShx/YEprBNINqg6hDzRgP70VQ/BAxJ2VHAyRqGtgMUKBJ/opDsLkpno
SmqejDu6EhpUUZ+Ft7npdF2ktcjfws1CZRXyaJSvZmzuEV+Q6cvJG0CfrpN+DosJBR38wq4OHmqW
bSTBOB8n5FI8uVtUi4Jcog2goran/CEKW6D7qZcZ71yA7/Z5HLSHRo588L/aRI/vPBj8DqVBBQ+V
HgZL2V3gaP9GrnXT7QC/pO+HREKo2st6bKVWh2B7e2H2rPOcPnRxv94OcLDd3qvdtl2Yq1u41qJP
NkBFGS461sth3on6Jiwb0sz75Mc1wi0dihzBTROHN+h4X7s9rkGQddCDG1zpOhqzXbLi1exiNISX
yzjDAoeNc/Q+j+FkUqUSRdMKEem0Ncmb5cPocL2gt91Xbhc5buDVFcQSC2Sdu0vG/HjEitXNWGDe
5E1IJlSfLWs/ELLA321sQ9rC2hA1kMqijjCc5SiU6dLAvMzusnj0zkK94d7KJv7bceAh6tJpV5/5
67bye8Xrb+iLq9vSCgvCGFYEhMBa6UdXvouQVuW6y02Z0tnz9pmGw1er2ghZqFDrO+hf9U9kDfk9
fkP0rDxqFvTZTP2nrJNLXrSrYKxilIHbXocM9WuXRUNFmqTui7AhqMECiI/fL1HchNAiI0FlwiDs
r7Ng1LSE3B2gQiLz5L2lk7vjvZ3h4xxk9h4ud3a8gJ2rmc4iZZyAZL2EzWqmkfhXanRte2b9NQEe
E0WDKZBHrM84Of23OQf9oJhUBpsPMzc1q1YealmYkSTnZrEpAio50aEryNCuZr+oQYyg5dejCK7N
EpnlsmkSddM2FOzW1R9Qj0XNU3WllBZiiyNMjT/365ouWHEtiKGls6sHyWMf9bMDm+ouvPKnHgpW
Ph94XNUsSr1dGKyzhd8wRIzLbB4p3Q/EwF0uGv0G54bfqAvsnCSEbEEyv4Muldn7giV3U+C89+vg
r/p8bTtxFViFm7AJGgKMNTTGHLwV8r3Q1LuEksDIziII3HGIn75nNAnRAjzXXblO6qrLe/XUte14
70/LjYTjb4GY5mKsu+GU2+NR78sW2CU+gcGaD1N52Iwfm4G2A7Ynk+1SxoGA73evh7EuFyfHoYxj
Kb6incMkZcD5es0D63co12+Bwdg4NEV0XmBU6VwPUpxpFsPLNW3MZzm2I/o4Ji/qK7iDMdQGiUPd
GkhNa05E+r/IP5CAb48OlHdz+T5iz0zWH7vWJhaiFSi3Qemaw6i6y/PKjL7+RtLpQ8RQyQM/Tchz
gErkK1yv7S0LLdDimfShPYWckPBVNgAUAn4rEDJBMyte8ctwVDdIFXohTJnnOJUvZgKq4JldhvAR
zmxAXvOR5fBDDDx2B65uzcpRClTM/YXxu46EhpVgGczv8q2DDg44BHgpNnKSFcBkWHatQr95gpBL
01V5q6FbkDeZdMjwgtltQzqEu57XfFt0wucdbZaoB/EhwH6ow7H9Msmc+hCuggVECa9P78wQfK8C
9WGIEM+zox9MB4NOVF4cHP2w3B8VobB11LUJn4HSkk/tWoNlL2CR1CE6oP1QkiUabNWskW7KiGa5
KOiCFXe2gh3A3iR1l0Bv0BoQFWgIfXtUjz6EvujisgOzCTJQK4PzTAa1pCLUOp12EcB170048Git
4trAwyRJYObVWieemeITRFQYYoFiQTwB+WfwAtpCUZg9onyZfs5muT7O3PEWZWoQYIpU5cSrgkjX
gH0R20FJK0y5wzkjEb4h9hngU9nBqLgjqIe2tZnuTS79ujJxOoZlp4HJgpOTt59rz9QIBOOh3XkB
mj4OWarEc4I4LTprzRztNYJGHEVrODbQd+ggZcG4GGnZJk5f52vKRjAxlvYSV1imyomMo6qsaGpe
II0drxCfgp+NqjrEm5a8GfITKMnrxDhJtsY9NPoCRURy/HJpytrPDIG7RGlBstj7rhsryiEBBorT
dlyCyvT79PRlHe/78ZICRIzBpEWxELaDL8frEObEi8xwLEMU/k2uPXYP9lG3B2MAZ/7vx3qNAMUo
omEMoJVB+gqqBXsoZy0ddCl81e4wUwv8Y0UEPqbeG2Da/S7QLRTUOCdvExAw9r8f/vWrjaHVDiW6
PEJ9NHpFUXYbWwLgZimb3L1dGzoePIf2kMQYsk8Sxk8gwdurO0p60YKTbuaYIYSajyUNRrtmi1AI
L3o71Q/Z6KKy943dZwhYPuaSL4gMafvu95P81TvOUJHbZAvRxv690fknHjbKQnLmc6JKlbPxss2t
d88VmS9WRmBARz0DJWdDP4p5DKAx7Py/P2d0PIFxgYIBlKPJhob8NLzXswzQA1Rg1cA9QOA62eXL
Mp/NEXxA0gZ8KOIEOf/9nMNfTBprGKYN2C/otzsuysAIOW3R86TKsFXztx5LAJS2WeKOWdjY6732
QLYu0b0x0EOfWB0XNG/cY6PBEAYuo1lfrWMg+53Va72ffPRIgrFtzBUIYFC5CVKJrCRaskXvxeh7
n0ioEBcHY3u7ulFUdcOjEgaHbieg5wijoxk27lCO1X3RpXJIyljNIMGFfWahSN7BWnLtg76uMpSs
bakmR5OqRuVQHXJvUCjDETCBFsIs3Q06pad0J3+BSKHLnSSoPm6uk8eOrbybG4J0YimN7Ok97n0R
l6CbOntiu/8CcwP/GlQFwL7opT0moHsYWfORmpJpPwTOmkXII8Do3ZlheEcjmMWUCOMlKwKwnk6M
/XqvowsBTMwUJQCYaqRHQQfIeUG8McRA1gPvPY/tsqujjWyWZ+7C4/mpVtBfjAe9hM2xCREFgVXS
y3VPZhDKItlp9GLm61tc4xND6d3Sa40dz9Dq5dgpydXXn3HTSccbDlH6gqL5til+2mqpGfD/R40i
fBLKstEZqAhYz+mphpLXmwuwDQStYFCy8Ty+B6g/jQPKmVIywqmdOsVusOf53tRI+Gpfeg+mA8IR
IxA/By4578LO4ze/39y/uKBiKIVjfjGCL+SFL6dJCLzgCHwuUPzV2d6YML/xzWjLjpDh4fdD/eIj
QlskRwEFtxQw2+3vf5opyVTd4ljGTNPVfWhMHUDbpE6HXZYj54kboe7+/oDgDW4fD1UqsHNeDthq
8O3k4OsyEzH8/lAYOaNAD24nONVewryNnxgv2ALbl1cS2s2TzS8D5SHsv6PbfuhdohKCNSM7JFWl
mHowUbuu66spyNKDryA+fRCLcbdjEnsgx015dOcJDvp1nE6EQ+2EN+OexjMoxjYHsSHlNVRKs9ia
91x7Ma/I6ICruyGHFupSK/9UPeMXyxEqAFj6OCkgSHi87DvTKN+FAJZqIMAX0lhx3XUMOMAUE1mA
wFxf2MULd6rn4Xkb2DU+cbS8vtZxqKFbEGoSKCigsPDyo9WA0kwfgZudKrpx97vwYIkbnzUFnzjU
tS0SAjrG71fKLzY7TlI4u4bg0mx2dy8HHfPUGSVzXdoAi3JF5eoibPh6oifvV6OAaYUiLfb6Vkt4
OQooDdoPWoySDOn6TiJCKkERGU90wx0JEf+IOdFJAXdTRCrgcx1taeyrFKAKdPEBX3wGlCzfgHIK
EBy5xjkbIXoS+l56A/wXgLme3I7DseHt3HduL0gCzno9t/Kknv0vtgbaSTYvBmTbEQLUl3OfV5lP
TFi4vdYevc6ifjzL0JR1p/3RmTIhS7LLRgri+8gZ/4RFAE5vYE4JLP0qW0YdB+U63M3g06RHH7rX
ddigfwypqZmitBhRTv2oRBd8mFwNPq8nlfcpFSyjQFysfcrknLubljVwPIKWDOhxIsvqEyWsX6x4
aA+hdI0CItRk86NXo2aVoV9bgQLi0cc+qt15qJLwgsx23eUMmeECzsOJJH2b59FJBa4JSkXA71A6
i7YU/qezOGtBRrd1Y8qoX/l5TWvYy0cC2sB2ncoUd8Fu5TO5hFK++vr7rfaL2W6iubjwELrjCY4O
5driTOZ5PiO/FuSmQXX12gNXG3S7pD5zsdRf2p4Pj78f9KgDeNsTP3onoTy13XPHW29gXb1hZNh6
ySCz0oMks36LuIaNlcL9CmENoQ20XeESqwr05Vj0BBHYh1+ix0PfpzbgM0oWEPUpHWkCuQfEmEXg
b4FGjC7efuGAM0f/LWhn6BgTWfTUaOgPYadRgDJ1jNaQdYo6r3CIeJNDs7DA4u5T7qpbqTpxz76+
0kFwwKUO+bUQW/0YfvHaNhuHDNihZ+b4ICPR7hBYKRgosuH89+/11VDf001wFQP0kUXgX7xcRoLy
jjdDtqIvQt+uk2cPII7HQMea+O8uWNzi+Ixb5RplE9gGvhyJZZ3r/AUwFxB9Vi3+RM97YD3w6PPH
yiqfVlM4qvdh0Kv97+d4pGWHQbFYM5i6oO6LRjU8w8uhgQ+EMaX1WuZJSz70PnqSQgc8HB0Kw9nq
1uSm7cEA9FaU8lBI+b/snUlz3Li2rf/Lm+MG+2b4yOyU6iXLkj1hSG7YNyBBkMSvf1/WPRHv2FVx
HHd+a1JVUWVlphIENtZe69vu3VRN/aNdSC+ZVR5e1RXT1qf+sn3853f2t/OESTvgpVye4YvxOPjt
PLHi1u356CYFop/dFtEcXPt57f6B5ef8Ru/66xcAXRptFNcz+v/vxHe/np1W9g6pkx7P36G0Y1Gk
KhyAF4S0Z99U2PRv1upfXFn+OuJHBExBq9Tt84V7SbAyGZ02ZZPGBdJMQv5w/BozD/Cjr/rVJhyy
dNGtw2292y+1ZT0zc0Xft9Gk5MEvrYoUVbVJs8ucqs+QDS2vT20pguLKW6QzJ2i4akwFNmY6TihP
BNimVo4HW88RmDGZdciyqNyJVRcIiptXWnMyLSOX09pMiIVlPX+ZbBvbp9OOuJm8sJ3HhJ6i+THL
uQzSvmgK63osZq8/57JGj1/GedJccy1rulrqQMN9iJtquxpikdGyY68Xu2Fx5+k00xYNn9poI3Nk
chbET1cu/kvMOJDvPkPXu1NB1CpO2L8GfIbjuIEPLtfBPXBxpWE24knuSCpo9ZE1mfOVTtIUJ1rk
LaXlvKLL+7qVD6pVGY0Dp80wO4dkJv0w3y7CsyxpGATS+1ZKD4zupuT8hdSD95OGs3MNMB23qBjr
Id4Hfdx1abs13S0NILs6m6ru2iTAe4WDx83VM40/v6AEZY4tIaNmLHgfVTAnVrA1LjbRidtRWAaB
2K2LG/Lq3jA+d34+Wsehx3i887XCxrpAu/7cDZ310isPFkO8XswGhsUQJXR14M7iMoWSNk/LcJ97
K4M2nG4lpxeP21dlstIhkTa0L2KWgb8vahWJtAhqVyY1V7oWNoljZZjglg75GIdvcQqNXdfH2cm7
k4UBaTwhHkTNoZaDbe28ypKK1h4FN6ySAkOCrLe1p/ZUzk+vVOOUZlzlZ65IbHHJip9h5BiwSTN2
PsN/4sXpbzHltXESUNzYVPw1yOWi7S7tgpaE0JVUw5DvMbAxEt6r5tljWlFneeTnc3i7RbOsHwPd
XvemcLL4YM3B5O3nbZTVTS8CHQLP98a3kV3uoQ+KCFRUIedbDEfda1VI5xMhRZrGU0PqaDeLi1K8
OGP8FLdO8amK1zhIFzTYD5Kgw8dk9OKgQ8fBW0utxvxEaRuM85hL8euUyxYnMpIMFYxoOTLXYcrE
brSRfXGaCkD+Pi3XcTTyGxeA+aqtXRfqT7vpelcUc/wNRVWUYKqkOnSe6ej8Q6NnvU4Km/i4hJE8
FHSD+Yo3AbyqQ07Ekx5hh066mkcyKVoZf/f7QL6RrOVipArXw8ni2MO1van4x7bonL0gKEimMQ6O
uWn9HMk50WVX0F72gkHsXBxR3U5FvrYOU45b+7qh+Lyj/M8AYYkeYx7acO784Yz6+358KTQYiQV0
kThF/FvhXaq6bcoFsdfLpd7VrO3jIAbzp/Pob7UbsgsRFNhHuJT522+3TJVho6JrSZN4XmibjiyX
rw0hxEuiLzqzlqYHp4n09eCRrGyKXn7Ba8Ca6Zmu3FgXU5hx5GndMMw42G+OdJK/DAy6eiEcnI9/
OKP+6fRkRAkUiUv2HBvtb/XehO6m6e5aKfnfsIM61oUvXRDRsKhos13T+KtMEgbr+sTGkz1J2stX
nazLx6XL6/n64nsKaFHY4yttEECh//kI/YcChkuuFSJs0gLknP/1bKcGbTpCIUtKxNP9ULTm097r
pi99X/yhBP0N4XE5RUOLghffMsPxLk3HX18KF0XfCGAOaUG7d+dkmPapOqPqB6pIcD+vxJT7eYtS
ukX5bVGu/bWmw/uHy+GlJPil7udNIBsj4lLK2LQ9f30T/tC7HJq0O9vWEcdlyxzIq+sX11fenZ4H
+w9Xm398OdofNCOYAMJ149eXWzUqZBSihepCu3e51bYfq2fqK8IIRJviMvvDs/E39YKPR6+FUA7l
Grmf3zqPNaeMsErkK4f5dJi62mFMRNttt51V5PsszsLTkpnoaaITtR+jjLPvP6+nv91uLm8AfQsn
KsMWURN+/cB9lG+LWQlTWX3Y78q5Dc/uaMJ3v6p+6Kpd3tbC81//82v+fQ3zmpRl6DXwp7gw/fqa
lmiIP0+EgrOyruiglcPVii0EK2oe/mGH+wtz/Nv6sUFIRbgtucA54eW9/Nu9MYs3UXg0XVOaWkzJ
KDGvEL0fveDLssThfB0WevqC7tDkR6/yUWkDqyxvTJZxtPNke09EfufXUlTOsxI5riASJ2Y+an+w
XwJCqQBaSx9uYpA9WnTaoXr5Lfkltx8RBIQZrA9DCrpMAzyGxwap7aUb4uI9s5wcdxb35OtFd/Gt
YYxAcXA87WOoUlX7EGXVppNgnbpwN9jSHFc/bspd1bh5tJdj1b1voV3ALRPu8OFPFLg0WxePC5uH
Q0aJirhJKVrLSRdLFORO3Vz/RHtemE0wGQaIqyUe81vy7qt81G0BjRGVKoxpfOmSE5Uw4Z9kg394
tmxWWXCZwsiX8fu1hNaDCnxXciNamy9tGzg3a8unE5pEcI3D40/0/n94PfYMhE0uejSh/uoS/dtX
HxELN3iTKGBiWxFF8zKBMSsc2lSws+1Y2Naftsx/WNkusRg0LH46CZnfdityW76weZ5w3Rpzt3Kg
Jfng9nc4Zab3XhX1oYAzvgsDezvAZyP+zJ2a0FLwNsTWdsK3Fu11Zbm7SrTV+Ie97R/fHAf9BdTN
7yX67WATconizuNWJO21fHULmv6V0iEKFtnjP9yz/2FbwXXLs43Ng97q78kDNbdLwbx2XisGqltK
KW8GcuXXuEwl/9oXxwx/9R8+4G+M3b9OLJebNrypi2of/j6VZu6rohQ+n1AXMZEouQVBdt3VTOY+
DJ6jAwr0LC8PIVNIXwspiE/G2WARssYICV+i1BvzxwhiJFuFoJWMeVt/G6IMOuSKMf8Vi5Z69pHg
TDpOnlwPppXRPT/TC/focvNe+1Utj8NQ9YTmc3qEs9Aq+sOW9ndJkIs9Y9siYl9M3+Gr/HVL0zy4
K0NrocIF8/i5RJE6IOC2OhnsLt7n2diSx3MFOBCca0XjYhSohfKI1gTTzSjj8fSft/N/qCJ5P1EI
JZtuj/V7mGW0hyzGPI1vsxtqIB4R/ZmE1lH+h3s9geTfa4FLoovah64PWeffm3gj+dN4mJYltfKt
PAFZ6EH0Y5R93MJuYahhh4mT7lfFGE4UIEWEfl0kdvI2f69WDAxJk7nFVTlmDLf1+qB9sqgtwrP0
KL+5lE+2TOdwWx9RjtbXshHWmJpyWQHdTIUAwusUWZ5mNBmv67w2Xiq6oP/Ozdf+UTtryGXc8rsn
IrzVTbjFxUPdYCVOAqEYYBlZFh7tasnkq20GfFt1iI8txUYU/Gwy2ZjDVsicR8Op/D81Bv/Sz385
A3H10YrkjKeTBQXJ/XXB5ApYUVYOfoqb2e53gSAXK0zmLlhijMZ5GNqviHPOUyT8GNNfrcf2jJ+4
/VRlYfBUa6/LHyk9Ju+Q0WWbb0S2tu/dRhJ6N9QhQkXMu5/34STj/jkMKygQnKjl+N/Zw//lAvwf
QmD/9sz9DQzwf0kKj99UKecf/84G+OtP/QsOcNnr/psGQCqLf/5X/l8E1n9xvWMDps9ncxJeXuhf
WCwR+f9FYPVC9r8URkjbwf+EAIB5z7pUbv9/pQUgpUBzccm7HIJgCH4vZ4fNqh10AUqfYt6aaXTa
c13bcRnZ7Zn+XObYazSBoVjoMWr1E2WoVNZDRgdKPAZCVszxJQk84n8l7Vy3nrPv69ydxK0LeAUK
ZxPFcyXPxCeNl92hOkF4xV2KnXikMOuVC+RPg319njzfq8TeCInidO7coGuLOzIPG9d2rxsBmY7e
xSoN6kl5973CYn87ZJVNSJojyj6RzdnG71REut3j0Ii3b8ojn5HkuQLTUtEdGvbsK6NzHNbGtP0Z
ShITU1KVcUhgphuiyKI5QAh3vRQeRJEvXJuFoYlr4SprpxGH68Mc++amybWs7wbFIPvzVDZ4pxMR
cER+m1a3Va+mX7Mnvrx41y/NHBa7yl6c4jabyH681pO/7e0oz0l1AN1LdL7Fcl+EYhgeY2rUF16h
e49jyQgzxn2PyYh3rMUEkaEE+1m4nVFj3Rx2Nr4IpHDFVMnYlep6I5nyMBl8c3Cmpj6rbjwjymPt
BpF+U3EjrzgK7L2ZAu+9VpSTC0O2gRhvLuojZWcfH9dcWOkMv/2z1nQZ9iUp5i1ky1ty2Cs5tIB6
Ve6AotIARGLPEXgQtTedUVv71wVy4k7Nm6h3mWkZVxjPq58KE5oJV3GbsfH0HfksTIR7mxTVdqr8
SVEmU3V4zjO9Sll/ngzm4Z/THMGhSYUQbpOseRnecwEBpiKB25A+5NbgXOH2mmGwtW4eX4+RI+sP
a/baY0T/c2eVbXvaQMBfa4foQr4G8bOeLRIUFQECjKodaX0Z1AKHs1/uJodaetpChmRuAsxivNQP
ZlvG5SLntl8jqYvD2jtYhJgwYRHK73NcUMLnrFhrh3CFu46Go0pkhzrc3KuVlMMrVCGIPSbYRpVk
0ipeUJuXB/QBXLr+YMpPZlw1DZRhVOvPjilrak88Z9GPnR/WqXH6ZbpnLBxfJ3v+JjFNut0CEx0J
ajtNG0bOnXLXNm1AUdk39tiKfWHasbzVRGNYMBU9cCopfgRB73AM9kEhclxJWLviBsK7aKAt7Fvg
xhxqpe4/Bz3d23eitO7BQsQ+ZQvM4PMsCtT/zlky5wdPcLvP8cScW746cVNkPfh3bwNPwJqYsohZ
19X4Gb99UDyspL52ErltP9F5hG2lzLCXg6d/LH7vvsamJGPhK/Gm57nOUrR5+EBa9w3EONM8xwM1
WwbNkEBpPBeH3lgTi3N2xnwXxma6rwuKWATzDt6xM2celvt5IL0hZIiHYcFjH+/jeWH0XZh1dFZM
fsGYdUDZ9jPAHXyzMBxIFmBxzWa3jm7xnufWo2XNONmV34T5NxqMzA9xq2a4jnoZracc5lF92EQo
6v1clJg6C1OYE7GA3k6x5jnZzeqVza2OovLJXtb+FcN5/6I2Z3nd6o3YYqt9a8cmwYy90amDtMv7
wmbkArM02n3X+9wvaoBQuOM9Ukx1/qAblK9jPk8BQ5SinISCGBaRzpWIbnoSMLeUD/QcwVmNtxNw
v9do6fmLwJSiQuauXAPNal3DgtjCO2KaQJbGLFgP/azD26mYIrnz2qjrj9px0TjnLcxSPZsRbWOm
jcnk2/wuspAdd3XvOQc1iM75OnpGx3t/k2LgQsTekepJDPcal4+XcgE2e9GuhkkIOSQr3EVWsItL
XYW3i9T+5yxi+06czuhpV22bAzBKOtNtJ2zghOsK5e6LM/bVgxnyeCaMx90r9WnjQCtEF8j+Kmae
+2CbbqoxW5/BONSHZhIYqK3Gt58Q2L37TuTZ5y5rpfhJpi+qd2vXA/7aJHf9jv12M/uC/kK2I86Z
OWnLcCeFTxkOyAxAT/cm+zy1LkFsb4st+YA13JHEecapPyyLo5ZHPIwVWI9uYbZcWfpfDVSQIeU1
Fotqt625l7eVPHUFEDW7y/n6XPp6OwRjPPtpzYDHmNpRj3SueOLLp0Ct4hpPc1d/QbgvzyJrxz6N
s54rGbSW/jHwMd2nMcaZnbY2omQR7oy0mX3vERsPOzn+1PxL6HfLi8zo2pZJR5X6Y5psn1xauMlk
IlfH19w0R3pKVkqGKWoPE49nDZ2ywBnuKxYJV8ypuh9IXVn7bK2K23z2ZgAqAdeYvUYSGHaLj0Ry
imXTW6cJywnhxnIkW8WfVP2HDKbLS6iW09epq/zk1ONgnyZtrRD53NkhZcN/G+xEdD4jK6RjVxzv
k+9NDRU3wIc2/oTznd5FkTOpdBxDryGFpwIGlEz0abirW2PWHhfX6s2ZnupyH5V9BG6zEd1wWAOQ
Zaxe9vigG1RBPrWzQJtlhVsUO7tQ7oE6yRxmxRaBB9Y+hIAeMGyEVtXbB6+29TmaptXhdyWC/Cqf
4fAmylGt9bEA3awhCrYc0BhMi2w7cMbbD7B6BZ6pKQ+Xe2qmje2vao6LUfy2iPJS81TIpe+6HVDs
C0RYxtDZzOTsmdZT2Se3G4lw6Ljmd1NzEHZp2a2ieYmbNl73UlhkQNSSVXR2nCE++Hxld2JpG/zt
wyYDPlTXjvAgy7q7sguyqQnl47QcOXKXKyHdvk1t4Xl7ziS+phgoT0bUkt5gWjvFNJ4lU0rVFSNa
bPpe/up962wUp1MexpeUSrUp/TTX7dLcYv6vH7qYbS+hDz6sp85yQfP3UeM8Ooyi9lN/jtm57c6r
Xh2ec7iFHiftC4g065M1GN7aXHnxizUaVm+Ia/UJKFn0ddGN+FK5pDZuM6398b5gq0obTy1gh9qq
om1niFftkav0g1xMy2Fc0wFM0X7D8hWsU/7RlkBw0kzNHc2zOsu9m5n0THcdGWGTuxhHTMWdtOgm
xrlwv/OT4Dj5kFOfot6X63ENc6oSMq/eW7+MFnfi2lKy2g1Ezxg34Vhm3UUKmh6uv8tM4slsdUou
DuJEGZNQTURMuCpxOeW+DnNYOYgO+SoO6Hlr+6RxljE9uY3W5dlgmP1uynJ724ixqKTDDjMfalRD
soUNoAHA/nHwqFGA/OOE6Xp9AdaUDfvJNzHLdzBVfMjcPGgOtMHjG75iNSeLwL828lA9GjE472sw
DExr0JgJ03qGyQu7opa8PzFDBvDpiItknD04l8yaYQsvPU9jkSq4jlLnVuFwHhni2e3rNor769GS
rpBH1xgT0AUmxtwfm8FZEMOqYPm0zV79fQqnSVzEwgsuadKCXGOBcwPD7UAJvqjoWTtK2Odu9ZAd
6MN3YHa6aqhTZEjLvdtw0zOwYCpkmcRTNN72TR5yaMcQqm8VesA78dGAGoSPXxATc/IPXY+5evC7
ogCj6A/WcWtU9jSyevwjwm44vEvVlgYQ34zjVeA9kE9rMBv52JiArEhiaLYihDiRhCyS1a7/Is1C
qJhQYnE9+XnIuOSg2dqjG6+rlaDVlDIpwmj5AGTq22fASlCoB9nRX54Z2fuiijgWB213zo1PyeXS
dc67DmoWXMG9vehi2gniNTJd1JJHScCRxFyA3Pfq/bZa5WnTeP7PTTkvR6iqQ+gliNQ1PM9VmyeF
8E+aXZjoSna2tSYU9Q0FJRo4UG6PHZ+vQ/s3GUQmn2UBx/cgdTn8LJtahMmyBf6n/nKiJnE85Hf0
id3ySyCM7SaO1zl/RSgL56Ee0GMOeQSf7Bx2TvTRgttAOMekcg6btmIs8ahoN3MqBwyyFlXx1e26
RVxz7IKzqvMxnJjRYbk/aDDXXULxPN/KlXvCVSgVIr5lRP6+Que8NnoMHun7ivLQ9R5E0Chayluu
nTId+OmKkR+Tw2Ox9VwErhpTxt6Ns0SdfQ2RZ3ARCHvxfXCK2T3TW7TqD68BfPjdyrOWQX7D6DKc
oC8XKs4laD82OoKgYHVzrUHinoOmKCjU8vwjhOpGrn9q/Vd3jZSHN0sUn0VoAs1P6YGh6zL8zGfG
ohoM7AdJOQCMY2+iEZ14LepQQoxSvWiLTMJt46s43LMrMfohF2NLCJIBzEjI5drIz4sbTOWnenZ1
sQucyK6f8J+247m1ghL2QQ/8oEg7E9XN1ZovlnW7rKyH/bASnE7aTFLfBRxmb27VT3RBAm/7hMnO
svZEGxaVBGNU6TsHx87X2eGXvEdWdBRUodls+dGUkMh2oodc+WOxFPO/1qB2pmNrVkJwytfHcpP5
02xC6zN2LOel1cwrbK3SDJ89KcxuDBz1xeV8ih6rEeYZ0wL8hTWNH3IHdo2GV2ZHpC4j1ZfjsV/s
PLrCg4CvoYsGL0V8bu/XIK9P4dhFR/R3EnReER5HVWe3NkJpCljA/ixo5bEqp4v2F3aSqSLzrCd4
ppRwOz8kppsEXN8eAhPY3X6EPaySiDahOcqyrM2+DlaImrKerHwfVGF8S607f6EMLUjCBk1/suS2
3ShFFYTLovXjnLPLCRmZ1UOcktEYhGkGrVymHII80V1MJO21YC10t4PPcNwUD1CxneIWFl5CO6v6
1GbttB0alGsuwgtJWTAm1THrpvWqFVH9rafm3+Hzap+B9mTWHaYqZieWcXC/Yje79WzVcYFY25AL
+Wa5SRBabfYe2Q03F+Im030fLAyfmaOyO/u9t94tdr/OX4D75mfotPLsNFtYXEfRpK/nZjLfDTS2
cK82u71rIAMc1zgfKgZc6WpKow7dZ2fC2jx1tOM0LN4y3tIgXtVzvVZDnDgMlHUSDdXNobVeTN+x
5owvBBR0cJ7GvvBShpUTcRzLECgFvcDnuYDk4NbcXhJjPNKfmRjn/Dh73fbuM1H4WSye/bncRJ7m
oxFm3/SFOvaRowFdLReYqaaPxSFfGdzpF2u7idRGsq2eMqpL5oA5QUOEN74QoDCMr5U+CiCo91tk
R8dYj2WM10qJAy84RVeqWN19bNAObmZn9rO0hI/CIFCCuEWKImqTHBy1m842qXlrmKCqTzgc6jew
JXxxVjQwW4ncceQ82pIq9oFLdZT96HSVv+WLz51zZZWe8br3T5VzSYMrDv9uRx2ouvvezrc8qdYm
dojFWdbZtK41HqkFhm/I/174poQOgl01R4F3I/JmuFxVnVtS8vP6xInmf5WgJq6iDTxv4qmyfeuY
7oll3h7LlMHQ8SMi8tilM8SG5wjHRbC/uIr8Uz6JJbwo4fO1v2UFv2xGwnhXWdj1b8YLfQlWtswe
cjOvYVI2EzceTCAcbgUn/snEOnrB0TMv+2nxtua6LkKlrzow3OGugvv7jtnUvXUDkR1tQut3Xrno
b8bzgLP0aEr7XMX5MSx1/poPGcTM2Vk2J3XtfL3Jte2fYN71JiVp6j9DkRx3gGywxMZzOUx3lMTh
gfM+hoUX5BAb6RaAF8taXOOSVPH4aA3lAjxwHkX53FQdK8dWYvGxATJRjbMZw9Z8VUydui9m1IQZ
1xZoMjsmq8QSc9+ZBwH7TpeAJPyKNMkZQkj07FrUPjwt1dHB4Hjl5WH26IsoeiAVBV4b4HgbnIRV
13DyoO3EjOCDyjw7PYi8vn4RBmZP20K1Twwj0RAKlxCsoR+E8mubRY39WQXh4mCTRwZms/D6kqjw
AjOJrapNy+YiR0AEjJllSSM6O3JWxs/kAwQz06sL6qqeG/OYqaL6iv2P/fYiN9yOWcPlPwZcoA5C
xRX/cyD0ScDB4Ne1wHCgpOraK+zq3feBw2yHj5R4v4YndQ/iYDwXtBfFlmyokFQOcZ+dZUeMIUVO
tG+LKtP+Xvr9sDSJBwdpfAlVM8z3tRGr+UkOd32IOJW2u8pgWqafgzy3tG53ZzJR6FdioMOGVXfx
dltoCbknC4yBAMpOsIz7AmL1dBdWrmp2Eh31dlAAaV5wzzOoO3DXGYAZmxSQzrCZcK0MpQjQfJ1g
/DF0rfW1iCGDHobRgktTeJONW7Kpayd+NLjY4Lhk+Jogc3mKcYdbpg55zSU38Uzhf97KILwDaQ2g
ZcTBRWC4FBgTo23qboJ2iAqS4nMGSyfbvleoLPWOfJVeDgsd0QpydxzfUOQPpwC733YoUanveZS3
lzbLlieV5SgBY7kUHnfyUO9KgNHNwR5677h1UeEhxTH4gL1R5/sKr8HbGgY1I8Tmyy4YTPOaXlgU
xM/ioo5Ow7DgjFvRodYrp+RR25UwN99k7sAp1cwlemAQk3rB4QexOjaRV19F7jbEqfSy8lOLX3xK
1m3W8W409rbuxrEN9E1Z4IwYtGV9baa69Paq66r5tIH+WV42Esxf9RC1b0tvqbQt3ImOWmNRrI4u
4Tt8uOhJcplfik2xZ86WtLa9K6PoVAYegwT6bIq3I9tpR0ywFjH+9K0I60eviZHfRB6zeWNGit4r
yK6Q/XNVMqYBgNS9Uw/LsQ2G7quRXX4jgnbbVYWY97EiJU5fGPzOpAPShmgg/omeKkDzDS0cTOwQ
1t9n2ToHxLQCgL4EPeUqcdPNaj3pbvavgtH273UfW1/rcdE3fK7hvnAdcdLw/a6rvnPCY1fgRDwG
m/B/dFHfMFZNq+00b8Fw3Nws/1FOEUNvpemK227tVyYjYHF6rdqme8w7wcB5pRioncXjdLYZAFGn
OVSoPrFi42E1mZYQT6coERTcxlFTMq5F9M1tjPchIdNcucizVxLyEY3FrawObr1Vn7HVEjdlfJtW
FY1j0391EON5jMLefqQ3WpRnJM3eO5dudGkdd3O47mMwUtGuVdV0UpG2mcgZkdu9NBSNeyD56jTH
xtM9UQTlTBBcMd1w+Pf9Rm1ve0V8nW1u8NoFoHhSDFUL0p9TiZu5cmX4A6GxxbK6QjhOgTNm+tDW
M9LzyG52mRMQHxdQVreuWIe7XDYMD0COzRf8xoFCTxCuoXXgBaDaNyF55GZo+rqaFWMe4OYse2OG
APxBrhzk9shpHoAvzW/Z5uSfSlkEJdtWQSPCH5co2Pn25swPXjFXu0hT9DH+bbgYQssGg8CDtpfw
0S84L+68oW3xhk9bYf1k38vejD8H/TkIq+hWV9KB2rvwFRCBPI1570nwUm5AICfznLNfDtXwJSwa
kKl+yBA3uPLg1mv5Fg9DPaUmjqhQDRzjk+22S7UbKTzbg14usqVFC5ypXdoSN1s9tXAdm0xtyYS9
5D4wUfMIOWnrzkJGABLKYIjeXR5ve9/gJuWUGayVsQ1ZffAJWexoNBkO8El4IfD6jlkzRslgTeq6
jjhbOq+P0n5bJqx//O/rswJWdGydyD9vspneDXECvE3w7JLcCUS0i7F9nPxYxHoXBQIfK27wFrjO
PH0lkrrr5bLX2wZHanJGe1d7qrqKYrM5CXv4dhgiV/yY3Q05RXdspAZCaUgRac0Mlm8VZAjq/e0j
osi5KaFao/WKYb23deN9y52ZdIMU8xP7yrpbvKbNDpB3shvfAfa8D2neFEdYFAB4TIdQAGMIAErd
bEP1ZJauCvfaXSbnIEcLmcA0a5WukdW8jHMG8Wpy459WpawnCGL9a5Ob4lBVOh5eSTMDOOtb0dZ7
a239xykS+NYRKa2f+My2W6Rztz+72qHuDrpNreyGjdefZJwz4JSLjhnSeEN5e0QaWQmWVkX+EA7E
S6+bLZ7W62LSBSMJRK/u3Vg40afOcV354Ntwfjj3YxE8XOw+R+QONzoywUNytWfk27XCCaSTPMrC
/BjlumM+SUkJsM4+pLaRtgvcUzVm+VHhHGcQpsxodwW17x8sogjulwKUbrhvnNaGBWMc/PC9LVwv
qZkNYe9QPNXsgpwrg2so061JUfgmRp8hZOK38mB/e7cLNfI3HIyyvGtG3JVX3gAKdsd9OOp3cNUG
kkxLXbzGnpxowAg9P7tDpe2ka0QAB2/g1lXC8GN9bzSGAl1Xz3DRFnsnRW1T81YR2Ct31HvuhEoz
JhJNzuyiljQ0d2W38mFjz03mlbsVRDmBMREvJVNgGtTdFLL6clx4+pn3FwFEKHh9DHi6G8c0xO/H
Sq6dj9gt7SoZCxm+8Wfnp6J2cSxGaK/0luZ34yjn1Yqn7VNUXdpUXiZB7dTkD+bUGVzDpCS9rt25
CqRpPjdLvIibCMKtfATuTdfTKWcnoFEX9J9EPQSPwdjrjvHGHjFcY6bwZtMSUiU1ZD88dnEkwtOQ
OZM4Zu2gswSkQTh/yabM6b8yFcS0P8y0mo2NKOT679ll1R1kPdTNoxsv0ZIaTCBwpUghLN/HLh40
SLbZY3DyOldButLBo5vp0+pgdHecfUOnQi6jYFneBwXK99Tz60xs70L6Br5e3G1LINKFowZVai4g
Ybfu1DFJyd785gso7ODdURuXs3i1gZ2LbPzoN3ooMGbnAeSj6msCfSMyeX7FPdw9z5Xz/zg6r+W4
cSwMPxGrSDDfdrNzULYl37A8sk0wkwAYn36/3putmrBjqZsEzvkjgTo+LV9ExglVkLZiwlsVEESK
12MghLiPxvYJvsF2Dm4HKvLORRMqUJ4grLb8kDkjCqjG8IHyIF3P9tjWB5+k8+CemS6Gpixw8taE
RZpuvAlBzPnJAWGkKqPUD2wd3OMjLwVP6ZqNw7+5EytR8GPTyjNfqneBbHDGDWny1pBgwyPtOq78
2nmfg7Gdz1Pb949beaGrC2YenPT/gPvjJ10RAQgqLOdpIrusaWuxQ7OxfHZ1yWJEpY2WZ1rU3ZHw
wHxyTgiU5SnoLRo2igicwo3qqfwPcN3aDXEn5iRuO+EdgqEtb6vv5ihbRTcl5WDCx7fALq8AbS9W
FTuvS1AhfywlbzVi6/Eoqh7Lhm3Pp5ypkybgmRUh7fpQv5PIt0S7oWpy66bQM1YnJ7AoJJtHZzfR
j3KBke1+LqYMeXvncSE60Sl75+ZMynnF0eKMScv6wBy8LH6QWHLWia28qdzac1N9GByV2JpgaP2E
4quCFL3Szz7ntuwvjOIQZ7OniqVi3A2qDxEt6297kJRpBSgWfnDvpVhYYCjq/Dq3nr06R4Ybe3oU
e4NFf2ZUJOT7unL74Gllu2KzDzXh40WrhvyNTRWlVhcy+h1TvJ0VfqG4HtdfFCK5/pJAF3X5NRvm
etgxRxTkv2LrZou71oOIpmLnqW609H51yN6JD0UbxOlXGGLdSXyr1Mb7b1at5WKjccFgDGjn+GJj
/ejWJBt0nZ2oAMplCFppuvXsKcfTnP6Z5w8XOVYmandthqmwOUnezOmT/KhMPLftGOafQZ7iONiu
mhWUziRVBJRgrcK27kKwWZM734/msLQ+lZs1IUb2YXXs/hFTRzPXl9BDTGgDQgdW3u0i7A751xBr
FCy5JgldpQDTewT8HRKcYlb6rYeAedg1iE0t3umaytKUBVqD2Z9b2VnlvG193zNLMnZTm5GpvVa5
JRNBBwLWgBhQmi7H1nemo7/g3dZ3DDhh+1/DU8OUT7Bbu8sZEbDWwEqDJfG4eP50rVKmBQgmyDJW
BDDs/rmm5G1+HktZ1P2WcPc0S+SELCdMZrwDI2UGusoKaqw7YLYjsViEUDgLWbLlgXR8hyF5BpxH
MFkvZjhKIOt5O3h0gl1K0fbyiZPDME9D7UIHEh5VON22rHWLM5SPUfubzHLwE27ENFW628eNwYdx
TiviKq1tniOi/dt6+LY+nCh3syuLbF8T9xHIjPCiMPS2ORD2eulTwkIxy1HIQ+IhTWP2j9YqarOL
tFsRNkPumd42PtKRU9dnTnkHSCNxkLCJaTqtMjLpgQbPOP5LVYRb6wQFk9+SWRgHrZt4i7/E/lbO
/kMOREoca/0O8gqBYzCT3OWgrrHABKGJs5hBQs4Rm/q8VEXhHmWYS31BQGbEA5BGSogHj3ToP/QF
ocJiWG+0ps0vSmvhH6rZlv70qon2c9a32Fauf0BKAxfPpGQ8G3/YvLhM40hMyOeNe5c+6ZBcSXvb
hg3GZBN5ZrjMVi+LHZpKkmZPsBemPYZxNi8HE7S2u1NlNZJXTIUdcFRrqoXaJpUHKj1wNky2Piqb
lyjRFp64Y1Uu1vQXCqZS2d4l8zLb8/v56iRXtCQv05TP9r8iSi2wbd6K7r+elorY+kfHoYEB9prG
g8RiWKbvK3NFTmk6NU92xk1k+9yg1nYG37D+KlJd2ySa3KY8VOhLFH0liz0BCQMFQ8qB65Exu1TD
3a18fmKs13I+j9ESWPdCL2W7nXH2xfRtx+TbbmRXWiR9koJctG/Yetr4n6WDfDlK1dnttcprJlSf
ViySsQSpB7+LoLYhuwLQLOdCjKQloFJ9Ff7TdYj3jHOwqXcCcFmXSbkKzKZ9NZfDbcQk9G4LluUt
ASNx9V8x26bdL2aJ/FJvwN0rsKQNMpuMphJMls30PrimTs2ulMR43EvAerEfe4iC3RASsHGwWkKJ
d2jDhuyTsEdhTp60ZuvXgyMITpoLO/zieOxIM5mqrvyRWuGi7ron3IscB+1kBE5WXbZe4nrWUwMk
LdpuP+ScddwWQzGPj2UiEvtozfKuxR0SyXUf68z2kkoRMstVucr5dxToTHwZwFD/ChDF8LyhbkQC
53mBVR0algds3o7TaertglUXa8WJFUIkwwrGMSyqjd6H3OlysLsAML8mwRMxgR2ZZh+uTlb1u4Gx
Nz6D5bRERTIfr5+dx157pmOCxgi0VMiqk25cuvmETkf0t3Hw/Ogf/7uwaNlkG5k7AmqOhRPQCMvZ
3NLvs6tJXOUlDKY0Kk4TtT/WntaDOd0jTiyrV7u1yZem+7JmOWYcboH6rHlkq3ArEpPXJuWjuTfQ
V/HPoGn7Jd4Owbjo8xRmbn0mtNRPD8LhrH6eA/7iiMjX9QqiljUC9w2FjREzVixREDybngtzu3oq
U4A6i1DpKZiytt5Xk1PVbwRzNu4r5weiigM8+1q/FmUtq2QZc8NxTllfvVwzKxptZu8xr5etQyPh
QIA7LXN/MZjY2d+g64fylRO5hYnqPE0qNmeNuCrL0IsKUFmaH6xgUXbEdzzGv0NFoYy/LwXY1BMP
+dR/rHMXV3s8S56aXwcpjXetnMmYHSMm/NkS0BxebkiKWerPJX80XixtsWTreR0o8tx7RpTOPy+c
u7HZ2CZ68WECAtIUvacwGzHGwFL4/JBPxVKnnt4ys/Zzc6rDkZy2wBibTDDgwH78PXaOQWLGDDOk
PE8D9RsQpwudTxdgEDn2KLjI3nla1ojvabOiNMnldxnl6zg+jUM7V98iDVkKgaHy1gTbamTud68O
0T+EzFagVltsE4PaitIuJgo6wsDalWM2wEUJp3SsHbV0nnn1JJn84jA96Pk3QV9qd5QDNylanLl6
WPgxITfFVzCuadftonxCrblBpzGuM/Ep8Dx4z2gdd2+Z7wzenS2qrohQlwg3nlt0fQ6yD6Rb5RH5
CT1wuA5Jpk6FWKZy15l6oXWmHHXAsDqOYTTvtTfwh8YI6l6KcZC05eWC9h9YjWlLbm/9gc1vIa58
1e4fOUn1NZLj/VJbklBzV1rmOvRd4CW+F+hm2yi7iO+WK10EuzW+G1ILYrPWhzTyo3WnIlpiW3qY
psFg3FJ2i4K/HOUrvZzK2ccpBte/ZgT2e0LLJaYvMUyCJA/TZwQtb3TInreJyYyvD0gmBx7atXSc
nJXW9parMyvvjh0639OPuUwwRhaizrxEMEdK/MheSWwyyLDjqedGp/ExjXo4dGV6eSRaQd1ndGH1
pnHIVwI+bBMzlRmZmMW0vnrEJD1JDW0FFdMXX6osgkM+usHZd4PcA89U7snxLesrCMg2KlILhCdY
0+xHN+D6zgNp/2bc9A669J2Lw7extceOTL2Zm2g/0Aa6DRrfOyvbrxJrLVZ4HZ27z7TejE9SWpYg
X3iw4w3NSAHE4uLfs1k1iXBXAuuWzIY4BoM+tdFYv9kzGajB3ISvAocS8dgxRmigWlqHoSUQ+HFC
/GjYjHdhsQ6fITLibfvIgQnrLku6PiIfNZ302Yod3yBnU90bS1MDeGY5ElI2btJr7fRWvO1EF24B
HKvPgrzixAqb+Z8dZsHyBLWTMaGpyjvKMpV/tJ7o+PF5xh+npRTfFEUo0lQjJzv0RHeqPf8+4s5M
hrwVfn6PaAH6VZNnQJ6x0v4Hgll0Gd4SMB2Mg3tSQUNbairTKw42IEYrQ5giprzmG1aes+V8JcHK
bQckNKnJ8PYg30tkV9S7wa/Esfi/NhdYPQb4n6tHUaey7+7M2rmZypQqAZFDo7XlpN5t46Pb5QeW
N7ecJ7GJcx7ETFX1rSzBZU6ELyN0cdPGhRQN146UdksQko6PPYmtZbkHZkQpEfr1QWS23DmNQYrD
pSJ4NPoZUzqJFluEPpF3bKY+OJRLlMG2hci5Yw2eCCsM1F1U8PJb6ZY5m/qMHJ4mU4LxZ0CTg8I1
9QWUVe5dXcwHN1pJW1MWYOFAyuR2nor8NKPJeMJ805zxuzCtEzS5gk+iYjVXsfKastzVb5UFaQ9i
EK0EePd+dTFLzrbbN9FGSlbG7QS5C1ApazReQUmGUruWkLNSrTNCgojGgX0qwI22OOD1DqbQb+4g
ku5lEh4sRbn0UWKJjgQLlvkqQU3onnK31MfRLhXNeYCzp5Sz5zQY1RGtUJqT7EElq6YeLjl/8xPx
bPOWDyyn0eq5BNuDCrMzRPKY1+701E9lfk0jGd9sSj2RfdE1fXfGCQzaDoLwVdYxkjLXt7xjO7ZU
XYez958NwlNyvARh550W0Rb23kXg8NGmVvVul6b9EM0Sn3G0i12lHYhRZ1mzI1MrrEY6Sl9ezRD9
CKuJIXMlbjYzznrtgE6ulDXpFvrGca5TLrtbjpzlM+r7UOwUAQe7pg4iZ/swOERHz8RUu9BjUZ6x
D/AWOkNdP6nKICiKuGQkHjN/U9Pse1XIWfK9qRwSbsdoGM4eipctg1/ebCI1mzt9oulnQ87abg79
9shi3OzVsrYQqLF4lFuZ5ovnubzkqc6WLUZGb6esuLx1FAlbhHcVwd1wOaHthOd8BFHE8hhEeDUA
Rk36DhS9Xgc29E9je9UZVlvtWsSk2cZtQQczgZpYUhDzHHcRLRSF62/JkCj2vluEd48R9RpXq0m8
tVqLLeHvqXnWkyGvOF374q0No+k55HvYcmuLbO9w5vzFP7Z0O7GyW/VI5X4zf8XLkThOO6FMwXpt
MHYc8Ruy3G7qQBOY3WOeLLhnv/JqySX3jdUxN9mwbfTZTyzVVTDnyTiZESo/8L8pbE7fZEc/B+aD
BfJGY5MSRxfWo9ounR5piIMUaLCBWvEzi9PEPuDXHxqt8MXt3Ph9iITxTxos6zDQQ9Q+rQ+b6YbC
u/kjo7v1nmFzgaDo4hcHDOlkz2o60VdBjQXIfeTsl9T2aDqJs78IMH3/eZ61eQOBpNcqw3T0iN4e
F+J9nQz4cl0Kas5TXY2J6uvmr++s40kS/3fm/i/UuypqKnPG3O7bU6ER6u66sIveQ3SYYtNWs8Ma
kUvJn0r1pHjQecG9Ep520W05+r8RN+7HQxERYYxZ5alN/183QHDLwe5JYT2Qsmivn7XpwgJMcub/
f+SDpxYQ/Mwb/tDdJqDV6BSE5B9T1D72LHCGFKGdn8yCVnpneXGlJ/iO1mMYlLEumieTFuMEQBkX
5Qvma0yLbPhOGoQbf1hYI1M7i90L191EdWce1ggNUgxu/zfmCyQj4MV5YnudQIZcr3k2iG0bI39n
YpwNmJlLDcY14odDigBPOEEY82//REheM62UQz9cmMDidNMNgfvsE3zSvlhx5dl7K4xUdCKxXnos
kJyFZ25Boov8AQVIio3STvosipmerAkvIgoYkG0r81X1Q2JAlwjrkM/vDYfOSpfBMOSbkP0PLWIc
6y8vD1kU6dGgWbMgTO/PyFK4Ja2uN2fOLuu3zahB968/8NtbLcOPRvjJy9VziGzKnuYORJzZQk1Q
4RFMk87TStFBnb+QxY9hZC1s4311Bofvz4jq5pIiRiuu6Z20BOCoFUHIck8xAoeAtPllQJ9ZEH3u
PZSHs0j7/pJnkw7fpcfHcPDFGvf/CA8qLaQDfP7Mqj3H/jE2ug9/gdVOe8AMRK91GMaSq6Sryh96
qRDc0tlMi7HJGn+fofHtv/HUdHT6UVDsvHYKkPAK+TI0oAyzDp2knok8OC3ktQTRzh5oC622/qJ8
/wQKqd5ZSoXE9FE2Z4I4Sok23Xb0s5wbQ/9AlxIPTzI49/8P/Pqhm3QLToVv3yHK3KaXnS9khUFf
QNAyz3QbJfL4yAxidUxQmhMqsac2BykORYpNnHTcY9rgr0jxu3W7cnan9Al21Nr7hlR/5VIy0Wjb
rn9TbcHOSr+mB19R+qnCR9W80n1LBYIpqkd0DsnnR+nk7Z4k63K+YmTl8OFNrfIdZjM9fVMZR+VU
WqT1pZu9InxJkd/8RYA8FafA1P0MY8cF/bDHYb5os+y71p7ml8MEeifZKDiSh1n8LSw9nSHXguBo
8K9fUf/+tXVITMWhCHO3+VpnhYcO+Muvp32ATrXbZt4a8jOHsF4cfL0l7TsSqxanMh9g9t2vnq8P
gxVqd0joP6LTs8Byp4/uIlOyl/vWt9Cfs9KRVj+QhKS3Ad4Ge08afEqQTybGmT0YCxXSrDIiM+G5
meCbD3W8mvrTMjTx8LWpeC334xzmy6+cyOBwUzK2d4+QkRG3luh7nruwNX/XMO41KVuNN+P6mxDk
gJ2vCHYkDQrxSPR/Esy+1mx7SjXfne3I+YIuOsTfEWfGtz7wesSiZpiZxvhPB/m43rrSIPdRU46G
ZUECVt5kI8mctsesLIAsV6Pbg01njdjZ/OOAWVRXMTw0yvv5mCvKEsx20X7zX78awLzzNKPJTJMp
ELU++1Ydpyu1GiR6UBPurqVX+29VtgzLcglCS4GiMHYNq0j6FOQbccpUNfNdatxaVOUy7fYhEh7j
eRh4wMGbYes7qIFBOikaCvJ1+Rlo3ek3d8gqOib9yOExZnoJyMpvrFFVp7I03vfKJ1XxR9l2Nu/8
PrLUV6OQHWz8FYpeIfl3ETWpMFoQLknSxNSe/KzG0IVr1ROvRO0tzZPTeo9+o0H4hXMzQzdbL3Yr
i8D7AKwqgp0dKTqacg9wnQ3JMwp19OK3qt9GEkPZNUOlbEhhw0Fa/zOldMS3Q04/+3NDMSmfuQ+v
gp79pa/qzD2z+DoYpUOAnRehO/SorXDt6TLnfDxvCjB83nkoX6lpT0vv5BPHQ5xY+8Cn+mm2944C
IEUdPxMytVRde7LwXF04k7JHNYlxCV7PURF22fhNP1CRlGiR3EQwMOFpmopzKNPJ3iuCGvZuHzrX
Fln7+Ft1hjNop90iVXtfDpMT72fP01yiuNL8B/CxyOnU0VZsbQU/X4kvwgr+EFGGHWf1VfErtIw5
jBOlnwcKskIfqOiRXhLzXPQbktGCh1PVcpxttkQkNhTTsO8qo2bQHr6Ane8N5qYqbI8cCm3zggQ2
PYvOb98WpLEp26Sa7wHe0U+joQaSVrTeZiSeadpC1HbTk2spVLKLChzkTyhghxN6i/VSui6mErS4
lcQoxjUJRAxCMG5GkqSLQ28rxd8qqWhRlSyeylizhJlZ5M+g+0F78dp05Mm3p/yFKCeKfvzQXm6i
R5PCEg1t6kKJ0o6rV21TKQaR+qA+UayXbMGvnTNGmF0r5W5XNHlik1VR0fBia0LpXdmKaFdjjOn3
TQA/T5GP7JIuFPlP1ykq8oCGiBArWcKkVYjNrXuwVvpQDajYdl6etnYSzz5nRg/ius0jsJaNjgiG
IGnMkcNt1R5bHFY3ElsmUi9pzcEUwq/76Br7mqXVvYeyps57wJ3DOdinej3V7qPFgstk+r20eA3w
4DyaIKpRfoh4san2MFaDqgwPkrqMKLgwgq5x0pdjPiZdNXsnwF5X7lNN2h4F6tBtBTT4j2DK7Qhz
8bD8lT6O3UsfxuNrLSdfn0J/Hd8JswwBWayhOPhdKtu9HbNP0odkvKPOCxrQt7VTe08aJOWZgrb+
3JPc5N/70KhzUeEU9ImQS0yt5pO9VvFpMjo4+dQUfpNNTfq8lsDjnld2z2zHfF3bPB1qtQtwdnyH
Q1Yca9yYR14V8hIdSSZcqwHdzvnCbnciLkNg1CzVGt86hUjw2FsoYva2u6A3rqUFT2qhbEUuk04Q
63X8CMUhPG9n58ypXJpj/5ewZlZbdvgA5G+d1sTp8+5SgMvzNnfG+ooltM2bU6N1osNaA3h4WNrw
b0hoY+5pwdLQmENnwnxKplFD9ZqsY2oaS1HshI+EALQgHk7t4PhlEjMOvKm4ANVx+xT8qw4Hxsuu
7pnchR0/tZNOGa8xWm5G+lNeFqfAxjfPS7OrmsxeyBmzhueUtJ/9WlqENoyp2k3eiO5oMMtLjflx
a6kMlWEzKnNfqhJfC69dz8ZJs3bijIVKfAInR/hiGugXX9RPPc/c1gXgTAgiy8uzqugvdND1Wuj8
LbSbAaA5xYSzcT8GDiYNkhp6BxlZyJvynLIJ6PdsAAF2K1RFAD2tfSKbsLCSwOpjZAWUKR1W6K8z
YS0Ws/eAAXiPGgaB80rNy03kZdtuayyJWJcKgShQ2lQHbMQQ+MsxRyCO33oaIqYM4cWJA4NwNPbk
7Eu3BCeTTmr9wSguD3EVyF++QpO7WVPbPYlBI4gh9rENN8TIIH9x3fSXh6/oh1fWg7VVqKbOOMza
vfSHfmd7TVx8GbLC3nzh5ysKAViKH71FI5/uPcfdN7BFbIa5iA21PvAPOz+X1R9rGILnPl2t6lhj
AaaMhrLrg+jK6bvu8Q16mB5fmkdZRI2audlKPaNr6Ky62/YwtKceMve5KBf1bIxbpa/0pMxP3QD/
gpwhYJci09MCyG9citBGnfm7hvWv3eQO8llttyyAU1O73wE1Z2Q0N216hU3gLWsaN3RZQrIAMzYQ
19FQF8XjbZCdPg11awpM70ghrIVeG1DnpXiXPZ3AR1rvgp0DJ8TwM1A1FpPfVYN+nwo7TN8832EB
NlizEILVc/5vUtrYG0uC9W/IrOJQxbxiJdGAyVD27mLvBbqBtyUlM5QmIGMflFYkVXt5W7PkYLT4
jqwVO5g9RgQW9fqJAJU82GW00fBJFVYDCsLIccNh3KkEBDO9z8wuP6be5hcMjC/5gNLJIJcG4RIN
84YylU8+TDm+svTK6BYak53qVrnXSKi5OMd4KeJ938Ldb4JHj9jZ9mrR/4QmKRhQYekUQWW0ne8x
DtXIeKFXoyJBtopYAUeAfUt5PvojyoPhNzqC6qLDxX/4QcYBbzd1ZolIaf7YB30eghMU3h2tR5Vt
pNeDpmVzq4+TIdqrdQnk3ACbLyf+sXt32wbNLN+iJc6Ev07OrcOudp9iR54tV9dHi3DbT3bXxlwX
EqGX09SN5KkiyQUbJ6mVmJvNFPYZKDn5DmfzWFbrtsfr1VIGU5z0PBmQZ/tR1tSwXXSzr/6tKFS9
DUqZHtMrcUvcT1Y1inPqMFa8T6GxGRS8OGuDXd2lOb6AEmarHnu0EEgni2MVqfLZ8lovO5Awitty
ciZsVA7Ouv5Dy4UOGsLO6gB1Wb1Q1fcH01R/IeGD+kpsmEgmtbYDshCQrFY7NNxMI7YYTX/AwdaF
5LN1JcNgTWgt/F2Mp4awkIRbe3pieFXqE88IznMEam57omcsjY6rN2bndbHmX4EGLl46u0YlRKFh
teD4eXmAyDSgh8GCGw2Wl37EVJRfxQJ+sWF9XT8cFDU80XC8qBdJw6nvQtZkspbYGRDJBW5+VHUo
or3XmvHCr0j6AhuC+hdFUfohVkeDJ/co/qh3Fh5Ej0MmASLMct16pTDhIYQToZQQZVyGTwPpTIYN
EX3RSCpwAF66fnE45nA4bOVuBjWBexbCHcbzmM04pik3ScnlcZsR8d0jiknudeW52kv6ASPEYRW5
+k8EQ/di0CSQLlx5gI48CjD/FSLTlzJygtem0ukWo+CQmGZxdlY3djvOlyJZRIRW16Akm999cny3
ZFyaA1q6uH+NGjuTFxlK2R1cLoAC1LVc1hNtqCs2ywXPbwK9JK66hqWiLdc6tRQZYngLSWlr1wn2
Jgb+dTW/GOkSw1OK1O6cAYx/W0TIfCpJEAGX1phiVI5Q2dR4jfb2aD+OTUmWAwuH18L45NY+0L4O
jnPh0RmK80ITVi9UnVBRiZ2ECBj8MdrOB3S/A58d3TMshqjpgpH06KSFXkiGbHikfqbRHBKLy0VD
am+Hj88c0Gssv0OiMY+qHwkVYJwl38Z7+KBaRA9/eREbiXs/M3fWSkGXcORVrzG6yD+TM/s8TwCt
G9VU42FtR3ND0QK5q0l63OEI6J5WMJiTv4jx0M8rPZjwhQB8mYC83PG5WG/G+Him5YpatYhg/IF2
TLsbTcDnWrEJ7GzcCZ92xrv5b7E7bf+yFiSTwqwIvZ0lZyrHl1wnYzj2T5iOopN2bECkcjQxW1RG
I+omz2KNOnadwWyaaWvQcr8pdpqj7uXINiOb4pCDCCPm9xdEoZ1SlnWsQoe5ovfx6+8tbHAmWXsw
cezVAd+sryOf8alcecr427hb9MTHV8X1XY2NvqV84Vd0QxjMKlp2ee4UhmK51JjT+gyrSRiZ+sy6
6e2whER/9ODjSFXacykVGlW6m7QNS0rgBmmSnp4QcOI0eKfE2O1+FJ30oJSicCKf2+2rox92GHFL
qSvOhQijPGRxExCnHLp5tu8cjwAB1pqp3IQQANW7o4wfQajy7UHFwzIcRzfUVIWHjVNtB0Ok3rEG
Sm53FfEsSF9CWHW8sGMQ9w5y7kniDxIkqUA2+wROdlZvO8/4TIfxNuAneaJWl703mgD5n+1Qo+BH
JOmhaoBXOzhWlgP28c1bmwj7ak/+h5m3xaPpMZsnzX8iwMiDofrnDFn2zpyJmNHzZFBfkDXn09Wm
6hOB3jSI4lB3Jor2bUSryzV3uti5qpW+ZthKgeg+NW1/JBnd/olYtfg1x+XYoS2MEMdyF3UfymKP
srm7c3R86PL0YWosSfKBQ36/qwAffRhSvK/djDBRFJdySMuvfKrCP27kBS9VRlLZbXXqKb+wDyBk
5Haf60SCJQC8gj3fG7JmviNSxJ40X+cLEnaDyTusighOTMwLVU6D56Qnol+E+xKiRXZ3rjCKfAYw
cUPKDCaGbTCheYG8qKCFbDayfjMyeouQ3syU+GgiUOzTrEiMBp2Z9yn/wb9VTX4NrLkVZ7swyynT
jJWDlbGQJo72S87Eh+sFicmPcEaufohSBC+7kOTj0zIU0cH1ZPfUDn0+8NGQlEa4vDFYihDnnXRD
hPB2Wtbh51Su3b+ALNs2qZYAK3MTMKFtwnJYnrIWUcF2tlfiEloUUPSSAzvd52yd+HRcqqWSsCUW
OolkCJCdpkjYb2uUVS8WIffhzVpdlCw+D214sCbqT8VqLbt2cYJz5Ubptz0jduAUDnR48Vskazcy
r+o1WWyb3hXku1V7lqTXPVV5oxIoy/SlJbj/vURSTD04KfLq0jJfRCQmrR4UXYnUL1gVfqltTPV2
s1nLGtwsA9Oefg0DH1D1MHKmSNz93q6PsPDTU1ak6YATqG53S1Z2R39oils7C/tI6tIiPiHrI3TV
JZODLNAlM9SZ3rxabPTelq0/ik5L4a9HWK0FF1w/em+LN6TxE+IINrquxeZ7i/FfrED9Fu2vI34E
WorgwoWDsu48Wba3LyyBqGprpZEIvipndot3RS7rDC/aEECEHSsWzMctvy9sueO5GLl66bzj5uFg
QOIgxMUZ4uhepnS961zTsanAVvhxyRh8Q+IfDy+o80OWdEdyDESgeDAV5J/1L7Hnr/0FvygZe+w4
mAP4VlT5z2a08z7cuqOWeQOJRB2wGe3oMk0Z+T6tbFFUYMk3mpM2SlkRcwIY/jjeqPdhVNn+zeoN
KpVHY4ePR2CoV2isDRiRHfkbkqQEcqvYtWmQDoflxovS73xfk1FUzXFSiRj5e24Pw2G1QBQ3de+R
ItS4cZnuUWv452JhHn90WF1pgGbN0oubveDb7dAXOAwJAXvnjez/4PcUFX3jMS/gU3kWFqaSI4FR
OAaIPsAI3G4GZP0VZsq6rcZbGcYNFQ34oFQygrMT+eAsU34d2CDkoXYNkHcxAn9Ra+Pm48FtLfzA
henDa6lae/qFTcZ3P3r8V797nx9Uqrop9t3AIYgJWpOw1k/O48IJgx1q9yHcg+Pa68kDL9osjqnM
2QkeBQ4TmXTXwc2QVxK048FzNPPi/xrmKXCOBCqycKN1guGQOuDesItmWP4sUdm9KQguCgHgNBAT
bpuqBLhfKJcN/1WmaYufEBB2dkTZUNT/J77RivTBTDWL4xdqH3Uu227pd56X6GqoI+j1sD95TBQw
0oIu8nWvEHTx6ns4WyJ7quMLS/A68rtG6++AVfbaDrn6mcJK5c/h5Id3wKG1TNSoIkUeD+xXt8WP
Yf2tJ6Uc9DmhOkNicpLBDVpXau3nHRLPCsNoiMLZKcxR6TJICBNqyf5AwF6gIm098WENNdqv0avD
3wQUPBa36X8kncdy5DoWRL+IETSg25avkjctt2FI6tckQAsagOTXz6mY7UTPU6lEAtdknlQqV59D
6s0sJRe0bdM8U1BHvBp51rLHgS/DEeL7+Jjf0NSi/ALTxdF8gPuESlQzvo33qWvX6TSHPhypisHy
O4k1jFUYLJYMiEKbIXGq19uSyQ9YL42Kascv3+LDzVLmMpNi+d33vHxYLp7LVMnjYPK6A8BmGUt0
nnXasxn4PTehzk0KBwdL6sPULP745HhxhkgyiiSq0YF/EknvKnwZhyde5fkJFpN3UaauHkNr43XT
uln4y4Q/uUMrPu6qOVkJxAipLEG3Ie++oryG6MPX03UiIq970GLFsnZhLiw/A5K8wg2W+uC+C9mX
MzqZ6zL8YcGPSCpjt7ZRrSgfgrqNMa34Yv6CQpLe5SX6yf2K3cTFpekux1lQNRzn2skEkJZOh/tq
Ue7bgJ6egaIQEPtydMDjiRctBg7XFbJGm4Roor6soR1utarMa58gH8ZRktvqCAPHlrtQ1XW/gdzU
PK/0y9vQFtU96RfFvEnhxm8zhCHgItCmxYgGjyNinb1Dq/8frz+uKGfwqb483KAAq6YkO3fzNCen
qdRs2TF+rX+61dj5GNXCEc9lr9jd5YhXqy2RWDALUHNFjOMTMAqf2MtXXtghj9KnQTHF2tKYd+8J
H3wGduFywtWUFJcoKjK8sYXDAFTMJM5tDanxn4jqx2+ahHJDesYCHS6bIUjFISPEHLnaYaUBfPGK
cmVewGLBPYwYzNS+Zo16JRshJ88OxLoijlNwdl0WKwWacS7O8DByQHVPXR5LlGdupA4N4Yt3s8f1
94SFyfh3qVeJi6gFeWFJzK7sjNS9D24cL4K3lMKT/lJQKhIPvzYR6BskLnV3KGKdFPcVOmn1kQZt
dNYhwk8IVtMQQ2CQnn02o1f/IZQleq/SfNqz1ym7m7JpVwVkGo7NAlxKuO+2aOefjGSP0zy0frFd
7bI8V04Yjyybh/ZfeJXdbm3V9/4jxoKgItJxctAEVjGEJ1FIWM155hAgSy1zBzmBnUEaiIFoNoNE
8pzUU7aPMwZW1YEelJJrTGzdHfuRZhJB/iqY1jqp+0Tsw9WduwRVh47KzuLkYfW81Kjsd/DLOknz
Ma9nkxEkRKygxzIbGgryIRduX3vOmzk9BW0qH0OCdgKwXF7z2iLJ/k2DLNn6aJ9uZTf0/81hGXho
bQ2Mjdx177hIDetLnb67WC3nTaGRI/F0CXtnEK5fWiaWW5AjAwbOlonzI7saHIKeZSd3SQvmk6+L
aCTqJh/uSf21rI57yGYckZTomcuPJjCdzZXfsd6gH0LQSdHedrdz7sItlRZ/j2bG4e+TKF3fq3Kq
/5aLdS5u47Lg0FqEKMx6StLUyZeATYxNXyTLiVtiuso/0kwIiPnyoZyFvBAmytx+V8Niil/V4LAE
7Uj9xK8YImW8+i8QDoxjfG7YRusnjVoenWzcV39hI2CXKMTMMJSc4utBubAdg1bX/axp3z6tcll/
ChOLP07qOPEtrMbGuWNsInlZ2AYGjD2awO5DF43NHytFwuXEbOWKRTPzDYv7uMPQw6V4rmVszjkT
wOiwKL06uwpHxpGLlWQD6v3pgatYs8nO0/qQVLW3bAjTVcd4qiZ1UFq5t6EpuR8c6iCQjjxRDojF
tPlhRAxxlKS5ESHEcJ2BFeNwWteUUaJroEfgt6zOvJgjurFAn3vUnmJTpYRH7LMGQRLoqp6rEL4Z
Vpm8GttoN0DaKNjLBOrXdW2xR3If3wToAKijRYq2t/dz9HD9GO3aWmOO42GIWZZlKabuBFDqpWvS
GJwNsKMGwy2mGgo3dmmsiTycUgfcIvO2EQnTSztL86IaXeBi63DnPFXFSGmeLYsiSgeXezS5k/8A
hmH1j15fD8V5JaADXWcaFa8d02jQOF6viztqjfzOFJhawJFSRHDcr+5GdASNPbIyXvsH+IooryDi
Dcnt3Mfs95ql1sGlZavOswt6EQmXk5OqKEbT6pt1WWq5l7nT4G0LUgzzGbuuZZtHAU7qUQO+xU+F
snCHdngMtiAzUEimLjEp//SaNPcR19dXoIbkeXaEOQnHci6VBUJmz/VnQhLXljW9QNh/r9pKdwfE
MsnDGHrN2wo+3e47o+0L88S4eE7xssSk5TbSNZ/56qUtcLEkZfcQeYCzMfNgWTeCucO/ROa1+BK0
Gv9stWBL7dUcf8atL7c5ApIES3ofs16qpuApaMI+5Le28/pKnRxcbywmNtUuj4Y1PlU0WN2fyGRt
/7cySS5/6DAk9oZhzctLsvaYzlkMcfPG7PtWhLJVIg5VkhO4q+M6+dfZMH0LSYGm52fqAW6SVhox
VtUP5pVhIG/mfsQFcR86xiNbEi0sY9HaXVgaLzIJ36OkEk+z45XtyehqOQckvJzgMrQvQhqEVa4g
NCoYLPQoDcF+JH+L7FPVhclXpwFQ/TY4MX5I/s4ilplw0X9tWKfdfYbOIjjDMgwblGUJvcCAGZQp
R4PGvPuirdPLXyxUbbnDluz/pz0/rB/jK+UDSv4UoIdssrE59qiFsIgnNJSbIM6Si+LkvQvtMkRw
QGL/2/gmOgVpgMgk7ppkH2QRT/kwdeTfxbH1UG4QfgBggAasnVNMM0Aw1rNCFTV/6ElE+hPehq+o
c5bcfA2+tsTQwM55R2tgh2eeFK9/AyKoYUfM6Qhkf2YKiIG7LR85IwDA9LZA+jEwstdRn+8HEgNu
NHU4wVmZBxALu9skTnU518W5UH7+D0l73Ow4qf1HCtfpkrZrfJ17p+NPqevuo1MzpguV5/qEw2N8
HgAFHLuk774N0Kd7jW5ieEncXKJecfz0Lhr9WW/4FC7LZvSQwKqoetQPs3jrZYdJIVTBSBskDf8Z
uZALRrZUBrYVyR9/taAO7d9slQHQ4haZ4LRLFXjtT05ufuRKwZQx+8nEvS7onBYqJ//SC5YqiJ9W
l62LdT3p7kJ4028ljI+S4ZsCXYHZJI63fI3eJ8VeDImlqLSCJYalmCd6dqZiF4MUtgeVo1P5wMSg
EAE6Rpgnt+55+jc+zprudsIE2BFhssCkCceCsHIVGwZmLZqhHfZDKaF1DRixRGIa7zGUpqIgH5kI
tn1I27DKKnHw2A59CLh16Pz27AZrE6J97ea/Y0M5fquKhAGw6VV+O+OD+JYpu/Z8n7O6Q6Pm+uxQ
A3CmM/CJDHDaUK3FE306SqihL9mGDfP8lAXAs+0WX5N7YoDKBqXBCvDdJn2+vshG1HBf0XUcA83q
iR0eBw8kt4y0Yl8v+lRw6SJc5omux6+mbKI7hRWlYWnYyvA/o1VNOF+RlbRtiEp5Zq5QSJ09YcJq
qz+1hOK476nS1GHxy3xf+fCJD3nWLWrfkCvagKAos/rXxbznvQfR6iFhEBAK/0z4Fsr3BA0Ca1E0
s1lxgVnpv7D0U0xbJPzG0o3TbtNydO2FyNhLeF3RHpuAw7ajp69vY7K1yIFB6fpUe0M8bGPrhI9M
vzO5Lz0Ytr+jX0w8IJBEo/FIaYPfBOIiTa/xzxmFjb9j7YRiL5n7gpyydMKmgNoI42Uo442Ly/PY
VE13pqp01tPqJ47z2oxgvI/JVOTyurP38ts1cEDsBfUs9M1gme/fjTw9+lgOQ0odKBjP7vJcjrc8
v+sboK2h4g4ieY+BD4qTNnKJTGg8qX+KuZ/KjSaEq8TGUShei0QE5kjKEmLhZfIsDDS1YK4I6NQh
FzXLuZ1dRSSL8qt9ivCb4RmmjrMXhBDT42Ril1L7WChJQczafU8I5C1LEfVShx2KEBWI+i2tgJjQ
4RCyxTYr/4Hq6UIhsQZpNhpO/rawSLaoIgMgU06Y1zUatjWshq+yWyJzUjPdfkmal9jH4HYOOTsL
PLBVDN0gDcH7vV0xZ4rambd531PrpJuA2CCy1P3W7/fIQs0OzxcUMnwWcJcYMF2X8RAjgXy1xAZ6
JkqaBwbxGPxl1TCOTlB+oQsKXckUxced1TArCDF+wtYkAnYl7dMZDBOVLFrcYb/6zC15rvqFaNJE
rTb5JPAwBNvaMct4gSjoyOdIMrx4YZFIRZB64NlPVB1L8WflHMz3fl5gjKJpOtfsE6HPZOYYFi27
9FIsF6T4gN+gjJ4WPL/dRgvFUqPyTIxx5vomuy60+iOXoQxdMp1JPWLw3sNkQTgy25+E73C5ZQi7
gmzzPBxtqO2bgS3ryNPwsvLYlucRPQIuuBG3LHrZKPmTEHD3DR8l6N4dDBWYGRo+Rs5Q59JEcXyr
mND8o7Mkv1v2Q8U+fmyCN5X5WXBiuq1uC1pl+tMy6PNHxCk+SonFspzObX7HvIh9mcpZ7Ib4wDaM
rwUDPiPE09g4oCJDb8ZtRDwnPAR8mh8oZpzntiTCcisGAWkX7MjdPEE+KcC5siO3Xfvdgui6GZp+
ONB24VYSbu2fDPqG16IAjX+X4G/egY5wXOhkQootGpfqodC9v+LBxj+8LT3L6p/dV7Bny7u0e35B
87LQ3L4ihI/cY4Tlka/Jlh1j8bkE/R/G5WUIdewc2i6LHyIzxiw1lxwNIvICf3wr0rr9tR4TaDzG
fYs8j+ztGxkv4FRYP/h/iLwKmvNcr5ZsU98d5AniQXaXD1x+uOGu87PNmOIiur5tg/fRxpANv6lC
RfowIhntX+Z8KuObBF7l+pqkvRw+e5ChBwKzgNKSXFKKnb9SVz2sTHyJe+yXD9/H23ldfv2DcYgw
ydWAaZsIiVU29d2XqBfqjK6ZhnArO1XeQkmOpqdgDpiYtBQ3IK9CF02lG/YnjLW5f+57So0pCdmb
65Z/uKmcpf/qnHX+cByM5yCtNG6k0RyBioQRT4NuzsbxG8Z5IR+RLdyS6Ps4MehtVl2pOy+BQvMM
CYOkdu1F/ok7Y61zBK9oWEgDXaNPF6TFE37NEthJmzJKWgeffhGJ9a6mXoCb48jpCK6Avh7cc/lf
kTozK2VT5vd2bOr5W6sEkd0cRUsM6WYiWNKbKnMwFUjg7YQoP9hS79afOvJhrHYtjnFbhUmwYVYn
Hrgh4peK7hXhSVDg+WiS8gdArb4D6E0G2QY57iMUY7WrJef0nkpifRFxWu6WPnaaY4Cbf9+IDFNp
5i0lHhNILBxM7tGl2P5TWOzqmzwy4nNc8H/TCPNnmunrd55Dv0fv6Mg3l2SCF5wN3SNumG80qfYH
mn1xmqHNMLwvq0uFVOYUXONBAy06xfDYhueY8PjsIK8W5k3ijoT2wFu3N94g02A/OmXMqKfO3Sch
kuh70BzWKH+K/lQRPgb8YvLffYYJDIkm7XM8jFl0ivyQxba4YnyQKfApGRUX/1YpyldcqssPmEkH
ukWYBez4MK/4LnJqNJMyfZit27yQRVt8wq7tH6lQKcUEuCBcaa58qowNv5XyOwwCsUnvUtdEy00e
FFF8xGiLbWV25uhoJb0fCiU4WTGunHvhNTRfVAp7UaCl37oa/C7MVZSjZlnvfCT3VJoQn1mlIzEz
aVGztnLJHRVuQO4VmiL53ha6eKvo+jnkh/S+6Krhpesk2CzqmfJ9iscP2VchX1eJoGEYgubOyzLx
2QJy+VMEMw7IeFTyFM3s9Fex/O0IhjyqfA2fqq5X5SnhxdsH3HpkloZ+/KCbHtlNhOnudiIgVO/t
GE04tyJ9XnTAtxp34wf1x7LvccYc/DZP55+wr93o4MBcObQwA9Qm15L1KLJvVLIOIrmBvxZBJqnJ
Ts7cpP7OGd2XJBX23r02WehGeH4LC4YSgXF6Q05m9uwySdhwSVU7wdaL3QYJJpehC+SZKf1+EaU9
1EVMnYXFvFes+rrkYoyeQJqIJzMXAODE0l6cSeZvi4lesFo5B6KLszsX1fOpabzkMcZMflyrdjFn
rwUSwFnU0S8glW52XhD4F8nfB4IR2wNvIwIr2MRMHmWGqJq3hWP4Au6Ovy2bpoIdTy+T95Y95noS
yDSeBJfVSRWZ+478gegKRM8sVWOwH1G/TuXOBiIRdI/jN9LM4TVVLVKgKlLvCDH9c0Nc5r6afBOg
wgcNicS7+GVTVOxlM/YEBaKHiwY+VzPDslKTh26apmrXBgEUrDK2EQBeyziYLNnyAWPDtDNFkj4X
LJto6Y3MkYU5ERt7JaqCnB7oXQgqaveEJsv+NXM3fwfKqylnxy/0hvPeJ/YVrWqdpW9OkqFWy52n
9fqbIoJsF6IweEeuBBhsF3UcsVgAwQ2olw52Qg8w9uZUErGzBVfn3yCnoBFN4nm67jyVSxJiKy8x
Rhs+6gott5bIOFyfUgfs6XYwTLRFB73RI0HjkQUVsGjmPmqmYOr9MuA4zHsSEYbuDPpgIOdlGofH
NF9PfNfpvtMrcsDYYf2HpfbbRxqw6z3jXGZpL1iqmVZ20aj+JV4xbJzR5/Ib+FZX6Mrly7qkSbKb
IkvuCcSDASuT3tJ+VlxoALk+cvrda8E29f11JUR5iErqkRyN5NMZwrsi1OYGXEDuX9Lc41D1QFjf
uxMy/hHq0xZ3PARTVDV3FEvVXThfzecRUoufrPP4vsMKB1JaJtGBpJCeKHN0W2+O5/ynNHgwXy6A
FvEZHJi7GFaOSMEqHRCMDUCUiziJ65eyjUs4l2XlnxOmzZ9JrNubOZ6woFMO/1C5N7913T5UV4cl
r24W838m7Gjjeo73ZbvqoR10/pHAMd+MbEQfsiSqD5DRvWJjc7CuWxWmhlDCrOVSl+KncbzqiQtr
voRUWt3GguUhwZNsn5MOqJ8pbiHJBTG4EGJ3rldoxY31FuQuAF1muXyD6XhiSuEygORjrprZhV7k
ckHZg9q6ULgXEIXoXVHFTA+obTeU9Om7nnOsBFMbn5ABAeAgexNrbKVfh2qg2SQQaEB8FF6RqauV
+zYKJYfM/9+I2lR/WU6lzV4suXevzZr7GBqYGY35CG1eB7C5rGx+IK6MwYbH7yp41WPxp8wy/54c
F/UsWJvvqmFOII9T/5OliDqEpMFhLdSuqqeCljXvWM/CbNiw4e+vlUXxO2f++EKv/9llQXYcFNhj
HPVUCKxIiSCo9ReLeCsp/Dp9YwaVCJLHJx82AAO6L3Kxi2IbhV1jbtyBll9P/V+mw9luSAILzGqe
umcZuQnUqVRehec1CqBYXdGiE8h33OH+axhYQnbCvqu+tPKK44r6fqt6wWAbtll7XCCZPea96Z7p
UjhLItOZvyR6EGE4rUgJTFMzaunCsNhyLsTE7QD42Q9rVIyHq1xhS1dJRK8DLKhdyF13agd9x5xj
RfRLeh+0rA3bjMi9+Bmz3R6z1g4x8bBvjdQYGmqsqq4y/TaaJxIhVJvocS/XjlK2RV1FIle3mwBW
cpwsb8Dm0D8G1hm3g02xttp3MmFD9vhXUAdqJ9g3+Yex+Eqh6KWYfFEqF/Ns4JmzZ484zvBUeM6r
v7C2CQJT3rpx4H8woyk+Tex253RMI3P0qvIIIfIqPyr5+2AP94vHrGEYdoh9+Iu9xrmzJW0MaUzW
k8NjMWArqc9g3ZyzZPHYHp2R8aAwcfRS4cp+iYOw2KX438jlSmGgxYP/XunB/XDAtTnHSrrqZzIC
yQ23Vv1bhoO9k6ixUuDu10R4n3n/1S9OsU8CR83JMcn7ZoyqG2GJlNcmYdQP9wFDB/CdbIxol1vs
QhJtvLjq2CGVyqk7SZVgFJCsuuo4Fyj95v/yGWEUbsmLcjGWt1THKKrUB4MXftiUPtUjm9O0rC+Y
BNJNl9jhXUGjx6MyL4zW1zIf/phyec2za42geNOOFi03QmAR7haYQvtoTKozxrP8UbNy+FTXGE/k
7TFj7euuwZ8Ljk88TpRcQNePLBmYaiRuTb6O2933CeRPtZT61cKn2JalCfotwgTvqlMsXq9avzcs
D0t9yRh6UE3lRUsgEIjX2xWM+p4glOEHA3ZqWGblDQdcKlGChXGw0Lv5TrDvxnn+bbVidznxW/yG
VvJkyTrbOp0H6J8c2eWrM6W9qZnOBEdKoAQ8N5twvGg84AhuZe0w0UVXApf7F/rE/M78xD0mVRpq
gq6G4GlK2r44lx7r7MOwCoGRByOc2XjYtP75nuAqmhGT7qbCHf/y+HrNsWZj/8dX0jZfrjHNw9qv
3WMM8+HRIjuht9Oph7M/seUV0w/C5oyaTZAqlbrAehUsTrsboLFj5Yn8npRNGkfRM+3ouMERuSr/
FAfNlaKX1fbGzHZOvyb6vBih1IB7A9WS87Iiu13+askrsMYxpFmmTchEprUAbLga1dzIJeHm5Q+o
VP0U28kA4Vi78iL9uICZ18qfxS88blW01eEBIE1YPeIB8O3eghN7J42OWstggDsUUdOc6A7RSKup
iR88C3ovGYWisa3W5KXIyxCgnEHs9+Iy+iXMmaExtMhsCsy0R/bQ7LPRc9JbFDB+tB2rOtxLFbp7
q+m70QvCLywJl60PNK4FozokMkHaQdkMIyLUBNchKvw2vV2LpnGPo5nFf+xN20sZjJIOkGAPDwW1
b295C6/IY0IIDlBLhl+JXPOBKQ5ZPnUqBHrhLECbCdGBBWSCscjsTG+YALmwChjrYPPfToKh+iFM
4vUTzQ1507FYoz9mqJZml7tNpB/siHmUkLoeNe64qcYQXGDYS3Ulw/l0esUOq6smrXDBg3oXAMZr
XllkOQvqnKv798uliW0/CoG6AIlBxzIFXwV9P/+887GdhrNTU3KR4DRs/YGplEbJmw/LmV6Bj4k5
Sr1AM2EetWXX4fHp2Ifi8ipEGcGRArW6xe/TZE9BXha52iGuKmZNacsAWp44GpycOFguiuA5RVOB
ZRh9ZPEHjqLK3rJ6MumnxSQ/XoxFzo9/pXUMQm0Dja613EbkFPpH1AGjPRW8q6pmx1MYBzhHm7ny
zs+ywAVODdcJmltCBkR5LnMZzyRaras7krGk+7kmMmuUFSUc/5NCdR552NkpN3ISyAfaECP/sY10
o/9sBQfFAlqQSnToOarI6ueCWNgMfQX9cRmCw4P90h8YLYMB5+JZn5GFpFf/CkmYz6lyneGkM9BB
hKhwnWxowjwsd52b7upIk4qUo3PYYJRlLlbMOQNkRNLDZ5nP171U5Zs7OtwMpDrkCyowHCZiM/ah
Lk9TbdfxYFJRfxKm4dZnpySpwMMPNO185ZbqRDdNdmJEjry6h3On4uOi4yA5z3DWMiSdDTUnQBn/
YoKJHgVKD4unkO71BTQP5MeNI7pxvKnHjAkO2vy2gbGVyPkZXxPK4cZEtNA+N/t0X45zHJ7qvknt
IXHkqjHYtebT9yf4vBsKplnc0r3Y04A7Ejl+1cf9S3+ldbTeNaoRzatH43xVAhO8mElM8qgahi0+
j3w8eLC8vlo5IQ4R4K25a+rQf4yLcLkys0bkTUNEcsoZcViynPsuiIqD59uqvuVHRppIUY0gl+Mg
ItLUGd96Z4mfEEAZ+0pG0fAQxUbwSxFDA6gkCPSxGeoAqF3KRMbzNQ1/iLyMgrZyLWd70f6hWGim
3wnmzy8BdbihfJbjCXYyDPx3SBT6964qOtC2DNufGmca/6UCf8gJzyuS1gpJ6T1zxEA9CO1T+ATJ
vOexK75xV8TD2WG6uom6XD0ojoPqaGxFQnlD9N1PFJGTs5N4EIm5YHSZn4g4bgtsoJLPCX+4vgEY
FhFV5fhS7Nay85d/zOOn5z7X7XRMlz75gRjn4qkmQZExYzBSQ0fANdxdkUftuRWq/TsAF2Gu5Dpk
0w2rdW9ctmxf+Enn52XunDdeW9KfUAuRcJZMaorPQ5h595auRRwaz5Q3xQj7l+qs46jnL6/EQeiS
DXHPwADLBrZ/FhhapXcVJDZnl2PLoFXkBPJubLW2bzh0Iob+NEqoqj1f4miZY4++zY8CmiQS2vp7
khBUTIRTh3Ckinz9nRHCcRuGUXaZQqzkXNi2hHvjtdgJo4G95S5unOh1zbF18N/ABUJUaN6CV5q8
+JY8BbxSkQM58OrQKQwjvCqqd6jbwvKthotuT/U01T9ONSNOm5jN8szK2cM+BKDoRyg8qvjovSx+
hWFevvAXbdgJ9NVwIfYj/vBCergTQ0AfDdJgEB/LJpkOfdOFziGhB26Pa8CQfYczhe4zcIWYDz0S
OIPP1cXgN+D5/pSrzbqbKoQOfEEEW+R/+76o1d4Z7ZjvHat1dc6AM0pIsYSwYbWYvRdA57C3I3Z9
1zxPCrUJE+BT3E+agYiXeeW2qigJN5YvE1RoB2acW86OTwr91o0LcVMePW7FbyIU6ZnZ30bPVCUA
TU11/cTj5DKvaEjeNttQVbji7ZSyvUhcKoegUjPa4trj3DZr58dHfC6QmzkpcRcPnLxPOAnqD68N
ybzl6cVQkBsYSTuSwiCxcSUSD6E5iM4mlzJ/7RdGz/sJfNa0ZXwQPErAYe1O8zu85gY6124ORL4F
HevdOaN08abka3nbjg2l18DQtf7sQ6fv/zBObW6dcbU5/i3byQttn9hrnBrjkckazx7rsGYGAQon
UiDHv2Ui5168nFPDKzLz7dVJhZGmWpl9enjo2AYt8C+vz1zenDX7QtQzxJt5SChx96pdY/3+D8Cw
aPnrZzWBIJvaY4T3rQKDTIHSM4hOFIQm2gy966GZhsVcPI9lw7dRLp4l/UhEcwqNJ2WSNM9tOuwX
i6N/40E9tdvKqc1ydK2TqaORSRIcR4dxmK95djad1eNP4rHfPkRVZ289RDndd8c8uUTQkPfjmem4
k992BIpGx8CoKKKCqoDIWIYLz9UcJKibekpurKUKKl+Ea4hgE7ZusE6YyXp81ZHJrXtiLTDKLza8
k74TEX7zk++LNnxWDJvdjdtP3Xoi2p2MsaC1TXha3F4lZ24Ly0BcXqGmY04/DIvGZ18auCDVt27X
xa8NtkjypoBC5d+jmZruknP7/yOohT0Nf+z+xelRb+4GKCHrvcgb9x/K5Plhyi1Q6U5CdsH44LmP
i4ZmsJst1JhL3/rxP3QMbOki4cp4GyN7TC6kjazxl4YeupsSJFAjFEOqh7qS93EvjLs33MQOfRFm
OA9Z73apiviyJilZyJRWTOBUXwD1g/m+q4mX5DAgItk7KJd950sAcO1cgcShfLDN7xwjit6YfkRD
YkJ4znsvbxgNjGICkNhUenzo4YZQUdaGklhqGb7yO2Uvc+iChePOTl0wcxlhTipJ2ulJIhU8q5Ut
/xWi5t5jfy9uW+19uJpV726E3/iw2hnuCll4ehMCcdnr1l2x4zvBJQEymHNQRyjdmyTz3vGjjupp
mdwQQBVz8K3PucsaxPEfYuhCLs7nOmIQ1jqPHhr0W8U8tdzWDPoOnaMIJLzmPvQNoq19xZj8jFyi
gDQy1+kR2Rh7/SBV9cdaG/ytdUBk1NGa2Slv+yVAqGQ8iGGjTvkuTJat3h5amu7Yc2VrVaKMXbEj
tcr/r9R4oop65kZq2+ZaTSWfV1bMPZ9B34NoY5casGntkDpVpb+RtoVl1tTLVxTUPeDdFaeKiznl
IvzgNWfUvc/q5EqtMt4F5RTUhrZOP+DH/IV1JMCwGvuI3pD3X00rLwFz2/Bhpol6Bhs8c+AxUT0g
eszfRmcUxzLhMSztUpBzUUsPhn5BGxB2QXUHxQCt05KO/3XhWF6azo1Yu5ZINfepLOvb1M/K01Cp
6K1NKu5AFtn4jnpIwRurcYyjFkwKteFOiPcyRJYMeChLN3pMfaBpGIiOxUQiNUpwfHPj2hMDXto2
vpMeHmeQGojXDGYZNilQSgKx7sNMcJMCM7iXZRE9FAjfbhOPqCGm09CLYkamaC07/TNRbUw76rbl
1awBGCQq8VR8t4xXA0pefrHtHPiMplouCwZl3bHiEXAPKNezlm9Pc3csg4bA03Tl3O9Hf5LzmXWu
m+1MVY+AZ6ks8MHwbrzwWhO3yGi57A4mLiZ3Fwvdld/lYtgjhM7MkasAbwEUqIkofJUoo9DbdAY2
GdroqADeQeAbCALUY2cgvSFD6tlthT54Hq/fjuajXj4GtyuarbcOSf8wO/lob5m1YOyIcOwJnv0U
ZcMmz7CkHnPnyrnkJIBa1TFICbaVb1EEMPRJkVG6Ij2KzlRXhi0pP1wveXgPneK6RhuL/9IcRxns
gG65BgBxgpCCiGge7IefkUZyYH1O0C16iRpQWUoOGj33xJEcNK4hLY+hGWl2Q41GxixRzC/v0X1e
58jIlbayqPXCbVR7E+MriGcozBFM7xo/j1+gabFJ48erd920HGdLknZfQcaabwv3KOUGwcPbPQ/4
bPnzzkRz7me0u/i9sCNjS8UvCzokiYfpgNxSvEAjS1nNodzI0fmpTh6LkpJnz5nNilKNRZpAzM1Q
1sfcR7zm5DFD9SyMhcVYgA7aicYXywlvkDXbvpnH4IhH1U+PAYijc5sCeEHYURjD6ERrdYs7Quvj
WLJj2XtDRxpFGg0dmJTEGR7EdM3HSEiff6udDiXfiG3kWYsStixIQWTByiRy4STpXPdIjAyTRJ4k
MmclicTBTU+2oo+Vq+mLX1AdYJibZMm+XDBmyE1GLfVOpVXF9inI+leXUMLfdRkAaJPrxH2PYLel
wY+Fd/1sJonf1nzE+0PVWeGo66HgXvQySFIECeALDu3yP47ObDlWJAmiX4QZCWQCr7VQm5ZSadcL
Jqmv2HdIlq+fwzxN25h1922pCiI83I8v9AWxijhsTBaTG19X+ugCQJP9ssMRy4qIPZkxkHZfvezg
dlvw+ex0nI41YIs/i1/sV4ns692Xc2pMFx6axKNphXMI3LFgPfH1Js/qTq3Hzcqn7oWJwE8MimrU
ygfAufDk43WGPhdy1+HzZGansQGHtdXd7H8aoWVYWzddM0M4WUsJ23RuLU4NXf2JvRRQGxOCGQys
FBThWLgRqLZu/T5w8Dhh+LS9ucKBMXQeehP7zL6vHHhNVg4qajN4OQwN3VhxdukQRyTCdyWTIxc3
wzxJS+Hg02FdADXU2vP2U93zEYJHooYtJ67K5m5TdDeZYpFf06OjCSyPhx/PFBtTcZmWrLeCGd/b
cc7iiZMLQYlORM5RwZ+mD3fPz6HKINOEtXPCvGJHz46Hte6RU3tHwYas5PQphV01AbBPazhkuWf5
W8wjSnKXxY5F+ZbXfce8SLodqAB3lVwp2tvG+I6fpySnGJIMXy8PkTJGuWcIb+3XBDy/+SJYuQwI
0W7iE17g87nDiJJndwM2QHBIDMLnTBnt72T3K8q8mMoDg2D0PLgERvZ1JciVQ6aZvDtTicQrYFLr
HE6D1OW8V1MFb9bFD8hxvl9dqkyk6g/mMMc8JgfpnefCCv8mOaR0UuV28jvHor4rKK9GSoHywu99
cfKQ/lDslFiCfLxALVdVjixwxj6x4VUdMq4F84ioK3a1ODIMSBlu8o1moDVKbY1PKWzUuYiwZhGo
qOdn/j/3ycd4W+8XGyddECNEW1tC9d0Ph9jJ2DGqNHI3GHE3PCLbZjGX9L4EwipGyTbZ4Uq6tyKv
kB9GSIjnNGcpAo/TagreoUEO2XYK0+FOjyT8dzO2k3KPxFQ324ik3w1PBNtv2kLoM2LpvOWznC8t
Hv0OjGztXiE1U01D90bTn2ZmUx60LccWUFrYCqFODvGRtoLuzxyq9MfoEmbhscNGebIIGIuj5G39
MoOu/ANTFDbX0iIou6mtYnkYGGIe2y6VD2VUc44IeZgCsxkr4yma68q4K7om/45phv/n9BEFYE2N
ORZhoKaWgf5PZwe/X2HJ0x2Fkn5rQFXTpv2zmgf5uhpJ+qA4KP4H10j84lEvr140Y05LCfsdcDtB
rTUjmwYxDlaQ4Fq6Rsj+JStYy3fVwBnNzpjXHCEYZkmB2u8Ut/TpltHZecobAOf7rFQ41mrD4bTZ
1iC+nmFnWvWuxWz4U5vs5RRRmPWboHTM3VKOkXRB63Ucc9IWFWj1nPk3cti0dUmRRkTFyatCIUnw
1hEW1qa7c+c45qxKGqGvC/87bJIWDQWu0mLPjHQNf8KGU02Q1Eo9KKNzXmFk3rJqfgHEeM2TdLoa
00x5QzuJO7xlsH7aOHokLzs/tHykEtDWU3bKMeKelKWxXOBWjk+d7lTAWyY7YsZunmn4mW9c85c9
Gx41lZNrfGFgNC+U9PJ8tga1rzs6u1LAU4Hwuvk9Uv3LWDojvoU03dqx7V4mokP3quzwPWeecS69
ydyZnfxc+KDsQ9k/NwBrdiXgPbwJNNvh5Ck5zqI8co9tCNH4bqw/CCq8c7D3fnOiTk9GD6mA+T45
xjgp6X3O/a9agUqKhOZwViPebsIqz3mqDl0w+476kkCV3o24XOlVg1VcS+Ga9/YYh1vsXF+hRzkN
uEi3xrJaQ4BACmnuiDu9LLzxNz3pAOhaRrsjrJHSajglv5UJXW6eB+OcUZfyVKQQGsy8na+YB2nH
aA0ahTyvveDDLi5ZNqQ/dR0B/0iL9NjSCfho6GF5V3wpd6yxLgkhuXyxss8n3p9EG2Kwo+9TQnIR
XV/+c2uzv8BUWmGXbfibMsnvIm9pL37jNXcWaSQC8115xMQ1vA1YxDjsds2j37hs1y20SMN0+5eW
qjgwGiROQOvM/HeVP2ns+tu+LaxXE9Pk1pPKOsHgto+O7u23MI3Uv4GM26G1aAfCgiCuluiyVynT
5sOWHvu9VZE+tjhi162RP9MT1hyWxiTQQEp6b4BEUXWTHkRR/6N8pdyDkUDEy5EkLlrDBQ8rnNFS
2w5qLxauQwg3gfiL01HPQ73RYc4xxzKq4A2zsaHtdJaJ+7zRyRtMoByzNIMjnpIhGITqj1KV4z1I
V5i+g0IAoIsIIdFHXSTdx+0C2eQE/WDG+JKOHieeydswLvtX3iyqgGs9uw+j4z0PJEvus3hpFE/l
bjxZppF/48e9kR+pP+2BHI4fD9hkq+lEP1P4VmV+YCCifUrWocvcFdahwhBBwBS1lvxcd+QDdCUt
/JF0vJxFbgx/xADJrLIz5s7UXXnGfbrlkrxn0hl3wGmRoiwYUCUVi1CaO9R1NK63KYFcH5ekf5j+
5cFyGp4LEAZJq9qda29D2pNuORgpDUij2IvKz4+gg5sr3WMkQYvRPS1kg4Jc9CfCdiaukdpPd7R+
s7T1nXyd8YR88qsYaVwwnmuieZ9GxsqAeaK8oxiOlhoHTw0Qv4EwUUnV87G2YucoQbFR7w2pkCNz
iWwTjctvIeIZ63+vg0U0xKjG4V0YJq5x2mQV19gIMkI4DuiULAK83sZkflZUg1OBa0Tvqm3C7Uxl
30umYwpBF9m4P1BQxsfM5gq5KduFiAKZOBR5fKLWT9R1cqfgOYmNrPsU2n9k119LXTzFtQQr0Km7
BtgoVpuChgz+GRmZscbcUtDav6dxqZ/5nagN72v3IEi9IzBL/Z/pmP6HO2KEjCdo900jC2e/RJj5
IyhicH8xzezKJRIv9twQ4pAWIU+rpPaUIuybSCtc2CkMuQUjp5u+soPUB88qpl2+5LDxMJrXJxUB
LM9r3ApOhQKrcDE0wDEfc2lyDu2q5dOc6AGZQgz5HAutC+fZfu+MtBIKC8OFC2391IT+xyiB+vds
T7ck8pI/RE/8E3XC/m9mVRq4iXJ3JAzIejAThmiudf9juYjWTLz026DM0+DTuKD+KhurUcegSjhA
EBSlXwgTRL3A722asxfju8mUz+6H8r1tQ785RmPx/4WUTAY70XsymPqDmB+zOwer6szTOP7KI2Vd
2lb/MzXuBPhoX4kj7EtjUY09UgwQhEDntqK3NISPMnrghEUU1OZmvsOtRa4/N+fA7PvygawK+Ims
5ZDSxeRFq1SVDVFpTnPg9ZrvPk2d+9TT4aOQU4pF0Ii35iDfQMFGbwgwnKBxvD0aRp58jkgLT5No
SRIWMOIbWJT31A480lpgX3PtikM7T8nVNoR+t3LMuH0m+hVLuqJejdq7NF7aHnwfaC+DoE3eC6TE
A8ESkr9q0Fs0nuqlckzcsNnY7Cs/tLZwnXSA3qauCd8JpuWYGkQs26TnFrf7y0IgYNh8RvvGdSYk
SK7FsUEY3Fl5H96W3APVENGOh08xvNcu9cKs07QjYfSyv8mAEauZpo4x0Rl4WpHOvEBZgXqDS2N6
A6VWRTvls3FupMmprY9s526ek/qe9CK3fBFZuwXR/cGIanEHZbK7TJPXnMlSNO9uywKphNvsUYLn
rzaKn4BE4qSNvCt43C/TkTU+VMS6TWER0VFxad1CsBdBL+fuYls1bx9eg4FSg30Sc35bw8F7iqwg
1GeWwe2kHw+zzw9kdPOh2dZjxGbmyc7faBxgjwlxyrPG3/Dsyl689n2roMabIA73IWnPflMqFuCL
SqU6el1pnhjdxXGa24aeDNb7EzuTydhRWZ9qscNTRtL/3CysPj5nhl0bKr0fMHQIbMpt+zRXRX8s
k2l6J7FfHr2+BOrGD9aFMMhB9Hlq6uXebzmpm5MRX1q/sl9Sy+NP63Wpj6zEL3gFagyPRpsZ28yI
X6YE1iG1AYBBFbwkZzuaFERoDWN2IrCF7dWLOOo7SJGgWZ34u+nCaifGMPzQZv8APkw+WcnKMSvc
MLzYnYof82ooXkmtYYPNgZn6A/2znGyH6qtMEWm4Npq/mUW5StlXw651mxwidEXPhTGENyo9uChC
Pf6hdtv5huhyGFlcSfHA27gTopgPJZwSFkUs0iXa42Dvupkat3Pacadakfu7JEzseMf9iOpGrJoY
GI1qxoYdWk7CFbpY9mbeR4dwQgjlk5Nuy1TYM75L3iphw1xgL6r6jWPdH+TUu2/9pJNf7MH4K0B6
7SRB8r+5FNgAeGa0m5664EPi2u/9SLh1489yHHekzfMbMkkGL1yaxrNFEuVzKLXGISGNMFCVDB+S
UcX4vFkT9pQbv8V901OZoZwr/ibIYzzBMya+qaQlwCGLkVKxQSyHC81HSJHCCyspXji7j3a4E72g
LaRxiAoh/vx0BPOxAtdpAoiZzUP54lDvTgjIap6xL7fQBcMZoAWN3Ekx9bQB09HD2TAfmFzH9kZY
ZnkCpmaw3c8uyl6e61MCeYiJbnbpcqi9Hc2CIQ7OaPiWdmEGlV2XtypRfsIbxIx3kRAcfiOPuoMq
rBgP2iSGyuyrEzXX/kOT9u13z6vobsxd95UI1rCbo56jAIu3pOHJ5oPQtEvmbxCTq22Iev2d1bTH
c4qa7gRi8jEhX3JLYzoSd7Ztlp8pZ9VfUpVxQAEmZ7bM7K9dDYbByuLkt7ZsXFDGsJZnhc4Fu176
sPgTpZWz4byVeF93VV8MQeQLd7X/1d47ho72ldNkeLLtInybm+Ghqpb+3KdA/EtKb34iFuc9SQ8e
G3NnbWKgGSsoRYDa8WiBFpnRn7FGdv/cTg8Bf1/4Yngm63AjqZ0bYOufYSzLwGLXJ93lzncqFNOp
jHhvjwVnGyRIq39ImItqymNXGpcu/hvncngoIfjdS0l6DLMnVHVzImKYF+kvF3+e7klsrBxd3XwP
EyWyCHrnCVjWBuRz9A8lK3tkDag/50nTTNNoUb4u2nojTId60dE9uK17hm2/dodHH9pxtibDS8Qh
R75rA58doXx3pGpBqnO7oG3qkPdsORTRzap185A2vQZQPzXFhv618QmEog74ipoULxjeGWXd7w8u
ShNmhv/n2Rpr6W6TF+lzD3KkO9OSOBzplynuWzigGzWyZm0A4/ZQyPLS4LmbRJ+ZHChEJoimNnk0
5UEyRmyYSMJvsmtLArQpd1oorbcMdOeByjEPMpRJ/yihkAnzKdwjTdyCzMjGAj33/+4Jkhy2pgcX
ayt5MiYHlnL8Q0Uchkdchv50o+9kUHdYiLIdrRLhM5QNwaQPMakCw7/2krXbHKh00Cq7pRbCWwtZ
vJQ+aGF1/wHhTB7pyZLJl549Pm4TewLf/9fOSvgjtXb/wTkk2+X8sPKts3hqn0peixEy87sH2JSC
0CmqNqOhGHV7bN3ISqNToykI+zipsj5Mvuh+Yl7q/7+deF94BB0K1IFH8ggZ9gshl+K0GE2boNb6
HK24z1D/yHxTZ/uWe+NTSNLoN2xhoWZNqGDiFc5fJIcWQQZJ/I6njm9sJN8cEitdc3LJ2Kugndwv
sKWQ5qvZpmwIpMzRpl6PT1TM2MatgXBcPZvGAloV0qQChvwPeEot7tOa8MQWAFB7WejKeR57sBDk
zeKLn0zNv7htu1volxmR3Kb9THgqnUnT6l1EUesz9R/pySfUe8cJtT8YinkoKSRGzNkxyr1n9ckx
N9u22PtO3d6EoZY3o4jUZc4M6WHMwzmIuaHAnYeUoviVdGYAJz7e9ZNMzrZV4C+bpv6GK9Q8+SjR
H1mTWnvCdBnKdtnJhzw1eoydTGbqWttG85FwqOShhYRSh85MnGSpk+OE9fKzi6L5R1n5cm28Pnuc
60XyTKDXwmtM8Sg6RU+0Lsp3hzrVXR86/8G36uilAGnaFZ3xbYyU30y2To4uLLHVtF9+dpOFfr92
VIRFrJCuZPyTYfzgElBaF0Wh42bUdkIWn8QZvI7IBWkGvuIaxjimNmAj1SnSygbnU6ZPK4Bro2Nq
pdTIJzsVNXgNYlYds6aVe1fy0/0LceX2vmTHo88zC+oRG+9gH8HC2IcFrwOikTPf00Cpv5cuNWBH
LKj9qa+JXOA3LcuOUQqRMSJoPnnlyeRlRt7fD2P7fqixRJmI/9g4c/Wm2Zr8DTi1d0IRpKkN0iaf
YVjrB/LK49MSR/2p5NVWkoalNMRRpMptWBo4fME6cHQZvT39DEswFCo/JH44vgJR6S+UXhc3sfaP
gOJwsLxy3OWSCEgKTa0T/s2QuDvgNmNNTEkJ3GRBWpmKGTZv4tY67QMqT+UXg9Q4BeXQ0xWIH1lc
FH5vEVgG53b4BozSLYe8w1BDSead7Xwg1aYEoBM9ggT1ZkonHMu7m8fJBaQxJRL1vUuGXwAawsIa
pmJ+7njx9m2V4OLxJ0UBxpohCRxcUu/lSrt/QnAWag8ezjrjN+MGhAxdSGr/pDT9fcKI9MKtEeWp
L1yuf0lKWdsPocXxCQU8EkFcjU29HXGfTBc77vD0UlkXpVecNxYNSuw3v7YSpr0tcg4p93j+uwrw
cJx+okTieaKMNF42xH0wNItsksW2qPlhILip/KqTlsjFnBY2obVshIeIMI4Fn+8xvmQqhvAp+yyH
/TIZ9zpf8TK4ZDGYtbzZ6GFys+fMd3rULJEU3GYyncZ08sT4GAq/jZ5G3Eg3GEoYJOLMIAoNn2UP
OZCh37Xt8lhj7WBCyUuvw58nWs57PpikU2GIlZ/p+ss/ggvkhrylH8+tXsRyhmVZvwBiBgjXcqwG
nlCtk1jqitC7Annl8kuKirelE8MaAlKWGfy25Uh+0me7QvsqyTJeLIKufBmSvqDCyIv6/KiBgoG/
n4CCkQCtwb5BaDcPo+oIqKRl9jFiUmUsJDSnVk8ynXC6qv3LkrT8VhLTWoD0wf3dQuKzkM643uOg
ZQV2C5+bp3ZiSB+NAdtiP82e+S/rDKpQyEqZlwQkALtmVQOn5D+SpE2XzAI+XiHleRwH130gqVPz
va8FRcqm4RqXWegi3FtKlMWuBY1SXwrhu0cq2czmNGY5FDx3SsT3Sjdl+tVt9WfL0Q0KRRXGJuW+
8MLptVuoooGaEDRUqI2XRJjOn6kHVpc89up7IBDOIx0t7nvEw5wVFh30pQtZkvYC6zG1vsDKDrKo
gNn4vF0hdxqfwE7NE3xajdBqFZUXYLoU3t4tOKjukL1wZNBzdBibfHy20Ft/jT57pSYYfEvko6WS
ZSfR4EBO0fM3aOEzpls82WFmzdhqm+kZ0op3YaVh8IhYzd8xz1PgQD0qqhqY+TDTex8Y5ya37Hc2
RwQGXRgHJm3/LWmnv9lOk4DuFJY9NaCtO4V/bLDZM0oQc0D97uMnfBdUr+JAiP/ZA74OvgyAq9XP
zOP6HajTWRIj3UxUbVf2eKXRYVtKEuLA4a6EJG/eGlf0GSLJ3b6rTuJdnMaWTnO4uPsCn9VODIrY
HsxD6hYjK8BBRchV1enR6rocS4g3HCxKEcFSquaBTIt7rXsk+G1IKxfognkMyJl8YHAc79GtzUsa
1e7JlJ74cPo+PMPJo+HKM/zqc6kb/z7Tq1cqdF7yAWP7YPrJfzOL/cEkY02uFtRIhcEm9zlIO3pj
Zd6dN1nTvYA4uM0rU0EOJcGGpyF+aTiYyY3T4w+FgXhDXhZvCILePXpd9RuFQl+9ah1SwnuwQwAs
cXB4FzcX9SMTgNeuo9Ry7FenfsZUOlnCe4qhv4KJgptQCBfrSlsXxOoXB1pFDuwKSPR74bV/Pnf1
ALBN+DWDUfoX0sXNZqydqwRqGGRhPW1szzhyDUP2Ljxe2CbhnLtBCSJnquPFk5TVa2TIp4ER8yRg
qwQtPZEPQB0yzqk8orhzHaOMVEnnh0ZQWnG9SRGs290EVP6+1LK4sMyiwXk3boQJ3opGXaAEh4Rh
YzNmLhyfxZLPzsZr4RfnI0WmJU+cPYoyNwecegcMJqyL3K7QOwYcibP8bElFbPrBfvO4Le056xQb
4uuPbu2HD8Zk3aeE5jYDmesAUBI/qi7vd/Pi6mCe/HqHElzuFwOO6CC7+geEXx9gZ+2DznHe45k4
JKXsW+Z4wJLgi5lgOSz4puvd4S1VZ6mxH7eCCq02xG+nW1LPlvZf8ghmHDXCEGHUz0L8EaijLu2L
i5H6VMaxeuckfpELRnHRJgkNyRJNdRCf86z/s5rsvoOB0DXaspFQzeZih0V6sF11wq3q7JQnKzSd
MD5iTc73URujIlZyDqq+ta5I/t5FJvMFqB5aczi+ANRxmIWWvY6d+YLP8isWg0vspgWOjVs5wPP0
DQSSA1tEnyQ2TnARlHyt9sKIYOhiReN1MNFScirfeUqYZ9o4cPVMtbtrJ0eQsbNnp9m4cdl8CjzH
wdhU0IGbEdfwhZpOV221y7uBbwZQViE2k4eFlwOPPMBEsp6a1dvA+Mo4O+fOvtOAJ8aVk8fjCRd1
W6mHBu8nfnQR70z6cJHV6ClnWt0JUtC44a3+SFgMa9oo9CbW+b/C5uPTe4txa5kCz57ZdkdgLuO2
9ZLqLrT7V5/b43PU2khNKRZHTe9oF9qH2rWnH2FK1gnHu3NRwNjBQAaBuGgDmGtAtQjrHaEeZQ8d
1JhD3Rs/GnjxhlqtHpMwWQtPqY6mDB5FRzdp3R/qBXGJZPlYUUVP7NXU3J9yX+gHDGT3BJbpGZcm
VxxvLqu97czhKXcNtl0m5+QclwPyBoCAw+iaghMGIYaCEgDIkWlDfy1NBQ45W6qzU0HdoaE+SXX3
Pca0XMLTcMXAMo4dcwPbqydAKpKHBuJQAFiq2TV+nbzGwvgB1j6MZy8xQGeSjv7DbmyCk4FbfcDz
X+GbTij5NspJBktLeS3C6TidmKt5D1b2cIFmYxxTd6ivdLGknyz0+KOSxuFnid6W1HN1pQrCvbNs
Hfjzr1MlDhpRSz52BYwBoljIHlbEFJWy1En76BapOWRXL7flxvcs48brBuPK+N1gvEkPEwLhp2P3
6j89eHhnRDTPW51GnXXi/Mtan3wOnRM+Kt5KF3TFADOBd0/K4U7aLl2raelEw46bwXupMeLzhgVP
1bMmJHT+FFOODbsaiJDy2edI9l/SuTjK/Sbb8Rf+2YyXer6IpYzeE4Peai+03C0CnUcvkPqe7flf
M2r91MTUmDvASJAM8h/TC/F9xMudR4PBY1Pj9TKj4q4pmparqJVhXs7MfUFdz3bB+ZFvpPTqYB4H
75WzMGmOfGClHGgwOaRWy1upcf07bz2yDwnqI+1KQDmiyBSXemp5AdayeOG+QucsX+vJMSu4HXH2
ynrFA4mLG1E2Hv9OhRyQSm5MYEdV4T5yw3+M1rERPFx+ny1Dc7bL3gow5VfPVHOHFF1Ty7SzTMrb
VUTAsmBc+8JPRVv50L+2Bqa4ovQU3X4VvKTaZZYyuTI3/kob4fp8m4Q+m8P07jVR4PdYrErCNctk
T3DXy5ortFX8F9lzXdPtYUBccRkJUbHv+yR137KF4pZpTh9NqXhlNa08l2MY5G320xk5iBso/z4o
QTXzyyRlRrAp+q8zluFCogfu0sjzGq6LfnB830amT9rDHPfrn6GLHpUVry8/Zcs7w4u6QySS7oVX
6bw3xwoQiFP0+YerlPo1J5H+4i+DqBIn1Z6OuuovdMNrkhCG2Q9D/9HZy6NWKeLCxBVr21MMEC+q
uymrPgw93BK3/YnwIm85VaUEpibzOMpS33EcWwukV6BLxrlmjPVeYmXc8gr5YYI7gySdTtXCg8Yh
ln2y2pnMyNRHyaZrKWEbdF3skWDLgxxMjxzZsN476leuQM+qzUISIVF3ycwye+0W7jCDqynwRCXV
XA6r7LWyea66RkTUFfLvcfD8Azj2f2jdCyjrbp/DHLskGf7KBLj3ia+Jc18Z8WGaSX+Ndhmmuw4R
fNeWFkTrZBgNzsDcNWT92uLF2XA3B6siGHonswDSKentyZy1Sz1f5AMJu9FkbYYKHXaffq2PYDgK
ritFBWrGv2YpcSw3xIFBmIdeLndOTjTnpRfGr+gwYZq40+UHVh5s2MOLQVWZgi5SkzrCooCKvsA2
OURu5TF4l52mqQ3CqAFx7zCM2A3LMTuaXSOCxnWKJ01ecF8lq1aYFjRAdTnDcKEeIyc9CgJ8REun
7hv/fnOwHWMOaPtj+LZcWH3DUN/rJb550GkYSSA6F/Cc61UGt4SsfsgoJ79d1j3zBRK0dubTS+lg
eOfKKn9Z02losIlV37I6b+8tsoi0jCIdW97w1UpJ2GWjRXKLRwsXtfKjVd1kiMoAbkLXRqhRSX3n
9/oRD+FTLTA9z7QWbmCW/Pi6rC5gaKp9P8dMi3ptHc84HF9ao25OvUr83RSRQHRL5rYk+pmLlpej
MzkBRo2XWJSPdd3yKkUanYBwRO5xZBy6DVwzyQlNuJC5Q+Vj4h067RrPxB1X8ZY7tYVBd/3uizd7
xdOlPmMOFs38aMj4aeG8gxMnq3YR3uknI+yveQZll6HC3KPVmPvaa9L/THwEPGb44vbSzw4TAtae
J0gLsQmL0p6aS0kDvTE8JcOgqfkhtbHB9JtGOInW0r5EJR+1JLNChdda6t1coplTJhiAQPPnrGvH
DQiUsOlFYHhZgIFv79rEKY9tGkNwCmHMKO8v7OI7By815FPuM5n3zTqgTgv0kYM12vLe5dF+MFIS
wBOfizLk5QjBROzx7LLSIpb2Y1CH3vjiyajaJdJLX+g+ODdcc+5tt7H/kavhVDek4YdNVHdF7cGA
qwdvz03tLfLMgZQtS5FH9maecOtUC4q6P84j5y/cwDtzHTp2RsjUSjCfKu3Ij84giB98wxlR2WHB
ZDZVCeeFXPR9Dj//7C6gE/nk1u6XX7jdrTXshxqaAScupPkTjn/8ibHfJ5fYg8hvMXBs8LSnj0vG
3WQYaBVI+Xa8hm2RbKdadB8LJzrkDwq4odIk52SIInUqJC7VCj2EWR5NDHw0oD7YPaybVh7bB5JV
+Y7vWnUAdNCSaIHr51A1B57ZxazM3EljEhBSfijTZDzCsOMnI3PjgykUGD7RsS02yYeVGskl1irO
NZ5I0iUzr8aL5U7FszNF/atuZPNQZZEZdPEyvgjaANDvkIvOnUKnkMV8yTWFOpVVMBsalfUHxNpn
nBzXTJVLsdMOWyAArCJKhjygZ6l+aOrODoZOfGd+eZZeP/5qdrgLAUDBs5fwy8S1y+7+Yn7Q+SEr
HIWvsGngAiTpEvYH2h1GrqtheMW+PVwiHan0liPWOMEoUYNOSnQ89mtWZgKeqBCbuO46wWmmct8a
0hN7h7roq5sgSBtLj9Mbw2Pp8A7IuifX9X7FkMRoVa19yOFp7Sc140nOLF/CZVbT3mH1ChYGiUPl
8b0pBheC0kSIKKL7B/96s97rzAkYDqlbDOtOtvyn+6T5ngv3v7ns1CHXbbbn/h1n+AgLvsuobccF
dMxTKgvjy6urkAqpNb+OfZiIqWfRxwvtuGExzYcNcNn/YPeSr7R426x0tW1GA+eBxanfNj1lMvzh
oWHE617PLl+duyqqydYTLHciOtqwUPfWdvHTkywTzHJNq7HEzs0dj0xYBLjFsWKbw/zeDVYFYIgU
FQ9Lai7zl8HmVHl2xzHFttGWfEyhW2FW7GNugggM9MMk/EQCDDvKPUAO6E55iUVoqzCQHXCutZw1
k6J9oxWGaC9MGUeeC8gH1fjgYs/i5msMOl7nMYwTmshrlWDEM4e7Bfsy4BXlyv1ShJ9M28vNIUdt
bgipW0ckKn0awCu8EFp2gYtgCnxrXA2nHyticTP1OB6y2Mdy2fO3m2YX/cGfHPY+VZhnIvFfJDfK
44KBfTXT0QhbrL3sxgxNNICg0pR7262cG9N7f8kmyGOYrxDwfC2ix1C1ap/4fC6xumPQqEe0Wiv9
oCemO8eaAz4Lbgu21OUcRsh+OJvwRjmmo0Ny+Oe8wKU8xoZIHR9tGZywf8iQkZW1Y8/agJqiLovu
Ro8UC+IaiskGzSE7cHiw030uMG5g5o/Fq5Xpt3QukSHnGcYNsX8b055s/rq4APMJpBTV3dqP7vyY
0bO7GWJsRnx/dlM5eA94bdR9i1MXiDGQxsbh8DtLOpV4H/yX2IMIwmKOuYCNb5Flg3KFMwdJhh3u
1CzLgAWkzkJUOe2OZ7rpl02y6Hyl/QhxGczYve8YhI9EQ2y6eSCTgqunSqcBAIZ5bTxPIiGnxTFo
n1PMvtjVgopwNBuuAKUfx8fea0hbJxC+nbzzdy06DDZTnrxfTFeY2cPeeQ1j652f6qqA483dREZ6
t4Tu8l468AurbsTS1lrUaS5JeRWZqfeenvFTp82NHlKO9iFY57XxQvxF6B+wANdzDvqeIBgPiYJ/
yXpgQDTnTQXUEyaLy9OXT8/c7rwWC09tVkxKKX1lNL75tPM15YUWkoFSytDjsNRl+3SdRENohVRj
TB5KCzb7HcnYTWWnTJH+SGsUpPDHOnX/5sX71xPkJ1ADmaQ36LzCoZTjtuwdTKAL9ez7XroWu5PE
+wmfEBZnklaB5ZWrc2Yp+Qcu8pUMGjXuylXJJy+SJ0Ke9CsIQuzAyhn4KfVauGPQPh3eZpggJBbm
fnrg/ds8TSQz5xORc5soFf8z4zGYeWqgAfZUxjjX1BLnHufrEVG1OKZpT0WIRUkfFzx/x32g4swp
sOpaUXqZsGfcPH/axXCFD65pc/7OzZ8lMg66aWmxzKEsNmOOvhVb/tM80qvgTpSO5HN98mq6qDCB
GR8RZb4gH1sz5NukFsiBjfgquyGuA9pFwYaMkEJLJf9H2Zks2Y2jS/pVrtW6aU2QBEG09e3FmYcY
T4yKDU0KhTiT4Dw8fX9nV1KVqexuMssqM3UmEgT8d/+827MJbU7FgtWLakxzHzSzc2iS8UpxoCxO
OwMxAlcz40nTM9Mp/ZBq6zK6TrXxoODij7XQcPPRmSgAqrG5N2MLPqajUTO44lbnD0PvGsh9CuzP
XQFt5RqJCD4qd5DzdkrnpTjbMM+fFFJtdcIsgF4xNO1xKKoRmGkThHdDx217z0C3yrdTlUF6iOei
H3fSX4jFbpj7lS2xm8I5T8118a6H+mnKpkvq2HLj1MMPQkWTWc8Dbkv0IXZ+ZqEHEug5odgmgrmD
RyrCyCZBD2wmToaHItH8gJMtf06dNqcQnQ5bI9JfE+QvlkXyMJrR0W3sYDHo9FVD4D0ikjsx0Z6m
CG0yx9yT2Rl2CzuHTRQSB0ataUR+Dhb6XeWcjzeZl0N9Eyqq17kJCp626Wg7a8wKlHHPo/PKsl59
sQtY3gyHy2nbLGp6QmsdnrwF+nhKDPsgUCRPuWW/XgnZW+ol2m1kO/oZ+3NH1CceMYe7XcuI0jYn
366DI5sJkBfZpLbYzRHsHEpaHiAqzDmZ5DolDx2FN5KnUnZvuYMYz8yA5xNkFR/rVmC6AzaLUTPq
wMCUck49qGEMb4VYoEp3Knufi9z/bigTunhL7r7S7MpUoC6GYOWAhuYuGqgOWjOsisiIhPRgF0gC
GsABsEnjNS8pf/BbnVdm1w/eFrWCtsSFoO6Ot+iwLRskIWhW8XA5+SpMLgkwttsxAGKGJgZJC0Rk
Ou2SeSKwUowyW89qaH8GFVP5VtXIT6xUu8DnkF1x7VpFMsdbcBOA32vyaAcQdjXXIEc8emtxNFMr
myYb4FFYoZNg3tjERA5JodVdtWTfoItH24U4MdE4VZ9iv7kr2uW5AlXlDIyMgDJRT2MtzVcXoR5q
VeHF9kdo376nmC8WubXy/aIGCRHL/vpaz2GZ5J8FVpCtrvsaH1aiF0KsVrbrm9A72PCd8Wzm1dvi
p3svKR78OPmV+SwCBPBJY3cp4QTGEDy/zFhfazGkoiI8sdJ1FMNMSnuwuxE80G3ZIqAR8GuL16Hz
M2Zl4LfRYVlgG7xMO4tj/9Ee3Ox2GUjbt6jPKDcMikyoDy0WskPGKUGRcJufetreH6hNrrhoZlTg
vh52ie7kGfmGo7Mq+n1FmvkmAjD0lcAUACYM9Ak5WXP8yJ3qXs2zPjCVdnBgEUJfplrtWhV8KQq/
z5QAseWAsL5nyYHQKlO+BG7jnZrYI+BoXUiB+dW7YZIQUEO6UD/TDXItm14cqsB5EXrKKzItef1t
wp5DfheSVLzLE+U84ix/pMTBPbVXXELoBHeBseQdHkGmmQyW6akVGdD6OHyMmVJuKLZ01AYnfUcT
SO/qLSzI+aXuO/Ej8jEBOwH5qD6txL3pBfubGqqzfSh1429kUxX3hU6njUuy6QLQUOrdzD8uV63r
DnCyMTmdGXKaV1equtkNQzw+ZUPu3C1pyOXqJumBZGR+Yi/IhMR3CIgDr7zO1dncMjqi33m08CT4
dd4Nl1FJ871rIu8b+5julEWztTeDSM867jofvcPy9kC2xCcifvxlzwLDOyJ5PrflrZry29Eb7isG
SUTpNZHxMU/yy1L22Y4+j2vXCqGntR59FxavRXk1ZVXHghMvf/FKsNM0STNVoJijqr+SBByQ07Cs
I8TywCMuz5SwRM5ZLWUJJHYUl6ae+EO4Z2lvz99F2ta7kdNKurZtuu6lp8LdOJXUiNHgAZtD02zI
5PMY17BAUa+qZYZlxED6UE4iCol0dK51tFjNyYBV9Xhpndqa0GBEeFPXpdMf0o7f4mkBXASWM/M5
GXsApynsoTRzgLWxoXsUh0qomLh70GT2EnjkXrQhtt1Fsi7UI/wySSkZqvhAMpTWYF98xkwt7wEk
UPZt+Cp+xWrJj30+KovZDstdadMPsh1Jwt0HuMjO0Kr0jiswf5gL+XMg9bcNBSzkWIIxJFXQrEbu
tnQkPD37A43q4CfyLy0Jk5EZYQzfoSH9Sk2EIN6JfNy30jo4ssiJ75WPLmcLnPBEGhB0KGyITIzn
BVQYIwHBEET4lrN3Tc2XQnLqCdQ6mV06g1BHzQSKisHmDsseII2pxOHtD/50u5DXRQuqZYiAi+SH
KRHF1A00pKzSrw5RxfgA37Srl2fZtbG/bRrVfgzGLnK6Goo52YQTJtg1iThuOswR/fAKTAmzjVf1
9o2iRfuk08zST7Sx+VslanCsJfiULX3Rzi9BGPjR96JwWE1YlzYDxoL3uIW5t8piz72tw7mjeQ3T
9y7VyRLucbiXDRpQMVw7B5nSZ1OHfjI5bZc8cQCc3C1YTOTssg6KTWtN6buMnWzncorwPziPj/3R
GsyY7jy7pYoUnhYONZ9V++zMSf1YNeCpoB+H6gP+vSoeYgRM76mVHnMlIA9V/DjwMKi2OtSmvAe2
LTn20SPdm9NA+HPaDTK15FVEi2/ahCpHMyap+8Rck2iLa0dBu4KEQgfhmnNItEtCAsvINBRJI4w5
FESbJb8hJ+pSZl1aAXv8Sc7DiJhBwS+TKgSMY+GpDMUDVyT23mqAopXQyRwYbyCSnXMGWymzTM15
9h2RP02gW6x9l6jRDldiqCv0EFxa9GQt35uCdrqzB7zoOxFVZ5eXMlru8V2mzbYJ22h+YatGgB+d
PSk/A6+Vj2z6CrXPvSAk2tgjILWFbO+s3M4ETe/Z6L+Ta67MvWuEXPaMA3C3rBaBNrieY1grZoXY
1EM+zEB/hlZIGCxxPJ54FS1gZm1NXj5x+3VI1Ry3bPZeGHY17eaVeySqKL97XkqtOTY2ueERQe9r
mIr+LmGQmN9E4Gpx0mAMOy5pU3h3ogLHe0tXQnnh8JfJAwegkWU3m8gNhwLM6CqOee+rLIBbBTmm
h/048riYkRN4Wmpd5NytnkPNQK8qIzasOsk720OXSkXbFC9zk/X1G4A7lfILYo8HSzDsmzBl8F5T
Phue6BCzxbGIu2i6YdA+S/p+OW6tgevHb1XRVGozhj0RloEv/qZIpDee8JyVLSQ5NzhgAWudV+K9
dJp6VIfuffbGnykNHa8MQ2r5mUxecjPKjh2qZIa6Bd6SnWDYdPf5KMqDfQ2TVDZtVCvLILEjaPhX
az+QnFcUtYwiylJF4UfFjnV89HEfs4bRLu0WlkeVS9WW1+Nu0ZNh8tswGX9NBJ6rTSljVe8w4Ezd
j9wadPQjpeV8PNnO6GQ3eaf64+CjmNIk1OTXLPrY4Em2ovBkcBzZF6zZ04VAIjDAph3ox/aLBag9
RTgxp587zEsO9reE5WJyE+xfi/T65KYkA5fe2YVDf2M0O+nJxTJuoNPEHlMyzspDjoBIh8OhtFOM
vqKOMlwybnSJBk0zgcwb8vZ9kdMS2aXzjYWJu2PgLJM3aylR2r2SduT72g0tDLAuEC2ftm91m05L
8Nb3eIdX1kRpfIgE/1obIzflFNqXoDLlUSZ+9z1ytK/gmzhSYK4kF3bWC5TZJIFvC/VuHsqeRlcU
D/TitEr2iGLU841DZMd7xyXgwMJO3IAVh2aXrgnxbONnrj5cP+pddgrpQOhvYlZ/NJE9flIQ1b8v
GYpmTOQt76ct5HD00CaCe3O1XYjQHMO2drB05e2CI9yu7eqUguUAsJpFPWIbRS/FxNgFpjTIIKLy
7uIsP0Qvu/GV9omo3aVTlV5tHnFCh0c9JUG6b0bbu204ii8XV2CDyyAcqXJF7kaS+6eXh2qjwdQP
8UwXAz4ySvtWordo/ilLRKDtwKwWDRZtvzu3Vtd7CJqRCu5sqPwhYInE+VZxmIG0CM9O7GOatU41
mvaEx9SxXoCqwSKgrKMP4L1eecrxuhGMqznGtQ4Q2VOQYdKvkZBSCrXzNMJWYIfVtdxalHDwXJjB
2BR4dE9dUz9nNXwFeTX4vpq+cfWvgXBwf0/etIInLwfCLhbDTawwd2JubeTMyla5PAV0ue6qENfk
uumhV90kY+8MdCq4ZXw0ATuEQ8+cf4tjsXtxmwQwmokqDq9Xo81ReRAbcOwC+KHISn2y/W+3dL9h
KoqAaz5oh9Hl2Qise5fOvzoMu7ly4JI2jDbx9tEEdNeLPCBznZAApy2Lqik6BKbCcSvSd4PGvZyX
9XEQV2OgfXXS7FKj4180ZIjgDrnSL+6wW3q4QLUIasLAAuUdKTKVijBXOvLoUbHdiZ3LzFPduzqK
mawwrti4C6zVDZvUbL6ZOh6wD3bVoHphNKrPqhirV/IdE1ul0mrfctupt1lSGPHOvq04JuxOmDzL
yAf6glm7fTFEy2MGL66/sRsmknsnCqFw+XFwTIsm/KlA9aOh9+YMJjs8Udo83qhEFJByeAcejcat
22Dv7Ih9pMz3IIVK7AQtBzGGXfwNKJ4b5/AC1IA9nqNjvMNM304bL5aAAfFQedjHXI8BLGnFeBsJ
gsLnstDxtfGi65fg7HsODK6xJ7vScS0Qfqtkn+9b6AMMiUplvwTlFdwMBAtp0VmSYpsxpSzWup7B
5ZO45ByXs6qs06FWOW11jbuO2Tu/Jr3S93xM5no4d/urzXSO7xXDLWfl9G4X79l4t5iIKd2Q9w0+
3aMVMJglaD7hOQR5itctqqXNyMKdX13h+a9OPIjHrM8Ym4/XRoLboHGb7tam66S87ZBgws+CCR8r
h6NYT+HRUWx14IiJ4ojWREtTpJLcSjaaGGWU85jg+j1YY+LyyMGU8hxNhbpRqhutdEV5jZXfzjZn
HuhUMWD4iXXfrNrCUu/sTIX1aNuMSd9tiKJ7rE75a0+gbvzElAv5jOe5G7+rju3JHh+7GS9lOsfU
v0wKL48/m3nTGMpAaL1VHhkdVT26gGpnktWcXTc+DTr8bBXxivNSpAP+ryuz9a23mnTLodhcuCbC
4YaknvNM9wgN5DaHhmPCdFUx05bRO7Gpbt7gkNPcWvzk4TmEI0mS09RbMCA9xUijpdZuO5UeUyZH
xv6dHDggncAwFnJZgVOZ8UPVUXIFSLhk/18QNiLs2i56/BxqArB2XPz0RcAf62CC3DLPGl08X2yh
D+Hs6CPo+44RP7fJ1p77Ojq7E+fpdYbPvrhPax/2A1IWe998rH1wh53DGM+xMzgflfJbC4eXlIpM
XeCQwVUtnlzol9rf0uPgTx8aPOmdJfj1nA3K8fjal53llhuar9p3WNl0hteGjYhLpqI9R12tTggE
cbrGCXEVC3yPC85LvYZEooA5GaxE4DnJUXq+0McyTVS2diyeGCs0WOyIsfLHLfGu5QYJeHmPWmE3
+36ufaSXZqYMqF+osiKbNq4x73k3JcA8OH8yLtNNRm/oQoA3bK1X3J7hMVCNYjEEW+VeKqesp8eE
vGeVrnPoROTEsjoK5E50wjSPRTyPjC4goRIikFhQuQjqAQyJOxzRY4cbDFkOlckzbBFLyhsF/0Vv
sCpLCBVp1YqPGrS8v+kbds3rFDbJjF1FJDoHQaXK8ST0dUZVxY409aaCLqI5RqtRzv0mHbkmmX7R
O53Tws3twPlrRygw2kRTL3+kpO5vA67SA8XcqqPYb6mmi2fZ6MH1GAJC70igABTOU494fYMg77t6
ajZyhiuXNzWeWlzV4w+GRHH8GRj6hm9JSecETx3aAXcOQmaICzNts+4x9nqG6W4XlPke9o+QFzRy
6PWjcst9XIcWmkAdFkTjqLAzA2H5g2+TLt2mVVqdMRDk26G21SGasJ1uigr9qZ8kzClVxurKnIz4
mpfmliJi9tKRHNt2i7HO3SGlj3iumATWcHHSvnjupiDLbjI7GCsM7ov9U8e1+IlQA9G3slwt+M+B
D37U3DByszSAbKKpAxe+SvyC0XKXey8kOb0NkYkenFhpnW0Cz2zq0AYra2PyQJQw4fIcEkgIcgEf
j1OG35epHbcDlI7eA0cWLZA7u9JyTnXk2decIvPtnjjai59bxv9ut3FziyF8Abpkqj32BNpPGCOl
Lr6fud9BGZsY9lc9ug20QC/m+0idfgtisOFUY9puJ2ss6qiWwXhhB5dWL7DbcB3wlB0U2cGOXY2R
M0+Begj8YF16eDfnasJXDvE/Wle0Z+JhNtacPVIcvQT7oWerdmw7L5SHoIqEec6vySKkdxAy36dh
nmAClpCm0qtz2pjTAqKMOLiynZ4zwRIlj7jCG+8RgNZIHswbAg7jOrZg1VBobcbxBFcxbmjnK9n2
PMOO4xy1cfwrCLPSltxKP+mZtS48HVuONSaNH4KOEsJVP+AlzLBYZxW5OZsRFFUhVFK2W6PG7svL
r3PwFHnm1KgAzg1HUmqvnK5+qZJI7xMp3HoXOSIOMHJJ77mYWv3U9Vn3LBodf01AFewPCZzhinoP
xE9shyMu80wOD2zaY5Ak8YQhIZP1yIM8Bu/T8Ke0ukI4tboofrb62fqGSDRfdJR6IUUTAXxbsH2Q
v25CeHKPIYf1r9rWiEWsBf4zOGzakPJs7Of7HDD6rdEdHx5ogkvjqjcU0dYztefQhVrT/9T7cdVs
C0EwdO2JfD5bKeNFWkjF8DzFTfxd48ASOzzucfEQGJtASahJZW3RjlnV7Il9RIT7+Bk8pSVPsxf0
E/ueHDA3XCtZlaC+MwpSmHwwq7N7rW/JuhhDsWtNaVDhI5WdCyy4OdWq1GySOok9se3p7Tg7hgE0
ADc6tpnl8dzbYgcMpwdCQfqdJEj+wkh6HLYN0+ujKnwY/wCBLovD6OXEkdQvThGTzx+x3QyvgT0E
tyQarBkJI5jpwnaAhOpIjN0HrZb1aM5LjSZUYaLiWXWXDEz+aAu2zPCNkhsMKph4FkZmYAZDIpfa
xjwG5nZBIGNZh3AeYIjxKqs+T7TnVmsG84yC4r4dmQtSVEWdrwz8Btow/rzpbhB6uB/qTt05SVU8
+bAMw3tryuindcJhojXZqE6LTSlMy74vNLraOlAvY1D7dXJIeiNfY4+uuiNDetU+t+xeCJ3nTiw2
mg4ZxVHaQM9dkYMcQcxYoPoF1YKHsPGSHzIW9Yv0GgA36WB/5mmuT9hg6l9dYnc3aRJ4Z5NHUb53
9EBBkiYcgVw3FsnPYm6v2FZ3iQYKdyz/ToUMt+7aOIw1Z0O2xOdZ2o1zg+e5rQ/uwCfGsQXZSMcl
Ia1qCpIaGrLjux/e0FlHQvbt+EomTdvI7hxIgbg3pI6/qoCH/33hFWi9TCWWSv+UXuult/nYpyhM
DngvigR4pGC0C92J54vg2b8pqQ8WKw147DAMSzLccuzATU0+niPClKYgDCkyNQvFwQs7zaPvp3hi
x9loes7nIbo0BM36bT+LDJT4ErvuPWYXq8eSypb/NFGZwWvMKWGZ0A3Gu4HHw6Ojlvme+mDfPNA3
lH8rywhJddSRD/EhMQkBtOtvB6AWp1JJknnTEn+xLp4D8KI8iIjiENDuc6PNo+VpMMhWKgHnrQbW
HKe61gKn4OdlrEF6qFBWuFLVyClhxeB0tKB3GDnB9uL9nkJIp9Q3SNMXw5vFRDB217IzxMOQo5Ip
OqA1g4t23OU6+fUoOb2xa1YfLIwIcshIc/waAZUzpMurpdkwVycDjpQyqRePSjSI4FhH0htPt6pL
4AUCnTErHlm6uZGMnN78cALl0cGIyFFKqohDfjFTk5rCdAAbMXkVGWcA8JwspcxoC+mIY4q3omg6
sC3zEEf2LcfIDuteTlqTIbpbeRkZCYIjWOUCb7FQ40nGMrdCGzqy35348trKPxSiJKkRNZNFIV4g
j66vshZ8CLsSaLCAT/yna+zYfIHKLfbRKM3erTlyfyl5vUh6CjqOSjtMJgeTFJ9T6joph3uxbAaq
ztWGHm+uxrGvEVrjnvq1H8tIgvWQVxw/7hJLmerecay+3jVYw6K1GEovP1rtZPvEr71S3mZRhmGS
Nj6CJ3T2HCauf7CY7ujbXx6W/HxPko1lM+Vof/bHCIpukuX1PdhqHuVhZqbbiomBrVdNF9X+c07g
0nsivVDk0Qrzk7XF2oaN0ECywvCnxzcmgbAYEm1jk0cxivByGMu5zdl6vwj2IMXjkpbJk49iy9kN
3fiTog62doEXNY+ibdJqQ7dCcC65r78Rd1xgJpPf3XIgQyxilimmbCU5ekyQ1KvCPydVxD+Acg9b
kNaFAFBnazXmjvFaAvs0Xtzaf/WFmg+gCTzSsiUlhYh57qpXKYTfMquPrWsy677lDISFQ7hyuq9Y
T5mIMlIols3UqsjH9aLd5wQUII6oRJf5KWF2vtYYk3uzGYvUaW5x0ybFtzLGPfvh+f7QU2KI6X3t
h203rrPEtsKH2CIgxGTdY4dAHrZy/PcKpIeyVhH8MeeNEBBDMkxdOjtiPjK3zuQBtWHWIL9rGuJC
Ikk0H1Pyw2rk760F8aLglIN4f2uJMAu/dIVuBauMRRms7ofhF/UP3FZNR3NBYYv61m1pQn4dJAL4
Lu0dIwhh2kptGUeRnIu6cdmSQqB7WDGHAvfSeYu6CWbIB+ApFnVb0rGiGAPNSB96m6PnML8BbPmM
3hXjX2MOyiYkIJJPEsrlEFURglBZf0oDLENHFrTFv1DnXUfAUaywZc9smCPm1Pa59/nilmsTCiyN
bBjjMnhpUak4qZtCTT+Rz7GxcvKccS0gN5oMGZJKrGn4cjWfcC28BI1CT337nOVx6a0L1KD3mbWY
cajlxwU7sHl6btlcP+TLYHFnxfUbHB3vUBvRLze1HDiWJuBedz7YhejFE/aEmLGIzP/JGcMjvMZ4
y3nK4zp4W6iIiKKd4yxAPCZWf7AfSmRwsbwwfS6rKgrvezL6OyozAKa32fLUC+h7147mIepfvCkX
8VYPM+xUKsvqsnvksZNieC6Ksnpz6ojbkxRM/I0lJnhv51EhuOQLVbT0kHsPwpLaJoxQDwOKWr5g
mCg873HmfGAfO6oxPqqgD5I3DEYQzCbZZDRIB6F7GarQISdUZxyJ4tF7dyiqP5FDJlPLflVGzx28
ruCRclJOW9w5+vs8TMNeu4KQ8mSKcyOulntE0vyNDex8QP4lRRm4frelrBlUImD/DhIYtoH5tpBz
80ZQIpmesiAf52ZVDQ7/5lUhRXRka/vZMcu+Ovd9Wq9g1EBO6g3BurJo1HbhxEzgJeIsuF467SZf
IcDJm2mmqfEkUl0xq8s63+ydfmEDCpXP7OOkTxnKNDV8F4dNKzFapl70+E6+ty7HNrijHpotNwkQ
JrtZVQTfGDmbx95zBggbshjaYcvXb9k3pVZj803A97FeRkLi1noh8bU2LNLeUSjRwP+qlDXQx+AO
8U/F/jQ/NgO8CIc+DHWDmD00B5eA8rABMlfgjdJtZu4DHYyk4ThpWfIX+pMk2G1BWjCXHM90tRVK
kUcEiwkhm3jxyHhVWnn04FrQ3exkouthay1tHVyitCFSyh4mXDPiBPwBugtsVUJmztry/pS5NaNd
4T8OWJnpU4BOWIUc6zfhIoPPhZESVc3cBS8R2A18FhncZfIUFsWZ7AqdfN0uxag3nIkc94cuCfCu
YSczJYb7Y89shvHmM2uCYABciCQgcgEjsie3s6ipqJmCwn30GVOOTrGVYLp6ZkqKcwAwLjwnTnxl
1Cq7I4qCshvtRpeQ9gDA1F27TOOe8cjb2S5ld3KdkNtz8L0EOAvWKnbqcsdQOiTAShXsaRqr8qXo
moaBR9rPEc7KK7aT0y2Ovl3MBpWEbw9UBaRelH/0rGDTfZBpJzuLtE+6dmfPRllvBuyW+mZ6DZex
i3junKBu4c6rBf8bEQ/59BnCQc7GmM3zvTP1drasPBcb15dt+ynfGwuLBkgMl205YOfvAkAs/MTv
BgD28kZawI8g6aRF3D9VtAY+MbudIioUgugXgO0+e6zrwAPvjVNhn1t8h+yKFX4nyjyl/qDvSdBB
4Cbz97mj3zjOI6asxELdVTBHeLCVHXGEYEBx5SZFUXpr+qj6ysNAIwAIyV+JG/g7PxjQmq7j7/mE
vVs2b00yhV+M8ILq+8iDgtJIfN1sj6ywaZ5L0AyQ49EAL6GskQYyAEE8P5xg+Z5ZsSEUx8aOYB+d
5HTWGBYd2WNLvfUnezzki23OTTyG3TNmn8m9XCEBzb5zOpAFG9PXM20ifcg64sUk5p+oKyriJ0ZM
Dq9pZ2ROXYu2mj1lFf4XzUQcRNOgixktpf2u1oG6r70hOzoqq7e1SO0filgfWXqc+djR6LWpb/zF
oacKWQyD1sItuSOnYNuYqJJlL6qSQ1DPvRFMroW844VIKghOADVsuTw2FjarjVfI8b2MiknvM4or
Z9hNoaYzwU1RI9Yg2UuqCFk8wDNA8Q+daXkvGYJhFBXlks7EIHi2r5lJ+Vf4JTuM1eDIwDwzoAuW
Y0QANOPQMwcg11gX60Msh4bR0WxuGUeWDZEcWbqffeybl8DqhQe4Zx7lgvHG4j/synl48Mumv8HE
ow405lhkdzIHw0U5giKYtdJXyb8E8arLYXlzO5MAsbKn8c0mDy1RmIiH2kPBJZzwvXoHNksRpYSl
fmLAxHdcWEFqsZBpSbyTXi5JJrdIRfUUaVNQuMcSh1Wyr9hfh7BRTjhQURcjCNn5lu3Wgg9De8Zd
Z7hwy33VMwWN8CB78NHxFx4Kf5IZ9/3QyG+4K6u0Q21Ia3SBZcE46R484ga8QjrbcfCIAza5Xdoi
rwAbBIP1MCzBSKFZrX37fqpFZ59YywgRcgprPhq6bx4y2zLhqzK9Ja/ICac5xqHj7GqCGCcqduc7
z5uZyVqJfztztGrfB58Z7BolzvmJylIlL7QxLC+1pdi1cRZU6yrga32kHTF5aZnirPHBGvmT2cNi
TnRn6nPR06uzhnmqmUOlFBERJabZ4AxyP3vguUA0iSOBa20TVWum12lBrnHXFmohwjIm3KLTqQaZ
BwTYQ/ml+Y5OVJqkhU+5AyhUPaZrkbN7cDC6DCQoD1ln+yrdRNyfbHUL2aundORkuWn7ZeR0787W
gwlmi5xxcRW0bxbs5NF+TEnqUKOk5fAhwC5mz3M7ZREIOrtFlpCjJiZD0Ao1OYI1Ne2sga5Ne+1S
Z1BYq94zzGHqgC4QYPbGCefhQhggWupfym76gdjiYGZilMSiugndssK3Vs6boY7Lzn6Cl5vS/x1a
jPbb58QFlffaBdUw3WLUsUz0U7PZTsMd8zNuMDzfE3b5fdDjN6ZhrSDSe8dZb6GGw1O2jnJAFoAg
DvSJEH2QM6fPOzT9YNn0lVN9JI2ohn3qWTUDJFG7Xr9PeZD1xPUmAkLlWhVYON0D46I4/hYPHivW
YaY7dDY7UeKPk92vf/zX//5///dz+j/RV/VQ5TNVRv8F/uoBE0jX/vc/hPjHf7GsX//v48///gfH
ECiVUkF0YdemJQoX//zz+yWh441/+3+5WVR0pK/M99Dv6nrDyWfc53Yu3nyH8wRpP3LaBOcp5W5t
PXN6aQIm91PGXCvBnvT3d6N+fzOOQuSmK0KT6fT1dYL6+5thejf7I8/9b5nA7rERntHvgkxLt3WG
Yi72FKkQB66zmC3F//CVCeVL6djK9V2o/a73+ys7HjMgK7bGN/aK2b4pZmpZfMxxSvnRDeHITxEC
uPr7awr9+8d1Ac65gfDQzGHAKcrdf39RbFNISQq/NwUgY3sbuL0POLLzZLFiHsvoaTVy27A0m1aK
B+mQOwWEL3XO09lVyEKGaeqG1tfKPvjItCkiVtOzKaBg8+pPtKi7zqbUDE+j6MPgFBUcbG7+/iH+
+MlcW7sghQOpPcfDaaWD3z+Dwxe0yGiwL7MSA/YkM31Azxu2rWOD6nLZ1LzPjhMd//6q1z/1n65a
Vzi2oGAFFZMLRQrvelX/01VbLW0Wy9CvnkA9UmJhyqC4GTKShcSIl26NHKyYL9M4e4wD2jn+w2Uq
/82ru57yuFod/mY7v796j1e2aVu7egqrsbtkhSufovZq04WP+B9e6nrF//lB3UA6LsY8X3ve9RL6
pw/aOq7FQMCrntqOk2WJ8WNNmKjZ9Zmedo2yg5e/f7F//pzC8bgg8RsGkuvSsf/4OSXAnnoi/nCh
dZLcQqyvYxZ0DMBySXlA8Gdu5LM9/vur/usXyqtKBHxPOGzCpf37p0Tj4IMyfLtUGVv01WL5P+IW
BZupmbV8/o9fi8sUZSyQAu7pn2sM12ZtI7GFF0bn7gsbRbglxNGSqxpFmu7vL/Zvvk7P9YQKHOEx
aFV/XCkeIXAf6fpaDHSN80Ov+z5f0ziggBzyaxzWqZXMEzFv//664l+vG48XDnx+RdZR7V7f2D9d
N9LCPOroPLzgvjoZy23yXePC4o3QWqjYbkHUJ+PSfC988eZdO3rWWdvRMxBCrGhYbX2CDyPnOQ3/
5QFkybPWg/cfbuJ/8x59Dpyo0D6io23/8R7r2ERjC7ziMns0k6ziwkeWIy/tncuW3sckr+q3v38t
fy64XN3KYZ3iOuMrYQn5/VuJOS0vQWx5F4d7G2Mg+YEOUQB/tA/B2YUidfB8i+k98ZNul1CQu/77
G/g3FzrrpeB9oG4J3/3jQs8GQUykj9TF7yfnmHstSpLJQ8y4Q/8fXurPJztrpHe1BLHOYmgDl+H+
/mGjdAr7oDD+BaCd3hhytTvs95wJGefvy9ScDTu/FflXdyNECGWjqjAHNEtx+Ptn/te1WmqhJW/G
5pPb8o+nXEeZCz7+SV6sUTvwbqdAHE2ev/9/zs6kSWok28K/SGaaXdrGHEoygSQTCjYyCijN86xf
/z7nbTIUYSHL7sa6F3S1h3y447nnME1PpF9Axdqn6rRjRjZaWfn6uHFLDos6Di6dbbjcAXceatcq
TfMZyAcdUMUaxW6k/nRw5sT6QFPqYwrW6OB3tgSHOOXD/Q+/PmwL94Rr1DRCCtAWl8vjoRxmBhrt
WY+JZLV4KEZIn8J5Z0RN/+/9ta7fki2EilCdqfPsabVdroXgNLobjeM/q8AZD2rjyoQutI5ApNtt
ro7x8f562tWpCrCVhsDIMJGsQiV1uWAG4qJ31IwuX6Bo5QPihrFx6ul4UhqOfKs+2O2gnjNkbiCR
mgJk7sRsG+cJUbv5UwPl5L8FYHtjk5uN8cGak+GfyMKLQ2lUM3helmH85IaW+/H+z15sk20DaudB
CFvlPw3NXdzFvpk6WGO1/EGf8/kEaVh9KpRM29GRS5+DUF17hNfrGapucy5w97qUbRfrqeCO0ERP
KlqULjK1+cD0OkyiPmT/dC2gGHcO9z/wrwl7EzDwhYCWVEdA6eVgAtyFUe0BTRSgmKoHmsntq2sq
2dE09Xxrh+p4jozZ+EcZzAQxuBFMSJm1yXGmfb1TSWL2lq6PK559aYX+//cIwgZuJeSG7uINaimk
Kp0OpxKgmTwLEfasjd9DXPrhf35JH+5ch6Mk+lHT+JiDmoFpGHrULyYqRY5nIHn6urJBi4Tn7w8C
h+QYBjaR1sriVdKv08BMthxJkKX9FlZokAomYk3cUCtWP6IhCZKY6iyMRsg1TsbB6hT1v7TUo3DX
Zybtxvu/6MYd0YTrupaj6o68LpcvyVWVgch/bEEE2OnBjbXpCwRT05Hig/FH1aga3V9v8XLlBuAU
NNe2gTvrqr64k0mHBk5HreOhgjYa7mConIZHPbHpcFcGwPyTU9X2+FRT3n5BYrOvV66oLk3D4ooS
zOL62X+NQGwRvDddimxMEzYP4ZhO5xadOthB1fGrG9VPRPwmXFrhRyle+zuTDRtyYAPnVFEzt1FP
PaGXBMM4zZ1xIwBCwQysOf8FPSxLgT3EGz+0oy+TIcQpMlLgIBllRnCzP+9v4vLQHPJmDgxGSBMf
Q3318tAaE0JDUvf0XPLTkbyxLRhsRPQRHyi2GpoFz/fXW/gS23Fs07WYj1Z1OuKutnjWoV6HAkJw
5ew4bq8y6UkFeqTZWAUMvG3SbMKDr9xL+X/59pgch5QUv23wnZqq2YuXazOgQMHfaT2zVcuToOyN
7scEaVFrNlvbqsY9hIvFyuVYuGy+0xEWyYBm65akc1xcTiTzpgzMJ6IEjnBoH2aMqFkf7ZSeyalS
y3o6wPqlKOex0cqWrj3ghm3c0f5Z+Xjj+oe4KrwjOg7VcggdFgecq+B7aga/POR91OEDzbawfc7A
lGe4b7tr/jE7zWa2t6PqtzMCmHoyyNbacXoRfWQ1H1q6rupXyrsWVRKohNXo+2BIyRwQvdBuPsUg
/ZLnCloOf6fSXHN/NSbsm3sN3D6GJ+xq9bmEuTUkja3Ay8FqAZM92Og2JEwrpwi16GgoNfXcwA+E
uk9mjjROp7hQZCIaqZE3dFnXI+IYAbHfMiylBC/GADvzawzAPv1EfA0n4TiMY6dvEJGAm/v+nb16
IyTormUY8NWQ0+m23OI3OYgOZg9NBHBKdpPTIU38wd7QYoQSR5/L3xRWnJVDk5fj8sayIC9E44/D
yUnD82bBpGF+Gz2yzFOHsf0MYW75BWHUYGWVK5fGE2MZcmudR4GnXXxXCYVLDOg88wBsoOVM5fBc
mwZqLWZvIPlc6mclg2gREfCQ2Sc0S9Iya7YinJKVAHNpyfkh5JUWGBmNEoxrLozCmBiQXiIR4AWu
ObyaVRodcrSpvRw1vh6WeckDGRWlR8pbrWzCjeehU5qyKRcIkovlVmuw8xVlpKEbwnjh1s7z6GMG
l9F+kLdwZLDjDOZHIBaJCHFKSebT/at146RJagzuFWG9afx1MW9OOswafZ4y0JRBrgF7BROa/Vai
LHr/DdYBtqm4SXC8qr2IFfqh6ARq5Jz0zHgi9Kaj/Wg4/mQdgngIvgHnRwHg/pfdeDScqIArkZgJ
8pjF5YqbcCzDLAy9xkQWx+ybByYIgdV3oMssHU2M+8vdusxwMGsqKHD+cJ0v30ytJlNLSyz0BjvF
jY5JjX3zMR7jmBygekAqJS3h2Zji8kPg0yKYnFb7qNbVr/s/5Coq4DJTIqfuJGxZBl6GJb05giCo
g8yDRlVHX30Uo+MxrDMm/5gIls6bCt0q48fYgNzbkkHp0c4uqBhvZsdSgt+JGNXyo9/pUK5C11LP
trKhvWEZu1pzA93YFMSSsRdH81A+zcCS+o+VJhj3d1WIjppt5neucSpyswaFA6wWgs77H3jlwXGm
BqV2Qk9CYcNcpP4wRSIirVONcUCs/5GMsce276F4BTyEAOD9xZb1H/wou8kfCxwxlZVl4gGyIXci
nATMeamRH0K4hX4x5wlVduJM9gmjJkhJEeGcDzrYgUqqc/UvJZI86Qf+0fyLDiDG3wqniR5RzdbK
A0K++q+YGFZbuYI3bjw5GXV3wQuzKQMubuBUqAz2NpEHH+ZsANZGr9YMRPNqzbpTPLZ0Nv67vzs3
7KbNrrAtpICGvrzzox3r1NuVxBsmt9+hLWQBixWRF2PGDqWhNx8aI0DrsAzi1/srX10CRMENuFQx
2zgoOi+X39qkGspMVcQ9tJGaZZRHDzLQn130kAH1fry/2A0jSYBvkXwx5mdQXr1czLCYCNDKCik9
wxnPLUOWW21K/gcnhJ2ifSRM3SaxWkTzAyoPfcTUs9fMCSVNUM4ASFVNQcgTYiXYFDpUhybAcH6a
7e9/4K1zJDRTbRV7KSvWlx84A85xW7OIPRSFUmp4enFs4R3ehQ7LZw2Tq8xImdtAn4fj/ZWvY2P6
DtJOc2HxD9riMQNkN4bOTRKvdcxCfAwVakB7lFHCL3qg09kdkWtE36IY/fdfXRlLSX9Pls/wzuUn
16VpTLXix16Jxss+GUplMwFp/zCOsf1nRIcOOYygYLCFgmu54vOvLq+sllOhV+kWUlUz5HG8cbrg
x4PI6Wbds5mk2xb8rz7Pug8fYKxmK+nV1f6S4dCS1OgF8pE80culLIAdOUUi3UPTWWcMD2EnAe58
E9jNuJ/g36Pvq2bvNURsqlwVLwTIn7j1ctE6BbM/qYbwUgg8HkizoLJCGGiTz210bGmArOznte/F
JZDo2A5FNNXGNVwuqIsMAZ0ks3B5zA8wHomCeBz/V9loESBhMm3yKOPryxwG95BxD8Yd9UMxQlzz
ztssXZMmqD3QKeBaLS6VaceJ6Qe+6TVt5R6bFngn3BT5zqyFsQGuq77kDKmtfP3V45WL4qfk+2FJ
d7HbkQ8v5qj6hpc2sR2C4O1mEDMD8frGJXT3YDmEklpYmTjV4FffG9mxOv1KIg2d8AdbfLn1pqrV
WPfYgnaJbvy3WqAgAAVIUTwBzEogyggaBg7ev800gWxsJJ086nOXa84KOo5Z0BPMIR3GVEoV732l
cD86KJ4cA8n3Bio2i1du9Y1X68pIknaXqWuc7mJVjS7HELSmN6mZoUJJ1TSwOwU+FVktBEx7/xvl
VblIweS+wgnJE8KZ434uV8tS0cWKkpueWWIZ2lDkWzr32iEKp58GjIbe/eVufRx5AOEigQcOfXFz
O8bZIhigDFgjpmzb6hFieSqglhyKgpWU49Z9lbVVQydcJlJeBOaVVg2zSZfFSzukIlSjc08KlN2H
XOTGuQX3/tpGmrajfAk74v2v1G5+poN1Iuci4Vw2Mmr4DyCRDV3PgH09c4A4z2WxhR5nrDcVsyX+
3o3Aou3R21AR2EXA10QqInAnl/pXa9gQ9fuM7W/4Z2OIMuHam9TDnEM88QrEwtdXMAG3LoGATAHr
Ro0VM355CfzW94M6YiJ4dkAi9iBAocsQ2SmPSWmmMFFW9ucq0OHSSfgEF460yRWLHGYGiV9WUwDD
eNa2vxF1rI9MpWZP90/h1iE4tqo5NlhFbsLiaputM1aqWpteW1TtF1SWsoe2heIpamZzxTZeL0X1
QjMoUhLCE+AsPgh5AkuBmkIQoPbq1g9bfd9VJoTPUW+sGEJ5bS8frCyUqIweO5p9DXxJAqupGQkU
4PcdMFcBXMhCj9qvoMT7g08EvgdO7+8mo2RIRoWZ5f6mXjt6lhc0yMEeAU3+e/PfxBQGjEsQT+Su
N4XO/CEtzcekhO2WEpuPHD3YQz2ERuD+mtcvmTWBFwnuKJGxswgbYWREFHCSpBWU6p7VeYTLTAwG
Io0if7IKtJaboWcKu1B+3V/4+p7K2ImbIzuSEmx0+S4aZyirCkiQZ8eZbT6WZgNLOpzJVfL1/kK3
7o/M5mVSRRlhiafoFauvJgN7EUIS4aHfXX6I7PC1Vtna+yvduj5soymrthzgMs9MwlaNJj1wvDKs
FWBsdoskZVTHD9owwBuX5FX/OUlF9n3o1PiPhW/8fP8H3NpTGURQoLF1koCFByB3LRUlm2wP+qj5
ow9HIGpG5PvvtzHka4SHDi+Fbs0ScdTHwlQExAmeFcZxD71pWznHhPLiu60M6+A/weRRdKZJcnlH
KN/OzlwK1C3Bmv4Q5pw/ME9Uk8Opv+/v3I1nQLDr2DroP/kveYnePD1hhiYgatfyxnJS9r6qZQdq
3OO27ysUtgGgEWMjvWzRKl05s1srE/phcmxhcHjy79+sTJ9HYsSxOcyNZ9/hTYp3bt4y6oE/hbc2
FtkRbr9uB7Bsrfl042VQm6T9RUMSBMbyZRRRz1Bp2AkvdHNmsRS6W1ObJrtucKLj/f299oKEWy6T
nhgblYLKwl+EsdL/Hb70GCCmjeVP0XDKTIoq1IkhXFGQC7y/4A1bymc5NIjwu/x7ua0KzFRlGWNe
tABC5d46d5YLwUlkIKM4FPVOwP1xf8lb3ygwMhpXlVtkGZcnSd4wVJCzGZ7bQ7QdgKJ9MHUGGFRR
mBDNJO6Kubl1fOAcKFPa5KBgaC7XgxZ7ViejMjzD1IEY8ItgIptRJRmc99tqurIkuwYVqeuyRtRO
Y1WqveHNheV+0/qw3znWWKy89lsvAb4Pi6IQJkUse2x6o8EECAWLV1ZQKFdupnxFECDfBX0Bwt1q
9GYLHeOPSPjvxG1iWKhDGMJxAPuZwP0WMRoc9gkqfQTqGuDffMMsrP21KdxvugbQ2hwZjqhlWvbu
66ITDsKZKZMEw5bG/O3DL1oRln1CDZSC1bENkmBnuoX/0sFMsqsY0IxWIsMb91OHEpHKvctBAj66
XBCKAqa4B5LMvm1MRK6j/qznun9GnYhWu9W83v++K/SF3FXYXkkoYQMG8rd4D2pcT1bkdoYHs0+7
tYIYnhvwhrtoGJhNGIkNNn1kwLrRm4JUoa8fCznpM9D7hd8hbIaVDb/hnnUKDDSJcF48z8Upj6gt
ToU9GB66tg1dcweB9w2YFOZUbcQhT/XgloeGYYZTBRzr2bHj9HB/S268WHJOiUSBPAdUnTyhN0du
+rPjR12to4cz+MeIbro3VnWzD6siWPnYG/bP0ECv0nJ0AL7oC9cJh6ABS2mne3HmqA9MmkCL2nX2
1yKeoz+TiKfH1ujVFSt/Y4dBjgMAICOQVndhdFvXEr0YLdPLVdh8oRV3uxlxCIhcNmmFrOymh1fw
KWjhvtlC0C4ehDmE3cqXy3ezCOLxp+B4LPphvOXFMcM/GcPcRwI0Ibn4PWoG//Pch/r8/tcEbsai
3Crb9DDNXJ5lkQ7Q8BWa4Wm+oO/SQWpalI3OeD5jeUZOp/f9d8fF+oJU4TQxVZfrIVM8oCBL96tW
tOz3qJi2h4i88lQwf7DiO29cU9no12V2Tyi5RIZC4RcotZmankrldgvj64h6ZQuJcqCHEJjf/64b
VongAwiOTEFA0MvjfPMm3CSee6PEa2ag1V/cnqxuwxAgUksGQg5ovbqOv7Lkje/jcpJj8Qjxactr
ylhMjDtzdI8BLvVDXVglxb4GCj8bjtP7X3fjRVDKtKhO/3/rYXFLmghlNz/20XrSJEbHgn5j2ARI
g+8Yn2PO2+jH74ox2IcBYgNSzMl6vv8DbtgBBuUcmm28BiCYCyM8RanII79kvjIcZoUZeUNC32C+
gXtDHzVIikDuJFums5xq5YXcKOlibZlzAnlNUkRGe3m0DDJXTVWEKWGQJSZmBX3Y5lQbCaYZAW0U
vBQHkr4oTJ4GXYu3vYOetzOHzh+zFfb+/j7csAq0UklxgTpzsf+On7y5ZsmoqGTVavIwK4n2h5uR
bcs0tt4fzL9dZVlJ7aEj6qDITx4sNfZ3ujuaaH9ADd06WfFVWO7zHJW110X5Gpj71jHjWAQviQ4X
syCXW23mADldJtcfBubCzIephsvhxQ0s7QtNy/RHO6pwAQotFeNK0HbjLcnmD+USEnkItxZ+Jm4V
3YadMn6AB6I+OXmjH+NYQ7giiNb8999G0sKyO87fSNcRzAgtA5h24O8M5C4eRJ2aKKqAakW6J8oy
RC66smvLMxJ+nX8I0IpE3HfMwXqfqoqp4xn9aMaKVtz5tekCN0n3R9bsdczkwp0T9CSzP2XZQ0zc
X6ETWk/RViXm+zyV1vCxa/O1UZ/r3ZbQbYwl0xoSz74wJ4xGBZaqxOjShmN2zFM12ldW1uyEbq7F
Ktc3yrBcyjNyGAsctbs4WHRaW6SGmG2L7ar5GWpRDp0nTxRan7xl8DzUs506uVAn3n+oNz5RAgnx
4OB5GJ9ZGI3eLrsYMVnfG2Glq/GkdfbYRWFebMskoWV/f7XrnINKDe1g7q7GdO1yNYPBVbRHQNfC
bus8pfCh7f2yQzAGpW8odKeua7d6KcHqlLv9X/cXv74/tPPkRALfK6guLGxzwXiHGBCh9Kwoo8KX
dtOmtsqeQXvb3aRBVK2EENc2UGY3dPopMeINrsYbjQwOO5R5vNavKKJaqX4cQLHs73/V9QHiWm0K
wzIOZIJp8SoGocPji5C5NxFUfyoaZ35SGCT30jZ311KaW2vh1lTKNpS6iewvzZ6IRFqCd5o8iIYk
sCODixoKcIaVk7Xi7I2lSJwkZJ7HBNZrEX/FyNm3A6Ti3tSJ6CeCW+mnPFbSnTLP8cqlvL0UlHp0
AsGdLu0cshylCuNVzxxGMX6CViQ/6YWZ7+EWX8M/37iCzElIyAlBrGx6Xm6g0/QI9rnZ4PVQfh2d
GgrtLBrAfBSwBM5D26182t9RiEsbbtE2l4AcQdMe6sfLBRknVsPB9nsPUcEMxU3His5TOPpfCrOy
vqu1rx2DcOrjTZ1ROrED/NiuzPThpKcozmDKS/RoUd69f2evjZ2FwSFzAYxEDW5ZCctqBOL0GNkr
CA+g1tCnYC86P/FCCGVg4xiPEIS+c+KLogMDhKCXKRRLc74M6LvMHPIUdk7PgMX3HwVE89exCqHP
hBLioDUo1t3/xhu3SoYGAAiY9bIxO4udd0f4dbKo8xrIor0cUuQzNf75JESjHf+HpRiIAbhArk2X
7nKpSOvGPky11oOsKyXdDvyzoQTmISQxW2mv3foqzIwpyyiytri4T8hwd7Bfxa039lHzyVE090jA
q71Q6HBWNvDGJREUoimckBMJa9n0jGDaKNVKtJ5ajdDOK7V7GgSyqiKMh8e6miCsmov3p9QU3Dgt
YmhQLmScl1sZuE3tiEytvWKYgZvs4DzxgaKlaDdmaFSHMC6jgjaGR1r3EGIVrpH6v2FnKZuVlu8N
S0HshV/WACVSmVjEA12XonVcF2DAYfmdPrdoHoTnvK5gpCPJUSBC7Uw/3b77IjkGhkmCmlh36Z5F
M1FomM3GE0Y2Hie0tw4RTDAnU4E96f5St75PbjFpqEt06S7cFtJcY4J4FNG5ZN3xVfd3Pkf+Htzd
BI+B0h/uL3cdeFh0vfCONKXooC/RtHrXkzaGVu25vHwo+RlznxDNOJV58RmRoejUSL0uOH6albd5
8zsJA0iAKSJcAS9gLMwnBYVeb2ys6AV6j/SfwbaCHRQMkluxrPf3P/RGFkiFWr4aIl8gAUsXExNm
lFVb9p7FFBYAtDhBrTxFUmw7DS1cM02NTEkwRQ78ktk8kjBlwb9JrSQ/Ri1pzvd/zbW54C0xWiTr
rSDVluYinGA1h5Nmpu5WDcEOJbb5ye2TajqqjVas3anrQ5YvFxYHOV4r79bl4+3DOp7MtFI9rSrQ
M4sTyOB3yNUZrxNE4i+uDe820lNxsqu7pFxBPF6bK9oCf7vZ2EX87eLBAjXSJviVVI8eSbUVTVz+
0IY6+lPkCtQyrtQLttrY+fnuDQaKTkBNaYV5qiXOMoaw1bQGpHkDDWY5M26dj3mmNzsnaLKVm3zj
LClwAlyiVEUEuIQQOY1VhaZFcWooEuNHLsbpDHMKDIQqDHz3v0ru1WXUwry6nNEyqZ+rHOblQQb4
SEmsP3kBiOkDbVUL/ubcOqWg/04I3wIMaBQwMHE5QjVR5itv6MaXCuDvHCe+gGxh4QQcOHkzOVnq
ETIVx4ZUZDMgTrKBWm4tQLuxFOghuiEApBjDWzaVGlUxiD2TyisBw+81d0q/ZGgkIYNaRysm8MYF
pShEX5DiFCnDsl9WU/5BHnrkq6BHBd4/Ko0H5j1Dwh6q6G9ZyUN+qHkuxbtdGf1WqBU08kuG2x25
B29qQeBjoykMUYA00AgBvhSISRBci3netRDm/SrdekjfOWwL1hm8jG2YhPRykGqxZoswoYosdu5l
7lBmx7lS3exQhQnUjpndoYRSUPVdMXa3Nhh8lmy6Sn6HJYaTumDZM9SdeXOCZqpfWT8jOKM3Tsc8
oG6Xv3PFXYNAXHsXPhM2CeAP0pMuO2naKCWIXD/z6spoHu25KQ/tqGcMYVXZcVCaNQ6B5XrAjWVV
T05VUdRzllGJ1sGpa4+OeZ60tAigqDeQskTkNgy6p7hV0y7fyBaVunKDlvZALktrQbbNJWHQMsdV
iyIPmZc2zohdNf2pnGCr3WZGbcOI3cEdmwcag3CZ5exCGvj7wRmH/X2LdOVWufyQPVKAAmuCSVii
gusKKd45C/QzAkItxdxqzIeX2gK/dHDnqFI/jch22gdfcX3/UMIdgn5WWibB41BSY9+HMNRHK7H4
VYGO30TBxpDwWWahGJe8fFhhYAeAWMvpnJaVtSmCoH4Y6axuLcZmgFKEqN0w4bp10JWihpcExxKd
tfemtPJH4GplCMekEhiVyx+h4eGViGmS8wBMZy8cFkRRfPSEaH+pKBqvhKhLHy+Xo7BO6iHn6QlT
L5cLzQmRo0zvz6E9jPWnJHNTppPCCTnwQ8M1icUGBtsE9Wak36KJlifSCCvXUX7SW/fEbwA2RmmC
R66C/Fu4J2jrI5Q0zP6MTp7+nz1P6de0DtOnugn7lc9d1pBYigIkNw+UAwXO5UzqjNyf2gxWB1Ne
LlCcqJq9TQK24hqunzWlFvqHMo7AgC1jRjezcjrxQ3/u+3J6rFPGeuGrQJomHdWNA8Xd5v5runGI
knsFJytTceqel4foxsxn5trcnQ1Ob3jpk4J4vMuMacyQPMzs1GPETfeRSUS9eBOkramudA6WtpqW
PNESoQyDzYDh1MU1sstEQD0eNGcuWYxQQWzmU3pgvI5hkqQS0F/lStShQ5kZCHmvMStdDZzJ5fl0
XBTlGQIduUFvXGKXu71AmX0+o8YV6O6pr0nsk42DCFR6gFO7dh4cen/qa27Cl0c53WlLd9jWs9o7
3zvkVrSnYXYc45jaeqR8V2DZKw9GDwf6XlGhLzg2DJgF9TYYKRf8Cv06Tj9pXSwQ6CjkINQPx0WO
+blBvxwyzSiEivO9JwyqBDeh0Z/hmSxDKDNyI/C+Ab2vqHrJww496BZlm0ZJmabo+/yhE3p7MLRI
WYlSrx+MAR5XwvGwEDKLv9zZxEC5erQn/6yqIEljcq9taE/Z13d/HqvQGTZJ6rg9i/OrkQ4udLPz
zwjX6fEmaDpJGGX2A1XDziqdo2MDDt+LMdFNsKRZ8OW96wMoYX6DMAPcLBool18ZiiIfGbFyz7Pw
mQ3FUtWbrqfnNIeJ/xONwGCXBGnnQthlt2vz6dfWAlob0hlKd4wSEk5eLg4tXwm9zeyex15DJEi1
sg9x5WSfeg3Wx8ph1fsfe2M9CjGQ8sm5H6YX5N+/eSwuTLd9GI/i3CQVwsaFYfQontYMlzWlQgLQ
BNVK9HjDs0KaQ8BBGiIxDUunZts+AXiVi3Mwt3IUBMnzuSD9UCd65KLyDSgsq7CgkQGYJooInqeI
adVBC7PHpHHTfOU53doCsOUUqHmdklvpcgvqFD4AmvRsAToUnhKML1CGV3u/V5PHrFSilWjnxnJ0
SGwGxwC2ypGDy+WGPBYtElDWORhjaHFaBkOKYLL3WqCNm0mlu3D/hK/jO4BuFC1I33VZXVz4g9Fk
L5GmCbyuQM9gM5c6mqSMwWs/7cLPP1S9ZSP0NZn9KzTwSBO5aJbkp/u/4doj4A1Yn4FFWC6uDEdm
00j2jQZ81qgVp65Bsj2JwhSlBookeQDNYYq5e2c7lxoq7VzYH/lvmW5Ka/bmamc0uSgSDIEHpZ67
y+iZHt1C5AcG+9fYLa6DFpaS6YnMT+iBLc7UUKk7IxwTeCiKK/oBJsqg2Fsqc5r7Pm3c94Jd+TLq
ljKBh3FE9nEuv0wrkxJBIx2BZqE0ZwQvlU2e2cl3tI3XChO3XiugIMpL1Lu4sdbidZS+gYio1qHb
ZlnzwUhQ8cxt9MpKDQ7xehjMbTxCjwqnHKLmTCIhw+uGh/vX58b24nFIq0kQJAx28b1+qgRq2bvu
ue264jAM1mdnmuMPPgiU99sCIgaCFww/u7ss+USpa80WNDbnnv04OlmulpvaQCBhm/dpvU2DLHon
6SRWB94enCrVX5J4ss3Lw4xmE4L+QYE7bdT0RxAPFpP5WnVioqxd4ZW4cZiygEeZiR64fIyLe6oH
Q6YFiCmc57KhTlBVjfrHLyvtH7tP0EepmJv2zKkdEXqeOvVxNpX4G3KA5opJujaBf0fIuMRAs0hv
pMl68zLLYm4Nxpar81gqDoXaFt6sOkkenaKuzxoZ/vH+/fnL8nqZVDCyRshCIkWrmCz7csGiRekQ
HZPy7CJfA2WJnWZK4UFMLuyXGU0KPtjwM1jKJTfNsXXNSnkeUUWpPliDmlT/+ZUyWZ4dTYr9PKCQ
ioBN3WTGTxF3doA8z2CE0db0uyg7j/pUdgdXG3JYmqMaMaNNrOuIeaI+iLrvZqSdq0abKQhc41vo
ChR8jlpdNeHBMpMevD6zFPp3Fdm4X3BsobPowBUu9ukQB8knJy+ybhP5da7s72/RtYWGxphbgatg
4ILw8nKHcqPQ2Qh+f9SU/tEd52c6puOJxkh2aCbwvOrojyuxx/WzJlSXHH7UPGUXarGmopioXdsJ
XK6oOe6iGg1nNbdsNK4oQr7384BLEVYxeEGmR/N78XnxlOWhkqXnsZr0ryYSFsGuTZxm3PpC78Zj
2Y9glOcae7qy8nU6Rk+fgR06lbxt8KuXK2dukNU1yhlnGwagkZn1QAV9ogSouFAMSQ6OGSEeWfUI
uM7YuBXLeX2sZICMKlDYoXBGFfRydaa+qhq3NZ6tPjOg52aWkErCuO+p7DzmqTN/zuUg9v3NvnGu
Li0JOmsUX5kYXbiMDqg0PXfEqIU+htWpzxkbPKl6EcKQ3bzfF0KxJgzYN2XXm37X5RdGARIQk9b0
Z7VSrb3dIBpOgONu5thYq1NdbeZfUJgON4AgLaDZdbmUgLl5GouwPZdgLZHTTKs9Yn/D0xiompfH
aYKkarKGKb3aTIk9ofZDdwuUGG39xaLkleZQRM259QO47ymHWU+imtwS/rQyeL1/cvI6XNhJGJaI
yEErASjl+BZfGE0xupuos5y7ZnD3I/2tp2wo3U0ARdl+YnJxNyVEj06XS6Xuylzxvtf+SSZeEkkh
S/aoByz8UxIBi0LzqDoXBgPr0OK7RzMfUlin5zr8CKtxup3oO5n8AlTFdwgSVzraIu8GtxOcg/+j
mk//gJu85KxJ3AIZZUerz9lswELRdhbyB6iBb1IobV/u7/mVM5RrSfYQg84wNbeFFewsHY5NmHjP
1mSAZM1Rzow3eQuT6QGLYh3MsPK1lRd6a00w5UQ6NNUgn16aBROGjdr2q3PVWGV4KjMtHF/tWkHV
uqAs9CwYm39v40fuqUmrEkskW8VL1lRfpKOSdFZFYa8r/tjMUG3tObBfpw6Oj/tbel1QZi2CCy4y
sRWR92JPyzjybSvr6rPCCccd3dkyT4NtWrcNJVvFn7QTAYGb7Z2ydF8J1EtrHyaR3jwrqJj68aYx
qqJdscU3Np3AEsgVqHdZZV38KFhF2hZp6+wcI+72DUhi/4P8PlQ2wPb6I3WpoHn/MVPEJtGUvETy
XV/ajjKfLaEURnbu0qxq6E6PWrQLUWibf/hmYn41WqQjV2JMXb7RSxvCtAvlR4YmDK70MjlRk8GI
LMpk5xlgRyY2Mw8nKrcWqoUTJCayTKaHaTmFnmGgV/TZtvN4OFSotFlPU6VDZtNa01D80lDaMbal
pbXBX7XFGIWfzqYK4kaB6nb7IXRdOOfQARusTVgiW/aiinGsT9Vsl+3x/o26cXaSEJcYwrEBHS07
FGFhNCIfqxRUbhGdcsXST4lSj3u9tF5LJ4xXug8yNV3sIeViUlbJ9U1CubCDZZYVWhnFzVmlv+cl
Y9s85GJaqyP+pURdLMN4H+AJXBqeellrr0MXhq25Gs5Ir/TiTIabQ8WiIjFyqBxBk9tXwPLbu1FB
KeGlgi9V8wJiNeikjTRPviczciOfUIoe/K+UZ9zwY2yiATftLDc39D2CggF6fwmRstRtHUuE2RDP
tM/WMGLTmQd1YIafqtTYW1Hit0dQ9pFyYmSUilte5xWTgEAO9FNUmr2GGHQprE0yp5P4DK2tCkOO
n7rzj7ZAqRYlTKS9/s0VTQ33ma+b5VPoalG0TyHsGLZRgzLQLnWqefyamiaUL5Gu9/+hQZFNT3Ou
td1DOoWKAU2tEc4a8XmY54pXuxV0QxtNh1Yj2YDrsNwnKA99h3rkhBTR/Ut27eppfBArSu5lBqaX
gA6wLPwGkoBzC5nueGpKfUSpOwijdMvITPPn/mpXgSkgYSAHxMKww3ENFoEFE+TB5NK0Po92Kqpw
B6e4WX1Cr16IYz6NUfKnrYK403YOwmViH40IrDzf/wk3PhhYNgOfTCpTWVjaJ2WoU+DIU0VtYcy/
GYxUfKsRnkH6FHmV/2Ep+ZLo+DDJsfR4bp6JyY7y+txCC619mxmYGL4rCRHqfyM8Xebn+8tdh4ps
LbOJlBT/8gsuathDV8UlQAD7jCRc85jVKMIx4XpOtbp7RHg13YAetFYs7401ZeGYtB67yzDXwmiY
MRhVlKmQhq2nvNvpXavXW1sxs9c+aJQt5DTdl9BF+ub+p14dohwdA/sgR3KQjlkm84Q1No1jYQNk
y81Hgei1F9GtRtSyXfPrV1b471LwCDJYK2fzFle2jkO/gUDDPjWhUv00G3eu92htJp90yFDOmTH3
Ky/y5oIYfUn0TjF+CZM0irChTq/YJ9uc//Vhu34ckOzaac78O9PV6PX+Tl6Hv1AIYvCZCOEMgQJI
t/CmLoI6zYzGpDBPhaokn7XOUr+bHcHEPk5yO4Q+OS8QS46H1j/rimi1jepDGrVDf1bf3/8pV4mA
QXuHUhvwUIZwcOWXv0R1/CZwGqGfhh613T/KFE6N2GeOM8Tth3K04kDykaXq0xwDctnaFaC/Q5wY
2fDt/g+5vl0uSTOsGrLXJZj7ufwhbtfQwIzQXB3mJtgERqgedavJjz1YmvO7lyJ9lMo9XGcVdOzl
UujfomVfIgeK6q1TULYJU8P+oteBPX4jTHPcl/vrXRlgWJQk9Q8ITfov3LHL9WJ6xtOoKt3Rju1h
32R2+O/UoihF6ac+hmbJuLbTBg+mWUa7+ytft0h5QugJALWASUS7anmk+ezUUNy0x1A0iLdBKvIc
Ifn7oBh+uWeLyh0zrjD8aKIF6KwJKBOL+UPTqNHZ7grU5Ez4QwEmZDv46SDzysrinMLsTGLmVkie
9p312SqH4KwOKB2mfq0/mVosVgze1ev8P8rOazluJFvXrzIx95gNb07s2RdA+WJRFOV1g1DLwHuP
pz9fUn32qFAM4nAuelrBFhNIZK5cudZvxFtgbwUBHLY7rdDrCYyAqwQ6pod75sk8h1VVHdNCjr0Y
G4gdtmZrqrE3gH8SIDAhiKpyFweasAx1JANmPpQxoC5dD8sdau4hLXTN71LkJue5UoN3I0qj3am2
/CR404G0T8kUgPPc2dh0yO+dMbSlPeaalNpcCTElfe1m95SJXuV0PCPhAykFrllAjRcxUkIj2GjH
rt43eDSclGZS3boOa7eposILByn6y8xUbSvPg3YZC59LJjoPm7aK8bct43ivdLK9UfQAR6owjN9i
w63vGsOoNs1cJEfU/JM7PAixAkUr+YPTlurOqSPDSwmOxzJsTNfAXHUHZEQ6YBo8razcm7gk3o7j
2wazhODaUoYMoT8EhAqp3meBlW+gV6V3T67hRVmrGz/p2suIZtRGbrv2jmZY+NoQIYan3IT4jmjA
Lw+gpFaQJR7DZp8VE5DTKrL3YV3NXm9qa/eo2+gAuJSugEbKwlVgSThV4PiNpanFxyqTnbrfKEls
+bvBqMd4p82FX9zbqhlrX/0gzOdvc035T16Z7JuEAhYSu0uj90MiA0Zrsb+MZJDTOucRknQ8h0HR
eLiHNhdjyKpTY7LRpXaeDy/HpmcH5YUhdYmAvxQXHxBwrW0zSI5OrbZ95NUtSuMoi5uFdZDxGJm/
J6qaxYmXJ3rdrCmN3xw3CAGxukR7BNQvueL1K09DXaqFIvsHaUALrDMs8N29lWypMyUrs3s7FJVE
engUcUwCylIiJOQyY0bZ5ByKxkwPlBDVtyhoWN6MHe/KaX4TKDlkKHxz0RP1fWrR128VTLggy5bv
HMYkCnZyhkic3avmGT7AxzpRk9e2dxiOWjM9NJIj0Q+9Hi4ZC8yW8OE9pBDltzJq6l6KmNpBCrHK
kkoEil9eMtpiKumhgygg431qX3A/WWTb1DFlX9cG6U4HJpKBDi2q4S7DcCbZhV1vV5QPMwtBXspp
Qe3Wllzmn/H8HeR9gkukebYHXUZdFn8ShGZhLMo78uhu/lJyKf3FlRKr1ng2wCzPXF/jrW4m5rQ3
gAbMzQbjqeRuHBLZ3CljmYSug/J/5fntOE64Xs3+KN07sJcfUCXRu0M8wVf0EOKm46H7IBsOVlwa
42YuKz/YR61vZVzBM2XW1pAei4ACwxZ8h7A8EMgdcd2//iq9gfU8lZ/gTk41f1/X9ce+Ncz3mj9a
nqV35ibuLfA8U79W91rsaAbmgkn+Bi2VTEPXFwMr3GKf6spIlQUIacjKNzg20rZKWvWohPpwEGIe
u5eXxDNjIshJjNbEwke85fplMUyOSmO2q7sxsM1DEKFXkHelfa5jfUJkPEg2wO/WaMZPWfEfZy8S
4AitMqQAbCJeubzABz3Hu1Eb85kCji5v+96eVWx52rSgh6ZM4Y+i9ofPVSJpmCoXTap7NnrkjwEW
xwg4xPDsvaoym8ad0Au916sqr3d+FlrWJSgD+6Mx12rwqYgzKW2JxID5kPdOQw2b8iycKuzcmIrS
dQLsle/RyWrjTT+1lv1erhQ731Ry0ZZvNbuclY/1UPTZnYVtWEJJxZ+SwstTMNQZorhOx0oUgvEB
8oA1rhUYOwygTh+p7KHX4cmVWQLRsUpnrDZK0OT1psNv6Nw0cNd2nCPJp75Eps6lbz4ckaGf5W3E
sflmhEr3I8Hc7qcDQdF2GyyxXxfp+AL0Zp5k3Gi5EeoWR1bhhIMzI2l9zhylRmdM+TZNfnSvw845
TFGsrWSgN8uM4UgKSQZQIuJKuhiuBgfnj0AaEYw04nPj9zrNWXzBfcpWu7kzfuRO8EqupXhF4Bhs
JTDvgAaWynwO/aBmhGt7Lrt6ejTKufjcql19NjX6tY4Q63t5K90EVzQAhVECOHH8W7iNXW8lA+HR
KCA1vK9CY9ojrBbfzXNY7AE9z/tXDsV5T6DA3BBTHMGGuR5qTvwqhxzs31Xct9/J9Ti52Be1X9Jx
XCNsPOkT/blXgbPw1VATeRL4AWx3PVaS2ZXC1bI5EysL7mCa3mYnQx2kr5oU66ULxBMc/BBrziP4
qqHzJMR4nH2NJ+ujjfGvYO/hg3JobSrZMKAQ/aimTvnUTq2yhstenN8irgiVJYK3wEOSnFw/6xwU
FLarXjtXhT59yaHmfCex0B4nNf8mxXW5UisTr/7n1FA/gkpComtAcqM2vAieedKY2ZDr8xk4Tn8e
8Cm+DK1ZrYTo25cS1xR2jfCyhAkk9tYfxY6iK/GpTMrhDLQiwZphkqN7pTTahzGaMAPnSFlZyM8O
SGJCk5jiEefR9YDx1IMOmdX+rA/zhIJIqThen9jGHsHcYJfXhbmm73sbHphJSHNcxAgRQF2uRxyn
fC6knNzZCitZ9koNpfPI16LMG7N2eiMHmA71k5OszOzNjsXmWCTQBCXRpl5GJUlBqh6KmnJujLnf
SIlpulypfrWzs6YK/cxItEPEVqUFD0lusYlaaJdJnnbt2fCRPnKnHhKOoXNHdBUzrFeiwxNUYrEu
RfSjXclHpCW+mE4ZgpXZpkF79mPJ33Qq57sn1aDTPnea1dauisdl69rDFH7pW70v3NbpdAdRVtXX
XJEpKO8DGmH9oeravtronZFg2qFKnzgHnWKbtUZ3mp0W2zJTiQIE1epa0e8srNNpWdEQiLdW1nd/
6bkpJx4SPMVbBFDVZCfr01SihNzVdEysZlzbj7ezDIufOwm+jAD6YfhcLyM4fKOhVLV8NvBu22cI
ibq95ff39C6GlVT6do8QzKiQo9+DZgOCMNdD1U2vGBPV/3Nh9b/yisu+P3CCCXJ97BqlXHx/ZcTn
Mg9CBA0joTtDaLsezwfWN5jhgKZkquq/RryHtn2rVuNusoJpTep1UTwQa4cDTNiGAsAkyC0ijjVp
flQXjn42UHrelLmOagDb/mwUgYUGfz/FO7w9a7DGajrvtTJcEy25nV1KFnScn1Q3OOTEh/4j5GV0
pYsJ096zHtjjqe46vfScRJ1/2GZtvNHzOvJXvuft0uHcoLECWBTlQvgQ1yM6SRan2LubZ7/q5m2I
Gc4x6AZ7G4zRvBJ1boMdflXI26rk3ZaMcu/1UIHR23qgcJvS/ETZymiGHjp95FQskb2QMcP5aktY
0r68fp788f6MCeIYp44KKZDNQfogpvyPKY3rwg9sxy/PZMxpDILRGjKvR+d53taaNJd3KL5Zn2GI
+TLoX7+a96UcqLqH1HdWbKJJLxO3ngtbu4/DwdqVMmx8l3Kepe7iKo/kfeqrdb99+amX60A8NNQy
7ErBQgj45/VDqxkKBOYEoywiP4zf5l1iK5sG+thfZRiW5cMQDMYreyfC0pWCIPw+LuUCf74IIrM9
Gn1vTtU5Svr0L3IeO9tIdVtenDjump3j99PX174lZ5AAYFBLh82xBBNZcGDTafSbc91XxUVtZvlA
Ebz+FAdyh4Cjtiafsbzg8obAPohZSOWC5F8qRvM9e7XI8NsMwLkH3MCVqN0Etpb5x6LGCcs1UQj9
YM6l5A1qN3969dsCMESFAJVGSh5LMRjbyKlODUp1TofR1Le9Xhq253SlE17GoZC3cWrwIK8eUzCc
gL3RqqGWsghowvQ68y0DK7EpLT5Go1qhyd3asmsoTfY2sqXm8eUBl+GEM1L0YEQJloT45lrd6CbH
oipNZ0GJPaR033e1A5SyS5u1u8DtHuEiAByKSELN4AbXV/qO2qAVMp6HUtG2la4XXjE58j7Ig+8z
VcmVm9xzb0YKw2iA7ATt93pLCnzHoMFNP+eIXoZeDSW+2wyh3n41yui1gpu4oot0QwCxRYcNJ87r
0XpninQb4PU+Hedha6nZpwFm2aZHUu8u6Tt9pY35pN72Z5RkPDhNJDj0TQXtZpE52aQLA5DTal8o
QwiNmFtNdt92ttO6oK9SaFRqVO7HEkdJN8hz7QmGFkQAm1vzVxfKaK+jQgFOa2jG4sFWEvtTJdWN
6vqInr6TG0fKvTyTRvrNsBptD7vodBvEyHuCk5a6bZDDF6fAVOehNwVo6nmhVWYfXl6cy+P96SVF
pVyAJ2D/LSIcKR2erX1V74dOqu+DJg6BL8vVjgZYTk8I253RpLKr5Hq6txx/Wjlqr4dHTUboQqKY
TWmNBgyB/fqb5kraqjb9p900msnBVzP1NElDvNWotbSbQZJKNNiiHGyFUX4JEnlNJXwBevv9AIBG
IGsQ6qE/LpawZVROkID322kNdqq5Clk5Vmb5MQTxu8EGeb6Mqm28adWsP9ZKE2wrUJ6b2JTKlUP5
OhD/fhDMd6iDCQodT3M9E1kVdpIz2zJW4T4YAApWSEcGCOd2VdOdfIjSD1VnBTtYHfr+5TUgfvV/
FjqhQhQ3ST8Ez1ZoqC3mYMZ9G6BFqO4TywzeJ/7s3zXk7yuf+jpYPI1CI5DDjbo9xZ9ldTGNilnu
9Fnb2zqXcowqlUdlUuuNE/trdYrrMPj3UDTgScrpE3PVup5LHyBVYYW6to+sTn0TSS2HV62MX/xg
tHfz7K8lVDevRsWeiwZqVzTX0NhaTKAt9a1TU4DaR3kPAUaG7oL/qLQbKBl4L3+rRVTi3VD55LAk
PeBrwbBf7Bgj4BTHIFDd10bbPsxd528UybZdGKbKXm7jH0kWlkfux+MHfA9nNzBC+yLbUfLezDFa
Irtr9qxDgBFaYW8m0q3TZGJ3rlpxdB+FmfQ4mwnIpQEV5xp24b4P7Az2s/CWRMZgm5td9fbld1q0
iP9+J6GMQSASl+LFOylGM1Fj7tR9hU7qO07nGIkAaz5oiVZTfQY8Let5f1D7WvLCdLYOaW7W9GCl
emtrE1oGNqKqLz/TzRJimgV4kY6WuAMsp1kuQ0XraS/tbS0x3iC8/LadmulQ5yi6FsX86+XRlptf
fFTyAw41KqJMwmLzF+Y80jnVtD1sHOd94qBfxhqgUC038r6cdcWtII19iUtC46tHpu9EAogQHTXg
5TU5CcnP4JNo+5KteQoVsDKxFvquZZXTO1mLpHPYzOrRl5q1BtTtO8N1oBACxZF4R7fjepNqhl9T
I52CQ0qZeKO0Xb/TYhz8Cj3lYmnXxTZNM+x6O21Nk/n225Jb87pCRdvgUrGY7b408hpgW3KYHWhN
ZWEV28LQwktik5+hybVGE1qMRydN2CaIvIVrBNFvMV466ojNBCXEIK2ENr8bEomcLONiZzvoHY8z
KqdUVvvDy5/2dlgKWhDXONdZVJAArye4tiJElc1aOWS+JmH+iFEXnuk/9GoYd9EcrMG+Fkc5bykq
3TYf1YCvSrXwejg4Dl2goyh9wIWs3jSO1W2Totc+aXkUfjUkpz0ko21umGnZzfjaK2n9Yjk9DY9U
nP3bp5x/uR7exBuqm9BoOKSc56cOkKLbRtKwr8r4TZS18jaNki+wF7Xdy7N8fYOn2kORAGwLmSkn
ANF5MW6Qy5HTBLpySCs/+mTjCunpyRA8IHmm7meN7I6ub7aSmz47KKVRMFfC5WcZndQIITzbydTD
WBvaTspMGyUGAqbehJDvuchtqlZZMxh95gOjOMN24X4KCeJGAwuorzlnunoIQZXtcSX03VhRqr0W
I0dhcq3yHL9rDn5RGBuIOeqvlyf6djlTWFc0rsZQwlCoWhwSA1KvajRbxgHt53GbdkbmqdYQ7+3Q
iN1ZDl9nFSg+LA8JbZDEn+rhDXp9ilQtGarEPMR0LjyzsO37EAwHLM8KvcmVY/25l0O8iFMdr0Bx
Eb9evche5NLcd+YhYQ0fsHOu79VBgCYHffiYsXFWUr4F4eD328Hsg1tB5KXgvditVTGPSKFE1mGG
VOBWsTbflcOQvVMLX9SEFW1fh2a+V1MdYzewkvuJM9CNubPu+6yd72Jf7R+bGFN17gjFg1bm2UNr
QREpFSX0gAJloFBkUqLBD4bsdamk+DTczLiS8f9gM5b4RoqrvVb4Mc7NypA9GF1meJqCHm9Vd2ty
N7dhhbAtzEtktA7I0tXrDzP3vpI3Vm8eqsKOD44KIUYBhfIwNCbIAxixXpFG9i6qEGt8eb0vksqn
l4TDxhEF0FE41F6PbDackKENgAfjFOPz7PAAbqVVaO7kivL+5bGeWX76n2Mt9laJWCtu4611sAIF
p3ALlvpkdebJhELg1XpvHV4eb2ENw/ITzHSgYCDD2F+UKq5fLprLzvTpvB84mrpHqewfcqVLNmoT
tu+H2gl/VE58VrvSOPaIhrgos407EhXBP5WqzcsPczPR4M3BgJO3c1qiSLDYe1aPIbQMp/owWpLp
IexsnKBpXkKn0d69diSSXKEcCwwbP7qlAi/IM92SyG5Jz5E3kOJZ2g6lpR6jRDVfGVBonDEE1Aom
l9bP8qU6u52LKneUo2pW2Tlvw2+SXf6I0jF7VDJ52r7uxUSbjhRWkBCplt5oK+DvU1lBqulwjkzd
qxsnvnNyzBrTPlszElsefQzFJYEjT4DA6BIuztu+nmosZlgYkdxMbjm1plgTs5e1vrINJ+2vOtOt
lQvKcns8jclNSJgHQgiTFyvEmGI6knpjHEP093dqUygbPEVzLzLraNvOVNlens5l0BHjCSYTNREA
QATL693RpEj859xKjsDJq02nlJonj2AHNxNl0u+9hBq9PGbODDevZ6u+PLj45X9UA9A6EIMzNlhn
joBli1n2c6vrR8MAQ1nJX7SylDedX+OK9fIwz31Hqg5cOiD38b9FyCmy0ugcezCOGLVJO3OaPmgS
zJ3YQpYaTZXgUgVWtXLqPfcd6XtQ7EEF6pY6Y6J8W7ZJZB5jzQ7OiMf3b2PTSQjhU+Gp2SD/9fI7
LiOLmMo/xlvWIfS8VM2EStKxGIsPcj30d6gUTj/7yLLX0A7PDcU1g5cTEYxlc71kqClBtKsHeCwV
laq0LbJ7i4NqI8gYK1HsuVmEqg5ODLSiUHC5HiqWh9y3gQAcbb9PYtc3A9urojQhb0Dcyu3NPF9J
d597Oc56yHYUqoQ42vWIWdDoWiqH5hEziHpPoJEuneobxwRc6quHQs9J9F1sgrTCrfh6qGnSOiOu
Q+uoRNmPNNWmeznGOqv0y3FlGm9fip6AyCtoxHFdeuK1/NGE6/rBbgqrs450D8I30OQ1rEoGIcxY
vQ5SwR0X4iy9HTCFotLJjfv6pZIuLiY/0KyjpnYnMxVuyfbQAlCzAatZ0PK10Jw/vLz2b1cJfR0o
ktBgBI5j6bczdTOmhPbsH9ugVl0TOutJrhVB/m/0PeDN18msPb2jEKGhAAe5AcOzxbmQ+f04NmQI
J85SczPldfBg6Ym2UhZ6Us25jo6O6B2ROtM9pWSzGEZTgtSY9DHAKdDJ9laaNl4zp/1jJE2TO8RZ
f19WtAys2A8fKz2KPVLUIfRQL4+2Mf9wm6ZXDxBxOnqXam+tRNUnrN7N85E70q9EjefGIEbvR5S5
UkU6xmYfuA0AgR/YP/V3dTd8TAuEj6TU1HaQqrWN1paWZ2S5szeMvNlMfqie+mFsD/mY6Ac1bjQh
K/NQjTOI0CoNENe3NY/eZP3ZwK3Qw0SPwJ0ioidJZrA1jdj8kcSDeUEsK9mWuj5cJH2wjvmYjYe+
bJyNUQOiHmIrWDkvn9lKNOsBIouKEtt2sWkLM2tI1DvpCFJ0PKUhYolTnBunllviygQ/P5RAudMU
oPW1OJqLpG50o5iko8EBfQ//HLlpsDynoM/rlaFuTkhToB5oUtIRABjuLJZaitBbggZKdLL6JtxE
saQenbCRXStspKNmQ+PTdfSjXt62N+/HoICSaLYxoLAaug4V8AIJI9oYn1Aea/ZRZzR7zY76fa7H
a6fxc0NR8hRawTT1KGlfD2VJ8F1C049PUltgRDOa42VQx9YbmyxfoYbfBCPe6s+hFqdjl/bGZIx2
jKqZ3bl1qOTbKdTCDfP/VxDQwHx5Ehc4SYKRGM8WiCuOEfLFxYJ0JuiyVoUeYN8VhpdLRbEJkrDc
quOMxY+VB3eDAcrDyC1rN0laB+hfmsENI5+gxkr+xkFr5/0U9CU6MFxMijINXpvS8oQW1nfATlhd
fITryfetvFRiDfUVwn/2Ju6MT6OqBF9Sxtw5elq8Tr/w94zQrQAeSVOVBaZdj4fBSzAghZ9gsNLn
uzif6/s479AoyS3JRb+gktxBDStvJnXL3VFv4rOJE9xKArggiz49BuQcQFpQVcD7LVF+ql3Jed7I
ycnRZoQbJRl93LEcZ/1+VpMI06W0dr6ZTR+1VHyy+Xuj+jRYHLj31WtjloAZPgmBU/2GYrJYksDp
0Xkt7eTUyeAN5wB5K8j72c5gd68MtSzcsRppNJNGQOng9rlEWdRt0ccFNnynMknV+yBLLdcAdr4N
FWu4jH5lejZuCA+hGcpnP8Dn6+Xd8MzmeyJjGcDwniyurz/9iKBg0SIhdsqVftzZjRyeilhutuVU
TO8Mmpor4z37kSkQcSSANBcq9osBh9mfy6xPT705aizwZAC7MreVOzhmSDveCQ1vhgMQeHPaqV4x
IpvDplyzP3xu2sFBix4HKZCxTMn9snZ6tAjTkzVa47sRENguwDXtpKfdR34yfNIkJ/XMqYk8s8WY
Z+X4eCa8iqwS7AIXZu474rP8kV+2cxVMfjmnJ71LfYpGjX3fmGV0AjyxZsx3+4VZwtz8qZSCoqWO
cj1U2UPc70cnO0lVOLnFYA2Uhx3pG1qd79UuStbUmm/KRwJ/DsgaXCLJGJzNRfSCbAZqVnGa01hY
tifHiCw2iAhDWQoLV8pzBFQyWIBy56TbXtO6PdI09lvaj8Ynq9fXerI3C47Ug3okS07I5AFcXkx1
lbdmOknjeEistHXcCojIIaWp7rHUSrRB5uw+Yh6OU9nrX2jzV/sokr6/bpdRChV1SjQhmA74Sur1
N7Dr2CiGAsJYpzkjmPA+dQ2rCM9IcYzn0arWyuPL7ITSOIcHFQIOD65ly0QBI2OSrdxQTo6eGxsd
9PtGU+vOxZdIRYtDTb0kyM2V+C1Snj+yWyAqQvIRECjZFwfJUg5Jr/y2APgu3dlToZ3y0QofpFbu
kfjvaMu2vXEYC0w6sjxfK9A/O7LQwRA8YZT+FuF6HAPKQxNsOSUx5FMROPYeh8Dm2BdIR9fIJLqt
rIRcbHDue/nDLuoxvDOCTBTwqOKJCLosdsfoiYQ93ZxLAy5qk/SKv4uH+pU9SjEKmwocINdRrolL
WXejsZrWyefsMo5KdwjlVnODdgwvdSPPXqLM0vHlt1pEp6fxqFdoXA8FAHaZ3GbgfYbAmLJLalvx
xjTq4FCPLTbgs7rW7n1mKNTIqInA5QOIt8QYwT+P+iy1swu3XL5TWfiW5WYDeqVOFdtrF0SRtV4v
UedqtMU+BCA9S02GZyWNEM3yohoObDeYKW384h2JvPbACV29L/XauSAoprk4OSsr+eciHovJFXUF
DhcCE7imRXgcMGxJ0tDKLkWtZ8EmQ7DKg6epvas1/axLGXKYL3/NZUD+PaIAclCbFeWMxV1lanll
a2KOjWCezokxXfCZcn7lnVSdOvzz3toKWW4ZO59ax/JlLzCodCCEm/Nw5Rp3coFvJjKJ9+eKzn0Q
vROOiOtY2IVN02B5nF+S2ZDo/Nap6fVVo8O/TgC0tTFfI1ODvTpYmSf5aRu4ChTTC5DiZmuEOuLS
GlXCoLTNj12ByKSFOIC28bNJ2a5M3HPLRaHOxK5jM/DRrh+1HRTa5pKcX/oeA8sEIi3K/4HpWb4u
30USmUoLPu5rZTf6h6aItW1g93a/8vkWsfxpvsQVE1V2UfKSFwlTKrJlOzbzC35ZM4iIwehpnpvl
3qj6xPXjVnItNXllP/n3qLC4LSGlxVVpsUp9KbN6O+MrBYlm3QNc/ZyPagHIZZq3PUhSr9DDn0Ul
2x/mup9X9ulzQYGj8n8HXxzZg1+NqEs0+aWkkXffIuC3gZpnniK1/PLyJ35uM5J+qWwOCGJIllx/
YbuU/LAop/wyVX7+FUBysrWSbqAGxEHtZtyEdi8PeHtUIQIA0o6eFhIfN92K2ozLjsJPfqmjqnxT
h9ic+ZHZ7YepfUCnPELM1B7f93zplZj+3DIC60JPT+ZyRYfm+k1lbZgaOXbyi4S1zD6Sq2hjDJBk
lcwKz7KFUv4cgAp5+W2fHRQAsoUwI73sJXkVBWR6IFNQXMKom9/FplXeaQE+hFadGTtfD+q3UWmu
aSMvYaNPa5f7hZBJBBzGuXn9qkUq+0EyliyfMNW/TejwHzi5pm1Txc1joxi/cFU17+1G+lRBYb9g
3FFTRDa1Nfb0c2+PrgcEBRIj0YO7fg5/VGJkXKr8kqWOstMns/shhw6d6SGNvo6O4d9NXTesfOen
D7k440RJCignRSKUiBcfGlCCnUwTZX61Rr4dP3XpXdUZ8PrtePygTbLcekElz98yPTV2AI/CvRU5
E5+kKI6+X5Q7mr3hHR9urc7zzHSgVU35l4Oem8gyES9NGqudmYUXejkILHX2tLGMWttaNaqIk2L7
+2lKh/0rV6A4ZEhH2W4gRW6an75UBlmCA8+l6cMAoysg1a7cFZg0kAxk9/3QIR9j1ObKV7h5V4Yl
7eYfII/I+RcfoQx0yYAQHl7SVlF+pThIH4GrJKc0Hz5HIqhp47SWiy7GBIYA+ZfqCYuN1gpSFdfL
rRybRBvSKn9TYu0S7WvfHuzUBVVbGIVHO89qH2S/7dKdo7aT+bqSFYOL2i4KI+CeYOou3dbjOcwo
WFndm6KaizP3uI9UuGAvjY3iom0yrhyKi7gNFJLLJU0gcB+CC6YtypNd2ZtGoRstTOZ2X3fwIwcj
Qe4dg5sD2EXt4eVV5DB1f+wphgOKDxBT8HBI9J3FaVgXlp472qA/ytileaPKDSaLEQEwUWgjUZzG
7SDXOK6HaX6XFIP07uXhF4fG38OzpLjJi2NqsZrAEMDl1iL9sdHmeOv0Y3+UsloGDjk5m3hU3xuD
bXpQuOvNywOLX3z73v8ZePHeWhNobRiU+qMdJ8WmQfrqbayq9vuXR1ku3N+zCyeGjYJ447L8GGDy
oFdloz/GTiJ9rnuojBI3zd1kW8GhqFLnnNVav/JqtyuIT4ruERUKxI9A2V7vltppkkAOZv1xboth
h12cuTFbEM1YoBlu5vhrmI/lqfT0EZ90vdHRYKcuNWTSyIpyczb1x6ovOy9XzMrD/QwZeq2YNtCF
gp0Z1/EuRdTjfYGiraeGcv22QrdlpQS3yK7Egzw5M2hklMI2QXz0P2pPSWNPShLFxmNoBvnW6Kro
pDbwuOeiWFNoeWaSMc6CvwLrCej4UtzKDNIKNNhgPI5991BZvXLSAsP4mvYJSClrrNbIvs+sJBo/
lFG5tYJ4XeIWcrVx/LnujMcJVvUhzzrnFweAtBkQ5tj6+uRgA6ivcSee2Z0aEjTQH4XHG7Hvej4x
rdPiRO3MR+zzAJQ6cXt0xg7CUdHql9mHT5EUxaMuj9Oan+PyrBefkmo9aaQoKgm03fXQ/oD1V5cr
xmM5QYFNzYoWro6mug9icjf5MsaVSRBtDQu7IVrl3a4AA+SGSNO+8dvY3IZ5KR+aoF4Drl9/B3Aj
HPSkXgKyzg2Pi8n1cylxEobUaswfgijhnCl2purZj+S6cja+pgH47fM27j9mXREYrxPrfxqcYWFF
g3uCZrKEr4WDRnUV97IfY2lFuwQXhhOTGG4S01qjP1+fC7+Hok8B+RRPRQvM3PV76jEZi62N9o8J
mNo+tZR6N6jpdHDMDukFyYLZ7ySy/MHGAcyN8S191alLSZTBgauJYhvYEhhS1+MbqTJ2lLfjn8UI
YeTgoK4oPzRV2JufkipUBt+VUA2YV0LnoqAghqW4iDIdVVtOfUSkr4dVoyqfWr1Sf85NJsGQc0Iz
2SJEZVZHK63LvtkAIJK7dxp0Q/sBGKgc309NFjaurvpA3hGQ8Letzw16Je26jjc8kfA1RqWbcjcd
PvShrh+MjAvInhnJP0FJQq/Rk0TZxX7e9hujyarPdl72axT862hKHRvuO+RRqvkCd30DlrQl1Pt6
ywh/Ue5ocMoehw+4EY6ukmXhj9eck38PJRIRYXlDMrsI3GHbseFwsv8FWS/S7mKnA+sGvclO3ytq
bD1MfYgFIXvNMla++HJeWemA6CFJUKBDhGOpM0BtG68pZ4wDN+mt7hzZubafUPXX3MgypQOSA/ma
0vvNvALrRQuIugfWj0TWxafsfdygMifENlayaLNLQWt4ZUBU7+Qi2L88sdcRnIlFjEaEbmoddP3Y
VNfLRiKGWVJb1YEbG6Z/KPKMvn5aDO5UKtGbYbb0N0imJW5ozdnh5aFvXhOIrSjLsWiFEsZy6Hru
qROiC4nTuG5P94Ez+duMO8sbtaIJ+MqxBDzfgcgFewokzrLx3URSB6gl93nNzo+/IndYmi5ose4u
mxunWUnRb94M3SOqpRCjKPfxz0VsTJSYovmcDCENY2CGoIySzG3i1HHcgUNqZbSbT8jth94OrlOE
JhQmF6PJsx7MgZqaoSsHujwwGmqhbm2Evk7/IzUSAeaFleAYU3HRJt3+/PLcLtpMrCFm9rdyA9VC
erqLzTlQuU21XvNDly6IKiMmrMXTphwyOz0Vo4OvV10EMabdcm3/CG1E/t2kdeTPbdu0r/P84lmE
z6/Q9qfFKJyQF88Ski3PljNYodtZWrTv1LQ9t0XZ88mtHEeieU2K4Wb26S5SzcK4DeIW8WGxgdS+
C0YKk5AV8qFtHumkdjvEpSRXT1P/GCZF9zYwtWFjkISsbKBlqoG+sTDmYffy2tRHxRH9RzaLrYlV
21nP0KMWZ1+mrHzEfFn7UOQy3WNLnY4JcvMrAeNJBug/FyM6TeRcZHvIiFIeBbe3OAF7P+IQKjQ5
dHVy+OadXMEj39RjNuUef9bfa2Y4FocxHdUvZptFb7VM7fJvZqr0dw16jINrFMn0wZDzSHFHK5vK
uyjO9c+A9oyLYjXjQ92FkNajwBikfQPhcvxKNBzuWhnKsdeSvNUPlhok3e/LwX99H/9P8LN4+P0O
zf/8N3/+TmGzjoKwXfzxfy7R97poil/tf4u/9r//2fVf+p83/c+67eqf/7h8K5t/7Lr8x7c2KvLl
37n6FYz095NsvrXfrv6wzduond52P5F4+9l0afs0HM8s/sv/3x/+4+fTb3k/lT///c/vRZe34rcF
PNY///7R8ce//6kIT9D/+vP3//3D+28Zf+/uZ1O0YXHzN35+a9p//1N1/kWiLTaY0HJAVZV0f/j5
9BPrX1RAgB+Skj2B+9kleVG34b//Kan2vwjuwLZI1hD6ffLIbIru6Wea/C+KGLIQJ2O3ClTg/3u0
q8/1n8/3j7zLHooobxvehTjOiv/P2sQURYR5zhTKrYCNSUuvd0RDq6eSR8t34fH1GxSPDK9DiMcN
Bnvzf6k7sxzJcaxLb6j5Q/PwSslk5ubzPLwI4Z4eFEVKlEhRlLSi3kdvrI9FFdAZHtkRqB/oh0ah
gEpkudvgFHl57znfEaH1roZO3/kRFGrrLC+kF0y7SdmjF45vJ3lynQAnZYAmjz2AqGMxV4HGOlcB
swWijhuQT/PS5vktR7C5yJ/r8ZuqB2QHdxTT0OM6SCpt8jxPuqdDNF3NHn9YUz5dEzNW6RS2RZ7+
lY3hB3K5PeQtSgAhpxvN5RlIpG8syrdS1IFBsIZdnvqpzwG6inURhvqpdknZpBo47hrd+X5212Hf
nI8T4JNNpEBx5vuEmBtYpF2RNP5c9ON21mMbBEcFwIBINGWt/JY21nzG4fa2zstOtFlDDUdeC5m/
jxh8VhJx6B3b3lshrxOBj0UGCaHGOJVxilMzyW2ZhLpKm/472VpAPJR90bq7sUhkK3LP0DrOP2J+
EcXsjDdPCxnnt9aLxyKdspGiFdtiiMOCAqkf8ANOaysLxgbygLwtfKYFIzDci52f3mUi4cVg2rEY
th55M+P2ksipnOBZ3XuARcswxFx/ac5D4xsaWnPdc3cbzcE1hH3FFkyF8dWlyNOWdqp/3bQvaT4s
x1yADjVhrBUjLrXwNXwSCwGnKhOBVxFXt/st7W6bdthJIfdzpsFv3W6jWl6GursieXg0urE0JcO9
tu0dW4EXIYwo0BHAF4xI+kGW+obAvL6kGbSroCfQTIYw0k7ruCdwrZUzkvtg1usMOcezQi1mJXRL
1MF08kq2S+GHg73pdXhPMk7uBZAsFHWLR32Xw/dmtycSgSMv1P2ot1HQcXyHe8Yr4iX0vxMAXahd
E0xxUC8XJlzrJ56h09KHDasU5+FZsLqjRTLYTi5NXSD2jBfggsZFGwMAKli0R/lwo3X9ffTDy8QO
z70AE1SryNElFtdIqQ4uwqipUE6lFbKx14rU8VK0Y37J9QouZ96V8ZQeGyTJ0Gm1V3DRw1ME9nQ5
ITXoBt6KbxGftmqUUNj5yDvFzbx5EQrfUZAxQCJ5tFAMGC+E1S9a5o8ekZepbNYK3D2kdvJguYr6
7kxusS0xzngFAkCUsGbMOy8cnoRFrTUG6soNLi1IVHc7Jvl72NpLX6Wo/9Kk3fHQO+TtJQJsRlrz
yJ1NiF0tOvSDaBc5P6DRos5JO3aFMaADR41CpKEPoGqKrBvaZPLDQYdPexDIqET8bzm19tzX/DHJ
2VxOrjt0o8QD3iDDmyX4sXb5yHtxMU/W0KaOvWqAmi7QHTRYIyUEKj6fB+/9HOwDw0UxWgQjdzxE
pHAWH3K+6FLYlU5M7hp5zQOE1Q14QJrptq9JledvrT8uWArtB3MXM5Q2Zcj1DYA3tpBtAB1KpPsL
O69dRNEdYPdhAAlnKPzxIiGJKeJ86HZ6c6YKPNaA4yuhWJ7nN5kMrlr92n9xub6P7XqxQrtVRIsd
adSz+GqY8rhYl7jHgcQ48DMgD7uTwikiy1asvaBLjoF61uV92afqOtwWzL7ZcfSzBabgkxAVklcs
BGCycnIOHdK5kflfWzo/tC2E4TBQ6q5RZbeQT57M+Y53Xg0cWX3NkqGINojW5vXcKC5oEq9A/SUt
wEJZiBdS5GAm4dE1dm6PBMPuMljDIiWZLTi80J1yB0XmmyazV60S2As8Jg/W8YYy5s5tnB2NIEE5
5H0CP753YTvyMiZTQINx9j5bzLxolmH/GoKsfRd90B29XiFdCGgcNKMXgJn7fm87NlGETYHMYpa4
gkuyWuf+HiTyV6GRlhQeekcCimQerKNI7qaZOboJuT7UiNxS+lTG+vP0tCaBuSQsOPZu2222Pzar
Oymuwwy44HjZqIsjV1kexDgfurRw/jZ8eALb5yoScQnu6jUZFlbMcjKYATXNbpDTUnkpu3bdt0D0
XhkrC1OAWK+Qipd8my1MeWwye+03YRFNcDfn/qFRYIdMXglgPTKDjaNTkxwd22Am4FeE86ct5uis
zd1REIEcIGy+8YmERAz+PrgeZOv0uabZUo5MnicwasMFCHnjwrYWkbxDccqp6z2cMaO95FP2qFEs
OlufJ8L95fkQ4bK8EPFUYL7TXA7M+9RGPvopKCEq0nHVgOgPYoLsKlSgPuUNqE98rkW1TnWV98PJ
5BACWbGMUBI1Oa9CDV/uZN1dNHuvJ4geEqWbIlf6m/DIhEY1NgAXiqQyRIrLPMcJNG/ulaf1MFCk
RPv70XBEnE4ZFjqEZ9Wqt7hqiV13vcHoNYB5+mXZtucssZKGDnqOeEDgVgiOHeq+eDggm34umh66
dqma9p23bK4g1Onxf0ybuEwhT6ZjjVl1k3D77jVhd7atToC+HtlnHgH5Hq+rel0RiXTriXiXr3Na
Aj8Ys2pFzgON86UYZu8+JNFzBxbsQ+vNrtjS5x5w1jMg9KKqAV0TBZJEkKnCJosYpWkXS6B+jKvf
cgPAezpAnsQ8B8j52FQmV8fF8xTtx0+4jcOL2s9cuRGkSsxr/K0FV3fu4S3rwKm/H9n0HKwJzrL0
rk7tfnIgLyBPmxfIab8MWdBTFoz90flTX4SjP5eDwWkpIb45w7ULInRNkVqBvCN2PfXtscm9M7sE
VHV+oQJf0LgfDxP2+MBDqgJvCpGqi66F+YEz3MDip5SPF3Wd0B7Cv27MaY1+ONrDvqnkzMPCZMNh
Ff5Dl0eK2g439nFjcFUt7noKg30znZ7HhJUDsu/EOhbemOzaNsWZqS48S5Cq2RQYbdAhr6+zxt6z
IHxblQ8A7oKzVZ857lU8gkRGLrCCb7bYWlLma0uTdj1ltaT0JAWVjX/lC4tz3hWxJMA46QJAg0/M
JvYquOgR4oE5NV3tTGPBDlF8w3r+IYPhfDNJOSQWlMQF9RLDg5B2ZUrYHnDIQ82HoxqDvcxMgbKr
skkCT8OU7X1kUAANRkTFV5aWdbTdIZPoKlTArIoONiG2bI8KMhW8EwcPe2MtMKvuCSkeQYlhfoeD
Pbm2PT537L1DgXjuezjPzLp9n2d3yUfVVrHbaN2DK+ezs5AH11jUKPkQW7JthCZjXjmV7GQXHWZT
Q4eg3zXyGj13P0RJKUxdDuG9UvJ1Hthzr/z9MGXVnOuzjciLjpGzdPSuxhiRNUAml6qVQbm4JaeD
x6vFjCHt9PpdiewlljiqsDeIZHxVqf6MvPo8dpbaWl0YXI4BD9wTHu0bEdAY2DQRu79m1+144o5z
NL9u4yH32F6NDNW8rsIuvwjFVb65t3kNLgwA/NEdS7Zb9DnOrYyLKDIVIgTh5dAXiTfi4YVSqTnd
etUCZlCE2mZlFoou/i1BrSsW0RU6B74xHvp3NL4OiSHlIC6nbagLj41xmWcCn6vHr1m95HuP0AeK
ajq6WJMUFVV+OY7qWoX6dibQNLTsEpY2morsJl663abvQkPgyu2WuQjkteTrRMkYXHp8LScdhECZ
4TABTL6AULw5y9fXZfaqOpHPnMvLCIVqbPxz9LCeeNQ8QjeAXGXG2W71Aa33cWhxewPV8ysu67Kc
VWhxJNjDasPrdP2YT06WFhCMxaxlnxGql/zM9vnTlKB4GSd7XLVXLUGo9zYkt3PoP47DS7okF0uS
f2Al8RIo+ruAqR7uTcB/cBlhiIp0732zgVAziAociOgS7tlw3w/dYVuCq7b1blyy7TqDvog2SU1r
6wTt0s+Ex2iL2fWJk/x0o2iKDMcYOy3LOX9dUCu1OMq8nlzIHskdUIykyX4gSIGIcw7VRjTf9Xwu
V89cj4uP8Gd7LnAGNmTJaDTjCLBLfAZIGYUc+3Wer3M5XIELehmS7B4Y/lLo8CVCgriPbQ9nhtaF
DYZHu72L5Fsbk88tPOckvvGSXTIyddr2btc1PpjNXqrRhrdatX8til8qL37CpDYu4mjdiWgqHN5d
U5Or2PGdyKZjEM27lQ/fc1/dLmzeqeEFPfLPBhShru3PGfeWK4ZRb+Pq62FMBTVzeMShjdvaRoOJ
Y17U4r9LXXHfwnCaUr4lf/WjEkVj1BlRYVA4mQYFceZSDmQPpuKOjc1Ba/0mMvKsh6QQa7tUsTeJ
XaYDXoAL/k127ow4dhVrlKQbwWYT4ppOuXF+0TYiK+re7YinWSHcnNG4Gb4TBFINAdAf4NncCfDE
dqmP3RwO6alMJwcnoMs0/lEVocwe6qF5HTqBYmu2F8wP4Hkcn+ZNQrcQ9u44dEld1Gv8FHXbWlgx
b2UYtu/TEN0rEqp9P4lvTYBaMszUuEdl+jjPa0oDROuSDpQRkAhf5np8hTYQmX+GsMI0S1cA9vLR
4dIK1M3iHYGZSavNws7Fs+SdOXXnGQjRfZvd6LYd8dvEQFdlEIBsLxGZeyUir6ctGmNILB/xRJkt
3tV1mND21JgWI3slCbYBYqLukGaNQ+52DFyRWba9l62y4rMy1A3dSJt8cUWetP1RQu+Gr5zXz77P
Hhq0PnFXccvpt9lrgZ2Y4QAjh0A3Ff44M9UkBsssACU7s4LRMEKCZo0Knmh2K1tY31xw12cDbZJ8
VyNUnsrY7WCO+gxT/0bqraql8os1rSU6IEwMlXZ1fwnQEy4TYLiUaTaSckF+RdUkmLQnCIG753PU
7PCVYvq+nK1BhzskQ7WyqOVmqsGQZ8lcX3DVmY6GAwnOI9v31dANI21zB8ZBOgAiITCXicdRvtXZ
0p0lhCPNdPlgBM+211ZrhLUh0hdFsgswGyvg6Y5J3H1H35+Ga/fW1B5MbKsS2Kdbl9IlmN867p7q
tj8jUYKrOwuPm8HRtuXAanrhRTBjmS99cI7SVNIEe1WpQZQRw0wHEiGlCjtc6qsHsBG8fLfKGGvc
YdaHo6UjUF0zv8bhFwcohVVWpb3Pv/ly8XcLOL57hM0EezahB7M01hXNPDT1GW/BJUfC1ywL2JYn
6uHpw+5Rn7esvlxNGFJkViUFk5hGbmnwZOvm3eai9Bf/HBOPqwgrMTPNN4alBk/bA0cSYOkPYle3
AzgNfdXAkkzd5kNgPFFdrzW6MDiW205FCBMRuohru0MOGg0sOyS+O2faMqrztRqQA1JaxXWh4v4c
KrQrDL+LLuiP2vHPKBc7Hs3HnIeHuWvOo/FdJvXjYrKb2c0FVCKVzYJjCm/GbGVhbNRSPpu3OueF
kd27Fu5qlA2iXF+hzixUv96GEbteVvFC+uFiEOMhRtGWwMjY5fwI7shtplrkwazUaNKUPXEXkWpv
wk6gk2Rv2Pw8Lu0dvG2KRtu2i7PhBV2F6CxFSYyCURkcsSRCiyAJWQUyvV/JduUXpEF5Wo9Xtg5o
h7zay3qZr2WQ3+KxLJvEPESQdWI7+4xQ922hfXbNiGxxowCE5ndiCfKreWmTp9Fqb2cxkUb2GqNc
wuhM9KsEo8qrCfZd5V+Q1kvBLeAxdUl+3pr2cUZyY7GNcA+bht/WwJjvYm/ELLIfr6Y54NSHuHST
aV44KwqxkOep96/ZUqdFoDB5gtsdMFc9vjAIIxkN/DuSG42KSD4FaqQwY6EFIQeU7zavxBxQwfwQ
FUrz3QgNUaTn8ss+H1a0ctrQIhQyOyCI6QY+GByLGS67tjIqe8IE6jHIsXPOpwzqeoOjnzWXaAzl
BdJsEhwMocdwS4T8NvBQ5ARDKyzG5uys2QCDmKP0nvXLfcvlyzyipP7Rw/5/0dgfPvv7SX9+Tujs
///Qzj/p8v/v7fwrpef/9T/Z50/9/NOP/KufH/r/hbwyQJlPA24kwp3wjv/q50f/lYAWCg4hJAX4
N9kJav7vfn6KH4KbDlBWDP0waDv90L/b+XH6X1A6YZQLbhEclQCZ/Cft/J+nW0mOSQJkDCerN4T/
MACcev1/m27ViW+Um/C8BIvwPhLiDzd41lNNSYBWBp26qbsY0V7612L5aQj09ynCaUD4f0YIp5eF
MRECA+ji4KaPvppStzBdPWRPJGUkSf+IxPJk3wT9n+JJf+hEvr4MhobQR2MqfRI2/vzp8pMDpW9Y
DLxBZ599E5H7GJfda8UlWgU5j4OHcHIgEozoLkxF003RvZwGM1IYRrqZKlih+L4bMZ8rQ5PkG/rD
SpmdtgH78H58Q4mWK/I6l2UKCsO1RBEM5AK6ll7nX/IVPv4S/Wt1KpWVt1Spm5sHoUdcTiM5NUPh
B7PPCuUJVMnxArdMkeaSSzqHOMWultZA0815x0ukRVpTxlz539pmax9y25yg/KYV7NyZ3t03upnH
3dhw72nKONJYJ1/1iqaJMjntQoe7V4tzeT7WLhX3IdKcferXDleHCXmJGAitoez2yGZrwIWD4zFB
wIPwj9qkIirGdTFI1p4BUEcTVbKzdRy42vmD01cEO5k50doVbv9sYlHxP3o5xNA4QvMIxHt0g/tU
gn19dOpcbAv66e3U4JviXssRdBByvpR/ewL/PbX6+/r6eUT1Y30BdYIJGtY3Bl9f6ZezB4egz0lY
jiCU72wNqjZE2GM5Rr0ouMfTP+iCfjAXv6w0PEDw+4PKi8f163MEVFstYOwISrkN/VT2rZLpRaqX
GUdJCAilYUEwnmhR5C6fJzJSNgve7CdbJ01hwwgd0ZEvLCp7lPQvcWybd3jUMVjxEuvcAaBj/7tY
s4lXZEQ5qsHzmimiQIK72WT69KdiKUXryYQo9Jw+Y3Ona3QoayDrSN0C7GoQRJlXqEeaMwlBvk+z
dFvQL8tH0J1CX5EnM5vhpCuCir4cx0kfRTe2fRGnK8LilWT8betV+ydhxT/8qTDmRIQkNE6QmH3V
euWrj1wFzDbL7pRAAUPFiay3EDTJuwkx9vmfGD9f4Ic/1gbEZZiuI00C7oWvkB8fIvJYeswvWR2m
750ibdnEoSpIPrgrozkIBJK1uFFZYBhUhDOWzsjA2WU8H56QcNWXqYj14xZr1Pq1n2iNSabn5F76
cnwJcS6ju9mBau4y/BT0R/0fFvcXccDpEyAtBFIeyP6hf4H05edtjfVpxvoTyLrrwSUsDTP8HJo3
2eFyPOe4aU5rfQNPwJzsYu5tPa23rc92HHBos+si0y1ljzvVULY1DK3FuE3NQjFlZGhAIsKlRtPR
YIQSD7M9T1iUOToPNQSneaiD644vmNZOmbF9sbYAyvxHIqIfHw4+tB/6syBMva9ohMREPWbHMi4H
fPTLqfb6nYhtf9hO/fPf7xJfNDWn10KY9A8yL0hrAHCejqm/nX4IlEdhvGykDAhSpctGLGgsbOhu
gs5hIHMsLFncX3ETDm/jxvk5YKwupyLsxZ9CiH89h0/BnzkSfTCq/xUyp2YkM+mQsF06ApPEDGYM
24ihRTdmATIxRcSLaUD3+PdfwI8D8OdtC5wmpN2c9C3A6X2lsEw9E2OXTs0OEx4tC1xJVlW10zBc
hTXRcLK0TogyRoo5pC7wRyL9q8k1nUQcXchRDxzdFVBjyjYzG+ryRqYgnOTQKxYiYPF1iG5yRnso
SDGCJb2oMbMOA10ArBGh7SRC9jyPPXa5xgvac1AxJFKnagTNFQoTmWubiXmspMGpddQwZSJTHNsQ
PLwbJqsp8OReGUB5jM00J8SjC9g2T0ir7RUmY7C6UcDCPX7brpYf/K4GN9ZJNpwxhqgqeEba7hoq
Uqj+sKNue5Ofbl+JzZeINoPdhj8s61+2uVMAIeoY/IHhyv2hEPn7UpuajdW5buQOWQL5J0d69GHc
fH6+tE1deSJS/63Xi+GYQYWYQH3489JecCxARtbJHRoJrIKEad1ODWFSzPEUAZUooRf4/WKK8Rt/
WkuIpgMgEelJJx85ZNc/v+K6BAwyQyV3YbSgSwi4OCSczXpOQER++P1L+Sfb5C+vdcKHg20GxdLX
+rHzcfMTqEN2vlvcxTLxcI+bLZr9wtrpechnzLfQ5lsu2r4e7rcmwQhvalxDcPm1f2ITf1HJYxvB
Jz9ZLlCtIygPWs+fPznmc1AE6EHu8Kz60xkyfFcMxuVJHjiLC/gDoOFoxfbXktmp4LE2jxDdZLtt
SngZrj67UDBr7vt6lH/4k/zgYX79ngKgcrHkoB6Pf5Qtf9vgiB/XsIVBnBguvBZ7I5QPMzayZSl6
1Jgc1mIdWjo6nA+FG3m9FYMvu7eNnHK1yJCj54Feha93QUzA5R/nmd94CIrNDikiwCABkAhWRfMg
Rb747//E/7Ca8OcFaBBax1M0yBeRUb2MWxs6KIEEWZMDhPbjOZ5h784jo/qPjwEgvBGpCIUfdgiU
i19eK5kMrHYLbBwyMOYRvdH+0Eas+7Yy7l9l0cTeQMhLzobObtVsguydI3PzP4JU/VhDp/shFhH+
XKghvzw9kAAvM0uSGsMgFmG84kXobyVdu48Tk2M8xrKt+YOk9QcZ7cvqwIcOUCJjm4C4/cse0UKR
JcjQ1aXkzRDvYeOHo056ETDXfca7xz7spmv0XaQtZUxskRu0egsMuKIcnaIOE0KH4VpSMjsqDDnk
OlYrtKA9Yht5+gg7CKxF4+ChwdJ3yVD9foF8yY348Y2B8YNTO4+BuYHk+OenTkHtd9px0lJNdY2U
yE11XZHU2mKcXSctpoB6SB3F+RLNZTTxWlE4OWfYBfFuPkzESFelnsMgdMhdMP/h7aWnL+/Ll4vi
DNsTfuk/RHpHA1s5rAppifNxq49O65WUYqjdtasdBxQRq/EmBj4FnRnPkXNns0iiFguF3i9t1gaY
HBDe0hUo4oulnQ3SBOex03AaQBFREr8hruATokwlIEKmcFAQfZLFx/gbeXlqKadggx4ZMlIfmp3c
oGls8qG3jyHTkE9Y6BMeEq8ZMM3FK8yvjvGlucQMApcEiArEFeZT7sGaKfiIoDH+ng9e49ERdbxF
KRJgRmWHLgwqhOXJjRqMcHDgsji7Xv18uwcgfPnsQ7wxQCEa3GtmCOCxXubWw9nL+JjQQYc99puT
hiYSU/26tekMqPjYJEW/xfPBgEmg6Faz7pUPBHTBcDGfftzX3s7zGpOCC23lt8aAaElX0+NoS+Em
5LTWncRiRspsQhFMG5J9WjfLC+Miuksia8UfHqN/ONlB3YE6GbsHiAJfow8YQ3QiuiWkxDYGs/cp
biEmfUJFY/qzNXF/NGWdtqMvKwunK2RrUL3jxPW+LPxpmNuerx0p5zrW9xpktdIOHF3/NQ+qTUeI
VGZrGla4gpoPqMRs1fhj/Iej5bQffX0T2DBRW5x2jl/8uKhmopYkGmN050eVhOQTBLM5PguWkJf+
mv+1rLy580280tFAofX7h/+XcvmEtsJBi6MXhxtcWD8/+xlYNbkIADDVDoOB1s9UWff+9jHFah/5
bD0LCXd/2KHxZPzDZ4b8FTJ8/Af/48t+CTEFybFrkLJh+YRRbzSnEI3YfmwgzQZNzFBcrSzSeJx0
88FvO8zwOy/SD3PbQdqQoWGc7NfeI+cia8EiA/kwSErkNywRZg88eiCNFS3mzYv3roRsPdqT1SCV
ZMN0Ff4NjT0gbFoPYWvwnC80Iuj64svlQYEmMNrgY4u2bgAIAynGDtAQmksPSpi420aEmQcAolC4
tsyDH6PhROGSyq4dI+ZRjVn0OYmpu52kbm+M4LVHGSJeEaPRLhLCAIRG3kqFWck+Jdv2V4zdUxYx
AA9XkSWYhYCV2+58sTQhiNUtKmlEuC+qgNYzGOhiN3npw5TBK0QRjbZAXZdB44DpJELR823LjzMG
zm86jQlBGkrkvdUO4e4lD8SEpk2j3Ls31pbTZdXZHeADi6WLaWEzmJLB3m3GFyOmj2q8U4KDwRVA
MfQ2JJgV4Io6uJ7aMOGX6eKgAk1aEY5Q2/D4Whk7tgVgGvA1MxAQQwqBDoDz3WoXTCQVIacBegIB
zDjXEQFSIJQXmdLaQiCVkhdec7Dq4xSzD5izMGRc++ElxpwD82okx39683LSAibLcNC1F39HCFwD
BW8UdTdrMyWPg1X5jY7seG9I6p7WPOwGGk3Ijz1NavsFG7aLMuoChKIV3UDY8+pDRkbbmYBbbeKJ
MMzLVowYIPnQzw3RCTK2J6BxiikHiAhjmj57aPtkEXRDus5lBDOupP6GqqvkSiFdqIMl+pgkoDYc
WtW11yKNHSY3Te+fRZlSClKYU6+SOcfst98/w7/um9CrA5nmw51zYkOe/v3fatOMo7Pl5z2oT3Pb
7HAyJtDeqPUKCB60tnLndr9/vV+fXvj1Tu4k3MPQFAy/vB4UjhE3wM6UtsPkvPXD7Qb6hPAWCjP9
h83x14/mnS5dcMyiP39Cd/380UAfFDHkktiehM6gDZbiKnMEagY9j3v05/5EZvj1o2G8gPYjMKeY
J6DQ//n1/Dm0qYrB2FVDDp5jp/tjz5hEpZOQ6vff4q89kx+jDNSMJzQt3AlfNsGAMyJU3OblBAYc
HkOZx5f9kpEz1wKQBB1+9AivlBH73nF3jqrW3DphMU37/fv4hxPgRIJA+YchCe6cXw7BEHCGLWrn
vMwCkC4ORvsQbQaCGDRtmmmud/5k+3DXjQCp/jdeGj5MmCCwiEK8hZ+/7QyE5S7MdV02q+iOrksw
nkPv7wx58/0RsIbxALWK+MN96GcH1I9qF+wL9A/Q/DtBD7/cURAd6WK1SCwpSHkclFQamvJ2a5eW
5iMEiBDe6+QaYdt5AS8l/8PZ9w8LGusZnxVvAG/iF/+VSnythCIlA/Dgg+vJ4aIILQ9mwYkr7GD+
xE3C/QPf4pcCA5MpmH9x94LO92tZFXhrx8U21qViieCVrzfvG+xI0AJZvUEDj0TQJQM7TrK+zKEL
9Su/Af7hdtZhM5VQGqJxJ1aVFmtg1bcNVy7odxKP5FXmnTbwnnCcgWLdWFdIF4QcJomtuUlr3b6D
TYt7AtxWwyVyLdAf5NnEXjiqfbVzoAoxYC5hC6tUPiawVAXbQoNswUnnvNaE2Fvy5LJDlX7yNSjx
rGButSV2wDwsSDO1YIUP8IoCU90xyAfQkdkliHpymEjV09EfQwyRjWXg5SauBVuI+Mh82DqHPh1H
u+ejN2vd7mYeuDfXJxnmZ6CYFQ4fH4aZtcF5B1uR+pam82KqJLDAWyFYOIZMI7Q43hYmRE3HAQT6
Evh+97g163jdN408vYOsboso3ISljATkQeZiYPQknh0h7ZxqDBJsQ77hBJkUHZq1g7ll2YKI6lVA
ODF4OiEYYjTTp3JzfKdDv/2OQpYr6kbG2D1vEVNYuqYevmeQzqSFNNKupUSQ7H0ycQG15zJAA+oM
IvBo1wgLTNbUNEimGzpOitY4zZBW5Hm3XZ0PtiSn2CmHHiFaFWgV4jqoRSP325yaz5z7MBt4avGe
e4xM0L6MVpiKFKqLYz0iIg5uiBBx1vNWB5jZjeEwPi/IJP7AztNGEPhJY4uuWYazcEDNgosVtMdQ
n4fwUQSLiv7CrmOxlqJ+cXtPqU5ehysUJTvMEKFnracBvwUZ5jq6wPxn88981pqkmGpWB1UXqM3R
KIcwZueBkz/gcwLVDMUtx2eOGVw9rpNdvzcph5oJXPP0ZeEkgfgH2jqc+SjBoT1GOEIMXX0fQdqn
t+WQOLK8c6ZrSOSJv3x4zRJ/wPYLt+oQkfw7irM4PWYiVGrPM5vyg1xhHjpytHmgGVWZ+h4icMeg
EdG1F4gOBCQ51qdKX/c1uKL/m7MzW3IT2aLoFxHBPLwKkGr2WHaVXwiPzFMCCcnX34WfLKlCir63
70NHuMMISHI4Z++1m9VWr9IclvtucxdC3iJXIGzh5n0d/cb+aaxJF+BUQetARMpCm4/wIjHdYOp3
RpAryl7Rzk7KQHDkgGFelNTi3hHKiuxEIOYkijwdQ9qd7Rr2rqEhwUsRFEeiyiRCzbJpPvNLqjYy
86yqQkNbFxRq+mjnpEVSOd9jCkv/+4ED5BXcD1B9VMxBjR3P+aoIRFXhxY8IX6M8QsCaqkPkslSS
LV0Vt0PaZoeyhYl/eZl7axa00AZQU6WOd8YhSrHaL77aSlPsoOjWkSeyA360HNqxpbPn0Czwenf5
oNeSuG6bnLIrW5k3thZYb6HJbSVOdhgn64436gAAMWlETe40d45sjcc0We1dHmTfLt/q+YrOoQ4z
BWsqx8mz6JmxG4fUW2w/CupsO3jIpo+NfE5/ac4qDk5H1p1U6X9D+m/rKrvQDelKA8jwDO/k/tp+
aG198ryIOIz1lqVBUTpY2g+E8ZZXHuX5Es6lqAVBOYBNRVnzZAwtxJj0koKVuerY5tx0icyGas84
WuU7r+aJsvF2pxc87K+XH+35SzRASBBHg4cch+/fcvo/W+0iF6lRCATugTsbT3qLU2SFnPFl5YFe
OZm/UQzH/E8lBJYhm0Sqc8d36TQy1Sd7DCINRI587VROhJAcU0WPuhp/e2S9ggdsPHcN8WZuABmm
45jfPSInXDsEdlaXyjZUGSpvvNWNuHLueONhUPME+EADFSu5v/UW/nkYHgYMCaghiWbyKh6xN6w3
TaWNkR301/prbwxp0BIkiaOyYb94mqaUFc5YyNVOIk/k844U+DLCqt7iIZu1p2Y0ZcwfANu9/LbP
5wyAFpSSAfRxBKGnfnyDynKrVWk29jT6XZgUfJN6dqVqg/O0Zi9h6mvtLe1e1OWmOeofPKHn3ZWx
/tZD5vhDj4nREJxtGGkW1MbS6QlUoL7+01BMedWVQvdAWIfx4fL9vvGUaYRjRAYkjIrgdGssKPvZ
LmEZUdaqfthnS9ArLH2aW+wNe6m460z/4oxJf2VT/MZ1KS8zV0GpYe7w7ePn3KWO3cNc8iMRFG08
unrxp+Xo01AFQlnep/N4yMd8/e+HPdYhnTPs1h432B8fX3ZxEzSR9E9ZNB3DP3iKYcteq2ljcj3G
K4lIb8xZ3CHFNrasQKj+esH/+Vga3dOGjg8lLiisxz4mGbQnwE5jCQbml4LSc2s5s2fv3EBoeXz5
xb4xiDwiIwx9w/luFZTjO/VKSSSxbWVQb/z0UyOH6Zbqvv6oVUNw5VJvvEuO6axzxC9z2tgM/P9O
CqXvl+ifUOsYK84ivLedFieVzzmyppDcxLVOLLZdDMl//k5Mbm+L60OBAO1hewT/PN/eaSrs9rRp
jcHy/nh6337VcTzeGgk488tPcxuOxweq40ud3KI192Mxm/RM85SzfVjVhUZ5B/HVlc9i+3tOr2ND
IuB5UhVn23B8S5QpJ1MvVBkXTdY8kGCLbZyO14PWrIjbEJntL9/XCfB5W8JNApn+og9smHOnipGJ
k1ZhirICXNhjb28LlMrdrmeh6WJvtbunJBfzpz5Aub/3YSZ8KKkafqW5Jg4JjR+07RqB9PuGmlGG
YKxo4PPNSRt1qipuHSOhfXv5F5vnow25BesjR3koOVS/jh8RR56Cw76W4eIUeYPANK2es7nLxnc9
dTaas8kk8zAhcXmMZ3aWfyavBo+uibopdjKomvKQmpn3oiPgwa/fFjNl3771vomqo99hYe36JGsr
+6abQ/9hQSuEV6ps6o09UMvnevVtL6pr2893pu3UJvXDQJm7zhwpJFy+1/NvmBIRYk/eke4xJE4G
uOHVFmehLI/tBSF1adb+0+KX35PENj9fvtIbOw+TOgErAchB9Kyn+6tiUl7taYCGLQrG+7kejH1p
Sf/96BeI5gNzfd/q/fxx4sj0ZLfIWEonTwbOdx102hJXa1Y0NZrXxKOZc/m3vfHCia+DXMMWE4mg
ffIUVgIZgi7PeeGGaAjXrdd9ABJ+J2SxvjNGdp65g1Xq8kX/ig5PvkQoaptEArw/FOqTq5LchD2o
C7TIkMp2aAaU5mOuV2sfdc286Ojbjd4OLbskF7sqlel9Riw+/MIzA2cgkcOCGyKYKaEkararHXI2
7wUwbF4f6slNg8Pln3u+bdk46PAN2f/rCFbM448CwVuaToBT4sGjumGPqsbc3y8VBEtwOP6dYxU4
v5vJGmJgqcUTZ8Pg9+Wf8MYUyU+grogWm///HWH/zMYs8UQbGimaTXCze9FoEoyHv369fJU3JkiP
jScixO08SaLE8Y32akBTsCZZ3KYrxslqNrR4LVUeed4EbL3H2nPlIzz/NPgy+PXU03y0OUDPji8J
/gcjgsidWJ9Um3Jy7qrPzur1jyikk73WZgYBQAThOKoTtwEFN4Erx9FpGZee+DRnqf4wrnl5yKF5
X/ltZ6/d5GM1OCroG1EatvDxT+uLSZe9cJ3Yx2arRRN7/5e1USKN9QGv8oGAHj8L2WikfwhLmJPI
rF30K5dfydn3yY9AKkw4ItuqgMPu8Y9Q6UguQiv9uF1wKo51vd4ip0asM2rJDvgTyVWFvIZLs964
dUjKLF7IGDaK1slAGM101tq8SOJpILt9N9j22u/Zt2L5NS1ZtjFYhMLap1VifTTLJPuN2nL46Wb1
/GMm4oBqm+X3fxQRfUzv5AkluOF8Cl6rqpLvZqt3Otq21cX7P1bzH29GIs98Xwl/nxaJ/DBLW3xg
E5sjFS/UjJkHeKkRuszRBz8nvmdHLOXyw3GLVo+HMcWEJvUK06YOjeBW2gXmRDvFtWKUroOxnN+Z
vWenLJ27ysNbd2X/8sY7AkOMJoivcNuSnr4jW5N9ZwkR517RRY2qxbtxMxGB/b3n/JbhPk6DawPj
bEZgI0PtmeMzhYJtdTkZGAAlVN92Q9wb2XADwkKbd93ioSu5PADP2yrbjgm2HGdF/mENO77QNLtd
1xnE+uW+ZRBwyg5NW5z0YBfCjnu/6aMiGAB/ZgJDgTMtIXU948vlH/HWE2YDTH2fL4BJ8ORmkYhZ
PblLIhaGnlPwyVXMfDCHCw64uHTt/gZJcXYtz/3siMGXp9Oao2bA1E//4PjODXRCiDaXIV4aQieb
FTNKrWv5LV5kQCzYFw6gc74LgtuupECc3+6mK0OwQRcSnuzp8phh0W6m0hhi5N/Bq0k3KYT/0uPM
Cop6jRJS0kJhFNo1PvLZ/M8NbwOKCZn/gWw+vmGxFrXnJD1SbEOUT0sQwHKwSv1WjrVxP9fF9OPy
az1XS24XZP/B43Wp/5yqJYStJWO95kOcA4tVkShqhziTIuk30YT/x0txYcCGBmkyGhb0t8ob1RN2
OLrzOWyua3kx57ac7feQOE9hkywFMI7HD6DVvGxhTRliYlPbJo8EQPU+RIk8pZFVaGCqslWgoMGk
6QRY0YtNj93Aagjbuk/gXFEZutdFS8gbnC+rjPGoDPPOY3XYwChupe2YOY3uIKqZbraprdnvtUJP
dIfYu3g3s1P8ptlI/dlimxq1p0oACkup5kb9orMdLtvcXh+GaS1etQklxm7GCy0jP0EeWJozduXC
1vlR1ZS77zIS1j4zbKwXy1rKcefMffZF1wiI2GzG0qA9YGCfXFK9vx1aJIaHDhv3C44L52mda6Vw
kfrJTbDqFgAX8mPLGEuGlUROX7XLr0RQI4xnpLwHk95EkwPPMOj6FWUf5J/BjOcE0ea9EeI9zlpw
FJbqb9kdp3sjH7DrWhwPnpvZoP6PCWi1bnAVIA6S1ogPtpSTd0NDV8cW7tTqjwqE6GO7z5HPXR6E
217zaC/KO99okUzg1AbR7By/8y6lmzTnXRsLTckbREteqNvAGh2q9fHlS1EbOL8YFT4K9Rw/aYid
hT51rV04qVnHsJH98UVqdvNa+Q0gMDlsWjlt1rwfHFETvEFLvryyO7LMTw0AGrVna6T/LJwBlgOi
uVYP21WKP4Y5Jlrk6xoBR1OSjs/gR4V3KzZt4l2lge1/mJsGkpImiq7FBQRcKRgF/FzhKteOCn3V
WSjHsvlUYHHOwq5HobRbSB/MIoki7zkYyMTCimUr/z3WfqeOF8eFv5Yg+BFRr1vYdCYP946cBvju
UseABUUnq4ATDRUCKHueHOfBgYnR33DgDd4tTdn/qvJmXVDjT1CaKuSOHwyldC8KKjNNw3m0kR86
waR9apkJ9NhLs/aBPueGmeqDob/z+rUesf1TXgoXxp1DeFPdfiu1EZXZNLq4cf06m9zQmV3vJmgH
0DrlQieaOcch8gUVOJQ8VIZ2KOi3zhGgbtgjbs25cJ9MNYvbuvYexeFmbm7y2oVbh/HH+JV7WV+/
2Km0nGgZdcrClJP1W1e6E6KehfRMkDE0g3allmm/2M50ZuyoNH2EvuR/nUcqVfydRm4/wbZuoSuh
wplwHjsq+aDSvjNQKJWeEaJxGF/R39uSHo6V/x7Msvc/LWUyLodMFQM0c32GJ1FNwsZbRR/Mueus
OQlCzMtVuhfZkAClSMe5+szQHsp3Qo7zhyr1jCpWxIE0YMuClSbh0tn7ochn4BbGoM2PgZGWXxYr
hYuCVKFzIihhJJbMorFD9oDDHOqJLcH0l1TndkblUjcPHK1Yd0pXQ3EYklrC7OmIbga5NAzOQQS0
og5BV65464x6KqGb2eIPPcfC32PD7PGQV47zPS+XYKHybdDiTDJrfUoTb/049Lr+IhBxDKEt0yJH
dxTkL44GPC5ylmH4XBoL5iIQOvyoIaHXFOJ5U0/IW9IfLu4J4k+mpKYAM8j0V+rJIqBVhfxqt+UY
BzvbNcb2w5ASyPXBmtwVFEwh0VKPorSioprVy0Ti8OfLc8EbM8FmcMHegiyGPbZ5PO1YvWAlMIcp
psI4f5yDJLtVSfPLx3D3gRrCNY3RG3uZrZS3NQlp9bDYHl8udQCXV5mFlT8xQTzQ5eAsB6CxpP6w
ebF1s9/j96xuGxRrV1J239jOUKwJUEUS4URHa/tt/xxelTkuOuMGHk3TZBS6shWoQEWgd2+iPBoX
86UqrGvZBG88X87JVKH56Rsl/uSiTs85RPZLG2vg55DMdU5coqAk72Ixv2T97Bwuv883bpLrsQ/H
asFyEpy8z2kCi9ekLCNNk64HMpU487hqiq1iGG+9RLoU9+pr2pu3NlAW2FXEL3TwkP6cbM41mMq6
NVIh0kZt9GL2dvMfZfeY1Lxy1krkcU0JmHSlooPCfKyefeCd/Q26L/dlKO35Wjj4W0+dk4LPYQoJ
Lof641c96LXbKDcXsacF2Zd+HVB8bFEtYz6ssWiXa1/RG4v3VkLCJ07zkpbZybAuB4KoC8+eYrNr
i499jyAC8U3wgOImv/KCz6u5dOa2NjvNBrbdWLeP7y3vMm+2pmKOOb5aN6gSqtuO/zZK2MbH0qnH
GJqmth8Jy6MfkVaRVRkIKAdnDjmRltaubVy1711ztna953eRq0S9183R8aPLY/GNM5uzKZ9RFZke
fZjT5HkiGKh3TnCAsmGovuCjS9/h0VOf7S5fvR0Qnvm1x0IeZ5rlACeS4005JeO1B3ZeRSB9igrC
JoOmB3Y6GLDwB27j5RJlUlWWB3t00/pznSJLiCs0nkPUw1T7lBkD2EiZF4aOa7usn0moNb6mLJub
SbrunmYE2z+LLtfv1sKePZT+FcUpUmXlVxTRySc7MdYrk/MbHzMSdk4CSNkpAJ0WwloQkY07rGO8
QbbvJ5SssBlzea93TRcXaPrv1vVq8OB2nDzZiFIa5jTEOduhqXTy7Wgp8kh/pJnl+cUQmU4jvrRd
al0tuW3fxNl1KPJzoN+yvk/ZA+gmiKPzNmlXO1lqXyx+8yoGMyUXbrbR2XpK3NQ98ZdVRjjRftug
A/lLmv/jGdMNRsfEnElOzvZp/7MqBDVHXCAsU9wHSBvsWTfuxZqJiApl8dAM6y+DlfvKXv98euJw
R3ud0hbVE6p7x9dEpBEEacU1c5DDt9WUqR85dmUfHFKTweFLrCuRp29M0JxrmXaxDVNFPMspKSrX
nWp9ZZlf8sqIbNUDm8vWdop4pNl7I/NRvK2liUSvHZ2cipgNDbCn0vxNKyfj93+eGDBocORmRaTE
SxzT8QOgilAnvZJz7KdZho2MKcKax/pGmyGyugOYgKbR5WNR6pu5NsgxL9np6+Ufce5zx2nKVkRn
N0B7jaSc4x8RBFIMSgMhNRnwm+NuReAfmnUT3KsA1if2KOIaIh+fMwGfthAf+lWpegfZ1f7gkZqj
oJSlEmKVEOI1cZe+igujA0a0ULd4VVqCMd6Vpbgt86mChSxKmLqlnZnXMB7nfQzmWNp65DtujQEc
Vcd3QhwZoEnZzzGGo5ou/wpiDShXwf7K4tkpY2GKFcVtSdUybjXQ+WgX0eLv8EtR69TBaXSg5W+9
oavv8kzvYl1a3c3l530+DbtoHXw6kNu0QkzM8Y/sxgWeRz0tscPenRZPhUm+aZG2IZv9iFNgeS+b
Sb+t0T/GpizEle/8zctTGtRNj/qd4Z58c9TJigVJmIrdTI7LThYWzC/lTV7yUHugucJB0NpG4wpU
bNfYC2pQ5KeJdmUT+rfZejztgSVCl82bAkxgnD6G1fErin0oW1iFOv9xaNYie4BwNxnvUKNiQ0rp
jr1PKOa+dlqWwdMzZ9myc6mDuwAae3njZvDieMszLObS9oFCVMYKgKVX/ZLvAMYBEgu0JhDhQovV
vLUSBAi4DzOrx/eda9+Jy6Kk3eg9O9KFEEbktklLYduYNUzXdelDGZMZb2GZUPkqMjzuIbNODlBs
XOZRkfbpjbl6Q7JvZpAbIdFpxa2omoLibKYnwa4ts3W4k6M7fPfHpfsCxnnjU2Zl+Twndnnbczzo
d65iW0wUut0dFBGDD550myCkrq1fEc6d787Q1+BH0jl6IJI43TEBfKOCJW0+dBeSVmNzdKvagUFu
Eip8eZD/PS+dvF52wjRKNlEPi8q2uv6znMwBlGapb4KtwOxtwlAMjqJgRLt0IirYNkWcUd2onwwt
7TmAp3B2MD0uq/fTGESv3zbuNGSfGYq0LC7/tDcWHXqGGLPYNlK6Pi0jI0+c+mEga2Bac+2VXJYm
wpXQ/5jl8BVQzNWMqvPNi0dTzd4kbhStAbAcPwnZJ/o0QqSOy9TCk7zDP8mATWadRPM2ldW09yow
cnfJOHZ1FLAeiEjWbWXsl3mQdRxgEZFhLSVK2HZ2saZ3q4VVrBSDfC8TAPcSxbcdXX5K52OF1BYs
BHyZyBmYrY5/tRfkQM+qFWicn9AvKohw2E9inu+7IUvc/34xLsWkRJIJLdXT5snA2pIqcwUTZPTe
XbAqEfte3cLGHK812N/Yi7PIsQneJkDKfu7Jti4QnNxwYsHmdTL5sBpG91WjCr23KzftdiOXvZnZ
Zu5ZNCFfZnn2jFjSvzIGz8cExXrEUlvLnZOSv/35P1+HlwQmnfEA7B27a3CVifd5CVowHiLrvFhD
nQsJO3Fa78ra8/cTP/osSbKi4mmggsPOjWPi+MIZtCOYmVAxxIKz7G5Kdf1JDGtZPjr1ondAu4eu
OGSUY16LTFqvjWyKz45RYtPRq9n/TYM3e98Rz2DsnZLGMGs8ekxinDqI95XIB/CBnlLI1RMmcg17
N8bkfkjJACnVCGpzrZ0knFobdbqbTM5PWxv9l5aA4CnqUN6tdzDll49igYoawumG7A1XePntUrmX
uyWRk9xRnEzL22HwsufLY/58bGwnIyAjnJcxWbin/QZMVwsGOd+OZcahVaSBubGnOmHcD0WWJ7FF
qs4NuSqCJcLu7op80iEpIsh5ufxDzoYHb+lv/hdCEIoIpx8fCszMNtN8jbeyYAlxp+5uxUiGRlzO
k+HtxllL977U4JpcvvA2+E+HB/pwEycyT4Lv4Hh4qMZJOLnberyYM6DFJTEFyxrOGUT9k1M+d5lb
wK2nrDQjMV/Ulfs+m3S4byRuKDPp3zoc748vX6bY0rNy4OBZVSy4vrNgSiyM/epTCfvPd0oBjG+d
jwGf35lF104RRjUCUq5PBXKXCXrhQE6XOc7E7D4om1OJCnCxBFlyLeXtb+LYyWNGdgtGDyYTtaLT
Hkee6xzo0g7IJzWxrXc4A43Vgqp/aBOj8aOF9nETaX7i3FS5rLXQnhuKtwBwiuyGhcahkFzr+nIr
E9IRbF2tKqLAT05bttiJ3MGasz9p/Hw/UiDgRug3RbKvQaHq0ai3JJD77Wx2IYmz3TsCyZ1veZNh
1CeCIv3TwcgOwp7ngv5D1MO1j+yNl0ygHsL2TYNrUoA8fsnObHTWlDhGHPjT3N3pmmH8WiwvE09T
ltLZAInVpvvE8dYfsglW0E4Y5yHp6t7SxaJX3qEehJ1ulrL1ZmF/moSiqahsXR4gb3yDm3RWR1Ae
kOx8Jhbs8iZR1tYsGDJgAdAH1o2R4/vLI8VZdz6kWOigbpprkl/5Cs83T3z2rgMhh+fj2a5+ckSY
F69hlh5NqDVkFoRK5f6zlKP6MxkT82KZUwP3bYr3SIS8J4q5A6E80i1fbVxQIXbf/MrX8sbMiJcF
N4KH8gCRnn4yMfhW2ha+zoi1aCZ+bBupbldWCjPymiK44eDY3o3sGCLigcoPgVzNaB3Y5V15J+fy
JISvuFvQQ25FRudUZWzgkuVhKD0uEflqdx0Z8nmIhEp2EZ305GfnQSEBno5UXzbCKW+IU0DLomM8
bHdako3vmdIgQlg93vFQ0B+2r/zEs92lxdkO6qZlYW7wzgr75uTmfk1Kd2zA6nxqseSEfLbGx6lf
m2cCnaofl4fpG9cDseixo2GXxgbz5GvCgD+h6pRW7Pc2GUqpPcAi1rTy1UtlpnZeQ3Xryi2eLxKw
YChYbe8BovTp1Dm3Tp6lS2nHYjKScBg20qxel+DtLIVZoygUzcgiWfc+nob1v5aMmDB5KwhBtvO9
e9pH6Mupc/zcseNuwio5YoL/TgYUzBK1VroMF+Dn1pXBfz5hYYTfYhXxZeBBP9vAr8Fs2X3qxAtN
rzs8SVMTtZXQ7oWb2+WVg9Mb75MSp7ORITfZw1+36z87w7I1acwvNRfzJ+rSQ6sBFazSR5XXvxCE
dFdk+6eX83iYW/2NRdDfWFLbu/7ncoGXLsaU9+m+cCyIk3Ag73CEqCEiste5y1C1XRs9p/Pq3yuC
rsOTsC3xUGmPrti0KbOno2sxU7b7gDt+hETQtx90iC/Y0s2WFJDpmmSUSjt/7b9L7nZZlwY/jRlQ
jgjOjy8rzSbxiI31Y+iZ5hO72KDbV0u/vBgTIrhdF4zWL9IoNNhVXUtxBsKfcRfQBiYxKCHkDTOM
ob+H94GRT7qDpdPUbsvbxiyyDwB5yY1yG8vpQiK40o99ZjWfXPQBYDn1cvo1w0Cc96SmbBbSJhvI
L9Snr/UyQs7VndUF6T+7UxqC2NArJIw5hpCWKuTTCvr+91pXEOPTKfNI6Sgr/W4olunObHoPSIXM
s29ZjqCA5mkn1U4fWq8LAzVTo281wdbBH9Ji52vdKhGEEFbOvw/ye4qgX2wN81RG226DvwrZ+29G
yUQO2crmOoT2bu1Vi+kszOyx/V1mAtVKwSzab2TypYjLrODGhdDINkWnpL0PaPySb6684kE5kvyG
mfDA20DnXcdFaQdwlzSr+MkBAVZGw0ADbx644jlh19fGSW8CKzUcZZDpNgvqdvNklY+anmPtwPeb
YeKtSN4ko6BGTTgYgugGNWjD+gT9p1jDiTQoTgk2KO9dSqnyQfBnH5I6hSQbmJKIgKVptt1enfeK
A1ZvfVhnxAl7SSbpb3fw2YwthT28tPRjf4+y5fTCoddHzzam7YtJjAkI1Fn197gqkypCqzJDcSmM
7A+HCqOJisXtzHCaFnjspZUAkyPka+0gkyTQkAqEBF+9STfSm6LRi5vE9EDnKwMVG8EeWYeClIBD
0HM2bNfQaVtSeFjlF7WjP5vd0RlJLa5Gy3AH1kVzvig64og9JL0ZvL4LOQhBGtBbLMxpJOdlMggf
IclLeMic5OKFsHbVr1VPNsQ8fnZ7R75w9Tgh1QYhNq1/iiRxfvmIRKpQ921Kbhjql4iZUWYPVHHL
b4VT8uUa9exuiQ0ZaUsmjIyfrQIfGitTeg99GxQ/eHD4jh0tZ16+vNydlXiB+FE19ekk44dgEbKP
v+Npa2AUc1DvMesvCGWUO6BjzSSnlVyaXUAVmrigmLNv9wdU20LQIuvRTwwfROvYw1y/z3uiSCPV
EVPedZs0lQzcFaSIbMxrkdzncx2aNc7C22GK8/5pE9opif61SKfa0wAkIYnshX2OJPT7VOVfZWa/
cJP658sP6K+r63iiYxqH9wQRgZoTB5zjB9T64AqmTnR73Z1gwlikg90sJZkycVcMHNJFZrhNaHLU
q2NbayQ6NK1eSIQxR3IHB2X2YgcjuPqM1qSBPjaPbvLO7aV7mBPifUKfzi56QK/yn3M0wnXkLkbf
cc5w6SD6SNHe5yjER6KNg5U+xtKKaAB+sn6c2szK35mZpXD42CROLlmOxabWFghselKCP7HT3+mU
Ol8JvEJil5vBou5Ks+q+r7SjwK6mIxV6zx8p7Ooyo3/jF2nzlGvL+KNeZartKSxQ6NcLY/yMENyu
Dg2P+KNbbfWKwCjr4TYZGu8ri/0s78jq0mFS0H59nWZJBc0r5vwxsFE18jnWzR+RZTqFZDDOEHBT
1URD37TUDXH6HGqEQxr6sDWjiudVUxtWPeKekK9YvnSLscxRZpGZeGsId8rQw1cgHdI+qJ7HFULG
YUZEBvHfSOprZ/jzQefSxtMpSuEh3rhbxwPAUbZqZjq1W6dQ368GqKB2oCXujGYZCthKB2I7xX/c
I7G88hi2XunWXkZqcHxRe8CWZsIC3OtW2x38gc6CrzSFGUBfXi+P8G0AHw9wGJVUcOkYsnOBgnt8
KZGmZZVmOjLuXmg0bGxHPmid2z9dvsz5Y7RpS0LZxWy3FetONtY+zaKVkNN0b6FiMGItLZN3KB68
PnQrtDNS9fk7YbjXJCRv7FOw8HOG4NCJ3P/02Am/RqN3k2d7wgcbshVX4wbKlPVEIWZ4MpPMuTaj
nolseXWg9T3fQWJLH/LUY+ZZvWpS20qQt5re8GNal/GV6lsn4iDXiuDeJwLiprYaeHwC6MMLzBxs
4boBsSMc+ySpvniDi6CxpnnzVDZYS28ceCd9CAorcCIzHbQuHEbDeCayc4uCpZ/4M0dw0e6bbtni
d5AgAK/KMe4T/wn9d0dUpXWv8WlsuWirekd5mOyYIDGtZu8rR3/Iyo5IIgJrbQK08Gpp6B7rZs/e
fyXlsE4IM6o8FGwsv7rhhlZRWc+TZnJixlo+fXVLtUAq7zVPi+gldjQMdTmOtAHT0iSKNbX7sFBd
92ly1DodFlBh6x7bvQEzR3XGj47sMmK+K5NdUqEKD4lhYuVDBBHTmDkANWTiFinMFlGiZduVQwYr
vGvN5ikx0kVGZFOCE4aMuRYxrY9ZHVgwg18ioDOyWx26IFu4YvlTEVtJpFOgTzeXB/eZsZBl9C8m
gpWUWgxH1eOPyOudJTF0We5XKzMJDW1mggJ8l9TV1AFLUjmVGQpw+Pspa41bQq+0MJhKAvGq1gcH
64pZX3mA+fi7aSyFt7ibgdFTd6jHXH2yEtu7D3yhKEXpbR4tavV3gUitENpUEwrXXp5AQDYqAj6P
W6ed9pfv768i5HiSYBWkp4CwhpYX58Tj+xP1avmjDIq9VZhABcvUtDhh6DaZyG6PeFIuvQcpR1Y3
zJeWuTMW13km6Xol1DdzFyvsEf1/GytCHh6kJcz6admWBFRbbPM5kcnWecQTSh4PA4+9jqXAGu/M
ssY6yfuSbKf1pGnfBTIdH4lHUHPkd1ahwnqByc53rXm/R1Fp7+tAuL8st4ZNefkRnE8kUEWh6zBJ
Ui7xT2tIC7ZOr7FVuXeWtrlTK2i3IqWC3OhucKCul15ZAc6nZa63OdxxLGCSOC3rybkSUnY9IXB1
lhlQjYxmeAyqaj1cvq/T0zgjl2mREjUXowJ0yqt2jHSGUe8Uewk96bHwRAtZVAzvlDBV9J8vRXfa
2hQjdIowix4PIqStlOecpdoPiDgPwBVRvA+u/546jHbFYnJWEua2sF1shRxq/jTET5abxEwxpfp5
vk/sbOruie7N7lK6/8HTLBf6Li5zKgcLko1Dv5hcTnFV3kE50h2FP3N1i5uANbB6Sgp/xQjpjNb7
oKwmZuEJKVzESBHZ3Tj2AgqBRgik7UrnjzSDCQOfMcEAoo4zfekdezO21iudHUVDegx1ZxDPBKRZ
LiYvCp8PyeBeTcU4H6suH87fpixqTRqAxw+611r0tt1Y76HrL00o52AKPiWept1rleAErvlydq68
3DPkNcW5rd/4l1iDWuRU8JTXlaEP89yQEFsGwW4YHfMwFINzX0+afoc12rmpc7IOwYpNv20tVSoU
PulagdU4NwEct50D1fNRNKs5QdzdyOFBXaGMNvSp2ZmDlV6ZtM93JBheQaiyvfPYGpzusTLCP9xV
+tWed+cd5tECGTU2Udc7tIQ9Ud+PXjZemUjPv7YAOMQWHmFs/5yeYJLOL2u2uGKPD0MUJME6znPj
VSjCOlphlz+3bc05nrMxVGI6QgnmM2mfwgltPINgg4Z2v65dELOjJNOu2mPad9ht1cFTm+oqxIqh
X9lQnt0jfWDujEgFx2BvdYp0UC6zVrfM/V4o/5n6QkFV3y5tsqGt/uPlWzwb6FyKbq/judDKmWhP
vnLNX7CJLUa3h6RW/rbqwT5QTKp/0PunOuOl6zW926m4EFkXWDn6TCa0ioCD4fGXZTMl+2Jou/0I
/fNTltTDJkXGENgN/XyoHWOj7WQjf86CcUfLsdkDT/OvzG5n7QN+hsMWmgQNhGYc4E9ER3UlO8gE
mdhnRa79LAzph2gu3Fg5GLyokc32PeFwmoWD0K92k44cSvlNd+WTP3/6dPr4bpD++XQRTuVhimaP
vjrrtNcrQz1OIlgjHp5/a1TprPMrgDNfWYTPhjTDmUPBRm5gRWRwHz9+Q+KKSfJ82BMavd5UJoVN
zDLFoSbS99EJavJVyO0lhnisrsA1zgc11CIaqUh9qAGgPj6+spwsW6yQsva5O5UGDjlzumsdDtds
gIrkym2ezUzc5saH59vhTVPWPb4Y36ym8A+TtTtY1nfkBcbNMOgtKUrmHAU4Mm9Jm7yG037zDhFy
grpDYMNO7/iiQlq0yMnGIuDX9yPdxI3fd4F5U3XleGVv89al/sfZefXGjaxp+BcRYA63TXa3JMty
kPMNYY/HzKGYyV+/T3kXWDWbaEKDwZy5MI6rq1jhC2/gdfLolVBeBKd7OVSZof0Y6V57MtTYPvT9
8BPpveGr2TrR+9deEFSoHdS3kJkkeFtrokBDyYt61AkiY8V5mMep+wDv/Vecxm4HSo/Cx+3xrjco
2CT5CHLjGqiUri4k+MEKHM4OaIMy5v84IY6RzhK69sG1aP0e9KkwGphpDTrys+U+3x78+jxC5IX4
phL0SN26VXwVY6nagTgkRNVy9xxz7L+gR4/zLTfFeyiR/2E4Tr0GlVYCv9bYFxIhbLa0Ij8t7WK+
NZd2PkyC3pUVOdn3EW2B4+3pXZ8KygF8RkBwf0PW1a6REd0Q1zbTa+HZ2L09PaglzsOi7+uD1mrK
m3Iy9qBU8oNdPKII45H4cN9z84AckWv+oqFTEH1MwA55N/vZPkXFVBzmUYE024japxpnkcfRIm3N
Kn+06yHamfP1SWF4NhPdQakit/ZTq53Zc2uzzUEH6dk7pXbRBGGDBR5NlJ3bfGt5ES0hybPJ0YHW
Xc40ahx9pG6Xn8ZJGx7LjPwrzAv0VOPC/YVa0giQcldA+ao1D4APMADhF/1W+uFr5BYgHGdRFis/
2ZgJf4ikZvZ5KeiCAIbS763FwE8B0VIaGCiKvU3ytD/UhWf9crE58he0yn/e3mTXBxgsG8VeKR4H
h0BaQ7783sC5orJH/vPkFWr1vpwhn/YGKYFmFohRYTV7dFoDk/uqcV/9qWURAZVsOAtscW+1vWOl
LN0ZK5CTWmfZl6GlomvpVX+fJO6eY9AVbB9BMj4yoCB6+X/31eUsrQ6PPhJKB8spx7uzEPB5one0
vJdC3Xf5YBkNjrG9expTA5KIFUJzyrT8S16qe/CVqzuLX8Ie8KRECkHN+kVH/sepC2twQIuDxan0
6RNd7uTDjDMs3RTT2nnGrz6vB4FN8hKBoBAvrnEXeVoaY2TYEx5xk/gIQuNxHjTzWzZmxR2qBOF7
s+qbX72jK3e399X1PMEXU0LRycfo0lryh724R1hsfJLSRT2JvrKAv5EImcg5v3Oy6GdW6nso2a3h
NBAMhCxcXxyxy+ES5F71Kq21U4eK3KGCdXzGnoO21EiTZ+hr5Z/b07uOSKlmQiDmJUAOHQzW6p5M
vFKdbWXRTioFmPemN6bv+shOzlVMPHyY80EcQs8mT06z4tsc44fdqiZqfbd/xhX3QtpAmWAZwG/I
BGR9XUe1YhX4MqqnFq/B8nOLArT9pNap9g1aCBA0b7TiMSDj6kyEmEv3hDPTXD/SCOyIk3Nj+aI7
HPqjCA1tOShCHS0f1xgB4HqGcHNoS2F3fok4b4Huc4jVVBlB1cJpIUX7/fZkrvcqBWLgDzAAZQtq
rZeJBkyXW+2onSrw5TOoJcf5PAPxwuLcDu8MJU+PCcJaQW7jZX57aBkpvHz1cBaBdU6MTTsAbMqa
d9iBGOhxq1r8bDR0P6pc+yGth2oHLLF+ceQoyMgTqEgU0tXHwvhJN5tYXfxS05d/Uif5UU52/tQl
nvKWYjPN2rjZ0/65enD+d1C6nXCh4Oqu9etH14SCMJiLHxHHC/oQoHKr0BXBZEb6J61BMS2vYUD6
gMKS56oDq7x4M07jOAifm2QQOxfD5iIQPBF58+aiEnV5Us3JzmI8RFRwEiX3rPPXD5f1wuc7dJGV
KAbjLACx7JyUv/XD1SemS4fMO9EquexfKYcXF5JVhE1Vht3iK/hKHkKj8M5Kk3mfSrOKfqcCyEaK
l3jQDup0hulb0gAU0X2uk18iOjQ/AfkSJy8EOWw6ZXGHbiLIrKLLv014XR+i3I133scr3ym+HGg5
TjjXMs/z2i0MC/MJlXfweo3ZOY+2QTM8Qp0PrTQlgmRiNw78i9xTkWWIx1NjZnaAnatzdPRU+QR4
koCmS/cKjVe0WfmrJKYQBB3XDhfg5ffTlIqiUaRLmGA3/tDzdsCDZR68L+NSuQ9VEioqnuiaFgWx
0lNKNFF2UQ5Frfb3E3VPWiok6tgtqYr6TkFg8EttJ8Z7SoPJcCgt4B6n20d7HVHK38vRJssjfSZ2
X13UA1CfshuyGRhd0r5H8Tt56HFHCXrb3gterx6Fv2PByEIJQJIR1k5hY24TpeVAQ9Dd6z7pilN+
UhTAV1E+9L9EpJoHoFkp27tOjrPitKelt/cEcdcvofwNJJoSpiRDjDVxxo5aLq4O9d3KWH4rWkLD
r8Eb2W/A/n63ykzd26ayBrE6WDKqovQl3yA4AZcboiFzhvLM3WksPe39do59hbLCHX1PnLqwKcI8
ocqce46cfi4A3B6yaZrFoTbC8cPtb70xd6lzJklxgO2uooDBQ2qyisTiFzRemHG3BFFqlg+q2s6I
Wi7GTgrxl2S2njtq5YQCGlwI+qCXc1cQEQsZb/E7RI7u9RFM9ZNVTS39foig/cFtQ1CGudIS4Pdl
n9p+BHT9Z29BIzyYuBohd2WkDUIjoTL/GlIFPZSyjxEXdYxFOU9cN8oZQZDmBwbY5oconwo2TVR3
95bdWePO1by1fOAG2bwUMrmbV0FUNLeehRLQDLKiVA7taGdPs+u0hxEMvL9kofnKFjlbFaQBHXK4
jERQ6xhR9FjxoFA++8LJfvbeqJ5wtbQAQogC8b2cSyIXy/3tLXJ1HVB/IRy16VoSfaMVdPnFxBKB
C0OmBy9B030zLAUMQDeLUJTR95xYr146OZQsClt0Zcj3ViGwiJZxCRWXofRWecS3Y0SOvJwhrlk2
ImuVfVyqtttZ0835kUxJ9UXpXSb//MUzF2IebRqZVwYAWcRPWtNx0DYq8rhS6vz2Ul4FTcwPoTyJ
NgXjzme8HKpJ2f4T6liBU9nVtxSdWd9OAMXtvdyb4wD5Rxeas0374nKcGmcfxHPhbhZhuDxQDKHu
4rGwQbYk4ScjzEofFZT6hz0Uw7tYm0GuYY/ml3aBPkrYOdY/nRjMU4Yyy84KXB0YTNjhQ4Fkpn7A
U72KZRpdjHqIrjzVQ8N7JumbjlBdZqieM1JrKB3tlOM3Pi5AYtfGEMikr7jm9QyYL9lJBZBIVI6D
IpAGDg0PHj9avL2PuzU1Nu3f6XFE17d6lqQzoCnOCX7cgNFTMJttFNd+V7X5uZ41ZWcpt6ZGfi7F
P6CyA26//Mh6qGa5BW8h6GlLPscFrnWlU4s3vePuFX7XJS6eBguRFeYExp4e8Kqo7tKgV00kVAJo
SIihjgjHozo+Gb84LMZjiwvLEypWg3ISipUe1azrgtsHZ53oyB/ANLnyIBEC7ltdDFWnhk5YYotu
O2J6C65DeVc2hbiTpp1PyzwlDyOybjHtwKk43R76OnyTYxMCyzIUx2ktHEQuW3WaDWd1TLuqOtpm
nw5n+BqYZRN5h3dCJfd6oBJBYzdG58k5h2YxYrMM/Nb8ky2lODkaqvtvxZKbn8VMafbQLkr8I0Jy
ER1TKDc7r9LGNXrxi1efKypKJWrI7QNMZdpnx56He7hlKaxXE8AgEtPPg0lofnudtgal0cRBI2Vg
U8rj8eIatR38rsiFq2DwwuTP3DRob2kZejtFO74Dz9OfIhALx9uDXtFT5MZgW9JW5lKFJrO6T1Bz
oBSoFFUQC82Lvycegqy+2nZh+sYq0QQFiwqYK6ibwbzP4zb70S5WlxwhuU/T+xG9fIQlO4GHnzGX
4MxdyGHPt3/i1tZlPQh1yP45pauPUeUpqLaY+GYYC+eEc990dAf0BjXa33+GHmi8Kszi5Nb5ng3v
1oUEMEKqOEopImv1Cmhpopr5nNc4gxkd+oUqKjN8COuLSyUcL1jx89UzlQbqfH8XZZUrnIjAyCuP
AUMHbSb0oHXNFP/AKvSx31SPxRT/rlQj/YYa455DwMZE6Wig8kMZQuqMrG5CNHaS1KIYGxQRHnua
2RX3fZ71ga4o5jnSzD3h9I3n1eYll+ECfBz+udzqo2OKsAojFpaATz/1rlXG9+it7GqnyC90ESxD
mCQ8JwGnRQWwdDVQjTxM6I50ZUNDIl2XObXPQx+2j2PTjujWTMpZKHXmhzEN1cNY9t1be+rh/pdR
YR+oVMSHUdPTD7e/88ZJBxAhU0T+w5ZepS/p7CGp12vIGgL+f+r1LvMVoLF3ZRO2H8H5Go9NWn2+
PebWkhMNwOCSbRaeu9WSL1mul3ih4GnblkEe5fZbR4nFTj3taiMB4iYTRahAXihkwJejpLWpjQVS
pX4fpemTpgUpWlGphCTrg9bvXAwbgyE/g7YfeEg+8d8K/IsLM0kpCyp0dvisZeIDC8deNqygok69
+tADT9p5Q7fG4waScv8QuqiqXU7OqfVWVwfH9SuM2sGRDt6Zvqj9VnVL4Ytk3EU8Xu1egFWSmccG
BosP3ulywIUGhaNPOgPqCnQeJY+dfwCaTNGxxUwWK+KxqeLAWmrUm/UIebAYFobua/AMvCP1aOpL
ld4YRwVjWiDA3GUnK+nj8oSra/xnAtLp4UUWiaMwELU+1EmdPY5JUg9n3FFb76BETr2nsnG195kT
iRCiIGCuNXPdHTAQ4S/LunB911Igv+lA9pHrgWl4LOdaP2vIWp4Ma1db7yrWY1iCHyoUtJy4IFc3
XG70tqv0YDi02WhBQE42lmZdaQCn0EdvJ+G7OmtyMCT1LOIP8MLr662YVQTELQYzpXPZnZs6eFi0
5RTtKWtvDYQcCAVGLMV4x1ePd62QvAul8PyhBOdqdvb4saqs4svtq2Nr39PJkebQ3KMs4+U2HO3K
UPN5BkisO91HbcSHrerzyl8QVLvvBNpXt8fb+FaQJWH4UT3mrlrny03cD7DPCjhdZUa9sS/b6rFD
+lg7VHrV/Lo92MZ+5P5g7f7uSW+t4zHCAEpSbLrQk9Tat5ox/1mMMT2Yddbfe2VePOZs2Z3wcmNB
pRI6vqDAekjkVnfxjEAayY3l+ZU7QJibMIzPALv6Ck6dv5ZB34MWXxfk6XeCWKD/S7tDskIvv+Bk
ZRhyUPT1FxSkIMUUBbYXJOeiLwjwMiTwoxzHlq6hITA1joCZu3hne2yGO6QQ90TRN6dPMCd/Dhf3
GgWDgFFY9XocSthGfy6GCtKcLOwWsfONWD453f7CV/Ejk5cxHIUfkg8KTZeTd3D8yJeYW1QpQ0t/
IM52njJvHB5T5DR+Leai3onWcHEp0XpjZ+yt3QXB0sRcVoY769jVRDClGxww+GmIRbKF/vKjSGDh
lUXTPvdFOn7ESHjaI3T/bcFdhD1MGcYoOwwQNZ321W3X0kHAGS0P/bKJrPkNkjRZ/x3qEALbfaVM
beXDnZ3RCXC9/IPbAjv3x0Hr/lGWFufd1lScCVIhFM2z6yC85etT6H4MQ31s/ITspzwnMe3tg9dF
nfAxYfGKgLWF4yfCKdZ/LYUaf0qHrqS8DoRk8M3BRm7XRBXoWNsVSsAAOrzyTaZMTX5IF4iFp053
2+QDomfDXZmo1Xho2qL4bIcW6t+z4Yb5TmNs80wQYksVP3IKXqPLbTGrYdJW6YRqVTPbaGag1vjH
DqviQQDlDVp9KX6gb4OmV+/V99qStoe09sbnXKE1c8ijud4zC9k4FmAG4GsTXqAocoX16d057dtJ
95Ow7L8uYrTlk5gOb1KEjaXEchTt1HauqhJUt/4PxEwoCrP5cglEWYtq9FLd76bW9PvFnnwA49p5
LoBaHgalo8qc1gKOJkFIQ30vgVd7+3BuTJqUgyiY6Bzr57VReoa0dDNEQvcLVuWuNqKZIdtc9Y5I
UvdPfTFDq7k95PXzAjQeMxaOHd1JoBGXs67wX6G5XBt+lVbL42iK4oD/RQ5ntN+r/F7PDmA8pWYG
wevtyg1Bj/WezIZGZ56O5FVqOZ+cPv2Vumly1LX0tQJYXKjQ77nrMP00iVFX17ytjKqR8K8PbBR1
hWmIz7WbV19mjYL36xdRxqb/C47Fm/ByEedBb6KqtnUfEx0vO0xV0v/q+9J2TrSpIDHeHu16o5Ik
ImxCA5Dngo72ajRnTsgrYoOgMaOCXqX5L7v3sHDIUk09L0nstUGXKXCEtayufun5qOw9WtehluQn
ophOAwH7z3X+5DWm00fmCNy3btQ3S74Yz2yafmeiWxtGmgECO4bAYenyz1+kNKOFm2mdQzpKpwpd
KnsOjSAz4C+XVJ0+Lx6X7u2VvYIpyT0jBRUM2aeEA7MaUW0EellJAXuo9tzqpE16f+z6FksqxN/f
A1+AMprbWeGLYhBfQxodpB1l+D3Khf7+9m/ZOpgwpBFJoVdHOrfavu3cDWIaIZ12dowVY1XEd0ln
q2dpubCzzhtDaWg2URCABMqCr1K5aTYMxYGS4oeplr8zU/eZTDx8bKPp0+05/fUfuXyKyXNk7ZO8
EZrpWvwDNzfMldLG9J2pKT9Saqs/hcQ/NRHBnCBfBBT6PeAEcz5mImqnw5Q0DvbkLbSlQ2y3WDTF
Ttkfo15U9sGy4fb5moCl//rzLI1ViRIpiOs0Fy83nqsrapsPoNlprAr8yIEonNCeKEaUI/Qq2FkU
+bauF4U9RxeDariEXl6OllpoonRtb/gFjiQGOhC11i8YPGlL/NHNZhPORBo136fcoweAhs/4b+HS
kFxM/n++ao5VtHcM5Adf/yI2AlJ+QN4pGa1+Ef2rRi2aVMUxL86PCCgYv3tMNk5YIyn/dHAvWwgW
BbYQoCESvC5K9TQvXbuzMPLpWf0KAP1c3YTrQB7Wsi1xuUgNyghfjnGAiDiRRt4jT5SKQ+QpSUzY
MeTf6coWOx28rV0qIyFQewBEoa6uIoEEZU8ldArVD8t8fFDNLn2Tp2rz2eqi+YEqKF5axVT5sVgI
AXMl0n8Mqlrd5VMynMumzZ9B+lQ/xkrNH6zKSv+9vV827l508dmdlDtIC9cARtdEALWoMtW3a0yk
DGTI0SBp7HhH3/UaSyFVP0GpkOtCwOTkXW7L2Q0rMUc4i9VCt1HxG0FKNB2sjkM01QL+vDl9qsnc
dKkvob5LFyh9SMBGO6HpxiNAQwoXMKlFKuvBlz9jtM3BcZJGJRgr4k96loivpp4kXxBrsN9M4FV3
Nv/WruO9QfiJZ4dndvW6atJPuXaxHrEgS78rXSc69mNePOjeWN93RgNuiz7n/e1vurnlYLBx6MBq
ohwkf9XLp47Z1AsZk2/z5P2UfbCHesznT0Cxy3PpLnmCVEEY/rHtuflW0BcwAfVL8xbyc/XJjCZ7
PnSRWoAScLsPY1FhsHT7J259BxBscETo3YNRkNvyxS+sFtpNvB2YHClqdOrn2nsPQw7NPQQmxAfH
XJqdfb41IJuPzhcIce7GVUqSZF4/4mSq+YNeRfjJijn5kMHYM5CstBPh68OABs3tSW6dLRCIkipi
k3f8bd69mKTSOmptilnz1dlcnrGa+4Jn5vj99iAbzy0h8P8PsrpesjJ264m+lz83UKgCCG0LWnpe
VBYoY3bTf1lGALJYvdFppdp4+d3CpeHVLzGnQnnWKI4kgf14ZP/PaBIK2mttXBxvz++6xCDrONDW
YA/A1VqTiZTF1JSyToiGE724r3s8FaestU49Xjz3mBv9puRRP5Tgu+9uD7y1sPA1oC9R4AATIf/8
xdfzunTJnBahFhDBEEANnFC7rBmeINC1Oxtlc46cA54laSa51tlMAUkoNje/33rR1HzXCi0cH6cU
Q2kay6WBDhYyUqfIwJDK17Upeq2bNIEq8QLsBSBmwLzXVci0SvIxdklWddSuTtGM/kujLuV7gazD
zue8booyFowULNyQ9cIHfXUj1vTKKiyadH+x7Wl6Yw/pOL1DsW2MfFRgWGQ8ygEzl2rWKG+zyUT7
vGlLkth81hUQ/obyKzRnrTs7Xdx/idXG3NNb3LoqEASmY0s/ncx9dVUAYkowTw7xeIqgk9VaglfI
ErePGBb9hu627AQIW0+EpHYhL6LK+Gh1pLoeyIk1UcJC9BqeY2F8GXBxuwv7PD+7o3ACKODdzt7e
Sk2oEdL24EOQZ3qrOZaOlRiDxtVULk1ffnWzKX4wG09MR4CpNbjPFOX0eViU/tAnpWI8jG02lgcl
BqZ4IFOOq/+wL0hEAVmS0ZP9rtlfAA+0it2n+rEyVcpZjSytOwFvFtk3AM2Od2qE0+bHrjaW8RxH
CQQ4ovqU5Rly81uqFfpAbg4++qBOePwAe9eivc27caFzD/CK4M8C3WfNW+10pSBbblXKeAK3iCTU
McZ259OrLx7+diRGUTXA3X3tbEtbtR+wccfIk2TifqoW60vR9x/UVCjn147ExcoOkN1/LKDWr7Dn
hU3TRbWNbsBYnJPIRYKIQvnPVAzl8+2hrnc5Q9GT4jPKEddvYQyAwWiN1vYLhwffTRT1xGbCikGB
fjAr2niarHnaWcnNQUEGyj4fALq1ioJYTAeSJC5zPEsdBQybQjw1APfkoWD9mBTmdO8JdU+W9Pr+
IHChjgGSjFeSK+7y4cixpzF04eBtl8A/5Q1GDGpSrTNKY8XZqXDEu720G7E1RFQ6/RIgqMnOzuWA
aOKMfUZ9x2/mefkcFzVNdsBe+TN84/YIgjh8q6Hsd0wb3XgbTs78qa3mvefyirsisYPUw6UljywC
rvOcGO/IES06mwir1pwMBR+phxOl04AoAcxucdD0zniIemf60VWx/i5fpGaQFcIjOuipLf6ole3+
sMq07t5axSi+opyAoGZsTXN1aAdl+i2EK7yTl5vuQ2JajfEAxUT5fHs15WJd5olMg4opywlo9qoT
rcWz2Rko+viOJkb1bBda4uL/p1fU5GP89kB6T9Op5wrLjllvJJVfUaMw72//iuubhnIBvUdKGwgj
I9py+Ukb3W7V0IAjqKcNxEkrTT60yH3sxB3yb1nNlXwYTrsEz1GeWI2yYDFZK4tr+uo0atVHMdS5
EpjSvLleSKN3Hp3N0aiCkXVJVRhrtU1xL+2zyPZM38OrtHmgczSmbxcdHTbfsVv0CG8v4dZwFKEQ
O0CuVcpZXS4hSmOS1IVzyNIl7g/bTctjH8bJt0rf9ZDY+Food0sXZqja3KOrkleHk5w0tHBIopv4
Hw2BsC91lOzECRvXipQHJ+hmY9BnX10rgI9dUJUMsqi1YuC+UGUninoxBJ+pWez7AjWJH7eXcOtm
uRhTBq4vY2AdIIg7lA6OHHCoQDXER8SJplMH2f4jlc3oeZk1N8VxcpzO6RSrb4Z2Gr/e/hUbH/Li
R6z2jRU2iznMnMgZUcpjhsss1up1g2xftCfFvjUUgvf0T4EzkJmuhgI72BbUFF0f/kqjozyzhA/K
IriglGnZqw3Iv2x1+sA/A78j4pE54mpxa5qGtZfX4CaUITfOdZwb702rXYyzpxUiC7xER0HW7rJl
vNPtEUItsNqweHXLhsqcBgyZvBg8hbnaVmoYmQ19afZu1tq/IXoWP0nap+GQGvq4lxFv7WEOCOk3
mF3qIqvBBtr2JVQKBssRHhwWo3zSRqLeOFNbX3fnfocvu/U9cdhjLNJSnqXVEptRkqSDljpAUxxF
C1A1cMeDlqhJCARwqH7e3qh/i1jrL+rQZaTARb4KeuTyuCCWBji/54iSrvO/5jj2nS+6pAejlef6
c7Iks3ngvsJqBzZNeR4ag9JLCQAz74b4gxKOQ3D7N22tAI6PxJEQF+B5yS/y4gQvqLBFMTq/kHjM
/nMRNYNf00yHlm1p59tDbd2CyBGx1Oxm01vTpVzE+ZOcGqifpGPzI6Wq/lCjoBbv3OtyEVeLTNlf
tlfJIsHVrhY5dGZ8K0uQMbFl4bmNZbL6G0VfxCw7xTAOjVKoP1L8vnfeyo3TCgAP2AIpmqyprZ4T
szLmgjDA9cfadEtEI2JxiokrzRNueEt0mGcbFxldraNPXTPlmHiPnaPt/IitIIvrwoOxBxdbErEv
P6dYpqpHdsvz6zB1EOceFG0JGgfY8KHuF+VjrBRF4k+2E2HbDDIlQubeWsbASrrkkzouy79znlff
wdiygL2t4QVt9o4THXDkNVrfVVsIZs6c1veKiEdgK0aNHW/aAPF8/dG0CFilBI+0wlx3RZQkMdpB
SOWfyfAC2v94PeTq8ttOhbZTfL4+A3iHMBKQDVqcxFOXi9aOxlQNYRcHdAa6RydBhQbp1pynJC53
Nuf1BcdQLjcbZHkHguJqc2qdk9Vz1IAcHHpxzmwp1uwa5TmbcS8GqbEHgrk+c1RRZbBNtRRY6BqA
o5BT4Y+UKn7podYYYVZ/cPt0D+R0vYDSa1Ma2JImIuMhf8WLS0QsSZm3HSQRBVVXSsUZLz4lqiej
7rxXbwuGogoAD1+mUGuAmjcNLjZoE43RCkRLU/c9IBapUOIa1en2fbU5KzkQywdWYw3PDwcDA3Fv
huYU2uEpLyrhI5anHvUaabPbQ11vCxTt/ua9sJ7ogxiXC5j20CrTOFN8Xc9R1Es9az4mSjiDWHLe
Far55/ZwV7LYpJ0qQGGCRerrUItW14SKkCrqZcD8lozr5EBbBaXkLsSPFQ8BBCrReFc72RaMof9C
Xmu8/tB1lvrdRQgadxPHmLuD1zaWgPyU9uPTiOe1fkYHDTecw1IJLGd2fvJ1l5AuAIkXjXnZK1wX
6EMCyZ6GiOJPYWU/2800PWdVMh1EjyEhP20IIs+p7uzUeNARY30bJQgm3/4N11e8pAigQcT7RRq7
RpTFszWaVJdQPR1tjCkriVCPhX5Km6KiDFbr9w7X7hGZ3/QxbyFT3R5+o23D+JSWmD/xEcjky13i
xJjZAwNFpD9zJQQMdo6fIov/WzcULB/QjG4PRZRW3+NZaz7G5pKcKOsOv/EUaEC5G/3ZQpP2VOXD
EB5TDyO92z/w+uXl9wG2QUGOPupVJ/NvSS5VHYUenucezSzMyAu0GHOguD8jNjEHWls0O4PKEO3y
uad3piFJzGfhCK07dnnSNpiFI9FOlmV9Deuq4n1qhkCvnS6YVXu575Nk9lNliHcA91v3g9SuQF2R
RhUh6+XnEJCBwWvmyMVqGsoGqe4EXhG6D4ZV7hVPNoaSjWkCVXS35O67HEqJ9aScTVYWkjOxmjNm
QLWmapyCsWqKvX22cdQYjAgNFiaeNt5qn+HQnPAvj0akO7P7PamrLqBN2QdqP6vpMdfz6A+qOV54
Gk20qWCEW94hnso9yaatWUshQtgMzJ7b/nLWnrZkOJvBM8WGLol8T5s03CDj0HnTulZxvr15twZj
89JKQsSGLH01WNU6Wtj3RRR4ee9g5afik3MY8FcFjYew9R7qYWs4eZVxliU+dd1SGSpdFVUDW0N4
I1AYJa++FSqQXEQquq+vnxl3BsE9ZTdinFWSQwm3jzyAL75ikrPmplPcpW2CBceE6vt/GIr2n9S6
kghj/fKLhe1Yo3BlhH40pR5WE4sR+W06FP8qqb33Zm6tIP0XvOoROmIR5Z+/CDogtXcFprChb5rR
0AclhPLmjKwytoiFW3SvT5So1IJkRqANEBr75HK4zBB8sFEJfR3jtLexPWZ+leN5QGRsRDvLuPU+
6wBRJV6PEhWsocvBEh1Rnr5NQj81qWS84T3svoSWrTwbtVb+WcJMtCj2CPOJVNWhUo7GLAZumluj
aLNM//TopYfcgNGEgQPBBCYxtpG96zG++H37g2/+UslNdhHa4tY3V8cGO7U5RoFEHpuiRscgd+Fi
K2HdHVPhmB+J4HrtEC1x/a4WajwHMyqMR6XXhkMStv2TlaBsmWD6zA2NbeER78flzqGMsQco2Hi7
Odb8A2wO2Z81YSlqUTkrZ4tgLnKUY+tlziP8Bw+xjNE4Uv40A7QE8XcWQ2sd8hbSyO2F2ojw4N8i
vMaBZ6XWNIAoKUbPTAH0lW3Rn5peGUC+8yyG0/QEbeS1elwEeKBReZbg+sEtXOcZjTVTt/W4OrEo
ftDRivIxBSdEavPxrE2vFwWRw8mB8AVg3PUjXCyq3o4qzoNp1yWnhvrZEc5DfO9NGKYII6tLrFes
/tMy5PXXyPHK+7gd7PtmWJyd/EAew1U4AKgSUWDK4yD+rnDVaAf06E8rvjHoy4P0u0Wh1mzvbn/N
jd1Eks+9TejMQV1rFBD7KF4U6nHQY5t4ly1x9F5JRw8pyqL2C4CCp44ffZg7FMMSrX+tUQxfFxlO
Ih75VtEiX10PpaH0rjEDusFwUDsViP9jKa2hKNfEZmAJSz24SI7shAUb9y3cLfrdf2FqTPvyTuq0
Sar6kLoKLXSOoEOzAH865xiO+/ffRgSCGAGVTzCKnJZ1qajhEvc4iXGgLc2S+GA/7C+mGKeHxlTj
o+5l06M5JcsBmWLKAmMGraGLkj29h40Zk/HbpM4ugSUl0MsZJ60nUOyzoyBZRu3cVQSUFE7yXz2B
2t6NLzO81b41paoGEBZ6/epazTrBAsqhox/Dicur+5o+8qfGVrpzmWT53VC04luedZ58WEusySHw
3ptNDVMkt8KfvYASPXXQTXYSno1LCy6LxDnIn0Qx7XIBGkAOppECoFC85I/Rgi4xotg92sWQniuv
nXbuyK31Jr8hM6UkCytkFVAvwgQBWesYQEwlrd8RKyTuZwEJJqY1+h/mRskT5BV1X5ozq8GoqbaI
x/cMVrUqmevkPXp56t5XJfxavzG6ZWfArfSN6ggIc4seF3fTajsBq1EKC0WPYDRi7Tx0hnN2YLUG
oRWeMTl5BwbWlqZC+X1EAHKoMfp81zaDFrTIsj2kBlqVQ1Qj3jea329fZ1sLTx4DaYmeJiHp6hFP
MS6d3cxIgkqt3FO62F8bNNmCtg+jnU8s57je5ugVE63hdAWAXR6DF0EbVUV1cSwuEWrS7+y4K351
GOtSUKi6R6/U7A+WA9vfc5T8/aunSAODChg0H776+iyHim2GYVhGgVIiizdNC0r9bQLr3hj+Q6QI
ih6QCs1ZSY5erSawI6/vahEF1VAuZwtz9jd2DHEpa8s98YCN1476lMHR/Nv2W1fv5xA1/kLOyo20
8K0RR8bbqlri16dG6HVLyUTKLwBjVxOCHRTnwpqjoEyGCPObpvfEMR2xn28Tda9LsHHncCz5/Kwg
XYJ16GsMHSidhMiFyrX16BUDL9pcTskhEd7QBKFidju7f2tEYgZpECuZ82vKcFZOhV4aXPOzqMKz
Uy8igM74J7aN6A24oT3ax9ZwJH2oakinGdyCL49AE6nLIBwrClohlKATmnnkHuoO8RK7n7PWTf7D
15NZBKoH0KEgPVyOtyDmE7aVGQX2SJSbhVRg7BnHeqyF/kNSCwoT01OVQJCUfbVRSoGH4WBKWyBR
L0ESVo3vFIn1IeRxen00wh75a2XLlQWl93JWztJBuSqNHPlifTlEYa/cqRH+DzHWPa+v81BeYjDp
IgPWYjWUSBLPKRczD+ZRtO8MvbAfMHwfH9NFGXfeiI2LmLaATVILHYC3afVEFMItwNYnWaDHNboB
WYcEkymaUhyyYZh2llD+7tVdLBkX0h4X/sEV0tIYendxaIwFmaWKL6BaxJs22tU3ke/o1SjoV1HV
RljliocHqImGVNJkQQvB8zynLnYZAjmrcXEx5INVfnAaDSXWbCqe48Z5rUEaoTLkP0lhk3tfW/uy
CT5n7aVjFsx2PJ5BrX7ow6T4hABod19NabizV65VPFEfoKpuOgxHwrcGQE/0InJDE2mQFQ3Bhd2F
JrVhOxyDKfSKtx31xDulK51jbybiHRjC8rkFgPcYlaaZ+FUhjJ+mNSb/3H79Nj411Tx8nQBKUNBb
v35aqXuNUVRpsCSDCiZRgV4SZ3tUlo3HnW1EdxsYPSIT65ZdOBNE9ViW8Kln4KFA97Hd00lK0LdY
Mvs8jY79xh6JaNzJEXuF4I2zQx2Ny4DUiGrwOrSAETIDkcjyIM/n9N/SUaLHaBT2Q+KWOwW1rXnS
Mgd1RSEBSZLVNaf3zlDyoUFglI39QF6S3RMLqEdq9sZxRK//MbS69EwQYN7d/o4bbwfvL30bjXIL
ADS5Bi/Cp76N1dpKmSN9zORPZ1ntcZyNAY9hS7R3fTHuIcC2pkrFmfIOM4BML//8xYBdvNjwjkA4
/w9n57Urt5Gt4SciwBxuyU47KllWuCHGls2ci/Hpz1f73KjZRBPbmBl4AMGqrmKFFf6Q9epwou87
+F2aQI+LcxwV08b9FA5L7etoXX/6D1OFo6YRlQJnWmPeSXYSlHhYZBORCB8Z6/Fr584/Z3Wazm7p
OQ/3h9vaPZQN6AKTW0suwWqiM5AfM52QBxis8vvUWlFAuRlrrFjo/94fausjSrduQg0Z4axVROsS
ucByUfODPpY2HLNS+18p8uLjoNFBNezc20Fp3R5+qmyUZyBWUdDnAbueWtIubTdkCtaryZIFOOtU
r92w7Kl73i7g9SirMAMnu6ysctQIWj3Xvg5lSW1NK8XHaaRl8N4F5IoB5caLwociXb6ekKa0cxfn
i4SNxs4XlFp/KktlXzxQ6095OezhdW9fMNmtp/FC9gZIeF06NEdLazI1Kg+uNMqoSFI7P4Ok9qpO
S4vyC77FvjXK3G3CjpbnLEvanbjgdsvwEzxqA/TxAVa+4fB+O4Z1iOWPiiDQAYSb2x300qz/sKau
fwwNTznnKNS8W6ARixwpmiF7L1A+1lHqUJr0WVxGVOmmHbM60c6LG3s0oMw9KYStncNgmLPS+AaC
ISf/2+Q6s26p7zTlAfEZQZ+ZfsULzLu29/PQ8nawHluHAbUDmcwgtE3idD0YSDDhRt6IIKIJ4ZV+
UOlj+5zshQHyCbiOeuSMZBzH7UXbbnUaMqQU0e5B7StpOpPalD34uT3YtKcX/ZAak3eaZz0/1rqY
z24c0u0P9fCf+8fk9u7mFaCPB4CBQuWN7pLqZLFbuXpxGKrB842RTKoECvKAKX0ahOY0P7Dp54M6
F8NOEXZru0pFbIIrkg4gPNeLjG/84oQ1d4HI3PnVSud/c0sfCh+ZUTvA+GQ83p+pTJnWq40OgpTY
4fEHXHc9XpqDUY5UxlOd5deoLWbvV+VYPk+xcAKEmGu/j0W8QxXdWl6JQXkzu4O2vBq0QpykyUVS
HjyTrlAXEk4hiYDgSmFlL32vZecs8ZI/NaWP3l//dRANkDrDqELJcuz1fMukFrSIEIZV6j4ODKXs
XucYbyCBUtQhL60qsO103kmTNzhBPMZ02umGsKWoh16PqpRubQ8eIpkUZ1FMKj0lN4Mkt42fXBGR
OEYASMoHBeVQ4bdOiJUQjrwteORBiq12o74HbpLbaPXZgYNglCYZygD+1stAENinKlp+i9VqfpM5
yyOy+mhX6SL89/4O25y8Z9L7Q6gB5s0awm3VUWeZ+Joc8sweD3VaZLUfI1xQ+0SyPKhWMjxXY7x8
A3FOFEbCOHyarag/N2bqBTs/ZuN2kb0dXj6P7gOeo9dfYs5EQRkNLevCiRFQFEvxY5C/YtLC5OJi
aE/U7RYPFgokh8rTs1Nrm3usko2LVGY4wJMpcsm46fo3aCJEslzhN4AWGDFEGHBj7qrL+2eKfxID
vXm4Il13PQq3ZaGEGWl+RPCnvjSxNb6Y7uyhW9BmrDNxclz5FoFo+6zYSfxnmKftiPSKSZ55/7ds
hAG0mqWfBwsPF2K16FOqzBhFR9lh0br6sR9195JpxfhYVkDEFCM0Hisx5AFKD/3XCa7yznVzu9lB
JtIQpiFCCEA553ol5sTUmnpAzmqZC7DQWAIGk6HE/tAr7eH+TG+v0zdSCZ0XHKJQnpN//vuDnPf1
lOBwG4Dk82DyavWfQ53Nh7CZigcF15Zv5mSr+ft3NfUcFDAgQpOy83+vhxVVq02YNnj4pQj90sHt
OWQQ0l8gb40HvFW52hZb/wK/4jKPbvWkTV2x8xtuvjELa8u2Gi8nYJA3ca/fZq7kXZcLQxuDWUuA
lWUJoFD0AKocvtSgOL7mLtbnuJoTQaG+ncoj5df84Z2rz2+gTU3rkjSEhHb1oUcFeIUOtgcJAit6
zGZRnR2zSY9xqjifxj73fG/eNVO9ebHfBqUvi/iBlBlcpT+d1oloqGuEDJWqRusk7i9hbfbHbi6+
KVE4nO/P8bZMIseTSjvQCkFVrEN4GNqDgbTziLBm4f1Z5Xb92Hpx91gvy3wwUIO6CM8eHwkYnI9t
n4af8EG1Lr3w+udqUo2fTSRma+fj3zzosp4IsI4WvYxb1qBIrpMMtcVWmpYr7qmsat2Po1IEZptP
vuVlY5A5iJLpAzas95fj5mzLkZF/eKvPEKyvdr6F66fXgxAIRO5Fx6Zt2gP0+TSYnXYPw7g5SVmg
lZ48cszrQ1bQITYx1xsCx26VV+QXVR8yr3Zpi7Q+jZ6nnFq9aX2Vbu9OTLw5MkPKfJ4ofy0849lL
qXg1k3StAdpeOzXaSwlq7K9ZX6pzpbntJ0ws2xCfddXYifq3Flh+WzAK9HN5S65nrXe1aO2KsYlf
hjaoEsP4u59TuteV6WV7nb6b+5OklAcCpzBIO4ATVycYaYWp7CaYFG5RF+dliAFiJhjrfhnHbjxX
RtF8cuYek8z7u2hzWGITMg/a9DdymmjIG147ZQMU2mI5h8ZoX/Rywsw1XZKj92bUUiTtztbd+KoI
O6IDDBoBGNb6xgR/TSJpI2LYZW2K3XLbH3CRN/wGWhasgiH8ZThj9CCWdDjdn+7GN4VGgp7tm1IL
vPDrb0qLXBtgEKBjW6rlA4z/7INrjPk/Wq3pO1t343aklst7CHtFdohWhyabG0MQ7Q4BISDaNAO2
S9hs1N1z3hvmS1lF7df7c9v6lMjlUvglvpXA1uu56XqEHk7XDLhhxuYxSuf8ITc89DTUsj0mbYhi
4JSU72V6sW3f0A6UwLgh1ncy97GrAeMfQGLF0ylEZu5xrLvoCcZ3/B++HZ1YWDpozNK8WVVwVJbT
5iAOQYsM6jlJW/XFHdsiSNw+/HF/Kd/W6ipLkNOCTmZTqaVVuq5Ki87C3MGJhkBJtf5Dr2QpqFne
FCuA1OrFPsKKSXuaTa23/Ubxwh9eNGSfc9MLRz+N0h4GWpNBQwkNfT4gspl/NBRdsYJyVGPnUeSd
4x2UPDS/e4TkL2mZRz8bNP9xABR0GfyZMvC7wWTUYwlCOXHwPXmoVteZlnW1Gg8eV2mfms+9Ibpz
5w3ZsdO87glY+F7X/s2iYrWGUlJZbgp50tdYS1ubo8VoCDlb0BQu1iB4x/9D0Sy3/DQPx+hxEWP2
w2Ell8tQFkXxKW3mfDxQPEVUs3fC5KM7hIXnW3qJtAclWDF/m/JpQsfCQsrYX/pl+JIP2rgTNW+c
XHAkkkPJ+eUmXq0UbdjcjkNlCkjY4JzjRBf9anurwZky8eLIR8sjcXYShZvMiK/DvqZGT65IzC5/
029BpIbfWDt2GpZp9Vx/ijzvL6FX+s623hoEK1cq8lJBgFrL9SBFtySa6HRChjjv/bg0bcgwZXa8
f3g27iGqnuDbQDIAaloDzZa6dhNVKMSi2rBc+KTDg7kIqR4QzZelQMM8iz1v50nZuNgNGjiUA6Vb
L+nA9dRScxZesRCHZW1b/jvMS7ycQsUx6DegALcT9G3NEBAd2jbsE6LfVRVHHZbOSCMi/rpOsE0r
ZrP+JBCe+9Yi/YjuRdqe3DayP91f141Xk3oymHYayiiGrtFeaTdqYwWdJJgqVYggKu3kUzoj/zhg
zovEWW5lz6qZJS+5GJWdb7q1vKD4gC9C6KXCt9qeoPUSrfS4PGRX8Ni3sxqd6Xl0iyQEKuPOo7K1
T9mgkmUPjv+GnlGq3gRmKZ4CpyztH3xzXffV1N6rOG5NSjrPwowB3gs7+3rPLJ7XtBb9+AA3vBmz
5bp7GqbaeERsA0nH+x9vaywp++7Q46W2uW7ST7zO6twDc+6pcR2seCLc6TS1fU6ztvsPZ0Gqy/Nw
Ees4a+mOEslIcI0YELQa6uEh2yOY6fQ+zqqW7pyEjS9FOsalTfdWYi9Xx64flxEdUk6CoSJA3tVm
+JSVbb2zHzYuZAqIOILAp5OwO/krfrscDbMURjGP7L4mppMx1ppD99AShW8NcdU8zrlt7wT/t7U7
nPrAAxOhomBILXz1CFA6aXiS3AGdtTpRjpxu9R8oU+YLOk7zv3j5ga/Q0q4GZeFNhXrIkqg4q43S
6bDhKsSm3r1/ZPYL0UTerASW10sQFxFAqzLl6qaM4qfT7IAN6KvziB7KztQ3tirILV4+ki4K42tS
cjpOekqdY8DSt7LPVifsr32TGlDlsnxnqI0rzaJKZ9LZ5LADubielU3ZrW97LImA8Jsnry9+Cc0a
XxVHnz5YS6Ze3AbfAjR2jY/vXk461FIwBEtBKedxPXAiWMbQYI6WNcevUV4bhBPJWOe+WhjzjsjG
1oKSz0hFeR4NlAmvB+sdaMn9jNRC6XTZ1yyF/KwqhvUMTDd9uD+vjZMide0IWinLgE9bDWU2ll2r
GBLA0VTG17nT9NMberRjhx+MdtzDpW28hIznyIYVwrCgQa+nlnl659WahcZt2Q+niAqZrwzNV1uL
jYuTe9NDqe76bsmTt4orudb4doRLmCaugae2oiJgmgx9MFtmVvgRPcLON2fPfo3Q9Kj9yhiKbzn/
ru1HdVP9obtZtefbuPFJqbYBHeGkQOp05Mb+7UbqvVCDusc6R1ZW/B2bSvZ5Vr35xXZFshe4b60x
RS96nPRWkX9arbHdWm4SmTF5HQbmD70xWUcoUsNLiiv3QYrNAejO9/TCtxb590FXG0loqbZENglQ
bZc4hi3O/JAvESzjOHNwLU+TJ8UufxUkv1Lt7T+8YDRC6bfSuUaY5iaVzVSri+XoiPuYh2rU6hN0
ewWn2LI73T8xW18S1gddCbJmnpbVl2zNKKKWxOpO8TBftJK8K4eFchCpre0M9UagWe9cqaZFzxqO
wE3AgedP2QrUBwNnsLvj0tbp06Lo6VOrxdnPykG7wPfSpvnc9Hpgpf2lrwu78QuzTeAw5NZZBu9E
0Iv9CyeEJSXn7q3/xT2aqvfXRH7c9e+EiicZR5LPaa/ePndadBsYN9p3c6n8cqZ40n1cgZvPXQ39
G+0R7cv9ATc+AmwJriw+BEuzDiPAjJciSzlOMNOwqnTz7qWgpnxy2mj59h+GgtskoUm0ZNYGBsZI
va8d1B7F6lb5bJQZOKhsLri3msHYSSQ3njceF5D7rCIB0jrlpl3QFKU190Hjoj+tGDQcO875H32Z
KihilvWlBkzptxMGffdnuRGXMTJRmVThoX65isv0uaPgbU19kBu2csH+1A48CAQ7++RWyglQBDUF
CffwJOtXXl2/XYNNTaaxmGxopdCLR7vNPjpOMx5HN1KOZqSEn8fBS/1Jhe8U1SZSj0655920uXWk
R5VU15QV1Ouf4M2G2bEQvAYqp9aMXPOguKS44Abnw/1F3RxK1viR1IDAvbbC6iIVmlTqsku92b3g
JpCh4ZlpJ26Vd4MT5MLSpodFJAW010gaV43yeKEpGHi1Ex6TgXKRiPXoHMWiDwT5M9Li1R6V5paX
+TYqwGjEDaXD5GrXLLGtFnFp9MGAlvppKZzsiOzg8uqiRneheezMp7oym1Pmpgb2ilVeAcYNh+dQ
zceToafjeVBGlPmcqI+POTiOQwm6YE9YduM9lIG57DjxDw7W9RdvWjdKo1zjVHXR8KFP5pRnovIe
4QWmXxBi9A42ncbL/W+/8R7S5SOhIoLjPK3RIiY6CUCp2GZtPw0P8E3aH1m6zC/qsqTnoS8yy9fD
PnxOW2QElLjX93zEt2bNKZOodYM65/qdmlJBWScm6jGUyT3nnTs9tRE5XmQm/aFR8NpYdCXfweRs
XSNyH6BUQE2KvXi91InQO72iPB8MVuW+RPiV+H007rmFbJ0reu5Ui+RNQn3yepTJ1GuEw7mszKbp
jlpdln83RfdPmDZiJ5G8FdOSKC6yDToeUqFlDUDoQ/YMxLw+qLvQ9RGXVD7Upfhu26J81ZWopHdp
6gc1Uma0Xksw+2rV4QrfmM9lVsQ/7u+pzXlLjKAslNF/WYUe1TDGQ6bL58EKxckQyl+ozg5/0ACp
dnoRG5uHJ8hCaYNKKyDk1ZEpu0wnNg9FkHmVGvld2SsPpZ52po+G+fIhaSvjEyYXe2CyjQlKFD01
QDxuEMNZTXBJvX6olqYPJspzP7Wwcf3JEvaHqZh22e9bU0RTHsQq9WZEC1YxS4ysf8g9TObTq+ap
ruPpK2ImFCb00e4lydU5OE3Zhf4oOoHxFcqHpyxxmgfw5+XZM6t58t0yTc3jYPbeg5fQgTpESqUc
R6uZ/sOWB14HbU5i68nc5Wx+ezjrXGvrZPQwQ44pwuZenBzyNEyf7aHd40ZtfQST+4Iq11uTXv75
b0NNylz1SlOzMA2kuWSqw7/ivk6ebKdydrbZxnUhc1wZEbCpb+S32iRRiojh6JqwYl5nF0ctFPof
94/NRnQK1EEqDANmB74n//y3CTXziDNmj5G0UPUZsd+x8J5zYPM/6km4r6mStf/eH3BrBUm+JMOM
oAlm8fWA5my141wZnB504S6mKf7QFAWvm6Tbk2LbnBoVQvg82DtTZFmNFOd104yMhL4awSHktSCJ
QvSKcnV66NMy3nnVtqpcMjqUcTAVA5wdrgecYzPSnYa1pMMSAnhU428TCpaPhjng3NACrTni7KB+
V3vLeM76UHlVeH0vQ9b06vsrXMT+BKuSXkQ6tvqsXTO2A56OaBuObfMhDwvj0OBkH/t2n+75GW99
URdsNrE5nAwE+a+nDWjeIKVlnesiiosA7QHrsasQTvQNJZs+398+WzcTNQJq9oBWwLuvilyT0ubK
QvMqqBCC+pFkffa9AZTyqYKzJQ6jvcylr9OF23ldtg6jp6EAL8sGMDBXn9Z0Ov5myxRBMYX4yIos
PCl9pZ7uT24jLpKmbEBfmB7dgdXZMJLesZOWUVJPjIdwTFUfOh9E5LmwAgim2XMo8uR5rHCnDq1h
rw6zPTyNCbJ32ozr6F+JJiVE2ou7oIAZXU5WDeltNo7GIsTD4ojlUViGOHuTp9CnNcOd83P7aQF1
cmoI1AHZ3QiZtOPUpMIETpBpy/JjGnL3GKLWlx6qyaMyXITOqPhD5ag7V+Dt/iXb4b+Ug4nKwPNe
79/StauqjOMxwGSHEs1cqB87u/3QWhzV+9/3LSK6rgXQMORUkmCBJKTSdz3UrOSTkXbUR7Csba3j
iIrFRy3BbtWP5zb7oba2fg51R/k5LWn5gTam/uglafwka+Dfa21QnpG+db+Uargntbe1+LQekB8l
HZP1setfBoakNDIn7CmVhLB9OhXDpRa75woHqi7GINK1/KRb9hBft1uOw0xpVULtuEHWBrQCc2vH
xPMr8LysaPxqcWdA6p3d/QBzqNkBMgvp2Rjq4We8oJV5yowFM6r7X+X2neA3IDdFgYzb8qZBthRd
7cCGG4K4Gppzp+bDaxKJ+k+dxvUf9GneLeMhi5z8e9DzwN1Bwb9e6sWJK91NKPOOBWUnDI6yQ9zi
bAayxd45UhtbmxmB7wD1xW5bI3R61JKdNufvznmOgyYeIvAsro1UU7lHkNkcCnE0ePfkdlTor2el
pKK0G5NSkOrFr5UrHZUKTyufbL3ftSPcHItrCjwQesSELtdj6YOTR2VNak2lRGufJmusvUuVYWqv
euX857u3B8xcySgFBE2/dnUy4thL1MFjsLrBAyGMzdfUWMLkEI9OcdDmMdujIN++NajpUc4iyMSn
k8fgena8AomBGTGFTQAcr7AcQXjX3AT3p7Vx4OWGl3oCdDUBZ1yPYraZYomJdGJGFHg6xC66F34d
N9llnhzvj8Ru9WNah9Veu39zdjaYBuITYvabYn+k2zNG1lw0oeKOgZdUyRkMh7oHs9zaI1yxlOy4
1MA7yt/xW2Cr9tBxqBxT4DFaULQdIN4C2Y8gofR2uL+Um0PJvw1NTxn/rYbK6jxMR7pSgVGrUUCU
pD0Ww/C32ZfuTg10o0aIVh1dEhJuThoB+/WsFPQhZBGRy8LtmqA1u+pXVS7uIW/M7KFaFPvZFObn
aBi1v9IkWb7hjLRHxtv6gAQpnAlUL7ifV7NFFdsSHkp9QQyLKojsZTmh1J3urOnGw0CLjw6Cg/Ya
janVEccRrajavADBOccLz8AYPgzWXByNyu1fRON1mPUJ6rCodp8bw9tzGNr6pCBHaQ2DQae8vYr3
jLo1YmugWdMvSXqalKw5oAtAa9WexPH9uwfgJqB5GXvwBF1/0i6eFLcoK0yoy9QKumZOD4OF3d9k
Nu+mFPK3E33QB4KGzn22+nSRoPPcqID+UF3v/lKHrv7qxWnxEAMN29mpGwvI7oD0ZmLrAl1pdb0U
szBLZanps5GFHMwibo7K5Ix+MXbe+99vVNZsgnPUR7nTVltlVMMBeRSqierCC5DoYkBfW+rfutTb
oqDOMJG5/8k2Kl+S9oNaCYJrABvXeIa2sPJBle9qmWJr5hf5Ulkfe2UctWPVTc3ftjATAXi8Ly1o
f6nzqSkcDXplFzofpgzbkGNkl1r/v52ftXE0AavCwPMkL55mxfVWSicrUmyX2yEvp+akjHbWnHox
4srGpVH/Y1vASQIIiLH+ZxeP9kuGJVMfpHlcvpopDgfPkxU7NAfzQv0ijCmrd8KRjUMt6yaIwtPj
IB5ZnSqEciZLTVKqJ4ChDzYFogBdePPoNdmHpMFlkWdKuwxz01MAN8ydBsvWltR1E8smKr8GENvr
1akci4zcZsJ1jPcsOHTlKYm0v9Te1nYqvVsjGRLpAtwKSoG3Omepl0dKQ5LG3sMuvqooe4K6iQNr
mcade3LjGZfJIssqubsAIq4nZRBtxQg9EUzGzfxUt9FMGNu6QC8SIzo3+ozzdkMV/f5Ok3/rKo/B
fcfkceXBI2dYxUQORdUOgtuAGlkyBqM+5T9sqyp3AC0b24VRHIkJ5GKEoHE9N+yJtHQwAbRoGOQe
ikXoT3GXGf/z0tQ5KcKMT4hW2YfEi3S/Ujvz8/1JvmEA17PUPG4W0BiyDrfaMMngmTmk+iEQAw7Y
Fz2EkBMYcxjOEO20OAzCBmLM0elrxTyGcSUmH9eJ7p8UZi9821792ZRxc67wIDoNYRg/jCi/fu2U
LLGPUTaa3ckYY13xkzzuqA+NXKPHpOrs+jRTDYNHaOVj/uhYSnnMjcirduZ3m40SQkiMuyw3UE5Z
lxsy3L6ETWSEjZn3Z1IPZy+0ZQNXpqOe4tGZKjCJmmfoSAVILE1edejlfy8S+1Mp0L+zxKf7S36z
m+WOQlXtjedPMLV6NVJryBJahpSSotl6EqhBZb7auOpTRN3p5AgXKjUB357GhvyQVx/6bVhaYEQz
FNfX0qC1gw9ZzsMRRLPnkZt73cnsALou4ewACM26nffj5n54OziASRgLmMT60BaUrWq0zClYN453
rpthvORhXwTC1aedMH9rKOhqUkDEJeZegz9IblOA6TQrpHXzQVhmSzLRz3hPa3uoa3l7r1cRKAB9
PRJACQK9Pq59qVtdUgzQtdw2rKBqCfN/RaaF3yBldge8MlFVTNPptZ8Xcyfa2Bwa9VMJcQGKsG6d
G9ZYpao58gEXO0b3Vjd9t06HszuN0fMkpauLps39bqrf7UfEp4Rgz/+o+jLv1R2VKR0mJx0I4hTi
nC9yfUEb3B6PYd7uSTtv7VIdZCj8TBSE4J5fr29mtFZqebPA9bLLfQqJ82HykOAsLCs/LIOt7/T3
NsejpGszGkH4uqNGJZKPTBsgUFVFPRYp2PbGNDHCcbHapMm3R+ffHI+MkLWEI8J9dD0/Iq50GpdE
Wrxn42fRN94BVmT10NoRAJN23nMCue3Q8+0MB1QOyBzymfWC6krVUA4viIAE6honVcGU5hQrcJoC
o3esD0VqF+7B8Jyed8dTog+Vaorxoxr3C+ufxuPol51Rur6b9S4WCCVUTf5Q/wL/3np3RiJ/LGL3
b6a+5MOr1SH3nDR0Kuib8NwfvclNX8OErJnENv9+/xa+zTIZC+AQCTrq3iSaq5McjUlZLLVC50RR
le+c2fp7Zi7mxeln7S/RljBgtaKl68Ul8NlU3OUfTW17dyde29oPJNXsBsoviOasct1whoeQIpse
qHm4HLI4mV9Modvf1DBJvteumv95f9pb4+HPAjpZegihonW9/5BuzCGztZS/e6P/MIWZQOt+GTpc
b8I0O4ik3oMh3IRRrDMXFmRBg4orpc7rEZsoqzWnbbgxu0r5Axqk9imOw50oamtaKJuC8eSLyqb1
9SD4tSzL6NQiGL3Zfuya4kvaAUGzMoUEYBr0y/1V3Hpwfh9O/pzf6i6aBp5UdSsRoNxfHOJE94IY
WddD16X28f5QmzOj4CHRSgbdy1W04PbF4BQ0oAPFbednapLqp4pw/HtNPFf5yswV7L9/RKoBUoGC
CxG4zPXk1NCzQ/J4EbhuM148V3Q+NQrbLyPLPurACneOwC11jh2CuCKRH5gRMtzVFOGzWdZk8KbG
w2TER0t0xiedmo59osvdflHGWqRYpzVTcsSUeU6ORDiR41ttKb5iWjc7ProTWh7ENOCtB64PGPOl
rg+xX+W1bfiJmmsf07gDCGXlevaQ4vVm+oNRpL9GEw9hf0C6Ut/5bltbhDoZdxh6/lKM/XoVOz6M
XVmsoucs2EZTzj0JI1PPHu3mnURla4tQs6WUo6KySDXieijHLWuntGhplVM2H9uhsP6iQJYFo20p
qADrexnu1tQksYfONvcIGeD1eLG6GIkWLoynU9wsld4IBDIhZ9MM9/bi1lAIrwCeQwEPjvNqKC3K
TYqOtHidPEzQZx6b53SeIcJ0ZbKTz26EVxQVyCUhNQMqXXfSB0uxB3OO+6DH4PyfEDX7yq/NeQhs
VWkewV4Wx7FWq8No9U20c+Q2pknODiDeoFvC2VvdkW3nZklVl9QM9KL27cYSlwyYpO9oY3a6f7o3
h5IoQXDhNKPWHi+ONrdGUxJsJEn07yAq46TX/UA7akx3RpLfZhUqw2LGtYbOF7KY6/JincXQsVUe
2KhUqmMqmf+mVe+ZAmzNx+LeoIzKa3aTZnD/ejCzmY+w0C7146YdvzdCHwdyzTr/6/2LxzNG3xbU
GeCo1XeavU61sIzrAzTukkDpx+4xxx/hFXFv7ev9oeRfdbN6kp3IHQIfYU2TnrBMtNOc8ormYROp
65V3NpahP2XZaAXoT2uUpsd3VxmlNDElRuIRKhKkUtcnGwnfdql7BgXbEj73PAMI3476aQ7hmQ4A
z3YSt61JkrKRy7D3ZV5zPZ4eQ3JxkJkKels0x9Hsx8+4gZsXtpNTwqNqq4cE/d2dRGrjvpTq3Nwp
PHCyOXk96jKZnUUhjvemaZ1jXo7ug4fwDBbPKOoBRB2O9z/l1halc0ITiuebsuBq12RpElXISndB
1S/lMXN69VIp498AufcaChvrCWObhisuRtQA14R32WUQnaN0vHOgmuOw1r9lZo74e6WqUAUctVWw
/BS6+fP+DDfuTql9K/lDjE6r7XpFuUzDppUx3tQa08FNFcvXprx6qQpzkeYBhp9WVkwDp2h28rdb
iRfUTklL5TNEiefG0aDFHMdrewxO7VZUnzMo0A0Vh2H8IAYq0LigGIGTqsUp7UV10JdWfOq8EbF7
9KP/rme1PUZKWv2HWgtXEj8LTQD5nKzWozYmo7cqEmbgL+NRsRr9ITKM0C89MT/YkaWe76//LSpL
roLHfwiiICmso0SjdWNqztQGNIUyfdApFQFSpheJe1GGfvmszWVnnvrUix6pz1baYVSyIQ3Mem7/
HdyB2OH+D9rY8vweTjXqtTJEkH/+e4DcJG6kq/yeeOoJH+vSwvlV/0Gp4j/Ex1IzgBa5NJcFc3A9
kgGam1pLSsEA0Yr4vDRkl/7sGAJIp1XEr6ln5Huw940LhK4kRQOI8cTH6+a1oxVWDUmuCyDKNqeh
x3toltrLBQ/V5yVHGO3+am6OxxsqGzE822vSI8KbdjS7ehc4U2X/FGKqA6HkOg2PiJ7CVLxbiZ/d
JEUOKUcjDnKDwnVF3PS5sDokXszQN8dODQxqPWddKP9lKC5zDx8WyVxYP3PK4uSx1WgdzCSDFmja
JC/T7P0yvTH6/P5FJDxGMJ5Hjjq3XOTftqQeLvnYYo+OyIAdX6wO4UbcqL8rdoerlCAXuD/c1gng
IpScdICZ4Diuh0vQbZw78opgiqzeh13jBWaVCN8ed8tzG4EWn0oiHAiAkANaHYG+9Sz4zDEFZdfs
sHtOtAvq7u3OTbu1CSXYEkQX6ClemOsJ1UuCJ55Gx08vdeNDo2BfogMo8526Un26uuVOPL55pxE/
ggUH4y+5qdcDeonVpbnLKYPMUnKHUBRMKuEdlVZLDks29qdZuMoBylspNVZsv9eL7hy1jrnzS7Zm
LilZSLbRVAa3d/1DhNvCltB5vzW3zIJmwZtcr53Wn+hKHZoGdez7W2fre2J/wdFjoXE9W33PhEav
SBK+Z5NH2imLHCtoPc/+eH+UrQ0q4WiYAqJJQdB3PauE3EJzRSaCFv/zI+WwX7UbNZ9rUB4767cV
HchmKFai0vJwjSulrNiOhkG8ZaM/HSSY2/8Ix7Z6ptxRUHxKlicvQ0yG2CH6cn+OmyvJoefqlKit
dS/WnjLEhQV1mngotG9lldRgOeDB3B9Ffo9VqE4qLCk+5B9IbaziSTGAcrJrSjSwCZQLvf/kR2KU
NfKQ43Q0xg5FAASfLmoxqIE29clO8LX5ISXW7v+HX+vEt/WY2IXHJAujtul8T9ZHxBvaAJpbcrk/
080vadNqIVRHqOpNwOe3O1TTY0XXFHZmS+5wqLRIPbNH0ap0U4KbcDECum3tSbjLHg9n8wwyR+Jo
aSe8TluVNOkX5o83uBKlANRm9WDGqhXERHjB3EDD/w8zlaOBJ5T39yozSa1G8rIYryri/NWLi/A8
D5L66Rb5lB3DzlQ+p0svPi+aW+08HW8QhvWGIpADsEnBHhiU/OK/LbMtBKAFN6K8SKtlfhgbY9DQ
q1uyP0E+qPoDGaiD4JquxB/HtI9t3uk8O+ZDHCIlgSeQHYi0UT2IDoAh/TDzusqfpkkd/a5xdOU4
m536zU2HscWXfTDMnbXb2pA2NUiJW0REfE3iUWbd6FIMRgPU+/sjEbkW+5O6IGxWo4v/brYKwcrv
o61uy7lKtTLV5Z5Efus05ZlKmzkpksdkccy9etTWNiT9R3kCi0WspVaP4AjurRs9qg26aJaALKy4
qOijBm4+Vyevq+OdS3rrauGLwozhcecxXO2EaCnSYlZo2gKQVp4MNCJV37TnWYXNOQ910KCCNx56
rY//THPL/XuaTTit94/C1iUKxU5Wn4HMw7K/3o1ZEseKnbUUxvJYfVrq1vpi28Uef/UWiMB3JI2T
AF7IWHDer4fR+Xpp2LmQHqp4yc4J/qe/onZEBV9h5yP7a4d/FCU+SWgv58Uh0fL4Hyd0m4RmEUaX
VAgj2ijjNBUvSmmE4oB+7jD7o2Isve+2xfKz7mtRBK5R1I6fdkqIqphtTbGvK1pRvyadrsEkz5sy
P4yuaN6NzGFv0EOl1kHpCJ30VUDoNHXWFpIZOfWF/WFwwxqqrpqdhFB33tuN88ezLnliNG2hPMkP
+tv10SwNfjs1VZWssUwfQQvrQogV+noKKvr+3rgVKJBIT9w/+WbUxG7I1KiJEsi4ZP5emKZl4NQ1
7N0FeZSfSaorn2iupo4fpcivPsAX6q0voq5s9rAVjYWfWP/H2XU12Ylz21+kKjLiFTipo7vdji8q
e2yDSAoIIfTr72KepkO567szr7Y5CCT2XnuFDKEGfuvCWwoQTJddIBd+o2e9PswblvIoGyRCv9Ob
vgGS7BUBSM772A06hefL48EK3uYOQG8CzsCRb6k8UBJNVeaj+dcmWslLOYosfedUfKuehTMC0Lx9
hr/TP55fV+ZDpniLVlvHQ3JH5jWtMd9ox1IAFoFMGKbQUPavtq9oD0m83UhRZpqKA7b4e+Egb7wi
aCYjQDUA3vZ46Oe/Bfx243NfqAq2EPFP3troECoKvutst/69b+kbCw51OAh7+HZDuPiSYkQJIIeQ
WnxLmZpuaG/iys62OaLlg83lEI3fkWW+vPOU37hDXBQYN84TVIAvB6uIeIK3i/ag0K4K9uTLEl2S
JQgQ723+H6OePUEZSAA+1wDv94/Gf/cb3N2imeq5mhM7HqjECNUOLjrAG/U9XOWtpdx3NSjJIKC8
Ird6Sl06DujybARDCPBehmqGaOmUSVCEJbwGr/Okfa/2emsp9yVEt4D+GZLG5/fnV5o1EULJ4AOp
wirpOnNMTA4uAJ/NOwXmm5dCgYf/8DV4pQcd1oCnlk9z1Y5Re2qKKT6ZQq71tEzv0fveIgBgqgp9
CuQwECK8pJlzHghM/gE9TBw7rYdMuML8pz24aEOIzQBfyXQRCJjm0tVFgQl5sPbzO63Dv5aWL0o9
oB6g3/1rVga+6PO1TXIZSAsT1mr3W1dHgcf6BKCi+eS1zGHw31Ock7InQ3Oms4W20QVSynI0ZqA4
sfLmOg8dZn2A+rLLOmmU5RpeX5/+fsy/UfYgkRyF6L+zfKCsz3+lbZWALUikKwonZcxzWn+Il/jT
rMPhihVp8w5A/8ZbAJUcAk2A7KEmeEktFcEG0koG/AnsnAGJ3kxAZcmaGyl98N4HbF/gFw9gl8XB
CGSXgSNS/vmtodizLHZAGaRyLDvEW77UGHLHMPqyajq7CXHsZcgYAq3jjZw65CGPZUZScvyflxiy
ub1GgOoBoRsvXgQJ/CbnDvBKYDcEEiPhvm4jvh3SYtHXYlLN579f7801Bl9ul+AEGEu8OLRkgAbB
eTTlcbFkoJQhAhAwh7mygAT+53oEvUwR49yCYwPOjxdFs3BbGJksRohRMxRnhIog5ytsg+OozHsB
x6/var8ULrL7CwKrefGizgiHR3RzpqslmNwxhTq4DCxbjgN7Vwv2ek8AagcJBFNHfElBVXv+4mwq
7xMmmh1P9HAyT2x7wRC8PfgsUiXGAury9wf2LxT6/E3FAu4moiia9iHPfu//+czAfDUXmJDh3gDm
x9VkaSqOlqAVLy32yH03JaBfI962RwGTmuRa9EmB7ICENjMs5le0DvGKBI2S5dPYH+AUFV91I7O/
OjpGR8a46WvtXHiDtUOSoYQf84cGDh7t4e838sbBC5QSHy/wqjHaR3/9/EaYIFsW9ERXfZKsvwHg
jxcBn7vLNEJzVubEmEPvSHFSiPG9FJQFXwC36+adnf/W89tTRXatM16Vl+pxDk+nXrU9DhmSRQfS
5OQYzEt6siyKkGf/buDCG/UfbCaA64HUCMEPiq7nt13oNo7JfqohRzy9ndwKNCE2HTnLAWGVQ3ds
s2S96XHyVaZxeW3w3obpu/ZHr0sI/AwY70Wgm+PeX+onkg3pqYvBJzZukhXhMvlyckNrYVY9o3IH
8njuk+49mP+NxUa1CSo2AEDMTV7awkg0Rm6YU10VmkL1k4vthsV8vluLvl8g/bZwF/77W/YaqoJZ
I/iVkNBiy7wqWtY8mATbk9PUQMAFUMFWDWsEW3OFuRcnJEVO3RrUuY3U09+vvNfOL/bp7k2DUBPM
TkKUhc+fM+BAJ1cJAG5rXVLJSXS31L9vxPDmZaCpwv9oK2AK8/wyapl7z1yhqyBRsJVg2SYudN62
0rCon0sDY7T2QGBteGg2wK4dJ93TOvKwDoq+fTDUDuKoWdsefRvTd86qtx439Lg7XA7SKcY7z38b
meFTGXHsLd+J6ClOIH/Ra94f8wYslzpkwPjqvy/6W2/17vAEcQgcl5Ct+PyKimUBUDJckQRmOoxt
klStofm9KXr4zxF8vlOgY+9c9K3b/O9FX7T0qRJ+zIIW4/alzzCc6FRdEFQOScaie8vc/+wOhxXd
yzCMOvfw0ZeNfRCs3dr0SJbItmK7gFymS8U0OSCkyJdL7tYDQMvkhOjn9xLAX90p5hCQ3wAFAhaK
2vzFnUqebxkG/NDCEJ7P5yTRDUww9ggMmPsNQX+avGvei2/Z3+BnGwl9KQoiNHFQSYL+9QJXZ77t
hg3Ts2qBuno8RUs836SahddTFrL3XOFebaf9YpDA7O4ewF7/LdT/83Xd5t7ISAh0wI2P7sfFRcdC
TfnT31/TV6cSrgIxPAx8dgT99WgngIIJBR0INqttH7jEgABUSwkEO/cl6ggIJIFg1rPY3pMkvyZK
4NI4B4HgoUVNYUb3fIfsRpJCEEBkm6bhjyUS7W9UtdkGI1RQA1CKxXvgdMx/Ibrbf4bnUVOUjZPF
Het0uh3kgLBMUMGZfvz7krzaufvvwhcB4CJoS1j7578rp2PoiIGnle5MEVdKsvCYr5bXjUXNpmeZ
AgoJkZLw98u+8bzhjYxZJjQEaANfVlP5znwudqp5NrL+yzTRNgRWmLxLf37j9oB77ENnIKcgqe07
6z/vFapPpfEy4Dou6E5D0tK+DKnjcbWqjX4CboymjpDF/vz7/b3xpu0T4Qj6G+SZQVL4/Lo9DAch
U8F1fYMh7TRrc6RcJKVoQ38ofFgg64omJTDJ9yjmr1cWpr1o24BS7BX4y0GxcqBA4dsDp9suX25D
RraPipv5HXzn9YmE4hGVPvg1KCheVcNL2224cXTvc9cUVTfb5Ix0vB/eG3tuHXDevy/n68cIthhe
FpC44HMNtv7z5URCaLHECcb5HDrmoUKwznzsI9OcuzhljyxdoytNOvm/NsI7Rw1oyL9RgHhPX3xH
R2nRmabgc3n4sR0bMbpajDGveO/kO/vh9WGLS+FE2jlL6INfUhtNYtOOU/BoFth8/2yFY79cN4T3
HeDfL/+PtdzVF/9CkKiVnq8lCdsVS42BZQoT7fzTGDVNe8gajmZlCvo1B/Fv4Cfk8UzvRRq+eZMo
QPdZCtznX071NhIrDfgXmzFQ7CSzpL+m45ifYoCz77wwr/cfGkPw/bDnwTBEwf/8JuGalhISAdiB
qp+eZALR36nQ3p7iWNHfeRMIWm5bmt8mU5u9MxF+3WHhvYFIbX9RA4wAXpKiUIkg455gzzVaR305
0sD0mBstCg7/jfRfeJKt47HxVj+ldPJ/CpBVYCA8LC78+Pdn/cZhAFB0hw1RO+xH7fNlIKztV8cw
R+3HeUQsDoSlVThMNH5nud+6DvxEIP/bu4xXsexNCCYpeNl4p5JRXzcRUcct4u9ZP7916Pz3Kvuv
+M9hDgS/sxK+OSBiLT0Uu0i4pTMDHVwYaY7w+La//758r0X4O/MdzIV/gWVMdeLnVxQAAMkEU80K
I+joCRmYSVuzIcrvJgzZv1mcwVcAbEJY5tI1vsB2xNwMRcwfRzaNV3kbQ0T391/05hLA7QDJDWht
cCK++EEwcuD9TuYQ/TB/zogYrrY+D78pOuY1RWT0e5D3W3sWNdAOVYHfBOeR5xdMFzNq4wGMsZ7w
84ppds3k1h92W6V32pY3L7WDjiCp4HR6NRkyuV8zCoqYgi7s6PNpuIBoYOouXNPz35fxreMBw07I
DoGLAYN+sS+ykSydaegMoCof8jql3fLbtGwxcJVOdrtYpCUHmgdHiC2609+v/cZt/qvkxBmBJg2c
3ecr6ncFxQSPj8rCrfJ22VTw0Kw5lKMQzhz/fil4676xM4FboRRA8Yn27CWwmczIxFAanPkckU36
mrieIihZYWaLJJhYPOqW4DabrI38SYfL8gQJvAOKTTUxZdLmPT+GoNJ+JH1GfmybYx+FZiwr4U0w
hvUWMLXWM1VhUSJNc9tOW5g2tuZDzoOTXFL5S+k4kUetF/NPNk3OldrrrC1ny+eHLYA4reKZTH5R
5fpfoXGdOCMLKBlKNUv3AbEyiyiBpO1FehcP/6CmDz9PVOsMMwJJv65zbufT5kX3dc/RFWAbJ3MG
5SrrH3kSo27VEXKpEDM/t10JuXBwO3e2kGdArhBVoeQEC6MLvP5lrc6GuyEDEAU2KbpzVK1I9ioQ
cs1qN3CdnZDLCfeUGEm1x7bwlJ9ZwQr09nTKbQ1vy6mtNrHNwwFzlMnXRITcHWEQMpwLOayA1SSh
cTmOm2oetG3EV9Blmx+TnpavyOJMBcgao5wh+4T7Xp1Yn94iihbxmVD72jtgQyGpCVsWV5EicuE1
60aZlDgkun+m1LTkluZt+Ag+mUL4Fs/Zx1BLFJoLLJbgSNkOIJ/PwZR3jxYhMN2BWtD5yiGdti+Q
AbS8jCKzbPgjqvvsnbcxOiI4s6bwHQFSZtv5dvIE6R4+nPCbljRkbldX8d/FlDeIToN2v6kS17v5
XhrIAeEABgetYwPjLGCNhEd3BNkv/AoOb9Mdz3OGO22L/qpJyZgeR4rXv8IHKvkqbNf+WCGE/QoC
YoEUczj7B5gHdNtpxAc1PvAwxWxgcB1c5FjSoAsepg5zgglxhLdJkGzroRG5gjkkD91UNq1GxipI
tdt4MjJGWtfUsC929GEKqgHMcWq9hl1yzBdRDBDmTLK/hS1BCNLDaNsrFQYgruEuwmNj0ja5IokD
xA2CUNKXczy2sqQWNizn1OYBqc0yR8hVBRZ0RVpGf8MiCSlXsgVahAU1xXqBrKRDKE4T5D+StVDp
MWOQ/5QDUpNoGYWwxn5c3NRvJ14Mjl6mLQ27Gm6VIj3FjOEfI8RtV2vCUwLDiE480EiJe2QiS1MO
gZ5vOtbGj+vKA/irL+P6Pcsw6q+iFUzgE9K4hh6EPJOlVyFlLAY1CS0moulB4z/6mfoQIT3pDBYb
p7jNIbduuAQZ7FSvUWtPcZkjQeQxJQ2BX2TQGHEcNq1gdrIo9s+S5Vt/ThQz/wgWTV9ciqgGsN3X
BMAY8obFcWu28E/bZd3NFjiOoyhrlS0Tl2vo6fMmyctJ6eLj3BC8rmJTwNKwxv3Z4V2E4DJbhgfW
SFhaO7QEVw6OwfkJicHoJCcRTX/mDvMN0MGtgf8AAmf7kixqvuT5EKelRuE9HQfAUcBr2mFczuuQ
s7oAPT859C1l0QXcBNHvm8L+A5g4XsoVeN1jgWgNWls9rpcmpesnbQlYt1vSs2+Zw6tST0hy1Rfb
uPY32u3tW5qoTNV2jFd8KbfUwdIfTzqoJS3IWA10KR5NZtfpEDVt31xI61cHS0wCH6Nokqo5xHQN
wjpOl8CX4GMkwbmPMeQ+GN0zVQoBWXS1brDePuhwIkji9IFHejCTDa3nQExBqae2Azs+EEt317YL
vN5nvmy23vpptGfOOseui0ms+ooHUPuXbY5cxKoxztqLoGRAOpSZgehtDo4VZ7I5qcq8DYj73vLG
DU/ocJNfIV1bhIzIVotbMBgiQOm9F9o/zPg564HGGwAx+M678SZUce5OSDFv6DUWHwb12QbmOakK
NXTmfqMu5tfME8sOCkZx4lcW22z82rTDhDNx2xRpkIOdUXg+nLJUF/nPjDcz/dmEm4k4YFerN7h5
wh43/xL1Kaw1yzX1C/mokrQrfm8oF2VN+23S5BS0zIWkTDeGAWjpwmiGyopI2ssNOlu9bkElgj7r
T7DQn9sfsEgOhtLEnvpfJLRWpQg2yaQ6syaFT/c1owXOrCrkhQmejFtC9xm0RAbrsFCE6x18E7n5
1S9RG30hSTcP1wRflbiCF2PD/ugYifLLUdKdwXNCf7R1D2DORuutc+2WKPQFBYjW5TyGRHS1BuIo
fvPCR9MEP3Qjlo9wOufiuneryjHaox753Xo0zVe4tqWBxOsTLM1dtyqZINyvceKmAWIPgs0ypnP8
RCP43QKITxYLEukay+6RDNncNwcR9XGH75UyjEr4MoB++hHrFsQ16EjRfE8xv2xI6We4W8KuxidN
slVoL1NhvwwxhE+HLpjoJisHQNrxcmvoys4m6017Z8bCyt8j97tL5Brj1b9L1LqlxxB7A0ScAP63
cLwJgNh0vzEymRtd2xiR3JcWHXRTRywb72zkjDlrxOsJjOoTK6+pgMNsUxYj/HriKlNSsHtYAUpY
DIa53xJaTnItYOXTtcmCOV0iBnOb+E0Wt+2Q5025jcvMQPyJNxhGlUgrLbKnceZ4KOCmkbXvS+OK
RZ5cX3Tu3I9LEp0FTefk0guXQiEeiKI7ygz0uDIZ9mJWkHiYKj8uS9AgaKBo2l8097a5k+A4RqVP
RzjQNcpuSRksC1yjZtJivhjF23Y/7zYctWcDClM5xALhUNEqkWIBh9rxuDgRJ5Va4XilEGJqeFEj
TnDEfLznYQCF9YR8jwnJTvtX0rO2RvQYzOTTcBnuwQCHSbNfwu5za8D8roQ1KTnFYDTeF1PWxGUk
SLHU1kbmS+BDY8sBWkBkdQTNesGMDnbSk84dZlYcyTM177P4fhvc/BXT/NVXS0JCXaIXYu5qkkW2
1ZC0LOB5cBXxAzwvYG2U5WYA/4xF+PPBOjQ/xxQWK5UsbDOdt9QPN4gaHbs6dlJcGxIG7S2DBmA7
eMvae4tzDwsHSu2ndKfWtaWP+ozig4X5X2UmNWAakePvVmO3oDjIuxwsM9sCU606DUM+GAAhhqKc
gnkOvst+HjGOM4WWJUpFqsqC5TI+IknPFicKA4y0XOdJ0jo3Aiezlgo+1CpcZgQPBMtmnuRoVnXi
fPTrT5SOUVJiwjd0v1uydmCMICphPbEZcjB316xt3B9941dPyrWYVvWVToMJ8qNHfHYErzeW6oOa
s3U4qLApyM/Q6uCb1NDvRzC9V9slWPVKywz8a+wr3vH8ECCpnpQb5Dwj5j40MtfTnHbngKV8urLI
baNlCHe05SEM1iBA/Z1usm4CNvlDho5OX2/Gbe7knIoMCtt8GfGqdyapkZOHAN1wLADOZqPzENGE
doVZckr9BflOra8LMaXhwXKNuqxEN62bOxzGYX8XrVnbP3AzhdP9JuAPdOhioQX0U9R9hGEfG85g
6uUXroZWVpJx6U8JB8h2U+A5npLBp3g3ElS9B5iJuv5BZFscH1qp6NXcEf87l6A5OrXXpdPAp7s+
HfWXAdFcc5mrACWKchg4gKi7jllJYw4yau7j4Sd2jfmZQoMRlJHyMruR3sjlIIIx+5PRpZkPcbaq
8SruRf7H2mRu6waH543QsHirm6wHbXtEgTtWYSoGXjtVjB9XHBOPyawMBI6gDuI7PfKJ3SGvINbl
vPRweoEHcNTWcDeJHp3knShRHosPfsTX7TK3Eb60cuo8u8J3WMPJsJ1QxRrd7O5j+YYfQdNWudsC
AWO3vdxNpLQmti9xpCpRtURNCL/g4/ydyrF/wFlOPYbc0/jZ9T1APeyE9iOTKf7RJYMks3Jg9KIy
s2TTh7XjsAizDWIGD5nZcPkZjslnSA7WvMRoGVq7vi+mqdYzQTsGb7aimlU6QArtWPDQ8i7tUFaF
yKwzdBbXjbPB+AXw3PyDMSXAOrSh1FfYk/mJLKAefcvaoWkx7x67rkR2CPtsbWdVCZKdn+uiGXRQ
osDj302mzJGoYpJlZMF4f/IZHf3NnEjCK6DAxlwNbpE/bVx4/GCIBkF6jVu6nk2CU2DsRLEcVa7t
cJXx3F96jaf1KBhtb0KLk/Gw6ciHV9iabLoA7RBjmShkitysi1fziSYYIRx7NSHqgRQ8UygcjI0P
JkfS/dc5Wvvpa7gG2VTCim3qPq8jyYqKeJF0Zd9NChYlU1wwUJyU+dGQAfwOdD4dT6pxXWReuQL1
HfDrCAUuzCQif7TdsNKrVsd9X42yDfRXmGputGxyzr5GOFvhuTE09lPSmfZb0Pv1C/WJ+qy2fLrb
Rul/YLzVDReKo8OV3OJNrqMxteOJiXb6lLeGAQLlWLwJfj/mB1nyeC1jDYr3min6WbVZYc+NmYuf
lBk/n9KG2eSx0F2SHtQWJf8wErqsLroppRcc4zhSU45KVft+CG/SXIibNkNRVeJDQcFyVTJ4tCMa
9jPsb8L4rl21mc8r4s9xyORMTLfD7Jf+vCayCz+NfpH6Qx+i3r2RlrtTN7pOgjBgyRWepPsn8crK
U0LEOn0YUZjGN8mSLH9aUDN1rQdIgsuE7l5kPRWzqBbRIQPPpCC+3LZ8gOg8hF1ieM8iSno4zKX0
VxC44mlArpy5AMzgUbl2wxTcLgiOuqy8p6xOSULtyc4xQylm0uE0xtPanLkI+Adix9VdZ1Nk1vNM
Q3ZsAcmYm2nt0ktmQ5FWzRr54HrE6iBufHfbg/V9OF0wfM26SzPF8VPcqAHFRWx6MOo1jb+EgUeg
mhEAbktigCTuqp8BGMEcRz2uDiJqCVU2mgqBQNOvy8pUh2AavKOdDFh0UFEoH8EbjacK30xyrbTS
Xb3mMUITEoULl7Dz0L+jkTBUbczwBHzogS8obU3yLXWuHy+RlvAqYpmOryDx6PLKoveNP7h5oUcd
5ZSdUj9GQ6m178zBImRxLe2Il6nGCYrDDfWf+ydMWj7VQlkSlLSh/Lfo9NYclixzV3yFj5srh7CJ
gR0jstXdDIIJXSaLAVQUc57igyK6SRyDDZSKE5o8A+dJSny7ijKckDiE+B0q7qKU9O6M3BQgaQHs
3nGYQJal92zl4TryXXq9dWMelAGw6vChE7PyR4BeUXq0GK1/iV0RbZXqYNt5DIAUNFdRNxlfg3sL
IxIW8e73xGCJX8IwkIQnbOsoPFnUKOPZJXCCvSSN3/h1t7k9sQZ6rKQcDMyS0QOSllYUz0idVdzm
p2WLIaDEqRNCWgHnpPTYsKVVFVj8ob+FuaY1h6kQ0fLZENSJB4+fc0DNCv16Aw6FqKyM+xb4Gxod
7NGiSWFmFgA7mXFpVXKS5x+bkE15ydtmbMtGLEBaaNsoyI36iZEqgg3+PSfIsC97yLX1fdJu+bkP
hk7XwK3CDzjEh68gObRJGblk+tmSZLyiSwQSLhl50F/kijoRZo3pmtVd75PHDpqp7/i1e5pEj3z6
UweM4hssQOKnEbvPnoZIqeEAX5z0y1RsXJVxvOpbk+Dj9Gc1QfIJBtfhfAATv7tbGks9OpIM2A8g
tO07hD4JEkOti9pq7aKA3xCNxSpbK9aLFPEsYI0ZhQ9L1wfk3GpEsN2kmAYsNRyes+sJ6pO+FhMv
5BF8tviRjkQX4B1HnS6zjDCNpu/fZ+vXgvwCSiflR09DOd/nCZItD2pJmvWQJDMd6kWH88cUh8Rv
b1GpVjAVG9NLPMz2U6Dhcn6QYL4XB4rPTYjTn9obB20i3nzsk1PvioF8ElO//PRRvoraDG2sjmGy
DrtcK/H3Rsl5uFgoHU2J72f8eQxT39R0XFp2jreEPfhIOGyngKBGXkmgamFbmCjBJRQqnXZuoSqI
jWtcuXijYjzWBo9tYT6/B6MZ2CFeHxOVgwKRpd5ArzyvFmY1ZSRBlz+4KQh0nfQQraAaWya4N/Ri
+2FBuJVVx4a1L3kuOGDD0bSPMKZnPUy4UECf4UAMHKdP5/7BSIjajkBr9ZNOe1DLQEY0uoKOCfNN
3mr6C72Nu+QE/WMJLEGeRh4BeyjMIJafpojUfBRzEMvrKW00+eGRGfin0Nywah7a5IbpQf6iAIb7
Q7etyadlYfziI9YMB5QMKS/TtUXOLAWE+CfuAZ4d2kXD/FqreYU7xcQwjS/x9PvlUYvI+aOBgMnW
HifFJUExPRygLEyeCiYcBnYtmT8X8eQeXYZPz7ABJ6pUo8MnsbU2uRqdHB7ctrLgMUNRsBxJsGK4
uUEroE+YeM73A9QJQ4mjdbonHs3jIVF6ulAMAaPKedSQt6kb/WmFCSD6BB8O4yFqO/MlAvd5vsCe
dbiTw8ymMm9SY08hmYczdSLiV+NOIEGTk44CYNcgUDrhGwFlNFvHXxvA9A2Qsx6jypoY5fzKVsit
xswbVm8RdV8owlqHsqd5/IFkvEU/6GhwqxBDaQ55VLgfqE2HrgoMWrc6R40/VLA0cl9lwdIPcDbs
xlPT58knTROAdTbLOo/sh60ADCxo92OxfH/UkU8PGXHTt33s0VbST10CteDiH6ZkRAsHDwtY7/qA
tbacfaM+QOKK1NJxzRdsBDnmR7ombL2zmSoaUCm8Ofhuyea7hRJUTA1V/S3Kmo3XM+eRrV2erWFZ
ADp/Eg3CzD73qh+xTIhFmj8GaMC+wfiV+krGSF++kxtfbhIYwqTYDRCXdzjyZBKXPfIy/gwCY7bT
tml5B8VY5jENQKzGfcwzvHAAm2XZRd1eTDerEqdmmucDSjnQ7aJ4RPBtBOfujwaMsuk6bTg7z/ii
fBR+im5EtMeXRXQRYAiPBfMPpGgjSHIQ61Q64JkwHgqIjG6bhaQ/AQ6m8oI+Pr31SmTNefUKMkuo
v+LvoMn3PxlOLKDY0LjdbOHARYmCa/48xHwgmOGQ9TZbBcHWRzAHnIY3lcRVMlI+15Q1QQdlxYj9
ia1arIec4F4AvLr8ZqNNnhxCmI2D3Izc5PswTYFPbMUyKPAUZhqUQJwSUkYt9U9Sp6gs1LaBR8BI
jHnMTFYGc/vEh1UTStmUQD2wedBpAQNFzQnT3zxGHAvKBwwyLmm3yQAYqo+6M0Bq+xHfaBLW/Qa6
6iFrveU3WTjju+NQt6k7IJRbd2NFgfYHvsORvIxh08Z12kXbPev8+L1TOaQyNkWMakwRhXiXzB2W
Dd50nFS9NIO/dWM8frEpKrDPw5iZH4Plafo4xPGMUEGTLuENRSLs1eYSbg8rkmKwo1jME2CpU/Zr
6IsmLDE0E+1tK4P11swz5iizLpavUcPzDggkzPSQAu/zUkNgci0zwLX1OLbuTrDOLh+1NZweYCCh
pzKJG4nJDeJorhrXt8OnYiuiZX+sGfz611V8i3M1theLTpgcYjj4PynnLN5YxPsUP2MNMA75SkHz
eV0H+gViVPxoPsI3sISnoGP1Itwi6szFTJ7V6HJ3PdB+etjwgm5XsZTsE0XOXfI0iTFXVYsRtPuW
yU5fwXUQBBgfxCOpRh054HNWF8iWxJlvUC/hVnCiDLDih3KEFGcGmJicp5nE5Hbg4CDc7lDij6yL
MweLiAxliZVz5OttCvRarza124GQLv4eL2YmZUiKaS6Zs4of1YppWu2TWH8GpFOQs+k3/TOcMM64
k/Gof2Um6O7NYGMo90BtjSoTbRB29qFbZZXzQj1gEA+lVt60xWWDc1j01Kccw6QwhqVWDXuLvPji
MEXrz0CUnb2hPJs/DiOmZj/nZFm6SoZG4KDPxq0e0AVs6P/QgJfWuyy9jgrsp3NjEfl9w71MJWBH
CAsvGxy6h6e5bTUvUcSoFgMeDzh1RoNXVH1rY45VzDeA2Vl/t6ZrMj0UqxF/kB6eIBULBC+cpmND
9NlgTijPSCvFDeG7P2NpQCNLz6Cf5FsldMrPG2GJqAu4W+0jJMauMfJJ0Q/wqbiFhU7GwTcrOlgh
FEr9iRN0HHU8zUh9zfyS+V2FIh4gxHH3qhu0qyQMDxm+oBKpFxlGVEC/cagudUNFdN6ZX/D/l/nC
P2DkCr8yDM3ZPwE6dph0jDnBdNdk2lc0C/UdR1SnLtuQ+x//x9F5bcepZGH4iViLHG5pOisnS75h
HVk2UAVFkYrw9PP13M7x2OoWVO39R+hfKEKKQ4M8JY2USQU9KTPrLYDy2oam9U6DluJXGCecHI3Y
ij9D0+bNnp2bPzwj7CUIF2/eluoJ9Pwgmjj/2cKm/+tXHcP2LJ2KOV0Fzz5pj91DR2jKdBi0Z+0Z
J63y0FWdGp8DM+uTw3y3gT7WQZuWJRvTAew90Ec+S+QCfTXrq2dQSr907N/d0Syz9ZHU40rYkOkS
50iWd6fPkoz4IZV2uTzFsC5iP7pbi9K6yteZrJKNlQU0abQpOHM4B7dhcNZPb106yMRELSyncY0Z
YKFafNlt0WK/TOUS/Td1pSN22/+fD4UJpM4WhNVw4NvsSPLJ3eTT7rfSgckY6j/KyYmDbq0Wa2fZ
2OHRxIOoMv5K8Vp0Vue8JoqikXR2h3o4JH3nDYQJRSsIz+RBI0h62MIDdJkvgPltjBEzMq0tDdpc
qwv0E6mIdIkt/SHWlW9nsmiL9T4ndvNx81akOBxO9j81RPVdjdh7Ota2oD1Ohku4FxwpNyiy6Wo0
K7zmZYLZaqf72RVkk3lAWHoa4zsZxNo6e9ppxZ5KIKXvWT2LKWXfZ5H3mlBmsHmLviQyhn52WU3h
qmPXtHvDJQCAXFgAc+TK/dd7noT1jdWo96VyOzaVydVNqoxevkhdGLj3Fq8+IvssNo7Xxq9OSVWI
4eLDb/I9OLcHttZLkYUFo9c5QH1b7bxoBh8b2pzEInAUUgjIFFM+2Wpu2JKJUSZLKtsyoU+NCwol
ibfx0lsK58++7ib90MkKPhJtSRmnLCb6i/lZrCmLeh2mTsRIlin0qC+qouv2KuaILcgaAvociOD2
Dphwmj7bVDSLuyDodLNPijwGQAmW4pokllzvLEog79phxhHVjy4Unr+UOPiHopvaE9eU/d66jf03
cFcqKsqbQhUkp21oAq8dyfNm5Yvc/T9faz8U3nDIjVTqa1E1Q7yRgf0wjEWD/n1R2G19t3fAV611
6NMY3/aaRtTJnEkKgVnw56D2UzSb5aus/No5jFMOl8V4M12hsufyODg+tN3mFPzpYkCHc14Q8VqI
6/1RpxsJ0D0M52peCsioYVc3xcT/kBu4eG8jCnFtIlEdmJlnsnFtuu5S9qz5nKwyiHbQbLK7ZXZs
L0Yi6s8KHEHxqS5xYJwrMqE+OvjJy7yNa7tr4eoLRqZprg+rVpaV1iwTt1ILR7834Cofals3ItTm
m0TBxGE9Znk1EEGEi1x0FwuC+rVjbPLf2QYH/eR7Sxf9BXcvkQlEFeRNAyC0ZPVcOmA8aBGZeou5
/ZZTP2h8tgOeNfws+TlvBMlxwyr96uw5y7Bm6Dg5q2HN8/VfaG38QcMS9IpSo2Ze94bNSxH/2KxG
XZIcqrgMIs7TZnVPda3lqyi66ncxwSOT1dIWCBacxGw4O5X4C6fhQDBscHEVx/kSD4d106ObgRUg
hGAeR7YIVxWS65mMyVWtPcV4ESUgKKSaAE2RabX+ZlNgFNjiqP7TwpuZdKlAofZO45jtukrp7Vf6
3Q1GF7fLAkTv+syuMQ37usBZkNFFGF5c/6Y+MCVn+Q75xcoNF5QLTLkOlL2rW3/rH9uVcAiwMXrm
0lZztHU1moOTmVrO67gP1RNqns5/tl1+T79DvdXbaeIsj9PBNmX4KmLtRjjNBBT2QlpL+QDvwVkH
swwI5w6+m2D1JWgtLYC5eFvDWgGzNM4M8lZ7HzBHXP3NKIr+I5w59n/VflWzgt7ufO53b91NyTi8
IfXP5f4WiVVmfM36VzdP0XRfKdsVZ1AWWP/m/x9ls+Pa5xfMrPNcVB5ig0Vv4teq17JLZbPguUt0
IcjcrSrhYcLe9HlZGHluUmsZ79wuJ9plIHjl0wfK4MlCHNLsFmo/1MFpfK6qiP/4XzcHwQyqHttv
YbtUP/ZaiiJFdGJ/t0MUlte87+iZg7wLx4Ozav0292vzN9Z1v+1JdRLznZ6aKaHXLO7ICfVKYnm3
iWTgi+MMxb/GGuJyR3Y0QY6YGe0XdiD05yN4d8F3z5Jl3Bgllgickft74EjfKYpO5j2RcMWfCWnU
24iSfuYDCCfMYr8Dhux933KzPlHF/FtHQ/tKVX2CSGkbivpAP7WLrqCswqxpiacnRaTrCCWynR79
wNYlI+V5/lZWd0MduUsqJFlbmVcMgPcd0OTdhhAAZdG6BP+6yBDzS/R6906PW084SR+vr02oHSfl
7vFgriVxineb5kjMom0MKSkFHs7vu34A4h+6xYr2mkTL+fdklO3vjOgn+x763en2viK6be9aef0Y
D8pdQKpqbrF8mDbzHM5WGGZ9v87dRSwWI0Mve/8+zL1p3RN1NZbZtojE3nO8aTst44Aumg66Zt/G
ut+ysUTidsNn1zsVD054MKtxfKxQnV73yhJhCM+31h+WQR4IRDDxncsZBeBzXkUJB/akw2vOnPCa
ez6CLy9BtmrAaTCc5F04H5Kkjx4ZQ9ovCC+vf4gHKU6j7S7zqe34qwnHqOWD47eGDLNO60dLyehf
uNVMCRCusTrAw/uPPaPvF2RBG6T4YxDYEAROUGinlyhOgxIBxDn3QZisgkjrv9IrtzUVqENgR2e9
yIwpE+nLsEGB6Gbwq33XKWOTGEuaV2AXIobwsFmZUnQ3zKC2Rvq9p+iW+5omnZFJtIas2augKVCA
Qee/dJiNgt04e8NPvnKMXcWIPCPLndoxmb5tkqyyYmKwzovqcRqWpn+rJHq/O4sGvrebqHRLY3/d
TiGo8vDFOjt8Q9U23sNY50uToZrJg73F5Hq3tfCoO2e2trtqWBY/RQ+RBGkJvj/dEQzVv5ZBQJcY
TzJH0DoGHH9U8uqHdgupKkV/sdapmdfmd9hMgbxwnwXfcz5VDysBOm/J0IWkja8BanfkEvKdfH+T
73wbxBUlkx0/gfH7430ZcvGkui8Tsvqm0PxslQ8kT0JPsZ1qt5T3qy0qVFJw+QAb/YAcIu7q+MKQ
7pVZ6cCAZGtYNG+zoRD7gCK6tx9FaTh52CX7H7Uu4rHpc4tHUnHa78a8lgdnpJEFAhEk9teqmnFI
jUWXM3r4fH1o523u/wTttjxOrmfiI8N97uzHfDQJGkYr+b1pGbAQkvcPqoSqyPkTeWgF99J47fHW
lYE/rfFKRr85ScodR9E8XIVXLCPsATF3OxNW3qO2guk/rt15pTPGa5e9Ozrtr0JsEv3RQL7nSSX2
Uly0nAYYz65JHhw9hf5uzWOoZYLAavdUJKN6Z/duoKSXqnjkEOiirETj+63XSHx5pgCMv4Fjv/ym
K99E3nrRrgAz4jOT3cPDKGV8yGN6JvbRZhfvtV22pEWOSI5QD9V5gUiu5UAtlqF7gfpI0nymOBgl
6eABPg2oWhkf4vKznqp62Ms40W95lXMooBgInhDHIuRy+HzPzRAkAUdFIZp06jt/uJ8aq/gCYKV0
166qlmDRRHPMhoUcLp6/LetuaStSHQnMW/6C6mHcJLJ/q3eTgODeE4lGeKzThUl/20Ui+0VOdesi
V1uckuB0q3nYEul9Tvgr3IuJnfnC0uZyp3GrmKPrb972LAG//hPxulg7PUVsFayZRXioJhN9bCRG
i4el2tyCDbZWX8FqRdN+CflKOGOrja2kGlp7H63RCPBT1mI6iSlpsdAWXnEGixbqoJxQXEMP5TGc
eM2VWq8rKP+21e5/1uIn1rGo64KPk3TuvQBktnhK515nWxl7/Dur636ug1eHR3T988llCbit+333
FM+WW+6HIODJjBFhfZESByw6F55COl6XL1UfFcWum6bgTxNGKI4aqvnenUY5r5W0jIVKLiTcZ06o
lt11EaPHwWrG4CsyY/2nqhzzQUYG7vOw5etlTrM2ECyRmHQKou2fQWoyHd2ws9ja1OTd1WgGPytU
fN1hhsaJUHfcaGdIuQkvI93ZGoE3U1ulfL3uEGcVjMVK19cxj2a16wdXvPu556y7mTQZ67g1N8qf
7h/z3KCNgjvJo/oDBY/fokZw+KLcKgygjNkjnqpgLKhyrZL5P2MLThsSnOK73EZheZjXOZ5TsNri
K5eTjYrWChzSpry6WVNLwLwzPBIrpYtKiz0YafPZIGREmjU6NX1DfkvizHDL1TkBkA6c8s7gghqK
4jnnsUZcXlkAFUOvYiQtfqjIuJ4891ROjq1OnRMsjyGUhtiNiH2ilOyURaQEzfT9LU4kMmkRrJAu
tg/w+hTJ3HpBLoUooxhG8W4MHJ1KDVvrhaQEqdBXzRWiZwzdrEyMihBHlvaPRFn7azb2UdLxFxbI
6dA/tFvaIiIe07LP9QHwv4cwTNbSZ5cwhfmdkEH1R/h59Bc9UHT1+gAg2ZmZ69HpVGGSxclUjvvC
W1z3GPEdvEVJ5fp7RHDTeSItZ3ygaUv+mTurtB8QYwTmMrRLPT2Wjo6f4TtbtdOmd5/ETAbZxbRO
81sh+kZy5dt0xzXWPD1QYBjOqZy86g6RydhRAN9YHzCEJbpjhOo7V4fcFO7c1M+ttqLvmeTc5A9i
Q288CFTnPnzmLO4RzAM+6slPfloTAyt5KMv2PZZSqj9c2Va72Iy+dZKrERv61XVTl2DMl+XYDE7T
ZD3qQv8OMiR/mmL4/8PSKw0M7xW5fVgGAblvdZ2ktsCrgIPYWl9t9K/1gcUiPPRraS+HWxcJDpFN
xwbF2gSxKCHd1H6JkYK8mG5avoqhNY9TGBf6MOVTB0EQ9l2Ok9CGTZeB74MEGMvrCRB0g2sxI/1L
7SFpCfuvOX0+ZuXL/ptYd+65temElW3I2uS9F6+qewmaal5SWzMsINw30kknuUxZ2LHk3gpwKicN
Rxht0r/RXRyw10YwMTqoH4r41u6JKM4+0Jbi4oOYxvVaKMNRTyIE0rC+bYqfCmN0yNANPHPlufD2
alachRCw2kV33HGFE/5er6RuB9337MZ4jvJ27v1diGEd0Cc2U8mt0cnu3RldYB0WVdjF+eY1QEre
jc2RyrpWnnIar18KunflXe9Xk2KmFvMVjYv+WAlRv6514TkAVhXHmt1hiYSSWufFyXxvjp29pZPI
v4+n2VbH0ZlmddJtZa+ZGpmEQZoAglOHViQubNxzpy5Axo3B2JMIs1pHfrMU+ZiLemce9k6F9gUp
fknPKkrL8hrUFpxQGZWCJyH2lvtGkeO2R4im9nYVti3rbqz5Ueql//KHFb2PNk17TlwNq8wTAR8+
89sYngddIMTsa1/fJ5rbIi2stQxThKN9/hgbp0IwlK9+8lQm1Nzs5UQvwX1k2IV2lHck3nmsi0Yx
boS1ycolZBuViJfuoJvb9sgGOz0Hk48+rfAxXKdOHrv9mWNrGFnV2vZvHAFsIbofRw7yLYnVLkDN
lB8CCo3QndR265wn0AlaH2JOEkMT2Ftf1fIniuDJ9pSl8fJG3TB9WsDsHqchC1+KCrNYDy1SMxrp
tCDLSjqmfnerci4PjfRsh5xFLte9VeoAYrozMzeNKmiHD4WOPzaUEwzkSViCfogFaf+MboB9okWY
WyHPBTLLJ/j/MrZltpq8CXZzsJpHUh70ssedXvW7bZtWCAIzqvpeQR7ptEpc0WZyoxY23fjeF95r
uS4Z5CtajNEKraPhVDOHgaKc8lBu/k1jsMz5g78YDTpt6TJPO3s2v4i47p/nth9ZGyk6rXYa6X0A
ZYlRJg0aWS07T07Ndp55mgFzmzX/DPgnnzwvGl+bga6oveKLgDGMDELjvo56ffFASu5BsiYyRf1b
woLL1fHYz5sUh7jUETH+a7VgwUH92O+KxbZFdvPxQ5tyan5HmAa8fajHWRLk7ArW8WmhLyduKZ1N
K79FPJv4HAqIDLucFdsgiurQ4EzEzTTi1TJV1J+nPLDvlDvFQGsOTsYB3SPYQdB64dWOMGHhbZjF
C53tAwxbpIbrIk3ESw1K9S1zuw0PAND8t1xyqe4AJ8bXkbkjT70xqR4BFIJ4Xy2BJx+jQE+vs/Ls
5ZfwysI9j1RPJt/KhMu5HrzegqzPS/tnhSnrH1RPJFaG+t0n8t6R9XjM3UUeXcT64q9DP1X4z9b2
0qYIAwhIFe7g0Bged/YTlQgAdXobgtet95rmI2RN7oFjq/72qG+3R0avDdC71cdHfkpvPeGEmC61
1xThKfRqF5FttDV7B0Rs2ePSbWq4J/IZzwU2p4XP08O254B2n0WhOFsslPX/VOHbP2QOIj4inzd8
zPEwAbWvBQ5GAdSUHKcZWHs3kUEzQtPWEzJyW/i/QM+cfq+JU1+gYU3wk4waOwmySdTTDoLor1Fr
+3fe90l439dmm37NXHSfXCNbkvkhsXU71ByFhtRpwm+cMcC0/Rz01YNhYy32wunqdUfltxXza5Hz
ydfQRSiiShlmquvAPdSg7de+hOM88sOghGRh0b9qJMFDBprrDnuXNiaxZxGo/w7YFcU/K8zVj1Qo
OI5iiLwxaykMfgkq2DbRb+z/HrBJMEI1l+uHzWNNYXBFhfMuSbbtUSDzXS+83Z3+qJYIEVc6m9b8
BibpxqMPQb6woPojVYQYe8b3eipc8TLqgEz9KQjR1vtb0vyXN75z5/UzEJGMGFyzJiYZPi9m0GRn
tZ31igSx3nZiq6eXMVIYPbg754vyjSKc32qQSMIY8q72ic+J7E01Z08/jeFTGdYLUnariO8Hrx3j
2wMzwvTY4SbkrvD6pPxsxFqIlBGSNgbYG4d8oYrfBllQxbVCUtifRxN1aNmHkIUgjxVzKGVZPWOy
btY5s3wcKmk8Of3KxOIxW/BDuE8L7NJ4NJW9vPFy9eYkxCjsY8HFd4IpQ0g1dqN7T8yps34b6IN8
z5eMUNQnnRqt0zTpu0QSbJI5EfvQecFq6KP4odY2XdrFRS0mnG37b/QpIXx0qbjKjwaWzr/TSxMf
amFc5+ASlfoz41a/B2pCjL2AAO0DcWN6+HptSONo/v9RLEwJ1txO/0Y73t5lj5Q1dfqpevXJu5oz
ux76R2v11/aowhr4T1lzQxpvUIDReRsvOi3e6AUyuujbZScdP1DfKho6MEiny/8BskjMJW5n5KEb
cIzsZMVDxoQji8+ytiHRmFnnZNeoDbxFRODOu6JFsHKZV3CiqRlAaRdH2NAMGlyevVA09UnAZXlP
vTVvj5gscJfNY7hea3Z0rmR7LLm1B7sc0w2XNdOa32CmrEATw4fFYPLAbceBEHeu/YIwYqkzh9s5
uje6V915pcESa5nPI7lnv1oemUmFTEUFbsxijRsR7JecYzRciTdl6G9tPyO5LXIzORbmLRaMzBdH
lixK3mzlV819eba9cPqlhxxOzqN1BB+/aBCgjTEnxSG3XPvX3DOipY3optcAV94TTnjwE2Xy+ssa
Tf5mAyGDw62jbHdd1xc/YHtsU3IkhuTdZib4Y3ugq0B3TPJQrvX61G2r4aGXmGOOsa3sMJPcTc/A
LgHw9oR99xjHefC+ekJZ74nwcsbhJop/ta3ePlvmRlQWW8XUZYKF0A5bEbBsGRtpYe80w0PNg1rv
owILJHvZHFZ3RTGscEb8TIASFJZeQEkC++BPsT2910ETFWe7Hovb76cpsYyUi8cAy2QHKRJ4lDh3
UfUKGJlXJ1Ilyi/sMfYCDqd6+MMAy9KBM0KpR9XYwQPdORX6UaIK3xqprE9+NWrdIZNr3tsbp7tr
vSL6a6hJ/tf2NuP95GkvyMYt7uufSY0iuJ2g7txCGmv7vXcp4bugbd7UK/x7UHDyjDHYjSCe6qfn
zYSpy8OO8VeUDoOatN0dcWQGQdZq0RhvYimveWS85QXprXeZetIaCY5DWXBSSlvdyR0A4ple48k/
gCJUKMZnFENQqSKBke7979H2au4Z0rKIdCvn8YkAJFyeAlv621DZ9h9vKNbLUDgSULOGO0ciuC1P
WH/1M3K1ogXWIF/m2S/97r1qXetjaure203MHY/OYFv5SQ+WdY/GMx/fXYXvLiOo1JzovQfEthoj
XpgSvY5fX2HcFIO3fY27NkKWm/AEpS7oE5EBwWKfomaK2qNXFWt39NfOLPtCTMhDYz0G4imhp7T6
8tqkTx4BBhZz3/cMl5lewmNikeYxTu5vfxPuK7SOPTBzD2twLHPbrU4Dxob2Rna5/yjVyMFQtRif
gcdkeULUWD3KdTPlE+BDXKbVFs5/yffneCpxqy9WSkxfNR38yolacDpVbbshj7ihlcIdttN+5UfH
dQFoOgVNEOl9vXr+sRkpSz+UBX0aXy7RkSUhWaKHcxZox8C3gAKyaY1xeaNwYEXM1rkt5bnWU/eX
o7t427zRMnunFlBV2hvwyQjamf9ZTOFXZPPrfG0jtt6dX82EvE3O5u1nVwcy65pYxIeNCEjcFAuI
fS35XmlM4QYOgrUx0LyNg9HVyR3vjFO9+oWGJJaYLGO4QgagvHuzVkt949mA/tEAowQDrJP2MIr0
+Dyrtm2vddE5pDSNFBoe5wGv9gdp3fMIFQaGDXffViFDfOAzKNcr8qDGpz0Fwd34pwA9X1jZlURf
jmkZeNy1ECfiMUCS2zkuP0q/xNWBYgIdoLw2SQFWZuPTYhydPiEW698el4DDA8ZCjQhZFIegIxb3
phCI3qAhyocFU06Zqrrz22McaMS3Jtw8qO9Y+3cOk/k/V0Wrc9hi+IW0Iyjmz8B6X54h5+RftwpQ
JRbGmG8OEb2gsWcMPWCTa/+rnCqK8blw6KR43Nw+XTcMsVnNXoiTJ1A5xLKfRL+xyTbkglRN7MAk
Ne13FOGZ7sFbo51g4LvmxRhTidb7/R9GATRk7ewHCSkXqlVnD6XEi6KknpeyXpYAnFK2/8xkx1/+
hOWBYCRIXbdYeO8Ty+dm1MOg42O/2khai1At39Daojshngsf8J9X6+M2Ij05scxDMBI6v024KEf7
B98Z4Bg+heLS2HhJEEI6db1bSm9x9hhYMWVGYxhfHdC3+lBvCVZDEgjQ+PlO7P7VmxP9mno9PcDT
ApGrWJn3kfe44S0PmytmGMRuasIlJRoPzsJeZfU4D55vH9ah8DlKih6lfYm4+2IF3DgZbWH9Iwnh
+juuHP/fqjt53Vb8ANBlfgujh+nxH8Vu3pvHXgpbSu2RdaiikfItaUAZXU9tTWYm8r/RKxaIb/gB
2W2RTGxPvNX9HxSPxP8PCibqJB0dnhgACFJQrYUbyRoUOkTSIkVWdp4bfCWsUVMmikC5O18l5Xry
xs0157mW6qICuyp3haUi/wT33Ta7gqhB4iNaexs+A9ownDNycnh30g0axEsI5gakIDz46Ryp5Y4t
r0ouDivScG+QID+3i9+EJBE0Ffd5zGy7j20i+VIhzHrvzTcIxhFzEmXz4Pv8JVak5O9qw8dyBBjn
MY+lY/UvZBL57c7PRXItLesGuOWheAzoU/xrIyKx+b9X0dUu4+I3m0CypdGc1+GZqDZVX3UNmv3i
VJ1VndXWV1uWo+hH4KqUA0SEzSUSQsunXs7CSYFp2t9NkkA7+UrBIs4ODYT7sXBMmUnc5g+YQLEr
slb6mLXDebnDYwn3HjF4uKl2mwlJ6hQRTDnIxl8y11lkwKVJWelOD5O5c/Oh+nHj0W+/onJx/lvg
hZTI7KbL1R7vUfkQA2/Vx7ldE1R9FCAku5GD+hExhuf+4X1q8mtTtu4D52TJ4dwG83jXciBgaKz5
fM5dDbTmXSRBVOIcwAk+zuVo/otQI/3Y7JIvI9mK/n7ZxPAZD1Vh9qU/qvlFIfjOSmy3uPY7WhdV
PEXJhbLM4mS3zQzrWfTlvnLJCs4iFNXFwcv9uDmDuaqO1u2E05efv18Yt2b5PiWDPT7WshLXiGdn
hbfqwBpyQ+3FcQIEJjCqlvXOQVGPJ49A+A9nvgkfUaIn7yrGx5uGc9T9Lkzp3zhoQelYG1KDt0tg
kavUD2TxX6ugZFBPgH3SpwFdkXGpLK+tCHm/KoEdM7U41/pzLnLzGTCvPhVO3TI9+O78Ezj9/LYI
yjcYMifvkGDR+i36amgyxGPWyVaD/C/uRxZy6akxhc1yyVBHuuxlJSS2OeR+VbYZ5c32J4qn9j8r
EMOVJ6LjRixF9NLoys6vLsUHV2JNFu9cxKRxH1DOYokkJmh6IQ1ZbxnGPQwpmjyR/Mr2hOQmaiD8
0xXiYUh7N5w89qA2+IKUS8qTw2PPFSij5gMYaTB3BfK8+hBSNGqIe7TVPwb3wKOoIHFtbimX1Hnc
DrF/6tmAsNENXYslxF0KdyfETa3WVsJp7kifM/NBJqMHg6vq9rmBhQQackSMrH/Jg+1eCUZo5pkp
9M6qc5OWqcWV+WENACr2c+S4BzK7YvZiOAjEcXnT7SR2X1o75bji8lxd6zzPDCj7eYSeSm3wERQF
FFYQNGHmlm2LpKT+OpqbINx1uW1Ikh4i5FQ5NjD0meKRUlm4LE8sPVE0s6EpraGh80Au98ZdW5P7
khI51/+e56F+ywe1Npd6VevjIPPpgTkYstLz3RXZ5OB3dzm6USzWVj4whHvW9Oji9HfxVQXmOqg2
2T5w/28PkT3qktXfRTnNMNsDuG0xRnJeiZclIgjpYIUbWcB8K3FExAun0EXE3PbHYGzq+WBBNXLZ
IqQTe3IMmkc6f3lpufr8F3ZlX51yTaoJGVyd+uzrPLpuDsd9ymDbfHSeaO4NscttVtT5eGALizGy
AfKcGXRRMMm2JUmf9rL4EDCGhyy4bQhtHUXd9qNbH9WE3oIuG6s8fyDQZCzugAqDUuz6xk74WJ35
sGQRXDQmb75VKLTjUq++2Q+ICKe0BS4FmK8it/lxZwoGrpPA8GZSq/KX9ldNxMqfpvNQj1mjs7h4
2om8n40fLKlqvTY6MNIx/AhCBGRKNmEHXSZXdIkQ9E6xb0xuX1snvFmFMPoJBPWWhwzhpnrcyQXZ
OR441welHUkaTHu9rEEW3WAYgBk/xz+HT31LO5RI44O1ohV51DIKv/WoPTT6DAj9fvOXxP7FDafj
y0Lx3gZ1zuGblkvbYw9bQgs9RCC2SyjhY1RqzWa0DrpjIsxGu+MEV2g6dzbe/mKXIF/EPszduFuq
2DyAlye8WB1z3aGX+FRvCeaLd0VORbk44ECH5LAS/U8eTmPxjnK0HA4Bz1G+G9uOdKEYdgtzv5x6
nLcYCMunKXf1CzIigx+WXTDekdWR/PHnKZbnqC3NT7Os5f0Um5BQH90Ej5YXBO5/khwk1NElSpVU
w25M2W1oZykoJcbD3qzhTGLAfHORrUX4HNpUAXCpWxog1J2G4bmRuOf5xxS2sThcqmEfV53/kt+s
sEzctt/s2WF93MkD0gwcTGVrPyOuQBpn7KJ9uPmOzkuD1ANopQHhaPoSe1OXVN3A6q2i6sjYhK/B
C9fXUJOP+nstcIAZk8TN09r6pTqXedmrv7MF6p9ioYDcb+GphxP63OgePfsIM9a5eBsSYDVgoDzh
zW+QDj7D/jPY9O5E7k9IIM+vPsI9knprsL6BhfvP/dQv3xUs6FeYb9p78KTYCLNhAwac0aphCojq
f05RrH9tOJw8HbdpeJX8QDdUBPY3kyXuRHaxyv4c2ih3vZSKlphXU/BpDZSZbhKI0rENEO0zJ0Hf
Ene8E0RmwEiAZOydgvKgEtHueMA5ZF+KLXSq9siZ0ZcXjpJbIxwi5nDvoiPk1rS97RtNkdkyCpjj
+CIlEOTO9/vl2jXcX3vpyqIjnMptvdew7sr+Eqt8+q+F+cALRaDKx83RWhGlUC0PnIjMW1HF5Xzo
/8fZmSy3razZ+lVO1HgjbgIJJICKunfAnhKtxrIs2xOEGwl93+Pp68O+k02KQYb2iRqdU+FUEkA2
/7/Wt4KUsnNVc1uHtoHOYo3aKkh/BFrBmtuKqHL3Ud3rj8EIdnGn8934C3+Muzutdcd26YJe4JJh
1Zz867JquyX3eqyj9AR6rJs68GG0/nn2qgcgBxepG1vNWmZkVYHy9vGFMROP8peh/EOD6Ou7TUOD
pkAYQB43GztwVz6slHAZxdHwkJMY8KKl41R/aSRvCG8pXzyq0CJtn7nAR+2LrZCmY4GdmmcNTM8L
pZ7Zu18G+YPnx8yGNml7gMxREqJDVFmxcLPGeoJLCIOgD6OJXYHLPXpIjAfO0o2Ec+/qTYUBfEDt
29E3CPP6YNrSQamh+82D9GxVbXQYFS+EUaqf/NzS2pneJLiw1/hWN6KKB7VDYhvd6KSP5ktZWzpF
M4oDgKEa1L7LiZh5GuBce51PbjJwHe5yh392VGp0bst87A+575f1TR96Nh00B0zMkiKSQ2mEygMW
WP4bSkT06PMNPgBcQh3ZU+ESC0iLiysWU7/iBAu6IxgNvrax8z1zFdcBAt228pEAUErlyFqATUYr
AC9NXw/4gbaoLUq11rDycSigyidWGCyNdDFlJmZymRvisaw9nNgskfka72ugLdsWjcIyrKfJwEfk
RNWu7xXrS5TkfvQ75W7VwNwhcnbRjX3xPRgnN9+h7TPVQjSl/yVUnf/cYYKnd2m5jbX2w6z6SamK
38sJ4vp7nQhBdwhTib3AR1QdaMvTFWiqERCXIYfA2eItLH/HLZhqYB7O6C3aMMP34eEUHTdt3vWP
Exmz3kJkKHZhnqTxE1SZSd+CZ8eQ5ikew03idUafsK6JGW8MfS5Bl6RZNw7u4OImTGwQBBmn+XrL
rT16GmuW96WPhq3hH6CUvLax8vebJAO6snBCYHArGbjeU5uKSL/X81TtUQO04RLOjr+BwBwnuzEL
mvAW0R0bWo2SVdy4QG3zBZ2zBn+GCz8QUZLa0o2sqoMOYE1fOlWXf6l70/2iY6I2NxUfzmx6z7Vt
W4Slv+X1nFf5VqtYpdsi3tDVbVEPDYb9UqsUmWE9aAiYOpNv0m0Nc9uXLXqNJDRSZ9vldatWPZbS
zdyuxeeC/XSuUJqUQjE4imIzNL3zWatyRB+hmTXJykWr/32E3GWvErTCn1Gi023ycBwjRSe6sVq0
hWGlAFECNMxDVeHp0eiUuIhMsWVx/Aq5qA0WCkLsRQNctllMGJR6GS0acGx/OvbU5yGfYA0gQDLK
+56x7vQJ/8QaeIbmM25S70YsU9otJVqplgMu9B5pbmztPQyq7SrJAgqmrBy9u8C99vcaXDrhQxoZ
FD5LulMLnV6jd9uPbSY2bWLARICPI83X2jadO6dsqp52PPQcNHNRXegL3Mu2WIae2z7y8LqEZkaW
/3LJAf5WIOixb2zpRWKnu2J0OTYbRnaQQzspvjbL+IG9y/7KDh/r6xbFJ7fdUHd/6ZWmPwEH4PZb
5z11jhRlb4Vx8Y9b1pOxTMHJtDeT5+v+liK2+1qoogj2uhQ+4HOK8Nqyl20xrUsCiIYD0AkZrjhQ
cQ5O8656mSrPDBaV5uQYmLVAR8DiWJzZYzQY3V5XacPn4ybpsJE5JoJV4VPdXysLqge8PYJ36f57
mv0EqQHzhfJR324mSosU9azB3OuUgAsaMSbgNQuW4k1L4re1hDcG52AY6oFQP2E6LCEIFh+jcohM
+tEtde4AmfCtdDC2w4PlE11FdIwA9xna8BPCivcslZaFO9xkxi+aRYA5OZ71YDhbw1iP1N70pXLq
OqfPZWEejrsY3lyAT4a9XHQETlndzKBGOMyBz0bvnS1AAGdvJvau/Ma2OJsto5Stf03alz1T/AJ8
mnxXLpd++CPtM4ctnlJOYOO0Mkdbj76LUtUDorUCIIofTOmDdImE3A6cgnnDqQukn2F05tQqJ5Na
Qsyy8E1L0JzvkMfW8CRTm4Ii6SMZOuzMUB5eY1vw0Hudn/o+qWhN7DmYkJzObWqIbxDtiDkxuotB
j1pJ4ODrdQAnYMqm/TelJTs5i8U03dpJm+EVSafEucM622R3FKDVd7ukJfdFgwLjrEfqdgyoIesC
bDEVWKNkEk1bhUOVWlkb+uUvF9njTYp5azwgcxPTVvb4hredU1XdPf1U777NVfxLZE0dfkYEjm6R
d3CkRInTmFtEKYkxEW1n2T8kJf/oBsdcGK3q1OdEEfMAcwyeBlKwss4b7SYwPPE1Honv3MXtEH0R
eQPioMvzHhtB7OMTcpwwueWH6R7cOs/DNdtPnv6Kas4861oLp3LbWuH4CT056PFRr9S3IEZeOPB9
89n6VR0ggbX94T6b1ZVUoJzPAjwVdl9DRpuSan9Py4UGwufMV4gv8BHE7SF25WBvhJZm20lwA8Kj
K0qQFDyNW10vunIJD81V6y4yO2fTwVJFr29B68d2EbXZvpdO9R36Z0GLQtK/2mUDZMh1X3Ox2UVA
IdZj5Db5vWs12TcrnOIXB2QgdyDdG7+MUxTlB2NATrfmWOMYa99Av7zyh8n3Vo0zosIMADLxbfho
tags63SKuAjS3x8cAxlhSlh1AD5ouh0ACLXb3PVjc8nvF3d4e/2BlzWvss+JFvXaM/Ji0nfdiKy2
g00mprdGfRy49MwElyS977Nkxx0urj7VWlk/iEEW3bpr+i5EpRAF1loHf/ktRpkVbuzabdotzZWA
cFuXC9dQGKg8aJKkbISTFnXr1i2Lg5R5YcKRsadkW3uDwVdsoeLl3qGl7c/GHVBfFRYMQCzorrOd
kDMGC+4TBvfJSU8l8Me4yV8G9iTkHrrWpAsMQhndM2ryAy4rM0rBXthtsUDSKocHzoNGsYQJSSHX
iXPrxogQeO+7Ku/DfcGzoEyA9LU4oATt+/WEiulT7HS+dd83sRt/6odwoBkd18MW+Wj4p9c0WxDa
FfHQdGMy9lTPgD0ZKps/8Fqz3rKgK4c7er92tamTtHZvBg0nIM2DHhM4rbXGX+vgPgFh1ab4quVW
SyVkUg3bvz1S7IGbE2EbVaGDW8FKZ4+aRjSR02QCXuBEN5LKm+Hr93Xh+j2cMmVb6wLON0tCw6lr
oxfUjCAWAeabpNb/Qa1hvcV5hf/aSSNsxzLPx0/43oI/nEKKdLa9Nyu3H9D/zWv5iqvPQFc2GPzP
eRVR30W8QUVQVEJGNNmy6hVeWfiLSxYNJI/z3tamBhAccIvVhG+jPmtJ5WiS9insc+51TSC9x7jU
8z99g/8YkgPGwnWs10S/BulEUUN3dJjwNtVOF5aDAWbLYdFgI8Le8DVIy9y58fy8/Tpl0/QERAP+
AqfxV8xSOYuPTb4xEIba3cka9Rawnmn8IuLSmsUMI4pAxdv1WMsg2hGp5T9wbaIBpRqM8zeJVXNP
mqlj+RI8GBgFs9K1aOE0nW7viyau/rRlj0XSqLDVw6Mt8S45VB/GncCNUHwtEiC0mzkg7KcVD017
k/HtbnEre83t0GTxGxXFWiAuI/fMQqbRgB/Fg/LmdrilqOSh9OX79Tl4d04qyzVQutxdVNJLt27k
+sREpRRCboYoSnSafpNB3dbCqYBqpojvYJX5yR2QGpbivIs55SpJyXdVJlwZ50ts5904gsbiWhiT
na9F5cKstTJ8dAsTnCz6TNztzV3Ol/bDrNzmT2nn3gHwj0DV3DfoQeqi1GeOPDcbzvYqntaTE+iP
cKCRPlVuUjyijqDFXfOYdzUoMBr43BF/CPTv8QoZL2BnyLHg1yev0OO1Fkv1xsOq9GUGgzvYm+Fg
UK0pwCAuPSuJrVu2utbfwiMygy0uSh4B/5/dzomyhJ3JknZ98JBE17TlR49XsM6cl4AzSrXzBRhr
Pcu0V0t48bSbsjY0NkPUTvnspkkfUbxSizV7rfkpIARJZBrN9JamYPY+gW+p5CboRPMbkH3wyn1m
uAuRNj6afY7tL0v04mvs6PKZRc+9C9u0+ebik2zXvuY6WORTE7dWb7z4HCS/WtPU9wsfDkLDNW2K
SDeHg72PUTWhiAuFyXYuxqZexdwzcLU7Dqr/pmjBMnumZ90nyOw1ltCo/c19me5l0of6zxCN5o+u
lfZ3UXTkRegRsCMu2771lBgtwqicDF+2qVj1t/CxlFwmFCZy8Z2WWOrt89x3+nVK2ctcRpiXqw1V
Lu1p8sLphyGqqloRUG19p0zOa04oETclwLPVwwjHAIQBwBZa38iR7k2fQviCQ4zBUSnTwzutRI+5
cBs/79euphIqZ/SCVnUVOi0NdToQyFWN/tUco+SBcF8PlTNbGKQqz6wRznkkLi8tux+iAyxO8dx0
nAu0LvEIku0GSpfCoc/WW3amLT1XuurOmVwd6mZtie8Kn8Mj6p0gWMbIUQkgzUiRh4XltTs6Itj4
s1JzXkhStfWVxhlwQzETFlGbdMBGCHkagk3GjoduAC3eEndUFa3xhFHHtFJQbJ+R2wu8ctBEcJ8V
LZ3rYW5FZDR5sVok+Iv6ydCbbYCsYCYC1Al3rpAe8KK26A1CDkM8dgO+0NhKAlzL+9qOAD4gz9GM
baIP5Ct5FCAl6vBCpV9bBToLTTNjP1aqntG5KX/RWFbNHz8EoEPjrteLG85S+SHqGx3AxtAXr6PS
xMGgRkMpnwb5JxkbRbtxRhdldcwHKw+UCadoZcnCZdWV7Nh3+ohkYj2loZZuiqR1XrgbEMsmKnCL
CxpL7KXhOIHwK6OqARbDCbDfpM7EsduTTl7NvWU/XFk9joaVGRlzm1ezvOdRjclbk3FKf7N0znsb
SKR6e5uWAG4WQP5g5HclXcSFGU25WmfERvb0GCidLILQtJ77oMjpNzgGtf2oDLGQ0w8q/oxqSgfo
jHHdr0LMrt0CGllpkUNvqNcUjd9tNdbibRYW+Qu9407A6kP1YdFCF5w9R0j2QcKO7pOe+l380GtO
G9yGdaEw8mHi53OsML2WeR5hi6r8ZpsS+wpQ1HQT7p/aNP0KKekAv8srfZP7qjEp6Tgm+sAGkPIn
r4SjsyC9vU52vW1R0cKPJqqF12jWUwgu+E+jYCKDcHH7+9itPH9pyZoV1gv5fjdWgFRhk1TWaC1G
WeR30Hbp32vwWeDHDuJF1bL+1YAhR1FjcAzdOqoTrxFpRskdu21+h5mJ6O7aE3q71ipPIJROMCgy
AT+i/gml+8bpm+gL+BP6USDzqufCLAnoxA7U/YbQVeaLjoDG18rMhbcCO0EjA+KZ89AkKuB0wGoL
y640ozeXTxD6r9FFdJ3MXh16DsB4lILW/p2CsO3gTcHOWSRcBe0FFCYWgSwRfY/jvsJP59J2vZlK
jhtcvQZOBrB51B9VI/Guo6rylkbisXvksrI/oT7H4IISyX1BUx7sjCqExlOlPVbkyALIveZ5IAkB
WN4g2Bkce26zBagtdFnG2b1IC+N3jiag2LsAI1MY5bX4Q7KHJpejn0kso5lqoq1ArX5nOkPabF3D
m7plUtHbXI8k6YgtqrvxTjlDi21l8PVhlcZW8TPx/fC7h5Dx2VTuAOhtqPiY/pBmKNIt7Ke2XqhU
+AKxTds+huRFeLuoiuNwj9aBMzUiu2bvmLkORAr5+MuQhc6LA1qf80vXDche0g7KtD51P8NUclqf
mhr1XmJy5UQQaX2ZHNOmmAmWCxuiRdQKPZgmDu41TbeeNTfBC6zFZjKneVLjbiEYKLQSaaXQE1Ny
mo8B5DvnT1YzsSgWBU47up11V29Ul1nfW79Q2MuNSX5RE4JCEhN8sY7oU6PUgK1h0Hs2uZ3yDQUW
vFGMFivkyDamywJ/4ELQEA3X+mhTZjI7kLcLP2VpXQXUwNY9fKaW1YZO/bKzEX3foQNp4JXRBIJs
LTBBGOGSsdxyLdo+Tr74kEY8MNcDzUe0k263hreL78BT8UA7znPGdMeGHPoryiFmspMSNd26MDr5
C/ZvFe4KESDGDuxGHqDZd/GqRcHP6m6SB8HLpslveuWrLx53W2ctU31KkChhb1tJGy3HCtUOx1Qc
jPlhIC7la4oe4lebV1pG688xn9N67KBk4L2mPOEX+jfY88lnp6tGpo/K65MLiqIiR/k2TsabUqg5
RIci/FvG2jqieMsDB5hiV1BzB4FNrobtDM9p1w7fygmxu+ZEMRLkeupuq3CgxixNEcLCRd/9nKDD
M24HMgjwhXHGmrEC2Ky2ZDJVD3pn8IL0SOq+jIXMiSvM+ZXQDGFfBtLYo6eCLY4FQ6Hk1DYIjOBK
NYQgPoGf840flqqpmfdEf90FrOK/Td03xo2KgFN/0nCXUCseXSdieYXwTjEwlc6DmQTYD1oMHOV6
MgJslVEwynHlI8Hcs6O0CUDSHOV0rZnW5za1WnayhM2pwEPaLkKj1GLOk6q6UV3ouqsoC2wOKRBi
5Noemu7HZI/yqx6MmbGq6cqS0dWVDq+1T6Ddil96pHqcYaqRyI7S29ESUlBkcb3me9Bj3z5wXhlv
8C8bzaaS1PR9lgQs9rTv4YFj580f0H5yRaV1Gzx3ZIWi+G59Ga1oBzkU5j1qHiuuVPE3Dd5HuQRZ
Odqbgh7vtyyo1QB8Rhtu/iq5mHAbostkJxa7jMgBdXRVCcT8rzJw+77MEpJoHJmKQ0WOyC+pBxFV
4FTQO+k8vAmguUv5228wnWJDQ74Gp6D3PxcWHR1SXSLKfVkKo4EyjGgQurRwAX9QGm+dh7IKsvYT
rWyDM3xe+d4XvR3EtDLCydzjNQpTnDZlkC3+cnspx4yz3QptTXRLX8GFG86rHm/+0gsqFgUFwlVg
e+oPvbrmOZNROB+gkGEJnMkvf00TZkbRSdy/qjY8jrUCsaKGupVaSJGqzV+YJxtX2F6yzpURyKVg
87wRMSE8uwgN83glFupMnpEx56rxr9gCUMWcOfSPZCxd+MBdZNEs0SSNkKYsRC6boW8GuRtaPzlM
aOx+jF487h0KB6v/+s//+X//83v4b/81f/j/kaD/ydr0IQ+pfP3f/zoXMWTS++Ywb5rC1U+yDnvO
NDZrHVcf3B1Il0DSUs5zby+Pci42CVSeiagRhYnrnEQA+tFYERnE7UkzaK5CYXzT2qa6454x3Fwe
ac7QOgo+ZZ1AdW4Kyd3H4gc9/jH7KPBzmFpEylZaeNtPrbFlM+2XpkYuhJXKn5XqAZwTsHFbW+3v
y4PP0zgZfH6Gum0S9aroSh8PXgadH+PDJzsiq6J9IULyKkF1bGq/wSFodgEMnjhZXx703W9L14/O
H8MJBHWGe/IEp7Hom8BC9TbVbfFVSMDYWVFq9+Dww49mKjIx1zKlI+H7kF928hhplg0N+QYYzIqi
3mS2m62wqjarwSNV6aOzMnVqKrplm5AJlTgJ+TI9oytg4AObtNVT5UbJp0GWb2bapXcfH4i7pEkK
vc7PKE5C2RJdWQiboAXAya0XAxWBe4NVdUMPHHfm5bHeBcAxGdMhBNIlZ8/Bqnv8fuCwJXAldc2l
DW0UlvRoLGKZ07BAJbwgEKP76Mc9j+fOj4t1xcArdzxeVDQ+oDPGq1Djb2E+amuzndLHD8+KXE/D
pUkhKG2YJ48qLf2J3dzhwEkc2dLLI3eDYRQybiOAn8heXclFfP/Cg9a28fa6hk1H6PQT1zV8sKlA
g5eItl4alqKZW4InMntn+vrhqeGuNCzed5vf0Dx5YN1cGkhD4iamLFHPUdHScLAL860BULhFrxp8
dJ20TZLP0fJRHuADM+ap/2Mr0MgDYINERacB491Nfs6JHAnVkt37Wh7jmV+R14IIOxBNJu6Yk6cG
46CZjQsAZ+CA7gh04QugOrPEu9ZeCZg8PxQk2vn/XN7841kZHs4UPETzt2yWC80Ixd5DQFhpkXll
gTrzgUnWDNZCpLas/ifPqzAQGQ4BU6nQMeDQ5YLd+0O0Dawe4tpURh9fpRjPFaZSlstPebL2kvXR
J53Lq5iRgrwdeumvTDLDtk0dvV1+E8/+hoYrQY04wmbDPv4NMfmTnWNjDI8r2vJT63vrKiegPhr8
6t9MSmKnFPyEypInQ/kc6U09HFilegNOHqSAveVhuwD8YF9JjXy/W5PvDNaTvhoCRTJtj2eFlBzR
jQdSGBZOhpi5h5qz8TmP05AnLvStryrkeo2h0QWZ0CXfjK7kwvsvflpHOK6pO450TgPacy7vWTXA
eTA8rSQDCbc5xcpqJ5w+urIg//1vHZ8Q8C8LQiyUoPtr6CfHE+GnTU5DTC6zKQu+aRUdnEUzEG1U
oDK7F0ESP4RVZd7SHKsPhOGJe7bcaU2r3dkjxbFfx7joXpFlZw73e7RZdPfjXRTqFHc17C9XNqz5
y7z05548H01DphorRy5j+hV+FtCB9QaiDwi6WINrF8t0bEJYw4BCLj+Tv8+dl0Y2jt8MyChYXHpG
roE3IniALJc694rC2bLUVXfrzpIAigRvXiWrgwjTYFe23pW/4txHx+LP81LzwuXM//s/lmPMQ2Yk
Uffg9IMt6YUwxmvk/nsg4eWVoeaP6t18ASjwhSMDVurko6PkErVY98yl1/yw0GhuacpktHXhyBZA
hC7/uucGk3OwKEoP7A/GyZnHLeLGnPm3tB0zX1/mulkcNDuqtlY/JNTiTVxnV+ann/stHSoFnEgM
ZRunacYuHmtOEWRwAnCpYfuSRYAC2yv2Nsf1/UjaF2IUQ23ABfYPBTsFHS4yAdaURqJnzXDV7Yjq
u1zhnxGbkmL59vJvMm8NJw8AU7EOPsWh1scWcvyss/nnz0FooYrDWOmU6O1NWm/ry6Oc+RXYllwO
tGxQhhAnr7U3DXRfwR4s61GA1DUBpNiWscB7P24uj3RmaWX51tnYDX5xqU7e3aSXHWo7zn50h6r9
FGTevqC7s6SMMrcgVLbtaj2ABelqB5JDqo8vqhyoWesUNW9W1ZNXLB1wfoZ9YC1dLdceGyXwVoix
yA9YrpNvl6d65nW2iDg2uSnwYumnF2gUkniAS8ZCKDynAEhyaqnToaaeSoxlRJ9d+W3PPEXFzsgj
JKDbopt3/K4QogPM06Kkj2itvin7GPZf0TiHynDcK0PN/9TJa8lQrm5wrOHmfBrhTEpPTTCQx2ac
2LSAkjpsQZSGARBwQtXWvSmMTyRjaVdWiLMzdAxHWWhuLEufv5Z/rHyIOKsIOhNENEwXG+qcqEgK
mOi4OvLdh58enQl45HzDjg1u9HgopcGSx17KIXfyxJNZFhF9A3THO1yVsYsOryuNK4vR2dm5ilsl
e75uOyezs2Sjswbywgjfb8q1BlTsE2QTK1qFWMs/fl3hV+QRKkcZkhPw8fwaLk7Q4PgpIasolEac
c2zyutdVgbzz8k95bl6sXI5rmMTB2vJkXjEY7Rz9sbXEcGYRMAR9WEvIqG0RH155Qc5t0PMXwOWB
kg5ez5Np4dUXqm2ZFiFPtr8snLyzkAnY+Q6wvgbDOAA5nPRu1nNPG/vXqiq7PVk+1c3U6hzOPz5z
xV5G85xF1bJOlps6IRXK7uFkErpr71ocUJvBrZ/bHlPsvxjJdeFhoe9ht5gXo398GdzeCCjlL+C0
aBAogD0M1JGB7pVEvCu/8blv357vZ6Sq0fd1TjaLeqiQaNXIKQrkvnt4jHTZSK9aVfRwbgBHa3us
ic6/+By5X+C/ZeWmRiGP5+fbcB5HwNkoihMfpy0yjDRQ+vfRTHfF5HpXbrxn50j7yDY5YsGzPHlw
OR4HxxjhNnlh3j7aoRktyeCZdhA14gMuQSInYBV+/JrI2i1naZXOsU6dzHECQYe+DnR7glZVX8+m
UXSCjW3cuYz9ywqD8Pvlt+bcNB3b4d3kDVWsdse/KiQ00xvgeCzVaNXPwwRovMqRs0Ykkn7tAyc5
tL02/rk86LnlgLoyRFGX65xpnSwHosrs0uwhJWCFGVb5qI1LlWgYBOgWbz88FHVPajJUBeci0Mkv
Ssr27DSjd4D9V18FVCsPlJXjTVJ63ZUd8cysKJNjcxI2d0bOOMc/ZYt9CVNWDSnWFWITo6ykF5Io
8NfO2+VJzf/Syd6LzY+XkvMT1Rhx8tAG4Xl1XOj1UiIruasIrR7wemZkdF4eZ37H340juQRjlRNM
6WQpdewyiyPQtuhdKnfHt5Jv1VArcsclwKlJ2c+yQ7NQsB0SgmDHvy4PP69Yp8PbQiEsoVGmKAod
/6BOlbWWb0u+eGH1T7Ynps+oukGWOl22KcdMu1JxPfMt2GSdUiGnxiWd0xW0RZtoBzEtRWfycR6l
uf2ai9pfhrT3AZjM8ZRIID9/eJKs2eBfpJRCcJE4niToY6D9aLWXnQucLocSca/oTm/gQcI04UZ5
5Zn+/aud/KpsiryfjrT4Bu2TxdtN+pE2aQ1YrY3jX1aQ2r/nJf6XsLF04p2q4LPrwRBgYZowfaDm
8r+kVCDV6vLE3//alq1cThSSUxbJ4iefC2YO8E0hhVKhNOOR0MTkjZYECagYEG5BJVj2YsRgYy4u
D/v+pbJsPlPmjy0EaMP8Ff9jm1TwhUOHUCXyC0kci7MZZULM5B4/yysvYXhllmeH0525x+TqLpvm
8XAgC3WsS4icZgbgF3Q85r5K8MUP2oApO8jBzH14fvMvSs4XJnidOR4P6KiZSpz3NfYfjbZkJNPm
aWpNtY8srydAM2+uzPDMcyTQjTFt9hGOrScbpSy7MCVlCeunm9a7UBbQ64l2WGmeF++CQPP2k6YZ
95dnOa88xy8xNX3Wc6443OK4Xh3PkgJtThuJT5VMD9RN1UDIYMyJx9aL4o8KyvJP1NTkB2AyuvL9
vF/l55EVJwPu4wr51fHIJmShsSotNkz4pWtaz/a+ko5xgPOTX2kZnnl3qODqkqocpVwWweOhNM+I
isA0kTgUMBurYZzWeKsRO0/FU+6R5H35Nz07M54gdSXUdaZ1sqvEqR1oU4j0BItztsk5QSLz97QN
6Jzkyo947vHpFHhc5dJ2EvbJSxoZAx6PdObHTBgAu0rz1ybcHQjf8iuNX2ML0GiOSRi0K6e6eVE5
fm84XzGk43KM5Bc9eVnjfiSZKK0aLCDUlzRSijYhhY8rn8T7B8f9g/Ix7yVLzbtvsNNhkmD8bpZ1
HYHUwRSwAkJTbCB1QhwiGebKz6nPb8LptOz5ckbnyeB0fPI5VKIAktzIhqZTad5FCTfIIMoINTNl
GZLa4lVbUdSYBZRId2WZgioN3WbddL4E69GXnwRQtefLr9P7Z6zg9xmU8ug8s4OcvE4or30seDzj
Ok2gQ3Qsst/8uBm2cILUS9PgxNxFA+7CFTpuRJaXRz/zCFzumZz6+A++jZNl3rXVgC+3pLFfTz98
8Mc0XgiZHrE0sQRuLg/2/pzEKqTTpuW7saRx2n6eQ3EBIpJOIZB27wjkArJjT/3OS4nMpbBm73M/
BSbZNk20tpAifLwebPMRMT5/hQLIfvI9JZRIBYCndunE0R8uRPUnEto9QLKx+Xh5qu8/IEbiQIaF
lL2b+R6vSW1JNF9sobcxhgzHcRk025B255UX+swonMC4YM5HA3oSJ0+v1Fww2sLjB51cbL+E/9xo
BqjUy3N5v+DZcwlyng32Fl6X47nkMGshSQ/gWWec1xjIbq/06Jvsp2n7L0ZSnPAkNzuqZicn2Q5o
Ge6VnmBXxMjkmfr2TQp8GN6HTPaXhzrzLlI75xKiQ6mms376gAKHWBo1s2PIfaxxSbTWxhyM/pNu
UK9fpLKOv6Qjvr3a7sqXulcfryRDn0MyZCBQUHQ6T757AL3Ud1JkVIQXZgfa4dM67+FSxmIw15fn
eu4B/i1acP9+fKcNQRgwXWu3Rg+Op8QmFWMmw/sePUA7vNaZmH+24xWWdFxmNAtZBEDpkzfS8Qip
0kfclqWc5BO8u+Kl0JTxYmjoexdd47irNM/yD29XjIpyjQulTu3s9GGC6xmGxDe75YCU8pZgpWKl
9671L74DAu6oA856Ahq5x99BPxIMLUwQ7TgO4YJOElarnKolWX4fL1IxFe6TrB80VqkIHg+lGziW
EVkje7KJLLGBtK5JwrMWvgTH8vGXY66lzCICOuDWyTdnVDWhQJ3slqVXj9vJhYwd0CjeJN3w6/JI
51YrGnFsM7O8iub08aRUI1N3SkjbKKui3TcVN+TMQel/eZRzLzsbqrTw1kLFtE5Wq0J6lP4ivJel
Q2wIVH5Q0JVV7qYm765snu+GYhKcqrkJE/KFwuTklDTBWapVS7arsDp7SzzKuCv7lhoDLqT15Vm9
+67mofjlFEVSTrrmyc6lEeSNrwjcUZyl/g75sw+CqAkeyGSrv7udiSU1IrEjvzLDM8MqTrnEC9FF
YJs5XSVpZfMeFGRhsgVwqm6+EZuob5M0Nl5Brjo5ECir/Oh3xoXhn4OevPwWKJzUD4YJll2OOc0g
YAcqR7MZw77bXf5ZzzxBOnkuM5RIaMQ7KVLIFciAmbAsAG/eoFiGzGmT54YA3Lzynb07582zQjpJ
u5bfEsHE8dvvIS4J5RDPwZzJQDQbaFdTAuBBvqBti85QPziHxU+DXV/57N7tdCcDn7w6MF2Q1ZvB
tGwavd9wD4ReFFpYNfUpKm6grQcrSF448AkfPtBYTq98kGffITYDPnw6KFSmjycOZG9qKpeoExEQ
QrUIBVjLlR8k2cEDERBh0Sghg4wgLq5s8ecHlhbcKbponDiPB65sHQQrSVt0+eLuK9SP8qdBDNEW
K4y9KoU9bWNCID/+oc49cqqBbH8IwU5+7b7QXD3z8nm2iPiXlKzq9NA2Wdb/nrpMe+iCOtKo4ObV
78uv8rvVFVkRt2CqtxRQJPK649mqfDLLEQLOEvyCNuEmaVHFk1hsf/n4OBw6JcdNFzHpae+N7cIo
nQr/tKIMNSfqjJV3GwT4Vq48vnMTYmmlcsEnRwDjyYTCZrLNxIvFzEQmvDUnf2Gqu2v92TMrgP3P
UU4+yyCG0Q74QyzBgTRbW3lQ3AN3phDZHy6J8IQ4rNMjwZxJg+Zku4AjVaZdYCC6UbnxPdBG/dFo
bbpd6IlWlx/SmVff5lBLar2ae8+nOjqCchw3SzyxhPgGbQ9mJVTwftxXnXB2Psm6iw44+5UHdmaF
47yiFO0DHfimOjlJCDuwNUK2dBBzafWbystPiIjTXc+acIsFP1tZ05wt59pA5S9P99xDVHOFi2oC
9f7TV4WwO79JY96SNlXjFls6QYwRLj8D1s6VzencW8mpHdkblRH1Tizr0uupfAtECAXwfJuLvFzZ
FBWurJnzKnF0jOZVoViIhM/Gveicdg5tE+RnOZHihrx6hB5pl/s573ZTznGXfTkaVxpq537AuSIy
izttbscna7Q7EBlHzJexrKwsXedBO25I/hq3+Bqv1UHPDmWzgAiO6xbXyeN1SpQ4oWg2GcsSU+Ka
1RIwIQFlcCftaxLZs78iux91RUqDtCqOh4pD1PqpnRjLmkzMPSYGc1+QnnIz4Fy87y3pby+/hue+
Oh4ZK6PBSY321vF4JCdETaOYmpTVa4xdcRc2uOZiEnJXDYERhFdP+ZUxz82RK8/fZXNqKqeSgQLB
u58NLPuj24jlpJdxtBrLPs3w0JPDCIQ6O1ye5fvOCC+ny9aGeobFBb/s8TStXBEIMLoszJHbhosk
/Bt5Pbj6JgafDLgOahjrnLMJAwsaHX5DfePlApvZ5T/k3HrDvLnCI/uiSXOynsa2Tk5UEP4vZ+e1
JDeupetXmeh77qE3EWfPBZNpyklVMi1zw5DUJXoPEiSf/nzU3udMJ5OROZq7VsugAAILC2v9Bvxb
6urPCoYsKhgNWx4pp8kfZSUsqEvI0g9da9yCw12OzfknwGLkRzmfWtL5GtRKZI/DFGLXVaVN0Jvm
mKGT5+veAW5SFzRmLPei6JT99SlfRh+GtTT2srlgstYPXQj71LWWix1vdXPvTGn4lKF9d7o+yuUR
XQYA7c1LmptCXU8uc+cJI7kRLG1oEXgizLSQezmMdfPpt0dyTKLA8qYmR1snE/iiU6QbHR12oqHv
vWyOj9L1mqM2S/vGpC4PJ430Bbjr2oAxLkBmkZ1YStklQPM9ZNWNskI9XFWQpSrd8AAgVkFqoLsF
VLo8nfSdAYXy3uUxShvkfJv0DmTu3gLEB3czOZkN3rYtNnOnUcC87RJwxL+7nks5iec870R6Tev1
LIcs6/CfQiYrnnu4vmNLZKh4eDwW4GtubMbLM3A+2LKN/tYirPswlnJBEDmtQIja7dCKiHojUGdL
YtULb9+pCPEFrt436j0bIUgH9oWYAtjzJdFZRdpKtYQV0fuk4546T9gYDjslNj+XioVbUY3sKcKk
2MeOSJg2LY7HVqEPN8Lg5ae1uTAhVC3sEgLAst/+Nvsq8dxYqNoUTK3i3Styio5T7oSnrGhmFIam
Wynd5aFkPPrQ0FgYkArM+Xg5Eo5IAHkTTjq690TFecQMLTaCyOxvFRsuP6yjEmR0Tbd5FkPEOB8K
NZlxRitDBlbdDqgaDp34mHhotmu9yHoow6P1FeOV9iHCjf3GprpcVsbmo4JsNqmsrClW+aShpzpW
MnCxCn+SMGhOJQVZdK/07hirWn8jU75c1iVvpBFM+uOCYTTO54pjzqjYiSMxRGwI3l46+shpYHSq
tp+vn81fLc/zpM5ZAK5cnbTWlp7X+VB53HpU7KMpwDoWmUZZgCfyWxOrVKB+Rv/ngGbWs43SzltQ
uRNa/ynNEX8RiMajAINdX+aFfaN3enmhODoBWCVpXq6yNQoQ8aheBUaMikqoYjqInE+8M2Q5/bw+
9+UqXk0dHpe1JCqUAC7iIDxxXLc0E3WFqENBCKq7ugP00yRHDd9RsGkGAAeYUm6AXKcw/GJCN+/6
j7DxoSm6LKNTrEMMYtn0fzuvpheiHZu5bGpLzR5JEcRJbS31HsC8ceMhtDkU/TQoOMR8kL/nQ3Wp
QRbSaTLQZ0XghVbGmrmLuw7FZ8eQ/Y3Hz0YwpFjMg8sACbe891Yziwe+hIpkCUpIUil3va7Bl0ZT
596AsrobhAZv3ZiSIyxh9003t9FzNGu3+J5bXxgaKx0iFxg3jKD1nNEQ1LVqxF9I0x4n3cAnJqFy
VxYzeoW4waJ0qStBnsPvJ4vpP1z/upvDc64IHhb7ef3gNfMujDMCR6BpmYUGpUZDORugRbupNaKX
CD4ekHWPykONTazi/Dbe2uUb0FheSEHL63D1DYQNtKMf2zGIhqL+XuNYeDTC3vJl3/Q3juxGhOTi
YS/DCaUqsia1RFrvCn2WIzIpGVIaOCif5AjIG6mbBNUbXRyvL+3WbgZ4ROeWTqZG8nT+ZVNMMTPT
YXs1gzd+sBkggOEoHtI6uYXk2IpGS3FkSZfAeq13suhVjCMTsI6ZUevVXVy6yC1hhIbxwPU5LaF2
FY+oUXBvw3mFYbumvDr5NNRRxQ1XNYb7gDmqtQ8rZIiqXszvhYXoNXJb3v76oBsLycW91GMWZIX+
C53wtwiEzqkjowxBPTuqJSZieAUFtbGYBLUd4l83wsIvRNx6jvTYgRvBIln4B+ffbQJ4XJTqhGUz
6GOpoXdeehj+zaXqHOZm0Oa9DBNRobtcTN8RZbDQlkduFcHfZpGjkVRIpS/UFDnQDFeLN+CzxXSk
J6pFB9kjJT+jtfG1Vx0MZpFu4xthG2PPL4oWKaFvtdHg7lFqH8V9qifVExOPcpSZ9d/mjLJXDPId
0iMPpoO+KjuVcdXmjtUjyocq5nu1kveRRG4RDy3nPjexUvjtrwgdjtcmIFmLgsnylf/2FRH2G7o8
z02euL332RVO9FghUPDF0If5Rpq7sWFg0LswRgETQB9ZDdXJBp2luDeDxijc98jEFA9CtcqTPSJ0
eH1WGwdiaWRRlbFJTi6y2b6L4ZP1DEUjfHwguXYDTczxfZrToIN3qT/qmB/dmN9GJCO5pM/JStJC
M1dfzpj11gmRJAuK0i5fEie5w8aCJKyVIOOFuIUx3Jrj34dbHYgyX57U1DWCGb8r7yTcCME1dcYs
0fc6rqqBDilONGat7q8v7tZ3RCITzQBen5RIVzlmgnQqcoMUeeU0ql8yqjWfGzVqPuZZMT9fH2q5
Z1aHng4LLwQTWBWontUcOw3Vk4gWXdBMs7qniIiZd2/8xGQHE69R0XcVBjA/m44GxfWBNxaXgR2g
m3xMDVLO+bGwUnS0hrDTgkw46PBIXfkAaupn1avDm1GAq7Qnrbyxrhv7x6PwQ8WXvjsxbjVZ6dZI
JzuMOYSty0WBQMlTAQgw9Tsdl6Zycp3D9VlufElo4uoCGKHbQoH2fJYdsmBePyNgKtFC+qKponsz
mSkWvrTybrwvtxZ0IXHzNQnilLnOh1Jy6GEFkg/IjgoVdVDRSle8OKJ06IMIXd/pres+yxq20O/P
EWqjYaDBRCZlLav+twCXNJR+DJLIoA1DLIQEKqkfmlxpkVfzivZGMrO1oGxWCopLtkwkOB+sdXSR
JTTXg7IM3U9GNVUYSySYRthuMt3IEbfOhrVchyD0AYusETcZ9n0CCxgtcLyw7fCB04aHIXct1Lp4
iFKOWSIBTS99jypAfwM0v5GgegB+yDWoDjP6KkEkts5p05pYG1i1MtxNTh6dnBCt+V0zReDERK6b
74rQsD8Ug9X/LDvqU9e/69b0qVQuKHo6k/wg50uNL6hjya4xAjsrkGnPOysdj2aVW9/yrFXvLEzH
9zHIv6CbeKTdGHxr+tRrQDstjNIL/IKhj/1Y2dJALCwu8/3kGFGD2KXevM88oLRmFWYPGAbYAc/V
YQ8V/hbea2uj8bxFgWFRFeIyPZ99Rte9VVAdAtFplAjhCtVPas88Kchz/C+CBAzhBT1PfnCRoMda
lsYOeuVBIWP0HGO3PxZ4vN4VNU4n17/pVgRkCEBPPODJLFfHR49KDZmz1AjwqzeinaR88lpKIMk+
3i7yYcCu+feHRGqB80ONEVwy2jTnCxlZVY1WWDsTl+Tw3MOZ3OPbiXkN/3f8Vofoll2f42UgdNG1
Ql1i0UlaJH7OB0RgvLURCpyDXNPTz+A1ULkKFc3PVOycCvwSfWSYxxvR99fdcX6RQjY26OIsYg+U
RlanZdRVPKCzYUIBNFKrYBxG7UGaVvhNwip/n4dT/CiiDkXsqS7tkyhS+ZTheHycBk/96/oCXG5d
skDSBnr60N0u+qoDKqeIRChU/jAD+KBCI/5eghd8qsum/HR9qMtjSha4gJm4UnkVrdMH3aA3nLbp
HPSobe/HQvf2MX61+7rorA9e2Bd7VSatz+3qnLpiDPfXh7/czksSSoSgw0qutIadRzClbcphqGIg
olii2pAhkZeCaiA509vmcRi89saH3thdmrEgJyiDgUJ3V7edC0t6wLBwCrSFljHkdrs3esXbY9My
f8cDqTlmuvNyfZqXkRgFZ6r0Lrcsmea6dIxJmTb2DRKFbZckH/NCf+5Ct3pHJFROmozRHOXxH7gk
wzfCxdZOIviBFQaFzRt0NdmowLTTizMV61X0j8SoRw9KDrY/E1l042K/xNq7LpkL0Ar8fthJ68Jq
J/o2lxYGFwagUAC1MkVhPsNI0G3D6g2bR/o5FrNBqsvxztGi6V1C3vUBuVW8UEWePemNE52uL/zW
x6ZpSbUeGBYZwOpQ4y6WYmZAKElmyAaYgrqA0TFuinYh9haYKyE0fFd6Frpv1wfe+uKkUlRr4MuB
oNbPY1haYeaVjnIOurqWjxgG6X/i1prfuZ1R/DWNrXqoEDw4aJkpb+zvrSNF+AIhrvM+psR9PrJW
oY8VNugmU+8Xb8ZOq5irpnxCF0vct3EU3oggW1uMQ8yZssDi0vk6H68AqCudBHtK6KP9YUSVekfq
h1HE6FY3Lobla61CNLGK1aTjTrxaV3SrAiPexSETidxRvNCgMBGcF/Ljb3866jXLm4q6FPnw6sw0
iABObpdOuHcWY7PDr9C5a0oEczQlqw9IblJF6hKBuygsD+XGvtnYsGRqsH/JkXlarXHAlHOboaNa
FczRXOOe1TR3Vi31Nz3WZA+Uy3t/1Mbq96Mw6QR3+wJWYu+sPqFFy99KknJRUO3wdDVNLDfwhT6o
g/XRzRL9eH2Bf+EF1t8RtC75C7IHFrfu+ZYxULPVM8wdAxql2Q7x52yPVeV0mKVlv9RGX33VUH4O
JjxT9qOKK+K+bVX7iIdm9iHpa3TrUZQ0d17Do+jGj7axm2m3E22p4uPGvi5IksrRx+zEFNiVoz9n
njLfOUPfvAf6Vn6PcIXbqxNyqpls4881r8YfKZY/KqKRZnXA8TLZz/gHPApi0UnNUnljd2xU/ime
0LdaXsEm1f9VPIMQXs+OMYyBtKoOaZ1ayjxIkNn50qmG4hwcBZ/UexuVjB8S7H+0q6JSfUSbGSWC
Gyu1EWc4gZpK446mLCCi849YpBSH44r6vzXgUom7XhYdehSeH5ZO+7xHzcW4n7BbO9l4JCN47pU/
+mmqk32FVlnQOEr5BC7WPCZOXTxmrcSEr88U68bW3shviIIkUmhSLs2C5ff//rYdGge+lzoGaViN
lOhnM3nQp6p44K70viLtjrxuhdo7S1lOta+KKfzz+kJtnOiFPECzALS9QUQ+/wksxPpwjFQ5XImF
tV+EXfY9vgbDRzt3ad4MAuHtPW597u/fAzCuGHKhLQJcWd0DqWj0gY49Xn1KX2M32mIT/Rq3hgKF
Wgf+gNG7U+h3vz1Z+uOaCd0KFJuxfvRaoYY5ViLVAMehtv4aKVN8Sul6NkcXr4DEjzrcou5xupl+
u7JINZGwTeWEIMZxO19lQIgmtkgllaE2qxt8cDycWoysyWExh8p8wrHeqG4FiyUuruIYKLNFyZUe
PWnP6pKH/qlDmc7Qr69sVO+0UGZYDPb1gzdM3w0wSIdU7Z9HLxuOIzorOxrA/fvrC34ZryhPQLDj
ngd1ghze+bxNI51lTKU2AGmmf6JYZMGmsxBw6kq0vK+PtRF9wLWopLELCoPm7urIxx7vHXXmsMy6
7KqHggBVBkYeO1/Mvu3ap2KeJvfgme1k4gsPyXHXhWhw41lTVLfo3Je5AGAQ5xehi/wWXczzicvE
QNoEMgbW7IQVv2u0+DhjmXPj9F5GufNhlt//W/wQsoZb4hp9ALzNjXAmdfuHrsbZAE+P7puXDubh
+iJvDciBpXIEboCG2GpPidTurbHIBrzooEy6FY5BWJlCosIB0Q+B29zIkLfWEcT88jkpKKBmdz5B
TDY1AAndEBhDGz1Vc1d+0K3x1pV/GYYpVaCWYSDdRJaorZYRzJwny6IfsBJougNkzMz2PSxonulU
tc+z5YXPTaYYT1UdFYE9qObz9VXdOCaMTXZDgmoteJPzWVLaiE2ZMn5cdGWA9xZO46LrnqZ5avbX
h7rM/Kl6GUA+CERkTmv2A2LWvT5DogmwdcqwSKlT5VNa6M59pGlYe9OOxwmk1MNXXgbZrarbpWjf
UnOjNIT+EP2qi3ZAo2A1EOmCiSaYW+xwBAkfHNllD6Uq7AbhIxRrf1kqfo7xSt6FZt3/KZr+RxEL
40OXzPk+q+MRgcHBeaRHJN5dX5ytfQAZF8jswi+FbX7+Hap4NLEUKgZa2X1NRRuRoXeKXcXHSakN
A99o10HvbpBIGKWG+h5Rd+tG8rm138kDUEkliPFMWv0EoVuaYevxE0gLB1Y/DgsAu6nb3aj+bh1j
OJ5A/+GbwqdfhacMa71Bx2UuUBR1+NhUaobTJCas09Gb5+Yw0Da+u760mxOjcGb/4mhcdu2TzsRJ
oOQgczF/Ukc9fGPYPFKuj7J1kBAIQYOJoAHDZxUuoHOXVRUTD8tcqHuhhE6QFAPmYJXy+/gdihag
4qmYoDXH8/18r4RJTLSNHQQzBjc9VlJ6gR2r8T6MvPpGrrQ1K4SDqJFQimLQ1aboK63KE8PrAxCl
KL32vdjrsY6xeRzfqshsbQyHuL6ILOoUoNYLKETr1hbxfcLg7EFXRRpg/F1i9pzai8uF/G2gP1kB
WK8FpwL4fn1P0tgo6x4/oiCERITWd9Ee27GJAg0bt8P1vbER+XSVJBuMBQ8UksDzDwYAykippw2B
cFwkZ8PZ20WlkgIeGbqTHnk8EhQTuKbMwhuHeuNFiTIRIQ8s0lJ/WgtWxzr4JtpAfWAqcfexzCYn
CTDldHwtAZh3ampP+4LMNA7YKh5q0y6WlFN5hZrlYrCOKRW7ucetjBvsFNWQEYPrS7OxwRb8KhVO
qrqLbsn50lSTW3c002Rg4nRwnJv8S409EHrh9o0AuxEFzgZaxZ0u5AkvY9CUM7iBMUBFBMsSQ1jd
jWrf5auGJyjcRtIGcFB0JM4n1GPALXuFbazPs3r0hqHl5asp+9ZESdBVS/WNgp7gjUG3bje4lDad
Ad5TUO5WO0ynLdAbHUalfWrH1W5WJoyADTRDd64s9e9KXajoWKjCCFJemhKrF8N8KY26flc3E4rU
RI4+I4sKo4eUZ+eREzN+uv6ltxYGFP3SdSOimGsBngw7QtusUU5JNcX+kGPKujeSXtlHmUdpJR2d
ADNt+0ZU3hp0wQHSVaV+c6HIiao+/qtOOAQum/mUxtXXHJjTXmBPeod5GH6vIfTP6xNdYuL544fO
BLeARXjRCNGrnRam3QzbRiHT8KLyi10NnzMEMo9JLcpHRQzhXaI5SGVNbfWQhdnr9cE3ujVkxxxH
8I+LD8qaXFu7MhSavdyvUAq6oOja6k0yOZHnT9VkHZNK5LsiVOVhTLRantocuJDsSsCuNNFvMZw2
YvryBqNfA+R1wWSeHwZ8LvNoyDW+edHld4TY8Y2M9G/Caad7e2y64/XJb8VZtDmwflkyPCBQq+Ey
nBOVBu+JebbET5x+4C+Lorb2lmzwZcfBNHmIkIh7M1u1d+M62ZqqS92HljYNI7KU87FnQ00rLLVF
oDWTd/RiFadoC50T3/PaYt828kbnZJnLepehBcxlslwtMH/Ox8uKOta8nvFITcd9XuB5rNhtdcgs
p7/xRthaVsi0lH2BwfMfq3wjLecpKzBTDRJHl8m+cy186CiGYt/VdSceKuIV1Wc8TIFp65+uf9KN
A7zwGBdQLyDFS58WPaqyImLsvlTsQ6+IxYEM++Anl//b7MwyFfej3bj768NunGHAOzQ9CR5LBWH1
NWOryTnaLQzYKLHLU6aqEssyhRpCEirju9ExZHMcdMV4P4FlR1ehM2+9WDZWHTQIRWB7acoh433+
gW3M/NxZCbtAcUV28Kb8vVMP2FvPen9Qa6++Q3w/Djou7xunaGNngYtYIK5EeTSCVkXvMHFaT4pc
BEqauF/xpjWP+aTXNKnKW1KG+uYkocmSAqAoDO3pfJKlOrvhrOK7I0fH+t5iYHxPZ0o/tkM+3M2i
j4M4suOdoyXlnz2WiDZkCGAas2rigZS54RD50BPk3TCORlBGwBEJrCXqziDPu89NbcR4JpX2WxnO
iYHg+jx8LWBzS9Zzlvd9njQ7woTl+hSlcN1L7eYUT8ktb43NWaKbuBT/YLGucZmuG2Np20mBH5VS
fVBGeZ+jyjZBMdVbn976pOBbOc5P1FybG4+fjbAEeomnD6EJ6PJ6I+u4G8at04lAYFf1hcj5vjGq
qAP8CjrBivWP18/NRpZFBWzhdizx/kJypG9SNyaPFIHd1byi4Sv2ul+Ut/RTtrYoACLmBY8NtbTV
FnWaLhzKWBGB2vQYbJRZkWAgV3fTfe3i7nl9TluxAEjtcouh8EmX+nyP4vqaWvkw87JTzOlj65pt
+TKLEEp5LzvjSVKPmrA8EgPelryu9zLDou/6j7BBmAF3gZACnUsExilqnv8MCl4Lw2Bo8Cs1qxkR
9kc5Fr2Iugsf7bkE79JGRvsnKiFm8eTEk75Ygg8RiiFC+5HVU/aqJYX8cf2H2gjN5Li0g0jcwTqu
A1TceXmTG7gYA7WUj0WKffUgLHEoonLaJ22nxz5qOreEyzZGhU+8oJc8civ6UecrEeuZh/ek0gRD
3dmfPDhmeA42oflerXVz8mmaeA9Z3Fe/P1n6xkBWKWAZ3Lmr67Z12wHcKrrYQ+qq3S6DLfSYVTRw
dh5OKHu0pYFqcFPdOL5bs13kAIE9Ux7kSjqfraEmWmyHM37lpeV9shp95CFhhim0gDaqD6oo+4M9
RuONYX+VHVfZBagTcqil14pN4+oVo5Zam7m6Aio/42w9GVqHJ/1gePn3iRr6u9RrjczPoXmf+sks
bV/L6CgEoUwbHaR7jNGsizRuoKH6jSojtAU0zATWZP5cKdHr9X24EQx+vR2X5jefZp0JaVYWy9qT
CF21pY4DsZl7yfRsGyhzFNg29u2tgLA1IGGcNiMPa0Lr6mYGwVZTVEdZS3VqsP6k0flDm9fJfSEQ
RNhdn93GDuBwUadYtgBbfrUD+tHt3JjrPgjD1PrUtfbHqp6LJxdH4WBshvqQNNGtDGDj0kDnjkzv
V/WbDX++6yYalWZWO00wVQr2MGneOfiJqzn6s3YjPzWe/F+UwaEkQyNfHgpLKeB8RNyRzVmIoqWQ
FcsM/kQ6i1PsjjRxs8RDL23WlPjJiUxZ3Mu5MZXUL1td/3Z9rTc+LCxvBLLpcy859WqtE7oPYdE2
TaAVAIwnpzV8JXKIYzGGdofrY22tMXI8NMHRPyHFW20iL6cgwHFugjhth3eRlk8fM3UofIZ2j+Vc
xzcqeRv7COokPhEoLpEGrFVoHZNSBxgUXoS51rwg94dT6Kim8Yi8pUjfNnVIhucOwy3yzUZGsCjW
QDQkkUaHbHV7GrmWWnpHaywBfbOP0YQINJfH8fXV3PhySEtSvqa3YCBnugrPieoljpfVXZBnfQXF
3JzuU1zfd7GXNb+/kHS+aCKQUy1jriY0V5MoBqMXgVdaTeNHGcCurIrcd6zAK5wi5wDDIdr/9vw8
rB2hadFfRPVsNT8A02qluygxh2U7Pw8TLrdIhSpgAbX0Ruzf2JhIhCxKWf+62ldDuVmGnH9Tk8L1
Iv4pi6Lda6mqPkIBct6VlX6LDLw1Ht0GnndLFkHl/Pzo93nZtkhei6AZTUfsuVjT+cQaew+kVPr7
seutW/HtkhBG8wHyGcRj2FK0SFdzhBiZ5MM0UKTTc+QOpIPIw0FSBy9SPxm0Kg2aTjU+aokzZ3fa
QFH3EE2NOEaDSqJpNmpoINZVWfr31hqd9hipVvrqhlY7HQo0LMkHZJsWLzPncRGMMMLnqCujv2JR
C+zgFK8Cvzm7n/LKLYqdF5Z6dHRzGoE30saLM89J4AYHSQTOnOrzKqrydBt7K2mZJriXl5QrKhiN
VvXz2pxPqTX8YB0+Xt+ol0NCyKcssai7wUVZK6LEMwjIrKysoEk7d3gAlMTzzczxrvepEbTzQclI
c+57oDy3MsOLSEP3lN4LT1duEBppq+jdpbjcTVNkBV2KxsQ+Wpzuk5AN8LtncRmHQMp7gEY7Hhjn
G7ZzQzwUGmxoUDaRkz8hJb6TSm48TqNbfL++nBeHg7FgvIBIXMi83lpcBZ2O0unRZw9SIwyPrlE7
n9vWeO6VONxXRc81+NvjLZkmGGDeiyql2vO56U7RYmrJGlJQKpTeb+zQ+xnHyYD5ds4Wfu8ZJboH
1we9eB4vGFxa+3SfQcheVDowqm41zKEYVI3QRlfTLpjrtAjaNumDCbjOzsJr6K0eGbccYpYtcZbm
MjJMlIWPxoZDOfh8uhUOw32XpHbQxY3ycYgAqp1SpDN2elTfNKP8laqtR+NbImdKasX+XC1up/e5
ih88tBMPXVa/E7H52GBQLn2yjvRFdSE5+qEe6TzPGx2ZaytOlbdaZbnvMJMpfupNgfQBIxZGAEdm
XkCeZR/fZWlL2uthHfakZrGGTEUYj/d9CmnK14UKXNIJRZX6qoIQ347vl361q2z6cv0rXlaeaXio
NnAf6mYLtGz1RjVji4QNj7SgjhL1EaqALn1vtIqKH7NNW1+Obm/tedrVD73VopXpTFab+sqYOAJf
EsMpTtd/osvq0vITLVR4qlk8VddNdbUz45byZIVsmJnIPR816w6JEc3KHhVGnYbHPPMmKTuQCT7+
8PmryXsHecgI+7zdnKp2t2vxam99FQx86duIclfBPKqmekigIWS7pEvT57JRczTTDXv6Qr3bqn2B
Wn22rzA5+TDpDipYeWbijoFBs7hLZukl2AxYGuQeiPo/rs/5ckcj3IGEOvxVJFmoRJ/v6ClvYFxN
ZR3A/rN3U6Xnp7YQ4B1meavTdRmbYCDRzuEpRCv/grPatPBCIhRJAt1t+y/xYNoQuGwNYx60/XyV
x+CNOLG5w+hy8UZYUgUEWc4nhyddVCwo2EAXqdxzw4ORzdtsT2IEp3Mo20BpXNWP09nazwA4TuUU
hrvYqZJ/Ab7+88xrvvvlPf+jqqc2Qe999cv/elu/lu9F+/oqnr7V/2f5q///j57/xf96Sn60VVf9
FOs/dfaX+Pf/PX7wTXw7+8W+FImYXvrXdnr3iuG0+DVA9Fotf/J/+pv/8frrX/kw1a///ONH1Zdi
+deipCr/+Pdv3f31zz9+8Q7/8+///r9/8823gr/39VvxPXm9+Auv3zrxzz8M4x8Uqulxgzak1fZL
gU2+Lr+j6//AzAyfTv63CWFqqTeUVSvif/6huP8AzLJQSZc/QCF48QzqUBdYfk9z/4HsHw+kxd1q
eYzaf/y/H+35X5H1X1+Fpfj3r/+j7IvnCh5/988/yESW6tB/h2AkimnLQQkGfw4+EfDEqnok6knp
FZNWZ5uFwgP0VJTJvacXjZ/rXVLm+Ni41hz5WmtHPzuoIZ8aEWJz7stEg0sfJNKRf41GOolj6pZR
c+8VqjpqOzEk7qtV9mZi+22BH82bPC4Q7FRsp6r+BJDvdrxkI2+8m1OA0V91b8zy5wJ31PaAQAf2
s5A81Zc5zIzozlPKbCCI43T5FCWK0QZmk839vujlZ7MuS/DgqAC7BzfKF4Ul0DMFtWQ9Bbngl2I0
7CCqPbV90BHJgcauSdgefhFNSvMSgvLKeMYrigKBqbEjd99XVW+fUKwss6NNc9zXjCb6Ws164le0
g54SFEs+zAoM0dhSu/dj64qdWSfj56bL6/vJK11+sK5/33YzxYiw+mLWODwVfflX7uRZoE+afJAs
ro+QMG0cBe1ZB6o52knqfBd6RX6CZ4tf61ilT6rav1USsAdgoSbfKYp6p3lxt8+AR53KQQIx7LKS
p6TxBbfeYRfWqvtQFp3zrBdquE9N9Xtp4yQTUhc+lbQU9mj0f/IcEJ/UL4f72FTLn/FoifuQ3sAx
QwR0R+nIIN2vK7+CxOPHjSM+WwXZaS0mC9xJKJtml5uiNgYfDT1TvKUPkenlDp+rRhS+4qZG9nHk
RT0dMqfjQ/ltjajtCz4Ss/cFlcyse/Cyjr/il2WqW5HfosVL2ZrJt6az0wU4C9ypkYl4mw5JjfVg
9EDaqdOdpbyZv7Gmarljwmjv2n0d7mGGYf5U9ZnpA0XNEKPiCTAjrtPo9ke9DmO/G8WHDE1/303J
DFQXaNtI8Tr2nXbep0VGmtE2+9IbGuGnkcnfMEtzUPZUOV3vHSaAmJDZitc/odA7BGOoy5eZXAOK
3+A2xvs4JhSDpu2HL0MbuubJwPYyvJ/T2Eifuqipkns+eOY8gj35DjJJNe8UNGCye6tW49qXRvu1
y9kyePZaDi+rUUbHPCIxwP9irk+5W77ocwv5K67FK61c6y7DOODPzJw7P60n7bm0qCv3U3kiY67r
nVeiB1G4irvTVZodgVUZZRPkMpkOfaTQbJ+Nsex+dBQqErDP6A5jrhgeNemk804ZnLlBUGpqs2Aa
M9u7c8Op1pGfql3hJ5o+LOdgfjSH6J2h12+afs6PZipe8f7Vd6jIUn9GO+UT2rlO9blz5wY+CiZd
TgBtPbtXpimEINGkZBF9btbowU1mbgdjRvngIXds7MgTZ9ECCoUl0x9DnmXeTu2dN0pVKdkO/L+l
V37fSwxvyyFuMBg3v04pstVBNTk/kkq/y4aufiRAaY5fzDDz/dhtbA+14Cbp7uiuWp/Msbg3mWd5
kFmvfh+m0rB7Xw5tonAujfEvYkHt+O3s5C50uxbNrTRHu+UQFSOaW9Gg4zqvoPPf3Sde0qTsCbhj
sSzj9jutOuR2QqNUmv0whKkeQA7JLB9DEKsKuDFC76QA7E8hqyhUkesexy6UsR5FqWkvHN5xb01F
9YSiUn8kd0yPZZTPKGG1KDUJhJx2ztCpgWpEf5lp7u16o+93XWOqd7HSF5E/yPkjfIq3SgWVPTHq
7qhn2owHSP6K0ev0wAWvHDBEdx7cVBgPuFua92aTKD/cPrEInBHw+86yG/VOM/upObTabBoHekzW
wfH6V/hqXqBlyfS1EeWnThmsQ1I4033eVNWh6TznQStb+mkV884ssSsN6y85KsnTIHLXn2WJK6sm
zU9SbYVfTsl8bydxu5fFMLb+UKFZ6hvmAD7edmY44X13ykv11Uuq+B3xNnz03LnGkQChEz+a7AKY
BtBPxy6wsi8q4Yvanr+mZKwHBR3vr6btJDmcjjB9TFE8vSOdyl7c1izv07F4S0/759gUmfAdN3Tv
bZ6yj4Vo5ns59uJQ8Vh+l0Gl+tzYlTwSad27BHLevTvU4UeD3HZvEQYbvwEzfKdNnXyLUyI00Vpq
E+hA3fqWDZb3hfzT23t6Ip+HJk1fJrM5mm5YHFAhN05jniz99EZ5rJUs8+u49HxD2izisFM7fhLH
fhwH8ZBAO30DQPdDGRa8f5Gk68y9OVs/3Xh8Z1mleZfW6nBs0/AxRtmnDwfWoqpOVa1/q7V+p9nd
s1L0tm9xXxbQ1N7rbbkPy/QF7tpDhB2743TjYfYm+aCDmT+kdV3tYkOc0rZvDtYkIr/McWRS4XsJ
vYr8ns92oLL4TscSyp8yO2jNpt/FqnNnajMCvhQL/vRMyT8lRb2bgPkf48SJnsbQVQ/c+kSLOA8B
vhRiF+Fw/93U+v5+nmf9aE1ZFsSDUz1puXZyKhRiC0+iKGtNP6Ihki+unO/aJP7QdhMPFtzRrDo6
YUItP/TJoOfc6LacdlE8H0Oj/1kN1UtW8xDsAKAI42tHly5K4/uuqn2aY+B6RzcY5/hT1CBQ26tv
k1a7d/SUS9p2D0aSRE9pbmgoRqbv/i9z57Fkt7Gt6SfCCXgzBbYvx/JFThBFikwg4X0CT98fePrG
ZW2yq4IadYQGClFSbgBpVv7rN4nXXAZyOmFeL7d6K4yQCvzJnJwD0XCRg4xhCZ1Gnlwvu5BNMB9V
VpsmjIhy3pvV8ijT2gj9ai528M8/kfLKs6hdgBpz48wuJ2/bfnatruA3je7G6YHiwmV2km3K9Yh9
ydbvkiwOHrIAM89lTOeXXGvEE6GnqRZZdjcvO6MWJl3gUdqYmILHWbugTvvkuKSj1uQh3pB51HZu
/mpay01dOjU3L1y8LLe1Nv5IsGE/LCzDUrbJNxNvpmPTG5XeXxmZBQQyQMim95XnUVLM2S4FrWGz
zvSLZImLZ3/ysaXWlxggaCmGcGnIg3f3rKB6Z3BTP/pzb3OkD8VNtwzowSouJiczqJbPa7tqB2YY
kIObdt7OrgLtVivZXUIs8xYjtHtJeBsmBOp1REBSgFSaGoUkcVFmE0nyO0W4ZKl1JSxz9J5H4TbB
1uhHWW7TsROfdLPvb5bORJUvUutmaB2JC6jAWDKc5galQVKP8jgFNv/Yzr3q2FnG8inAHfq6Thq1
GTMr2y4qa6JRgPqogY9uFkYQitKd8UnM7W2PYfxNLXr9ykxsK8wL2W4mexyeqNHz22nObtva1G4y
oS/RbDF3F6p9mDP1fOGMTns1O8MdNLHPDXSCW58SHAOM7IYSUF3aA7klkSVA2lTel7u8Lu5FJ5nQ
vVHjZtc+6S4pfjDBLk0du1xlJ8W2Q7m2KSdP3FC16LQey+up06cbwYKOKiw09dTi7cfLd+Fqr7ln
JKfEG8U28TBJbbVj58rp1fFxMnZWT7lJX/qjwtVqE5scnGAYU/nAZx0/40bVXWoi+Kbslbbe1Nmh
6hwifroWb0PfOk6ojbCsLO9JlOUIm72ZrMy6a7dooshk0eoe0ABcArA4WZJL3+E8iUaUcIdcjdYn
0IjlfnKW7GQlFq4Wpn+VGxD4HNq9x9HiLHFIGX0oVFI+G3Ed7yfXw15QGvSK6zTYKTk722DUOFyD
/p9psG5TdH4vhZ7lkVfoXwgO9yN30ovbONbqrVEo8S2QZnBZ+Yv+4pDSlYiK2s9tqpcUKiuML3oc
iyrv9bQsXvp0+EdT+jH3ZRIFrZw/6924k4iAD7ko7K9V1lUnR6uHu34w2m3ZxuJr3Xve1wpby5s2
se3HICNBAW0YbZpaxM59ObHEBFlr94O+5BckG6cytMdg+OEg79w5WjHuM0Pv9lrvcaaZnbZ3UcZ/
mc10uMmbqQwFcDtlfNpoW8vOH2aHn43rv7rXx+lIcqhJpp1tfMt1nwQv2tuf7VyVX7qsSbYQkY1t
pgZ5M9Y68izTLm5yf9Y/p0Vh7qB4tMAc5fNoKWOvrHGk7Mfzfko84gPETH6l2x4HOxii2jPxdouX
OKq8ZTnlOhG4S2eke1IvVRrCh/HYkQKSIlRsjPu6H4rbgG6S3/pEpOUtaV9upS+fMrcCW7aH9KSl
Wva4ZMkYpcJ19izUuwQgCw2pA1BYx7fJjJlLlfTGRklMgyYvcS4UhfyGrFDkplpz1L1sKwdZv6St
btz2bfVg6UVzoSxxJQp3CjN3SEKfu+bBghp7U2mWs63bGttrSwSvTpew3vzhs2+r5FNhCBfBtWHe
G52VXNocHVGG7mfjpqLdknXwGFfBKZvy6SARRNxJSqSd0HQaH4bKN26J66nK2zIJhROkm7mM54dx
lJh4Z4PRjeFQzvYO0aJ9mDlo/pFllW0pbdNPVdEkd1zTuV3GXtBdu1nzTWbKjAZp1UPo+Im4QG0R
XJaxpp/SpuuwLhzwtgYKYr/TanYQe/mU0vi50JwpvRyM5m6ElBb1EwRtXzjAAFrhXENlEFe+RJkn
uGRxPhoJeqAGUwQrDQ7N3PE2plZsUrPvdjKrnbtyrX/SSQF1mjXhuDErtDEIGA2ssMFi3wpjludx
mjhTzRonMqvtnqRq5tBNBPfQfqq5e9fVYc7tlIMoVUHkKPt7I8oXqcPSWpJ2CMvGHvDznNVXvpeD
NcTPi3L6QndVvTCdjzFsxchb8mQnYbnttXGsGx7fLY52LfNtAVDQbmQwC8V1EBJJ3gZ6Gll6V4VO
ovIttoHWyc6kQxkt/FB35SXWhf6eZMAr29TvTFOKSOpaej0k/mOVjhtDr4JjHfhX1jwOEVHkczRl
GW+qDG6D2AkiY4CzuDTpKzhJwamf93t3zuwLY0wOQymXUDbLURf5l7FAhxY2fdfdjHrwpOXApouR
eDczZexFHMT1HBmLn0/5t8QsxSFx+uHK7zz3YAIWfEEnPEUpkeAbVSx7ItYu6qGt7zVXpl+RZsZU
QWo7aHV23yFDz12vvoyxLdgJ/DwfGi97ADjqnrohmG4GzoHNPIzWP9wPXv1au66M8lvZJeXrpLr2
Mp+zKg8tOemHSgCyGnrphJqWdRvLXPyTV9dbUke050Rv0z1wt/sqDdd5UZOt7zWzucxHdGRsMnYe
EkcESSu22sPUj8aBS/gXqzKGcLD7F9dW/zBFYpaFVd3UnantVTzpl2lZXSLGEdvKquTO6XP7hx3b
04MLqBOiu/SjIRi9sJpFGy5D3IUCG9FDr1nfxiJvaPcXHRKQRnc2pTEWj2rMevbtpP0kkW8eubK5
Gw5ebVMPYPZ1bToRNpf+KQdFIaNiJo7UyfudWzhGpFe6tnHsxuEcw7sTLUnz2IxAI5qiOZGX03IL
rS4/1ZnJDVj/sSgv2dFcF7tKZz1sUAB29/W8/IP9FeKI2bfDrtTbq1IrOCv9pghVZZbbFi/zEOfL
bl/pTbtBQKYuzCXQ96JZrjE2vZxm75nyiKKcIMvruqoLDMFb+xKbQ8gAZT5PodfH3pcy5QIc1MkP
NXOW56SVb7rRLS97qeqtFwfeZcXDRX49b/XEecoTyC9DuyRkBC6w7YbA49C1in3Wleo17w113TVV
fnAqo9g0xfIyLM2ys+bBu0wXQrqjyrS/a4I2vY6+5zYfYO5J3Yo3BhktVyRquxscH7wTuK15n5Z6
teuQPQEprPc6ayF1YPC5Eza11u6b1Le5V7PHe9wztrg63zb1RF5Vq5shQpTiMMdLc2yKUjsafUDy
TGr+AIHyuULI+87MlhAPGjvUGzMOvaRUt2PW4o3Yxz/MUQYX5Wi5B8SY/QFGgU7h34gtiXGfXBOt
0DAT1TMRG8AZ2EHAoX66DrDencK5k/A7XeCO4wTQiIpH48Y09U3E+nGiTpXDreYSTp4XQQlc1wbA
ozk0DeVTHcVTEG8Wa/ZwcidU03PyRw7oKtI0govLuPdCOyZLPnBLPLIT7QsnnraFiaxf+J6ojrTr
rF0hnZu5LI514ssLQ6h631bJDHrqUTuyP3C3732CQOwJY/7MT0mQBVlCn2jsrabDX9ckoa6PG9z5
ne6xEuppFiCLwIvmF5G3X/PKvTGLuN0UePk/9QTdrXOrO5pGOuwBwW/U0hK77trfCVXLor5Ksu3U
utmu1rwexGdWtJCm5mTGfXqJqR0Haym9T0TGgbwKIriEmo6LUDOGBzMIop28qjGOrRN39j7GkiER
KhybLqn2mYv8+dLsXXXfECDm7PCFGJZPsQCJRxYak63ijXRJww6G7nxDIqO8TC2dN+vGlk5gnoQ3
C24WjMlT41kS1584EeEcSFm+qC5zuUHrylJh7Rb+y7R0VUNql5c/58ZUP6Qj8y1siIdQx8GMWTsw
EKshlIHiTugnhq66sLM6/K3jnAA1nOWmedx5Rc2W1+k5t5RplvdIzYTxXeuB6249d5q0k2wrU+PQ
s6xiCRm+N2/7UefCLRtrWHCjiof6ypqge50aowm4Nga9kVzUs2ONWweiYrVh0zSWkyZdc/VVn/P2
ZE+spXBJ3EJdFq4+WCFcevOml978Y3RdnbiuUW/Kjep60M8UaPkTyH9w8Lp0NeYgwH4Z5G6cXcq0
4ioevMccI/GoywHgxJS3d6VwTo1tfI1NUpOz3Oi3Y5GholPeP/iML09MhOkR/FbuXV3NGLPQpng2
ujkPMwnUUWiB2hEuYNpbMyuckOyN+iogeQvFY5Uu5VqW+w0c/HyUTypu2v7W7IaS+dAq7xAUAMlk
B4/lXQqAJLdiLPPivmyn+kIHEIKfCmzZtaJ4zgaf0JJiqocrDL9pSyTGwdSMJuoSoiJyfNm3HJ3V
kxpH+CjFQ9F48WvrZ/bdkGrOXW3MZWQm86UyKRHdxi0/97aktuideyVqrgVskgmbklnsm6EuPxV9
Uh+xh/GAO4HMn5Yu9o5W7Tu7Rqbti7kk8w/ym5q9Z6YSJ4raLSOnil8IDJq3oldJaI3COAIAOMfJ
iOWPoB00dInsGD49g6ozrnzV1h20msn4R+EWwBay1M78CqO+MA9FOubmllK8cQ4WjF2xZ9IH8gnV
d1CEuDyr7oiA1oDbJ+qmtS6UKZ10i1F/jJwkbVouECaNH67IbgWIW8JajMtwDOQ2SNkQwlKNHTIb
PEIkJtn02R4y22kVmFqGx6wzbxHLDGre9PjOLs0B3+KyoywS3jRd+s30SisoLkKTb7PrlyDBjD3G
xnRYnjGN+QQ0fRKzPodmYnmhN1ftwVhAagtd+seSlhJX9hL7o2nWT/QoUpsAQ5+q0ymnvVu6zs4S
wNgOu11oTnSyB+FfBaMur+l3hBPXlc+ibW+wv7SjZlTo/CZb7LK8cw96pbSb1qG5WgNKRivNmT6C
ZCeJXGNsjnFd+4QDd4WJYn6pvyzk6b2IMfYuGwN3H5i+05ek8dFvAJFWQISgsrgYgfIWS7UTQ+Af
/EaJ05BYuGFNdd/WfJ+0W8LB5LSvE5Hhic+UibIWC9mtl+jojM1SN0ihyO5o7n9ZRGzc0xi4LAzj
OM1JPewclUw/lrZVe6OlLCdNm5awWZfb0XTjKO96mKtFOhOxlfr1zeiwdMPF1+ywBqnaeWNvgcfb
cwqGD+TzvOCOUodCA8ZVlLef3ab7jv2oCPO2dy9rq84iZpPcUKVgYYIx+1Wvlv7rWPs3/cSFSw5p
v6NCD45SV+rkp0mdh6Iwb5PKunaDVtu3GIf7Y3rdZN2hrd3gwlgZypxHsrkJ/FFc2XQHoqkLpgj6
QGuEuSBhrRo72j79jBk7R/SD5sXXdDs4FLlM3+KjA0EBEPDOsuWV26S7cXFOKe28FrYdjNKk/Nxo
VQP47L06NTi1bdNlSgIp7ow5cQ+gAMktieDVlvhUc+8q8ofMhB8dBNV2NoPsa73II9G4r2Ut1vMC
hNJyrSkEDYh7cQvlTX1jvy2ex5b4EGZ9vHP1+cbW4PQIr/eLSAMhIFckA0XChW06DHXr3MPisg2I
AoU8mhP6YgtfuM28ZOYDqOz3yRWPhaPT/mLdXTrFrA6ewDduJkQzDIrg2o098htqviGiLGqF3Bna
45gU/rFR9JrajkM7b/qF1BakCVVvadeoJ9qNYdTFhdKaaZvY7M8saF+7z/2quR/H7C4tKGLjyh53
Pr3NEN8rY6PV5nIUOf6ahldUx3LwnkuJuZWOejnSpqm4KjSTS2Dc7uHldNhh9dxZB3HtrS+1NVpv
ywVObvQCp0OMJvZ1ob20CKIOYwzzhH/pKckKVAW+IbklT6+TNEhH1ajcN3Mi/dBlC7korbK4En3t
bmzhfis9hyYNjnAPpc9ZYGXjlevACluMYjlaIt7xgMDRrvwJlV2XegZ2jDDDVZP2xbNLLazZtE5q
dIqNMSxFuWmyJHkYbU6xi2xCt3w9d5RJ6Gq62L0oQPvjLy3aeGfb5xCJL5p4lb1gksK5a3VRPE1C
7TWk+/oEdwptCtVug1vZyY0LM32k8ZFIWORchA+EjcL35EaYNF9jLCku2tiNXZBWs6v/q4z+K6bG
/5N/8Yaz8S6f4/9DpgbWRr9Qg1YmyBumxtXrP6/itfv22v7K1vj5H/2XreHo/4EYZaIZRzwKGW1l
hP+XrWFb/8FOhNQJ9J44p1urg9n/sDUM4z/8u3C5PfjI8NbXvIj/YWuYzn8gDRukpaHm81FKWX/D
1nhL50Ts8tMIm5+w2kG42Ae/Jfv4dTz4RrL6nXL2HxcfZMsW/d+ltPtrHAQPg3vBygBcn/lslFVP
ojqJ3Rjd2ERvHsdhfMZoaEsMRR22tBeiX77CH0go54/FUD91NbxvnNeMcxNFZZHrIQX2iT3SkpsE
/G4feNNHbom/jWISdcoz6asbsvEbH15moqDYnsmM1hMssPTO3Nud9ZF50PoJ/pdNw8vDUeGnkRrS
Quga557LUsv8HNENG1eh7IhjOOwLygk7vUz97kFJ+W0A6fuABfaWdrYOigbOZOb+jMv7zbl0XoTo
p07DKdtd3ToGt995dHi3jmbOlxWSnM37H+wto24db034daCnw2dG4b3++S9GV94867HvNj1YqPdC
SIO3YbgKMx5Uq++P9PtHs2iJO6u3M/4RdAvfjhTjCGBKScsRrzJ1mhcsIM16yP/FKPgvcSeEdG9B
3Hs7yphN+Kn4Qx8lTdJkJzk3ABR9sN6F33+ct1Twny9u5YHCCeVjQbM+I9dKOxjFkgR9lOeDQCuZ
ZdhhVE5E2WpxO67MH13ff8T5/MPXwpsSJ2Gyq9iMzgVzQK8u+ciri7xpl1uXPhItW1vblTidfDAR
zz8X5HoWGN6+6CTwRDyf/RB83WFqLIvkPYENT0XPJ54o7f/qLTL52KGY6zo7IAjCT07kL9OvRd1W
+SO8XcwN6Hv39j4W42WNDl+V+jHISBB/f8Cz9bUOaLOsMYWB5e6Tm/x2ftAzIRhd1Yh3h/nCQhzN
VwvIj1ljiCgR8sPfD7cS+5iNLC48K94O13ST7TeDkUdkDDvdVvexSQyhueQEEpBHHQ30O8oP3unZ
l+MREdEwPVYqtm1hpfV2TDLJECdkaRZ5k6sdazu4zxqn++sHg0vJ1CfoxIJ8fP7hEkPAIOkqBlFT
dxR6YR9hdsot92VjqyZYfe+/yD891Lo9uSChTJbz72b766ZfaNyZLCPdDV6db/NAaP/iqbA0xdJ/
dbyHYfn21ZVWns614ctIrSB4XGo5EKQ5R1VP/aqTbLf966fiHGMq8r1waTp/Ks/WhoUlnUX02iWA
np1tc4PG1N+OwieiyOCvtRo4F8qAaucjZARud3XqbnooAZts4Jb//ihnexPTjrlGwRFQJEFnPU89
7N2gS8mTBWDGbTo0+dttJwCWe8uKP3igPw2FyzaKEQQHzPWzRdybhgDVAQJVS+5GBCep+84I4OOb
s3z9+6fizeF4y2pC6Xe2gIdlHPJ6CbDMc8XD6qt6MabmEOLRMfz1XIBrjlAEuRUmJMjO3849+mh0
ncFTOB8FpL7RHaA1Ytb6Lx6IvR1Peird9bHeDpNYa7xXlxeRS3viatH0xbg2hyYW13oZ/N/7yRsi
+a+c5N9XLXXuethz3K8OA2db0STLxm+9rIjwgoWukKfjFdCnf3z/G/1hFB/zB8j6bLQGxfTbRyo0
fYJE2hfR1NbtFoOizzYJrR9M7z8OgkSdKpqZjujs7SDo5mQSGwyiDeSapGVr3wjMsD7QtP1hZhPd
8r+jnH0drAMz+AdtQY99Sg5+nYPs9s2wzc3Ju3//rf0+FMog8huRQ/nMuPNQLmfS1NyMVkZUormA
vMG1pV3gyOfcH7QPvtAfxnINNrhVe8yl61wFGWRZBhanZ5HvSPsi8zy6UpNIX7lL2B/sDb9/JxIl
1rOJQGZKF/3sDU4xuv4Z38VoTS/fwj/C/t80ug9GWSfuL3cDNju8p0CB0Dc73OTOXZbpcUzweOmI
JEipxisTmvlLTupofzH6wqqjzNRy/4MZ+PuYXELg0VFOkG7GTvF2Bk5crsypIluvRmO4UrQQhGQO
urLOpGC3QNPenyDGum7ePiTeCESSuPgW4oB4buxS8XWMpGqgrQx47kaeVQdi72LLIcI+mP0nbXID
WPXshzBEx74DHIa1+BmYo3vpDX90o1gOwoxqbE+70A2S4cYeAnhehpspWMZ12mm7wdbcCyip4sv7
v/73KQfzl2J5vfpiO6qfva1WdkIYFsfRtBBMHeYLLGIuBUv8Vcvj/CMfgz+NhngZwd16t+GVvf02
HQYJwPbUeWQ/9jAyM8d8hD/ZtxBaAyf569mHNhN0CmUJpsxUs29HM+NUpkPB+WdbNGVghrlyW0Kt
FpFS5TxCQoag//7rXP+XZ3MBJTHkWzYLjzlvvR1SF+6SaJmbR12AOmxw0YLrRZTpySaFHBba9nT/
/oB/mO3YazMW7t6UY6Atby6mg253ndZwHEI80cJBWM+BSq8a4rGjLHc+crX7w/fjZYIUYdaIJ8i5
I4iVj5antXZBI8OGRa/1Xf2gQSI8Shtq4ftP9qex1uMQJfFqjnw+ll87LclrOY0hv1N4BlTaRTEK
ecqLbtm+P9QfvtpKweDtrcbEP+GxX2/3ZVIKWNBdGS1BXW+I2fEe6XHrePHDB+MKKbc5muIPzrDf
vxzObZ6rI5nHjYG19/bLVb45LGmqsxZcrJa7pYi3jj4ZxyCVRohB8EfW2b8/JDLwtWhfL8YEr5yt
dM3URJOQtM0lXE20HyqIdUPaDpd5MuknGWfqE8QUZ/P+q/39K2I6r2NLSd716iJztgY7OhmVNzBq
O6GYWBoOsiZriihfiY/vD7ViFm/XHvsXgkdsRAMTqdjZC7Vk4OVjWReRNMthhD5sF5+aoMXz0iqX
8ilfsvw+6xqYHOk8YBDx/ui/v17gBuYrKrWfKNHZg2KQa9FQycrIa9v+qsohbzc2yCXUq0lea0TJ
PsRO4XxU4/92juPrj6HrGg+PyISd5+0sysZmnstKctrRDTkq1GCXgZX4H7zaP43CHorQE+uj1XT4
7SjLuJiz3qTczwun3nhZ20aB8Ifd+6/wt7kC8MVCWN9ggG/meWZm36sW52dqR6OFJrsWZKEx93wu
2oj/ZigwFe6KuASY5wdRvgxtXzhDwQPRijDdnvhooku2utTU/v2n+sO7o8ByOIXwtkEXvf75L9hN
gccu6l9VRAoyCD1cdptN3OYfJo7+cRwU++v0B/M6L0NQ1w2yKEkXLzt6L3TUkvyL66MR3Lz/PL9N
9PUrAZ2sRjKkqp5fVoSGtb8DTXINmKGDiBPCqMGWCtooU4YGT1ozO7QSc/3BAvvj87Hv4SmHchNL
xrfvMbOkIwlLQfviBM2pjTX5iiOAmf6rYQjn4NKHa8a5gYRoF9lCSSkiLiCDA8yL7UGkAYd9MC3O
dMy8Pd4jbU4Wk4eHlPfb83gZmstlTYPHedenJ5eIhzyBeVA4uKTq1qFOAW/KyQz9hshELyjNDxbB
n97oL7/gXAcb5KrzBtfgQjho7hj5g1s+D6hr7t6fMB8Nc7Yvu12q5o7FFcGbVgTS+o9WUY0fQFJ/
HmTdPpAKr9X/29lhYqWiTfFaa80ia3c+oTKRBr9G/+Cz/Wn2Az64WBcz/cFV3o5TtumYDY1ZRI5s
3HCylXHX2eYEKkXFhxmq18SX9No/umT88fGwX2dTpNoDcX477IyMIMBLgcmypCVyo0Uuz7kYrNv3
P9WfdmCCbrkYAdWvOQ1vh3HxFAKxpL6LdScI6woS9uxBtA/tyYrnvz5UWMx4GeGWTxVE1ujbwSDs
2+Pk8ExaPfV4wiU1NOS0rf5+RTMORSSXeNwCOCffjuNYtTFg01NE1kK0RtiNtkBo3KYf1HO/vztu
7u5qmLaae9JxezuMVym7NklnYCbMEOKWjoBKck9JbaiKD/aodTK/qXRsSiqT2YfXHSiiffbmoBOO
mstVEqP2It7JSmv2dTsXN4lrVIcMKfRHzuLrb38zoMft3cYwjApuhfjO9l7pQK0ytQHmqjQzeVPn
uVO95lz/W+5WAbS0BFHvc+n1cEXwjMvNJ0/CgD1SM2j1/V/OUTxpqNNpaAKV0Aw5e8/opWRSV6OK
Mq/RdqmnF3sdMOMWrtRHFSXT5OzBMffDq4CeMGQo+tznRXPckMPcY4Yb5VWpsVPOpTYGN4h37e4F
53RdIuj3pwaF4WJrdjxF3HyX5aYdE7/f2xwdiIyBYR+aTGXpq5y7FuF6ISpIkkvlXOfctO4cOovO
KVMrdbKtJ0Nt59azXmyZ9RAPsXuBSIWviIrMVjXiUeN8+tkdSace/HOh3LO2Zm+PaBVtqNKWDxeX
QD5KNOh603VaAffdxYFCSBb1g4rjp0LPg0OHBFZloZBZGn+1g3xw4VuxWCdyvhYPx1gUzbMl8cIy
vNqC4jgjeMXclCLjdk4yJPzEp2lG3oWGD50XLyxU18UF0Y5MggH78dXtJReWdYW5TqxV4eJ2ybBt
rFnzLosxI+x5u9pio4eRSDkXgZoLuuU/ytFidcIhIo8jWVqz+mbh+AE5a0maCS0+1LvUICprUukG
Elohny1lJXYTqnSO3TtvrILg2MZt6XyqhgnZCX4kFnxdPjAij7kKDMwp7Vnn0e3SSja48kq0qfPg
BtfZks8BxKtRoQzImma+mZY21x416FvdBerSdnzwZ9RLGyM19NMoYODiXbMs5Xco1fN3WQ2aeWkN
U1GSjpG63gmKbb5cuegp2iPa02k4ClHF7TaVAMEvQYyFVMQ26PqRJ2K0zRRVPoowkdk61Fe7FBfW
pEQqNoCBSfqs2UlsIgH2+iocbcTR38rZoqcfWkacyC+stiwmWscp4/s4zn33ZDg1qe/4Dijzc6GM
VG6tsmzdV9Umeg6jsU6LRIZzb0L1ziAYEcmTtEq/wwtliEPiCjr3psxMeFLF0ug8z1QGP1rCmb63
Vd5NIc4dhYDDp2P0GzS1l2ynzIvtnah07abjQoq6t5tS9WANbWxAxrOhGpkzqr/vTRrrny0r6WBt
wdA1UAXWPQdBk5bor7NyutSROpN1YyLAe2611afAww0KD6N4wi3IQNhrhFB/0xezxeYiNLoKcnuH
fBqLXEBGtCjI18Q2t0udub1knrVJ4DZ/Q/JQlNgmLCTMBbTHkrAMFAwr6VTypuul8U03uwxp/YhD
8p6sYUXYb+m3R0fH7Xeb4P6uosRGZgjHtnRc7BTrxtmVtW5+F9IitMQXpjfuFy7iDjLORU070s/6
z54sLPtKzGu03by4uKJBBHH9sBTaDEcsq4yHerKJR6iQgU6oSLCog/Se1dkJPwJ93kFgJ7uw4pqy
NQsTt+oSO6Ev3iKd/jGlGB5QsmuI4KwMe4gdAHBz35WVPl95mTD7qJkSlYC9Ln3ghO2I5AWhhB53
u9LJSITLCz/RN6M2FvFVUhOhHYm497uTbAZBZlkqrYcl01AML/ih8zGkhLxbpCX9ddkb9iMbf/Jc
Byq+Y+82s23Zua581Mq6ZLvxG305TOyZP1rd7j87I0EAF4AG8nMwdmlxMevTmj7RNS7BHJL6fqMP
WfFdN2PjEV8hD6Eqihic9IQ5antAdPIbJxVX7pexGlP9VlWF0T1jC6/f6a3W3xiEnpR4sgX2csE+
VN5AiBxy4sLqoDo4cQsxFiyoua/7ETVkVWj+j3GOg+o492po9oEczPQSf339s5bojtjXs8y1Pcwg
8d2aoA+Ggw9B81jAMR42fSmxEEyoGP2dgTUCmqlyCgwY6PgukMvTuaE22CY6Li7sPvV+ojUsduWn
p1lgX2LMc7Fc1kNSkjfvVBlKtEmgW3HjZCIxlnhtdwqnqrM+YfiYGJus6Qo8PbLFxnjFn6bha0w7
v7nqispDNjIko7VlL/FwFfMgTUadJpfbfAFS+9Lqnf7Fd2ORPUJ5yoyLvNNcdHZ2wpbfCAcaXzAY
vRkZBE5me/aS0dwVfleTPY28xDU2QktnZB2WKsRLbiiYoWNjPhPI5sc729AKyBA4frI3pJwB7RbF
8NiAxxBxfxdreVc85Bm+vM8iq1Ox93KWKxIfriJhUVnmHfop3Y5MGdtIOeIApwFuRUUb6foE6dZr
nDbZQE0f4k3Zkk15I8qxzp/dMrfMfRZgMnjpCWhjj/gsVnE41TWnJLrJvMBEtvJ8JqJs+yhIWoQM
qKQ1fd/OzPLPWj4kLn4u43BClo8ew174eNvAT/VuCy0ni0lxqObsUBZqqX60dPtn7kxj8Qqj2vve
4N/cflPZZECAGqESbFOtyoywXlCfbzL87Zwntg28ssMhzvXglt2q6w6k9gp1qlmjaAfnXsaAcgoB
RmhCM4+fzQYq7z0BRbrBZPcRXKe68tv92ucf74h1rJP7oo57+2hURs2ULvzBLrb+6JXFg68vFa65
XeIPzJJFptVVi1thduqQ4OQHIewAYt3i23P8f9g7kx7JkWw7/5UHrZsNzsOW9HmMedoQEZGZnGcz
0shfr8+rWg+VraduSIAWArSpRVZkeLq70czuved8J8yoZ/rXWhO5KKJALFUwhsViGeOHCJjqfzqk
uycP2D+q4dtSvuIRyuLUuXQkMPy0m3jksNcDgeQY2UaGi96Yl/3sjlq2jhu25W3sigKmr3J9PuGo
blTWvXAz6ljGrVaP3k65pWE/2cWsG9e+opf46spiSGANBSBB5rGbymuPzdrYMF5Mx22ezFYa+eCn
XyfA7fPDPEIfWfH28+6LaatIoqDAO7t3MhOsh675mAMbZLuKrpJnHRxMHsMbmGp6ctidsNySqrMc
c32Z/B3pATTPlRHUWOyH0ahCNgl93PXkllkrwyc25Up4y8QW1E5859FgE6QJI1gnouIDj6U2bY20
SyaAHLzCyQaE4W2oK0vjXJBjgPdSqAq1K7J8k8S/LCcSPFlMBSNUK8yX0UWo3PWy8U5YqFzxDctp
nC52Mjd0W7zCNobHFOdTHxJoZIqN0LzWuPPqPPe3urCDT03o+vDiIcjFTO+2AXQIJTXQexxPdEQ1
jeRvLSpid9abUMAn0j/bZJ60tw77KEfpXM3Pf9zb/78I979Bq/xLCfM/iXDvPvvPRH7Ov0lwb3/l
Twmu5th//2M6iqCRwSVjMcq9PzW4mmv+HUCOS438R6FMW/svItzg7wzSbOqTP6vogP/3nyJcDxEu
0hwIbAH/pd3/vyPC/b2y5YqCvhIRCZnKJNpA5vyn6g+nq28ixC/WVlI+1ga6Dtdik2/jxFv95YO5
+7Oi/KsQ4r9+JQapyEh1hP+37stfeqUQcFxDo/BZFyguL63UnbtpKew1fp3m33Qf/quXQiJ162Tq
NxjcP5WRVNdSmII3pafGXVoOWaQZzkPXx/9mjPV7rf7nh2dZPj1mnwkxn+Hvb4mAog79F8YhTOoD
c0GFsbo2U+PY+sIJnTwpXv/1Z/h7h+ofL0iPlNkSijOIGb+/4AjKC1BoxlC/7str0Pgf+ZT3Z41E
g02RBhou7+HfzflRhv/eoeJlmQiiBQ+YQtIaDv55kcCU67QAFsDaRrNzp43zDbw0x+usqNOdlab+
I0XVdJmL2VtbzA13meGXB9WO3iX2aLQ6vVWunLaoXgMjw1Gf9NNhxBZwt6SJH9lV74D4wdsR6Fq7
gz7gPebjsoSNQf04DAPFImcWhWHVtOLYjiVgI9UU76XpcPU3UyZQRVc3oDwLqNY6xLIqnEtlvMUL
fRRMKd77iAllm1o46sMBbfHVH23/O9Zj+8Pmq8tCbwFaUPUFrjAhxXwCEy8+vab8gYcuj3TLu5BN
nx8zMxgjhr2BgasVqR86S4/aFKd0V1nq6Pd9ufON0iULIdNeDa5dF8ejvjKqEUe1K7ssoi+rXvB2
DNts7rNrMfkmuGY329t9IHaOXn3qTWfuYoqxhCNkSF50tzE+e1kYXGcTTLU6VjTuU/P8TUsRjZ4+
+eUG76rc0qXAzgGdk3AwAALEc2QtH3Bp5vLq5Do1ltup8gudmh7Fwu1OKb2ePBqkju6l0vq3sRyK
B8MupycvbQ3INjmOYI3iPqQ18+UulhblGUcMoGDSdpY407ANJv5Ky8AK9pMvvxMXtUmMTOhJg9mg
wQWKnQyzbZWfXHipOyzqMZwjX1+bC+puAkmHA4SE4pqXfXInyi7eG55YxtDgD3ey0lGI5lUJQIdw
sw1nqe2Gsa9iUADmeGjHQTzOlUO7lqpvMrgPVd5BwE57R/lABUlKBWF5RDNGS1qojbXo1oGOUP1p
Jpgn8Qzl5vcYGxLsQjXI3RT7IgtT0bsACnt/Z2QZTZJu6Oe1lAlp1zS3t3qTXaH5LEPULfKHYAs4
VCrgoqu709CGNM6MB6EDFpUc08c8Tty9q/PhLkjQN/jhujTSiykF5dhNQ9Sa9JnyUnQwucZk7445
bidzTNcy0FJvZclxWTH6pJyvsmUFhWHaBcpwXsQ0Nndm63brNKkL4i3b+NUXC2kVZu6+aXalH/wq
LV4cnVtg2HXlx6z53rprvHabL/5PYdT1RtSZ92Y03Pu5h8xPWVAlD/XouCd3tIPnuEKyBHPFx8Os
J4dAgKvUefpUNMeG/mwtqX6VVhtfDOZgqByXWj2msYNZupniHzCm0qty6jxaZshRQaaKe80Zhjff
aj1xbwNXLNf43eH2aSl33bU5B1W+E2TWN5upHoW+8pZgEWM4p33cPPTFYHUA2s2u2/kKxtb9iIEw
XXVS6/QfdQA4YmONo4wJV+j8GqaFD8odxVzTnCnS4l1BGz9/Lgr00XRZSv3HAHrG21CbwndJ6PlA
YfNpcZ05Uvi8sWwXfhTPwv5YOs0VpBcunrchigiYixYX9nRws9ZD1ZP4dzo6dy+nMr75wxIR9kFr
Y5QLZi3f0URQ1afvzRKLNbkb2JtpV6zBgdtn318AY5WMs+FvOVPcHOpgHl/rSrfHLXo/9VmNTN/D
zh7gKXfmoL4lDYJlK+vBepkkSIND4aXiV9UO8yM3u9R6yiGfOlFduZoEBIQfd98Dr7BXFU5tdUxz
yyDawLLKhz6BAaJl8XMWF/2NnFOA9OPmGA/i5Oh9sJoTPDn94MUrKfp4A/uPHKIAA0bXTAfq3E0X
SxYcEN4Xa0RuEFV5/stO5yUaCYeCcR2gMmc5KX6QVhUtpwbEvoP1vfbRsMhAP2rSZb/g89hro/Yz
d7zxRPhHeyfaDPxEKUmig8K/azSgYSz+x4Ll1QhgBYlR7HReb2so0sBEGjwNcrj2rruL68pveS2Y
bBUJhG3iHkyPHA6/lpjQY9u4UlG8yNtnBFSKE2jtd/3RE9PRTbV91XrHUpUv09S9OU2XweSYv53O
+LRGglJQ5xv9eDLc9hn77PjMObSlB7nTXaBibt87Ydll4D0muKFANZMwSeS+qSEEmY4Wju7yUsw8
NmGcJKvWWz7LrD81RXHmlNyKoP81NMa2seyrbQN4LttHpGekeGJTZAAFAMraZl4qPyR7Q1ilRMfR
Otl745KF9Pfsy1jHvyD3PWW9uHoGiySo71tTXkAWAe5JAxptJjDNeIbfAvV2kwzDvd+yjsZl5+nY
o8puG6OIhIydfisoSS2Q1iT4KVumHp0DTncpXxqqbqyYI1smlm480ajEYysyuvrkOOqdxugO7Wg0
DiqyGvZdFONlXoE6E589eZX2YpzSYr5Wdn/o0wEgz2xw32wXfqLbDP209nLvKoapCtFuXpLG5Ny3
5NlBlfVoe/0awRuoJfVUJVMBKrNvzp0f7xCMso7MaudIYzO3gRV65fweO1ob5W55mCaxtjMfIAsJ
qGyWmhlNY9DQICb8TqquWSVKc6HaTOBepn6bN34XEi6BT5vhd+OXWohOa9t0aRriurrT0rx7Rd/n
R61l91eZeXcW+VEA+ZTVnJAg0GHv7HIzgndiVIBxuEtpqhXlU+ZwNdSL+uz2WrItynqDVGhPTN4R
CtNn2RQ/akvvHlI7Wc8EfcEbMg+5m/BE4WfP3OwxqPzj3CXWNddwtfk0wXa8AG8eKJwXz6u2t/SN
J7R+oyn/daZzbbcNFxTMLBFAipTtVJbRMkxj6ArDuze9vL1kOjj+EpJWqOv9pb0BfiG9y3tdtME+
aJw3mkx8ZMN8DLwc82+p77ulAtBCV/dh7GW8aZpu2lRavAsWc/o0NZWeO2/xDnKe7mKIkJisJONw
czkXmrOHP9PsshvyMMGWpDztw+Ks3xlSjWHlG+dxce9rNRW73oSOAb8ufy90P0q1FsBBMLylVEho
nUs9lDjf5nh6YDJWrITM3rDdDZtepW8zxmt+Jhkiehr3w5i9NMb0UPn2MZjQbwZmA6EqiLftZJoX
w9POE122KHXpQxJT+Khm/WJY496q2vvAmg9Y2U+j0SsV1m6vVkGKI79r/LOxlAuClorg2eTo2v2u
UdO1obUGoNQ82Y56Amj7q8gmPNXdQ5fGL2XpPliOdWGYffLK9K4I5IilW67pq0CtgWVBu0h9uzrw
LHxvduHvA9HvhilHZGWfNB7X0PbnTTMUQGaSS5kX+cb3s0szGl907laLzLajoOmdzWxBhuZ/GHb3
ABaQ0bbtXfOiXCPi3EBRvfYDhnrdwyKcLtrJ1esnscBYRmIOHJOEW+D9q6ZsNJbsBF7SmiuugtM2
8cnEnJWCb0W8S5jS3mV+5vacS8upU8ZpyXnWB4JfQtkQYpFljvXgdeJi8D9D35bGjgRdTPhoQ2EQ
QV4WrfTwFJvP2mDs68Zv1zqwWjQ147wPJtvEYW7+0H2+RFqLYUCcdmQU2ndbguonz9495NaksykO
z2VjP9Yp1gEvG3MoCXUFL8WhWdZbfXbv9B3NYZPhbWKacDQIAqDbO36PjG4i2o1n6YIsySZtvfBo
s1SCt6GsPxTDPW/Il8dFAX1tbyErhcfhNAjggC3t4I0Yy1dHjFBYmul9roxzVXLe4Hfgs21RjCGd
AQAFc2Ul8KP+MEfvyxTldh60I77AT2YQ85ro+ivb1JphJmkCCRim1i2CsHPB3eapm2xuCeo0csfH
vvE4XFp3z/vnrbj1BQznT1QfRx91ECcNvBm9szICDGKSWZIiParA5v6Gki50qgEqsFnexl6DvWmE
0vZLKYecgOim3rl5UW+bxc0BLeptzp01ITELVktoNfNPuCntqoBxBdBFZmyZwBjMsuu2IpZOvTKh
0DGt0dUL8zZ1GGAtfCdBUoD37C/DkM/M6frqcZEVUz+6g6uJqdcJYi2FiC5c+aLXHrw5uoAh8RbT
FylgfoKUKzXWldX4j5mpcwNIqPluzyKrLkmSiB5L89NQ6XLS2sx5GQHP/fISGolisgAvu1Xekjpf
4JRPCxGsae4vEbnF6UOKdPSz0Eu1623rvFhxupl0v7iQh5r9zOXiiZUVDO7HjfeFU01zOB64VhMg
ERciHLpgX4OrBSqOCGafwZtroJya/napa4qmxKjMUxqr/CB0I4tsQOOrOhMQfXx33LiToy7MhcSj
EINztTCJnEFCvDcLs59M6PbPuDSMOIwzQXnjJm6UFKzRJhDNqWcX3NqiKU5tX7iP/YyOVUfTdBG1
VoSEQqgNSJlu1WrdfBN8jNc6s92XeRzgFtopM20Q2MPZnUbvOGTGgKgBask96nZa6UYDdzXOeJzG
Tr5mcwoRRDOMe5oDLZSs1CrO5lJlT1pScP2Nad53UQHDY8OK9b6ZEjTrlgP0VbEKf3me7NdjPplf
KrDKE2ONNpLu3B7Tqs/A9DuICaCapcNtQDFVQejw7EMXhBhuJrSOOzsWZycW6KUy/accOliDNKNX
MM39p5xU2GsHleyR1FyYbgOd2b4y9qkDEK4Y/R9jTyYZui/vMCwBX7Qye8aEiF+OTrLIh96pbl0N
DwzbFhTKDRd0+6YOmc2kDRJGknJrMu9KnXU7n3Smcrb/qx5my2/WxJJozp2XmvMszzq8aehYHYYL
5hgVDdpShLPrT9a6m5kPR+UUM4NXwJYaOl6acR56J7bvXIgQr8KuZkjvKmfWO9pN8lDZ8wmBBJtr
hbNQT5OxDc2sKbaMcv3XenYsiq0siRAlVBVbTLN2+ddzEU2tTR335sYwyu7U+ma6xgk8rHw1Inie
MdEweZ/XRlfFW8nQYkP64bQbpc71ZBnXvTV3Eb9j1UxtvSmqGsickduQIS1ykn3TP+Es9UNbxnfd
xG3JUAH5M3OgtkzYYCchIGFS4PF1Fe245a2qQ2H77ZaS/xGk23T7gv19PBOhMIpuneN/OeeDerf9
5aebKUbVSGnD0RLaetRS68CYcmv3y4NfUOTgTDskbUUcJ1Ctk0pmsSoXw9kopt1rkOPyIIqsP7fC
n7ayBC+awlk5ZHlncMO0rLc4cL8Vz/MtygtACozTTVO6cp3Fcl43tf0Um1yCZ2fYyCwPqCjMRESt
gt8DWc49CrP2I8fRxnNfee0mbut+LxrHTcPqhqGtFwV8pFpDPzY2SjTazUNehI6zfAV9ysqzlc78
xnI3s9HxYM0m+tQqde8d2z72OBPXvrVALZRO5MyBuepZR13YBA20Hl+Hc8ywgEeZ0QLykYiILT74
IrWvfdtecMgF+9TVBaxDFRwIbzTmkCZW/grZZgQW1ibTXvblV9sApHNL0CWuTzgNDtlmiwEK6vZA
qmWiWxXxF8NnRsbdJvVr8HaZr23SOMn26eJ3166RD3mSuCuvT15GXYdOMk8F0efzhxIdyB0dFGRl
NsGO593bJcqd12ZHGA6Aok1T0YYYa8N6mys0ADFAQhA8E1M837rQ6pwvHZ3aFVVltaLEkEeH3D30
VoXGlchx5g2iqbDhxhFVBgsz0ZnZ9R1cei/R4iOF2qduFr96tz6SxyBCLC/lJVezfyab4+o7SAic
3hzfrUDL98EMDDNsRusXcAAQgJ0h62dnZBcsq+S+FXp2YorPprZYwYYpDjY0jGTvIJDqfXszHYm6
885s8XnkdP6wo4wp1xwEEmjszZKZZ+ZN5+Ps9cG5GdcM9bbQXl0Prj+f6INXV0A4M4VOXn9pcTzd
YzF2AMMETv7uiLpYt74R72Pe/Hpo1bLukAAxHLf5Q1ml1cHUZwZOvdAfgtZBHz6D3Y8STIDPOK05
LDXLXWdVLR/rWrOO1OLtuum97jWB2hYZWtedc6Qeey0OwNHYBJYcsxwOQWjmsBNhIfrxRXMJPSGt
+mWWBcM+YkuQeHqsTovYKtM0iQyYwG1n+H04LlhvVfeCheliJK1+RQOlsy8F3Mq8rs5VmFhTma2K
OfBezBxHcbYQiKeCXjugSgfYpJUVTYjmuWhps0OEa+Im9bBONeCDfO0Wnm2bZDcgfzKc5Y3lkO+G
frnBqXMm1zm6n9AcuYKmPB6hM7JSbC7Kg/FR2RDjLWHQdLaIJuB5unPVOISpX/kbeQOh5gYEksBv
3buxK6uL3VuXvq1RPi3erK+CTHf3WpM9i9J4ZjSItotYaqj+Dve/uXMwSPfsEiwJH9QqZLMisoT7
0mnWENZQafVq2SxUiVNR7wNZr23VIhTxd3ls3Vmz/1Gp8YurlMMVNx+33eSLK8qtH3a72Btg59U6
tj3KjmH4SgHuiaKd98juKPI6XeyNfnLueOb689IU4tRzxO+q3ACRnpXzjgmlQg1lgUDNQEreFWZT
HOYpO4OVfrW6+VND+kHFNs2P9aIPD/ZEg6MTSTJHQIpdZGfmtcVidVOeTejOJqb+hGwdJcIzNCV1
8BoPs3pFgkkdZfnauYHiR+C6HXqtEsgg3IxUFfXojv6LF7jHxihKKJEFCZ4OJ1yfEKSjundA493K
jKctgaUHz0t3XBpWNHRPs2f7H93MOVogXKGe2o2efJz6bC1g21fF8uC2JfEx9OScnFZIpjdnfxkh
ubv1ynJyKBt9lt1PPTBKM1/1/KXGYS3msttPdbb3lHPxsuANF8kxn5yohYy14EFCI7vzl+pJYcrY
lBnG3UzuZMN+GWT3gyafxrR97hHq9o2/o6e6SVW1lrRDgmo8JKBXy9TdTLHxUzAgGAxvNbvDXa0t
zgca1lU/GavS4LBd2mFlwrFuYCoPzby85sSjLSPSpdSJyK5ct1zUy1I79h1Pbx0cLc/YVPE4RXQd
NkpTESvjDhvSJnCqF/ilqzTr3+dkCge6MfhZ2b2SQ1IjQ3JakGX6xtZm8T5WLvor89HtYL31JnoS
IsYI+XGf41ZGeOhRVElW0ULWRbeZC1JzMP2GHp1/1+R887xoov0O8+xHZbXdRVXBsJvMZsWpATd0
at8m0h8rp9+mILntlFM9ixXCOORZjR2adsEVoR5Poqm3FKas1dg61WLa0zBA0jVEI//SImneWzjz
SZ5HnB+rqm7vmIa+eRrboJ9waOvuqXLqh3qggRToKMu8ms07hhTTGEwFMFlVMspvSRPesE0RwNPz
uLMs4HOkJEREN6094W+0oKhPfJTnwImfhOi5ZXxbk3kasmyjsuLOnuxjl0OIHsrhyY3Lu9lP6S4r
fgndZ4qdwBwJoElOyCIZNGXVI7lE5xIBzciJbglztaCBALGut2E9WfdJKjt8aB9zpUUlD1/C4UF/
VNuBKFxb1mJGrqtOUNPPg9+yX/hnTbZoeIi6AVjkapDJYsp+yTMWKAZ/YTvhO+WUv2/L5GSN+cc0
yLs5QUIKuvpgEn6TGoQL0lifuQZAcoilgIToniXAAIQCtwYmsNQaye29VZi0tR304IvI7zjw70tX
ICqxNote0EAwaa3x7oubOhdA53Gs04cug8vde+OxLZHOSRqx5aRvszTYtLZxVGRERcMEF5a2E5E+
1QnuXxm5yfQwOvMjURkrLzeJENXHqLaGaS2tvsRXy24KsR40W2PJjcj0XZbG1J6sK2rbtZvDUCbc
hI6EfG9s+dLbbJ1aeUvpHbyjbUKbRV/zA8kZp4v8pVK176d8j+pupersHeH2PROjZ9OpYefO8qO0
xuNS+MGeWcSTza7VMhtkxnkWQfo1j/MhHYNNnLt3cFR3iR+zXTLsMbIArVIcbDyjf5gcmgomuX+R
kaljZxt7p6i2ceA8+4t29UzuyY1GJNaQ2I8yg6cUI1Oyk/I8jRXCUitUnblt4TMGbvoZDMhA6Lvs
Y5vC71bKNbz1SWuu1CYrSy+OTpkCzFYPhds9SExXUeoMh7odLpx/H02GDw+Lz3OZpGpbmYL7k+ev
E6aCUbXUV68vTr0pi22sLa9MsMOpUscqgLCf1gt1RayfCAjIHgFMGJEmc3W58f72k3/zXSORkY9L
Vj0VOfTiNKZNUuhaAsieSmuf2rGx94I0CAlGmk+TQTZVGSyXts/Ezh94Lng+yv0wd942UbZ/KdlD
dqLzjOf5NhfU0dyGteELosFMEexLZXeRKWsaPj48+S2ROtabls9QxXsvWI6ZbhlnE2ZOVMBz6DZN
p6Vro+9vV6BbtBGBOyEd9GJXiBIt1RLnX7iK8rtyBlUaFsHchRbGkpUkEOthnDPnzoJKyZvJgmRX
YS//OY4BnRjNmCQbEZ5jRJOEoMHc+ipTFfc7AJ22FTZ5It+1qQNDbU/NdGcASp0iFZA/tBZmYe74
3V+yjM0orur+ntAmb9cUpvcIbn55dTXHv7bV6F+0oDOaiL5Rf0ORLivsDPo67Ut1R+vQekeEpH9M
dJJ3zVQGKnTKuN245IZFOWM4iAxJ0DHlEdUm9rLpoeObWc9cb9YwlrlUmZxh9QByAO2gRcdikSsX
pVLEVN3iPg5D080Fsk2prA3jBESCTRygYC9LZswDdSPZHwYBMpppbQy6JGzs43S2RzM7+7Pj8h3V
5vRS1rGKIBh5h9GZ/M8UtdcGA6l6ImDEDgkZAOBLKsOzLkUeTlbyE2TAQNDVnHUhWqUhwoXR7gZs
ngdfUhNN2fAjT9MPTzjimtE9WBtT0T3JytZlaDfDeCJpD2HnIovH3qGxCjmJpgx91dXSG0bkNU6N
Xbp91Cs6PzEbJUNJGqiOt3zVzAYnsA9IPRWxK9t2EOw/KOQ3nt+1ZA30NQ8QW1uX6Cu7MS4NPfcN
VFz3gUCY4pgJZ4sw4Z7RkPWQVgv34K7nx3VUPSsF6Gg9ctt+VWCA96VV0CcbRD2suMPCNU5KGurZ
PK4FLdSVadFqGjG/3iGd9s9QyLTL3KSNG3qjItTHyUhCSZuxvJozTCMul8nR7kE97tQE3qvsUFyE
eAPlJRsgVknHyI9xauf3euN9dL3Zbej/DJsE//qWu1MQaZ5TkVbRcLDLRIiLPpKiyQoYGDYVgDAO
0imCx0AUiAUH2Qw/FiPWezgIfbVBeyqvfqtXlGtuna7kYsrtOAULl36ub5T4nr1d7KEnFH7OGaaD
w2GjsWifnONe2YfBTwQ5BC0+4aZb3FtKQluMm0qpfCcZgParIMlj7v5mbz/dwn+IylUWtNtApwMg
kiW4VpXUKiA02syNUcwXRS58SPCNeDMGo9oVY5auAgeAuhLCOWcM6vidmntp48FbOVpOl5JQsoUA
vcYM/7bUKHZaciDWIwSdlLWcIE5mv44pJZoyNt4CN3fTN8vztCRUIGSogl2lW/u/idSAWs0oEkYz
AivGG35iMBsTnX5xO28Q278VVZEPrkWjos0D5llpxmtFM2sc1007py8J4Wrd5g+t0P8NTd74sxey
//kf5JwO/7EhuPFTkBr6/0CY6Y3j9L/OMt1+fjW/ZZ/efvxPYZ5h/90xUaLByyEjnsfqP3V5PhGn
tBIAp+Bp9xzr5gL8BxvT/LvF5oMvydV1m+sGsrP/IcqzgGa6NzORf4MNQPgz/s9FeSBdbfcGD4C5
yFDxxgv8XeZFmrqHBtwL077L76lgbxWd267VYFqXv3wg/1aUBzjjhhLDTu+AlzC4h9wUbn8R5YnW
m+NqtjCyYdCjVo9DhR8cWDM2ln/9Sr9ryP7xSsDmSLnjg8Le9vsrQUruKkXj0ky7eGXmNhoJNf87
IuHvwr8/XsQFbBqgYUP7h2jt9xdJHL/vuBmwW3qAuekU3oS8YkMjlHTsf/1+HP/mxPuLcQ6eE+JN
A9s3k2ekcf9M+4qtNpWJg3IyNomIlI3o4nPQVajzEFn57Sp2coZOyTK46zIZLXkMCMkbwi4jZRGd
uIuPaBmB4a/aOqGMYUuEM2NNPamBAeOQ5TGQXHCQp1vVGOVNzZQySYcCyZhl9ltBXOJ3h4iezD6O
bEJFG6/hPhdjxk0mVRsX+MD8TzPp3F9ZjYskHPS0GjdWMzq/siXTPHRtCSfEXKEO4uKqGT9srp3J
Gu9ow6VnmhwnYo8O/ENMKUXb3rT66cLs2n2WYuR3WxyCLTwLrpYhZATvGyMz/a8RW0ceKgT7QVSg
9nxXgz6+pQN99ijI455JHNB7wX2hplEgPKs60AJhfAwqePhZFxgf1yVM/S9iEtSrosf9qyoz59w1
BYl5mpXKB6UIq6NOZETAG7dTLQK95rz5FeFr0VI32tcgO+85Bnb8jBoGcGnG3dQPTckJEVYIjeSb
n+elqTP4rMQbPgt5BUHLJ137Rfthe2b9AMK9BONGk+lUkWRcRBMJm1yAhkC89U5ZfNUUil88NfIz
nendYQxtGEvHjdkyvLLM4dMzhoVZu8E3wy2ZGw7RWVWy8q25gN8uuukdtxWiocqf5yFaPMt/T6za
uphIle65x6I9RJOO+c/sxuKVwdLtxlqo60JSA7o2KYrHWnK4k/le2S/GqDTIQnLuvrIgEK8qLqeX
rtColTJ3zr4dUDmPA7CgcmPOYmLYNDHAVYjzaWYhdzr5gXIhruKnoENGV+unPt0CS5OmBDoIjBPh
wtgn9wTYdxIxfs0UsXf8kVICT8Ch40zBKYjy8VSaZaxHcLxAm6tAxAgtKNfvhR6Q7FkuPREpsic5
PTQaLB4htspquVfLlNzVFbaEYvJSGNsq8R58orvfpIvshd4UDpqo73w/jUh5nkTYSaAq/DkphOuR
uDuiQtEp9aHKjfZ76AYyZKfMk29GW5FjYXqT9c24rZ6izk3LJXRj1eET8RrqVkRVxUVb9JEms3BR
JFNPVg+15aeYBe3UxEvm2A19rgF3We4X88eYZzblDRcvyjfLKcqwjUuespJXLNegwtsfBmNBPITM
uBiWSm2yVylXqecedetzwbYfrHrdTX9AwJwCLuSp915ZnXtv9sxZoqb0MIzwjyHZpe6D/l6XxHce
5xiNbwiHsWjXpdJZ/3qL2nrVLhYTlsCunHeoQdm3P7jV3dzKvFnNBKTSJmEUq6IsJ8QEexwgrcjC
gUSEUKPGt6UC2M3sRh++FQvowcrNt4ZcDkllhc90MNT80x+5mYZw8oopitO6KWkRxf6aZk0tV9wG
Cddmmi61FVmm9kvPlvmB08uncS2tqQOL7vXVPnDj+jOr5kQLuRHFrKhk7nMshUPSMHS0aF2kaYte
iDioHrFuac1ncsFQAeq2Nl35e9Wzxe0NG4P+39k7kxy7lWzLTiURfQZImrFq/M7lLb0upSd1CLnc
RRrr0lgM4k8qJ5aLipdI6UpfjvhANhLIaAQC74XES9JoxTl7r03g6TqnIXiI40R8WyyGyhQQ3k2d
16VoMqnIEMgY1oBpKqI5mcNOngP9qUY8kMSO7XVGaiG1X71129zOaCrG9Bc7V9KXiP0qRTHqsFcL
y5lkmYPuqB8SnGBDxneVdi9RmI6fLOIm0SIUit+EYnsE11KTnLOP0PLcOWRQyaNtEnGGFtf0txx9
YiS8Tltc9HmOP0NVFhV1pWgeTA3K3pByhPPNiyJOA81pHvxWcIrwSup6I5Is3BuNc9fqgkzbaGnV
V2oEq37ZHqiT5YmPFSrNBqEpuYxEoyVDkHzKydydLyagim+KhEG5i51U30mOc5oSG9zX0Df76XFw
ZU5OmC+beVekYBKwmwccM8VUUdhQAlxLmFm6+xoBtU+IRR1oGIm8ZvLt0HEegzImpFNRW6Xv7LXy
Y4nFNd90noeORBk0b6OKLtFsSZoD2nOPwsf6tmETVJhr0UkcjcVuTpks/SBsLDe50m3ibAYRyUsg
CfkTyYbBi9E47WfLn6jQEz8Qd9ux7eNrBxPbTS/MWhwCK+agW/mqEaGTJIryYZurZ0w05stYqelB
IvAqQlZ3HHBV16u7oowU+LjZbr/W+H0+IhyYJw6jJKiF0Zpwu2lS3Wa0rb3mxWRu2+WDL8otITnV
S0kO3j0hTQJxcGvdsSx4N3iwTAIgJ3tvG573deTvn9FEJJoTn8tO/Iiv3L/lHLeO87hlkWlSh9SP
0Su7pwjz9kNQONO8bzkVvmYyslEd1DlnSg/9FMuux/y1kVbdEh0ISJFMRc+MyaNdRVHUdBHokp9D
f5LB99LwNLDEQQ9YW6sePU4bFRmGpBaLdYDuYLJKVVG868yjQ8KBA5s3aB45wHtfVNMQr4GKfryu
pdtGG0PavUNhMy1OrL3doXB9wsBMBbGCsWl9qQLEm5tlslhA0mHO+gMuM4aTWSJm3KAe6D8tM3nL
6JoUM4BCEDjjz5XTrSfpgl+h8V5YU2CYyrBuguaTw+DL9t5S5fez7/vfElPUNwMLBeOIrw8bmI7V
Z7tfv49UisHdEj7WeiG82fIjFBj1mRNtwsS+VlllHRPtLAqaBUYrRglbFLzkxgRaTVQ2VpvneMTr
FaJAoVSBKJfMCYysQ71Hu0vHC0cs94VgnwJXv8Tt1dwKklAKQ6iKmQj3D8+0xz+Q7XRP8gsy49HU
9yUi++zeQg6oLzsLApk4YcWUCO+aESOlTSRQKJijOjZycY4NP3KaF50h5DcWgzOw39LPBfOqq22m
EzWFIxSRbA30Gt1TmzBvMXAqS9ANU/ouRdZUHfCvCuNymgMgVdPoobTym3gZN3RL2qdase+kawYz
f0Orvr/r8bQDZSr89giocMp22NcIV5wdGpRk2UvevLSy6aU0Rtvdzr4NU4wuIvUbUi3QtWRkvtyK
lC+OhcSw7+0O982+0iglNx3yXPuut132RB0KBRKUFpQEbW16eo+yJXW3aWy68iYBaDzT5OvY2A2T
5eY3BXbhL22KHWLjsC7itDSoz23xwenX1kYXQigVvSCEo5TaNwnmQNqAa1N1M8wx+s0y0LiwYyTk
F8ATuldItgSsOG6FYi0Db7DCqCQLTty1HWksganhymBrRjDYMweb1WyeiCw1iAaDtItUOnHq5n6Z
JphuvYZJtgvotQR7NMn6mOtiNdmiUNS0uDTWr42FgPvFG63Ow+zQYnWK8sAmD6d1ulTcqj639wh5
SR4pZp3xYSQuK9Ci+pK6dToZLcGA6Mr3KooUGtrB1vIIgreP6m0XBzSgPBEvNMvZU7hfoFR65K1F
HEJYlwmZcl+62iPSe5Mg9dMh+b6BRCkraadbUV7/RfJSbO1mlC3mh2gkOfYLXoegucskEpu72pYJ
yxQ5H5IDS+Vmb99PT/83ihP1W/mIWeKtpzrx/0BJAmLjDwfJXwyDpy7/Ur7ytN4I/evn0+t//OP7
n/jbL2iJf1J6ANWJp0yQD2Nywv3bL2hTsoD8BZYIC50HwYeqwN+FCdf7Jyd4gF0Sbx1E8tUX9ndl
whU4CV0bxIvp4YdzXPvfKUz87D9DYABXlv9QLPAD8isdbIk/lgvmdnaQ8bK8elVy21bwF+a0mQ6N
P3XbYOaok5sEd/3wfH5TovjZZLdec+Wr2zT+AysADbP+ph9KFINL6E2U1N0OBIn6ojnaUn227kvf
13caF/c7l/u5hPCvy4GOAwEFh8zmNfx8OYw7UZUJ0gJLAlIOnawJCbGXfGum5PL8+c5+eymKUNQQ
uBoxLT9fKgKrbQ5W1u1iy8AVTuPEQVwFp4CyLBj0P1/sZ9rN3/dFuUv6Pqkw1vlj7IqWEEur6kgV
bbObRLTDQWW5+NykWfHYw7HdsgOuOZW6Q4sDJpDvXP93r9GxKGuZLhA77vfnm0UuFLkTc+kOP1FB
divzoA9r8KqHC7MdEUy88x5/ez2ojSb2Vo/whrNhQwxRjUpFtLslipoHf2maa3ei04dbzr8M0PP/
+fH+/nJ4dk3gWg6m0J9vrykIlnVi2e5qz/DI8cybLYwCG5KC7xzHwP/3UhX+9TrXCAyKhBZhsO76
e374Krq5VqUa53Y3+5O772PXujNpCl0X1HtuR1vU79zf+ViVwJicAAfzOgMRG3H2+nLHH4grmQj6
Thd5l3VJSpYpPZa8pqX650dprZ/Y/ymsoXg7u9YZAivAkAwcqGl3Q1l2p8ylixznHZQICgobA0fN
TRzbd5NVTfd+ZGBvGSd5RUJ6YP83bpoBCwHaJFPBPwfCjelMKSTnh9BAL7ezZxA+HiTqUg/N+PLn
m17Hx9k92/i9EcLYYL+AL/78Pn2HLocDBWnnJMGMXD4AWbBY02NPcgFp5f34NeYPFpj9yF7786XP
ZwYE4uQUmT7cWBFg7j2bhmorCxoMJcWu+KB2xg1S++Ev4wBbcnmH7vXLhZjpVvinwwcCl/o8SCCW
/WBQECD5d8x8cHokDxLaix2SpoogjDb2Tn4G8IpITOANfT4c/nyjvzxjC9Hs6na3HQ6Vjn02JWjl
CrgdLQXOXCuST1zzCDaGshfRhGETW69jIvtTvJTeO3Pfb26cxdJljTbBQNjnCUMDkCKLgNd8pzFL
HLlIy2Tvpxdzg8QMgS7hVJWB/EuXBAbHUXP8833/enmbjUFAIhBQ+HX78PPYasiQsVBIJbtucZY9
+bHLRkSNDEXduzCQOViC2phxFrt97x8rthfvGfJ/ffIY0YgiYvmBLE2t/OdfgIFCmUmPkGnqaoJJ
/fRVyUqEHGNRAbUcbJqgDPboBdp3xvbvL7zm6kjLR2K5Tms/TJM1cRKWi5wU1YhFOnlQBbvMyMsD
PuDyJk4H+TzN+gEyknpnbV/v6KfvGSc8FxTeuiMDU372PZs4ZC01IxNH7cdxc5rrvemvCSr0k5Gh
MP7rahnema9+c7c+XY81qwu4HCLen++WvjCImxbaVEkQ59VIngG1LFufaprwGM9t62H0O/+xDMhD
/fMQ+/XK7D8pCbHW2j4g3LMhJsbRo8g/FjtROPM2yozqEwrdD/UsxdEfpDgtVnedI71+p391vuxi
sF/ZC0xgAhqZff5JjyjoMCfF9EDo+5DTBNPbXBxx6c/i3oqD90IcrN9cj+4HoD8WBGi1wdlAVhgH
gybtjK0gwPGLVoqajA2NaIPgwsSWHLVXkeHFalPrNLmiT62uPcMQLz11vB2QZaB+ULNP9Vh3T4Zs
9RGiwPjOu/hl6PGNgxtZ6ZHQgn+BBWezapM0csatWydJaGhK+jIYqyPlvfSIzA6CQZf0hz8PAGby
dZ34acjbtMEC//uei13meYfP8yPUo7nlbiNvKpFNOrpdPluiEvk3mfVFc+MFVUlY80Qt8DLuVSp2
IJEW96CdRCC+WEY7PUzjNOWPnaoWvLRLLE0JKiyy1echGkzzhjgcaT1GyVAEmAk7Cq+iqTAUZ1OZ
dMdINqXzWdszJiYzzhbqTPT/jJ5ahxmbO+ICouXCTxChHQfyiEZa8Eg+9kaao/wVo/C/gBAv3I9R
3yUxJS9NZTaqxKzCLCZ1eJMaff9iImu3LwxMGR+WuSM3vTZaVJIlQ12Fpt0sD7EgnhQtsmAcFHbG
wX8SubThn1U4J0SSx6vmprL3ZWDN5tPgj/INoeWEU7yc/5rjCU2xPwM5DAe6bM8rV4bmbNEjYNX1
6IeozowSdoaAOGgka2B2nRcuAlX8VFcNk0C8J367+xJILep9AhgMlQrbCspOKX2UkhyI4bBgLv1r
VdHct40H1amFlfR5xvWMiLU1qKxrtNQ3OCeNeDtyFgKp4UdOfSDgsyZ1Y6JcQ8lFGBXOkLy06Qzx
/91NyiaV1iZvN+wUDbCypSiKwcboP/hDi6aoTWk3h0bfxtMp7dLpCzIZfQMLyR33o9FH+lbrqclC
NdBd3SvCWo1wtuphXDkExinvlXNlLZAsAF+1iMP81LvBxl19A8XflwegDYEDm8oAEMh9K5qBY7LE
x8hX9smL2qW88iwzmbcDLqAG8gQSKbMgzfrQIiOL9xYaHgJjbVXI0OlnVyLxi90bLw/4B27bN2pb
u5ZFVLSvW8rao+2VIaZg396P7uRlOIcoq+BTnbs9i76IdimbuvggioLoW2tOaASY3TxeTjIekp3R
pHF/cukp6RDzmFS0naxqOAVW5SqadHX0FgTGeON2ptmHaZBhj/aFEdNX9Rb9JGrwZhtV12zEi5HO
OtwRIyq2kaurj3kGmGonW1SN24TZrNwTEJk9CdAdvIa2xwc9dyhmBRWn6gHbHrp80HAxkqFRdDsb
/0Vxac6I/dBApb1/S0vaxw7LGfJmHCMRXzZstx4naFbQ8bCqeDtzTVJ8rPuyvaqXqRG7IPEqrtCO
s7/tUz1Y9EmQp27AXYoWNps1HsySFtVhcGRER6LtiiM7iJT2W51qPqema9gIFzhLqOa5XsFXRYz4
Fsha+mx1QfSB9SyNwYeafgTrIQrugKBS3nN714W6ledooVws8AA3wWu9uDG+8h07VAKivTGY1b4k
l1nfJVTDzHs7yYsG4wadImnHrnEQlVnv8RuWBeaztup5HOYQ0FVzm+COgw924bpTosY57E2PVW1b
2UVQmMOVaqm/A7TISqhxin4Z2EEdbR1oKKdSTWT/TmzZ6IYrC7iCk9m4GHRu0jXPHHgWIYZ69Eol
ImZaMVXujLTdRo3qi8n8Ne1tc9nFi29fG/mqalXUmpEYUrGhLO2bt31L3yLt1F2CgAQvMR3DLbMJ
h6ekkMA1gYM6QThQLm2xhCh6CX3dlViQqQUnEMm9PrkdatgnaCmTOrnIirHuT0jl+MwpMyLom0sN
bie283HcO8TFmdu8CJybAVLz/JzpTKI0ZLKpDmkPHf1BOo2jaX2ZUGrn2fHfcPWi6FUuR+SdcptI
bLBUm/RtO12EvaiXR9zBPjiK0pr2S9YZ5VrFHux9067Cwwy07wqhCXD51ZBqzBOxmultOWPcwMUe
YI4fTJTBntl65jE2h/EeFGjyFPmz+1dRFpywNNJxKqEMm2Nm5TbYK/2d8TZlxEh2bAzVdiQHq9m5
HjZ0rM7l4m41MgDEjVrVOJMo3pMgNqvyOYsjUuEVTfA7t03LAE0bOKONX/TgCurGLx6nysc4Pc+u
9eiVUD6J2q6xLuDy7ug8zvVbRlfMO9G1rOZTxnce78s4mLMDLX7dnWD5+fsRSwxreqcGliPQJm9F
nDUrm8CEtNjg5H8mHSbpt/ZoYdZBKhAh28cwADfQWQDcUF0/TOgPL9whQuhrVlH/WE+r/blLjPFy
6aRdb+Y0woRl9VO84Kq3yUgrUSL+1XbL8q0EcZTurBTlzZHMPj/susF2QlUmRBIUczvBSKjHQu0Z
UkxLsb2k10vQjljVkCi+WYnTkyRezPVp1lG9c8jSY0m1kBFu8PdbFbVz076Qi5B6q7KOOjaxeT5W
MZSAtBo64Ux07QQr0VBWs4aZaNEN8MfW0dA5BdolWWhjgJLApoPvY7ZfRixlVwTkBi+4KvAzJFMZ
+MSFoxWeScdOt1NV4NLJArW8xJYGFlHVZjZtY3dc6LYYnnvb2M28rA1l7ew8M/MT/uVc95xcR6y0
+M0vkqp6jSXbChpzlXcjhNc9AQDMvgxxnlx0TlKa22WsZByyOylfHJ2TY2JAKr9mFew0TZ3Ze6lk
09kb9L+1H07QSeOwD3K5bOas6Ce6P35mXqm+IUCTpkp3LS21PMVQTT7lc48QNlk6v32cvTEKDjVM
9gbksBW/GgMCzYMxkLP8XOApvK3opGGhlPbSbTBb0jrSRp59nSs5n1oXG/2OoG5RHDQO6ycaUbPc
5ukq/Ohh5sLEybJ227o6+xpFaYP80hoSVO2+m40XeAjWfa5g60NvtaEpxRbucvYGwKyFnLp8Py5B
dmH21vRprGf7WNNTt+jaTWwWcl54sa1nDGt0u/34OZ5oDxE9M9c7DOLWW9SbIyGURl+PW4prwd0E
UiA5Lp62KELlpj9tOuTRHklb3pxv2TH5F2C9IcUsrRnf1zLnbXU+nvEQMkprXbsWLa59PtQ+t9WK
VSnFZgJERW6VMeidFb40oQKsLw2rKxWTrLa/VMg8mhCZKrNX7ralPDa2RQxtwAdtbmz6S8neHuJ6
vmjiPPgwItwNIv+F3STucmE5ClI2huKN6A3B32gmoTPVHzWcsw+lVBgE4raiO4osDy++7uX0bJhD
tZNa+U9IuBp0sU00gwpi//06shGlIOQm9hPk8vhpHsuuYoOfFx+XuhrrV5NC8CGQ/YJHqJum4rqM
3JQucEDuXLjkNPrY3cZNf9WR3H41YEKvb7XTNgQG+bre115ZM4sZtRhJ5x5T8AzFjEfJKLDsVRk1
ow2ZUSi4ZgfL1UW7VFUSul5NZQEtfBeTGaLyFv9obxQ3rTZ1sveNLlnC0e30cKzHBtVaA38iOc5x
Oq4mCCmLU177BGcQb51D/gJ39SmPnQjKWlK2/iVb3l4d0zaAEOY4jr+ENBP7LwH8cj7/SMN6UG2e
X9qcF7tDFrcFOxs/io/V0Atvu3T1DFgf/e7RGEXFsj52GSAby+peDDFYXyGsafZFcQS4Rjmt2I4A
LYJQ01yMQ6pK1pOZKpr57mJgS8z7hE8UswSNaL7nHHuuNxR7Dy0b6rtV6TsBbBi3cEUQ+Dhy4ecl
dI/5C82lY/bJ2OWGdp/5ejfNkT9QTq3T+7TpmRPtxiqPdsfCeKynhO4pR0+uWc62/9or6c0MTygh
sLOGjr1uw8znybFX2wSa8bQpUpwIiNtUo459XOETb7RBigVpu2O/HQvbxD/rpeIzkpv0i84oBh26
uVOwfcAGXas8CsD71p7C3qBFjj1NspHss5YvlHRpL6NSNdqnthY9207JVpftJJiRDYUJuuc9NukJ
SknTBHuj8yGV2mmWFOziJlz21ly26clHGHcwgXIFGyEz5P2zvxA8K+te1Uco/Aa7kHFkl+0ozrC0
NWri9WbDdLYN5IOPAPjVtE1ay9vgZnJJckEkgTg7IBlu02XsMy8muK5yh/CLZNSa3SsKiKy5S4rB
e4ons7vwiCUy9tmIWIspA5J3JR3D3A182i2dEIUz3gFTIreGM5U70hDyY2l0NvJNYxg+0PeV3sbz
6sFGxm24+lBZkqQ7etBo1fGPYoz0pqV2dyjY9Ws6Un2EP1x2GA4V6rRXH6fLUeqgGnZprsoXv8kb
uSdhtfiaMkr5UuSAT9woPQFyY6T1h+aFlQ7+llVmGwSVudxkol8OXtD39s7lORmHMoE7EU7llO5L
e8iNLREc1cmY3XzBQlkYX3mm3w0QJQ6ylrwH3kquMQFWE6BdRBQs4EvK5ki6K4fPsKf01lgCfWrt
Iig3FkKCy8bxaaUPjTDGo6FJooXxNFUPma7J+/PHlbbiDLwPCOLd2EJEkMst+D9JhCLn7mf84ZgP
hmZ1VGlPD3cWG48Phps7bahpFZmAB+zofpBm5IVlw4q5U0uDM7iMF7a+WG+Kq4HigQiJZfKes8JU
DJNYMv1R3x02nGOUjXWKZOlw4rNtj0Euejy9Y8+WLqlLQWKNWbJjgeFkI5eZXH/f9Sw5QJTtYQvs
PFdh66jk0Skatgw+aW7PuY92UyOo8XfD3OnlIKNO8j8bo7tAfUo0ga+YICu/MLFjO5Oa9n2dtDgE
iYfamEh9nZ0lJlB5jhKUnOnEjSnWypG4BZlkyzFFdtHwXSEA3yZBab24w5SM+wYo/aPf6fJKyX4u
7k2UBlGYJCk+TK+CvwDVykdHTEgGq56gLBLf0o9yn+SwzOiQ2lhcy27wJBMbtiqSBP3Cw05I4eLS
KHJoYBBBInOjciMZ4UT0Ldxm3dc3SeAN86muAZntabTx6FTnYr73Spgsl3aTAG9m0l8QzZZTJQ8F
FokAjWvg7niiUfSIqx2bvqorGJAkWMlu79RL3d4OrtGpt1yl6KdXeaDZbQfuij6PLThsDcXcMNCy
LgtOTephL0MIn85HZ+lbFfapNJvVVe8sh7hie03drfaf3JbIpacGmqNiUzzMH3yQRfbesaLxFFUl
4C5jYkMXTiQWfCaOAOeMlTAjuThCFzRM9fAms265igmkZhqRjhqv1OIm2OATGx5gnlWdhVBPOdNV
ZVv4S2kUYKc0v2t8K59pGF1GFZE37gPc3Any2+4jgj+GsGL16G7xAMN0cMQg1A1MZ0yS0MoBd9Wp
7cXHcohpiaLWDZp9zt4YSWIVeGq7GO0MrbPL8IK7MhYgxWan2RpiKr7J3PCu68Be7L2I11dituTf
UPZp4DxwxEpWiqZnhiKmSLlhGHSfPMphAO8yi4WQT1NjKAz60b6A/t589hePHRphmob7PC3FAMO2
sK2LaVigiEJTn+69WcSgsRLZzqGD5NDbWtLCNFX6FRXnwJ3sr1XRymjDVAz1hGJBga7RIiqETIW2
na56R6VogpHg+JtgNAJ7z2pVrMLdKOVE0dfxs8kOzAhlifpvW/YdyBmHwAeacMC7k4MJc6PbqMLv
y03cGGMLG9ZEorPMUeLtspwzJEeL1o6PY5b58c5i63nKBH8U4dA4XFNL8LDFTtGI/k06zrS1YHn0
LFWELoTmoAgCptOnvkx2N9wkbGr5UCvhkiZBOS3eUN0gXBF4DQJieF3xB5SfnNUja5qg8uCvCmsz
8a4WaQBbT906+qaYeV+K3vWfW6ObZFhAreAOpKbjsvh1+8glnfliCZrqg6hI6NgIN4leE6hQy7EG
IWkfE06SrCjEX+RhWTfw8YAHzkdXq2K6g4QAI43eJPmWqURKDvq7bJl7Fr/1mJf77oYk2GQMi6Fq
XzxLeSos2Jm9GUREv5h9U92CpRqoWkw++NiudPuVBUfV5bKicJPsROI4Vyv4A2iXa0Ora5ra/ACu
tv8odQFqHzF59tx5ynzFyjnZN3VTUiJDq9aLrSn5g9Cl4PlUdRO7eyCD6VGS9EDbmloZDvRFfqVl
eKhZbmyESgLaXZpCXhwQcEebqmVjvwGZs9y5YypPczpnr6JJrICVwbBemD6G5oE9dOIeO5xnPopS
NhBb6gwZ453jGJ5QwiunDaWhmcoijahXSOzYFDk1E+pIhczcOeCNMeJ7Cy9aLq7xueNoyIE58Plv
DylydamWvEGoaupBbIORTRRKL0z8LOSL4HjaIfSdzcTc1YOq060pMO5CDGnnvaMKag3UHnW3qwvb
4+iarWRiT3k4D0Rm6BBhW5nutaXNlwGbCCgc16AtRghe85iSMONf4puDwmDLvm43VpqjfpcBB8lL
14FzGTdDSScCKhUH+9jr9bYV6zc7G62+YGEqsj1jgd5eVecTzAp4u7lYYO3hWiGVLo07OzrYME/E
PkkDsL1gdjlFacrFn5nqsnIdD/FNlgXxGwY4lI0LwrF6Rx0aLKBuvAF+A/0mAGzE+UwhSXMzrYdm
xrIO7oQPRrPDGHZ01AmR4jWGhOkUzRGoGOcpURdRvmt0D8Yjawcr54jdkCpR5F4bzo2uPhlwf5e9
i9/0ofQK4AglLwptYexbhHIm03QiNwCVYty4Bd4/st0JMBo65qGszOoPsUnv6xRoJv1HCjZtQGKC
dNn2UMaUK3nPgR0dY+QjV6PKKmgJyawOVEI4uTNTkPogcGF5mxRZY09ux9BwcCnrWNAR0BqGmwe3
A2wzonQnDzgaKqvZB94C8UZGMIq3MD+xtwN7rYJQETjUY3xwi5uEUBBKUdCqPlDLoXnmm6h0kyWi
rmF66fhXR35yiHYy+TjACIS+kroa+BjnkGYTI4Mv4Vx3M2+bqnG08fWsqUjGtXhNmbAoKnlyPkRL
KqqN5/jNYcza5pmnY9WhMPCQE1oZB1g2l/6SiDOyarDdwiFtKk4yelymIayL3K+2fgWhZcOJD0pv
XsMl3hg1cmD6LbZXHdlZEOoxLw3kzcmqqbyXbJ850fgpSuQkXlAUWEth4TfyCz1cwWmab8HO4p2f
cwvgEhO9rq7AKhf+wV+IezvCqyrY1cS9n20nB5zp3rbq5hP13IwT0OJCcIp12Rxnj+ESjrSpIAA0
dv7Up3MCA9SJvWOC/MdahfH+p4xqrgwjw+zucWE61WWam/E1z55o0BQJyW3kVKKHqRCNUViDG2H/
Eqcl9ecukldET8X2xnUUpy8bzhd4nrFIsMp7gtfg03SH0GcXBCOh5ye2QsVx9gBIDUV/l/vjlwR1
sLNRZeQZ4BGE/oDs2Fi2y9ItrLJ0g7Z177d/GXHFcXum7gCxjL5nufU9B7dwOo9JuqldJx+OPePj
czu3Fsch3ZXldZ8ujMIK5uZXG85PtZpK/a9u1thPkoSibLPWegfAqFNQ85nbwGAAfL15pHVrgI1D
89FthX9wG59SYhAZBv0NQmVSFkg3UnuV4B/c0csWxMyI8S+0DfplwhQ0hBG8nq3RjQ1+4oY8Xsrs
EbMzPvIEcznDMsatC+kSdkmFBb036HAdKqNQF5nrEYwVxFCajwVQgIeAk1HKPDoASkk4KRMlBXLw
ngL38uAEXYptFjWqOsxk9NnX7P44seQU5KJLiZktelD0J4C8lIk5fmsMbGcY6OB+eM+0WwLC4Wda
kaBb+V4vjXlKk3sbFLK4GaZJz7e4wOrgobLbzLuSmav6z/ieBbEyVkp1mS5ld2cBcxAbGo+1+56s
6pd+Mh1aNBGkMpK6TYLzmaxKEmkE3V1O25W3d5p64d7CqAt2THLwORcG5fc27f/X3f7DQZLwX1uB
/+d/5m/d/2Cjlv2ovF3/zP8W3jreP2nsO6YNaou4uFVC+7fw1nKdf/qSxja6FV6yNHmJfwtvDf+f
gY20JhCUTHHAeZIX2FFLSv7jH4ZtYQrmXyN0Qsy7Btv+O9LbMxEPigN+h0WNUKzqW7ReP2s7PGdy
KEtE4qHjQL5RlLY4M1beAZpwhC3fpP41j8TfLO+ptn427jrrhVEbO2tlHS+JZa3Sjx8kNAVNUKdD
B/5AhZ1mL+eWzeIBFf/hddz9SybwYzrI+rf8IB7AihEIa5UWE15OVdU508sQRJUOgNXN+8UQ1+QP
vuFdYSo1QAiOVNfT8oLCwTtCibOP75drrnf+w51VXd7WU2qa9x2EoyKJvYPVFfO+NuM7tuXvXOxM
lfH9YszamMv54AWx3mcXM2jFgLYx7+EGwxXLBrmDTELmE+lZj4U5Jvs/P9BzFeV6QbKpfcuht4sW
yTq7O83uuY16z75vWY7sSHZXbdScyiw7wbZ8auVsnJQ9XEC7ioYbpyc6/Z0fsI7Is1fqISxELOMg
P3f99fH/+HgFDj5YpfY9lxJXg7RvVFDVB85s3nEEFsaa1gWhqSt7iw6sf8SOB+sFGnCZflSqPBmn
vtP9O0muv7xz23bIM4F6ZPo2MuYzsSOnZKzuWDTvFjnEG9XN86bPOzZBHKioIzTvjTHrl6fABbH9
oTc0fR/h4dl7b7UL9Q/GBfyjgMqyrx5by7i0ihpsMEs7Ugh7ecrLadokjRE6bI29cSSwpqZPxm6s
3ZpF9RgPcLf+/Hp+mU/4Xd4qqnc8pOds/35+OybVf2iri3dXUUzRuXMi5OoztuhmZwa+BTPLvBrI
yz6yRWsv/3zp3z6TQLqrEpxZ0T8Xu3JM9jpyLbw7L+6uCi/9BvJDPFvxBMvMmz4CDryFlo5Kz2mB
UwoZI4hgBffYxwoNiJWNmv2OXu934wJVOlM/Ux02g7P5x7CZX+PG5jUB1L0zfVr7fTy8ZYb8RHKm
/c4oPH/4hD0xGsQ612Ex+AUdMLL5lSOz4IMfDOB41jK6sddG8zRN9udk6Z8n6pl9uUTvTELfP/of
v0lAF75AMC4DrIN2EJy99VElNYlyi/Ugg0eFYYgKyVayuYEU59xo1EP9Tg89ZZ9tDvmEVsdW6E/v
vP31Gr/8BnuV0Vksqwy9n0cewDsh0XpZDzDz/Gtwpol4kVih3Buqv4yFb54Lfe3oGmFchnUVJidO
tan8d6en74/ih59xNj3lrZrzmEX8If7myn371RqOtBJbzuLeBUUAOnxpE+ZfXKrXZD0a74y37/6D
Pz2FMyVhX8VFZM6rJBMcpnWMgURR7CNdz7sF6hM/Q76EkNouz8CB1F9lfgcgOXl751WcSfa882dw
NhwoyZZsS03rYXBBwzefNA1hlIpov76W5n3NAGmDOezY3f/5wt91mb/cvbDWRZ/zETyQn8eANrH1
z0T4PBBomCWhpE0bUZcO3emgl4eIiq8jjiwNm2xcEcEbsi2X6qaUFzMysfzJi8HUiaMWj8mwLWpU
V6ciwwZ7bdvHP//S7/uqX34p3wt10tVFJc+HiWMMLYYg64HM1Sk40BG5BVDJwbYiGRTuYLWdEAmS
h/qoCQT6qr91J6fcGYeJfVm+r8tDM9zAIMYZXc6bcQus/gMIePzT4O6lRRzn0V7eGdrfPUrnvxkz
AZMMu0UEb2eTWf2/2Duz5cZxZe2+y7nnDo4geS41y4NclsquKt8wXBPneeYbnLf+F+za0RZdYUXf
/x0d7WhbNggQSCQSmevjeoCi1E4/wnFHQ2F8rvQbCcrIvtkmFC9OqAt7J0Gd+bqM1tQVT5y2+oeB
u3cI2LfBBWtn/m2avX2e2dsmOEG1vdLyPOMyQmjbX9oHp7tFoG0KN8JeDzBc49va3xs18RZUWx4i
Y6fBT3baOx+G6yJK7lP12lJ3KvwPZKDUL2G/qHLowiBD110FptHcFuEW8mfyNYZc6O0ID6lHqJgf
T4e/2a63PZnZLomabJWGkQ2np8bdkQqVwPlznrluMIxPH7f1zoNzyVmHMUPaOstE6PN6CZN6U9fN
TO3oEnS6NzZcLW3R17h1n9BqviBlZ8l3cDZnZo3Nekb02LQDIhrHtl8VBv9yhUtulrvgqsjOr6x0
4WZXcbA142tAgtz2kltCXsoRXYt8vDKiu649NGRfk01zUwZkrS2se/VmopYYcgEA3GQBYFg7haeY
/ON8UX9Fd4Bwn7iNoG0VCEwY/efa2E3dbRCtI9SKxhvDX/HL4Q+Ro0Nx1LNLyveyS++77FoUNuGT
i/mej7dpKmY2asdx61LsSmIHRPQfxlc0YGp944XbmltCexUGNySkgsn8+PVa71aFHHE2Yb5giHGQ
z22g0iemGxWMuOtvI0KJVOlPK2mBrWwBGZPi3OhAOC7v1zDnrB0i3ICBBfXnq0YD2Xnbk8/kbQid
wG1+JHWJEB3hci+9z8i1Y60lN1P9SCmHedJ3IVxiSN2/SuDN6Vc3P/oKeL8NGaOe83nSrkHuKYT5
VrBRPu7le1v00ktcRgMwlmu/ZNS/OQXURU0gFOmRYxJsa6C0w0p/RmE7f4TWEsAU0m5Lf6MPVxmR
t0OLDojgQoBihQ2F4aRwINj38QO9VFW+e+u4eP99oNnG6zUddIJh0I5clITlUtEfI/Omj1fBnQJt
J7ktm7suvOvEVYtGsbjKphXxcP1kVQRmFxrSfiCzsZ/+qkalOOPoshp4KVxG3cGlIQLXfq8f7R/c
PxyDe+tZcEV7YnZ5034j+tVI5oyzqI7OxiOYtjAeNaTqxcL8zdbiWIv+MT3gA7h37icYl2W6QSBa
R4yB3wITdaX8/HgsXjQ3342FQ4EtEDQTbS/9fArqkM40Vem1o3Jy76wf0U8XZsb3VL9uzL2qbYSy
If1gvKmurF/VtPABYdzR9/QZR9z9SlQyf1a0VXpojsa6eEw/l3vrd3VgypG+kn1tnSXYFuVHeMxu
vGtSDpX7+qbe55dOE3PX/cVMUkZLWYZJEZsqne03M0xHUqEZgN4fGVxurjsITEjnHpRiVVXbwuIe
ecdrs3+hFc2tcrbNLq1k/Z07zxyXhzyTCAZn7pcp9+YJ+tolJyoI9GPwM4sW9QNElHAbtysKiD2k
vQfCvpvE3WA0UYxRv+oL57r+nB15oS16Y1xDLsjjMLrb5oHLNGda2crF6oy/mDqLygwCSBy4OEWd
j5Gb2lWBGoV2rDbwTVUEgz+z/1v36yhc1p+aB/fCPqnJmTOfWW8bnBm3KgHPKOTMyiqOEguBYOiq
QPeA9MFxMd2alCHg1WUXrM3FZmdzIYszz0nlXPAeph9AIfpD+8v5rN2T4fTsPiYX/Oe/vvd/RnWu
M6uI9E9r/iPcFMVYOs/6TxKAyLklBenjtfr3SfamsVlxFxgLLr6pCT0ir6cOe6Nd+uMdbED8Sqmx
/jWw08VARi3+VJ5sQsn7XhbOhuuKwfvcApzVP7ncJ3sH1fIXVvWIGJDJdEMAvrXuvPKUD/GFR/6r
A/NmEsAeOFuZQaQoJDtgakuELIPV+JDlu7xaAXEzqHH9ATEtiy5NvL9t6m/bnPm+Wd8kggQhZgDv
QSPneq24m6w+4WMq3tqAA7TKjpQM0HXrk1dcWmiz2mVbGiPiKnADZNwXdvp5lxFYyMi6SfWj91t9
9scr75urrbPvxbVmLhQAtukF3/r9if68QUN6GW9sDwC8rHZBpBzRl9AdUgqBuG/S8XNG32Gudiz3
sNlm+rWNnxWrYgOr/eOZKW3Hu6X+T5eN2cTskHA1DZsud5+rbMGxCIgzfvoYf/64nXe+t3QfCM6o
AEvkXcmspwGqwSRJeuqpHzgzVuQpUkC76VJqAAJ9EbrfPm7uJbB91q9Ze/N+xW1mVyHtxaCPnR3q
Lg2qNiU8/+WkLgFtkSahl/eJjXbu0nro7utsge5GfOENX+r2bBH1jml5fcdjONqVgyApeRz1leZ/
CzMEZf69lZl1erZ8rIgiH+R71ZMik96W5bDK643U4rIWsLygQnTiLr11IMCBFB/26jeob4Z/C3jK
DFbkevGvr27GcKXky0qA8SKkSRh/Weibj1/PS5Dwo9djnk98K/Y6p8h50gSkYLP0ixsy8KduGxEp
PAT13s+vC3+LohFpVRQbZSyIAXUIa/xRmgcTvDxYHU7AIMwKggnVbe9cTeUhRqyqXZFzsxwS7OhN
QJFu6m9bmarNxkX6mALBvkRKcVwlCsXS+VLloFrap7T7+XEPNTnW73rI1SA4EnktMoezWohMtqFO
D7vs7qlw+6WJfDTIJ/jFxjcj3rsc7adP3NU34tI++u5s8uKq/9P03F9wQpdUFpoOzLXtbqOeQVii
e4scUs1S0Je6d6nJd5Zz1uTMY8jAWfx5n8lNru7V5dBdAd5XxU87YMHdGtyK1hfMtfhbo1B2KNSG
40q27tymKGoo1GjUTkThmnJvqttyXATws4GWI5+NeiEyto+KhMWv9PAqgkUWbDUicf1GR6yrYdfc
p8nWa2UUCMpjRO0WtKdoJfV6jv0391ZF8cr8oTyN33zmInlwjGKQIGW+oCK0O1bGxvS2arp0b52Q
7N5VreGwSkdVlms5Ny45AY35heSNxr9yqiWyqLlzYSmJv0003RDc74EIsLnQPF9KiRu15FooKplo
C9qrKO266X4LMi02tneHnICK+KG7NcmD/96iZUuSAFywL8PVgPLewvmsHGMq9hwG4BYHzwzWqrMz
ENJyduE3/3N8m7IuF4NF3jhkrG0wXrf1Bm4Xt+l+S6bBg6usW/N3q1wl5Crmy77dTMiGkO20JVQ0
MZhfAkE4/peX7ckP74gKX6L5vvPkmHxvR2BmZBsKOGoSitVTrd9TzV1121DZif1zmSI5dKmKXH/n
o8xak+/jzZ4dKM6oZILxJsiyr37YvGonXaOi5zznPpYMmcKF8gvsfqkvXopaV9UVZ0zOVT+qp4jE
b4zX9/hSBOgv1oZwOBBlSAmUkM+GgAw5Fbx+pJ2oekC9iDIIziUXLJq0yXOLxkWYsPnzNDSPuGRl
nGgQ9aiCIx1VXyguhVWL5mfynQSbyFs2SGZXC4pmMn/nf/m4bV0+/0dtz/YLY4CxZ6a0TfKl+Wh/
UX85hZyC1pfuC2nYKZJvIwq9C/8b0Z5aW/pfPGIqMDBBNC7UC9yCv23qbwdCzpA3M8B31Zw05F47
NSn5q8scRRKSjVZSueKC+/D+SCQn25sxnwWwKZIcFWq/tFM9ZjsnJpjHaqSofuloNza7usLBZaOo
t2N7waxcbHm2icTpGMDBoJMIURLgKtEB69d9v4SHB3MfhesS/mCzIkf/41f93ieedXm2lUDbN+GZ
0LB4ah+rb8wx8UwuHulyyqPyK1CX6HCSB4lncqHhvxrSN2M98/6tGm6qHTPWqN0a2opCRr/cqgcc
SONufDZ/tcO2MHjT04XppP99PsnrdtW2JCntfD65id0YXa9q3IcsEU6i6lkBH+ptEepZjU+Cypc2
+FzlX8mbpNjyR+ifxoepuKqMb6WGvrb2CS3tyeMulqtAqnHJhBY6gushKdx6zQ3L+uOBuvS4M1sT
eIXWNbR88ggCgPpkn6n3nvbI9WNbXgrz/nWPl8EtQyUVgrDf+dg0iZL0hVlop6xZl0JDJQNcr8ld
AakGNwGVGSS6UeV8MfRpyPn9zuK8aXg2G0old4rWyuklbjsqd4CuyTmGDqmvHbGkFgstFOShpi9c
hMT6pkFiq13F8Qp9IJc8XmPdaqu6XQfU78f7cbjWuQxvtma0McSNsO878+SHm6jbd/2V1d5Ow9a7
xN7767b4Tw9eLnbemCknCzWlTkumlUkaKmqtzA+ioWP0rRl2k9RCj1cfz4z3IUm5dgU5IwBEbHQY
Zh4Z2mjgmRs8ssDeG5O1qCJ0/FrOHxkF5Htqc2pqUdptqS4r8q3rdDNwBkRBXqQbig2T7NFKbxOE
lUgfbVZWeDdMtw4pyhBbdIqd9mV/a3NqAsheqd/C9rZGiS35mpj7Ktvrzi4BGxpPN6S9Ui9dAjuT
YofEVLRj4N2E9elCZ9+tAy4ADFJRQPUYwiAP8HxqojgUBmLAEXCL2xzXzqQEsG0IMzvblAT7vd3c
R8UdqzVNr/10b0ebKeFa9t5CvA0J35hiADRkVu6vxl0iZjmuEc9ExqvFV8MJw3k4KMq6ItCOEg0a
ptsiWVJdgs50tantff9Vv1ap0+aajSSYlZPdf9y9l1vcswUw695sA1CsaaR8ne6Zw9qltJbDA3nZ
z85SuXL3HbmogOsDBI7uiSLbOgO/9u1r0yIgtTGrDSG1gr6hP2shXrSGV+H2vyNlVenrlmEytrlY
UktSK9ui2NL3lKK3nZmdKpL0k2Vf78D3us5SDVbWIbWXWrRkaCpnZYFfIZk8fk7bdaMjwQWqBJYz
icaLitpyY0E8LRwWMcP3NJSL4onjK5q6SSGJ8UvT2VTWl8K9+Xis3u9ZcqyE6ZoqJDaVMPL5VKg0
pDS1ysc1MtejvlEB907Np8wvFkATkNPJzWXdfvLLq0n63sOVaH59/ATvrNXsAeTe9matV53eN6LE
/3OinVM+FM2BYilbv+69C0v8/bl21tLcEyssg5wonG3U3BqOluP4VRPgkPek1bf5lQuSobqm9Anx
WwqaP+6l9s6kzRqfeV4qhP3Bk3MSYWyuo6EKu0yG4UpVtn12U3d7K9ggtud5V2G11aKDX20FqdEA
KNgWL4XOJBv2fIuYPc3MAEzwh0GPBNopza4be+dwO9GuzVP+k7y9kvSB+pJP9s5DmTU4W5Jk9KCo
rNN9Ehyz8WfZ7VNqfoTxRUXtYCQJ+75NvzLquC4ehVMfD/77gw8JJ5CpDMBZaBJw2pjNMZCRgDTM
+IQmZYfzTe292aThunGnb56NosCUTEgZZO2TX7rBNTUR1CRYRr+qbU5DGRXf27HyDvDbqdIZx9+O
ngNW15RfVSOe8PlGQDvjj8CnpqO3b9mxPk91VV1wtuT0PLNqdMLgsAgHzzKE485Wqryqt41QQ24s
k0kVogR7xLa1/Xis3gfPOY5LEKRN/gbXcy8/f7MeG3ugwMO3g1PpiG8UI01rIwQFoeXoptWxR62K
Zt4A9iMgo3Nz2nKpbnSX+vreLL08BemjsEZdoTqz7Zj69dz3vTE4CQoCFnFN4UGJ7HHW1mJvVrCf
SJtyTaOHQwDUaqcoNyiRn+xSe2j7cLowe+VqeDPyYPxIsoYuDs7VgD829+TKYSgbYMD+aaCRFTi1
UzDU9kJt/N99VV1CuuqztSKbsygpkHdmaIKTNXo+W2Mns9TJzel7Z9wItI43moEGQtnoDx4Voklh
Ulqvg5gtsvS5hCi+MNRcua7V6SvMfUIpHRUfpijKtZ+kP7gA9dvW2pWQwxcpaIlliGHRrD5GvNtK
Lni983t3+fDyFsJh7uD2qtbsRDCOOQX7ZD4c9YGrjwlV8GWlZebG9eK91yS3lmJr+8wH31AqKRgV
P1U2kPNhepRxuUBT/nHMgXiEqr7XCweClXMtglFZRfaA6nXbrjvLuPR+9fcv+CXNSievRSXUP8cI
9qMH6832VahS2iFI1UVfmtCB0V2+niLvsxLGCsUbk8+t+2DvEgq5UTTU1W3k9AcrKprrYSBYSHrp
zRim4x7I27LwrNuQvO7FqKrBJ49+Ltt2wgsQVndAw6I/gKOjHg3J2+XHK3hu7XgFggQsalIArgib
f8/nTyPayA0ttT51gNW3UcDo+9Q941xAGLUqpIXD6Cu1Ie1Gr/GNPJ9EGjuNyYKjiJ3L0Xa4UpSe
aBQ3yxlAnAOKM9RHTmITcsmdQyO7b3Q7xwka003TFTBVlQpxrYHT9cddmd+FkCpNsqirCtafa8ts
5vOuqP3gdm5KoUxUVPm1EvYPOq5mKuyDxURa5qKoKdppqdAmVmoMVn9IAxJagOrGV4kWr9teia6M
BH1Yu0GIz9CilW6w3b885v+vbvmfl+SvD8pb/q95bmrlIQvrt/UtL7/1p8BFiP+Q32xwgewQ6X2t
YnktcCEj4D+W5DkiFv3f0pc/9S229h+JbOVsojuanN9/als06l6g6FL4ooG75pxm/5vSFuPc0Mpi
G01nd8Go4xaQJzQztIkWVRmqntYvZO+blntMjutcs6hFF06PltUW8bOJilK9yUqAjuaq0QcrGJYK
tz/f/QwfSlnm5LPbVxDUR47QlKWWQLfTBOYoZczIcubxYBXfrbiBUrFShEhAR/jkxGi/7CEfW5KT
Bjt5ZsMvvB+GFGE6+CIsSYJLtbDmUcwCxZ67QFObPkNd2KrQPct7K01vNHsseWR0vbTxGuB4Fv1W
anC+yQVrcu6em2CZXalKyAlB8PqgcJ+vQJsy8xbWj/MLsYYsKndNaibmLjG7urJ3U+03YQ+yhtKG
34nqcWt0YeudBfNoH5lEqO0EiCVynIc5b58iUhSlVBH+jMCLxVAYcop4uCJxdSCGG4qTfdQ+q6Dx
Se1QTIVTyqcej0zKyFJP3RtXpC9kdbzI89KotINLPSo/+9hMnW8f3N4YhmE6TCGp/Sen5fkzDqgM
6UFlKD8Fdc8qNaKT7dsceB2zMdQFVf5CPAFt8ZoLfu3s3ch2ObjZJP9w4e+QWH/ebtGy2eaK4fz0
R+acWHQqethfUUPWMxINwNGEd5kXNKQLB0GOiX01ez+G//V/5Z9eHaC3tVPnRxrZbRKf0IMgldBy
YODKYXnjKfpWxxYG0+inYie2VD1CCMh6ZiEpUPum0E7Y4rRcu4V9M7anuFZVin3qIEwYlI9fgDw8
/eOg8SToNJgyFUoKTcBYmg1EI0Iu08jB+eG5E7Ursugy9cjA8NLaHbejA+TvUuHG+84juSlg8ZL4
xbXFPEQV2AGqa6NakRrZs8o3oyYmLd4A/6T+mxsnzxRPVcuol4taACN8ylX0Zd11FwJ37C9MhNnR
Vg4AAqGsEhYq8m1cpsxehYvOols0yvcgxJcCMdJApQlw91BpITUQfsFkLsEBAJ5dDNRo8FQWaOz2
lBYiGpeZolXZyU3BSwD5sfJKP6ZdmNXfP35N52EnqF8ahSegc9FjwIYTdTh/yrb3nEotp+H7UDUV
k0BtY5XBAoBkWMpiqIxOORV6XMpF0/S5/BIiLfxvBwv9G7IOqYVzKQEyMW3nj+GUyCGPtUBDK7EU
bHiE9UKjqBvVZrSuEYfD7tcIDhOpQR4Li1oV0GStnaNQds8daYC1lZZ/DPitDDxDd23Cb8zTC2Zl
FjOQ48UgvUQldd4w6ZLnDzoYfVa42WR8r5HiUtI1SI0iaT+VE5yJbNlDQuPhFGp2+Vk+lmk+rpyY
a5dTT7XNvgYbFcmY06SO12lQZo0HBksVXrNsLVVJjgL0PZdAuuHC6Cbfk/vo7IqTB4FrNBS9vryU
sDg7W2KpOLxC+ie708DPZbKed4iZCVQp64on28qtyAJZ4lhMRc9rXZczyQSPP1jA0nixngmle+Wi
fTEnheY5/GjoqVQuN21vXF7QLxUVb42IPF2TkO2iFkDV7LtpEQ+gAL0gL56KilVUro06dsxbXQuM
8dqowS3BGAPhOD2mwTCOwL+CqkdEAIPfi6NfTp6yq1Izmh4rhVPqwQmFdBAGUCWJS1amJV9PXhsu
U2jsbKs7FlUUT49TAsVQFswnctMKGX1eUJ65Ad80xgpPxAH8x7szrGjkSz2p8AlWhVVz1S3sVr67
ePAlDKZ8ad51fAVFeMg4EX8ix3ngyUOFSohk2RQWgMihFllZbNyu0roTtexTc1NVMdmrMLmAbS0V
30uHnW+yuX7LnMwzH6HoaUwy2/HxM7oyQ7r9X5pwRt+W8kLkWNnCIphxPjUMb8x8zS2Sp4k0aY4h
g67aaPr0eZQnJB2WPYbi31kjnXI0eVKVXil797zFulLroE+N/psxtXIy9i1Keiii13bM5i260hJP
oL7QBlz0OpRC/5Ysc5t5+vFjzI5reLkc0XSbjcuiJg8xjFnPUeVtS8UV6WNqZmnD1XzeWsovWK4l
1iiI60xbVwSpwk8d8uVYnCKwEEDyIW9Rp0TteJ+QvY78ynXiOeI0GFXijIu610R3bBwSTZalNQ35
NZNI5eJENb2wAA8CTZrFHoAoOOZdgHex9yIozqz8zrSMO0qmwd4h+loZQ3cpxDTbO9H7gGMvZY7k
mcDgTHD+rmP0PzNIjfZD12aAjTmTVjpObDfJeWviZJm7QOsHpi1ivgZf/ObFs1VEIae00Ua97nGH
J+SU1hE2TqtdWOiGNJHlVJNBXiYdhGQKOceYVef1qfSptdFJWZ1ATFhGF17i+WUf+d+kYbNtYtV4
gyhrzUx1CT5syqNMf3CagAPmBqCUfAB4m61cui/rGKLzyLN5wSCXOLZSmpSqKNlolEDDjdcGS36L
+EcdP5MdY5u7sE/kOJRjn4uDVw58CjiG7OLoQ23bwIolladwqs6oUWLMCrp7oWszL5OuEfYCJcBS
oVzlRf/rrZvXDLFmJ20+Phh+Jy1VU5VMLSKmYf6jUZ1YhwbT5OX0iHax3B9TBcWnajeINPHHNVx7
DcC5ayht/4CXCgAc2cDIYPYZ3YQ1yULFZYqZfVJI69ZiNlEnKHrMWoNHQoNh46n8H2csVAxJCDMZ
iqaxA9QFgZNELAnYpjDyl6/jI01h/PzxIMwcTMqhDLwr8hkgPLsU5M3WqNbD7RlFqXzuUli75ebV
vdUDZ+iocEGZkZLRj1ucxaSYUVzMAY8n6oiUAgprMy8FGDkuZDHYn+tWY4Y0Y9Mwodj7GR8zKszc
Wnu9kg/1QiBWy4AnnZfhsmD0GKW+GpLmky1qx4s2XmM6GAMWZHeskpxPDanCwm+GjI3qz2vzyz5j
KJEQz1grrCL5Ovx4kC9CiQhloUU8Rm53VPM050msOGZvigXxgUtnTqocsQBv9mI6LzcBjIQGx+39
iQp3sFZ8dRg/BwEUM3goLaBQclBVLzqAAgMDty6DShB6ouTZJQGuqsqwvFKTliDQosDbUa4rQovm
rZdSXbYsURr0f6hhou56rzXFKrYREv5pRohCH1OYSNVzP2lJf2d2mjpMKwecNvq7Jf5j3W763nK6
Q1UG3kBKR6qm2o2hVppLHU4FNSYamhYIVD5Qbw+iDYCcOSz9Ie5YDN1U9dSHDIoVcYEOmrU1TyJp
RqjM6qC1fbslwRIMPP6bB5K/CWw8s6UNt2yaONYyFYv9EBOfXJQQ6cSmc23fWFmpMkyfe5Hr4SMq
zr63MsxG11AsACQFJdZvanflhjrZFb6V+DtbNxrgnWo/XXtupqpblOwCXUYFkaBZFzE06gdoun6s
PLi5Ogyfh2YwmlsFbLdyZMew259WJUT1APfYz3Lq5nI0pu9d1EER4Q6Jbmym3EQFHQX53NBRVqqm
unS+a+SlZD8DvQDSvGKqjOUvt236Ho1uCLhatGu8rLScFecAKxFbqkdjcUBJSInjbQc/v06CX4GT
GRC6lgMZFpV5O0n0DvfRGrjJ4N4QaiPUdZaZRWHvW9cLg+Qms4a49NdR5zd9d9Nbnh+GG89M+9Y6
ehnxv72IzMB3NswVAXKn6CaVbT2pnRBcrq+YoiRXEtGGaNz3ENuCcNsDvIP0Gru9iYHt0PexvlJZ
Kqx6z+RAsXfZG7gt2qGF7MEfaUbDGcRdQg0+X5rXbyphKAW3VcREaG7KoWx9n1p4vd1VJCpYrTsN
IXWIC2Nkxa29HVA3JyHAMju5L6oW4c/uxjcsNpVnkHJCdZcRsl2Wj6Rv0Rf2p8hToj7Z2LGh6MU+
bkfUIu5EhJY0pChI9Bguu2qsIH60fc9TpmvTTGpGShkBu6a3WO0ysK4Vw6vs5EaD4Ksln4AXgqqC
oIYh8Nd5iPZLtcRkyUcagXir+lr1wZaVK7WII665s0ZVrOyr7usZ7aVR4roPkD/Lkrxs22ZkdacN
2UGWmkCuAulwy8dlWQDslT69GdT0flkEWmaIDTRaOWJG0sR8yZGPUU4Z4AbslNk1vmNzNd/kTIAp
w9/YNm6V8rnitatBY00MHyBP/mEvAdLXL5IA3Pop00L5ejT4Trr1RUP8gg9mlEUSS1JawKX6TkEr
KTB/lSUHmnJTQTjlj/SONgJNDZ0Ayixv0GzL9rGJsjbMGC8lmPJtgF6dNtyiDyIfOeRNoyogmFm0
AHFQK797yiAnmKigUELJGxW+h86HHJqu0/goW6xT9rIyP6tpdvmnP1VlGOV3Am4B34PfnYtTjHwF
pXMmkhL8eSQJNMbiz+zxptrlT9qRIjvnNePLYLTMmmr5x8d1rcmS/2fUVnxrqGGlnP4MtfL68f8O
8uvniBTo8a2tFykPACsz6L7HoSi4rw4zY6TTpT4NtOXrKNCQZKoKPwc//fqicsiDTDVO3m3l7zPN
hfJOxjGS1+IOvYmcUep0RO/goRfE2KD5uobXuZSOjNLp9VNL55sJlzTld/d1BPNCcupW5WufAj3k
jAa4IRO9tkPAXJ7O1ddX+zo9hBcnjI8wQ35jbdmJ7Dww84B56pMDwecDMxB8kyso1Q4euFQw2+aK
niLdAy/1ZSJN7djylHRS/hUtRKOg52xmG8yuGpYfv/46oMoEeB6hhMTITXsNPjqLo/0EHWUotr6M
aKnrPmxz1rQb+TLyUfe837Cz9fK7JvyM6VNbeKx0vupwdu9qYtnyD+qd/GJ2vsOXBCURPpJOlnz+
rKUIqX9oEz8hRyvzHf5uUBrgWKETjrbWXBuvcwW+mNvY2z9D7qIzzuMMoRHzR9gBchqPCuD44bbT
oMgAIa6ryOlWRakAIl2qtQ+nm7LCIOfI1CTAPfYJAQNCNrymoN3buS+Xc8v+yvfisRWRs4lxFgeK
tt06GfJdY+YquTOJayZph0iRT9gQNTmovAtQmTVfcBotKceMCPthTHuCaJbaa4SKSmL5yaGLG4+g
QF9FtK4Fft49iswbOAV4I1RTaONgFQgSD0apY2EcNKtbBw4BW2y6HpTMc2EmuGxVwzdVDKALN34C
ySve/QknR00SVIhCBwnn3R+jSbmRsSug9gp1a7ysmRINIgas9vrYmx6NwCGF7KE0+qAXu+a164Pr
1wyRUQxTTI9iv6+ttZjQXEGFELwnP9OGQs4a4lVyir/GT5067hkBrYUdpoCDC3W+VExwPl+GhEJR
MU8m4sqkO8RIfxCyGEV6axRaxSfEqMkzbGe1NfPqNcgywYisvE2blZWn71H7m/gb02vozeNYTtSw
tMyYeKmnxRx905SzU7ZsEgIT1nUaC7meGrMPCcL7EozbrAzhwQQ8gG9HnGzDWU8OXhsaMlQA/zAm
Fh8lmc+vo21DL7/1uGeectV7ZEeEiGpFMkiZt2x3t3bsGaKB2VSmo0fpYKSgaSD6wkIXhNAFGQsL
myAQ6RY+QK9ywWbo8vInxZzolciAB1oU0ntyulV6pTH5XkcyanIi0UaohkZ31U9W6tn38cTFIOnB
U0NUYSpKVzxhb5lfXHtOjACsP9kHr8hIs9hwvJRRqoQ7aRkLcFNEDp6EOwal9t0cEhTDhSiL0duY
el43yu8+1EBkr9nRjMSCxUj8W1k6iWZXj0Qk+7j5rPoIMPlLdC6MYDj2Nr5N+dPtwq7Uv9WeQ2hi
W8Vth9gYMt11/Ag0SjfzRcvuADy10bQcnxLCjdtqLbM8jVxSDfmmYncLu+dmalj96cnruyyLiADx
0rIMcrLXKHBjFpKkk/bPHX1pTfD+5eINAZHxiewleu9Fuvweub8Knxj9UX7QM4hOpBQrZfJuA1x/
wVL28Ra9w9SgmLWOWKhyVXJty0/+TFl8SpqkPlj+6DUeLs2p4i+rATV7e6Hplep8agPbp9ygVzOi
5+Y4Ia2678tMrnJfgedJLJ17Ir6YuGXNvpxU5repcv9wIG4pnzwOIS48/WnIqly2tJKpopxeT2ww
lCc7JiO7aM37+NVgxa+BxtLRZDAakQ8ZhKwrUZnQIPy0hHAalKJVTm1oFfS56bnF665C3ZduXGCC
8j/ZXSIfq31ZcEoes48sPKuVi7zQ5TUjhINBzknbm/QYMfigzlJENCJUXr3N64DowpZGL3YQ08S8
15oSXQe6kdjOhcDX7EBPLAf7wAwm3YFb/ndh5aDhDoF4tX5CQUbw1LbvD6yGPsfMlqgD8hBJR+CF
It2wlM/+8clWHlzfnO1k80JenLzIv9L+7GBbtUOu9LVNqOrVNEbEgHkKzgGspI+bmgWaWE0Ue6i0
RciK/wp5rH9zQ9U7cUlVoZb9d46gsZPny7LwTPMOPSk5u10RyJfahhFvODcrk1f2xzh+/CznIQRL
VZk/pDNJICPsZ640z5/F6wyd8G3kn1xu1cRTaGnSH69rx6Z8MMd1vjTO7xskd4LAgUwVI7g4L+Oj
VFXVklT1juWQsVH4MTv+3h5jzNyflf1xB+dJhfSQ2C31OtTYUIZszgOZQxKZfkYZ9PGPxUABTwbt
R0FRhLUZzNrpNlHhTdV92xtjtErbTNpzo8I0KPWEBMaFqNwcdqXKoxTyyVyNupZJiG4WaESaDOjf
aJTH5HVR9fh1rPGhjT3seuh0Ia8gMNuRlekabA64Fgib8AVAStlOIKY52W+s1MgtZMIwLWRulkXJ
x1kfnnYIR4Pz5LJ/vc9CREWa2Y+Hdf4aeXGmSiIVNyYa5LJ56Il9l8SvQSFpqI6lZZpeHKGitrL2
flQQOb2QEfy39ixZkij/EWCAzuepPeCNUETVHv5se4MflNFCzbGsYLnq0P9XoTVLln2R0Uj/KDVV
zXfmwOhRrM26MDq8bks4yfJt2HHCusjqUm4YHw/ouf0hPkuOFxNVJqVwbcv/n3ewH6chRHUy3tmZ
UkEEtlPKT55ExYK5tATfN8WrI2tJOBCpueSdmbrU09Ox9YW/e3VFOovoCPNIL1O+fNyr2d0af50M
DRDtOqPIOYAUzvNuZSopitFQuD/UiDD1n2Wli1i6ipWRyuNk7yBUtFRTs9IR06gSbjoWCa5ovWyM
bLAfol7FCF54rtcUkX8MPgmcaKFgighjyoQBeLbnT6aq3BfZYVBvq0lHFG0N81BmSbRACtv8d42c
BWUpee0T8wX75E2cYheN5Tdaeo0XQWqQv8yRCByMG90kJqJ+Sj3L9/PdiM9i5QdvCGNtGJfApmvc
p7JMOZ5VkW5m5TpN2klHeTBXBTpfTmURArwxAIMZ4pP7es8YU6WkGHdelmrlcBv7AcD4Fc6XCDVi
NREpJDsOQHYImlAhC00i6V8cJ1vh14IFIoVyinJycNjExIt5fT0CxS+j2QdQosFOK4N0T/pOV3C0
c1L3kgMqOQw3rp9okW+r/x9t57EjOdKu51s50J4H9AaQzoJJps8sX11VG6JMNz0ZZJBBc/V6cuYX
hJEgtxAwm0F3Vachg9/32uo2ZGp/z1wC0pbvTRe+QS5PKYfaWMNG9gGNYK7wqmIM/xsU0/E4z2h5
+WvA+muyg/Gb+HzJub4NF16nQLzYeUrXjIXf8k/WJduOOuqwKBS+VXMt2fPgGaqierEYxwPr6i5D
YItD4eraDaSQ6laiuvy9HwbTIq0Oc9BYAweDDHmwH2GRDdRMEs/VphM5PJ2Fqonojy4Q3hSnHWm+
3bOzBGptn+FBbkwbsyli0ms7SMiN51yAgqcR1zkyh23Wd9SdbmqDYfjPwkos/aPjzpP5YTjzMvhX
4LxEPDRBUJRmXDQo69nQOdDmgWKFDI4/pqyP7zaaZnMl+0XXQEyIAONydygosDEInstADrj0ocmn
nC0/8Hv42jwj/oms72H6cqloXbIoIUyfIpbaa+r+rQER0giQ/JsK/NcZSSh/kLpnv+Z5QvtRVrkm
SeV/z38A8rf5dWmG28Pw70uj+mtKbbyqZJXsb8VRIlS97hIc39Pl4vEy6O8lRoaOhuCZh0tLvWkT
aNW2zp3UCbM0nZ4cbDxFtORTsqPUw9rnurUecLmqPQhL++j1LmECgZNdvXzA4NzZqn9OuKj3duoQ
38Ldl30V9DC9pXpOmmBg4BXzqSvasYQDdRECe/KF/tGW3I7NJPB+0WsbefatvKaj+mSLJNeOizYf
79aiGnRS8awh9hcaKLhi3fo7E+OTadji1NtaeqqVHGJHAo0jkEn3qh2DKAsm/8ETWYfeQOQ/ueyS
CHVtGi42EVdOEnRHfzXr7ZI0sNONcMiZKf0FEX7ReNuJX3nw2RO/+rkdd+gxkh9K56tdSfMLFYZB
4VArobdPwoYzoB+IWldMp236QseV/1lpjQPEMNbPk09jrW4O+tHWA+JKWqqzzzbw4bYfZPNbFl7y
AKhJR1k2WMGPAQXFnmUI41GZxMht6Q/UYrS+w6NUNkAIR0Ekl3k8WrInpMGpJ4x4XpBk/luuzGA5
oIwYv6VpF0ZMIDHVVWle3xoZ8Gz99gfHqyMt0foj3aatE9nGUDzMNIixv9XtyZGD0RGDkbWfeiHF
efZs/SRd43aFJs6N200x5s2M2RfdK9UBVF475qWVmRGVndWPMU0W1YMr3Yys80J7n0Q3/e40bd4g
NV8/pSzQ8dK2jKyRrgCu3KwSVYiSqx8jsU4lHqAx7fAmGyK/LgZNDAurHsUNVmUdycmqxLGfu35r
itE8ORWFCiDQr860fNOonVxtg9tHSeIIgDzJa0nnmrA7Z2kt+pqH5ioo7HlfxMysqEO7pzIcS7QZ
tDvmqSNCkn3sTxhzXAdm1exaAIzQ1OvhYaaajETthfqbchjSF7pQu7d+pvgEB/A4b6jTwL5f8Ppg
gn2wQG68mQYme/an+8CU5NzRUF18FjWGK8in+rVpc2xYQhkPAeTGQVDyvBl7PTnaeWN/St+dzwU8
BKVVAMH8o8kQJqPWsSmP6ZnW6JZaZaMMPnuNYQv/gmCOcgrZ3buTW2456F2XJt7V2w8EVd6jH0Jz
MmX9i9k2YqfG2dgVQrmfvZW8TAyWL2tXr/6uE/ZCRGyd/l74QHbZ4CGKZzxdnoY+cCjXszuY5DId
Qj1T6uAGJdnXzMdGSPpx8BI0Q/BlzcJ6Lvqk/VKrWn+PXOCR8lrzYiN42Ok8KaIOz8MTc68WOlOj
zlovy49Vb5udVRkJijFg7mu26DbPspkTiXpCH5zKKd09rRxk6smm2JXO2L+gObN4/co8Gjo9L4Vr
yXfwwu4+aLJ+byxV8FTjEz+lsuji2ePIZT2vc0JX9eHYj/Z038ikf+6JQfum24rDwewWdbWXmpsH
rO3OsIbxNPfedMinmYS4dsTOlLi1HbG2o/wEjgkOKwr1c5Lg+aO4MXvxgXTeu9UfnnngU9Ot9d5l
NbQBbRUF2FWQOGeYd+ydQx3gUFyXxuJ675vtmmrtPQVP2X060yu0QbGib/up6N4pICGjLnHW9dwH
9nhCQIWpX6vb59RaKY/N0nqOLa/09wZc5EaJ1b7zaR2CMei1Hy0x0cadF8oa82CzkBdAqJI3ArX7
59KxlEfhF0V2FTWJgUjOkybSe9Cf6qrZS/NaDf0nP0OJ0pAbr7JmgilGr7jSSYgs1BFGfiQC3fwY
tWScNlU2YbtX3viSm0p1u8ysLHsTZAYmyKTt/W2g101wpO1NRPDLVE0qePjID9aaLpp1CKjIsZLm
2mroEE6L1lGzF7n6NPTnLlAQUMbcG9Ohsbv6zppt7cFrAhrR3bnP2jgLRE8OVq7qGCp6yU51XrbE
9vSNg1IzIX5/5ykp18fFb/ox291GD3Lru7mt2pJPrZ3S8liCFfTVxvCYXDZOPSbqAopTyI01Gunz
5K0tna165Z6RESZGNFF0Wp4GAILhFecr/VScI70YqPSitqhB7rRXg+sdHXPWm+J5taggVnQvd3ow
HulV7fSDb8NU7LqKAskoU9IZnwItJZJxMilcpc5QS9Kq3Gh2MD/lFmqe0Mzs6qFdDG3dTSzA5O95
namfp6CY6aTs4RcuHtbOKUK4t0YtiNuRmp984xq0uQ/0hcjirlo0N6DkSdWNPtcR+FFNyXW4CNOp
74bBLnxc9m7hVibAv2y5H3xo181oLGaNTWussnOZwRqHdQP8vFkHOjBDnGoQUt5YlPsmtx0aiydn
upQ58G1U0B24pwfQ8CPXp04MqK7ojQOlD2QV4Sn3FjqVYeXdwcTi69B2sqkLIv5pAC0tIEKwxFdD
aP2PChhNrJ66XYr6qHGJU5WZxPcwwmUkNKEZQCI3hV7mPi6a3VJN1Y0+wcwbTtKBv9DqWj7n3xxC
ne9SnFiRl5F2xhzEZe1RvxwL3CaOczE05Y4vkMx1si863/5MlfpY1yx9STPxkQaCrDfWhPppQnMS
J37S73QeHvQ8UmoBLeetp2oxq2tv5eNWZX2wER1NgaGHfJQSydqpcdtVbtT37hKOfm5zvqqh/r41
Xm0xDkIvpnNygfn09Y0xy6mLqC+a7ftAZtaTh7Cpp2kBDIrrgQsmRKc3/RitKB/oKpN+LD0vPUuq
ap7GTg5pPM6pSg6g2akXavUcHOq26CKzwZNZdonz1JS6EQdD1p7KxNEuZjnbJ1NApraphFQPWIsw
jifqsxkxq6/zzUROcgOhYXqgOmrADLe9omuchoPopyQM5EQoKh4y6k9dqUQYGHWCthWh5niQLm8u
XgDfn9akz38S+Hj8RPB+Uc9NOYXrUvZXnvI8/HO3JE+8YL7gJSSEwpX5dvQCdzM2Inst8tT4ABGc
t4iJgl2rB7TVCq+41wq93yhCLN8ou3+h8plNisVt65lJ8d5O5kCcr9W275ae9MfRtMhtoJCs8Dc5
oO0xESZvOtVB3vNZbVjCrbuCteSoJiP/LjPL+yiT1HgrDWs6KxjlyBFde7CAsl8hBczydqZRBmwV
enehN9JibuVwvF2E9rdN+Q7BkU19e2rPpvxqla/lceXmELSA3K17oFY7bzeyz+cBDmxtATG9CWs4
FWw6mWy0hzmXSkjzK8syUkDNitdAprSX+ZuS37sBluOayBbhHGp3NL2IFV7RIqTx+D7Woh1+Cba2
bFMKy9I/ePBONAxp/qT2lPy51DUX2j7vHPPlpmeg9E3RKZwvmrhznLn4Gskp4/HA5rltsbcRkZc4
1hlKsT+JBbELxYyMNOdZjuKrNIeZRE7gTxXmqpq/h2HhXuGmZE8bMU7bPwo2TYUwhYp4AmUdAc9T
pFz5vDLMI2f9bSNtTba1lw0ne2F/I2bHSQZSODvNibWuRousr8p5HWRVvXtCzZtSErxd6VqnX8fJ
I5SGLS9ArcQMF7oDJeq7iaHqyOnXTPHc0TzKKBcweqIu0dqrlU2GthmTm0JwqXVHxL1QOB9QynAR
YfvHC2aXapsqF4qHoPaiZEij0JE1Vm2SpctNZmrqZda3Ro5NeWe2xkTqiJJJyZEWuO0qNr1Bnfqy
oyK+aOw7d7QSn46mLrc+K+SsWkPEgz8XyRYir5z1S5m19Gdu2LZnG1f5mtX0cHo8cJ0lyuDVfPKo
UZnbS9SoJanL0+InQDp47FnAxD3F1pZLIzXy82Dc9qPo8jdqvew2jSZuFegdXEIWJcFq7lp32KbM
as1hzEat/iM7OVMWn6HLqpvY6eAAnxLdhBPaCQRcQxP1i43n8L4YRcn3YGvIuMYChTXcBDlZPW//
d60Fns7nKAtc2YHIZufN6R0TN/BfILImbkTIUAU3yNY0klmcbv49+Ap0DDd+hvtw9SjOSfTZ3aH3
XrnfOkMG+ftIUR8Nbo0PAKex2SbF5PKI4DgeXscMQME/DwyU81UvAp3kf3pJx64k9Es3+bZ45BVt
8WX5Y6PqyKmGcWlO1sjbW8O8Rf0hN4hxrDp5sgZH5G7sIqDNraOOQXlp0UfRCcnvpNOD/hNB0aGJ
fLCNStRRFxORGaO7CDgxlyBniPLtXT7QR7YI0GEFwpvTNNuP1WTHaTPbeRWLCSUQaSl90/rnldHP
jxOtoikwHFRyC08z7I7UQm9ZLXsHH1m/Cn+sXjRUP0NotpjiQnvk3olRwdQ/elMyZaHKz/oybl0Z
ZJHq0c/M4Wp2kKKrOy5/qf+PQZ6qewfV7h58OiewLrGIl3DHC2ZMWtmFVSMiUwEEtdCqpyKYJ+IN
GOG80GrEYodzMxHO3w866srZF+RHI+0uf8SqJyVHq02qpctzlI4Ba10eZa4ReplOWhUzgbIhJoXA
C9+7uOejpPbnL21N5kWERjp1JFuXeekQs9o0370OsR7KQrEaNKum2Eb6wshixole7sfMKdVPqs03
xIWJ2mw2a4l9Hv+YSrRtPRo+oiGzC+jD0KlAjO1Fl3tDtt57pSobwNJLzJSkx9XMyctbvEVea9/V
x8jUnXF4Q5KBnCPsBeq/DVqTTjEgGSZ6J8Cta8rmTeZJxxx+mSEC53CyStLmS7c6aqkkJB5BOKYP
NH+CRuCNuVCxiyk7gCrThmyHn4Ivxptvxms0f/uOyJaCfL3A/loRUnBtJMHDqOkt73MVW9cQ8/3C
lx3ZQeIHcYHm47eGqArwsBDpWeMYlh8sl1P24BV1f5u6LDPfM8G4x55A0vyLI9IiY0DZxWM7WckF
+Wb6k/YGn7w/rTMyuoTAwHJdyQ8RuT69+LR23U99lfEWsNfBWnt1y2nq1ZgoStzZBvChFwVFOx0M
QIs8mtDs/JosG3+jU0p739hFgWyyd546DMLbwWz0N7eXBj3r6CMzamhxDsh1ITvGWa54Pc08MkeK
k9hQGoT7Qa6o7k5pR+aYb1ZkqmlCOI4/BdVNssE2vBGNR+IIzBX8r25heKRc0VIcvXRWgcIMwkP2
aKWyYyhoFnmxRjGeU9NQfkSWsPC2CDTE8zR7A2rooeFdolLwPuw+I1qiZgC/67TbxCtJ725CZmqq
w90yCZDJlF2eRTzQCxRhwCX3aw0CEK6uoDS9VAj/IksnH2LtZn4mdZD5IWchMltZ4s8kibUxEzlv
psFZ3j1OC3Wah4Yu96pT/qN0+oFgG81xSHlHa3S0arO9WFVinvysKj3kS8lSh72RBCdNy8yvpcpp
P9aEvEdDWGzQppmfuHXGm8ncowcldySdxt5k50s0Tkshw6r3hyQes9yvOH97qzoVhrk428GdnFct
ycR8BbkqLcAA2mRJDKiN9zxAiRHWCESuLcoXPfYmh0jnNTBxW3SJ7tRxbRTZc+nMPZGfJc9nxXwe
ZVZPXhqfm3s3WRMwtGW2ydWvauutuzVChmqs3i1Zt2/90LZhljdgjyg9EXClFALQivhO8ZeeMlvN
GvFgq3HpSSreSHCXjyYdtUNfcFNHfV7SLzwO7XFwOjwovVeewQW8vZbo/iuIce5xGaTul6CfMJ5t
XT6qfjEPpWwHc1Mof7pNa3qNpKcB4vEkgaHSyho3WgPqmmmED+Zd45iqesTFm0c94FbUc6nbm85y
SD8h3ezULG2GZnEy3rJkmd+ChMoDIUcdS6dTxrVfJX+QO+uR7djDi8+4vzPsxPhqUca/6fwIadwz
HxxWhDe8QP5lRnywE2rgrvPHT4TTw70YCacL/aHVDe6D9T5ItZKJxrDrHc8DkoxHX1q3Ds4TKJp2
njqz/1UAdtD9wqLStTmBDnNmtK+aX9lPRWbZ9cYG1acvvTGg6FCAlpb1vYyg/31cCvCg/osHVEnk
F9w87qo3Ntq2Fo+9LVvbuRsKyi/nWPqUT2Gl7XCsIF6Yqcfu4BogQulpXpD4LLuJTAeIBavV5yE7
6GNGeMEBgfkyvCSkCjrfTmO35b6giX6g99Tu9YF2B+XYU8/hVaKygWtDt1EERu7qEYJAY2Vs9PWF
0vvS7YkXH5cZFDN0zZksJruZ/A+3aQYOlU7QsV1xjjmZ7lCB3KCfiLTFTVOENjbaL2TSjPGovRY8
2tw0yOttB4lqJtrfeqctnowgWhEQxlJMS0mI2JqnJSomkSY3cTvXYAcNkhbpqncPyvLpi93m1uz2
/WvrT4kiEGJ1fPY+rEz5XFyLopUjUUETFXS3AhJrlN3XSMOysVBZkIp82UytzUgWroLyaUVtLVtx
sAGxvr0T2031oNpl6ay87teopatJW2vil/wZGn3PnU/aIFmYT8Uik4oEYArSPLX939Nz/9SCwBqi
AKE+8qY5gCbHnflPbg6ozB903Au/61bcvE3qb42L5TQ9RLn0MntEkqb0mWTiLC+g6P4PL+CfdPPt
BSAUwLxL2gwsIaTQP19A7ix4o9Lc+yn/fgH138qTmjpVrjithRf7myn9/5DW8NzW/Pefb7/5uxV4
dNJs+I///I//u+TffSvbP8P/+Lf+8UPyP/76Y2zV0efw+Y//iZshH5aH8Xe/PP6WY/X3P/Cvv/l/
+4f/9vuv3/K8iN//5T99t2ivbr8tZfD9ZywDH/7/OswhxNGaN5//tv2U7f/0Y3+nOZj/bpPWgG+W
IFUH1/OtkvRfbaUOWQ4wvPSbBN6ttOpm5P9XmoPh/DvSEPYATDQe7Pstjx/W9lZWGvw7YTB/aQ1g
A+Gtvf+nQAeDoAQul//ONXtcwX+V2ro4Zzk3CJH45+VUlVltjJ3J07IFHxxUt16tOrB+DxrRr6qS
KrTXJgvdJnB3XGrme5MW205lezA7fWMCuUAXLEacJUMceEUSTVo2EucGZ2GIwDutCTwNUF/cm4u9
dVkX9qJaCUdeUjtkudSjAf6ECNuXvh9oDWPMqcwM2MD3uv0oA/fUyuIpu6GCM3hLlKTJXd7O3GOB
u9V7Gfb4QC5CM7vYN8QEQgy10AaaFhpaXvFw6IfHvqUFBr3hw7IsvxJadwqiUIbO29ZZMjFuJumv
IE8a4NHmvBg8wuty1Tm8XPOtnmW2E2stNmbH0LdKCpaRwiC/1eVLrQrnbhpM64BDvwYDq/9QhR7E
CebLe90t1j9YED5Mn4Z2E/yAkDQEzWZuyRiPV3JHgbt9Yr0rH9CYG4eawWHTBFK95MyeUzgms3HE
i6Gz8xCo9Whjz9l0qfMgcvppBKI9VRk/M/DIwN4w11PUGEJ/WOZGpRErTHL2zVmQTNnaK2U5q3Vh
U23aeEqxxVBq5//pMoP1N7PGMnYGjzq5QNTpe+tLM2VQN+V9Wprer6pLLB+917rct11VXy3uCvxD
NCIDMXrWAYBk6u7lOjcXvPR/gqGisYRNfVWxOUzLYUFVt5uXxmUylAN04c5NUS1amwI1E9wmUpaN
1dDlhE3RUNGU1sGbWdjsShLRNNXVnX4nakuSbKkq03ju9FS/qt57IJnZpiAe3wXpcFU5oAVwSSlG
m8dn15XnNl/7uC2sZoCxnusj44B7pwK+jQz2NMYYsN4lvbja0GEZ/HszXyusmCHQy3JcU+8VZahZ
olu0oc0MGwZW5LS+JMs2bcyPumIgdnWdtXDNf+WsV9HaIiwurDQUuoPxzLGihLA8P0jWu6V3s+Oy
mqzD2DPSB6FDSqHnuiaTTZ21fi5KD/WgCotheYMTv2A0x7Kan5rxxmuA6UK7xCNw9iZPZ3ZTbZ8t
RpQVtLNiLliznt4j5XQXzyvvYD92SMQ3fplEaBWePZAkRzerHcNIHzKoXoFVN4N7GKxH1T51BEAI
tWxS87u01hivNp+n/qZDvT2O5XjHiklhCfm4oPvbnllHZzKvejtkLrukFk109NCHPA5Q/Jvx0NQq
DlYixfMi2VfYaVdihadUC04+LvwDX9UWwOxUQYHeuph3qnSMzTgv9MO71qFA93LEUbveOxn/blaU
M+tN6sUd6P8Tt83ZKO6XWxam/pGX/kumNxviR8mswLc7BgerXkMyLQ7LUNyZfktLPPYg2DIbcWqW
/7E5VVAPZwfJSPIy9ZYbGvVAqHS3A1W3WZP7OMm8F69Kcvaw2uGckx+gQsY5Kxa1mcv8Dyj2fVWw
sq2FB8Gpd28QwhBSARJm7saDCZk1Qz+MM5KVTn5Web4z8J/tB8v4WkC90ku1JhZ7vxx3S9Ek8B6l
nkSl1tp5qK8EqxND5THkWaFPZNyARANXd54e2AsxryIJJN5LldlJQoJrYV0VPfh9oBji6VBJicUe
sjLS9CVeZPWUltlvcke+moWPysj88gGLxAbsMxaJWuPGtVHveaP2iMRD/lj4+3QNEWRfk04DuKxd
i0zBNSdgWLeakkBdnGQpIxPaYj+J1qOyaawOaSqMV/JwZNiiQHrT2oZGLLtPYq1Zg8emKMjTKmHL
y14GF9vKt2mCzsijVPcGnhmh37pFaDj2hVzCJ7xkzcbJ/bcKvR4Oy2I+TAEtpJXSzz2g+TGzRHD0
U5+sUrMQ58Rc/DCrgAqEv5GifsaZeM8EGWWDoBFuHapzlzQFmqWBsz97QdSZRK0+/CICYmuXn3lL
GEuWPnn5YhI5S+J47u5TNzk2JCyqvNwZQ85TxWK2TFUnYq3svklFuPjl+F3Pudwk0mZtb8uH3jC+
Ow2qDU6bh4+R72Emtc3kISVyyzjoWWQTMH30BLaIfa8gwTL1qBEmdCwMlsYPK4uKT2s0p02WQKLW
q/hODL3cVkNzZKItwJUrf+e0zU/Qt8ep7PUtLZub2iGeuVbjptEBjZIa/0d+13U3B3u/eGTxZ3Hp
ofmiWA4wE+/WqzG/ruu7dDB7IrBmNX7rGyxqXHSS1F14yXPV81SDNYuHcd472juZCDuAH2IozfWX
55dQG+9AHPvxFtZrz8+srYhO+q65kSfhOs5h63i7UW8e+kptbSoY1tTldjDdje2p+3QQd1YK8Yuf
MMyL5svzsoo6AXkxV/0wyv5AR0+0NNUl6OyXpMveEls7KjUe8cU8tFmLzb04NW4AZ2JQdZjqH0mf
Xd1aHJDCb2oYam/8Bb5/NDXrWaMRKPR67eoFze9VPWGnhwJQoHiToGdTLfYfN3Fiq3B2iflpj3Ad
OMGgO7EdzA7YjfO2yD+1V+1VTY8KsYFBTzWWpRfXtjLoa+rhMP0csNgOzTFDIcGiDH5BdPqic5tT
IuHJYev72SWzToBSBWK7bwQdh1Q4sSmppRDU7C0ABoM9bYP5I6dFBnsZ9RKzY5E1a1yI09h1taYd
fF0eKr+kKQmFBuuTXlRhJn9lc3qyll/LlO38Ot3OrHWAzhUhBpM46jCAIWjoo+qCvVrnB5XR0LAG
TTwmwQ83bQSovEsqiVLFS5aDg9p7gxPgB5DnkAUBScTkAhNjt1TZ4YaS+IgrGozFBaHNuvvsaP0n
BtydRfTvyrGBSgrN29BfE51Y6GZ4BNTdeBaqEa07LIqwXOwaid1FRmflEJjGxqRc1JceYpuqfi/l
b79yrziu30xj2YJK7+3S2TpijVZcjvi42ki/ER7FIfVAuNBlstfDSO76yuLr1d0ooNrNcTKOKvuM
Su686MTD6kb6ANf3Ai6oRfX0vtY007pVu7dU7Z1mqRW80WA5DvUPX+WhNPlMKJ+Zx/rCrQXTUESq
tI+uZOsmmgSXs94i9/IeXFUDOo1TEeP4uAiPUEZcIbHMzMdUJKSgmfKxY9BQg7rHIrtZZyNysunQ
rxmqekoFzEnuSDSI3GkEYKUJi/iEqCXIjHsCKE023RjZ7MekiNlvQaCaZ9XYTWw5MjgFGpefq3SI
WqzTz4uVvxntM2TddRDWU9vOkXMrENOGB6R+JzKhzt5A4x1rfBPYQWT38ogZBSN094DY9dHP1X42
848Jj8kw1lstOJuTFmWrvjNzCoD57CuK6tFpPduWrbarPvzcDvRtbdc8D1r6l5ygRlj40jXmQV/L
8DabbktW5lDnqR1kSdz7dji5deSpYestv2xM6Shhqm2TO+MO9SI7feh3+V6NGRnZXk7PpuNwqQsy
IYuatjDzO+2/Gqy0O0b1jEvJtuLaHF8bq34nuuKDDNvkiGsxRu/PEWBwXpjFL6tp4jxwDwbRmeCa
PDM4FwhWCIj4NHlygMiHlpd8Do7ajAojVEvWNDeSh4sPuDFOrGkrSzec6wuijqudXpP8o0EB5tt3
VSl3qtEOjuzeJR1GdQVWZtJOgSzQSqGkdcorgLGndI1LvY0dOibF2iCi1/ttW1MYmhDezhnz2bnW
rpiX2M/5Qhzt2ZvWA9lOG+HmO9N29rM1RqkZcPFMYlMLk9okDVljy1OjsOOucoBlWy+hllOEnZ08
et1HUfvIkHx0gKv9aPm1BeWl+RBLdFwSF9+lyw3MMA6F7quN551Z8Ij2TsO8HEvcWOVrp4YoXygk
noOrs3Skg1dfAdSCbXxKz75fbO/LSL8rJKU7NPgGRuLjaPyyWvPTKSFrGus5RzO+rVePp7aX0MGz
kNZsyy5sm876yBIjefdB2uB6/aKD8jKX3Uo2UJib4KSAc0/97CWvWZug5sVNtFzkLMBwc8EM4Q7t
YRhTHpiygTlGQhpZqbNyTLgnyy6/NMd6mzifQ1JyUXZpt0vSVbFM83tzsb7qmRzrOe+ejNnbtu20
HoNJ/jK77HFybPBEvfy5ce1FUp41rQ5NY0KcnT84y03GiawvGfUf2WlHwkKJuG/QEJVeVCT9T2dP
uGMp5Z39i+ma18oGJapKbRNAzoS6jgG6oawr1c5A//IeKm+NTUMrL43qiqsI+oDwfMdkOq36II8V
SubACAtojyubLmX0TWAdRjIZn6rBlNvAb7I3pDnlB3b1DGZhrTa5bcqzWzHWD0JbP7R0wIChlBaT
du9fCJGhH9l38PkYplDyZs50t7Dz2pmwyWqKCCIBedUQdLeRUa/2HyUygZyzaKZrWVg0Pzu9Bi+8
+j43VNu55OdKENMQizCwsTEShBhLEkqMM2ZRHQi4KRE9B8Ce8+hHyVCmzisZEYTs+kQq9DtNLNol
cdMcfBcdWIrKMJzzgrkDnkHdi0mVpMRy5G6yMcEVmVsTyzcw6dCPOUpJoM6wxLd+9M1+TTFkYsiA
AS+RoyI8RN3EwkEetPLSNlbAH0AcDBa/Rs5RjGalySpqV5q7Xy2fqvDlRsNsqlXS50MWxJzB3QHv
0g1lu9upZNiY8MFFDKnD3i1yYV89+C0znAs3P0C7ZyRjp0u6X3qvPwVjFYCg8SSQlqs1jGQtyL7e
pVzRJWFU1J7OrXdN0PsAyAbQvxV/uB+ZftE7Z81lTFfe/M0q+gCEVC1+PEltKu58Q3PcLej8uj47
NoqLaJkdjQ0yCKD7gI8Pdce6FtlQKa/YCzJr69rcS3253MZOiA630IU8geXyAPO8xOuI8Q88zfj2
eSzrh8FrC3SeLRKd0toXeHM7C6djZ4iLpiyiqCIi/Kb5kDSwCedimnWqBHokFhvs1oZiv/Zmr79W
y9BNh2oFrX0qsCkbv1ngMu933sDbqEnSHJ85iTu/1STMnZFs/Vfqziu5cSzNwluZDSADuLD3lQBo
RVEu5V4QUkqC9x6LmE3NxuZDVUV3VnZ0dXTEzEO/phFFErj4zTnfWfaqZuWIw6dpdKFcx8Swl5Z2
VzNnDViv9toJuRTpKXE81fOu6JKMNJXOaeLNaGQMKmpOE86zqnDOieWsUUKd6E1vmOBObEr+iJJA
hjnJ5obFd2EtSXtG2QM3WqbKwoA3Tc33EkEHOUud7PpjMCFj2arLHBwayJqBq9fMrHd5GFDrzZ2Z
aIilVPtSTY5ZecC0lDsLTyvBqrJ/F0IXt1j/28+yo0LJJPvfrqki2BVze6zUoXypsPfE69JRLIcR
AJJwwXTYMQ+TGY2+WRVrSuRS363T5eOQBOFtEiDURC+LFHNjTWGzteJJHIo5Q+vHUv85zpL2NEwZ
U9VWbXxDxeOFvLJjjGUtAf1DGmqfnRXIg8kw+b7qTOcOz3R5Fl1v3uJBMundilE7Nm3VN76Vm/Kp
GxPzti5GsbbdSYpI0mybjl14OzPYmJP5aOV5tX77IyGeVWzKG/on052UJDm0WogkPrJLom2D1Da2
k606T2yZui+1cbjWx0BlI8Ey6r7AlnQpIC1s63QWp9wI6Re0K1iMTL1sgHOQX6v8YC0zJ93UqDC7
kSiI+5Tj8lnSPh8TrQzvA7S+lIcYZhhlDUzbTIrx6zwW8rmFCsqjOg4S6c3BFL4VBRHYQ05vnLSt
9iO1M1T03aDlj0k6m4wZQ4UU8Coqrxddaz61sLhwHUGrQF/0xZ5a40Idl6Hcia7lEcPnbG2hVFyr
AF87v+B8oWgPq/4uqXMNFEIbGi96iWZ3k7EZQdVROdYT7m+qGRTIqBf1QWP0A8DWxdJL6lnZQwLG
/zmhhiy6aPzOzHVclYbqsMcYz+awNCiSjYtupRxXiFV3laoHSBr6PtsCwGv3jOH0g4kQ+abRHEQY
UGJIcXmNmjuEAAlqeV29YvI5g2PBq6vHx5q78Khbi76NIUObmz4sKZ8VLf7U0oUSZ0LkfBRZE96E
oWPcI5mnQTCWdiNgIT9MakTjywi63Ya9OZ2zPjRoW6u7JTVYhpt1wM0Fudwc6K/4vLtbnROGsqMp
/HF60FMmBIIRwz6TNYlUXYkKIiJchW15TXtTqdMp1YEC1XC9tplORFmtw0iwxkJ1BzNgotqhmIrO
asbj1Ex23FaZpzYpG1nzflXmjeVOmeRpysOPwsh2LTnPyqqaaLNDLud9Lw2KCrbr8RL4arD0V6PT
QjCKEa9BlhJcnAXSApuBM7L/4Uw0Dqr3ZjZpflL9w8o75SkJ9SjfquVoPaYZp5Ou+YO4Ceoufrba
BF0Ta8dpyaNzPk/6F0B1ws5mQx1ONYjPZ6S/82dm6NmLZnQo+SC8O1PU+E0RpEQYsqVs9kPkVPLQ
ZQpL8bxKi2nH9ZlHhwFQwnNmF8kHWp/okqaL/gOJDDq92kahZ6dG9l2FO/eCEqvCWKXqoTsmrfIW
NrXdk3I9HSJUgg/aohGb7ShyuMwiXG5HuwsYu0MUwhdjpEcRU8byj3Y9ZNu9OhnWR6Vl9lVEhaT5
I7Kkt6Yj8CYZu/qiF1m+d2pT3cWLYtNz2cuuUFT8JsXtNDEf6oPTPKPyyboIs340Rc9zk2u71R/m
SrUnVbW8hDwCvQD5kmsh5SQALpYHFD5bCAvHWl1CAmao1lifcktOcbeNlvo8jHnL7JkdfTiEJ8Za
ievooeUbmaZBbWfGu/TSekQm4k8F/AqhRB+djS7WKNsTqr/UD/q+25eBZXjpYhrepNhXtmRiH5ry
Pgcc7+LQGvYt+zFqhdXxNvi2SYpkVgbfLUwsO9zeyRUEIayNVbdKr4gHtdvyBZ/lZwL5KclRf4g6
ockqimPPKN4VA7zKVAuPqGkflUzx9aDW3+y5Z7BEfvPW6ikL6n4Xgp88oNdiEDNa3zWLCx8Yin3p
i4RJi5I3W2Za/tyzp1ccvBcMeJuLVZn3wxiiWVaXCjmPHbwLpzixjPBGs1t2aqm81Cii9+U0bQyo
t1tZDY0LP3vT9brtO8NHYo40F1Lsq6Ilir4bboPQgjtQ8LkMIET83hmeJvbH3MfmNUOb5JHyM92V
JvpIjneoWFgPprAlK8mZ7xw98dgLARiJyu0wSBRN4Br2pT6YB5X18UEy7N0jLh9ekCPnlNYNwwo9
VG4yBHhOuWv75hgy2vXntbnRrfkWZ0m3HcLk1M86BtNl0pcN9FcCvJrOdid4/l6aOdS/hrjoDbaM
KV4jPrmXSvI8M3KtMDW6zvjDWUaTgYe6XbWwB02g8pyZG452qsEn7/xOtcF5hMPkQyry2ca8zg76
+hpV6sbsuycjZXRey3objIJdmmGON4pDyiJaeapVxUpdNbC5A7Xp0E4d6HBmj7immttx5Iphq3/N
SoGINMdKtsS3Z6g+0upeBupZylY7IG18aLX5SoTTxzTZR2w0J2exr5IqeZS/jfrG7p4KXiUmJ89u
K82ePkIGdzizmusWze5rsipLLDXNmFE0/Z5zt/dNsCYnJ8ekUpDl4o59udxaIkUoYcOj5U6L2C56
EgPxBhQLGbRteJ030XeDIT5ovpz5vaCyB3Sj6i6IjltWhHu4SHtEqpk7OBNPp5HyS8/3adv46N0v
hdn5gMCeOxSStzNRvnozF7f4gcy3ckI3ZEqBay3gpKNaUhH2dCFlxSQMaGwNWcPZ0PrjYmwaqyy2
us4cM2fLshu6rLvCg3oUDPHcQR2v26DtH6VMo0ugtFsTV8GdBkXYxzaJ+a6ajI02zAvQROetrlkr
unU5k0c1Iud0W+TnamkwENOQNKuv81Jr+wKVD8m8gkHguBv1UENQrD/0HCXeFE4Is+GWvk8JTFyr
A1Bv9sWdjrEU4d8VPsk7pdXeQULtMo5EhyEg3+hR7wa8kPdpwdYGTTxQDXGYA+UUpsYBqdmhk+Vr
NRPhXAynUUHUGIBR94yqTH3EfdyvVcZonYNdZkSPt5X6Qx8Kr8p4N0lSf2i6flc16anU4wsQH29O
UMYx4rd2dEvz3orUaDuI7HFm+IgzQf+OlfWId+tQpCMKXSCPjAW5EaZItI9IYdonJHd+WrN1caIW
VfCIck2LFvNkN/VLEkYno0xYFrDhXty6m/qtPeFC5rkMK0kdn+3WfkIidU87iwg073LQTuSuVs5h
xFuXGkyMp7Dy+iS80s3jGFUncIHRzdiryOhn85LEHyKD6L5JELNd8D9t7aLAJNosLzgKp/emmczL
EI/dRxyOveW3iT5509Svk/S4lthyuQUNjI0MSTcmepDbvAg6ymBnko8hLYhyYkOuXHRcNy8lgrc3
dZ25ZfyWFv9ovZ/wgiLWpG5rcHBLUXtVruArEMXcUcIUWYurT9V2phiZOgftcMEV73hOFalnzbJS
aIY2CykjU5cfdkSJwTwm/6QYDdkjJoPbwRjlAMu0MDyFSJxZkwWfsL82LXVQ3JXjTlCYuVFnJS86
KrjxHID5Z7iJNg4dZjFpblZ28+/whf8Hrcil+izuu+bzszu/Vf8BYhC0ExbUzX8uB/mf/84+/+uE
luTtB4fxz4KQP/7r75IQzbC+AZ9HFUIKA4oqHUXG75IQzTC/ofpQGetKYdvIrf6mCDEM1CJ0OrbN
3yMNtdCR/KEIMfRvFj8EKARxXYYBvvPfivj4LdrrJ0GIFJLciJUDogLoA0uyCkZ+QsBA6LKYlSbN
d3NI7tIOIiilP7MiM3kvu77yIwMlaN7X1XuXdHKbFnYJjtKwOF2q6i1V29nvagKpkVqa1zMqLeb9
Rb0pEIadmdCS0Qj51kBe4Ddp0W/RZ/R7JYKDmOfhvBsmPWbwois+8Q/GaZZjeaXNE257RrW7RdDY
hK1xO7cLwxctfdPtYj7kbcyrLPw0FBmMQ62K1XzHZsFWkmwPvizdLi1GhbFhbpUO2TqQTZmlVgEd
VRmdyq50PI1xJ+rzbCPD4rVuS6wbSxxfO6nZHGwne9dm/Rbb1FXcJB/5Er/HcIQ36x/w4H00Inpp
Eji3TslKjVaY5K/6vpfZlaJSUujJguphWtTNoJSvkTOH/lByoC9mVW1Hpiz+YlipZ1cIMxG0fQmH
7qFgeo2GfNnHZvoezb1026i8Z9eBBpuZqR13uAcGObFxK1uet8m7beCtjUIG4pidcdk2avJQU4Ef
4jyOLk63sEvqymU+BWY376x5EC5i8ZtCTyKGyQnl7GQTaAmFCx1soF1NlXXdk0Wxm63ppqpf1Y5X
a7PiNRvIszRGx9morNB/+6PSyl7HubkvZmrqpat8UfCPTRPQwVjDc9AH5QfRiaXnaOqAxLw7R3M6
erQnNm0uDbYTWQ99EX8oFmCCtsle62mstnY2T8c2a0BT4zVEnthpqVf2U+cPjTK7bVDDvKbtOHP8
3goZNs+0mhZvfZAoJJOvdWOYzuvv2Gev6yPekyELsVwtca7yfcRJ1BNG2lavVSLNfYmxeFPT1l9B
aCj3o2Ma1/N66Ux6S3UFYUKWQ3810QFc2VZo4NlZ1od9a+fiDoZg9a5pan0bL/1zNZrsShhwLlLf
l3X8jpWMXeBU3kdWN11XU/FKy38fGAnr3qS4b/ltk7p9RpF7o2Ft2yzjFG1bRqt+IvJ3u08/5gT5
JAjSyIsNXdnYejsdofIaW2MlEEsMs24eKceooRqcuRRExPvtivRDlOaDZmu3tInFzszLdFvGbbJJ
gde57ZzG14AFW68UZuZaeWo+AncqrhIotrjHUCW4yZzdiMbcd5MSMlYnunPmPptl9AVi+nbIHBwB
fcZlFxdfZmUpUEOB8hqCFryy1IKMdmPeAqvFMZVMqSfz8YzO4xX5uOop8HH3WcJHO1U2C8nI0PS9
JM3CC5QZW/hiUrUH7DO6cDmPJtfMZPJ9qrGtbzM7CPksOu2qwoh5iUVb7Ja2bdn8BZlbmSuAVTaI
nYHAUk87JDqn/ABTr0evdpJluyxw4YqofgbavS5fLXRiatDu6jKk6SvlDz026mOgxF8BFheTmc9G
oyPOjdiie6zNG/rC95XjsloQDS+DzbIDbIEAyQHDJ0JeEU+G4anK8sgnSZMp1TOuPVzgToqgl0Hy
JmLQtwGt/0E5glEh/XKmbHhEYILnxqBVNWocVHHMr4bNJacxJ2m+D8V0gGoSIS5vnqk33huhvjkq
snAF882usIrpWAd9ShIe/8hI6dQwRQnXQYC3jtk5aYtBgKfFhJ44pYo8zqyPvZr0+xTjy8Vx9GXv
TEH93JcRGzSnKq7yoWjeoahSt8QMf4OhP/923ZhdRIGX8jqFwy0lMZm4StrMTG65yCbOo73izIS9
xrHcmUb/e3D6/0PJ8Z+kPdXWlMN/XmwcP5v2c/5TkbH+hz8yxMQ3FRqqrjK0scSqPKWS+EN2Kr4J
hMOGRLkuNFPX/646NeQ3YWlEhYE24DBAMP/3GkN+05B/I9SzSSDgctb+nRpj/cV+0pyaBuWyw0sQ
N0l9QVtIMfNziZFwXcbz6pxkXEva84Kvju5XKSt/Nphhrmru9KVcyn4vGCHK9dB3ELRrDJLVcZw+
QH3WL1NDv7qJlPQhGPsc7VmfFE+NioqVAAz5ApjTvnGwcT632mgxTlPejMgOfvz2of9b195/WiHL
lfFXV5bfjm9dXMQ/X1u//Zffry1dfAMGRpWI+Z/xuUG5+celpavfUDmjSLeJrpUqaue/la+KML9x
RcG0csi1o3xdg2z+qF8VYX8juNMUKuR6C5gQauffNON/z9RCDf5PM7a0X9PccUXTNHK18stoAivl
Lzw2Qhd0UUFN3YRqCPyjejCAwbH5ZjE/7xpwExvHdGyfMo9gdy6aC+iN+ASRgiGrmsrXCcHuDypS
xlGgxhPEl2ktDmg/L0OvWJuZRycbakLgxyR6cqwYb0X8TtGsb0HWH6F5E6wYOH4+NF7SmQ+8lrkj
Ce4g5mbbWwGJ2IU8JaJ/7pv6ho215c5OFHnGJCZfDPmD3geqq0+N8ZgDU/UjkroyL+y6XMUxOQ89
QBGnix6SXAQfTcwqiQVvl5X3U1Rk9HuahfDAYJJ1z3QnYm4DYl9VTLb7+ajW12Fh5zCbmu5GMdFz
bwT+EbFjdcfmlzVWHT6KUi+Y9SotIpu4bmZSf0cg4B9GXfdYzdoBGcCq/Ed3qaw662EKNBPagQbh
3pu7UTsToVNfsU9SeK+E9QxPPZ2n9K3EtnZxiqFoU1WhiiesQWOyYboU3kZMwc4A+xCAWQ6L8aaC
c+cJ2ms8mrAiHhZMif21PhVwiwJkXAiGnHCds0+PeCAlz3krP0Mg2fHat71ZLqhQkKqGs6pvRlVp
92IswysuHR8nLd9ilVC7lY08KEB2IOK0wb5GQjri8S+S2Av7aI99zNhGdpV6Y20bJ8hQPp4atBrJ
qWvSh5oVaYUFFLBFV5H0uSy3tgZ2BxLD02LKaLXJJrsmlpLErNwSYJ8Z55ORgNdbe3KgmeeoV3Mw
JpsujzAs26HsZk8pDB0F5//xOfWf69HQ/9Kj8cBN1MeffzrM1v/x+2FGW+2g82F+Q5QSTzXB3/z+
nOTAAjtqY88g6YjzbG24/3BnGJyAKo27DRRWCINe+W9nmW7y80zbhCRMm08kifHvHGXrY/CnTlys
Ph8cILw6JGte8peDzJYgPyrkVeAMkpc+gsiQyVNeg9mYxn/BlPydUvnri63pboaGXY1z8xdbUdq3
oiNagrlSqeTLfZ5UWnVs4f5H+O9LTKGcqSgQI1MmXw2uO/rESB8HKF69s1fbnDVLlFumAeithzOn
OHVvwkEJk/ZG1KZTwE4pOxLblxR9VN3mSGlFHXT13rJH+6zHWV1e0qgTV2Ybd+F1ESWYN0eJpe8U
mTMmdFafND4DKeizJ7qFkFFNUXnuM6pATAVJHx16k63/CSpNjKTD1NMd9sjuJkYPo23hgRX6sa9y
bq6sqPN8b4zG2iUItlnhWkGQ7oIq0ary6kUCFa4JI110LBetXTNEHiI+iqRv9ZukDJ0EYfmIk9pq
FonCih/gjiIbyO0pF1XzBjWhjukcNVLOIx7Ag2HJsveabhxJE15UI0UFY7EBuiIaAxOgl6EYcGAF
ETZ3ELJggQkI05SrNnVVX7WsdXekJSBh0UYFAkkb8iWigU+kvTFR2zyOc4/qfSkH4ylREmMD7V55
D9HJaZpyWw2m5ZmC3xRr+eRGAvHPGKODEu0Cp9tQGFEwhkD8EjATVnjFwbF38YjJUymYE9KPej3i
UsbV5jV8wrsQCLBHBuyjVHT4OioUlYXtP+bc56i3H6w5uVOKDtOPIi5c4+LcVgJp81IgvST0PTBU
N1dbiQxYPdSzYx4kJHLEqTn470WGLgIhmCEE1MRWf5TrUHiYxBYDU7qBXrWD/IXh1WR0zQh2mMb9
QI68F4/krLbwhujxboUenWKMRFgklK3TZSNTZiwyDN4cr+bLZt//EYzdxlh1AZpWHyk8580UtPt8
ycUZO+Wdgftjw6LzLWrFEfbluXKyyoPUN3iE1+U7rWi3Bj2gQ9eVTD0CXk25HkiJhpd0N2vhdYp6
bV+13XHQkk3g9Kuwlqkv6OKzEtDHCvOMeKeEMTDv7HHeQ826aAu/AU3WVWnBLRDRpwaqPIya5qHp
h3u9J4ehmK9nHVM4GKfvrAVO4MP2Cjl6fk/bzOcXHCZkHd6sdM9OhmhNIG1bBFw91aLjRRnDfnKM
XdGtwTdTgXx2csiPROuiORQ4GF8LzPyYWbMiejIaXPuK7C+DM5fo9RVcQsDZJHZQAJAfmiKRVcoJ
ZmKd7FjJf7bYbHjs9oOH0dXXhfCwvm+DRcMikrbnSssfrJQpi1nL0yiWK0BONyVivg1FokuwzPUU
gCTJZ5OkEzU1tqycgBpU5bQNdHR0jtAeRQVjLHa6iRFdu3OyfmNa3TO/6JVweCuyU39IxiaI38ub
JY6+ALfeAV9YNpocdk1tnYqsf7Z0MAA6wDpCB6NNbLbvaIeRfMJr3/YGAd5QMBSP0dEZpenJnnnT
LBrlJqjbd301x7XBckiMuEWvAZAKrNSNjrxsx6blRuYBa9dkSDb46fa9gsxTR+SkkZiQl055mtPw
rtI67sTJGn1hmgt0hbLZ9A3EPNBWVzD7GxcX/OLqevoVxpib2kE+LikaPm0pToDOXgLoMX5QAF7I
qs8yRhUYwi6Bd4NI2mBhNyXUZjlrHBQ1Hkoo3Fe2uAyLzp908amN1IrBjLXVGQ66s+2gNevlxWi1
YzTr5B2kJzXJUdJJSGpDcNumCNuXmjtU2DmSIzbMTczSd4At4qa6+RiyzuXvhsitFLwaZSAiWKrW
q2YOJ2Gmzk1gC9vvqgL8aGk/TLVlH5J63NdmemgxVLtdWO/p6XzsZId54dXYws6uSI3VHqEtdymP
6U1p5OepqAMCIhO3KVN7r03JwcrtjxFaGtR4PLA6NR/qvtS3o1539SBSPA6LH0umecjAqI7lVLlF
2nd+WAtc03K6UtkquoYxJIdiUI6TM/ObRh2wNNw06mMEX2Hf2/02CCt872z4jSS4xRqN2aD5QVzg
Niipass4Mn3pQNFtUUzZDnU8Jp6HXJWeaEeWfWMXuRi1EMWwHW1rx59RBfoW+Zg+D4nimmu99IHR
Ntp5yhYUyYj7LiqqY0/2EZ68jKJVr5DGkpS1zaz2aAMr8psAKTpBYye0MGx7ybVrpP2lk5swsr9O
eS6GIiNhVyMFE6v2wSmUY50U6snEVE/iTkAGRTlFe5Q6tyH0AUPoZ9aZDx0cBnbE9q4hmQbH0GI/
FbLWP9skV2DxQvtdxgwoW3kuInisJTYs1uTz1sHWDQnngYrb+CRnR/VMq77YVj/fMkzGhYb7h4ff
+2KXL10FBErm9XxIFHUfINmGYlrto74Qa+iA4zdjecDop24CRAnzFO7H2vwa0C+iiKicPRyn6mYA
QHDSLARTKZ5tHpFF/rDGrex6Ei3dPgOzCc9x2QKF+17Y6PP6IfIheU0Irqo7QaiEZ8TaeSmzr7xY
ENH2Fam/s34dp9xQOYlmmJEK4BQLVrG4MHnMNv2lly02tHAG+BTmxVNBrcZKoXW48VnwN7J/xBFW
uBYrO0aMzDdhrs1Hu6lOfSibA+qj2JV5TCvYAtgIke5HdvJSdIDE8A8+O3MlQRgur2GV3yocTwGD
UQAIsjkLsn0A9KTGlUr+jCumVfZq1OixjGS/ROnRKeNbQonPjl3cm06s+xqgufXZN/pmJIw7oh/I
WMzVzEXvmd071vJiTr3A/G9gdshw5xJutFdCBXPGkPe3a5TayRDKuWor6cGNecE/yqGpqf0VSo6Z
09yiox5z5WPUsx/9NJXXIATvzBgwFdrF3GXbrz3SCm+L0Yx3rKVp4BbrZSnyaqtSa28R+TBbzfna
QQ/oCDC6HZbSjoIlHf1BDQ5pp/sOYiZD9BeGWG+jAXy6wz2J72LwrABhW8b6H8jedQ+EZkPriJK8
4+GQY7dC321vUBp7obEA+8QHgkHtA+ShL3XtBF642egyfbNS/bI08pJ08UM1GBAEszOeloQmNfuR
SlpGsIWbEN+nFy/qfonNGxr/227Jd7Mwnol34+1SXVDIRW7noDGaMvWtc+KVsmk+8m5JIK2n92EU
31W7azaxPZ7ISn6QXIi5UJuj0QOnQ3ateECJ40uOiJIA6gZgXVu/wC+bYGQF4rrkl5kO+P4oyoxq
zvodmd3ku8VOkvNYcRQbGgnyt894FHaKfKtm2ZPOWX4XgoeazjkPHs3F65BHgD1M81TFuWrtFC3A
jYBn1rb3hoVdGL/ekj6NLB4GmGEWxDLXCKV+bntDpSTUce0kDTZEz2C/3l5U2Kty89P46eb3HuTn
1PS18/hzZyINsbZUjI8MBpS/TAuHUJqDIpD39LzeCai0c5rSVjkntAg3SlUp5xqnw+Aqo5L8i5f+
BfZAB4ZeRai8Ufau0BZ+MceHheCbyyLVLYEociANovRKrverYoiCELz3PDVEygXt5a/f8tp3/vKe
maBJ2L9c+2Ld7P55Qlo13bBqPLE3aqUSr0IMnKFM/ld3vOPAqVFqzPbsZSyN7QZKW+RelKvA/WY0
Wzoc43sUy8NOqTP9OV2fxKOhFerGzjtsymnnwGidlRI1UYIkI1KpEnI9tZMNlgwmsircdzrrMqyA
TQ3TzV+/u3/8VGmqLX1NR4WI4JhMEH8e/9aFHdkZNFW3y5vssTVl9jio2V7JyeTdK2TyPFt16qj+
X7/qr7z/9ctks83U0hQaAKNfp86IuTssgkQpWsmQxd66M/uu15rRbhvcunAqxTAnm9IknxyQ5USD
M82OYq5HGyG/spb/Km3jH/r734YOTBI03XRM5gZ//hy0CHOr1KuOkLYxfCedjHTOCYdv6OoCfbDb
2As49r/+FH69sExeiWABk4mCJFAGfMSfPnuANKhKArDxBI0dc3tfBL3fl8//4kV+/YZJgbTJMIBR
YjkMhM1fLl9z1JcWSRAE1nu5zbzlcMktb9du3l+HY7EtnxFU3fLQ0MhAFK7r7Dn0t3/9K/Bq63jk
53PDXAUWMHgcpsFCJ6rpz281TWjxsHgEmKHrEzGbDyAqqE1TOhPdLgPmpWPjZYp5nKIUwIB5QIo5
uLkTt/sZ0Cy6bGRWBXPOTd1xzJW2bI+THX1ZSn8Iwh56bY4CgoNdT2/RFUWe1mYJNWv0BIgr5Zg3
qp1hZZ4tIwRv1rZlaAC1+77MzKMdWzdVMnqW1ngWZMauEeSfVQialeZQ1kCZq4R4XkK6EJ47PK91
HSkTJeKVY4Hvp4nHRJaPN9AVnwFs+xLuKtSVH4uen5zBiTyal+vMGp8aczqaZE7yysMTLOMX0RLe
NlRPgS6OoBFOCkccc2o8HxUt5aTVhyFX2Kkr8iEcBXlOfEdYBMgt3MHmOahafZGDYZ+gH/1IhLJd
OszOY8hUaoGljNQzudei/BqC/HaOx11rO8dch4470XtL9XUM6nskSW9xDZM5xRUz6ncx/Md+iBvu
tPYl1ygO9eaJT+WBVXsPq9zZEri8S+b4SAjvMxUaXXN4HeWzNwv+MX4mxsX904BxNE0AhtKPbUND
2ZmRgnh/PAkthl5XDZ+lUT5wWMpNiqZ1jMdjQLy9y93pKShzCydE0FF1/hIx4I/tu0gXz2YaoXXM
HxdZHvscmQKySHVTTe3WdmoX4NxqCTuUjfCGSr4Uk3kIFx5SSX0t5uRpDOO1Nt6nw7iNgczmq4+n
10vUfuN9lgQbck18tdVeFcveOy2wXo0vdsiWS9tmD1GoHXOjzrwOG9JiDIQW6k6JJnYp6GWS4sWK
GeZgHcJlQpnm2mp0T0H5feza2mMiV7uZylXEwkSDrsdEYewu5JY8hP08busawlwcNNmPotTtbaNq
V0FSorIoTtht/FLFdgrPFWqhEl+BQzxOEhtWkPMdO6pc/Jo5xRI5O6WZVxtlt4PqAo071t1eb2+B
znfXxaRQ+XbJte5gP6mXi1K3XPJz7mzJDCLClaADRwLN5z7rZzvZVrKEAYDac9fj4fWVEKhfRKLE
BdTR1ZCQnBv0CwOKZKUjjsk+G+gw+5aiD/biwWiU7wbTsYNR98otw5kvMGkIPJHeo/h8LQ1UvgSm
L66aI4/sudv8uIxf8PQ8WHnAUgSVi9fyWajILjkPOvDMGB0iDg20IFdKYbldkF74XMnXIw8igqmD
XQgSqJhR29TlZLkxmA9XFSy7Qb2hKI/PNouFrFzE4zwtCT+xf5AVj5kaL1ZuDuWTU/FEqhmzXTUj
ssOSMhH+eJd55Gk4gPdBtbdT/RUI81isprpCKSMfDFiKl904y0jejW3/xLLmDhK+G7YA+u1Ax1yt
MyKruNtpxI1nyGL1Uamj/eLg8dcjE3KPPFfJ7Gu688Auz4esYnu40RQ4r+rGGsyLag3XOEReWnI1
eq0GyjnttdzcVRhJ4Gyx+mDWuJTzddxrl0CaW8GV0pTxW1l1x6xRfMH+Z2A+odTTllwWt5jTSz/H
73kBLqhU93Fm3ExAhBpnObUzTHwNNIgqy13taC/98qZF2lO/VMlRJp3R7Iw8U6KnFgDqrhvxxdg6
7cHYABQresUvEXch6RIhv1xc+6CUd1pufVoK/EQafszHGVG06H3i5RCYBQweq6+UN7sQjOaacHSt
BhFOZsfmHRbuhpEwH7rkbAxFdYKaXdxi1KiuWe5Mu1kuKWPh9NGgN+Tin9NHCbIW8N00uaBVkwdN
pvUNQ+SPTtEOy6AEjFFwe4/K15qBzCxwWH3eMFbHw5IGpAWzj7Or0nG1SVe/poUhyTHqegacQcb8
bXLUc5nSKTgpqb4kmkDeGRATRctyBl/53RSDdqeSbhEw17S/97HS410yWjTQo7ghFTmTLtTC8eQ0
JTWlbnfv6IbrY5JUM6NIzNVQHVM8OPYsvNDpLkRwF8Db24MlQdAMquEqa1oDuHQAiICAN/NonWNY
+P74v8ydWY7kSLqdV8QGB+P0KHf6HIPHmJH5QmREZnIyjkajkdzRXYc2ps+zBEm3AQG6bwIajerq
qsgID9LsH875jrTuIoNL3EAQTmmPEnazCnYF93umyzPOQCxaYYu3HKL4Jq8GeMaQEGeobWzRCPsI
MaEPAd5ZL+of1Gyelmm8A9Jv6U2I1eiLFLhfXj2ag5MGGDR6iyFw3ZN3uXGKdPwe45nbzmEjrU+Z
E6mNWoCZ57QCaFja/jvkA1xyhVgdFOq0588EA+EhbGpZPDKrEtiX8nGvHKCZu7IXzgRMtPGZKFZ5
v14WMZZeArUT4RWSGPmO+/1xoHK3ThytSIM9snfrRMnIl5uJLFWiPlMBuiEXX5rM2voYh8Z5GAns
3c9R3qBIrFNixBlYQHBRudoXNnYslFhdfs/8JAD/scK/K7ynpTN4wtOUvmsAs4KGWM3FriUOiEFd
5LaPy6r0R9bL/gH8K6CkPrJUUroRjqe5jT4VomzQnLJ7nrs6PWVFeeenFDMexOAonwp03MQkEDI9
z/HzRH3xOlrZcB7Q1OttPBb1U6UXHuTSSWbmVgiT8T7zMGKiHea9UPl1mebwQGrH+8RAe45QpEWr
y9LWbood3nV/Oy0dSkS8wS1Y3G+5Pzw7sW63OUhOlIsmeCJ6SqKgD+MPMLFwk7wiFX8apPqvaz0I
8DXeLW6kfGTVvY3LcCe6HtZyiUOi7aP3vu0wsfA4bsMBPWI/zOUxBgJMfNfYyhdKETI/yaw45caX
z3Hd5G/2opfllXSSbNqQJXHyQ3u+N0UvvjWaUB26wXTv4jHcxUy6Dk0ZV4jFoHtGbjpfSwdJX7XG
5ihiXY1HXyzegeYUli1XEge6g8Jp4/E+H6e463fpyIwUPv1dE83mg71YkMyrfkEXsV6G0WIEYac3
iHAVR6+c+49DaIjv8e2OiFcKPCRVvRF7SuzyECHZgzF2qfzuJx/N9zmPH0rt7tl9gQDoDuU6H5xM
hcmNp77vNYx35ukDXn22m78nP2/u0mwlgAiXGjUP3MgB++wh47m83Z7TKvYee/nL7HKINje+5spG
7MKOqIcrAmSkKCekh2YCXxn5T2kVoARYYSz2od9d23BBQVCop8YfcFzUzjG8beQLSR4WS7qbEbe9
aLPe84YsWxKLB/DmhpH2UP3k9q+P2jY70mGjfdFWP3FxsDqLpZ/0rrkqyBc5lks2AuBMjf6dBf4z
CmVF6zKc3aa8M64xWybe1yqKv/oyXhMLN/XCbCaZfHSUbGEWVkvOscRQNZDkgjiNB9DKzL3dDLgH
TXwuiQdhezXe91EE9QzzNRaVo5jifgue9DCLYtrNGSs9dhnchsVwzKAxkK2zrm+Rk76JjOwo1nYa
vrV5lSlJap7fcu82ssFERADB1qHd3yil3R+GIgw2CBWlR0zNsWUJY8O9csyu6wVqjSL2i6smxpVd
DlJcv8NhUfnRdZCpdw+oSRysybc/GFeO51ShsyThfdO5sUR4Tf26YT9JH9vLBg4fPN9tuA5+eOJT
aDax6FF8NuHRzBFsBL3aX8OQ51O2YXf0qyiVPFjMDB6BAz9JKeYHzNPei20stDBzdO2UrAl3FM2P
wKj7aUbfiQgUh4u14gWmUs386q3H2jX6BXQ43NnMTEkOTQktaJzebCpvOWdkR+wxSPyIglHtanvE
dT9HoXps9TL9gTTcJZws38tyCs8EVXAg29NHQy7BccHDf1dnvEepDQ7GpynfI1DpwC9Rsho4Soly
izIhlCXa1x72iHrKrksarzBEQ0SurfwFHWp+cl3oDE7Y7by/LX/anla/P4CBf6LKZg1dj/umtN4J
2ntqJ4AEU7fPYr0NMhApBTEUW4C33XOhUJ2Pcqegu0J1SvPxMFs6+hzBTDLFTGOquVtRki3BKZcT
qhKfW6/YSmLbXjxvki8Lqpf3YBqJL8qYw+vrFIBI2HRjg1FolOlubSjn9cKsMBBc5nbCQc+elMvS
NemDg1UfM/OB+rpDNF88sb7c5K16DNb+EX3crrK6Zy3YVTNbwcTHZmsIWakMKv4zVBHQ9bHBjmas
aWtIJmGMZ8PQhSe+OKBGyrbDvrKALYFtn27dtoNEtGI3zEx9yEarOEI4BJvV/JxuOk+i6e5bV1wc
3Z4Z73yxyhA7DsRdkYVih1cNoAfDyU0QdkjlTY+fah6upIFe9I270E7lC0ifO49NZx2hiMVQWW0G
n+yXjj1amA0P/egO11kAuwmH6llIJTEXUzukoTxNPcCvIFM3khvMX4+1tq5mjQ3WhgA1ckpm3mkm
RRFSb+MkgwsxWrpvvpX6z2zeKajEaL6HBMEgrB9mPhg8bKWpv6U1lFmzjN/bG8mBBYU4FcX6ai1x
+xRnkHt6eLw7g+VwMy5Nuuf1OfkqbrcASrq9VzISCFL4E3Yw3yjIrvMQcrhvy5wED9yUWzA+rIr8
8o4MnXqHN/roGH3PxYcuEvM+4M00uLjB5O1dduGbuHCfMhU/pxYfex/+GdybS7mMn8I5yHZkW1AL
3fIfhUWL7jcPcUOiDHqxaidtQCTNeM3X+OIHbX1CNUY9FtMQgSxcz7IrbiinrDzz7hLGMYzxb6+w
rjWVuF59Aguc5qenggvBFMO1apkNTOH7yBVMS+GdBrbQJ6m8M7lq1tnxsoiXd3jvF7cDeROmzyIq
rxV7pvspqyOGyKbdekbfTZb2D9hCh41hlnljHazhBYw68+68Oy/Ejm3E0sEQrhe1JRheHjPtLsd0
yl7Yblh4wZnDU4Ts0y4Ys71dWk/F4GOCnOqP2KdSnkpSDBfL4+dt0mTI2WR2Bli6PRGfMaCtyNSD
lCp6nfySpXi1Zgm6jGJHThWcFbNCnhFY2sibOOpIB2c8BPRUammOgz/527xJj25bfEJJnX+1htBx
0/jxea7WT3twI2KkFvKjyu8wlxkDhd332huuq9016NkD6xTWRu4qg3KurrpXVDe/0wLP/soZu2tq
76dfVA2ut9HZ4h55ULnBbEsgUjITW7R2gPAUfnh3zq6yaPAxV/yaRgs3sAgewoWIl9vkwRXTSzTD
cQQelExBfZwnfVSafU/uA8dx82Xrw8s89BzHTH8fyyltqbC7+JFp6Q97WYfNKqK3RTt/2DdqZHPt
yXbFFVGgOBLO/SGZAyKZn61dgRyLbViA1c538Q4aCauxZOsiAULGeD0gQbAI9ez+s1OMrsexskC5
WA9KiCvjYiJeuupR9R2mbQK5N77lf/phyR9BjOJpDcC5oOh8rqBNk2jDheNo+wJw8gDvRW9yKsAz
GSfNLykb94DV/DQF5QcETTQKJrxreVXJl5lfqpyBdx/RtWvVPbiz4DshCiDBqP4GM+9ticMr6WM4
S1pID8KdE8KDhq0n3FdYGI+aAMYN+ZlPrL1/+CO1EJzqS+dBiTJev2zA0FycmfxVKPBy4IVx860/
O49+V5H0wZtT+LC0Kq/j6aFEhMyC+KjwWGHc7DzLcGtzIt/aLmYS1OfpboEsyt+HciL4exuZLndq
6d7yXr6scHi2fWm9giz51or8yKdIhITPX2DamLvmg+IXtzQdLr0H48QBA8aCjINnJJ6TnjjHLWM0
Fg0jnqu+wwc+vEFpKVB69k/kE1GmdsOl7LN7zzZHTV7DMZUl3HpbX0kfu8RudB/FCsQjmVOD8t+F
qokUtbAqlHb9rbF9Jq3ysVzBLgrWV11xQwEupzmVP0U0v5WlfQjwJePerglMkOW7LYJgYyZ7n/PB
3DGyV4z06naD3ZgScCzvZg1cArkpkrNBlCfbF1/93JXbfCz33thcCx3y504fPgUq2B5ajLq0N1nV
AvENWkBsghkaE6XZP7A2fwwy9A9aIZ8BIUDR83MaiGi0JiqPsmv3BvAl/5PhbNvZL8CP3vt8/c3L
LS5AmaDB5anckYC+A6yfMiGLnio5vYQ8ubHDrpmcnmkfTePR0eVjQBoPwqUh3fizRR/Ixor6i30+
jT0RrsWVxhCTDCINKpYIpBahR8EqgVR27a4eg+ojLl0Dq1a2ieEIEmC4ACSUwc4LSEMk3prHqSl/
ykzdId6bDrS5+44Q4aRuTJ4083Ttg77e4FN9YITwjMHpo4/R8kn4FrxduIXiZA3qvZyZ77VQVpIy
ZkTnRh6lcxAfW/IYjkYMww9/Hr5kHt9AtxG0rGq2tmLNGMlIz03dJMe9fTYcxYh454pS375Gt0xe
L/Vp2tL0cfElQL7pjr3TPYFx/dkbNBQee46eQ395M7MZdp7U32s4ICyrSFmEx4mmDzUz6S6b1qGg
TzUIrTrKH/J1gryrg5+RdhauDv7YOu3SXaTNk+P77obQR+542YMcle25is273WavraJpjfv6DjNF
kRR29SoWkfJANEcJjwp7cQqxBiHB6pr7DPV0Z6KHLvUudmt5EKAKcPTr9AXmhbpLy5e8sQ9SsIxb
p4iCqZ9ORqznnpCsvcrZAU9wQnE3qAZUsP0+Cm71PHKp2N1i3JqlZ1TuymQyBWFmUWUlWUdHgczQ
owsmC40JjR2rI3J2FNS99YQNed5JNkj3tte8ENuGDFtk0RHuAWfsLffAXl2fFLeZd0puo1D8RIw+
ftg9gzPR4jsT3jWLc7FZVGM/K8FNt6ncwjovc/oLg124cfu1/pxrx7oPx05uNfppx6SXG0qcAWiz
PDvpyhg71he01AFypxYUjLLjS95K79B0Vrc1Q/GoShgrXeozdyw4Z5ZQv6qUUYKU2kJH2Dl7C0k3
S9buMeVpxSoUBMmi8IMxtUHRp3Kre0cpq16DtFXXBZLO1UD025Evree7NEBC4TiVxhcWaLOZxxA6
bmZzWXJyHkYGovTl076IC84eyri2//QDLbbYR6M77wa3HFoPKgP2gBuQcBjuliF/LmYbc3otfsoy
WkBmRumRko823/7AnPlFpFZw6n2fnFEEp6ix+o0TyV9VnRXbfGDgVAXgJSuUH2seXAm7WhIHPCGy
hm8ACEE9U0Bs/nlluo7sFFX/qrPO2cFjf+xAiWHOLN0jC/nshg8m7ExBtp4X94fMHIu3lR8/GMej
yefnwQLnY7NC3wWe+zuuSIKeXIcOO5cXa1o5vyNkVxBAmak5/bc+J9uLJdjOzqLL4rnrubOyN0EP
D/2A8XK1Is6fEXQKh4qdvLoS7OhN4sJcTKUIkGFq0EVY9+DlzH4NJprQCW2MBKxU5/ymKvTywiuL
nWaig0qPem4I7CjRtkA3GPqfOgedKEy2ZSBLrE7U+w+jM3b3th8bPhhY0srP+cyccxf1+YPFGAzj
4cCE21tuiY5VU8Gs9wfuBsR4hE3hCk6crn/sTfMWtL7h4JXkjyd8b7LaD2tPmoV3gwsGAYTprTM6
bn3wp1vyF04PDn5nuC2SAtrymnLHD87KD51t5vSovm4T7NxRdKxVdwTo+NCsNZypNGhJvBkQ70n2
HmPgXfuOjRUHzmkCs9jlFODeRABG3ER9jGvOr/deRw3kMFEh2g6IHg1hoq1l59bmzPrx22QFnzVW
JhCULbiDNn5ze8VjFb9YTM9l9sb84THWtXxYENkmeon7I2c8JNhYHOfGsdFkYbMky6e9/TBVDtcD
Bht7MVDgq4XNau1hRXRMM+rv5EUfGIUzbvLlfYNvayOL0N+E1niqV1RqcToj+IZ02Mavg0efAlDg
u2Wm99g09xPoil1Am8TAYtHpduHzGpFDZd/SfPqYzEobx+h9riMbJlD8hlv1xfDchp0mlae7TW9j
ADu8nTnlZKZ+1Plks+aChpiaELOEoM0WICv7tH1HrLIbJ6jeZXqvJ/tr9tznYcb26aV4DVeVJvEy
kszuTQ8N+iKgEomBBqq7gTzEtnqWNUyRakRdyXf8B7EsoWm5Osh0eqqMAYIa4MZc6xnzmJC7Hsdu
tkaXdECc5hMjx3x2+glZnNNochJMKKe091i4gaTzu+nq5T9qr8+3zGbOVhPvIksmfGff2De/puq3
WWh46ZlyCwLZ8JWVI7dW7MLmLfIj0PEP0+bPbdizdMu8hOv5kjE8Va4601Ae9Tz8cNZ116p1162a
EdLI0jV61j2Gy3Ac74lER9mZP85MBnhqTrQsOFWLH+Gquo2LoOMkZyKTgaxXHiAnR5yIHMwPcR6+
rFhpN8ptLyPG4H2P/IrucUUbUZS/ZZr96fz6j9Wv19QXj9Tj36pCXpwuu42xvfcMmFaCA1ejIhNU
7auFcgQGjrmLwgDxrk+xJ1zzVtbLE/UXKW65s6fZuMS1TETPlNMO2zbYE2sX8cEw9d1W9vrogru5
d8aF8Vo9Td97N6AhIJTumQSr9IUziu10ZYpquwjnXHUDm/kReXXhdXUiSosxPyFpSWOFWu6kNQZ/
lHSzN5zh2b5aewZ07jhuG23X5pQCRF992Obu0ry5Bc6wCYpL7LLuHciI1sYOu8SryylpSPFI3Cpv
DkQj2smtey8i0H9pGn6lRLm9YPCa2o3OA3CA0jcMnJxQ76bVhzBZ8OOWHVjQfAVROSH49v2waKBO
BfM2zBjISNNNB0/YPxiUDryN+THibn1cQ48jogMSQk33pYiWeIy87mMVbHNsyJdjrpoN16hCmhaV
e3vUpAQI+7nIAAd7S3C3IjNABbFb2PqMIkRj3Q3dS9EHJZLymjdPGHC8yJ+9zvoFpCtKmgBheqyQ
qc1+1z7kmNYpRWAqo5y2ZyIdQnfNkdT6XwPN0sOUidcwzZ/SkCJuWL8YYvo7p+1vQIM85CfOGPzd
2h8vzH5pZOzEOYTZacmxBZTZe7iIE/HML6qD4dIRCe63t2PSrn825NCtlbpg+pcHyfm0QUtfbDox
rAlBN1/UJhhAVMGwyI5+ZdJKP8uVszxuXPIKew82dt9bBVK6AJbWgqV5x5TsSciFbyEbm4up8iNJ
mlXCouoO8wO4UvTQFumxbPSD6piPOExamsGtLqMPy7LecKs/2ksISYz81qbGG28GgIZ+Ozt8WMTh
rSxgRRmrTQeVPfFdOow1fqJKSNisgI7LvZdaxiim5ynJrOZb1qivvqop11pWg+EdbFUIZj6BZhXv
rBivuoXuFcrQ2iupd3LlVmfwrglLCsDLEL6xoQ69lB0uDy8D8u4SXb+zxXBeLbPL12bvjOm8I4mO
2muN173q9WmJvBqGhzmXS9+fhpYBeZlaMMLKsyW8bzWBYYmyYntfqOy6enq6t5by+1CMb60Jl9Oo
IrLKIwIlcg2MufPH57Bq9mTUtVupcnBJcDpYAYk9Ccjhzmdaws5PcKWm6A301F9sR3+s5cqjxpdp
Nyk/HkwIOWyNILqhScvwUo7WvtNAdJGtpi84lfXNZ/OBmAaqUyGvpXQgrwYpqh4x/7K19W1Rmu8Y
2x9VoMbdl5KQRzuVH/g0BpB1UflBANrvfPDGFzE1GBkaHPFW5a6s5FGHEF390DV8vnZXXyB4xqhj
LWLFq/Va5Jn37OIBGDcVIN6txfp6O6DZhzZZxMSNdO8oz+98qMYoIKm72+hd1YNmTUa7WsUVW/Se
mxELYc7OadHY+IuTbHMQsU1/Dqw1OC0FlYrW1Wto3KeqBopdxNI96JFU3NFUDErQFt307rqRNPeK
fAQGvx3hI4HlCPeAGpP87ZyfKbvwu1/jfdEBzL6PnEGFj17eY2QxC+RjWBzEXl4mEWZMVyOIMhdA
uUy7bDhwiYfifdlWVT24j660/ep+CVr+KNIIcc1YmSBWtIew9DqDTCYopMJ9cmbbH4c7x2/GbTHB
leGlIVrjUGGHyhPKoeVn6IZLuxtbh6xA0jtlsfPNRCgfuAW9W6OsrR6nyqp/T5raxuo7ju9+5Ive
FX64KNB5FHcYbSpeSELVlE8bVZa/YZyWzXsz85Zvaip4goScQuvftVRc+viU/ePiiHX4NjBulSwE
3xmO8ulnerz9dzaifmy8pVqYP/vUTU3vWN5xrmN4F8z+fgntkSnklVTmf2PL0qmt67s5j6bhzGKI
X4yTLfH3jBx2tZ+DaeWLonX/7J2xXL6MO03R14z45D0HZloAfqhu8AhhwxXOKFKfJ+MAs3HXurr3
nAm2p1PK9jBjtVjubcgxgLMo15tDYDIPyKKEqLlBjYVkI6JfqrbOICv7BZLxeDPE6mEPJz0qj9ye
M5/7apt0Xw3BEl7jGw3gQqJRpL9T9d0CmBFZtttUcnRuTBwZ64N0jg4YIQBcLPXVGNgMG3KGcJZa
W4/qmZ1wUqCw38HVJgN4YBlMdTZ46yFbJJL+VBnnVYQphGoMHs56mGRjwaeZlC7uuyC08lOsDREg
ETZAwPqM6+ZDzmwGlVEZaErc3OjOYxpbNVN6ZrVeldtZmn549PFN1S/KCgKKK/bF81Nbs5k+K4Hq
ngBJ4Yoz8bkFQLYQnxyzERYeKfZeYocHz7JJULRnfzc7ZvpiitUYSi7QXPc5KXLz3rarkrm1Xbn2
sxMs/seYDWbZeb1GseApFsBP7mDJBjFdafYRjG4Workiq2DoHTfRN2Xy2dYK5gpH2ZLS4umu1Rsi
Lt0Qnwe9hvvooGifngO5BuIIcJzfDOtiFKe6i1rQkbRzpxVJLJDBRbq0/nO3TImFAi5ixyVL67Fo
qN3vKjcM+FpDuFxaUHHuybcCYNFrILlEONZRKMdOO5ljtSrko/akGK5aOWoAEn9Tjg9khPmLqFbG
MHYVdG/NkOU+KzOSuO97u4sIxaz9X9bSae5NP2uPLBbMHYr9+9JlAbnhFkR1MhFO+1R3tcq37UxG
7lZBQX8D4iAoFyoEbYz6AHqOmVqxYjC7Pk9dPWGMS0kOq1UDJRngHuOIueBSJO0afF8+sptFH9FQ
EPlZWQCSC5z6E8WI81mUXCwbb/orx6S2shIBxlS8d/4EbpROLe7IdYdXh9nmFgaedXw615qj7DaG
7P54zY3K0hSIrbfGnpGqlcjFvVOkAvcbxnh+EcUa4vHIzYxQJ1ORLk+oSmngAe9IlH3lOPnHLipw
NujAmp/9gNTPYkacO7vGWgxkWANouAlq8yfjz62I/QHkmsCuo28hUhRGYJ2zrsKdKV7hs3U9Sq0K
vKEL6nzFHFHciDa+yL+g4EXBzYEeA8x3op91JbvrPMXq6guLqU7ulmzlmGExY4Ks8kaADK9yrKrR
fZxLvp0tiy558ksTBUlZivGrdcEDboZZS/d+Qup3FLLGqLMGQYgBzq/HM2VDxUZG2RyeNojOswYL
bijZIL8nFM+Wgrcas38VBYBfhvczR6eDrgqfw1/peVCgiF8IQz1EqknZfQw3ZTksZZ0wlOof8DZz
RLJaeRsJWSVGwVXBTrV91R+LxeHXEoPvQWsbjdarj2koS0rP846pV+d3I0Pf61/MjKBNCLcOIoR+
P4a18+ousZ74Zm85I44lT4Drlxedt86VkQYDc6LrEekOdlMnkSy67NQ6Hq8msZWjYFLFmO0Q6IaT
ra+z6RFhVgtq8naEMFkC/hCvQi1Hz17zMVmBo9ob+qgUvFi9eL9xn3h54g34BMeiIrashMgbM6JA
zq0L1nnMfZph39lBS2LRGo2bOF7aUw2d4SOYIrTkju9wDw0zw+W2bblw24jf09wG5gfASqBQgaij
lm7E980GV54CmBWQ4iSpS/ADgPxyRJ49oq/hXxOcErhdZpughIb6GIhVOtl/anTH27jAWr5NjYNT
NyqLSGyylZnmjuNlHvZFg31ss2CrLG/+vynYdQ3VyNmOaiiBaEo4RnNQwGAkpu/Qm5DyRmYmdz0D
VkilL99ZGcplZxyF2tO2kIuy583EQ6UDznDHnkWadKqN/tiqGx+mGMsYBTCpVrHi4vQcgohxNtTR
96mdu1ckUPq+CPEuDz0PwhabAM9S7UrMqkWmghfVBAg+EQBi4xNL9DNdC/GBwu6GZ3epIK4R/Vae
2BzsbF5SK3+Oh65FjKBC+Zrm6g5Whhp39OJU62qcX5txyT9i1TPtgtsqUJoAoWh+KtuFQ2zZ9qcv
UR3ISdefReCAeSt9bNtW5dBOjWvH9Efq+pntCWo72+q8BGUTiTBVJ6aT0kPwp+g6CqnFpirBgezu
mcLJd6SpOT4kQqf4zaxIc2p7gp8K89V/0eSqWkfBquWBKQwpeqbr+Ym83DzT776O0nc5rIRByDz6
S/m6DGnzW0/ypw6Z9gZM4tbdOj1T9mdXl9voKWJvWF3KcEAcPhcxNu48xog7kLjQsxlFYXJz6oZ9
fu3zVt95bRuDwg1LMByjNT6shdTIzXMn/yoywuy2RL+0b4UsaDBXtD1bVn0VBuAJh63trMMTMono
Fz929iS8FIHRmLXWnd8p+23QYfHVojghtUzoONpPrIVZ8zGVFgn+Xn0CO89nnDPE2pOyqmfkhDaP
dikFV5rr3Ty5cliIyLploT2UtBXDbkUHPR9I8eXA+cc0sUb6BkqBOsIIs3aubrDyXFLt8dw7tyxC
BKI1sYORZOVAVG/mnq2x8f+woLcenUyWDPXtifH3339vKmKWt9iN+gQ1xXpB3RX/0MXofNkrlrSE
8Vz3nOc6HjDIe0SXsf0dTpVlc2YUc80JIxuPxzhFJXrwUg+5jQoR9Kuy5/JpuaHRHPn8Y/btfZIA
0dBjEk99cm22+0ZNDA/RO6K76mlmsnSm4M5VpvnqzApQvbcOSSdkrFWfA6KaxHdK/2L3AafuJEiF
JRrNw3jRW2QdjCi2vuZlgsQO3F9C0cYz8Jv2Ir1vcR4nYTEvezsLq6QE4bClbGAVGK6MHDczyT1Y
Y6z51ohTM/fMSeEB17E73ajJYdDs8GXKT0PUMEDBOMfcQ6RcuHdavOi7mKH3H4TKbkAAogNgmxeZ
o8yRvTk0IDS7LY1CPr8oN3RZ4XnNgJ60xyMSG3tyf41/P6xxXPP1nWmKfOcF9hEj0opkm1COM8PX
FGdUszqau5P6ORigx1Jh8ImMDsMt/jJK79GKE1dlYL00cTxfB7tYynKDLhoXAt8bmIGqbjF31WXW
xG9BlGUHXObixW1ZnM569t/zwKO4rKm67E1JR/chnLnB2CgilEvBmD/lal4fUFi5T2YNsiGxx+am
WMc9WjwF6GTTjfDtXuxi6Jh4F5acHHsdOx6Q33rd637oPkgSku95HGIrKIa3oUWlTAR89ctZb7kc
uIo/mfAG9+wAqNgLG80q1q3B5d8OsOr2+OkJUoKpwKzMnnhcCIPg/VlTertN27IR3Nz4Ws9OvQzn
bhDFA1vOLwfyh97amRNHu2yCuvHeutUS7DBt8AuVdcU9Ug2jK452nFvD7p/b3xQarTWWTF6tAoF7
0ollvq6kNnXbKCVGEMytVU0XkfGUkoPj01GGf81n8e2quW+Upbx9zZMykFeTM2b++wWYhPNGwCRc
kByUrZqvQZ9RcnnxrXMLtM8lZdyWvyNmwL1AH2KeS4zzjr2dgza3xi26LPuzuj0rqOyxOPq2vexH
Ej7c+wA6WXU/LiDu9itg1ouvCZTFKjPxAVVpzxfB9skFZcZlro7eIPt4B0HER5axajpjdzRTdezy
mX/+n1OApUwanCNIAhkNUtXPWzSsFX7PvwcYNoOQtHMagSLapqNBMadzkTIiIQ+PPwyJLIKYtuWP
DELykgwvHSscvY0a3Qr7iIYTPT16BeuW02WYrFVnItbpJSbkdTa2wKBeBEGgFdP9LQhuCkLF4WO/
1eNadRdGBF59RZ8G7n7UKBK3+GPdap/5oSD/Jw/G4eAENz2k4UU9rGnD4bWsvBconQl/ssAiqy2z
34BlLuoenmp0mr/jgfuUUDTHhRAyjUG41SOF1Gbp09XeNjl9FUE28DCTxe5kc9cts1MeteTP3oC2
bPLEgsL0jWcoYLDZzn62m+WsmUylAyoU8HZoz10RZy+jGlKKmXHMzh34MqwRgbLxWRcVbo7edQE5
Kh9dNMmKjW+BgSrwom8QBrojKNuujnaURTj5dB+glCLTgCenDCf5/s/vkIxgjkvC7yp9nJoK1Cj5
JJJgYtxJX2wpJ+/AJIidsO0pkDaFLzWnSjRGWzu3bUQsGgY53MvUj/alF/uJsfGvP9EvpCHo18LG
nGDq+otIDqZUbb4s9dZdF0auvhnt16wZRP8yo85Jz3T2PH5imNnDIIqq3pUX88gXTF6apA6rFNVQ
afj11mMK7zHIAXMwXAQ4SXWNjz/WcxMf1ex4P6jyo4+qT3dlZKGhKrDX3NS8VpY9Wx3Pnsma96xw
Z64Q+TAZgGiOR9vDKIJUoDp7zkq22DjNgNpn4x93iL9jH+RE9H0u6/1oz9/+2vb+Szw98o/4z78T
of/fAFX/6Z86/G4ffta/1b9/qdt389V2xC8QT/7/R9I4Bsr/O+vxvw31f/+P5j9DrPgX/ifCKvhX
QDNkR+SCB3hJvf+FkwYMLUToY/fECRnF/F//G2Hl/AtntoNqg52/D4oRCy6y81vAuBf9KxI2zuMI
xhVLFz/+ryCsaNZubt7/w4ZpY8JkqsUrGqItiIPo3zzUQ6BGLL263JHlgu5XwWbG5T2xy2JBIMT/
oO68kuPG0j2/ld4AKoAD/zIPmUBaeoqSqBeEKFHw3mNFdx+zsfmBqpliJvNmhirm5XZ3KUqlah7g
4JjP/I2BNXGpUoXGouUJBwBrLVLjG0JVDi4E15AHDMgdn9MJl8ex+EJTY1cH/t7MRyeulE1TqZu8
KDd9j+f0qA44CXG7Vn6Wfo6lOtjHUbGNMbQk0qAxU1WGo9hh8k1N7eaGniPywtO9ZxSQFgC+kbgq
1yTA35U4FK5OvC4pNMzp4qJiag4vvpcXC03yQRBxwcKiSh9Lq9uEkWW7U1t/lkY0/LWi7wEFROIO
lbeaduv00DQgHMmSrkEgWg9GhKACuG9qzSXg4aGrlc1QgciQjMoFFJHftvlj7eVPsgZZQ5PkexHT
mM5KoCBeC9ts8GiR12G6bWIMMiKPumBWGfZTLRe3vochnp3GNwUEvM2Im8lqGgjJatBUhqFEW/Ip
gLdpS/aIccwSSd5tH4102cRMhMQwiiboFfcOql9KvYpQSlglqOSvB8R8UB7ArbWCgkT176nW0JAy
afrjkPEEKqHapPgU3YsaNX1b9enjcAOKUXqovee8owVaDRTaQUFDoSSukRuaCSiKFFL9qgoKTqgJ
AaHX8VMpi8zpTcy55GYNlfgr+D7a88H0zTML4rJk5qkWBYx3vX0UIc0Nivk+Dau8ejJlPQM0mNh4
8TTyV8mY1UDIO2zrVgYmNDYoRcT1V6y4HioDLKfi9ZvKQGW4qRG0rjWqR75HWQMsZUPGhsZ1SJQr
9c3nLrHsm7qWZ+ev4luqNP0LSD5YCFLy1FXmg4SzOWjoaALCNQ4uTClYSgYqScjTQK6XxBX8ndGB
N8080mRvJs+8SlKpAlPc5diCS3egAl5J3tcxEceySI2dipUyKTtMJoCqOAklS9FnuMPE7Uskf86r
6DNxBspsUdu9BFnfLMCONouhwoJAK3vvVmBJtsRZT1rFUl9jaBJ0n7txVHeoEI9uyZJcwcB6ANSE
ypmV+HeIXgP46kxUi+VYX7ZG772S/E0QRYcn4hjVDSn63qhqQp0O0N5ywifPsahFbgD0I4+oeeOD
pYu5mZYOmLfE9Eo8w8cR1wqjPZIV5Q+qmPF1pwhXg+W0aFFcozpmlqN9ndQGtaEqeZpUxVhyflG2
19aB6Tf3E/JaYG4sKvmanDyZmF8DdFdYnEoEq3I2RO71dJmpfuroUvvQESxf6z6d6tEs03tdjC/E
e/21Bepp1w0AsGQFdIpUzIoKCBglzaoCZ0fnqO0xhsrM8jrUQXKmnqih05H99b4IdohUZF8wZrPv
ajkolSVKjsjQc9VgM6G3P6iPppsxAHS5rCIgFQNsrXtOzIjaeYOJi2ZO0RNRonIbZ6XZOcS8dJWI
uVH+RHZ/eIiDaIB7YfT7BAjEg6n58HVMnKE0GkllRTIDoxiJKgNYxxC1lNlnfBfqlP2TnQWcVTXc
/m9wh8JdW5BGLGJwKJBr/cl2KEelgp1Zqd9D3/K/VBC+1ZUyapgzIg3vKiM1pzGiLSqkmFUPNjPd
1gAWMYvOZ9jXUAefiaYiZ7JMHFMJet5MJcnmPKYeHA9lYgsY/iC66UetIkASEsnBrAibl6gkpUU0
1etXI/KnWwVVjQX2IfGL1oKyacxqQjBGosxg+DFM8AIhvOuK+t9q0lsSWAkE/OdMYafWesVM+mQy
jgktmT4d3CWlyCHuZf00OapaKfuqrVOn4323chkMeIkNxsNQytVeA87yWtoG5Vbb7AN3rGBwy3ZG
ITUspC0mJQOwjiZnV1lRay5LKfs51kG5kc22uapU6GFYtomlRk8cEnNU7jNFMp2Uo/hG6JL11fdQ
y0b6rkc9LwNVRN7hk5pFKdjTJPXwj/GhGEAk777NuIdbIfxmU8ZKjfKS6FeB3tFM4YhbihLjab9V
ilVAy+xJ5qe7Lant1tD7YTcVMe0d7tV1pWsDBYdR6cLFmDb6awpj76oN4uxbw1kDBUYJQydN9PIJ
aArE9g4hPlEjTeW3Nq0MkLSA0Y2rxhrqa6+WEGDF8Az5KgPxk+2YGpSncxDggWhrGPUQ5wMBhja2
QxqgGqIxEJ+1AAyTj5p4PtVXeRxMi6ILDECSZvuFctx07+tyfB96/nfMb5WVP3YFXF8LaMCAM8/Q
4jxQF5LiDk1ufi0pN76MUhh98lVr3KmtEHtbNvjpWk+rYBz6giRXx5JaaXGqG8M435SyXqxqLG7u
aLRbq3zqepqu/ZNuhA2UQHq1hemRfFFSvSckAkoX9f16MLXGQdkF1aqiK69oKqHeQ13PCfrJ3NBh
oZqU4lJkBaZYgR5WMfcBSOH7U7mS1MZaqZL3pUSP8peWUhJsRQrIoLLvJXhRMEtmWE5N3VvtQUQ0
z57EtV1Al+JjrLwuG7adJ28rtXv0EWgawQ+tvFk00rBeqgwRAiTuYs/E8it7yXFxGvAuQqsLKElT
U/r0kDIrMN2x06h2ND+kN1iiuydBOVgZvr4OOuOr36kwFYzOu56hz5befq1HVPU1kmW7NYaNVYjk
taun+CETHpytASZ/W4f1V480rjCl7DYdDWndRIp6HY89DGpTC79YdCMeRpSNF7Js6y71amQcQ9jP
eh7JED+SB1qdSxLTpRrqKqlP5iqm1DlDZN6mWrBKAWFNbEYHEI8gETIQMsMhMwUTPZTaQyBpz6Ms
NV9pAz1Ta1KuQO2Gm5BAq2g3wL0cixRZa/x2SzUHmBU8tmzsk1UDuN2aggIqkA9oKXWCgAsZsRl0
D2df4Az5D4f2E3V1uqRNl65qo6cMopVArEs9RFyq/ETZuNiYEkoSSGG68Zgt+7SwYOuXrxb7tunL
hyF9bM1+Y2nGsx1mbqCqN8juAwGZs8ppXKWlvm7tn0M+PlRVjO9VDy7W5tBHFBRQStXfwEO+aQm6
2hBxY2pbdzU3aYwozQpECCJvwxrHSJfm/ABHXZgYHFjmPoR5F0NfZe/aT9I00YE0R2rqOU4YRoIq
cacNCBT6YK6kmWmmmc+W0NcWBf2MKHqHs66DDsav0hf8Yf9YdDN/yhRFeaOpYlXow6/BGJ9aWZ8c
TSgguhV0TedUD+2xK0NPPQrbkNkyWrobYQBAMUoBfBCNTfLuVvoq035fQ+vhuqn99ZShFzLqDkpj
KkWZeNpI8qQ/WKG5L+q2X9aad58LygCLRpVlCP3k6q2GaRwWIRgKW9lOr5murAA1jQzznvJ8s0wD
DnQrWEpm74jRAv+qlMknOo8BFKN8fBwFnir4ExC8Bf5VYlI7laJpbcvhL/wddKj8nbFtYPYtxiS3
lmafaQaSJzAqMmP6goqltbRVs70usEFo4eAY31TDwlo9sjaN7Zt7vUtna2HYRl/6CvSyPwAi0ysr
2fHo06Y3WxUpkKpaV1UmLVm73pPsKfkS3V4M+IKgWUZWnEOxHrEhEYB5sVmXaFMhMgvYSlv7wBQ4
ToNbU0YewcDQ+U6xpe5aNe3uFURa+YDcY4CYQ1uvRCNPe6rXOK9ZNMaucglEtp0N4yfPSkrsV6BZ
LQtUi5YmEl74hpvdclAB4yrBEN7QRLN2NCrxl6oIRrGLS8D/m1H32mdWu45a7KQ8gH/lhPyho4pM
ucntxkIkBjmG3oL2kaseQKAyA1jWy+JLK6b4StAkv8uIsRwla5qbotALt5GgXhS0Ke4xEKagribS
V44A61uLr+5+GInobVNr9xZyi9Rf1RZATvzdgzOwNFIJhoNZShsAEwgFNMCjM5BxXospm0JNL1tj
i+eaYg3Z90seUnybfnm4hKmW+CVkOopNgQ15KwrXbNOrqoGpFfnXnuAgjoFuRrm3thB7iiXrU5Mi
D5PWNT3CQFmYWv+MA064qqLmNojvRmXaKAbxVJeP67QEaDP3EmATexGCoj2uJZ4Fz9ybW6J1xb3a
9TG8kjYl/Ad9K5ryLmk6BOx8e0pcAyWGjV4M/tc8CSFJpBN2QFFOgWrQ76owBNapYcssy6jCR0Eu
feog3HhcDIb/Uw7jwm3rZnJio8Oy25wRyRXyl66KbtV9CALxNpS6Tzq+MCoVNhX1hUqo5XMr0Epf
pA30Zy8py5dWhfFiYzYDOb8uv86Qr2FBeyVbF+gMrHEnq9xGSftXkUrkz1nhsQ7Gnv4Z7Gm6WzqV
9CIaVlHs55+BeiVXosyfYlQRHgW1Twc0DeiDzB9qKJ02l4WfW7u2ni3ZFEONDABh6CdicApNbQH/
A+aNr8nfQ4BcCmc1Ir8l2AEH9HC+Msre+jVYGkK+AJ1oZktGuInNtF5XZm+70KrQWfeS6ioLY8D/
etGug7TPtibQ4s+4Y0MWQnH0cSiQsKinrkOPp0FExEa2PQph65dZYr5IAIj3fiZXD4JKyYIyvbKn
VRxUu05Pk7XBubGF56pu4rEot2VvfFU7hPNn6TSVmqBJHQ8CVC1VFvjhqP/a5Ub+0Bg5sryppiYk
NnXdL3ullciYu+n75Ft15YARU2+CKCU+V82RkznuvtScFPAh6oIwpfNWnofbFVjYDP6C0UC/awgm
YWta8NlC/GGmvqiWZpB8aQ0bfGZRKM8S0CFEHH38oCUvhDgJWUklKfP66CnlituNWtLuAiuVf4Lf
TZUF0FF7B8zf3IMNoPeNIgpSxrKXu5RhEWJAc8HbAY++BlBUvIoyedUKWlEQy1VQRpEB6NXMrgGW
djs4mpELPhtY65RUHVy3fFxlgGg+2XSpf4UoVi9l08fs1bP05yRPuQykJrlHk1fshVzDGfDl9imC
tWgsWt2ghRNEHdscUVUy3Fiu1/bcu6c/3xrIRdEQWVh9Ft0bHmEFbXbkZUOi3EVKj4ewrU92saf3
+3xo9I3aqf23QvY53nJ5RKyfiWq+BaJ4jeVW3JU9rouaZpd4PY0xGHlikAgOPrjEQgtZCEF/bVj6
CNp8/I4D7jPewnd+iCkqdZs9jWVnTKEk/XlN9L91rnlfyvxf/9OcSHQT2jpNF03HxdLWNQhk5+qg
s8Fe/Z+nLGxef/7nsfne8LvrEFX+/9y2TTKGmf9e5v/kD/9dM5VM/S/SbgXZMAVDEqFq/88fRzGo
p8qYiqAVOBdTBQJ6f+v+C+svMQsHWjgCCNVUZf7o76KpJP8F4wndDJSS0GvUbaqdf1Q2nYui/xRN
NRuzOWU2JIATYwruvyOJRHItIClYPj2XHaz7rgr0B86em6Ke9lJZvvZF6ubT9OiNw7jGAx3WQuoi
N0orEJESPKHVn+8m+u73yO81OCkvf3weMCCWJRC6lK0jd4Ae22ZppJwIGw9xNcnH7fztl1hBYV2K
ka5PW/nL+TGVQwE/ptCmno3mp0kB2cJX4Uj4sybsAKgYqp/IQva6Urlp2leffYRCFk1Fml2Vg7ac
lfyJ8oPPBqC88w/A4jt4aRsGLAIw5If4FgDGP/oIaZC1TCl8xIng1AaTFpTquNJicmPkfzRaRLSh
bkYhT9s/HVjHv4ZFJvP5Ff7Lg72zYKxqP1CwaQR2DLyXkmHcLfpZU0L1ukdki1e1ZgD8hImUa8/n
R1ZYp+9fmhXMB1YVIiRTRTdRNY7GjjoNy74qQP1nES9U/rq+/rbdUhRZ+mv0367Q/3fham3AAW2N
LQiqbbU3tuaN5CIR5NhL25WW8z+f/z0ik022aRZ31abhb21XbMVds4CYxL/4o1v+uDOcbCM/V3vb
1RyTP45e+ufxLtlP6+EenN21vy1c5Wa68a/sp+G+v8uxRL8TW6Dby2aBXPzCdCv3xx0/9MePhr8F
f+4wT8vQudcdeqeutIKksUTAx0UzdWO49O/W8hqU/LpbVav0V7Qt3cbpl7RAN7oTrXMAmtSTF9NP
+UbZjg/D7XAr7dO94ZpX4lrayOtxR3/dbZc5P03ZVm8/33L1rbQi/t5Md9qNup1/EtX65a/NnpR6
QarhzI9hO+Wm3NebZPkIv31pLdVtsPaW+ta4gY/zqd6AgbuwhmfTrneL+O/viYStjaOnTpvo6HuG
dotHOxXx+5Vz+4nYa18u87V/372Al1Qb2JULyGCpthj208Z3qfS66NUskhW2k26+5l91y2W0el3f
7ICRLKrl47joN76TLccF/8BFY8QZeWqsgvhn/HU9Kst+cR9Q81pQkc6e7Dt8lohpJaffwGhdZcv5
/7vZnF+42mxL+s+J+fae9LlMmk0KDS+O9MM9U2hp34DqTO+HBP8IVe+t3YAy09aG/9mDwnXykTjQ
962XRm7Kq9+/pMEuIEjfvv2uHvvnzO8w/0ux2aC40rphNnZIsiHsbXW5XSzAf8lbDzP5SgxzHscv
StT8IH7wIX+xQ2VEexcVXQgQHpm2b5T+1ssoi3i8wM72679/yXIDvUzPN3Gj/L//7O3fK4fWurAC
aNh9mBmdLqAtuNe4vMyjmfEQpkA7s4ru8X6B4yFdaVnwAML6ykpfpaZ5VDwd1E98o0rKtdCnxzq0
VhMyoD5dLVQmIIdG8k8/UK8yrf+E2sB34GH3pRnuaA7t27T5gqgHCjyIFGUvIYlT3aT4xAeOjt9V
WLU3do7rE+maMlmoDdp3mqWsy2LAuXsK1mjgOXS1roYmXmGm4GLJAojoVo9bt8FE1PM1NzcRXjS6
TeLZ7mw9oWnNPkKFYbbAIP9/ULPssW/yHcrjvyMvYqZ/vMXe33pHN9DbooLYJQzNZOo4cI+8cNMI
gV4h0uBejrlqGuACCyG0RS//khuz3ofNWtHvxsZYDT5l8vMr+lD2ev5ifDBuQHMWLuYyOLp9cOTS
x6HByxkP1WFZ2ugCRIT6Cw3UvavXTfNQaIELRN28sGCO1ssck0EIUAx6uZqi0Gk93El6X1mo8OnT
bVSL1zgF1BZ0ZbqafHHr+bAvokZFoc4uiMCjWlmff2vlcHRLVi3Vph+NPyB6WESGR6ZHhdZ6wP6Q
ny6VWGxGzX8AGxrvlbaWF7InJSsVDXJwj/l1XuTbcIIsCKBi1SnpPkB0+trQsu8aYiw4ppHa+0Px
o4iK+lNqVtHu/KOeflJDaKYtQESJo5goI/VDytdEKFsJny3CRVpt8HVC1dxndfjcxjpSjSUUhQnO
zvmhtcNT3UIQn6nRZLwaVTIp3Z7//F2EoPSUUETT5veIfDkJpmVugTTbygnNIl2Di+PWET5ET5gA
N9h7QKU0s6eRFIsMtwSgW7b2FWKfG78KGthACm4DWX+PhuNcu4prbEL5LSCq0qVWiHfeaIbrRqY8
CMXlRtXlW1pSVHSaAukzAKJpP15F/g54Y/dIAaVaBgWFyEgbZScYILTVfdbtpiyDY5vVMMZ870ZG
YtTxR/XpbWb+fwNI/qdlSkJw9Pz3CJHH9n//18/X99nP2//hd7YjNMw7Dc4vLkYAwLpFHP3b5EyR
/2LdcuZivABE4y0N+jvZMey/oNrbXKjgSgi95zzo72RHx6WcJgkWYTp71dJU609SncNjjrCEByDA
NxR+mClzzB6u5DZRg8zubQRGi2GEPNSa90iM0NMIaCrjjOD9ElEOW0DWKYG9m6O7j0nNvEn+CRl+
D22xd9m6Gs/wFlK820QCNhXEiUJfmpWFQ4TQiusQlglKl0p24aw4PZTOV5jzGCb08C2BxxDRg0tb
Wj225Gk8TFgrFqUjdVJ/4a3m4/n4raBjkK6YIHzE7MJ5cDTQdK9UCLVLrNu0XQ9LE7K1Nt6cn7tT
n42zRwMaiaKo+ZZGvJs7lFr8CFMmGmsTqjAN4mWrDoTfrm2zcusJwiVAgZXqZm0EPfb82Icpyu/v
Rk6MhpVQNO1DqNdCCU+iCL+eEupzRtugyrZ4mXAJpFTSc9RTwNRb7YVr8dQntPl6iqUwrq0fxQI2
HG34vowaUotY+vLIpdyG2QaaZ709/4KHN8vbCwpkmjAgRPIM84ejOxC1L2gxKYp/JZ2CdFG1qgp6
JzDvjSoe6M6EHZKYqAPaVjVce0WtuufHP7GEWDjzeSB4XV0c5QxZGEQImfBxO0QE94LKPzpKFaSr
C+McGiD8fk94mKYlC0HCqx+N08ntYPtRhDk8BEPk91UZrrlRXxUZRPEqD6zN+fc68QkJz6ipWAp+
e9ZxbGFJKOi0kTnrDOAxbvg0fkZkNJ70BtXNfzHUDKEzCbkNgprDXZhQplYLK6VH3pc/kqow176V
NPeBHosLI51aLCoD2bYJCIAPdjiS18E4r3S68epo0ehQIyWkc+JD/rVl4p4BQaVlr6NaJceeclV2
SLqff9UT21GoCiUzBSV5QxxXDOgTK5EkAqTwCkGR10O12jSDcYvf3vDUdrWFEZydXPiUJ84fVqgC
TBsVFq6hoyA1p3GEqxXzm4coFJR+HuDcoOorf+glVCGkdt3SdYBFHla/zr/uqUVE9Y8jQMHggjrM
4XynXThQjaTmhvYk3B8F+cIpobloYRByYWZPvqQtq5CXNYta2NE5oNQ5Z6jikXngHukoJSDIwRgU
pPM64zpFSv2ugw0GLKBASufCsjrxmpw+qiHrJsIT1nHqE4ZahCCCToEtiJJNDXTYwYQydunPBhe+
5ZEzy9s5oOIYgg+rrsuWcXzeAW9GNkRmLL/CusIu8WySQF+suEphFI3JVQK9d93XpfGoprnsKpH5
U8Lc78Kxe5Tu/f0czLOgfotpiXZUcJQtGx/JgOcI1IHl7AVPeErYLrhv9JCRnqYbB9JJsyOwOyll
0FZ+Pb+2ThyIhGg8yGxnwtk/f5R3t2oDG9GXAzzL6qwpnUHS470atwFSfRBMYqxF/vxOU01dI9Ga
A0TccQ7HK7IJLw+9Z4HlQ7mSQ9hrsu6Hri9Ll4xnThxT2HuzXxGhmgO+o1eDoVfJupeiYouiPWYq
nQWKRRn7R6Nvq62X6samNLvi1UTt+LbqsBk8P7Un1rOGUgQeaSplXdk8OibHjtYSWE3WmI7iYatJ
xmbklFpK8liuzw914lXpZxAX2yAiWbdHJ0RRoFQk43CxNLmCbkeNEgeE4wIxUfTe6XKKpdBl3421
xsISkxzr/PAnbu/3w89u7+8XEYxEIMrQ+riy5yXry/GqnIE/50c5XKpvkTqdE9y4aIXwu+PivGyM
fRGMauFmiQKzDtD2F5gBqpPb2NGgDx7v/8V4GM9zw5hcN/LxUk2yRrRoxSA5VWGHWOEkUhUZn7MP
v9uB5V94vcNv+PZ6pOwm0AnTnCsRR6GJDHRWjsD8uXJB4QH6u7+aJvE9BuG6Akyt7DW7yB2jbX0H
X2Dtwol4eKX+PTq3mwKQhkRrTv7ef0KpVeiDogDjIpbYcBqBoYkFdo+gcyo3fCOV67V6d36GTw06
J4msXKGRPBy9Mmg6aYQFjII7om/bJEOYVq61iJrbFP8yrSi+N6e2v/BZD6+4tze1574ZRZ+5SK0d
xUke+sgW5gezILw+LWL4jJuwGEH/lhOmFI2Z4/Hqi3bW61QvTPKJFWyzO2UMr2VaWsf1m9YLmzEd
OtpKDQKgjST5OLnaNroJpuKieyhvz8/vqVdVaDgSD/LCljHv23eHu4k6aSQEqpaK3CKSiCz2ztRB
qxSDYVwleYKNQKNK1UMBdevCOX/yVbEzJ18jHqXneTh0AtsZlSY+7Wj20d7E53sRNM3wueUhXODq
l6ZWEfzAf5LQ35+V3hIHHDZjHPpHRyB8TQNJPq1yi0K1ISIaulsgf4VFrT4VT1R0S2tZCFMOoZDa
wWuQWfZd5HGjw44dXaXrzUsB41GQ8fuRqIpQZbC4WKl5HM5BLA0JCl/IwCG5/MT+slZAumrHj/Rm
2dgCEYpKGFSxVGwm5YrqVd+rK0sL2gsny+FF9Ps5EAqWocLYeNEdX0SYYapaB4PaHVotZuRx2sW9
D5feyMMLm2teUcdfQZdZ3Vx51ArF0WeXgPcEKO00buqb9rUGW3LdeUXz9fy6PrW4dMWkOk6ZaE5D
DidW4aZDmQAcol1hhSJQLlol8qg8ya3ROoOcRX8Wmv6ewdnHDilLzdKpAhwOCIaY7oNcNi5+79kK
D4NhZ1tqv+3VKFj/+btBYOI/dL4Fi/lwqFL1szFq+VgJmCm3kM1sMyEYAKKxtaleNpds604tDgrv
igyIgOr/cZ+9rsa0z1Wjdkt04lbwRJpNgb7J0hOQdc6/2qnjiKjP0MiIWR/i6OTVBkC2M9IIYSZD
OLU+ZcjhWmhMar7Ap8FQl9gG+SArByTYzw/9VtQ7XphYQNJsFvwPH8jDaZ0KCxsCI6zB3BrWtkZp
wx1CRA1Gs2uwkZLaT4CWvB8jfbtNgBGyvGnwwF5J4MNBA3mJd9sEcr1MB9+09kYiEIfWpMDbakpT
LY0ExsSFnXQiHCAJoydjsBrYUUdnNywQrxQ2iLk+gyNmWzSsINjd2VmG7qKPtrocSvAqUIVfqdlg
X7ipThynNLYoeJmKDtePtXg4X4kejRQyZ950AKgOqXPPcGlu6r4Daxi18GCqIaRJXm1/LwDHOegl
NjCHtMha20lWPUX6pH4+/w0/zgiXJ3n3HNETLrwdt+9uM60oyg6VXVp0ltesMNq2gGmZDZzkXnwr
5VF9ioH33qdVPWJlFBrP54f/uHrnu9tgSqjdEjwcBbmdVqDZl9cUPHSzhEEY20tmSF1DP8PcOkc5
aYLLi4Bcla3Oj3yUJc7HD1R8Tu8ZGEKB1Tg6VSfqKABWJYYGQLEp9Hpac2HJKk1Nv/hlznpuNaJd
+8H2Chp0nYEAVCj3T+cf4+NJQYsOxqesGroO+Ojo1A1MT0HaGF01FSKvo2Hfxk5Voluk1sbtvxmK
I9Q2iEXV49XHLs5zBEJzN5605qWSKiSl6wpNJnajcWGjnfquBpUkcC+6pZjHzeoeULAaqV3h6rIA
9Rh5fQZ0El45mn7W9GNKofyUJWxMIjS7unQwnVrUXJecwLR1TWLCw302RCmYaDso3CoOxB6aFS4D
so94jooyaiw8aUMWK21AgAd7LVOuzs/zx4vUprhMDMxHnS/To6gfrfHSbERSuFFrZTd+MYMcUY4W
+0mX842SoHj8xwMSdNPMYaYZ7jhRhZTZoKktpQg5VP4GV5lumdQDQrGNOUx7LJNQDjs/4rwqDw9+
m8gHFMp8kooPZGAP9WM8pezU7SguOS0X9jW0M6SS29pDyJICcGfH8b/YsYKlRImZccnpjq6bLi8i
S3Rx7iKX663RZ42vB7X2V4NuV/eS3pq70obC4fSgP5wob+IbVDz6n+df/cSG5aazwLNRXFIo1B6u
rdoS0K9QHXQrrVNe4Gulazhy6UroVfV0fqgTC4n7mQ4QvTVKh8rRbTXJyrxMq9Lt4tZ/rYWd7TIP
kr/ayOiS1tFUXvisp87EOcYkr5lrPG84zve5DRK7uT9auF5RA6avK5WNh+iWF3/CN8MDyp5o3beS
s7RwQ2pA61o3IOOoPs497vlXPzHL6lxlsubCMOT1oz3En3RSomMAydltwxZFn2LXDxooOq+ktnh+
sBOrmVeFSoNGBrV+8+haniwVvfsWE8R4bPTrNk3Vu8no9U1s2/cc/qD6pVDenB9z/nZHO0g1NZom
GLdRRzOPzn1dl5Q+HHlBPy6Vux4AMurpavrj/CgnjmHKOjMIlrScGvfRm0U5T66P0DfQNFKXY6PG
Oy8OwZqDM5/w7eHPsCPGQ3U9WUH0L5Yv4S8nBN2nGYl4uFMy1QDvOqCHXahefZUWqPh2QechuqsN
ytoI8sm4sH5PfEiiiLmTSa2dFXz8uk1n5jjXF65lpgi3Nlm5hPTXPyeF91Ouu9Bf+Ag9/vlSZWva
9H6pN+vyMcY36eRJTgGzuki1DkA1bOum6acMWI9ufT3/OU8cCKxOBSTRvE6Z28MZVYtaKUDpEj/i
PAdrJ4Zi4aXSXoGBtvCNPLsQMZy4R0HFoHOP8gMFpeOeFN/KjCwrwbMyQgQIcLJ6RzKKQnGoBoYD
KaK/qpQq56KZBYqnEZXS8y98+gEsshpKhqyjoxfWOxMNJp0HaBGy+QY3pIWeQh6DmE56VdhauNAH
TL/azMy/RpX4cn70U9NtAWVAeoP2JvHE4XRHbYLdRVvXLhHGBDUNB4NFXdCW7jox7Djw0/X5AT8m
CHNfU2WfUuDhb6x5Pt5F4ybII1XX0WNHdgDTxxgzHH8YFEeWELiLMnXbBe2wHCcJAwnMRz+PLSYB
0WAXDqJg3e35p/lwRPEw9HRNqrQAqJEFOHwYOZ7hRVpjOyEmj9fVEOnOaHna6s9HIU3kGFSBypMz
H47i2TF+wlCowUcnOFs2UJ1LgPKb86N8uE+EIOqFnUBHmEb88X2S844C5JtwhgxDI9Sy0q1SIciI
0Jn/x0MBz6WCwkUC5mZmEBx8w8I3OdoMWTiV7WfPoFmRXBhrc9mXoXEh8Pv4VsSXtkavlkh7FoI5
HMoeUPfNILQ6Ja6gqHhLIYwnFcGzBv1/bYwunHQf9gMFe9o+c88Uvgd96sPhYEhauK1rWAiNxgsG
uB3CQ2Oxqjp4A0XaSxcm8sPmZyS6Z3O2TgmFE+hwOCUefXUyB0HXBQZdmBnlTRRlDW5menct53W9
A/iD0IWHWfYGrxdJu7Qd5xEOLun5XfmMOqwWnSj3KADDybnQQ61FOpYDtsZExIMNZXqD9iXoUJdd
poA4v6AkiGhlnpYd3lfoOhMUDwqMQTWuhurCBWedeiBSKkU2gYBRfjycEgQkp1hJUtWxakn7ZhWz
nFzjl3fCTx5GRJ4fQZE0r8Gg6BdW2olPTyiqUAE2YNPAKTgcOK0NyF0lfagkD0HOJ6rhwPUDwGuo
0ipCnvTC2fOxzMuRb7N/6KOCLaOlcDig3aJZP7TG5FBGo2BSKaBl0DiE0YB/ZotPZa0XpJcDir0d
mmSRiVx/piXSUo686lcnC6p7f3qEzE8EEkSlcwVq82hfjwrCABknNJTlMdrmpYkSmDyCZWa7XRjq
Yxw+w2m45vnMlN+5/w7fHqlfpfJlC50ZunOIfgWd2+do742dlq1SzIsWqDdnLrKdI3TuBqHssa7/
/JMTnSKQbM/orA9foJOQT+lQVndQ9ii3uackjvCAdhcliXXfJv6F0+XEdqeSSMtehaUzx+KH7xzW
SR8iqgY9VQsghehBea1IOKTWVia9KrWKerom2eU9QBFIvxOhrXZh2k8sckALc7hDRZrynHr4BJEX
Uk2dWOTUxOKdkBuk/b16esoGMb32uZ2HF6b4xHYGx09FGugxJLHjXdWnyDLamO85aIz2wS721WCn
phKSPZKhl7BBiQNLZFtSuEotvrKXKvAnppzUgxtEJsbhlefnexduBBHGmvifyI5kTfiOJG9m61Vi
rAujLbC3183qMSmEty7RgkHVPPgXdyUBBtJlpAfACo4nACJpBTIRL5C+b8UiapUYQzh/QDQh6C8k
eSdiK02m5DtjxjhbIJkcviwG3klsF5bmoMZf+U5cTKrbs/avrADNCj+Kzec6UyvkyyVrEyco9xNj
KfrNWJmV0+tNcH3+PPn48bnSQH2DQtSJFo5LnyNlPqWjhQdZ2C+u/RAlDyLaCimlKdlhQVEs0e/u
1tSmL03Fx8COyhTlXi43umjacc0xVompBwQ8cR/Vwo2Z6B18Eku7gJX9uJsIgWbY8by6dFk/OsPC
kdZ2EWq6w7YSj5ZfinVUBujBqaWGyicHyIXt+zEaYjhCViRKabvA9jj8wFJQg3ZW8T35P5yd2a7c
RtKtn4gA5+G2yKo9SLJkSW7ZviFsuU0m5yk5Pf35UhfnF1lEEbsBt9GAYEVlMjMyhhVrjWteRlU8
r1fLQquAL93cHn+7Q1Mq9gKK4kJdufNVUyF9zS8qaOiK0gh9CWMy9EIeXPjemVs83EaiDzVVa4Ga
2K1qTTqhGdBRRnVuvYdjJ7kJq7Cuox+j4gFb04kXPjqVxHZAgWmWqarBdhN1E9kR1yC7M5e2+Qog
uLhxdZtwMPvsc7OiMVQaVvxUu1CrPd7Tw4UyMcLTR30aSODW8ko3tbLGiT0VRheOSkVinlL9QzX0
xTP9krNuzKE9+jE6I5rUa/fNdMOv4yWhDhah9z49I3VVfg0Sh7wO2fcXVzTdP4/Xd+9sKaypyw6q
x6QNtHO2GXKChZFjb3LZQDOBODpdnO79hEgwsuQ5Ak2ycUO/C/KXwXDO8qyj5dL4pMyFv6dGsruO
EEag0FmwvSbkRc9xDKcPkCZG7IbAfkWD4Kw/rj7XNnZGA0V3fcZaFGBr3wFolim3kxGmxjzOug8F
PewvWu9axI5DHFn94N0SOJVPXMChUVI55hwMWvL7epeFMkaBhLcbgbi0GdSzaui+CZ4af4mVFGz7
NDWDeXv7h2XYVoEyyPwYedoeXIgBrQAlGBQ4/LjuQsaIuhtkmQxjGtA3/ZvrSTmGuiFywDFCkfx3
Xvr18U84+rgAACmV8orylu+i5SFdpnVIUQvT48F5rWdrvK4Q1EWNtsLnK6Hfe7s96lBkZTwjFMN3
XgKGnQLOQ0GF2LSW73qZGTfQnvUfBsh669Lndf73Y4MHDpeyFzgBVSNwQY9t9zgv9KYupQWzfm9Y
PIwLCpeEvNfEk98fWzrYSkoFFvV2yj48JDt/mw15WRj16kUNMOusZ0wS5rurELDqZa171r0/sAbm
GsQ1UQmgLWMXctZ5oc2r0OHRlBZ1LOZdL7APGVGbz6ilDul4EnTc28MDMSIDTl/VDYKdva6N09LV
BOzMi1HcPB7ocMo0JFuzDEG0eBxPgoAfeNCtG3BB69DhJbYnldF3BpsCNQFLJ1noULD/DtOc/91f
+/LXchr1X/TVsv8sYW37lKZZ8iIaiXx57AXpTS/F9J5WhE6joUKRwY/9bwSw5LuPv7b6mvufR3Zj
MzZFIM6X2J6rwNLoiUMpFrmQHj1zMxEnWIrp5bGVo13nptj4fh5y4v2tlb4eZ2YxFqi3sql+avpa
QP3sMcwY9C8oM5yc4HsnSEuOByYAM2SAGVK/5qeoHvbXmcgRLc187iEtUkIjQYwAuqJLgZnQQ2Uu
rc5wpPcXlJIQcQNfmQeO27M1ikhsn6UoT1/h9dRDA9mcEEoh+0aY8eZ2DaEdUTMhCkg4VWjbmqpH
JH38picvRn3qdUg872K7LRKuRQPZwaS379aaadfHn/BgfQ65Ie6H4QgFCN4azeYUEvrOFcDsHLAt
egmB4OTJL+UwDCf94yNT9BY988fEnr9PQ9vST9I8Rr93XQzr3yZ22+riMivAVbDn/MSTH11QyHh5
NRgpV/9ndwPI/NxpmiqIeWBx/G/jjt3HaVoRAx3pUT3ppdXwUNtLGqKD0H3XZQXPaJXUUPvWENgP
A09NMNnytyWZ0g8t+Jrr443/EXHurig6mjTz1S3VKXVud74uCitOZi2FYhm6t0tnWOJVmI32EaZS
Xc2kQtcEQb75aZ1Qsoy7SXzo7Uo8tW1vfmitevkYZEECvgJM6qx3cQ8tcCc/mlpa/QEbp2UyBG3R
y2zROX380394791PV80vhiEopdMA293ExgbVU6Iee5V69aVu9OLFgBZTjUmlIYSGGgzO/fCUy8ZE
Xh5BK41HleEE6f9SVGZyBTPSnOzmnSfC1zFLSC+QTjr/3gWhCiOGgPwK08zkpS9JlfdwkthUEPOg
tz47elzeHu/BkUGuCw8AjStV2Nl+vXioak3Omh1SgrefzbS3XhtpIgdTVPUL9KJn5/nu8jDrhhnw
uRTPXPzt1p7XrtJ2YsaobDFNt5ZxFeAJ4BHWyZ+jx0u7S5VUw09ZYRyBuX59t5cEvVo2Qg8RjlPr
QBhHlehfw2CykMIomrF5rj8HpTZFKJL0J6YPVgmfDlkECS940H38pZGM9WXT2iFcu7D50c2NLPrW
oW1L+fnxKu/SFixw/ygDwooMg5F6bX5+TYasoxTFwIUrpvWqxa1HhSKeo6b0VhSiph5BkaX+jKrF
GPlJeQYsvy8EYx/yHq4QEwP0iXYHKMUiuKEM+4z0RBDeSggL+jF7bjxXURLSPxcR9yjub8KYjK8Q
6ywfcg8y+SSPp/DxZihjmwutfgygHkYqKWzQ1t5uRgMKwvASpl8SM4CuqIFktuqr/u2XVM3F+h7c
oFSb9zNbepuOSEHWdgiWf7zJAPJoDdDixW9GBJ0QuD+5o4erIlcz1bSoyoe3q1oYEEHAXNqhRUfh
Bb7j6r1s0YJ/vHd3YYnaO5IGBXLDI+5DT7gOgIlMvR3ic+N/rJqgyxJu9Tck1ZkWApa3Py0gjk4G
nA/8D/BbMnwqC8yo27vMKCP4M+wFmXuou93fe7Mq54vjNvpttVsjuyLzdFYbOrbIZaG2RzF7D7Pr
zHaEFIy5nXZcYWq06/yqJy10zNYKQj2Lh5N9vf968EtRMQEqQ9mEav3265XwsK8wbFmhKU3tycn8
4YV2o3NyRu6/nmKxIvcCTULctR+ksdENREBXDUOtSf7R7HyUxrpg+WVqkDkLEfcJMqj4eucER3i/
mQRdFtkRNwEHtMfSkQVxpyVXATK/4lnGHZy/+uRfhR/r7xy/mE+Wee/TsQdLGdGXx8Pt7J4Puu5l
0PQBoOnBrq62h0Q81DHeNTBmIqSYmmnt+P2lLu2zwbYDR4dphkp89SnB6+18y5LY2gSO2godM4+h
PZm8EKpD84r0bxktYJIviTHCdSXnKXJKc76hLGp9Rt33LEa4f1wsSPWoZtB94q7uPe4wgnlC3QIq
B2PMr3HbpqFuDN6rCxPQSYR09Hk5V5Tlie4gcNh5nl4kk2bGsEYkcoC9qLHmsDMW7dl0oOgxeujX
H/ugQ3sOe6smjlViur0rfWEZE5hRjhMH65poJRso3eK95KsyIdsvJ+nv0VYCHOFmOmCSCIG29qQ7
oUU7QOKQ+7q8GCgwRQvKw1dpmGfN+SM3oOa2KX0zCQrWYWtK9EisII/uhJ2XyGtAYBdZFRqkb99A
sAsUEAlpqQ7v7keC+nSKep2DjkLnXyDJdy+pvcQhDLp/eyMSAI/NHXkdAEjgq2gQsYnqe/4UfMQ0
Pc3GMxhs7fuWCCszkAdUnMx617/2THaHvQFD9WOj9xEPZTzWxi1gVISu1Nao0Sw0f73BDuPEAB2t
ZYH8NC+zfNa9iQSkqufukw8z+X/sXGsQm9Hn3x//APWptlGGIniDC4ApL0a39xN8sLksKKJbNqT4
MEwXumQoXrbiydCC4Cv5LvT0aACgGNVMvz62fHQ/qNUS4PBceix/u3QLRQ2I4Nlvv4AfsreH9iJE
LZ6CZBgusrfG6LG9H1P2+6XS8oXGwYB4ExDL1iAy6CgY6wkXsg+m9GKiS8a0JOT//8BO7baREu6t
IAiJ0VJ3rcRBy6wU1S/6PNa/G1CtQZNeNo19sebKSK4oj3okVWLooQ+W9TheEC+cYA0EmfetR/bz
34Ki8wDZpFn2zyD+oUjS26qhSuK62X8tb5j/ymG6R8AuRkLlggyMRH92HZsTeMPBEVOzQWDa8AuE
XbtzPdQp/euVAfF2Zj4ozV3UN4JiuCqlqzBtJdR6gQtnG9W6S4GQyMm1us+pCYgoz8MkqIiB6Ets
tz2w+gDmZ9+C9kUXfyyWPdDXcTv9+1QYyN7JrJNfBgNQKvx3OdtRCsuEyWtx+8s6CPv32rcT2uRp
B0l+Psj4kyNkGyOTXcE+LSZJ4A2aq0TkktYLs0fQOJ8FJAeuldYwmKcf5AakBtslZMtaOmlHYOdp
MOYbwVJ8QfcZTVSeqevjU3pkyqFjDCqBnh+4m60pq5CQMXMhOTfALvl0tGqMfuXVKIaT+uyBw1Oz
Qf/f1O5BrGzl7QSrchwJb7XZFL+vKjW6kAUi6QGidX6enXq9PV7hoVlH8YSSO0NJuttM206gUxGs
0G/dsUKRt7fV5KRE7UVvZPN7EAjtGtudf2L3YGfpnlLoovpEtLHvRKfoTM8pvyfUEYl5zuFZA7Xr
t+9jU//+eIWHltS0IXGdQjXuHE1R1j3CGBDlz6lXAQievVtgtx300p7b/vnY1sFTzMv4f7Z2UcZc
1WOVoAoZohWufxnhwvmzUX3px1YOVwQ/FDUVgkZYl7en0tZrfypMOC3xfC0o7jb4LGuzekUj/mxW
6siUwUdCaA4UGIC4rSmkE908BlEYWo3NgFbHuANQnfzZVKSbj1d1cBKJK2iE0MIjTdyDTsfSmycz
jclmlg7QE1wWN81HNSBvxuQpz1rj8zKXzh+PjR59MLBt6mDQ1CIH3q0PekivHvlgxVJyFlFAjpg9
/h/iaqpEpFBq1IuPtvtglE+li56mInTozD+SrvpvU5neZ7fN/4ezzlIIUiCfosK1+1yWNwJQHWcr
RJJYfKidllfETJImWtdYO/leR0eDcJpROnwx+cvOVqMYI4pgssLUnFAs1oHdDZKiZr0sZ0O8R1+J
YBpaF4u5b/o126+ULsaEGBC+EQrt+bbWSfrkDfGbkY7U8tTMLpPW7BKHfmulqRwfVdaFd2Xo/ibq
a69ljh6vyYLCERGe57cfPSbrOXfQ8JF27hblasFiN76kPkGp9H0le7KtuEAKNnps5+he/WxHfcef
Imn14piWhh20GVFyNpzmYtqtBP0TrFBiBMVrwd0+qR0ehJMkPqTRtBZMGBp2RplqgWG8WjHaM2h6
ieNefBvFMtzQZPU+FIOPEOPjZR6dEfITqj2QaRLC7wIrhA77TOoc/c5pKoQJm7+qRDdPsrpjIxwS
Nd3C8P/utVz8Ef13t6fCU47Da9BmQPXNfA4fL+Xoi6kBM52yGXWruzaXkVUQGJtWCJBJvId5pgiH
QnRRtaRKDsJ/NwXxv49N3i+MSotJcQf8I+yx+/GDzBjMxpg4+wX5QRQ4jfvZGC3/62Mr9+mNqucY
oPBVZ5ip1+1R7MvRTFMGbZki8YqnKYMM38yE/0vVxk1YKqXGGt6JsKozeX1s+X5LsQxJJgVlnBWT
Y1vLsEU0E7ByPpxflZ8szRLfADXLd/XQdi+WHVdXZwbU/Njo/SWgkKQqjwpDyyCW2vSfbh7Vzb5I
uXyMX00qlXF85ug8LbKd4XdUmM+mJI/NAedkQuhH3WxrzhCJC2uPMle7XWghAo2ozYTkOQTXCyoi
J1t6ZA5vCck/zhJ4kfrzn1Y3OBld0ZUrno+SaStgeZGboupoMOj/Wy5L7aSee3RElTdRc5EEIntk
tDA8ZnISMhdyK8i6HWd61lPfPmnBHh0U8BgUpn4UbvYlsKyDDI8RRJAmQS9+IfGdntCfQep1nYZQ
iNaPGJ2roscH5WBpKj4gvWfgEaTE7nQCowwGBrL5clqCcqRZpNdgxMs8tqJ87jbjBvtF6gnK2cHG
PhC2W88thwIrskTf1PfQZRG223+E8Ct/czJDnKNKKPy3VFP3vbiJQhRC2Fx0M9PjSLPm7OKn/hoF
a1OHho3mFDrhZ6PJBwfSpU2vulUckbsGYNWuwm4qHrrUln8YeeK/0tSqvmnahE5XXOYn8Y/6KNvt
VPOyIC3oUdHj3KN4PaekabsucIH5y/TJzibE3gaQoDDDJCECXlOolVr5Oidp+dlPzTPSxvuvyXAE
sYNOj4YRVmcXrRTpWOjB4gHNL5PpTzS19DaqGI67rvWSyJPH9dCYKlrwQVGp2o8DltM663KtmAhu
8+6pRc/tfbcu7hNZ6il/uAq5t/vKhLX/Y4Se8ik0DVu/UmmeWdRyQf5vKhAfqsb5qnMlrkEml3cJ
MnDvnRkOpDl1GAzW5vf26HefHt+U+/uIXbpV6pWCO2YPPABFg+7wCheOkRTziy6M5pqINb39D1bU
W0vASfj3gyL8JwdKNs4ZLfwymkw5PAuiXJAV1P4eW7m/FSpQYZRGFfdYlbndTmvoZi2vKKJZPeVu
NMbGF3MYk1fhTkt5Qdeyf3ps8Gjz8GHQpTMwdI/+TuweomTgBNHaWt3nwcjdD2Pj9yfR89GyPDAh
4FcQOrmrY5WZB7/tmlbg5XL7GeVc77VY6xmus7m8DEZyZu/+XWAHf7Knfs9PH2up6SkzmVJF3qJ9
KMBDfYOYdXlGGytjZNP/E/Ho4OTS3S2RkWJ6XwpAR7nubkRCjyvZlMgwR7PZ2ehuyyCcbK97thXy
3BD1GWz/7pJjj5EAqlBI5aiUf7tEL63WHr0yToqWilvaNTR+LOAN/Mrh5MH70d7ZXHJlC3GmH4eE
2eldJDjjHmuIfMuo78YF+dEJLT3O0vzRW+UIdZ0oK5puSxEixxVc2yaw/tJFZkKljEDd+2FNzd9W
lAjfFwtauW1elNSR5pG+sl2Vf8H6we8vy/obSX3/jO7f8isVbOQThdXOF63uTgK9w53DZ9GA4YWl
W7rduaqB5nnmOkWinN33k+7JqzOS7Ph9r50cirtzqDYOMwAyFMvoHocgZ8+aJ1LvqHCXP53Jr/6a
4nJ5qpADATXf9tkY2oU4Y747sqoQYoxC8r+7IcAqSIkprbmMas1YrsE6N8w/OBoKk01yKwdNB6Zv
GtfHjuRoVymWMIAMeyNgv53nWvNMxq2rFVHhwEPWZeYS9RBwUieszoDch6Zo+IA1g0uQ/G77Aae1
X7wEhEA0gAi7OKmDnKuY4giJ8OWt/pgPCKMeBO9gBFThaWsKosvJnnxkgIep9J88umrR6AzjVcvT
9GYFZfyfx7v4Iw7ZXzUFW7QZQYASYo++0GZKbSbQlciYk6y7GHYd3AA6I3naafX7KVn7d9qc9XDy
5vU/IujMq6dn9cmLenCAsKIUWPiWEGGpD/CT+wxK0IN15ecRXAxe1AmrjtbZbi4OVBi/BHHQXtzS
rk6MHnxVXCcxIWV1Hr49uqUvB4YVfTuP4DAU1xgqoq+rgaZsO4OUeLzLh6aoT0E6zHwHcdl2fW1F
crlMmEo6PXnq+yK5jb4pf+mdrni7swGxo1hF1bjTXZMe9sHRtioNU2MbXOp49W8oys1hXXVn5Y67
EJfoR3HZAeuF3JkUbruqpMwUTAmhdsLnINKT3Hlq4CoPnTEIvrtOO19HA+rUTiEWIJU6S4uONhVg
tqLqIpWgMLE13xIRuXqcFFGXGsVllBrMrY1uhkYTy5PCzsFbC8wU4IPqEOAEdh589bK0LR1ZRKs1
6kyQdc2XIoapqo676tkoreLp8Xk5ug8UTon+XKAtlF62S7MkRRI3n1EIT8zmtfSc9lo3ZnWD92cN
c6NEXQxt+hPXoxax8wQQgv+f0d2jK5ZyHTtYNKM5tkYolMti+cJQNzrPVe695JaV3oLcMxB+sM38
j8cLPrRNOQvsBThqYJPbBfvGvAyjuZKuzIP1bq304UJkCGKyt9Kwq+RfeVAZr3J2z4B7R4eIyrGi
w4WxFbzJ1nCwVJWvCVFE+rAmzwu572+ZTgEBd3UGCz00RbT245lUtE1bU1S2iqrRq4KRAuPXtdS9
L/XoMbAs9fikSnFkyQro5JKbKNr+3aLYtNlmWi+PwNaJcO1X7TrNVXHNZq+7vf3DMTTK2DvBHojE
3c2oqAtmro67gSK0elnKrEOitSg/t22nPVkNE8s8khpNgG7+7bHlo5eLWiT9Fsx7TM4p9/TTowHs
FILCycHTragomkFm3dpO71/8xU1D2c0LOsvC/za2ad1dTNVKH6mxnYSqRzeVZjkTVrgFXu3d+pdY
5KpukkeDnQUv0kzh6kN/LWyL6i/Dhy+bVs4ZrdtdCoXfVUgTRQxIHrrvSjXCLMekWbApGP+c7V7+
Cu+Pf1JQO7qSDKVAXaTqGMx8brd3KJNlTvsgx73K+WNl8z39ZY5vvJZ/erHTrGE7eM0viwudxcmm
Hj0sSvaBuTnAkt4exYyYFDRGXVlE9mh2TWgPYrrOfZ48O07efcuGxv/LD5IZuUK/XMJ+9fUzZYYj
h68m8MFhQO9BVLJbvMzbFPLRPHJ55ELSZ7AhqcyiSad6k1X22cD/0Y1VLyjRO4BqKvtbe6JwjWTQ
sOdkToE6V7BGRutmtzToipMbe7Q0xn9I+qkOcW13prJu9npRW4Q9gTAvQe27jPLHiFa61XKd+tU+
OUf3S8O/KhJPumZUF/etfNfuDJQQkzwa5+lz0vXyddAJNAtQPG8O6IBgUJJRvojeyD4eKRTJV2D3
eVRmKIRPOpcdqPx4K7vRPjmh96QBCu7BP3Sj1Yu593tBX9kUg0siVk3Mf5h9PrYXWwqIp2CuX78s
NPX+meZiDvtACprijvx1rCv3YsLWcSunqT7xhvd+iB+jeFKVuB8d3t2BLXTNs4c1xw9rovhaV86U
h4XT28/uRLnqEpdN/1simyo5CRoO7VJhgWnYB2uwb/OiQld2w5jlETyo32dNE1egB9576VAKJ9te
olI61pfHnv/oRDHNgSiBIgG8A9sH9L7ssq3zyJ6MglnBKb952aR/WCz0NP4HU7xqcOXhBciTtvdy
nWTCX8pn7kA33hxfrNyY1kXIpDvTn7q/lyZYDQ4wL7YC9+++YN+ngyNtTE22WV/GnFn3gRg3apNE
fwZvZr68fWnq1QJhAywU6OZ2aZ1wpVkVLbelcj6mfleHvOXVzR/SM7njo5WRKHA6FFjz7r1aUFH2
tYmVFa5Q3ESMLaxtmVxmIfovQzFVJyC6+/dRQUSImhnIIKvcfzTbXBLNq70sco22vY2e1n9s/c48
gUQenUJgL4ruX82y7xv0hllT4y+bLILadLxQ+XCvqJq2ocTnXB9/qqMF/WxK/ZSfIp1K2EOVDpjy
69z4mA9x9gSB9/g/XGXyKBqR4PmZWN/F4DNPoZEgfgNpWD6/C6rB/xB3UIs64xz/7dGRDJvhtC9/
cDaUzIhiX8FvcZ23S0v6qtR57kVEF+2fOKZ0U66WhwYG82cLMz1v38kfHNtASkn6oZfZmothpfJr
yE3gAWj7W5+68ydmpN6mewaDNGCyH4Uwon2aFfsD2AVmaactVmTZjB1A4bgO267J/pxTbf4FeOlZ
R+LgLDKXQF2BSJSbtq+FwcDnY9FSZ3HuQkbAnNBNUziVs1PakSNTPHgUFqhn8vrt3JSUejPT/hCR
bonmksQos4yJMeCLKRw9PvZHj6yqYzJRRaxCtLvLmKw0Z9obp4sCaqxfkC4xvhuxZleXWCh2lQI9
NB9xAjRIA/0pgTUphAGleKpkVYVT6cq/Hv+eo6UrWILOMSW12reebGbNJ0frBKTsmvhorEX8AacH
R5GenOEfD55VjxYp3UpalYyI7q5Fj/iVW66NiNBKKS6W13a3vJFgrVPRjVAUIRtc58H6/NYF8voA
DgBuBPMAjGbb25GatPF8PWfoqhOIuc+yu+QzDsHJRHaSot7fe4vRYuBhzL7TCd5rPADp9xo9FyIq
Z4SlRd+OVwBraLXUTPUHBty6j5d270JB76nKKsU+FrnP05gUBiU2QKi/QhX3jVpveWVuUHt6bOX+
hECd5JErcTloMe8hHTKf3YK59jSah8mKyjZr4crqkdhB/OXy2NTRgphlJTGDs+qetH2qIJurDC2J
iNg1QG9MKk+U+aPHVtRt3taEsEBVGP0PTiGneXsi4BylLTimc1RBSfWr3gXZzXXgnerIDZ9y/rOL
l2jVr327+G8/IDziVBeJhlTLaZemMHnuzQHKsREvMFIuQyBvvdUv/63WDLWIKl9Ozv7BgSQaUtMN
qoPC0MF2pYguxb0zYC/uygUIVV0g9yyTl8Bslye3YKb35APeX3GSByI9+q+GYonZ1fiKZoBfqCRC
7rM2fmoY2oXkdDXDWHQO0vax/WoJmZ0ELUdGmVHFh5HZQzKmDvBPkcSYW0Tm8zxHTM5XVzOX3tXr
0bgyXKm9d82k/lWgbXYSWBzcCsDB/2dUbf1PRnWzAyMBAIJOqBuHdbv672hCTWE3FMnnx+f1cH2E
6ZD8czPuhpKHvOimseG8Io67/G0YE7IZvtCqmzAXLepLjlJVe2+eHiMPZBCRK08tGorX3ae0IRWq
57SYo9xhSoWu2xLNcJK/EoMG1Pcc/+1uBnuEaIgJqER+9xUbuQaIZlVzlHlLGxLqDFcbBspw8jLv
5A0+cACkdj+IAOl78RZtv10ca/1Yy2aOeno371b4Fq5dbDFklGWZYTzDhaM9xYZefaitKT6xfeDi
aO+pbhhlGIoiu3OTm3Mm22CdeO+mLz1KSh9nVMm/Pj4xB4cTHWUmj+FnItbYl0OImowKDdcpkqml
6BWleOJ5b6JcLO1JXnJwOBn2o2epHBs0BLtwJhB5vtQB3tOv6M53+bhSkdSr19Kh31c0Wf8frRyL
E6MH64P0gBKe8qMGD+72Ay66tlKaEVPkBnNwSasCyfaRck/mTf3l8Vaq77F9LJjkZkycAXXKLzAt
bE25Th8bwcS4PydS/KkBhAttRqQ+U8Uro4zC/0ll6dAeqE2QOICPqH5s7S0gLpqpIx6yF8d/LYtZ
fEiLpGHeeE7Kv9tAlicG7w8kC6Q3q3jaSJr3HafeT9tpNtYxMjo0UpJ2HN6Jfh5OXqIDKzDPKYCR
ogSCImO7rDRdc8tsNRlxYBltBgbxij5RdeKUDzaPog2jjEBxOJX7gtE6Wr00eFWjMbUmi4h6Gp/i
Kcm/aZ0U71aji0/qDQfLUmNSiimC+hTv7HZZtTPVgqaujILa1p8ab9Su6fmQ/f0dI2ylEQEtubKz
Ryqvvpm3gbvKaHB68SnphvhV6xaBZ54MysnS+wS1SXfyxY72EgYKwhTInFRquV2aEJokXnEkmKbS
/xve3yJMsnl+Thdot7NxPqO+ub/TZGDUHRVJJ+MBe6hmH7TMfDXliA5UiVBOKtrXzubAUL09g/Ee
fDX6KyCbqLcxirlH/SwyC9Z+qDjy1di+tpllPOUpKcljz3GwIG4xcDDFpMyadkd+dTKt8w0WNMdF
8cnMuuGa2TXqgukZueq9JfAi4K0ZqAcmY+99Bs2q1BuymljE17uPdq87X4OyXE2GE9sgPVnWj7Hx
rUfE2o+vBFEyLnj3ekK3NQpE8+ZIirQe4QKvFER/Fb53gdeC9Gqly/Isk3IZnxxiGth/FuHAIFVl
OilsozvFJUaZ+Puwak4f5sFQ/zZNy/Jd83vxdUnt8TtxawBQr4UJ7XmhxGxdism01ujxB7q/VswA
UmCAKkNxZuxRIiODDbmViCESCfWaSzqX9W85baOEMTnfukCyzhBWMJ3cq3vqA0JyqkMMFUDQypHf
PV4BHrcv02aIRga8vs3xqsF6PDqrcW2kXIYnISf3ZiuN3Vs3MXzuLrH1r+Z1jXtZ89QOTlzY/T2H
dpvcUUE44Fjf63XPaVL0Ex0GuMd78a4nU74uSYF+1ZgP73LhJSfvzZE9etKgRmiNc2bV5fwpcLaR
es+NbCD4Kh0zLOHGvQYts7cp2MmLRD/r5E24v+yUudEjJyvBwdw9qP1IW6WoiSuFJ1qwDh03sMrP
ouUjK8pV0rGl546r3q4KAVBg2oAxo7HKgqcaCdwbLanu5MTeX3RFS6RIDXmwiUd2wcG4dkadIC8b
JaYvrtTdul/tuM0vOnfwzegQZYoYlWFwGsF7DEG2AGYvgpbwH3mxi7OW05+lhxgrIfn87MZ18p/H
l/FoadBUQL8E36ViRt9uYAP3GpNMxMWNPfthByl5djGrGv4yyy2+v92WCkQ4fhTvKdlsbfVaIzkw
kFUtvZ2+4/WLrxSf8g+jtlRnKlMHToYDQayqtJsIFHbr6ua5whMkJG+61J+1OfAusN3VlwYQ0ku7
OHNokqZfHy9QLWDroiEzITaGjpp3AWD5doGx0c7BoCsXPbcSsKJIv5T5JJWYgP9lgTHspYlH79Yv
o/H7Y8vqb95bhrkZXBFAP5q+uxM6B0mwrgWfUbYUVWFbg3oE/z/5fz+2c3RciI7h6lIjaZDlbVfo
F54noegi7VipEJf0ES9F4zfoxTbzyWYeOSyIhrDD20puujNFA2GZtCWG2ozLd8lglbs1GfQFmd+9
c/Np/OPxyg6+HaEkPDEq2rPAD25Xts65QCtWJaeVY6ATCkJTiqBpL+O6Gs/LgB5xmsrgMlrrGdHa
wVlVgRdpB9eeFe9CPtAZhll2OXFEsubMSVoF0gQCrIBlDtrvtAiry+w189PjBR98yo3V3f5aRbKs
60ShwYL8B5nCYnlnJMkcNoE8I3Q5XqAqPyvKUI7Ndm9ZtNbqC05t1hNxm213AcpSU9OQvMFopk/v
/Nw407dQf+nuSqimAmTFinjb2eMkvbieIeIwYAHMdQiiky75JZ7Wt+OxeVLpRKqIigxhT0lazJMO
gazgmQuS34ci8z4XqxffOkuaZ2OnPyYH9yuivkexmwAKQUS1zT894RAXxOtQg5Bxe7/86KSFfBmT
2AY6LOpfjHnW/hmWbojM3utf4YOuP1tTPqwhziH/vDoOnn0oXAeBDfefJLXjkEij/5deK9XXwlmQ
hkvkWbfx6FYxSUeKRuMbka9dJTROprUuGl5OM10VwRTU4EUHuLIGZBTB41xfE1mtV/r62slDen/m
KDHjEnXcMZ2P/Zmb3MEZcs+DxkpvxHJp/bz5Va/0drpQsBefjHXxjRfJuE9yYvj+XlGO0cneKImi
BLFHMYyjBWRkofg7LK57W4c2eEd2X1zWMY7f7CIxpeb4IHWmi7QnrHYHPXbnGZ+VLVrFDK83NpHW
Te5HR6vb/pL31hlt0eHiVJ4IOARwzJ6GXNfaDsoWybM6OFMkRODeSmQ0LsLsjOfH/un+6LA4+qow
9wAp5/DsTnsszcyGBykqB8++Deaa/zfXKv8jgr39tRkZ9nMGBkF1PT+D6N+/PFjGU9Gco3hC7WRr
2UqstnUD7vTSrHMY5HP8vi556dJ4guSgypvuy+OlHhpEbInWNRUvIKtbg4Su7RIIFSv7XvvOY4Tv
UtRZHZbdbN5SATj4sT31lm0diQ+XKB0smhQqg91tbWIbCL00+OMSGfRX0VnTa2DAwLOg/BTBz1R8
qQFzPNVjs17stfvrzdZtT9XTLX4AHZJdIpuYRSvpCZL/uTZ95URQtL1YpY8PC7ohzJnvuDFiVn3I
hByuhtmeodYODvHmB+zf26nVjHLyhmhoaeLRHgFDMpTj+96Zzwad7h8hggpaV/xeAK10n7dfdjZy
LyiDSkboXfcRdJB2qPsQtz7e0aMF4e24kFQS4YrdH9hpctxmbGXUurTs4wVHs8QSJfgseLOABkUI
qui0JghXFNn6dkGCP2wMW8pIz5FMjQ07v1QTPIXNUuphqp2ySB0tjVFCAgdWRsy3C8vGqpsbp9Fl
5ORJ9exrONJ0qNcPDUjN8PEuGgfXUNXc4OagD4go1f5cWKoL2pkSzB8jy0Rf9LAv+aJ5f9PSCtYL
WsDODdXlpXpaTMb8ryncOx99mTolnTYJwxBoCUNeqTDXX/Ildt97tchSKAic5Yz2+XBflIIjJHwW
NXL15z/FAvTdqAYVg4xMMXTPcoSeau7SryIpghPndFA4IU5EKgyCATCBlKq3pubRT4LWYFv0uulv
XV8jUqdR0m26rLm2XfolY17qCdmcmbur+6EfrMMrI1vdyfc5+Dz8DoII6m0kBPu3p10Yw5UQ1UW1
LAJUVsXqXCBuc0NSW4t5xcR7c7LDO+eywWQDhK77rmqKGlxTZskUzamQL54/Uq8cR4puTqydrO3A
IzM4AP4cd0HeuG936GUNKG+ZxqhyLZQImBF7WbMyi5AaGSJGC4HIDPr43K7pGlmlOENeHpwm6txU
47CtsrrdyZcuo7Si9um2iER/9Qvr7xLxnf+M3eklO3CIpHOAILllVIL3cOwWipZKFzE0zlVjXeWQ
N1/XuBUnpACH6wFoTpEZ/SQ6wtsj67SFnZKbjhEsUutrtk7TNS2EQdFUa06+3EGYQq0GKgzmXQB5
72Ow1guqkg7MGDluWv4m1756LeLA+myYuXkZG6SpKmHMl3Kw316VAuRNKYW6lAHULti5AE/jRIE4
H6OyaI2IkRti3bbOrks6WCcBw6EPUGx+9OKA8/w/0s5rR24kC9NPRIDe3JLMzHIqlUole0OoR91B
Br03T78fdbGrZBFFSAvMNBrQjCKD4Y75DTf/9QdF3Bi9JYvOX9N59VnVcnHJC1mepjT+2JVW+jRY
evfAXZSHg72kfu+55aUnNzr42nt3AGE1BHO4ymAlN3eR1rtu7ZbZGJYz6nh+trT0m1Qtm77EhQlg
Op6RSn/7WdhJJEBDwx+GRUlv19icDXPW7WyRNHW9ukvo+A8GxlS2c+/O2OxMOJAFSoRe1NuD7h2T
dWFphCO3SuJ8/b1nqIS9bvV8b/InP7Mn5dmYS/n09ih7x4TIet1AhGIwya9HcaSRWGaDC57RCesU
RUPpL3NaP056ecQw3/2K7BueEQpHABuuh/LELHucvYYQh2MEFLUIim3SD+UJLch/uykfPmWqeVQC
2Jsf7xVICnaMy9t1PaiZa1Zvl+UYIswxsSn7tgzV3tYf+8w6epD3JkihW2V3rl2Gbd8ua5ZIH+OZ
K0cbYvfWtrokea5RkLY+GdP6SokStVxLH7OjztDemQB9SlmAK43XYxNjjstsmh1CC2Glok8vCOLD
amj7c59o4wlM4ZFCx9F4m/g90qLJqCTjJVUnQ7Ue4lNWN+VZnT33LAbjSFVsbxUtnOXXTjnI3q14
xaonNPRzOYQKGLYvWO7hkN1HZn/CFTw56JIcjbXZpsYE/T/VgQEAQdFP42x5d8VMPayc4yOM/u5Q
FItpLSNSRQvxenOKzqhRiAQAYFS59anruySIh1w9gYj9cw4fHV4QG7Td1px6W5JIB08ZS529WSqN
d0Hdzr3oDSgAj+NxfvtK2bu40MPBIHHFvtFYuJ4VD5BbWPowhBCpTO1U8D2HlYVwdCvvbUKyAXY7
8kyArzdXV5wmlNpNl6DUtJMPppLZdBUseVc5pmhREV6Ozvfecq3GrXAhyV0hPF1PzMUkHsEaAWCW
CO2s2r15rgv82KKp1w8qH7tDrfgGDFt3iCJ0dkWhLxGBrjoXpxTT0Bc2Rk9NwJIHQ+0tF+hcWiQU
SckcN5+xiVwdD+BkCL1oaG8LcruPinLoVrA7IbDkNs8oXd8tWAmFrsWNkREKS1gUF2nnGGDZQ1/6
SVmlB2/a3j0Myuz/jrVZp84oDVc6ABhQG8guUJnce0eZ3B9dBrFTUWMnlFDL/mLX069DZQF4OfXO
NUj8LRvLZNXVveSKorRR/ptrDQwu0bnRQVSw+x1/0XBXYjNwm+thrCyTfTGy6WE4S3mrZcK8i0Xb
Nhc1BWP69kneHQwe1orVWDHIm2elAeJVirkiJxhaM/KNyorv5q5RSPU0bnn/L0YDEIA+JRpFWHJf
T01DwEodUvkLhlI+2tGIO8hk3InsULtrb158O2x1wDytlIDrkSJNOpoCxw7sUCZCdYmaWyxBPsVD
qRzAjvdSA3IPUkiydEx8NuGHvdSNXSR8wQqrqy/KhLKAU+rpqnydnIauU/1iUrJgmbIvb3/MvUoG
No2oUKPfsjqPbg6BsD0lzUeyLHS0l3t7xOS7tObyIvsBhfdesS5Zbk5PdTUkX9FPiu4bxBGXALXu
9FTGZXuxpTC+q1Gf2w+ZHRf/9sYw//f2j9xdh7U3wB2OVMh2M6M/XknN4/3z1NH6KOMRdG2miJ/e
II/cS/YeC3o0oCwATK69iOsltwqIqbXDo1REHgK13A9nu51R+NfBPuDqdUSq3pvaCm0h0gWZAOT0
eryu0BKekomnPZ1REyts+cVcNdDLzv2bJBBGIS20NfdE8vJ6KI5uTKuSqdm1xJIBG6jmC5Lagx0k
FXYif3EnrE+FixwQ9K5t+lWuBoOwMAj9NBndIELQ3RR6YgQYG8ant7fH3pqBglvzLlAr4E2vJzYM
TizMkSrxsDbwhY6H9VSY1NFykWKs7Q3Z97cH3Fs0KptUDYBrkTBs7rvBrDvXSGSPepmp3IpMRxC6
GOKFQ9pFB4/U3rOL9BwqBxQO1tTkenIk8045m4xVDubwnKZ2p4Skg4NzsF4746wdV6hjUBjpSW3e
JUdv5yJHrDa0RiO+tfK5PmVRnX97+8vtjgImABgOedarTiuMnnzAeJhaZN625XkoY/1WJProXf7/
xtnsdSo4IBN5AkOgWZM/u1MFdCtODvp3r+0iQAAgg/Zrj9PQ3eYbluklg4YRbFjpRjzf2Vk5aX5Z
ZVxLQ52lX9UuKX+Mc9n0N0aZaSQjfQzb3gRV8gNfK904qbPV3mqqUOIwp+fc+0WSOVxvutN9bwpN
U3zViJOPXVJkehhVBcWFRkPQ9HFo0mK9Bmdj8IeoMJagh0ebUmaQ5q3bkkqcmjJdXpo5a45EoncO
3Er3QyWGhISq2abEM9oj0DETK1/husgG5Mn80bDL4cYsZYFM/3zEb9rbNYSD7JtfcPJtJyGNCtOr
0IMIEceVuT+OauM7XVUdpcc7ASGlOZi1hNIUxLaVB72tczlUKt2epoGIpoP6J1pTw7LKtcvSFGj4
kRYdbNWdy2RlVdCApgBJfrd5ARY6i4vR8TFVND1uRjmlzy3j+fADzD8P4SmHe2vjB0UEotDru6TP
qKrggt2xXVOLAliefjHoCx/EMnurtbYAVl3Olc237p7fItxK0QddEQVNu1pVvoIsHaU/Uh0P3z7i
e4XGNWyhdb/qefOIXo9jeV1qtrrboUCd9Gpou5N4GjJczYOiSOz/1e0IF6ZuWjG+G5ui+4h5+/yP
tG1FO5lais/J279nbx0J3yjr4HYED2FzKEAsVhLYKFeOQe1qEZp+AyL2v0LrjsDReyOhBwd4a+VW
wJG7nng9qpMaLTiku1TEvg0a3S4kZtPJjzAaPQi2947EupbkEJTGYBdfj5VOIs1aQ2lDrVUc7Z0u
HAcw4yCVMjCRtk2fPam4mY/43/TP299z75KhhMotQ0eFx2ITmM5t1rQaLrdhbKlYjcxdhuUO/jzv
NU/YAcz0+S8WkIYoJFuH5ih0+eupxpbimooyEEZkeuorjuIgrYyyf2Xr1cHe3Z0bAeZK4KcatxVd
yPC8NtPR6sKyM7tbbJzsILLi4TLYVX9rrRrIb3/L3R0DkBclOJADtDqup9ZQFSay5Y4x2yG6j0vF
wELH0+6MWDtqcuxNjQbzao5OEQk4zfVQA1pF3YByABTi1rr0wyyDuHKSs9NG3WeF8Q/ill/naoNQ
gNFLrWAtGRBRrj/ot+uG6G9E5RQWRE6TJ8iH3vX8bpruq6lYhD/m7fSpWMz5f4ZS87DSuI2fbSMt
jg7K3if+/WdsDiX1udYU1OHDgc+CMj7ETfSCLdRQYvEXLwbXHUiXX7IJWwxIHBsDtjhwaBBs64PE
LDRQnLI9181knt7eOHt3OVLA6/lbjb+2L72mjhKNNDLgeFbSINX18YHSq/r17VF+3VjbNcQEmKoI
BZUVEbVZQ9ds2kmZeliwpWOf5KjNZyNx6xDUP1Rj2x0fLEOWD3EBPq/MJ/PWSEV3gWja5D7lr6k7
N2nvwGmg6HIB+12+FJFl3Xbkzwfx+C/0+6vfaq3y8qh/stE377WOimKB3FgPtazp/k2FM1zapdBU
+j2dCaG2xTM5T512uOh62ryAz/e+xqaRnvHmlT+SytBy/CndtgqbaiwO1mtvF9LEJJ3UWC6SyusP
WVToBmnUwIGmNk4S1GPk3oDZtL630G0PLpWdmgUDAEKio4D8w1ZOvaSm2Ypo5uA5BgnylItTildJ
sCRAcxBM+tnBz76ppuTo9tyZJHQnYMUIFECMe3Xim3JZCOAo6A6NKE9dPXHQLUlQF2rG5KYHN8zO
PFGOhu7NDUPbdstFNdF7HQcXLpKMXNO3e8TVC3N0/LGuinfAfvVzkqrf9GlsD9KL3XmuEm/U4Xnt
t1gdpy3hj2bQkyhTjiBNrPxUI215UQf3SIJh7xalCr9iqEnOEDhff8tvt2gBc2k2tJqDXhjJTT33
ul84Ve97EqtjpXOdQIva8YNQuGKUMcF6wJj/2NaJkWlhwvpF/I0EYnuTRyCg4o7WF2Z01f3idvWD
TufaL/rDdt/+fEnZQGysthRbH17HlTWofMqww6Ip761CWM9wwNw7b8Q9RY2b1F+W2QlzpOR9x5id
kyujoydjJ7Yiqvq/v2GLeHUhcJCOICdf6W3zdVJpStt4jnxE76C4G6fE+9DKPP3zHIDYlOY054Y8
Z3tq28iLlTwHPjK0w+ijuKHfR4StB6PsRAErtYGWFcWE1cPlejsJRFoBEDOKhqvDi4hlKYPa7JzH
ZZzVUxRTqTm4jXZeKri/a1uV2tba778eUVWTto9alY9pxvPi516jlr4ee+a/b79Ve4fy93E28Q2U
wRhDZWqRdECq8zjl0amuQN6M+VgfqIDtTkkH5YOZCcnhNiDNNLEI1eo5D6gihhILhQDO9VEFcm8X
or+KugxbEZORTYHJNlCvrCRL1ZuE+UKP1tjXnE793NRhzF17k8/2ERlr9yui5LNqnPHPbZvHtUvU
OvtfFd2yuFNnBK07CysyTBTig+t7dyuuhQNwz4hXbvNrbQE20XX0rewSLfQCN2XNX1zuNwh3WSiK
tv34FztklSgy4KMA+N/sxNFFR1pMxExGbeQoyw5mIPOpezawz7z9m6GIz0hYgCBvKVnavLjKvPbk
tBb7u3iey7B2pXtySuOIuL23YhhYobTOfylVr6/kbw+E2aAkrynrZVWX9ee+XsR3LD2sh7HQope3
Z7W379dIfuWII1CyfXDJ4zunH9d2kirdFyjU2WcF7YKDfbE7IcpgZLWIw5G3X0+oUxWoJh0vHlU8
5Yy7R+2PaVPdjIUaHdxNe1sQdgkoZrQe0G/c7AiBS8mkuTzkVdaLM1rryk3WyPRlMfrmjExXdHBx
7B1pYAJMatWw4TNeT62Bii5wKyBBMKc6rHrVex+LafJdqh6nJDZivHqX6J+3V23ve7JeVENBIRGx
bOJiWypVNeGREoo8dV+g+Y8YhPfVfTSiqP72UHsR2W9DbbMScue0TitKLaob59M5iRPlMSsdpfLt
MfYCp7Pyd5NTAI/kuvPCtwffW0zeTaRMiR0omW/2zVLJxKwUcNqrd9A7ss33mdWooarPy7tEj498
2PcOA6AuWAZrpQd8+/Va6rglogo7Ags3VchCpjWdlVb9c1knTNZI71ZuGTflNvzrooHQfVS6sBex
dqu5FaY26aGs096+ZD+u0nSUIYCSXc8ljtBwwvuLfbn0MxideT7JjJJx11j62UgNXD1ipKnfXq/d
DwhwjU4JsCdAs9eDpnquS9FSJgS6l16qDhsKKCFHzbW9UbiC2faUJEF9bHZFhACIYScZjY0pr4AR
4C8zd1F+ensue2eMcBXNEtDnpMrr3vztEp4WOLjWwMaXaHR+SWQx+ZB6ZuE7qf03AdVKU4Mpysui
vQLGIr6f9TYFDadyrbO0yhxmjXvE+to7TcSi3IwGNGYCkOsZra7uMu5VCEJK16G0bq6BgJVfqjzN
bx2nFAend69qTBQAYmYFKzDm5h2jnacCvIBBiW0yGM1k8S6ZktgPprLEpzECxm8slXWuF6n4XWoX
uNWZ0WXR5yMv+b2Z02le7T2QiKOFdD3zbhxGPXPGMaSt1P80zEwGOVAX3M+wodCENL/9+d5Bz2x1
EsHhGD7A9XiTg8VG3zFeoXfljWPG5ck2q+bLYMzjAaZ67zDQGV2hEygovHZRT6LZ9UZ4bfHUeGfh
temnERPVy59PCBEqoiyEAwkkNxPSsiw2tAkqVBXpil9oUoSz4hK9Kt5fcNmg5sBlY+es4iebO6Rs
xhjkHfpe0u4iX1pR6ddaNLxk8zgfdE927khaCPTNge0g47ktuLdpS3nMW6XEYss+G7It/DmrxjMq
aQ10BscNaMseyRTuPKirtSfpE6r9qy3B9d4Yoj7JXK0bEV9Q5HddusZN2Qx9YLRN+t9sNAtM0eSD
F/XGwU7ZudBo64E0pLtN6r/tpFfAH+jmwQ8clEQ/07n/2Q6NdaNKcRCdvNqSFItW8uPK1jFXqt71
DO0B0/QkiSm6xVkbzC1AgZKm6/PbW/LVmV5H4XVj4YAm0Qy6HiVO64LqfcYoQz/e2SBrHgusQs4E
h8/xoPyxxvk6HIIMcNDZL6Rv18OJzBiboaK+Vsaue1HUvgmVwZSYs2rGnx42GoeEBohQcYHwJmzD
kJkOZlR2VVh7U39nevkStrPM71HbOgrM17/qqsDKUMT+NCoR5l29ZK5npXYid3JR1cAcxtVLorJ8
p7HT81wo3k0EwtdHvaW+rSh++6M3/bGW3zo8OSEiqJDJKDBeD58j71UmLeCfHMGjE5Wy+rnKV24p
oVjYFDWNr2Y+ClJenYN1UJqlK36fp2A750ptsBXLRR2ufkdBCyP9XCp4expJJM5v79Hdoci5AbRR
CGf7XM/PXnhyW8uoQmdxlksrde4Wm2C9apz54LF9dZcxK4IHtCYpla+mPNdDrf5VNuCOKlQ9sbbs
jaj9psdFP/miMpUPpdFZH6BlxJ/enuHOWQd0tOIF1iwSZOz1sDU/pRmFVoWTViJXMA9EF6Ls/uI7
rtMi2eH5Bi59PcqINS+pL/ukGLriYliKHrqJq/ndKLzTX0xoxQhwhVEi3ZraitlRPDNiQrrqVM9G
ziGlmmYjN/T2OHtbg3oTGE4eO3TTt1PqKHXHmVkh8JXkJ7eW/029BzBl8I76SnsjreQ8RPuYELX8
64+HzrCnUCYpQ1tb3BsX0IpfS099GKRV/ekTwyakf8UagXtYQaPXQwk2iTI6VEasKhmxch7Vi7tM
vKWtmd2+/f12rn8aIhDe2RRwZLZMS7ZAMiBiXoSitPvab+dMle90YrzblBZmElSOW3378yFpDoD4
WiWAX/XnMYgzEiaIB2o7Jifoo6Yv22nxNbyzL4XrHjXJ94707+NtIoUpi1jMAXtQq9fMoKw6JZCT
Pt+6fWSg1xDHl6pOj5SO1iXavgiUMtj8Gi/eK5uSgufaatW6CHWlKE7UxNUgo6Jy32RLg9CpXj0I
FCkCY7L1g5P3errwSFf7ENJHWPDOZrpOYjV21XCDFUiN3WZiMcKxg/MxiKz7qKZjfevoHJW31/T1
4VjJq5QYSJHh0W3F7zwd4Eo9INDAPw36EIVyN5FH+DoKEX98ibFb+Q/lDESWGO76cPQlkRl7mUZr
Nlmf22Ga/cmK8o9541QHh+OXyP31KiIECreEvh0gC6jI12NJy86UhZmByFy6BKuJ1pV+oZTpt2wq
ShiBGAUHdZuLLugnrX0H3JzHNoV6pvNWieSbHaWIKrgm0NiDi+/1i0FSTVjIRQH1xd0e3Hoo6zw1
bT6DYsiPkuJcoGK18untdX19PdBpAhuBsDUlAjSlrj8AfpFdFrsENlLVYYsniuXTPfZe+rT6qo+d
e9A+3JsUA5KnUykANr1us9+KBctsN2ZNhTN07c48N1DA6/d4k9tH2oZ701oJtHA9ETF5Vd2kvl0s
bJwa8nGN8FgXZ6kPzlT4hdeKx7ZXjir6r/UNYfGQxKPRDTaIrbvZtcg6qZTc2LWujMXtJKby0Szn
8sZme51m01JSX5905R3sEfPFmSNYhIhpte+i3uu/pbbXhlHqlV9k4dr3bSfc+66V9n9mXlqfqjo2
cdOV4jmrtIT2VX0Ixnl9m/HrMdBdi7PIPGwZIE5EymyYSQMPtyscX/FS9UO96Nmdgfnmo+d06kNh
zcbXWVO8g+Ryb6kALqzoNII/ZF6vt8SM/tbkDgahdWf+10/Ce/SWujglrvm5Af97VFXcGw7IEfRb
Oo4rgPl6OKNIvEhtkjaccSr6WSjWdNPjgoEWhOH6fW4eFXd2Ls5fomYOtyZBzLaknxS2WXSD0iDU
oQ+PcddoPtVT87ZyxyPR4Z2HgaHWLI8MgNxrc7hUM+7UFLOcsLWaYTm7dV+dCpUc4U4ADr/LjNYN
W5EkB5X9nb0DvIYqJrcoNc1tF0YbqTjQrW1DmYnoU2vC1LtA1Gune8uY3Yr6aZt+SxrZXbQKhOD5
7QtsXa/NDU6ESY14bQDxLmyKnEUbZW5b6k2ojn3/VfYmYupuPj002hijuNYbn9EkKPCI0MfkeS7S
o/H3Zg9vAWgeZVZ6a+t+++1G89olgnjdtmEj5vRrhd+G78RJfFs7igjcRC4vc9WPN1XpHHUcdnbW
6rpOOsqn52XepBQQCC2tm/o2rFzFCWt7FE+6KuJ7IAvZh7c/8u5QVGNoYq8Vyi2Ep4MZTd+kRAKm
wME4X4Tp98D3gjwB4/32UDvnk1rPqjfjriXRbWu07DU4+qhvhL2KHc1lUZqx40W2gHhq3ZyfWj0+
SnTfHhIA1fUSutLAjQmJT5yTHbqjthslZIOWrQTJoswPQ2tNf8rTRSnv/00SNML1iLVjz1JRogaw
+rKEwm7oCnXz8mClxtGlsDu59WzS9f2lfHU91Ki0WhKZKUKt6WB8Sbw+e1iGSsGaek5ASGWe/fT2
Au4dCIxFKGaThHITbeZWxXalLgkiprHeJ35UFuWtNyT/JnrSPEGBnu+c1vIeUUE4YvfsxBaUKkCS
rv4cdKc2cTEaB21rJE0TRn1qQynMmwBxrT/PEmGlUYFZ0UBrK31zyc513hs2aXYo1OpHWWTLO0PT
Iuiac3d6+0PuHDrc+2iVUuFCnmNbAG3bqlzEQBplRzhMos1Xh+OIVwSyt0eon51LlOiHadHLg5K8
7dmbs6a3oCrzsDGMvg0mTdb3TQ/9D2Egpb1zUdL6HA9jcVeYRfogewB2b8/1NfZpbVExPgUuMmIO
//U2XVxncIoVm8BfPmHpO/4cBqp4tVKal8agUKPFtnsSxD9+0dnehWj9yMhw56RApyRlJQjhN7yS
FZPqPHUJ1u1mPmZnW5rj+7H2gCdPpyT3spu3Z7yzW39VLSGbc1TARl5PGDn0dopSJox4RXyflXb8
aejb5GCUncPIKL+KTqpFor15I7Jeix1CDuaEhfC3QU1t3zPy+p3nVNV9ivHBMzFLRdS3HN07e1uK
kA6+OZcB0lfbsG5y53hsVIoAQrNu4qZyw0LSShKJHG/apFXoqWl6OC1GeXbcKfv89ufdW0yoxjSz
1n4aBczrz6vLNIsqk5qA1IyFK8f5WhNWnFGy/U9VYv0gV9s7qrR7uO8AKxLGbhYTJI8ZFwmXwsK2
mfyyLdo7vUiTx4Wq/8FReb2kdN0ZhY6LTty1JceWrtfIoUaOzRuj+UNsW1GQY6Xhg9qzLki3V6FI
IhhQET/k7W+qvZ7mmlGR1puIBYE73axpHYm2j0XVho4lMPpLYys56b3ScNHiA5756qybN84yWidH
Gdz6pDpzemmHIkrPaRmbvtrVjfQVOzdQCFTg/Azm2P04+JHrt74OCMH9UqDACJ2KIeHR9cq7tpBl
MiIk2kxivteX9SXq09Lvu6lAAMvtHhb7mZZ+6AlzjH11sq2bxGj+GMJGggGOB4mjlYNOK+T6ZyAt
YVdC9MhflYZ92ynDN9Fi5TUPZnbWkEE9yWg5qpW+3vRQtVe2yKpPBRFn/fPfYlGx6GUiohaWE440
8qQs06D5GTqa6gX0OoqQXtfM8vL2B3+9KYh9Tdp0wHromm3zN0BljpH1pNo9DiQBzUcRTIMdvW9l
Zh1UD34hFq7X1iE5NbkueYDphGzWtp85El6OFFWkdCZORnWUL34bGZ7ua1U83nUJquQX/CHr0jdG
sDDBUNjTP0ujDMbJMyTiLupiue/cvmnyQHH64duoNzhTKO7sfkYNt5rPmA+Lzm8LtX1fDhmefm9/
rtdrxNpYfDCEJNbO5iZKAdlbRplkU/YyUwNztJ0AVJTynyjjDLrkkL+8Pd7O8pCdEEJQ5KLuss3O
cE7mr3fSJnSkKWz0MCvvw4Lk4UtjjXy2g8FeX06A1sgF6eFw8fIv1zuwSqW05sbB5TxTy/pdqhuR
9W1MR/zrkdDI3UdQL9boK/jxdqGSKThPWnkvo7ND31yes3EVqp6brPqi0z9s/bK09dh31TJ+J/KE
Cnk/xBHlEmV5NPp8wH7Bq7xPdQWL26eOhglDNLrOk1yK+GXpl0r3VQcB+nMkrfi9E7n9w+gqqgjL
knjIr7OYNnKaGcglgiBsyxMoIwv34ghsXzAqvWXhXo7t380A82sOpmqck/MSFxK7Rwi04i5Ps97w
0xLx8sDLJhVOGHpw3j3+LkJilp3I4dwptdvfD0R48dcGvCfOBXondLQHPbRvDaFGT8aUatUNKmV4
YhRa1jgUxWz3+1IhgvTH+RUgCEotoK2pVtF/uF4hAKZ6rNvUrYWTeL7Alz2wBpEjn+x5p2yOndPB
luDvuz6yMJBQEv4FiFgpC9fjYZhiay3wbgDDWfy1Nevq1CG89FSMKMu/PdTro0VuSo6KjhIJABnx
9VD4AIgakmcd6mOdXyJXi++dGT9Ocsf5HtrJUQL+q8d1PTcaeewqLr71pdnWdoxuNsA+geCdIws3
01lvli+67JP+kvJ/eCgMI/qnRYlXhESwkXjK5tLMg5LCzBI4duRFn0p3Gj/xVCeln9L9je7NptF+
llXd1D6PS/2l70z5lEwldZQ4EYv7iOQziX49iPE2VyTycWRb+hQ0qV2rfqcnXoyqnWd9dlpDfLXw
2X6ptaaIfMvOreqUi2wS/tJL63MT530ZAIqp/lcYY/5RlYXyrRtAyKEpMbqfY+qPud8kor2lc5st
YVL0zQchFfVfsObIeFdeJBffmQsC9nU1vui92X9G+M2+y9pU/3cesCwJbXNJ/iG+a6qTNuHx4lcZ
1r3vl9jN6Y7I2vkQD1n7GYuihTq6ErV5ULVQy+/zVHM/LRDsxGPRxqrl5+zT6uPSx2P85ESG2SFw
0MolC3WhFtZTlKMjHniEXRw89ALuMtebPhtdbHWBYtTDV6XJkxZmVpPM55IjgAYn8kHoMmBVmYY9
YLKcqkaUfsjS1Xba1KL+cUSnSfX7AvU6XxuokZ5LahMvvSJJXwt8Q7rAjsxZ+j20n/ul98rxqZ8W
5SQEXbCD/b29ylfhdCJZuuScXUgam/09csxAAwP6muymutM6L3uAGSKdoJn5g4PB1nvg9729Dubw
1BK8QH0BGnl9mLoOvsTcWxoGqGoWTFnvnN2oPwL5vIK+rZ2N1bePl2kt4FnG9TC0380aNp8aaLKI
lVPhiumeSlN0sgT3rt/o3vQxElZ/bw91i3hu5pqjn7mqIgOt0OojZCveruuI1xMnbMMpha+5aoRv
sZkoCOrJNDv4TxSEdS9OnykDeDHLa9AptxPryyjwuDVbc6UCajUyCmK0iuUGJRWJxGlRTx1QAl3B
773qmurzhPW7AV5qjAFRiGKMQ91rUsdvq76RNxG2DVS2qk7VAwAlXfShsmRqnMpWz2M/mpJIO6W5
jetGC+HipMVR/9QMreB/ncXrleNlre+ObinOABWXIcBOci783hqc/0Y1qYuLZwxJdpKKp33gpnCK
U9ZN3vtGb6fveSTMxa+TyEoudSm6r1ZSVU9uX3s/BlPhiMdRy0cfhd1OQWyX5o+6GgB1JnXbP0YZ
jHpftIbWvzRDurxEeqV8S0thPzqIiqmw0hoxBpolEC2t8yp9UDwPGbo0K/AHN2u9vJdxPA0Pptq7
X8umNmccaZr8to2XVgTpEtfqWW3c6RuNv+52biYJICSNtJfedDvLV/oSqcdUlO9pIpUynMSCPVzt
umnk971bGoHQHfkOKji7i2ba/AIZ3rnDOoDwDn1peih5GfWuj2kSjg4dhJb+QmqFAmeazcu9yPIC
yDiGKIGD5s53zgO/UAcMcNervSXg0+bYDlWZUo7nWpgzxDR3kh9t+DFaOKRWTU4WY9voN06TVmE0
5PGTKIhannu3br7HUkUNWuBI+IkOX+H6U6SP3wqkJhXgkFPxU1Xbxb4pkS5eglTJ3a9TIhqFiKcV
aQD8wfpKsXb+OGSd+xi7+MAGs9J5/1v48R+npsLAAQ0O+1tXajIPVMX0PqnTEsWn1o6jKpyLRXOA
DUU6Mr2JUeFnMIqoC2YnEu97rYj1YOpgEfk4FwsJJseYEj+3Z6/9XOZu+3NQMnU+gYivHsGX0XQw
Es16yJdaT0Ovr3PDb2rIvwATFVUJvbaU5yZX0Itq0IIwzvQWnZ9Fl83/ksQ7/NW13hvdbeZakLOX
TOv/I6komlPsTssnC9bK/MkxBBammLErbZAUzag8jHNj1YETu1KGQ+LYH9BvST72sCGteyvl6/nk
zyttrmkTZEgLO8kvnCPx3BiDi59Y0Syd5E3shge0mXPvzhJmOQZDMtnTaeXaxf7Yyaw4FbXNL4+L
eTBui3YqvmKH205+7TjKJZYdDgLo1MT/JFMRPZajW2dYH1XqVwtYq+PnhiE+9CNuy5AddDPkQJAW
KqPVPpmKlemBHc/Gv0OTOZ1v9jB1/Am1lkc9dhu2aDpkHwVUZP2C0FR2nw6Raz04WgQwUsxmpd7i
lGFagZRpYklfFE6hBxYWsw+GV2O+pEw653VK5XMRreW1KV2mlwgHtQhQr7ArP4/ScQi8CdzVZOhV
TRyimRjklHDKHm0SInETDUn1Hla+/aMqRqfxuwU7l2B1q2rOaNn0g280bKo7Uxrpk1BMQVhu9JXz
pU2FfsnHhCTKErkRxIkt+vd9pGfJBx2D3zpoZVNmSNPSwvVJjTQ3VLphenYMvXFDFGjcDknXavro
0Hgogs6II0A5ws1K38bUfPC1SSbZWWmKGEKTG8XLfWuOTXaXL6b8nxKRtt5mUpTzCcOfWD3XLvql
AUBmxwsjPtniu9MkcIualfEZ/9OVuWsm6SPa5CBJdDRt6jsop3aVXGRUlbFfisXL3w3CFv/RqXCc
E0D+2TgrZo+wgJPN6o9ppKvro2gyWmGjpcZPMm5ioXKWxmXpKTsGq5DhE4okeRTUVdSByXFGB4i3
LjMqjabVqXeKUnqCo7gYYyAXaDrvdLZdxZ+63nMV6877wdHM7yLxxuRmqarRfoIO3GfnuvTi/Fxk
tfphTq1lXrUri/fOGLMmuAPF2KQk2cK21rPqVupW/kNd5WUCHEr7D+aQu/EFN9tiupuHqeh9pcy1
z0vedFzN+hTfDUh8Wv+Hs/NajpNp2/URUUVqwi4MM6NoS7Is2zuUIzl0Q5OO/r94d9bnscoqr23J
bgHd/aQ7MK+wu0/07NwJcal2/litiJtH8+aPIyZwGEXPyuG4dHBQ5LFxq+BhUhb2LYs1+uIAkHgL
kloDzInqQiwsPrTBL7VoocAeyPYjx9KcInxfjPpqtlPze+lusr/edGM94Krh6KQcOu+6QmGvP/V1
PQS8pE49pp5H9mgq29seZlVmNwYpKplFymfJBrS0r/ysrz8YhWEOBMSh+VosU2dHvezNb/BrCztK
03W8Uynb/DAv6HtdI2o1dCD/XVEcRR6GZ2+ZNghLuNWqaKhNzHLyeZzCuAf4c9At/JEDuDjl3oS5
GpGUL/tFgvCS1d4eC9cvctrx4KE1ji/gA8Z3dW6txEql0HesdGr2153VEzFxGis+k2W6GM9bYdfF
/gRY+XoupryIXfzAe7IDy7gmTRXQqNj1W33Cgq+rIOwW2kUfcO1QmBdl72IBPToflZLchcWmix/g
djM7MqRbZ1dSF6sddc5Ut+9TOcAH7LbJlndlgLzJ80bqXdx2TFTyiOnKFmJ82ZY7+CW33lWb1YSR
5zSpTlaO9RRnk1U7VAZjAI+33lYVedPK8EfPdpcARdsGuh3DsJ5Tt1zzQ+13zUezLss0qmTXvxuM
yv+q3YZfK71MoAe0qPVdX8KOiLOMm+rYF2EZRuAIypfCKPsHJsrumEyV5S9H9FRnG8uaaixjglOK
6L3fQxbpvNkuY0pxdaz7bKUJkdm5GU3Bwu5Qg5jvektuEyiexZpvLWuhUtzpJ24sepk+YtpN29zK
+vTRMCzdxhmImq9LVobOYZJmig58b/KZVlOpe0t2pn+aC1Wo615AnngpioJMzi+1eBlK0xhjvC39
T8FG9+NgixrtKN/WKTptRZ3dofWeBhFNZD3fidzVfrTxvwIR7OhfhKNt1NHS2Q6Nj6ww3PWgu2Am
rPRmSfGOeydxVPHkcdbYyztfryW2X6npvaewCq4GW89G3LLaD9xLM2SPMxQ6Bqd26qNb2pxEWWAB
faoybRdHk855GKW9Sr8DIYDsSwpn5k9+1Q9O0ntO/1Jaft1EpTtZt6E3bXyWxnI+5jQYkDczKuOM
JJERHLQ9uc6Ju1ze+rtIQiRXy/xJw0DgT7loUoE5SA9yqUmbTCfN0/MSzIUZl1LkKu7FLMoD2hXW
DxgKxv41MoutaznVoUqdQB/RdGkfnU5keIiu9tpHTljILbJhrH+BEUvcqAYXdLRV435AlGi7PO6y
MphvHC6o8iaYyqXjLA9gTZDQ86+3BiR2tM5SpUeOpJJx443bndsOdnoIdFavUQFIjrjqu4rGBgCz
Oa4n3ecnDU1Zw8OQzMrLQeAjnOlgOhe2YflHq2vtF9HSBj4h+MMhkItpPlAeFVXiW20Q3uYVnoyR
mdbzXe2IqrqqLYJV1DsF6rMpU5Mnc1DWmOR6M7/iuabMY5rZSp3KepYvvrkwSqKGyN6LmUIqljlC
cJEI5x5j1WFlZDCaGC1lXhtck1k7kNFplTYnGleGd5BMTE3E2h3ObpsTb47Ma4w88naxNgx+8Mym
mOs8vBWlPUQuNQfdKvwQFEkeJJQYa43hQxoK3s+AxNCnIUPhh82Zr0Fs6jwgoWzFl2qwRxnXuARx
GbGtCeW0T27VItFOG8wBkJbNsMqgS+HLNarscbhrl7qaItn4Gxg9b6j7OFDs29jbauEc3YwOQpSK
EMQ43x7iFitnU9TPvf42lIXXcvU04cfS04FFBqnctIjwzfHKU+rNAP6Y7PQBaRh+nFEFrPmZxNkl
UXO9KYjknDnf+xb9sMjGP2o4Bobsyw9Bu4RMNFBE8yMhpmWCwdfT2m9Cv06071RD0oEtFBFA9L6P
G2g8XGdhiP2I2oxmONVF4V5vzlLyGOhNWadGVI0bO12JbdHmtNUWw0xcrNhp9fRebPmMyhx4i58y
y7yaiqDwb1UncU6x26D1CYFIUr1PucY/azESQUr25RZVm7fdcjOQVjudIjXB4df+2VZ5+qCaVn4a
tsZobp1qWg3U5cSSzLmDdM3OWEnjMvSrZ3NaVxlP6Wx7TJWC8KbMVvHAF7GcWFEGHOFc2H5StNPy
MStXcC4ViDUrdqfUKeNFZP6NjeCKx+Ey+zsxrwR3VQRtAZeNyeghnT23JtnqjUOpDL3G4aC8X57Y
RHgj+jH/mGM8wtfX0/JJa6ZTh2o01I/ODWlrWZPrX1mdO9lxMDjO+8Wx1paOn6xvl8ocAHNWef/B
7TLSzCkr+czziHlS7Ek86CPl2M0Yt0uf3tgSIbp4hmDqHIolb+p4ymT+NKEjLMG7KiAvRVjo/KbP
9ZziW+PNXURfc3xS3SK2ZBpyt7tGW178zP3CrQ7F2FOOe9ac+ecVIlh3GApvnCNVhcbz1tqqiwUN
w+5kN70+erZugki0HjRafoOuWGNSCQxT0+lo86el5NiFfXFge7rfCH3p19woEY9SS6+xD+c+bzB7
T8cfQo7avvObrR4SJxy9nwtTEpxDt76mkiYxjYaqLMrDHJZ03CqcgXrCdsOvbA62ZD8sY7O/a5mx
jc2y3IUJ4AAMTEiK9eeaFvl1Vo5ejzwJMjDxRE/sRRku8Erc4BsOmtkaXIyDdp8RiQx++dYq8LWw
xiA/lNMy+Ldz444Prfbyz4i1efWhmMyhimjcDtv1htfeT7wAxquAjCvEedSsv1tmZc7E34KeglaB
frL7ucjOownZ7hykzswBNJf2VzPbc5lUJGYVjdDW+bS09fRV+2VnxFicmD1NmCakCVPPajnvXLc+
Ev3mykhM7iRjHWj/wVCCKQmK0S5A2BQxOyJ32t3W5FVcLp2yT7BYcGNtZeb4ERpExa8aS4E8giWA
LncL+vzHiLHRN10OeUUZVbX1AdCUrihnSmIR2x//uWXeK558ySd5ICurS/qKWt7PfuryNTDCoyfk
TzbjBF75fDTlJD6Z/cSQwAvLaYycovO7qOSeaRO1mOKX9DzqianYR55oLlB3lwWwZvYXf3fTDvNH
iCdZEWckUE/G0hsjicFinCUDmiCC86YIzpNmOlshWhE56Yyn7UCK/1E20sG6fZn0D6PN5H0ti+x7
U3Xpy7IWxRdNtkyvGhXoZ2kh1xynbbY9r3iY83yuAZO1doM1ctANyWK7BhvoU5sVkVVk9p1aqXEg
m0LbTNbFyk4TnsuPau3GxzUoaLcM/VBWFNOSsKhoQOuDkRMhYpS9+w+Bj8Vq5Gbd8sB9TQ+hXIz5
a2+43S/Zz10PXanwVTxtbtVGG9J9Dwh6OU+pTqsrqgH9S2yj85hzgn4ufQdwr6Z10lHym7Ruw9zx
oAdJ05ujFA3dIDKpQfG1d9fgWVIZTlFOu+GrZQ1dfgDV4peJ7D3Sb/SOByYrYlPv6eOsNbn1WE4x
Q5lWPQhK0OLaCTe4AaXdOJ9V7rXvtW1PX8Oqr6ZbudbBzGhy9kVkSi/rbwuVB21C+Y0e9hLO3aEY
ZNhdVYwOfhS0+m9CvCDba0Ql/Qe0ynaBOcaOfYz0VzAk5C/N/bb000NaTeU3WObzDdp3aR67Y+48
F2MVrlHbtjSQNaPcO3/Yugz3Jg/pYABc1RANuhUvTbPolBvU48qZV296t4Y13X/LNVp15iruj6Pb
5Ebk2SmX+UI8Y0RmdoYZN9zZD5tF2IbZPNKbBBkn0HQyrY5GaZm1j5an9HpNd8N92siWmfpNFM7J
YuGsFGW04Dc6jvVyNTX0TOO6MAe2jzJo4zcNFnhRqdbWivPACOtkHZ2liZWu0T2zAdm9q5WD4lcW
hlVw7zJC/FXjiPvcSQpezuKeSedrFVxlaTOXpGymnB84DTSHsMvR90NWtgotam9u4jpEJzeuKuU8
C7djejHiFbHPX4zWupW5M17nNDLSaFbQdU+ryjaZpEXr15TU1sLQc9767/O6FM+Acjt5QI8vKw9p
LnASGJR2SQyYo/9K53m5XeW0/agr7tQ7s7NmTijc7/FEKjxdi62zh/Mqa+PsrWamGQx5Oj02cxi2
p4H85Wu4LNSyTr/Zxz51ZHNoXFk+4CNrvHP93n0amKUWkZae/wBjufksi9kokrbyRR8Nhs1/uaz4
kseemFpKw9lNaQUsK6FDUTeK2OEirw75mO5Y42HcXSXbdfxCUlu+5DogMPqp0Wec/4A5FtBffaY3
smk4rg4HpKpKqi1/NXtkGM0WgYxKkiiEovieOpMYonECoIWu2JLVTGTsoYngrHdLBJTefiY98R7d
evGHWNfBcp11vRVGvS+Mq3paR/dm9uR8NelGF+d6tfPnZqORdJuj8yiPGRK9Bbn+RIniOr34vFG4
5Img0U14KGlYnUc/SMN4ZfT/jByQKI+wzzpx0PUq8yND3OwBxFSNr4pFc6rvrPAEdl5/FnLx79Ri
VAzZKtu8AtxfdkyYFAehasLq1mKeNUb2VBXvDdsitis9DWXSjm36NQP/10dyUlyMODnDCQvqzW0i
k3TqKV0nizSybqsx8aZ0eNnqFgys6rk1IiQX1TPEReN7yQb4PoJsyGNmFuknt7LLd8NIBhFvs3SY
jyPqctKboseXF32rk8nLBlwPp6a+rlttZEfLHIzrgIvPS1BIcdvDMPlpe66GemtiD/OEJuoLj8Az
DMK6dd1R+wnqBOReVMFQmG2/yI+hsrMuzpW0rjYa9cwXOqlPJZMxEel8IXX1mmkOaLLLsaV/5rkE
am5bso0MdF/I9bMyLA7LO191IemR2OwfDZiMb52L8GtcWbVFTjCiaBFmBZe2Rjk+Zvw2+FHYperd
3GyFdeBkND4qHitWf26oV/fkWbWZUUTk28voiNmMq9XrnMNo0PMhm7B0Gfvd4r50NZjumxz7JTtS
AE3uVmMNrViGjfVu2vYyk8tH5DdgTbsPKdYgO6jEth4FifQQMVJjrNvU1fW0Jz0xomPGky8REkEo
q7Tf1VQ77UNqN9uPBtBDcNW5rX4OiiJ778ngWGS9OZwXw8oV3XZl0xdw18oFbhCGd2O4zp8YWQT9
GY5Uc0NBJH8YdcbNoBabf1E1hv1+m7chJLecRrCilAPvekIRTlXBRu82JYmgqeO7NSVn5eTJXnBP
h6yvggMXaxbSvJm1PHeAvege9TXiFyue8PWtqp2cy9Kdy/vVTZfPkrD96PBxCrBco/2rC3Ky3l0t
73Z0wm458YzdO7cse9LYcknplDv8zCwwz4qQIgb+tdVhTTnqs80jrC5ceLHNBCaQD/vgzCm9fVr7
4ou3+GQQtkqL72AjkHsaUf4sIx+JjvCOAS9Nv6B1aVDhbyPMw8oOFVzftQGhCZyJepe3WWNGnYdm
GM7v3pglXSvHD26IZ9iNZrAxJGsNfY5y2IOd23tbj2MIzthfQZNU/XE1qLETcy4JNrbKs+0U0nR/
hh7t7G1jQeWyToyczitdKx2NQwWXLFdWBsYo8xs3qsogoAdkEDsID17WJu7WIipI0mfVx2KrgEIm
ZqBDU0aOnFdxnJyxMe4bes8Y2/ZVPfY/+1yp/H7JghnvgqGoSHjwsXRWbtHCruykrhcDAMqUAelU
97pgPL3G3uBI/Sy1lNuJBKbPjKhMHbBN4QJ4E2E6Ozee7HFxA9To7QqIVJQ1Hvdg4kurLR+dzJNT
GpnIi9ZIiK7S+eBivtvey9ZYTBoxBB33PJgetCpsNW2y7NY0jBczb+bmqlxm6e//rim6mxy9Cv3k
WdNGqmUEW9D9xGDUJrVh7McaYx/CZIh0Z4iZMn+bTesslsqe76RLE52JQT+1vxCynrYuZpxMIXZU
vZelv9Jw8/GPdsuhvhla7HFfKpxXxh+BRey8N4Mu9eIF4fnlI+MWZX5oJo9cKE5Dr7E+d0YvTO9Y
18wIz6k1TQyVB2cLth/G0u2AHtK5/GsLdLY6sYximpjtdtwrIRFzgk+Oa5gcbsvPbPplFZLCCOQH
yh2QeuoAKNCBYaKCykPF24E8MWhfnCexaeOpEXZHpqHnXjAsSSe1AnEeTcmREuAugm+edDz/m/aC
yh9PBXPSLI/cxSv7gQ5U4Taf+oAo8yOkdE2TJVic4mYpinp8J1aJOHYM7w3J79xfUv9mUVA2ToUz
Tc2tSYXungIcNuakpnW+PXg9f38XmQGjAiT8cfD7kRXZUn/wctNYvqTrQthgVrKGZ8X+5tE8qwpP
tMX1dGWNEyEzN21GKbTXZnW9GhpRZ2/wq+k8NDNeImNbFzOhUg/lPYCoXB672dfdtdrMrUwm0TjV
F5Q9UkmdOwQqoevpmmcF1GSLynbdrINjrI3PLINmS7wKtw0+VZyYRzQBy+V2WAXVzGYSX5NxGZFF
QO95/ayzJf+pls1SVx6XQHVY3Cr9bGSqM6PMmOZnVDYz+7iYYfVYdI2jI9jzNSZLhD83QcWs6r5k
Q5X61FpOuJyznl+KiRtrepVxXH5oIUtxMME6ryeAmdYzBCR6TIKefRjpkD5cBKnGeM8kNasPVVBu
X1bpd4/woa0Pa5CZPgXTUCSDzIuWIQI5YpRL6LYRI5T8rqX2fh+g3gGQ2R0aEaVemn8Zh2yw4kmo
cYqavl8/Nfa2ziSyk2keLG3L7yui5J9mXS3XBsl+DSym8670gOA9RZqXGA7nApPL6sopSwlmYNxu
GQNNddJlk3vTcXrmaLM145t+TTHodYu5uq19TDJnygbKSKfvm2jK7R6PAAbjTOZpAn1rNmv50He9
T/vUr6f2IGvg7YctZ/L7WHIjfjANNdCTRsMUcwjh5ytzDQcQQm15gD5y3u6HQgpA01U3qU/gjoLH
tGqs6pi1qe8/djh/v0gMLQHsuIv4EXZTtdKMEcN6SFfRtLGYlypRWbjs2g6Vj1IzomF1PC+44N4O
ozUj11HL5moy5/w8A2bu7gRUpoKSWhC+Q9XSy0BOjnkNYpP0fmbbzG8hrYs67nVaZvSeB/x7Cfwt
g0+Z+m4kha++yIzYlCxrA56jpHQnGlchzrd6S9czba3MPQzB0OQ3oKmMBmfDoqmTIt308wZMYEgo
I9dvjWfl3xGyD4JozsVy0yD8NB1XKYsvapyBKwd5Xr4fe7dgdGkHHbjFdRuZsoy2uqFeonxFhj+8
2+kNWWw1Xj7GIH2YwzBcZdo7Ti3OB32D72qE4ehAsJpq14hkuo1PeU5lHOHFhXi+T6ajDu6yLu/H
0pl6XskizCjnBtqiTPk1N54VArjKpoHrPAyRVj9ZtDRfGOyDfJgqRKljtiWN63Ir+ptsIcVKJqg7
E5fbbkootkJ+rqTjfjDDJa0jrn32jT2so31r9EoVkckk6FOWDV5NjTcA6e4GVQZHLqMgP2Kmmh+1
2Rs69hleWcfaCocHMWTbjv0T9l2XKe890jrIvDYdl3hkbFWwJnmxru8LoLlPTiFlc6NCr8uT1J3K
LJaADsYkFWkWMOshyTgGiqn43kKgrT8JnfX0Mi0hj5bdlM1R925I/4cCkCbsuEyxXi39pSX2unFt
oYPzAsWi3Q7SBPtG3y33s8TMwwKVdN8ZbpikrN0nq9yCItlcI/jqd0PgxFK2y5RwuFFPKJu2wd99
GUL3SprdeDctuFzFKCHRZQ+apr22O4MWdm5RyR1JEOyPUkzqJ3cow62qMPdmEZ1tk/JzsYJYlZhB
P5el2s4lUIqaHqzBaBZ4UPWsciU+WAvCxDcW8e5hayyPfODvIM0/cGWgxZFVClA9MsnpLkWP2npc
NUkVfdi+VMdmycXVVL65yiUVFpFf5I5QAEeZLkTz6AIJT5EivWZrg7jv6UH7NV9fdBbYpwpMx7I6
WVygRv7Go/2Bz9sX/Q8OCiOTjuL+8/+B3+vMIhKlyFK7uAzfoJPcPXVYDJwaRvj/vhSuyYB1UY8i
qlwStlDgseq16v24t8AVOEExnjKv0qfcku0bWiWXqNpdL3l3af/PFAIluguEXj73LcduCuK07Nuo
SnFLqPymOK1l6UW93t4iMbyyQXbAMJ7UyJuBDLz4dNXabykQkhD8wGpf1du0XAVcpG+8wNeeCkQz
nFYb+dM/Nghk9savljKMgfBhODuDAHdSqzrUk2DsWyrxBpzylb1h4eNuk8jDlmBS//vesEGIDwMM
/zj05LfCNatDNoMxL3T3ljzIa+8PaUTUqrjY2Y0XKFEocrKXRhHGdEDUE4AA/64m7X3j/f1B2Nu3
RQhPjx3hoa9wydPthRJUh3wmY6SJ31W9fQdqwzqowHDeTTKY4rLO00fpLdZHJos6scHIPP3zXQLH
B8y3S8yEUbO/iv85cJR2PjQNXuqggM7HRQhUBZSW4/yrV4kFuWvfkgGdO9yfnYuF7DKHyY3hKSxd
f3IjLAbAk81mb79sc/+WbOefW8VBBJKZFtBb7snw4sAZuTUwOqGEN/Jq+cb8hOHmiibCJ4h2xVse
05eEjf3Jdq6u5+yy8zzh76+wLAcrZcxBw8u3grveb79KptRHsprvdL+aGH6Fe6iyaX6DyvPnBc26
u0IH52+HNF+s6y2BMkjoOQ9iEsceu65Yatc/NmHfH4zMW2PTaqzj3/fLqw+LYzF7BrAxBJzfHxYw
yeLKirnSSDMDLjtQdzB+63HBcDAa3UomtiVBkiLu/8/Hn8fdjUR2fq0PA+j3lVtXYhDULGGcOlvz
sTaa9nF1alqp8zI37/7+lH9eAFB4UTze4x/x6FI4pnCGsp9kyFptFpzMeZUna2OO8PdVXtulgooW
ahHn37pUH6AsT2mj+lygi1AwhjvmVrptblbw8W9EoNf2irBhfkEm9fdZ0O8vb6vCQfooMMUhaK37
ZVzTexfsz2cLPQYz2Vo3nSOSgFIkf3/E114k+ne4oOGoCI12fwX/c70YpUn/U1PZbrPdfKntTDSH
Ohyd+fD3dS6psvsZhFjpQ+gUaI85F7FhMCy8D1YvhEoAVRAJWE5cOVoHJhLQJwEwYD6jxQ8FCPJ+
doJ/tarcl+caFz6TS3RRL63f9WQznmW4HKeIZMcuYu1RafsYzs0l2obm+JYC32s7B83GXYvVoW9/
qa+ZI8JRrtBY40Cb0xEPmIcU06AD/mjBG0HqrZUuXiwKoluxSl5s5nUiqRsLw4eySg+N7N2rv3/D
V5faPVptZCuQG7s44LSz0kylbhi7RuF+Q6gCJ3Sn6D/2Rf6WR/mfqcturf3/lroIRiQYnmbQFMZT
HiJWbeMnmtE/S/D4FgAy8Zb8+6Nd3pq2IHHZFR3M/xSexcV6FDeIuelKJ7MxWyfYRwvQrDU8Vrt3
gOMs09HPaOE4az28cZNdvtT/VkYYCE7hHnUvuYulreE02rZOgqEKfjVdF15VTH8Rxre6N87ga0uh
mGhyN6M2KNyLO8ZDeL9eR1NDmp2CX0Dq3RhaxIdxUsZbZcLl99ufCrrYrg+8uzFcnre61souMlCs
hrPcMXGxPqpmVhHDCe+xDuq3WHGXtyfL7eRclGLALCJ4efFk1qgxPgnCKVmMAoykF5zEf6QJOBQM
TbuOv4Pp3Rtf7vJK2xflOiEvc/dCL7xIQgsxydHvQGYGDDl3x5zqPCFF8qzgCh/JOERCk6e7zrUM
vubrMj/985YlpeErUh45PPPFwZ8yhmhqbcakWdV4Gqtj1z06TabfN3kgEkatHZCR7q2HfmUPwcwP
kTYL0T2ENfV7vJg0yTyLjEmlSuY0nm1sMRmq9ytTBViCvz/ia591Z+O7wS6Ay2b6fTGpAYaQm40Q
pZwiDhtvvu9UPrxPrTU/jhKwmdF35huf1Xpl70KZQqYV+UHMPS6VyuvCz8ys6keQ6Mq+t2nbMnUJ
vPFbPXbhWU7z/MHPt+q6HAf7gQqvfqEp7CQSxq7E/4ZRWRo2BZ0p6BpJ2qVOZGEu/lYG/epfCUJt
FxAEY3q55ReKdFylS0DJJgQ9OQZbxC4RZ1Ubw1l5ov7+92/x2m73obpASAe7YF5md5A928bxZp04
oKINMIhGnSYOiCbAMkt7g5dqcYC9lN5URT2cUzQvpuPf/4L/VB/+l7W2HzhyIw+ne0SRgVD8vh0U
TU57dzBKqt5rbmi7NUcf//OznxXVoR/WLe6GUdwN5tYnou6AcfOFE6l1xSgFgNPf/5zXNidWMwF5
NmIR7qUUDwD+LO1sRszbnDc3zTquD5MJucLIxbeqz3xmTIt8Y2++tiaSD+S+iMQSrS7C1Fyb5mbM
2ZjADCpjd7WnfRQ1+g/lGkxVxPCObkKTuv4bkePVdTEL2JUqgSVcOqJZTMG3nDYb5uWOx/xgbHfh
WI0PKdOUHNqsYebHspLuG5/81XURN9xvOYjcl1+8G/Ol0KIdE9OunbNfVp4HrHgsb1JY34epWy2G
IpDJ3rh39td4udE4WoQwBLERcNzPwv8kxTPwXm07MD0QzJyei2IZDrb2xPPfN9ArJwpjH2jjHGD0
Ii91BMCS1mIMtyHxVFcmIapDV9ACAFEM2S9oy1M82Isdkxo46Plr5+rvq7/yamFrmhh4uhaovcu8
gzxhVZWVs5Xq0rspPVDzAZ5MJzLUIRlbG/0AObwlmPPKpcWidFPICnYW+8X+JZKhNBsSs7Rmhoxy
CtF5pale+WkR+2Ke/v2MInVk70Ea12XzMkYGwy647AVj4tarcTN4g3rIQfZ2RxNuZBGb9Zgd19Bf
3//7u6XyJ6XjxdpYMf++f0YYEwI0/ZgYehtPa2c151H0ZgLLNnhvg1eHIKjWh/+PRV3aGzbSKHvu
/PuifTMUZi2IzF6VdzeLS99bBcL4nvX9cjJb+x5j3bV646S8kg6QBrCFbd6jjQL/74uuael7tZuO
SZc2A01uRz+NeGzWxAcFBfXvT/hKko6xBWxqdi2LXRb90wiCUE8zCdcKt9iBPnYt5s15MphjRiPs
7dhBo/s4Vpv69PeV/zAfJfQwCMVBdhfO2i1vf39Os90I8WsInohOAfOJVd5LhpC/IGCsx7x3sEd1
eiW+B33aw10HowyYw7DN6xrj72emMQAS7bnND6Ca4Av8/a977VQRlzlYNCkpIi4+gphm0+DmJi4G
gNUCvNIhD2XeHZNxM0qz6V+V/f57GfSu6cCSk+GV8fvLWPPA8qWkZMk1PWsxol5g05w8FfZo/3sA
2PWBwY2KXb340gyHWZEz5PDBkhSM+YmU92PLKT9xwVC7hEq8C+2mSv79dWKIi+4dEvr471wcJCht
nQeIWyei6egVWK1+NxftmoQpwBIXr7fHv6/32k2Mxl4QOiRzAS5Qv7/OoDXx3VzbKZnc1Dwvubbg
0A/jM+xHC+3pJr33uq56q2/w2qZByBQfFyQvd9XE31edijycMzgFSauFE3uhBFlWF8YBYKCxSxI4
b3zJV24KB4Sw6/A9MQO5XK8PuIEZO8+JWLPqrheFelG2u57op1Wf//5CX3k0OuVIwfF8tHy9/ef/
E77FRq9z28qZMSTwSz+QPjRiDwKioQF/IxW/vZGWvbKgC8uaIM6sb9f2+33BtnNhoECWSCqZpcfW
m382bmGfsUrrUT/q+jc26CuvEjlNdH2Z8KIpcVkWMUjXzH3NORm4tBKQfdUJXIMLutx7Szz8P1W3
i1Roz4NwQEPmi27yxcXn5UDHvGJZkrHM17NwUC2QhaEfSl1aB28eB8pPs31f6MG8Hnr4NWIIt3fm
rLMvBUrY32B1uygcOOo87YYsviPSpyxV+j6g6LtmP5TnFhLLOcuq8S15stcKBngKFKk0HcWfJleb
5WChCf4tEWrogAilELGEvYgbLOralw4kB1nsumSfQuLxVScLdEeAChk/R6crIIUgCDAc/r43X4lh
TAMYk1nkOj4DrN+3iml0CKMqtorljQZgoybY1ZcmVFlAdPWWW503IxwgV3bOGwXcayvTm6eRzSwC
paLLa0Zo/ODzbElK0/+B4YRLwr6N9zDKRWKNdv3iDVMRzUOo38g0X9mujECYK1GysV1t+/dHzmB/
tWNvLQmi6DnwMq+K8Ah0EiGnt2y4X7lKUdne16EXjr7JxTM6Y505hMMFzYZ0B+e7c3MCqbMww10A
N66bOvvSnt54wFeO/37TYEFBYmDalz301RJaVR3E9n5F4cQEEQtWG7mO8zYvLTcA0h59/Pdt9Mc7
ZTeTYIp9NkE777JCYfTfWUugV05fMdwPVt6e7M6dT0Ap/3UuaLMUGxaFCrKY4A8/ur6sJ6/00cHY
QZfXcO+KqJoCcEZ0tN9IZF57qv/j7jyW48iyNP0qtNzMytGuRVtXmVVIaIIEQLVxCxBB11r768yq
FrObN6gXm+8GgExEAAmQGexu9kRmMg0EcN39+hXnnvMLlKY03qCNaM3ubp8q+RDapjTMoQKToU9K
vZkagFZ8YEpdPH+5C8U2vrWyISJIYhKVdBKsAG93ZqINTQYkLLIJAXDpcxDYlPrHMUOA5eXrPPNQ
rD0ceFT6j4+zPfwVD9EDr9CGedyig6DD+YL/gs+v52TF6uVLPRn+QhfRJDRmxebosdG2fLTxmZGD
BIFImENbLQ7rpsrnFezKWd1Iw4LU9/BRVuJu8fJFn3s+0nOakJPlJLBrhuWjkQdZVQF0BHwN3Qw1
eJ8O5OysGnDsX7mUhgWBeDhipe2uNOG9KaAWBb6pxqXWqEAtoT8HJN6x7upx//a1/3dvnV3cDYTq
7//B11+zfEDiy693vvz7WfC1zKrsW/0f4td+/7HtX/r723ydXtblel2frfLdn9z6Rdq/v/5sVa+2
voACAS/oXbMuh/frCubO5iLcqfjJ7/3mm/WmFcTW13/77WvWpLVozQuy9Lf7bx3d/u03hY3h3x43
f/+981XCr01W5c3qdr37C+tVVf/tN8lwDhCwwpiSoqjK+VbsuN364VtISQktWuIgtOLEoTfNytrn
itoBxxMO9hxLCST4kd/eVFlz/y2CC3T3AALgR8eW+NvDrW29oz/e2RvUgy6yIK2rv/222Ur+mNOG
2Oeh1DM0WBtRANwFbKShU6UqTJFpCHeDgwv4exQhAZ5FBvINZB70ci7hWjhOnIG62bSCCYSOo26U
NUwEtTz266H6ZkASJPESxd26pVQyhVmge3Mfwi0uU6BKbxWwd5Oyys3rzEjDs9KMx3vft/+M8deu
y7op128YftWbRZPermpe+f+AkQjh56Wh+Plf/0zWW0N38wt3Q9HQD9goyOrYCGlzfBHGeHcjUVcO
QDzJCBWTOOQPEeg8DER+6GHgqQecXilicojlzEw9+kfG3SbP8cfA49wtjt7g/WgTvNXT5AuCPkZg
IKGBv5YvLTVwwPnFGOl+MMu92oGoD3MBLcOJV1RScKoiFWSQyUzGt9ZoIVACfDUCkqvDvl+qWlpA
Lw5HXP9iXHSVmQVA8jPJXs1C7sAbPkZNZH2GdssIltwo+2jjHgnxqMMTPJ+ERQazctp4WW1/qVst
A1zuljbb6LQsDTi9MycaBhqBE9NeK6aXATyO4fbl4AXLUPqG3KcOxkhvfRSSJzKYYpSFIylUFSDv
AYaUE4wSJMCNWp5Fp7YbNtqiqFL/lNKihKgDh2Uf2ouMwR2MOLQ/DJgG1YUhI1x75A2+r2GtOZbG
cJwPRZSt7Fq2A6RTTQ3aUWoFFP8VaCSkr6zIUKcDoZWvLsMu6dxTv6lrlOFdmdLXzAAxsHIJFWQU
GVDZAQtaUofAytUIpNQ/CUuICR9SzS7aL0Nf9eV1GQEQBYHeJ3A0u9RNwonjwyGboVnga4igDaY2
nI9xofrvnNF1vvRwQvMjlwOlf9YHmQlKtyOoCJECMyQkHRYejxCq05DGACNjdYCMzjKxUY+buV6e
eAvo94WKczCSWYwMQL556SWXDmx5feDFYLU7QodXxxHW0jc5kAbDF74FDSJaSpr7/rXUuYlZLMfQ
rx1ITFqSWi0w3brX6tO4yCK+gunjRl/VNm77QyMPU7gVSQ1X9TA07TL4BuhIUhHY8tLlCFnYnxoC
CYsMT71KLTOcGuSJ0hlIWVcCWR3GJwWmneFRVsdlcmb5nQzYG5D+J9yVSg2a6Wjmx2mXKN5h5asI
sWSQj6foQsbvUOuuZrXuFO9yjtrxxPSzAMGLzlTeaYRbR7WKEXphJ801/HbnUy0n+U1ohm/VEiUt
wR0fJmak6TgUlslX1fZscPtao6PhgcfmJ60IgvJtH+rxp1zu5cuC1BYugLnzeUQ17QySg4UsQq6A
1SkMJysnbJGLLpAutbwdJ22RxSdDEJsokA1G/QUjwfxd7Hf6F1UH04o4g47HLLhmb6awni8QHGS5
lyDFQroPTiIoP4sKrq+GHMiR62NYnFZwdyGkQLNIjG+jDgGtblVjVo3yFYp11dxuVPPUrJGmS3S1
fO/Z6fsWydKJGuv9twxs8AnZJBWilks2y9SjuR5Cor/EZwYtJKeHCDuRVSStJm4UJuYcdqRsnlgZ
JLUpCihhdFwYgeWcBAHh+8wuu9petI5bRecxWGzQCmbuJ58YB2F3S94YtFRSda58DjsmRtcRjTbz
M+o4JIXDobeCaYOalQHiYnTTWTrGcLPG3kX+TyJ8st46Um2Zc7XuCiTCxsj/FsGhbCeSa+bvW7N1
LiDklje2EiEH5yP06k/tvlZrWgqya0eyS3MZqhIqUkhtwfR3nARPuRI4pTxXo3rETHVAoOei6mrw
/Fmo1NVU9mT1U6e0JfwpRSvKidrlcPUoPUfWAimKIF0hSReVxxFZlvBQQihJmcem5SaLZPQ9tF/g
kvvtRw3WYb/0IqBVU63xQv+0yO1Mnrp9WY01BMjCjNeA2NXwQs+LHJ43KgilfDgWJTqDRDy47Tlk
POOTMq0TegcEOzQ5aEZO9sppYedUAgAFoDPQF/w9qIawM22HuD4ln8gAkDUp4VT609QK5WyW52X9
Sjbg2euINADYAUp6u1geowOsD6XAnQCAL27QFR9ulNJvXzmm7hxINk8DoIZ8g/BNV82dgH30+jY2
u9JFicbRDrUkDBZOFqfvKzNCWTCPqrPBZVI8ihLuo8LHUeAubHdzVazgTUTmqN9tQoPH+b+4Sx2b
N+Si1YRQYC31GhKAMlVT3QLD06DMsOQ4j1lZBvdlLme5FsNw160PL9/HzsFocxsCV64RF7A07tYM
HFDJ5I8MF8FC76MN8/eUrRZpHnsoXzkXPX2ZBOWY2AogAADCXetcm3UzyJQR43Qw5VfG6CqLsaI2
+qPPQymLsyUGVEAvYd5sD83UQkVvrDJ3YjrMB3KP1Uwc+U6Hun9NdfqZB+I8YAOH5GTAwYFjxuM3
OA5GiDeRUHQu3ezEHpRbv1N/0JCX98MQIWqDsi88eXWR1nl0Wo45ztRwb9HqklyCH0933Wnt2vUF
kT/lm5c775knMsE7i5ltgjLeNXxEKMVsPUdGM2MoPkly685GLwpeGQdPRxzqzAx4jBFEBmyDbHn0
RLlRIKindw4qNyFCjnLT1BFqmimqnPAbinb2488EupFUNHIfZL53sm1QjRn2JIwmkVkhcYan1dyV
xtfyNDvZNS5AOE/1X6yIXGQXtWYJQ3s9RVLNxx8asSA/OjEbJjd+B81xlsq3Lz/UM5fjWEChD3CX
CuieI8PjUWHVyKPlFdpocSgFH/tC104wkFJPSnSvz7Vh0F9xlnu6RHIOlUm+cFoVZ5mdTvTGLpSL
arAmsMrNCQXpFeSKHElB5XwwS5RE2uSVKz4dJVwRQDwbPsvcE7AclFctaFOuiDxxthitop+Ioue0
lKPih9d/LiUWDXAywq9KzIpHAxICa9XGIephRN/9Ioo6PK8Ntbmy7DJbeEoYXFtVp42vzLXnHpDB
L+xBoE0Aqd6+KsdxjxUEXUFbUbDpy6G+q3lULKo8rpYvj5an05p0s4BQODIZMF7k9qUsjwWQoFdo
dHnNSSAhRtYWVXv48lV2x6QIChBvorzO/5gJuytvDTa0txLGPKIeN1EZSUtHQYiqhtH/NjEkd/EX
rgdxTfhrC/KJuJ9Hry2kUjPYYeFOHCscZr5eRssGpaJPLctKM9EtL3mlG59OAmIDrLxF1p6z/G5l
P2ggd1vIlU+UDsKpmpKHnqAgGV3pat8dl46Dcs9gFp38ykh59rqsKtinEnZRn9x+UNiMSjk0EVsA
il1XcU79J42d7F1aGvVXFBzbSykLXkM1Ph0zQE7Ij5H2oo+fxAV64OArXkGdroOSwg8Cq9qN2uFW
8fJLfDoLVIgYsqaQjsAZZZdjFhN7KQYMEcqevnZE1fWWNShDpKR3X+nFZ68kSgPgQKhg79Y/2lAu
h6JEoCaTleozx+kyx4Ol0g+NVmleQ5w8nQvExiRChE0jEY+288p60ysbxUR8CouZpRqPJtK61lf0
Cyu0N/JXGDxPX5VOZYcoAXcADWDNzkoSWlnpjlIKy71r5ancu9lMMjLnlf7bLEiPs0eaLC4DTFom
TBZlne1hiGhEH/upZSPZjjbqrDE7J5+g8N0MM1PK4J+1g02fhq3lfwJChJ9LgU1yA33et1DuYHoY
U4DqiOk0HviIVwbSs50gQgqyvsI+b+fuDE6aLppGzsTKzQL+RiMvqKq+hsB/OhVJ34pKFrER43IX
SWTnnevbQh/QR97pNBuH7MKT0T9V7Cq/HKy6+BRQfX+FdfP00cAIgJSF34NFA8+33fGdBH60hTE9
qejWpS9sTion9l9Z3cTyvPV60bfnIjIQHaAW9sbx6dFyasU5QrF9ZU7Q8Cq/QgyPpEkghK+mgZoU
CNi5qiGd+0WY6KeGEWivsU2fTBkF2BKQKQG9YIDtDi9rrIIEOUOunyflaYNmVzDRS6U/7NMhQvix
/lEndUJBIKrk+kHGAskHHL3dr43jwglhmUc93tfTax0UNAoXWePpR9TcO+eV/fHJawTjB6QQyCY8
YcgS6vbl1FyDywC1caLUnTpzXJRpsqz/4U1KXEUUsGFbE1zvuvzEJfLjua+hGBRF1UJLMwWWAYpm
SqYiYBol+W3houH58ir+9DCLginFEdY8IiOM6Xb3/rF2y1b37EnkIFqSKv2nwFQ+pI51jvPMlZG0
N7rQubPaKz8DmvvK1UX0uT10TRF2kxwiRAWsujNBakCMuKrFxqSXDEonujwe+V6IwcVo9Gg5kUaz
ijp8V1RNt5QqJNso2HaFfvvybey8X+JHYHfiNojoVBEIbb/fEFHh1IFUOA0tPCTyuqun5ML76Y9f
RaC+xPkWjMRuQTiOvGFEOTKZGn0xTIMCORt7jF5jte8sBjrjB3ksEQEQokKS3IkYg1TtWIhwkXPG
1vEWqWs6q7oK7HgqqQjvrFzT6MJF5cMdmXfNEI+rl59yZ7MW1xcUPEIewnHOimIdfrQYGaqXg9jO
a3yJPOk9O0crhNHNXsVhoCFF+6NXY2+jJgwiVYeDt3sAMEmReWmPbnLtUYaI6Hq4FFHYoBdkoUo8
e/lqmzjx0XDl4XSBFqcILtB0pCm2Hw4pQZyPlLydypotIZCltE7aITxfWd2ylcO+Pm6wRVBnlVKa
w1XhcENzEwViaWk6GLWd66UDbmzWUBkxVyUYEmumt1VdzCzVU65aM0sQILMCK4/eRWnX69PBVxpr
BltN/jII2aV5iMmZszBdZax96LbgQj65oayHd2/xP6M8mP8PK0+LVOSf16cvKCk33ireKlCLX7mv
UJsHZE15+8TVFkb0cJEf6oLo/RyopMc4yhrshNSHf68L6hQDMVzE5ox8kKBssgze1wk1+YCVj3SK
oFqphAn2jxQKRfLgj/HJFUB9wYoT+CSY0pQot8dnJ7yUdRk3K/SWrHMf0Zh3beUWC7v1guMkDTIS
kUiPTQp8Vc9k9IMvH/XVM6nRHXNJbmBDVYNMgfIvt7F7NO5y1AR9cM5T7lS6liowaDWlJq6aoj1a
JgVqj4OCbg5L0jlif8gH9/jcz0cbyM8kk6TxpDfM/AO4us8ueRIEHXutu1I9UoOctGOjXZSpNWfK
v3bS3tkIxa0TGRLG0G9wF4kstvuuMIcMbEGG3Js59MnhgMieuaiCHF2mYVCtTwOI5HjhICvIM7nA
UI4yrVeik6FXK/eVrWJ7EedeTFHwRXOFGIaAahdhKsHWpkbY99PeMBCMxPFIMQ/NLDYRY8ki6lVR
6mHHgJ6z080iUKjZKzewWaa3RpIO1EKkAwShWsTlO70BayLxfKxTsqjvxrnTNjZy9Zxl5UWP1NJN
CPVxQbAU2jO0pcZsQSamdQ9LyBfyskeLwD/ODGDHC3iL7jBFRzCM53HnFeidBYjwn6hy1xWvrM87
MHrRb6TzmJbs5oboPebt482nRdPKhIeNZiNqpMnERybPg1zv9JNIi1ustvB2Cf1jGaUi6QIrKkdH
66/JeqgETWa67yM17mCn6LFkzjUlxmRECoug/vDyLHnuNhluIl9rcI+kJLZv03YCM0BiqplCN6VQ
kVYIcssldfK8kWVvSk2uVqalChXyMBwl1T/Px94Plz1UC4oO8lj082osFW1mpgV6qEGldeorSbxN
nLA1AHASR9RlQ90BeLUbjTLM1aHMVOqEwhXibVxoeTmlRsw5rRk6c6QQCs8lwUMrmFtDQiXVtON2
gQKTah2mTd42yA6H9vGIP9gNGPtioed91J0URnwTFshzTcw+Kt9nRl1gGwCqEseuQpL0WUlBGiXr
EmvheWOGSfu27AzXWJbsgu5131TdteUahIxyY1V4I3Km814bRyKg33p4+NIgvBF+wIvXQmxm+wVZ
Y6ymQ2MJ/fowhwhnCz3fRJaR9urkBDeJzC0wneo6PZx3gyp/9O1WOy3r0kPfOaOwMC1U+P+v3BYZ
q537wrGQFDXyAjrel0QgO4Fq4dRdY6NlyvEqi4Vmf1ccdfXQAzDosiK9QQ2bYhhkp7Q5iZP6CNta
qF9hRzp7qO0LJ5VxbVDavjuy8rifti0l57AsP2DG1l0NmvPJQY35KEYuHfXEpFH8aZ3k1rwqy/7U
qQl1grSf2BZ2SJh3NAgoqjWi2XZSLzW5DIEFApXI2vQ2TV20gKz4mkypeT6gQ0a1YBiwU3azeGrI
FL3dooNaak0zyH+XuaV1izIevrWFWUyaPP3Sk/OJZqif5icdcnfuPMmRMkQ4FKtKq0RxDFExrC5l
eYEK6RhBePL826iUiAJJkOKmHfqWPa9Al/gTCTW8Mwdq/WIYcVZWraY5Hvr+/UjKZOkR82H/1OeX
QFUuqzFXMFBS5cO4D7Er6eOimNhuGi0Sr8AoqTftlVTEyjT0NP/MTRDJRVPV/MJSelxppY52q+kc
DpnsHWJclh73mJigJmpRl+trzrPT2MAnYBZ7qvERYXK8jSzpcgwLB3nXOsWqZPCWCrCFRQKQYoaO
OcJsaNa9zzP12nGL6K2aWwW67yWqKxKniDIpl1KQng6eZH0qk176Ig5zWJ7JIQJycliPMhwmszOO
HaSt1n1TFLdJLY4goAe0CmmMuI8vsAgDPW27yWXu118C/CIXcpOutV4tqrlTIJeK51nFyXSQsYWS
kOi6kUslH6f9SKl9Smol/FbVlXVLNcO4cPQGPwNEvNZ5OaZ49ZhdOzFrXzrXQzNY5tUZcYeqJw2o
pDE9hD7fwSRPT8BbOke5oqbovPMe5uT9EZiBnuDMwt7HA870gnddXXdH3oggsYbXaLbswqwEcBCS
2gX3rk9Gp12abZcdId5mzqQhB7jcmv4HbXCXXjpqGG+43ZyMln7sRb6ERGAS60sckdOjGvXaQ5zS
ILpKRptd50X7tY1IB/LS0nJFFakkjwrchmydPi5sZFcvIViGM8DthjnpiGyAqWSZv3JSD+KJj+9L
UENkJcNUf5QsC1M5KQlkVnCFfcdWJTmbgn3uLmynkdEYVDScUhp0KjnC6E3ITIrSaoGzqlUe+VUf
LJsQIlqTBJ88ydAu7bp051I7UF7vo+iw09Xii99l8YWgkE9t7OQnyhAiHWgGJGSSwJxGLLBXRYht
FeacZoQxoO4L3eWwnEio314bQYsCZumxlps9U9aJFPcoKZrolDzOeOaVij9pDDkCyxIgiIVJhePr
zmFK4vFEa5H/CnpZXxZdc5PLY3OtqIzYiQfNFMsts1y0doWMYKIjle12F+i1fK4bvUU41C6P0N/3
DSiapjEfVaX7DAIkeOe0lEzJzSvv7E7333tVKx2pbZciTzykyzKxnMOq88urvjDkaoYYmX5IUHPB
V8GHELndQ8BLZEzSVrKOvEDzrmLL6m9ayQw/Udpw1WmKmucEgeDsHH3w8RBsCX/0fgk2zB3KWyWL
QKNZmLl9rqOhPUTDGFfCoMV6q+yFQ0bsmvpES8v4GmHcdxpGVG97yRxunNGDMz/UN6Cx1yA7umiS
k0w90fCBvUzKIjrHg6391geFTOxL1eMUxz9n6YaSf1ihrnyojhqvT4s6u5u5fZdOXfa5a7wyb8sg
aD7pUp29T5C8meixZh8H+IxO/VF0Qk8/fgWQMx5ZSQKMh6OzM7NSJZn34VBPPQP4DrsHxChP8fFC
BblxqKioWkzGNugKNFTr9IMa2drbyEClEghhf6pllXmoyH50rLr5Sqnd9h1CjeGxUcH8rHKwMqYh
Redlb8rzvMPju0nL6oOb5u4pNiHqEbWe4UPvtvVFganxW5yJexScybTPWw2wf9L6kxLK49xy43iJ
Kms8JQLrPgZRWp9HZdIaS0CEpbFw48ocF0MUFG/tnqNMACIJhW/D89ZykKPjmsus++gkn5sVB4nO
pGAsEUPxf2fRj/Eaobz2LLHBBQXogl80Ibrufmvb08oMBXRy+JAjJT8zMoBaWdWbn8haOwvdZT7j
reZWk8Z1O8xP5FCTJtFgKBys2ndeqUZnRuv775VOLY/CDMjkREliM5vqThscWYh+fkBvVT91M8k8
zQp2Pd/1AdFxaRUPI4TdSoBWh8jzS19Lq10HTqYeuYFqHxPxDz3FWv6wXFa0CTzFEihdEB5WA+eA
ssizeVTV5aIvbfUqx80OtfNGv5UqzTm1sadG7Lhu2rdBoy6GgBy/lDfXVZKSW8QLD51ZQ12Ar2iO
xihTv1hOsqhsK6db6lFZGzngd2tQMbXTvXJJENp/7pt8PM9dpTkPDG+YxF5QHZl5h98SeBuZ8lbe
o+o+Dm8BjxeHUBL0Ge7lKrZLpnYSJK133fb5x3Z0nGNJw9Z20llDdpq7Ol5gPtKSEzuIToKYUxd5
436JCkh6rKdae5j0rRRN3RjcXYD7Um7q3SXqw9iuibXFbpNwahe9fUVpGnMTtD3NZderyiKx9eyS
mR2fALcC9FWWkTe1icCxqMerqpBGmG04Un+ojUE+DwA8fu61xDr0ClcJkHYXRgZuD1WyjTgIFUpr
XyH2UH4oKB98QhCUVd7Swm6NQ7h1YabY3E6qBJNnva8zb8psXqmtfglks5qiA7zsrdq5dKO+/NK0
sXfZqqr+rcNhZu05uf8uCNxoAXPLPLQrN7YnbiUU6XMbewBlDPoj06zzSZD7t7U5+kdRRNJUc8F3
BuiYzNAuic5q8c5U3QPqiPEEVqRBHoDTRBUWPSzEdge5uMyCrOJkoRNd9JRolyFCylOt7UH3YnTs
vVMxVgKwbkTBLfAL9URVUQTH4EYyvuZyMF7iMFHr85rC9IeuzaV3fk6AP5PGpFMmuTMYnwAdGNNk
SKLLVjOKj0UWDAiCJ/atr4Lxn9mazgqg+xUmGak8XBhZjodekOTaMYpu9lspiHj2OvV7b8rEwtzU
YdYvmn7wT5M2yt43UiQrM0cebhsQ8vg9oFGjLoygsD6rmJ2AKlYy/iT8s68xd7TkSaA5oTtjsFLV
MsC+LRwp6ftjvwtD+wMW7+lCiRuHHZNkObO900GcsWiXyDIvOI47BQHrwDfKHlDXO8xch0FjhIKA
PAQmynbuFmpuHrpmPFwwOiLv1AkGr1uEmAo5s04eUOjD74oFx0Ny+LCpauda8ZvkFh2I/LDlsPfN
K0yC1aZL6rO+Gb0L6INAtlHEwf04BLHLuuM07tS3zAyv9DQ989H+Tqe+4tyi0YEkMBrDhDzYf35m
5/VPc0uRD+UgxAU17AO9XTay7g4zucK8ixGim0tXCjBJqrXcP8WkqpBQtkW1L6qJb2bsPNnnBAur
HrR06l6bpQ0IR7ZHrK5SNc66WTsqCMFaklmoeHu38W2NsNp1DAD9vO9KGsZc2mxpM5NWpE1R0CbE
xLoktC3vKup1dyWPNty5ASnnZenGfTaN7cK+7oKoS5dNFVufU7AI1VQwqeql4gzYhweE5eVUDnxr
5YR1OUviKyJC84sZSGiVJFYt+1M5A6IqNVjREiTjsYWgl+rbC4CC2fueYJuYBEAJziCSDy65K2AW
4smh+qdx1krnLX56yFSzXcfToQu67jhyU/taKbTeWKKjZygn8HxzaQpK3gm/pFrjnzKVU+lYljEl
XhIeNOMyHAyQtyQskgYF+bKMTzofo+Rp0XUYWmD4JH8QglzKpOmp6LGMYrMEMAEmAbF7YWRTGOuo
ZulpjieDRtwSnGhyYn2gQFWHM6nnjc7tvDHAwCMEj5dWR+p46mYIfkx7Obbe6bkSnA8dtDbcrnhb
2IABRcsjY4CiisCt1PT2Z7/spX6GG4Y2T83UfJ+NeMGYvnmBJad6nKuhtELYDknvWh/psDAOEcTv
clOaZH7nL1sv6i8NF+/EEdFtD08P3fmYN3AF7MwsknnWD+UJUhzaqmfxPs9iIOgOuUidaSRlhwIR
zZLno/M/CRM8jieoenX5MjLrBhNtH7ueyQgJ0cBHk0zVotfbPKUcL6XSLPeNpJq/nJfZYKEeH/vh
OwLUg/8lmM9kcnewWQWGVFXrKtXEKnJHmo4+px/8wmuWTifHryLs7UkMf1Zjiw3NVRuOmjytu7gE
Vg5RrEYkufbqtxQjJX2u2JAwsEUcjXreGSr+1mNQN58btY/BFERdciIPHurDtd922DUx/HWgFEgc
TFu5iI87PL+kJUuLoNtpTexNZH906klR14Ur4oXImKJ+jjvfy53wJDlFbYPUNklHxh3Va8GheZxD
K9LAymTO0BO4it5XhHMQhMcxJ1sPneW941Y6qh+58s7zsXEVGzpmROaoUIJBsP8Ma5bwrYLlLqM2
0F9ThniSpOXmBAGGbLoNcAj03/bNyTh/1XlB1FclRXjtuQoHv1IenZARWCTtaefZ4RL0uxzM6zE0
Mvyki7aaSnrB2ezljtqueov0IjxgIEUAbUAUUA/avhUvV1U/BOrOIWvIZ0VbniROA+3S1OrFGL0q
pLldV7u7nAasR9A8KX/LO0+up07VBYGcTNxBX4E5zj/UJtj5rKa+9/KDPXslgd2D6kxZe1fUJvEy
KcQ/KCFv4iAIPDjyMQzWbgo95F7x8YfKTFdZwr+7dLItQuSfEiXFhX7nTf4Y/fH+Hp/lP94RNe/Z
kRsy4FX2hCT5XT/0QPoSl3na0HcSKkUae6titWlpQ+Z8qYUYnl7d3EK6VNUD0EUGrGfcUcSHfCcm
gN79ty3ngMS5kCUHTCE+pB253qMeenrrT1mkf+1nXnqAO7qp4JTaJGD36gHdPABogOCKkPh69Ojq
ASsJGXjqx/efX+3RKVnv/+woGsGoFZxF8aHBR11gH7CiOCYK7vc98Mu9feqIe3YBvGL2NKHjTGVU
fEicP+oCBbInZVNg5g998OuNgru3wnr3eFn6gTWAZ7Rhbwiqw+Mnl+UDyKnCl4Bt4Nea9Na+j2xq
B6rOyRZF9ruBv/3sqnHAJgcM37z7rthSf60eEOHNXsueIR4RDjNUg+d6wD6AnozI+T0k4hda8Cm/
7fvozgHwfIplgqQtPvTl1sA/QE6FYgwrwS/20u/u6K/PdEM9AHsFiJB1ffPZHvaSdYBQAkBYNLbv
Pr/cuN8o4e818O8jHna9P1b0R2//PuIRGLm7LvjlFj9FHH326gJTPyB8V4CyM5UePbuk2EgTALik
3Hi3GXLM/bWmAKW6PR+eOQCmHsMBMFWbz/aGbxANQh5jHtxPgbsY61daAJ/IqPxo0K9rBDUgexHq
+X2aPxoGCpi0zQJwvzz+ersfnKQ9R4FG2IcwpQDgb08BlkC+QdBP/WbzudttfqH3T/51/4cXlAAg
wIgmic922I+p6AE6pxz8mAebz90Ff6E+cPbtAkM5IL6DBgWx7eE1P54C8gGuJBtfhLse+uU2Qrav
fUcBMZ6Q6wIXujUFNONA18Dbo7x49+y/3grIDe+1AUoE+NAa7kiGd+9/qwtI8B6gPQlsHNKv+Px6
r1/ftw8M7QDeISe8h4Vuex+U1AM2CPZJ+T7zIzJDv1gssO8ioFsHHOxBXQvFsMezXweULcOJfsh6
/XKvX9AL9poBmsnrxe8J7und+CfSe9wDsnZAyYM6xy83+ffP+MgHjGpQ9Q+Zve2Xrx+YgA7I+DxE
P79gD9zFJH/9HKizvYmcH2n8u8/O3Cc+NHDYNDlq3H1+YAJ8R5Twe34c6/T4dpM+D9bVIwnCV3/g
IXn+tIH7rPFGbpD0xe+Uic1PCn3Cu7bvEsji679vyRVuUtuPvilUGh99ufWz1ZMfvn/2x9d6/Fdb
T/rsIzz85WGwLlflV3/Y/Mpw/1B3Oon/SGu+VQdfV4+ZKGiwP3z5rArjH0v3Vp/9nsvf+ttHr+Lh
jn78+4/eBIMNl5itpv7kVSAjmdLfT3p2+zVkX9erO5nBR+/mV3xV38qd18Spc/c13T/yowX9x98+
QjUs4H90hhDh/MF2q2BrPMFA2LPFeVNm+frhrjYTEoszVpJ9bhOXpdp/849kvduxxKtCbnGftv8B
tKZcxTv9AKtvz464FIKjz90zxVrnyaz9sdf2VsyE7TtG9QnFE4QKWMItrHoQP92vXy6oUHrZ7lVM
iAYgIviPjZSjgjhIb/d+84cKbPWdo5sxs9oZiKaN55LQfsKiAA4b9FFin70vNFnFrKBvLutVvebm
7toTY1RQ8Ej9kiAWRAqCIyE6sPflztZVlmf1Ktl+VVSdDAfaL3UG0toIQj8dwn+hE89Wnl+ubx5u
e/NUiO2IfzjvktlC/F2caPZ+qumqDG5uGIBvzte1vy7jVXq71ZkwmVFgoxexMEWDHVwGwdQrl31u
w/yv2aXulpDv2aUevZRXdqpfIWCYrtLV7dbirj1Z0R490XdO1SW606l44w9vVIwzcVz40/f7nQ2f
rfvga/bQzmbfECzHfZu9XKHc/OaCwArBYm77zVlQNGvOPA9NiyuBbHn48s+iqLuo+6Ut+joN6vXt
M2vLJnO373NMaYBd6rn9BEMvkcv50yswN38/NL70AL/P64e2Ni+BNCFHYmoPr7T/3ziBN8+/7wR+
fP/3Uerjv5qzQdcPx5Wtaz185+EvX+riyToOxq3gSNir/2nPfu+Ly6p69eb9TswppA/2bXkev7lc
xe3qNisfGhODQiDA9m162bAHJ6t4a4V6Gs42f0QT39kbh1l6K+KJh1u8G8U/YYKf08Hlymu27niT
Rt23Ly5YqpPtZgUs4+Vmnxud/zU7pjjNPIz2x4fe7dPa1h74P2C//EfscbzYegs/YQb9I/WynTH+
2ot9fauZZHXVMWYeWtoM8Z+wuU/WabC9MZIhenkUfsfNNiUWAcFDQ+JetZ/Q7NRfbcUgT4+YP750
vF/nzU3MASH79obI9s0USORWSCIkevbtj9k6yb6WQDG/vnn9ej9hBE6x2Siz7YBHANn3fY5plmS4
lTw0JN6rUKPcu1ka2AQ6myRK+nsfPbS8uc5Lh7Pv3Camq3z95sO63LYeefE4+50tz8LghrP/1og3
X13OX59Ic2/I68fdINSt9+3uecE+nLHuxW+Q1EzXW2uK0LLZ+wJlgFfNVrOW8hOarf0gy7eXa6GW
uO/tXjHtl6vkZrtloSe3b8vL1c32JBRuQns36u9sA0+zVs0PR1BPBwIFgf3vdfqv/1uv39z+r6MW
CdOtIFgRZir7dsXJOh22htkzqcwf74vT4GY3KkDwb/+7PSU1VPtbm4siBMH37QXud6cXhCbIvq2e
kUnwVhXx70Nbm5DjZ2wjZ6shq+vt4fBivug7V+Ezjhbd1hoMrvfh7v/6KZ9mdxr9CbP4jI30607y
Qzjs7f/aGlZfrDAfmtq8NaF0+nNa3s1BKz9jmzvLRrH+kqV5uM27u/4Jw/g8IMTfavVnbBmbVrf3
C0jBD5f560PtbhlGmbWqVs1Dc5u+eFo+aH54kX//r3/iOL69I4GMerjOX7/t95xMtvOOG7mkfUfc
5Xr46q/jeDtvD0lj/zu+r9Q8qdrBBfgJja/T9Y58oCqgvHv3h0hprt6crrN0a6JsJPb2bjwjM7M9
pNG//gk33dyutg+YP2Pnv8q2T2n4s/2EW/3X/87ewEP81z83aeOL8l//J/0abFc2cWjf/0JXTMOd
4hd6sD+h3VU67i7QoL72b/jaezLBhUfGvmMOLneEf9KbxaraCouAbe/fOBiKYCemRxV3/3bn5GHA
LmyFBGiv7t/wlydnEKTnf0KzQXKzuum2VwwhN7jv27tbQy+fzG8B3N+3bXR73lwRzG1psFLh3r/l
f9wM6613ZwlTRdiPQj8YPJhwV3ztKv99edjn6qz75mUfP83rZZDHPz1/XCHZZgPvhSIyn4Ec/H/4
lM/gHf5rn/IuAbX1qh5u4KWS1nL9/7i7tuW2jST6K3jbuGpdNmnJSl5SJVLUxSQVRaDk2n0bkgg5
JkRwB4AcKpWqvOQj8gn5h7z5T/ZL9jTASdhDmJAxXZY3Ly5LdvUMem59OX06MTNuKhA1qO+Zv85T
91GkegVfsaMPf+CVWfP7jzD1+wVX7fPPk2spAFl2Hf5GyZYfZohcaeQtmTkosMLHDxEaSut3XHDt
CteHX48NmgPzjS7g+nfUchaj/3U6t3uQPDwq8d+/I+vnO1yr5R0P2FDhn6/Yzjx3F03AfOggR8Rf
YqK69Z0rUh/jZMrXTMJUDY0OBmq5YOFGiaggDjjP6knYvkiIz4I+/REeX1ulFnEEojH21fHFcgoP
1LmrWy2BED8k86UrqoB95/tGrfjVAAZ+fy301wbNOtzrDJakv+gS+9pPnCQKGt74yy6t9grZAhuj
rx7UYr6rEoFzPVA87wgeXH9dDNVEJTtH5FBAy0NKIzvhFHSckphyPNX3PCKGBkgigtXaPdMS6cbL
aOW00qDegr5n+gq4nEkUBxfpDha16JrkL3+xY6qgAaPAxFEJo1cr5F1TK6x4/vfidB+ZAAn1cqZW
uDaYZGJ18VXHaK60CwEF85mAYPVO72oaLrmEaI24tJVT2lgSM0bQisxC95pDmwA7VvNI+s3DOKpQ
B5Ut+i7hrY4yYM6soEIfElcduJpNch9cZAD9rIIXQQ/YgiTLNydzezhioBH4kM2A/Xyp0jniRC8C
+1ddNSj6XwqY1uEK+J14XXXfoIxAwvYZ6uk0joKeSrNtpaGn3F7puEUeBfXdaC2c6wXKE5bQ2p9/
Le/Q7UFRZIQqhdo42CM8EqRk1woLZHT8319+Sxf00xlajE0VZnAOfMSdsqvG7kMAfKk9ip1U8xM1
0sAsPUfunSecj6g9kkR4IYzgFCzsdk9fnGiVrOEv6eB7YOAUi2sTCUXR4NP3LJ8ki2kCBY7UAm6k
5kBSkPqgokVg8foq10Yv7BqU/gNqScEcZH/XfF2u1PNYP5/MtXqeprmVtzWGwNqH8LQrJAvcQQO1
yuaOWUNltkf16dSnCyyB5GCnNsg3zrT9NV9G8Bi8RgCG+n4Xrra/DimvHH6qauB47Ob2BI7IMXx5
JJW3T4mAGVMUWDqevMCdgVqKmc65CSPgrKGPA6J8Rc73PDIP0Sy5d2Iy1ATyr+1ANbf5J6MvMHll
cvbI7RbeNhAL2mdU57EVrI9u17/cJxGFEtnlT1SEvlq4MFADLyV7LbDhemnm1q2iDt17tt2HiF4o
K4heJwmYz6neqacjrkNf3Z4qk0RVFureYtNH2o+nRi0nzLEkQl7fKZ/pMZDfoDmwokjFEm72WR6Z
ZRqtmVyBqN9ZZO7UkouV0ANqLLl26w2J+jPcNQmgCmz7Ir1tVdLcdjvPEWcwTAnoAeIv9wIRHedy
KDgQfXfZRaZiPlti1vOV+iYyzgYD1aSAWDhnQMhGLHKBLpH+kgcqu3d2g0RqZKCzee6aJqDD959w
iGYbauFOWUDHA417PYuWcAp59ROaCvhPe5D/GCELlRvufEgEcYZJPIVO7BwLd+lQ4FpDvFq5aGSB
IwLodMYnKxGL+QgHQcEY6nuokXp5r/hdIfE0o2+ye7F9I3BAPt6pmpA56+Y3/DXiMk7mG+zRdts1
l0sn2k2pA+8gILi4NY1esoBLmzqb+G6JcAVCASuGTlzR0N5b6r2CQ2emTDD10vYW/D6a8sej4M73
F6sz4CzcbVy0JvCVfbMwUDEzLkEC46+Km5KfoY+0yDThbqNE6v6WKjqx77o4anayxf4QKWYBrRPh
yA3f0BJeTQi4DH9U0bPefkDzs40wckRltEOedGmh4b1AoKLMiSNjGwF8wGcPmnMJe66fpMk90zaY
8Q9e18NB6w3xD7/SualyzUDNCwJeNKNAQhvNWdDOudaO3g659TYIzM+DTENNYMkM4htd2/4E2nCg
6tv+lf2qgp2OjWX/xf5yH0zx2ORjbnz473FQ8mnQQRSxoo4yY4CfrdDi5Nsfmp8isAfkOub8ARIZ
XJotSD1Y/Eni1FD1bEfNQWbBREsgbLpqDSuk6tRImNJdZ3dIlAqeJHeoDOB8jRIWr5VbXRsvAf8A
yZPLHSVhoILyZQrqpZwX0UgUs50rlDna41b4QRLZvDfYx876tST4eobKUM2IW+EowZ4A1y1LqTAs
Y9rYy2b3yJjfFYJoWUI0Q+xZbBNDtK/NV7J09XWWpcVtehnda36DSGAFylEG+YRbDG2Rmw/ehp6q
aTH9UTIGdaJVS/EWSIRsRgCblPrpYl8madVl2JZII5SKutWI8YI8jYwVYkMpb4UdrJJEfXmHypTT
eXCrUUtQecmjWZ3VZ/Pn9CbcO4LARu4gdOKQG7Ql2LLQAJbgiVYFxZY6Eoh9hYpbRe0jCR+ZKPd6
oFWFS+TkuCQSJuXuhAmTzT/8Hkd3zN06lKmtxQcMFUbgvjO1xRNIzZQfUL4CwVdlLuXZ9tK+Am1m
rZdUZSPvsZwFK7JKAltrdXeJzXtjt+9JlP8/MICZGT1kHIG/F2/1yKcTzXq1E2yX8II7Rj3wokiJ
wmdaTxZ9kQBedZM4cUl1JPCGvQlsSk5OKMEaegoDeDInRiSHXkeinPVUxYuPRgBqHf76+MJZjsof
5om2RPDEgO0BMsq2RksimUzobbjR7BpHL2x7ITZ/7q8ik1sphVMgwbh0Y3J3sugpaYdpPtlbxPce
wEzLFg4cynWSn+4ZKMGovs/A9vw3r8j2r2yMxy/6g5gEBZWtLovNIPCQd9crB8QjgbQ8Q+EMaISN
XrH5SvhZF8BtMKESpB4XqVERq81vtQSUi7n+h82VWsD4OppvEuMwkIjEo/v5e0Qg7PSK7SVBTzCI
gPJzKHokgNjfIZLGJivBAPE9+gUYJnW3A0H+yUC5UOVTHRwb5SYp9vYDeKRdFq4drFxbIlK5STTR
nIPenUYsxqnukYghvQWGHaHWJcPkoa+AXYDmD9G/IhS0WDGFoykB9btMAmy6f6SBmzNEnsMO1nzO
Z5RRD8J8PEUlDnqEsKN40EZzU/8xwNMzroq4UD+l1pFEfPR4nAfDPGUWwEa6gI5+uu6Fvevb3snP
AW0eIOKCnf2PzhQvD8Csgk5YaIf69cHBl2x/EO/937LTEyInwEHyIKUELAJZ0x+SeLHZxPZE0BFH
d+g2WP6/ef0aSU5qgFdvKVcZaZ8n/FDV6cbXCt0TuHgqhH/Z7AiHVN0lzpVgl675hdkBctVNVwoE
WENy85PKAK5EKXw3oaj3V/0IbRSWs2dVt7FENLpAF9D9iBAdBQCqxpHA2XWTxB5Gluw4FADbnep3
2m4TOuESZdanwBKRNWObnBT4Dj0xu/wPe/uFPNI428RgAJZb7/BL7O138mnyCwoEWmxKc/zZZI/o
PaZsUSQCEkiAMuCRhIF8HgE3ttmhxTcMJydIQsT2d+wjUA5lN0Xzu6OPOsAxQvtWUunuvLI/Nhfc
nRuYb8AOVLxQLYkylsvofdBVcQVoSAJJdakdyloJHNWtWoKgnYexJHI0lwoV2nbJihWUOLOk4H9H
KPPlRT0ANdmhmu+OK51NkFurfFzQIE5gALUCmIc+oYIAXabKNXaJfAWOIx6pFNWn1ewXEg11ynTV
eRQDFPLP4DhFUjgFcXCZ6aYTC9cLFdzdfDlndgr69vkvyihZICbKdmpbwpQYgZOFz1aCT2eUA8jr
TFZgZ77F8uoy83+aZ6A6sHqlg4s2gvbH5odrx8hsS7jMXSI3IdSIPbR2ojRvajR/hBLpV4dAVr5E
lboEtH4TewmLBo/o9bZMTPBdDq4G2IuVZtwR1ce/hNP7Ndwf6n5cGyl4Osenqm+kr+Oz/TW0ffaD
L7f/N4vMC2aXq1pxfmFfWaOGjQ4nMUyzb/8HAAD//w==</cx:binary>
              </cx:geoCache>
            </cx:geography>
          </cx:layoutPr>
        </cx:series>
      </cx:plotAreaRegion>
    </cx:plotArea>
    <cx:legend pos="r" align="min"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_xlchart.v2.14</cx:f>
      </cx:strDim>
      <cx:numDim type="val">
        <cx:f>_xlchart.v2.16</cx:f>
      </cx:numDim>
    </cx:data>
  </cx:chartData>
  <cx:chart>
    <cx:title pos="t" align="ctr" overlay="0">
      <cx:tx>
        <cx:txData>
          <cx:v>Methodology type</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Aptos Narrow" panose="02110004020202020204"/>
            </a:rPr>
            <a:t>Methodology type</a:t>
          </a:r>
        </a:p>
      </cx:txPr>
    </cx:title>
    <cx:plotArea>
      <cx:plotAreaRegion>
        <cx:series layoutId="funnel" uniqueId="{E038D349-589F-4610-B438-33A532AE9C28}">
          <cx:tx>
            <cx:txData>
              <cx:f>_xlchart.v2.15</cx:f>
              <cx:v>Count</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0" value="1"/>
          </cx:dataLabels>
          <cx:dataId val="0"/>
        </cx:series>
      </cx:plotAreaRegion>
      <cx:axis id="0">
        <cx:catScaling gapWidth="0.0599999987"/>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olors1.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2">
  <a:schemeClr val="accent2"/>
</cs:colorStyle>
</file>

<file path=xl/charts/colors7.xml><?xml version="1.0" encoding="utf-8"?>
<cs:colorStyle xmlns:cs="http://schemas.microsoft.com/office/drawing/2012/chartStyle" xmlns:a="http://schemas.openxmlformats.org/drawingml/2006/main" meth="withinLinearReversed" id="23">
  <a:schemeClr val="accent3"/>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microsoft.com/office/2014/relationships/chartEx" Target="../charts/chartEx2.xml"/><Relationship Id="rId2" Type="http://schemas.microsoft.com/office/2014/relationships/chartEx" Target="../charts/chartEx1.xml"/><Relationship Id="rId1" Type="http://schemas.openxmlformats.org/officeDocument/2006/relationships/chart" Target="../charts/chart5.xml"/><Relationship Id="rId6" Type="http://schemas.microsoft.com/office/2014/relationships/chartEx" Target="../charts/chartEx3.xml"/><Relationship Id="rId5" Type="http://schemas.openxmlformats.org/officeDocument/2006/relationships/chart" Target="../charts/chart7.xml"/><Relationship Id="rId4"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10.xml"/><Relationship Id="rId7" Type="http://schemas.openxmlformats.org/officeDocument/2006/relationships/chart" Target="../charts/chart13.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2.xml"/><Relationship Id="rId5" Type="http://schemas.microsoft.com/office/2014/relationships/chartEx" Target="../charts/chartEx4.xml"/><Relationship Id="rId10" Type="http://schemas.openxmlformats.org/officeDocument/2006/relationships/chart" Target="../charts/chart16.xml"/><Relationship Id="rId4" Type="http://schemas.openxmlformats.org/officeDocument/2006/relationships/chart" Target="../charts/chart11.xml"/><Relationship Id="rId9"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5</xdr:col>
      <xdr:colOff>190500</xdr:colOff>
      <xdr:row>5</xdr:row>
      <xdr:rowOff>66675</xdr:rowOff>
    </xdr:from>
    <xdr:to>
      <xdr:col>13</xdr:col>
      <xdr:colOff>581025</xdr:colOff>
      <xdr:row>28</xdr:row>
      <xdr:rowOff>133350</xdr:rowOff>
    </xdr:to>
    <xdr:graphicFrame macro="">
      <xdr:nvGraphicFramePr>
        <xdr:cNvPr id="2" name="Graphique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22860</xdr:colOff>
      <xdr:row>32</xdr:row>
      <xdr:rowOff>0</xdr:rowOff>
    </xdr:from>
    <xdr:to>
      <xdr:col>12</xdr:col>
      <xdr:colOff>464820</xdr:colOff>
      <xdr:row>49</xdr:row>
      <xdr:rowOff>137160</xdr:rowOff>
    </xdr:to>
    <xdr:graphicFrame macro="">
      <xdr:nvGraphicFramePr>
        <xdr:cNvPr id="3" name="Graphique 2">
          <a:extLst>
            <a:ext uri="{FF2B5EF4-FFF2-40B4-BE49-F238E27FC236}">
              <a16:creationId xmlns:a16="http://schemas.microsoft.com/office/drawing/2014/main" id="{0500CB47-73F7-AFFA-3BE7-1CE6F04F534A}"/>
            </a:ext>
            <a:ext uri="{147F2762-F138-4A5C-976F-8EAC2B608ADB}">
              <a16:predDERef xmlns:a16="http://schemas.microsoft.com/office/drawing/2014/main" pre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392430</xdr:colOff>
      <xdr:row>50</xdr:row>
      <xdr:rowOff>44768</xdr:rowOff>
    </xdr:from>
    <xdr:to>
      <xdr:col>11</xdr:col>
      <xdr:colOff>485775</xdr:colOff>
      <xdr:row>61</xdr:row>
      <xdr:rowOff>133351</xdr:rowOff>
    </xdr:to>
    <xdr:graphicFrame macro="">
      <xdr:nvGraphicFramePr>
        <xdr:cNvPr id="4" name="Graphique 3">
          <a:extLst>
            <a:ext uri="{FF2B5EF4-FFF2-40B4-BE49-F238E27FC236}">
              <a16:creationId xmlns:a16="http://schemas.microsoft.com/office/drawing/2014/main" id="{930229BE-FAE7-B5D0-9F33-DFB045F30405}"/>
            </a:ext>
            <a:ext uri="{147F2762-F138-4A5C-976F-8EAC2B608ADB}">
              <a16:predDERef xmlns:a16="http://schemas.microsoft.com/office/drawing/2014/main" pred="{0500CB47-73F7-AFFA-3BE7-1CE6F04F53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131445</xdr:colOff>
      <xdr:row>63</xdr:row>
      <xdr:rowOff>228600</xdr:rowOff>
    </xdr:from>
    <xdr:to>
      <xdr:col>10</xdr:col>
      <xdr:colOff>514350</xdr:colOff>
      <xdr:row>75</xdr:row>
      <xdr:rowOff>98107</xdr:rowOff>
    </xdr:to>
    <xdr:graphicFrame macro="">
      <xdr:nvGraphicFramePr>
        <xdr:cNvPr id="5" name="Graphique 4">
          <a:extLst>
            <a:ext uri="{FF2B5EF4-FFF2-40B4-BE49-F238E27FC236}">
              <a16:creationId xmlns:a16="http://schemas.microsoft.com/office/drawing/2014/main" id="{742FB8F7-0E79-6E54-21EB-2259F22558A4}"/>
            </a:ext>
            <a:ext uri="{147F2762-F138-4A5C-976F-8EAC2B608ADB}">
              <a16:predDERef xmlns:a16="http://schemas.microsoft.com/office/drawing/2014/main" pred="{930229BE-FAE7-B5D0-9F33-DFB045F304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479628</xdr:colOff>
      <xdr:row>0</xdr:row>
      <xdr:rowOff>26494</xdr:rowOff>
    </xdr:from>
    <xdr:to>
      <xdr:col>9</xdr:col>
      <xdr:colOff>707646</xdr:colOff>
      <xdr:row>14</xdr:row>
      <xdr:rowOff>108084</xdr:rowOff>
    </xdr:to>
    <xdr:graphicFrame macro="">
      <xdr:nvGraphicFramePr>
        <xdr:cNvPr id="2" name="Graphique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632459</xdr:colOff>
      <xdr:row>38</xdr:row>
      <xdr:rowOff>96915</xdr:rowOff>
    </xdr:from>
    <xdr:to>
      <xdr:col>12</xdr:col>
      <xdr:colOff>38101</xdr:colOff>
      <xdr:row>77</xdr:row>
      <xdr:rowOff>47625</xdr:rowOff>
    </xdr:to>
    <mc:AlternateContent xmlns:mc="http://schemas.openxmlformats.org/markup-compatibility/2006">
      <mc:Choice xmlns:cx4="http://schemas.microsoft.com/office/drawing/2016/5/10/chartex" Requires="cx4">
        <xdr:graphicFrame macro="">
          <xdr:nvGraphicFramePr>
            <xdr:cNvPr id="4" name="Graphique 3">
              <a:extLst>
                <a:ext uri="{FF2B5EF4-FFF2-40B4-BE49-F238E27FC236}">
                  <a16:creationId xmlns:a16="http://schemas.microsoft.com/office/drawing/2014/main" id="{4343BC28-29DF-4A0A-1BAB-9E01D71BDA1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2893059" y="7335915"/>
              <a:ext cx="8041642" cy="738021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114841</xdr:colOff>
      <xdr:row>102</xdr:row>
      <xdr:rowOff>47287</xdr:rowOff>
    </xdr:from>
    <xdr:to>
      <xdr:col>10</xdr:col>
      <xdr:colOff>29723</xdr:colOff>
      <xdr:row>118</xdr:row>
      <xdr:rowOff>82807</xdr:rowOff>
    </xdr:to>
    <mc:AlternateContent xmlns:mc="http://schemas.openxmlformats.org/markup-compatibility/2006">
      <mc:Choice xmlns:cx4="http://schemas.microsoft.com/office/drawing/2016/5/10/chartex" Requires="cx4">
        <xdr:graphicFrame macro="">
          <xdr:nvGraphicFramePr>
            <xdr:cNvPr id="5" name="Graphique 4">
              <a:extLst>
                <a:ext uri="{FF2B5EF4-FFF2-40B4-BE49-F238E27FC236}">
                  <a16:creationId xmlns:a16="http://schemas.microsoft.com/office/drawing/2014/main" id="{F0601F38-BA4D-3825-4E73-AB5122D22AC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4102641" y="19478287"/>
              <a:ext cx="5096482" cy="308352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261936</xdr:colOff>
      <xdr:row>0</xdr:row>
      <xdr:rowOff>11907</xdr:rowOff>
    </xdr:from>
    <xdr:to>
      <xdr:col>15</xdr:col>
      <xdr:colOff>321469</xdr:colOff>
      <xdr:row>14</xdr:row>
      <xdr:rowOff>47625</xdr:rowOff>
    </xdr:to>
    <xdr:graphicFrame macro="">
      <xdr:nvGraphicFramePr>
        <xdr:cNvPr id="7" name="Graphique 6">
          <a:extLst>
            <a:ext uri="{FF2B5EF4-FFF2-40B4-BE49-F238E27FC236}">
              <a16:creationId xmlns:a16="http://schemas.microsoft.com/office/drawing/2014/main" id="{27FA3A66-C938-8BC5-B54F-ECFD491D939C}"/>
            </a:ext>
            <a:ext uri="{147F2762-F138-4A5C-976F-8EAC2B608ADB}">
              <a16:predDERef xmlns:a16="http://schemas.microsoft.com/office/drawing/2014/main" pre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571500</xdr:colOff>
      <xdr:row>201</xdr:row>
      <xdr:rowOff>34290</xdr:rowOff>
    </xdr:from>
    <xdr:to>
      <xdr:col>11</xdr:col>
      <xdr:colOff>167640</xdr:colOff>
      <xdr:row>216</xdr:row>
      <xdr:rowOff>34290</xdr:rowOff>
    </xdr:to>
    <xdr:graphicFrame macro="">
      <xdr:nvGraphicFramePr>
        <xdr:cNvPr id="3" name="Graphique 2">
          <a:extLst>
            <a:ext uri="{FF2B5EF4-FFF2-40B4-BE49-F238E27FC236}">
              <a16:creationId xmlns:a16="http://schemas.microsoft.com/office/drawing/2014/main" id="{2B888E2C-A16D-C3E3-954E-AB574BDAD67C}"/>
            </a:ext>
            <a:ext uri="{147F2762-F138-4A5C-976F-8EAC2B608ADB}">
              <a16:predDERef xmlns:a16="http://schemas.microsoft.com/office/drawing/2014/main" pred="{27FA3A66-C938-8BC5-B54F-ECFD491D93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434340</xdr:colOff>
      <xdr:row>175</xdr:row>
      <xdr:rowOff>26670</xdr:rowOff>
    </xdr:from>
    <xdr:to>
      <xdr:col>13</xdr:col>
      <xdr:colOff>552450</xdr:colOff>
      <xdr:row>197</xdr:row>
      <xdr:rowOff>98107</xdr:rowOff>
    </xdr:to>
    <mc:AlternateContent xmlns:mc="http://schemas.openxmlformats.org/markup-compatibility/2006">
      <mc:Choice xmlns:cx4="http://schemas.microsoft.com/office/drawing/2016/5/10/chartex" Requires="cx4">
        <xdr:graphicFrame macro="">
          <xdr:nvGraphicFramePr>
            <xdr:cNvPr id="6" name="Graphique 5">
              <a:extLst>
                <a:ext uri="{FF2B5EF4-FFF2-40B4-BE49-F238E27FC236}">
                  <a16:creationId xmlns:a16="http://schemas.microsoft.com/office/drawing/2014/main" id="{B87E7716-BB76-D250-5BF2-9FC8C48EE48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5285740" y="33364170"/>
              <a:ext cx="7026910" cy="4262437"/>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388620</xdr:colOff>
      <xdr:row>3</xdr:row>
      <xdr:rowOff>11430</xdr:rowOff>
    </xdr:from>
    <xdr:to>
      <xdr:col>13</xdr:col>
      <xdr:colOff>297180</xdr:colOff>
      <xdr:row>18</xdr:row>
      <xdr:rowOff>11430</xdr:rowOff>
    </xdr:to>
    <xdr:graphicFrame macro="">
      <xdr:nvGraphicFramePr>
        <xdr:cNvPr id="5" name="Graphique 4">
          <a:extLst>
            <a:ext uri="{FF2B5EF4-FFF2-40B4-BE49-F238E27FC236}">
              <a16:creationId xmlns:a16="http://schemas.microsoft.com/office/drawing/2014/main" id="{21E17B36-9DC9-AAD8-16E9-988AE8E1B6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647700</xdr:colOff>
      <xdr:row>16</xdr:row>
      <xdr:rowOff>45719</xdr:rowOff>
    </xdr:from>
    <xdr:to>
      <xdr:col>7</xdr:col>
      <xdr:colOff>605791</xdr:colOff>
      <xdr:row>27</xdr:row>
      <xdr:rowOff>45719</xdr:rowOff>
    </xdr:to>
    <xdr:graphicFrame macro="">
      <xdr:nvGraphicFramePr>
        <xdr:cNvPr id="6" name="Graphique 5">
          <a:extLst>
            <a:ext uri="{FF2B5EF4-FFF2-40B4-BE49-F238E27FC236}">
              <a16:creationId xmlns:a16="http://schemas.microsoft.com/office/drawing/2014/main" id="{6A766A75-448C-C7EF-26D6-1D896319BBE7}"/>
            </a:ext>
            <a:ext uri="{147F2762-F138-4A5C-976F-8EAC2B608ADB}">
              <a16:predDERef xmlns:a16="http://schemas.microsoft.com/office/drawing/2014/main" pred="{21E17B36-9DC9-AAD8-16E9-988AE8E1B6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28</xdr:row>
      <xdr:rowOff>153352</xdr:rowOff>
    </xdr:from>
    <xdr:to>
      <xdr:col>9</xdr:col>
      <xdr:colOff>520065</xdr:colOff>
      <xdr:row>44</xdr:row>
      <xdr:rowOff>8572</xdr:rowOff>
    </xdr:to>
    <xdr:graphicFrame macro="">
      <xdr:nvGraphicFramePr>
        <xdr:cNvPr id="7" name="Graphique 6">
          <a:extLst>
            <a:ext uri="{FF2B5EF4-FFF2-40B4-BE49-F238E27FC236}">
              <a16:creationId xmlns:a16="http://schemas.microsoft.com/office/drawing/2014/main" id="{2E19067F-56EF-C9E4-C36F-98579B8B8652}"/>
            </a:ext>
            <a:ext uri="{147F2762-F138-4A5C-976F-8EAC2B608ADB}">
              <a16:predDERef xmlns:a16="http://schemas.microsoft.com/office/drawing/2014/main" pred="{6A766A75-448C-C7EF-26D6-1D896319BB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1386840</xdr:colOff>
      <xdr:row>50</xdr:row>
      <xdr:rowOff>13335</xdr:rowOff>
    </xdr:from>
    <xdr:to>
      <xdr:col>4</xdr:col>
      <xdr:colOff>222885</xdr:colOff>
      <xdr:row>61</xdr:row>
      <xdr:rowOff>60007</xdr:rowOff>
    </xdr:to>
    <xdr:graphicFrame macro="">
      <xdr:nvGraphicFramePr>
        <xdr:cNvPr id="8" name="Graphique 7">
          <a:extLst>
            <a:ext uri="{FF2B5EF4-FFF2-40B4-BE49-F238E27FC236}">
              <a16:creationId xmlns:a16="http://schemas.microsoft.com/office/drawing/2014/main" id="{5629F00A-1969-732B-A2D2-AE5438D8AC47}"/>
            </a:ext>
            <a:ext uri="{147F2762-F138-4A5C-976F-8EAC2B608ADB}">
              <a16:predDERef xmlns:a16="http://schemas.microsoft.com/office/drawing/2014/main" pred="{2E19067F-56EF-C9E4-C36F-98579B8B86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628650</xdr:colOff>
      <xdr:row>133</xdr:row>
      <xdr:rowOff>161924</xdr:rowOff>
    </xdr:from>
    <xdr:to>
      <xdr:col>10</xdr:col>
      <xdr:colOff>773430</xdr:colOff>
      <xdr:row>146</xdr:row>
      <xdr:rowOff>94296</xdr:rowOff>
    </xdr:to>
    <mc:AlternateContent xmlns:mc="http://schemas.openxmlformats.org/markup-compatibility/2006">
      <mc:Choice xmlns:cx2="http://schemas.microsoft.com/office/drawing/2015/10/21/chartex" Requires="cx2">
        <xdr:graphicFrame macro="">
          <xdr:nvGraphicFramePr>
            <xdr:cNvPr id="10" name="Graphique 9">
              <a:extLst>
                <a:ext uri="{FF2B5EF4-FFF2-40B4-BE49-F238E27FC236}">
                  <a16:creationId xmlns:a16="http://schemas.microsoft.com/office/drawing/2014/main" id="{F081911E-257E-B99E-A1FC-8DB6FB042321}"/>
                </a:ext>
                <a:ext uri="{147F2762-F138-4A5C-976F-8EAC2B608ADB}">
                  <a16:predDERef xmlns:a16="http://schemas.microsoft.com/office/drawing/2014/main" pred="{5629F00A-1969-732B-A2D2-AE5438D8AC4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6013450" y="25498424"/>
              <a:ext cx="4462780" cy="2408872"/>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449580</xdr:colOff>
      <xdr:row>94</xdr:row>
      <xdr:rowOff>123825</xdr:rowOff>
    </xdr:from>
    <xdr:to>
      <xdr:col>10</xdr:col>
      <xdr:colOff>685800</xdr:colOff>
      <xdr:row>108</xdr:row>
      <xdr:rowOff>107632</xdr:rowOff>
    </xdr:to>
    <xdr:graphicFrame macro="">
      <xdr:nvGraphicFramePr>
        <xdr:cNvPr id="11" name="Graphique 10">
          <a:extLst>
            <a:ext uri="{FF2B5EF4-FFF2-40B4-BE49-F238E27FC236}">
              <a16:creationId xmlns:a16="http://schemas.microsoft.com/office/drawing/2014/main" id="{7C143DC2-9485-3DB6-3043-8D57319D7504}"/>
            </a:ext>
            <a:ext uri="{147F2762-F138-4A5C-976F-8EAC2B608ADB}">
              <a16:predDERef xmlns:a16="http://schemas.microsoft.com/office/drawing/2014/main" pred="{F081911E-257E-B99E-A1FC-8DB6FB0423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57149</xdr:colOff>
      <xdr:row>112</xdr:row>
      <xdr:rowOff>161925</xdr:rowOff>
    </xdr:from>
    <xdr:to>
      <xdr:col>8</xdr:col>
      <xdr:colOff>97154</xdr:colOff>
      <xdr:row>123</xdr:row>
      <xdr:rowOff>10476</xdr:rowOff>
    </xdr:to>
    <xdr:graphicFrame macro="">
      <xdr:nvGraphicFramePr>
        <xdr:cNvPr id="12" name="Graphique 11">
          <a:extLst>
            <a:ext uri="{FF2B5EF4-FFF2-40B4-BE49-F238E27FC236}">
              <a16:creationId xmlns:a16="http://schemas.microsoft.com/office/drawing/2014/main" id="{1F74AA7D-F9CC-7644-3690-925D65C9A523}"/>
            </a:ext>
            <a:ext uri="{147F2762-F138-4A5C-976F-8EAC2B608ADB}">
              <a16:predDERef xmlns:a16="http://schemas.microsoft.com/office/drawing/2014/main" pred="{7C143DC2-9485-3DB6-3043-8D57319D75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558165</xdr:colOff>
      <xdr:row>81</xdr:row>
      <xdr:rowOff>0</xdr:rowOff>
    </xdr:from>
    <xdr:to>
      <xdr:col>7</xdr:col>
      <xdr:colOff>676275</xdr:colOff>
      <xdr:row>92</xdr:row>
      <xdr:rowOff>113347</xdr:rowOff>
    </xdr:to>
    <xdr:graphicFrame macro="">
      <xdr:nvGraphicFramePr>
        <xdr:cNvPr id="13" name="Graphique 12">
          <a:extLst>
            <a:ext uri="{FF2B5EF4-FFF2-40B4-BE49-F238E27FC236}">
              <a16:creationId xmlns:a16="http://schemas.microsoft.com/office/drawing/2014/main" id="{7F338D32-6D86-0331-DC48-14C361D4884F}"/>
            </a:ext>
            <a:ext uri="{147F2762-F138-4A5C-976F-8EAC2B608ADB}">
              <a16:predDERef xmlns:a16="http://schemas.microsoft.com/office/drawing/2014/main" pred="{1F74AA7D-F9CC-7644-3690-925D65C9A5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428625</xdr:colOff>
      <xdr:row>65</xdr:row>
      <xdr:rowOff>123824</xdr:rowOff>
    </xdr:from>
    <xdr:to>
      <xdr:col>8</xdr:col>
      <xdr:colOff>742950</xdr:colOff>
      <xdr:row>78</xdr:row>
      <xdr:rowOff>140016</xdr:rowOff>
    </xdr:to>
    <xdr:graphicFrame macro="">
      <xdr:nvGraphicFramePr>
        <xdr:cNvPr id="14" name="Graphique 13">
          <a:extLst>
            <a:ext uri="{FF2B5EF4-FFF2-40B4-BE49-F238E27FC236}">
              <a16:creationId xmlns:a16="http://schemas.microsoft.com/office/drawing/2014/main" id="{3A32292F-400E-8443-E198-2C258A3FDD8E}"/>
            </a:ext>
            <a:ext uri="{147F2762-F138-4A5C-976F-8EAC2B608ADB}">
              <a16:predDERef xmlns:a16="http://schemas.microsoft.com/office/drawing/2014/main" pred="{7F338D32-6D86-0331-DC48-14C361D488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287655</xdr:colOff>
      <xdr:row>152</xdr:row>
      <xdr:rowOff>15240</xdr:rowOff>
    </xdr:from>
    <xdr:to>
      <xdr:col>8</xdr:col>
      <xdr:colOff>95250</xdr:colOff>
      <xdr:row>163</xdr:row>
      <xdr:rowOff>151446</xdr:rowOff>
    </xdr:to>
    <xdr:graphicFrame macro="">
      <xdr:nvGraphicFramePr>
        <xdr:cNvPr id="15" name="Graphique 14">
          <a:extLst>
            <a:ext uri="{FF2B5EF4-FFF2-40B4-BE49-F238E27FC236}">
              <a16:creationId xmlns:a16="http://schemas.microsoft.com/office/drawing/2014/main" id="{F515BDD9-6365-8384-FE76-445D8E13A8B4}"/>
            </a:ext>
            <a:ext uri="{147F2762-F138-4A5C-976F-8EAC2B608ADB}">
              <a16:predDERef xmlns:a16="http://schemas.microsoft.com/office/drawing/2014/main" pred="{3A32292F-400E-8443-E198-2C258A3FDD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2AD77F7-8BBD-4A9C-9893-DE43C012A740}" name="Table3" displayName="Table3" ref="A1:AZ287" totalsRowShown="0" headerRowDxfId="144" dataDxfId="142" headerRowBorderDxfId="143" tableBorderDxfId="141" totalsRowBorderDxfId="140">
  <autoFilter ref="A1:AZ287" xr:uid="{22AD77F7-8BBD-4A9C-9893-DE43C012A740}"/>
  <tableColumns count="52">
    <tableColumn id="1" xr3:uid="{BD117039-029A-496E-82FC-D7EBDD4D32B3}" name="study_id" dataDxfId="139"/>
    <tableColumn id="2" xr3:uid="{ECBE9838-2685-4847-BAE5-41796115195B}" name="authors" dataDxfId="138"/>
    <tableColumn id="3" xr3:uid="{CD3A4D7C-DB43-4828-992D-71EBFA3BBDAF}" name="model_name" dataDxfId="137"/>
    <tableColumn id="47" xr3:uid="{D6D4F1A2-9611-4552-9FAB-6AE32ED5EFD1}" name="full_title" dataDxfId="136"/>
    <tableColumn id="5" xr3:uid="{3AA9466C-A943-4511-8E63-718946A9EEF5}" name="year" dataDxfId="135"/>
    <tableColumn id="4" xr3:uid="{500A2920-A4F4-46EB-A973-55E0E867757D}" name="extraction_level" dataDxfId="134"/>
    <tableColumn id="10" xr3:uid="{A4A293AB-8507-4CF0-8D8E-3BA6D2CAB36A}" name="study_category" dataDxfId="133"/>
    <tableColumn id="6" xr3:uid="{962F5DDB-000C-4B4A-BD57-8A54C269FE36}" name="scale" dataDxfId="132"/>
    <tableColumn id="7" xr3:uid="{B57D13FE-8040-4024-B278-F513BC5D03D8}" name="countries" dataDxfId="131">
      <calculatedColumnFormula array="1">_xlfn.TEXTJOIN(",", TRUE, IF(Table4[study_id]=Table3[[#This Row],[study_id]], Table4[iso_code], ""))</calculatedColumnFormula>
    </tableColumn>
    <tableColumn id="8" xr3:uid="{EA3D5CDB-A908-4E0D-BFFA-D82614E7CCC4}" name="nb_countries_covered " dataDxfId="130">
      <calculatedColumnFormula>COUNTIF(study_countries!A:A,A2)</calculatedColumnFormula>
    </tableColumn>
    <tableColumn id="9" xr3:uid="{A523CC11-36C3-43EE-8912-5A54ABD76056}" name="power_pool" dataDxfId="129"/>
    <tableColumn id="11" xr3:uid="{43BD783E-BAEB-4652-AA65-4908FFCE735F}" name="study_objective" dataDxfId="128"/>
    <tableColumn id="12" xr3:uid="{133ACADA-0368-4E4D-96A6-C973541829D8}" name="key result" dataDxfId="127"/>
    <tableColumn id="13" xr3:uid="{6BD94CBC-8DF0-4F24-A12E-E92C1FEDAD68}" name="time_horizon_start" dataDxfId="126"/>
    <tableColumn id="14" xr3:uid="{F75D8363-B3B2-4528-B90C-44018B9A9930}" name="time_horizon_end" dataDxfId="125"/>
    <tableColumn id="15" xr3:uid="{E1D224F3-C25B-4374-9D89-C22E324299CA}" name="approach" dataDxfId="124"/>
    <tableColumn id="16" xr3:uid="{0FCA6617-C0A8-42FC-B76B-2896B0107537}" name="method" dataDxfId="123"/>
    <tableColumn id="53" xr3:uid="{778BFBEF-7F81-44E3-A485-CED5B24B2060}" name="mathematical approach" dataDxfId="122"/>
    <tableColumn id="17" xr3:uid="{33D73BBB-0603-4492-95FA-0D417798EE30}" name="hydro" dataDxfId="121"/>
    <tableColumn id="18" xr3:uid="{F54743F0-0A0C-4496-BEB0-A85657235336}" name="solar" dataDxfId="120"/>
    <tableColumn id="19" xr3:uid="{F9E1CB73-A3D2-4CB3-9477-55162ED383A3}" name="wind" dataDxfId="119"/>
    <tableColumn id="20" xr3:uid="{B4D309E7-F59E-45DD-A420-BC1243D3C8B6}" name="biomass" dataDxfId="118"/>
    <tableColumn id="21" xr3:uid="{51CC7674-6C2F-4534-B826-3AAFD834431D}" name="nuclear" dataDxfId="117"/>
    <tableColumn id="22" xr3:uid="{0ACE7FE5-2A5D-4F87-B088-3E12F060344B}" name="geothermal" dataDxfId="116"/>
    <tableColumn id="23" xr3:uid="{08A677DC-CE4E-4AF6-8EDD-6BF12418633C}" name="fossil" dataDxfId="115"/>
    <tableColumn id="24" xr3:uid="{93BE8ABF-99B5-48F7-B43D-9A73FC251402}" name="h2" dataDxfId="114"/>
    <tableColumn id="25" xr3:uid="{A3012903-144C-4372-B691-FD9C94E51BA3}" name="coal" dataDxfId="113"/>
    <tableColumn id="26" xr3:uid="{375CACFC-AA71-4B49-9825-0F209F9A72DA}" name="sector" dataDxfId="112"/>
    <tableColumn id="27" xr3:uid="{DA6F01F1-53A3-454D-AE21-EA3DAB4DAE4B}" name="open_source" dataDxfId="111"/>
    <tableColumn id="59" xr3:uid="{4699423D-18D3-4B99-9C89-F41111279A76}" name="frequency_of_use" dataDxfId="110"/>
    <tableColumn id="29" xr3:uid="{974E7A81-16AA-495A-ACA4-031F11FF32B8}" name="sdg_7" dataDxfId="109"/>
    <tableColumn id="30" xr3:uid="{B798AD98-87FF-4B56-A23B-434C2137D733}" name="sdg_13" dataDxfId="108"/>
    <tableColumn id="31" xr3:uid="{02161268-6122-48AC-B515-2DE7977C5991}" name="ndc_mention" dataDxfId="107"/>
    <tableColumn id="32" xr3:uid="{A059324E-82CF-4CCC-AD18-6D6975AF0EE6}" name="agenda_2063" dataDxfId="106"/>
    <tableColumn id="33" xr3:uid="{639A1599-FA78-46F8-A52F-1626A2AB3FF1}" name="aisesa_theme" dataDxfId="105"/>
    <tableColumn id="34" xr3:uid="{2CE3DE45-BDB7-4F43-BB74-D7A6185F2B3F}" name="informal_economy" dataDxfId="104"/>
    <tableColumn id="35" xr3:uid="{BEA5F4A9-B272-4509-A82D-2BE07B82D929}" name="biomass_charcoal" dataDxfId="103"/>
    <tableColumn id="36" xr3:uid="{23CE0AF1-0AD9-4C76-BA9F-989111BAE15D}" name="clean_cooking" dataDxfId="102"/>
    <tableColumn id="37" xr3:uid="{4737EB4C-F695-4767-B10D-02384319CC4F}" name="power_reliability" dataDxfId="101"/>
    <tableColumn id="38" xr3:uid="{3F2BF93C-05E6-483B-B5CB-0735ACE167F7}" name="urbanization" dataDxfId="100"/>
    <tableColumn id="39" xr3:uid="{6BD6F315-DD4A-4603-88DE-EC90E40D0F43}" name="strenghts" dataDxfId="99"/>
    <tableColumn id="40" xr3:uid="{565B9798-AE47-4CF9-9929-33D766940375}" name="weaknesses" dataDxfId="98"/>
    <tableColumn id="50" xr3:uid="{FC0BB147-31DC-4287-B89F-31793A1F8BDF}" name="Authors affiliation" dataDxfId="97"/>
    <tableColumn id="41" xr3:uid="{9C3E4492-4221-48A3-89A8-0033B99CA8DE}" name="author_origin" dataDxfId="96"/>
    <tableColumn id="42" xr3:uid="{940601D1-11F4-43DE-804F-CD388D065C05}" name="local_ownership" dataDxfId="95"/>
    <tableColumn id="44" xr3:uid="{733DFF94-6C59-4D9F-A0AE-F20C117A50E9}" name="institutional_users" dataDxfId="94"/>
    <tableColumn id="43" xr3:uid="{86B82592-CC7D-4337-B13F-36C8A49A3760}" name="grey_litterature" dataDxfId="93"/>
    <tableColumn id="45" xr3:uid="{4CD11CCA-939B-423F-8D71-713C3D826401}" name="cost_of_capital" dataDxfId="92"/>
    <tableColumn id="46" xr3:uid="{AFB40E2E-E68C-431C-9A1F-B10FDE94E847}" name="financing_modelling" dataDxfId="91"/>
    <tableColumn id="56" xr3:uid="{A50EA0B0-6E95-4746-AA4A-DD8DD01CC04C}" name="financing mechanism" dataDxfId="90"/>
    <tableColumn id="48" xr3:uid="{9F9C88E1-A692-4292-BD6C-D7AA1123F046}" name="link_doi" dataDxfId="89"/>
    <tableColumn id="49" xr3:uid="{87ABC96E-1641-4235-83AD-1D2794B2BF18}" name="contact" dataDxfId="8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5CCD659-D8AF-42B5-91DD-B7DD2E69A429}" name="Tableau5" displayName="Tableau5" ref="A1:C920" totalsRowShown="0">
  <autoFilter ref="A1:C920" xr:uid="{F64711E3-97A9-4687-97B6-6A2619201842}"/>
  <tableColumns count="3">
    <tableColumn id="1" xr3:uid="{8809D0BD-293B-4167-BFF6-79C3C4A7A15A}" name="study_id"/>
    <tableColumn id="2" xr3:uid="{9918821A-5168-4407-9661-353D750221BA}" name="tool_name"/>
    <tableColumn id="3" xr3:uid="{04DEEFCA-E755-4E96-8C20-FAB7BFA28EA5}" name="Typ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1D302EC-970B-4F65-BCAE-52A4575CD8C8}" name="Table4" displayName="Table4" ref="A1:D1165" totalsRowShown="0" headerRowDxfId="87" dataDxfId="86">
  <autoFilter ref="A1:D1165" xr:uid="{21D302EC-970B-4F65-BCAE-52A4575CD8C8}"/>
  <tableColumns count="4">
    <tableColumn id="1" xr3:uid="{64EBB1A8-7B54-4C99-83E4-5ED232881037}" name="study_id" dataDxfId="85"/>
    <tableColumn id="2" xr3:uid="{54AE155E-A1DA-4F68-88C6-840966EA5441}" name="iso_code" dataDxfId="84"/>
    <tableColumn id="4" xr3:uid="{9D9E968C-AA98-4831-B62D-C6C7F3F69605}" name="iso3" dataDxfId="83">
      <calculatedColumnFormula>VLOOKUP(Table4[[#This Row],[iso_code]],iso_code!B:C,2,FALSE)</calculatedColumnFormula>
    </tableColumn>
    <tableColumn id="5" xr3:uid="{BFB2AD38-25EB-4419-8C33-9015C60C48CC}" name="country" dataDxfId="82">
      <calculatedColumnFormula>VLOOKUP(Table4[[#This Row],[iso_code]],iso_code!G:H,2,FALSE)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BE1315-0FEC-4EC4-9EBD-BB0EE2DB9379}" name="Table6" displayName="Table6" ref="A1:B348" totalsRowShown="0">
  <autoFilter ref="A1:B348" xr:uid="{25BE1315-0FEC-4EC4-9EBD-BB0EE2DB9379}"/>
  <tableColumns count="2">
    <tableColumn id="1" xr3:uid="{747B1C12-F063-45DC-BBEE-36C829EBC487}" name="study_id"/>
    <tableColumn id="2" xr3:uid="{B6946988-B443-4F4F-8CA9-997D22A7AE50}" name="pool_cod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37957FD-FACD-4102-872F-2001A556158F}" name="Tableau7" displayName="Tableau7" ref="A1:W30" totalsRowShown="0" headerRowDxfId="81" tableBorderDxfId="80">
  <autoFilter ref="A1:W30" xr:uid="{137957FD-FACD-4102-872F-2001A556158F}"/>
  <tableColumns count="23">
    <tableColumn id="1" xr3:uid="{94FE3382-309C-4296-80DB-03238C44B68A}" name="tool_name" dataDxfId="79"/>
    <tableColumn id="2" xr3:uid="{016D5CDE-C5D2-4F76-A135-43564062E3D0}" name="full_name" dataDxfId="78"/>
    <tableColumn id="3" xr3:uid="{BA81C174-DCD9-4B8F-818D-715829BE70D6}" name="type" dataDxfId="77"/>
    <tableColumn id="4" xr3:uid="{BAF5F7C9-0826-491D-80BD-6FE6CF034954}" name="origin_country" dataDxfId="76"/>
    <tableColumn id="5" xr3:uid="{FDF33C08-07BB-48AB-99E0-FDBE5DD99442}" name="origin_institution" dataDxfId="75"/>
    <tableColumn id="6" xr3:uid="{343843DE-CFD5-41A5-8698-C068B7C5831B}" name="license" dataDxfId="74"/>
    <tableColumn id="7" xr3:uid="{B0F04C03-EE48-4F7B-BACD-B08BDBC3BFBC}" name="cost_usd" dataDxfId="73"/>
    <tableColumn id="8" xr3:uid="{340EBCB2-32CE-44D0-A35D-9054194F4FD3}" name="free_for_developing" dataDxfId="72"/>
    <tableColumn id="9" xr3:uid="{DB3B4510-E638-44BC-863B-90F8BBAC5975}" name="learning_curve" dataDxfId="71"/>
    <tableColumn id="10" xr3:uid="{9A6665A1-C46E-4BE8-AA1C-182A5387D013}" name="doc_quality" dataDxfId="70"/>
    <tableColumn id="11" xr3:uid="{E4EC48C6-6DD5-4092-8F69-01A4E551AFE7}" name="training_available" dataDxfId="69"/>
    <tableColumn id="12" xr3:uid="{DD7937B2-C634-4EDC-A2BF-F81C131C053B}" name="community" dataDxfId="68"/>
    <tableColumn id="13" xr3:uid="{8DB9490D-FF49-4B12-9BEA-F7F2C80A42BF}" name="programming_required" dataDxfId="67"/>
    <tableColumn id="14" xr3:uid="{82A401A1-F77E-4626-B8D9-3718F045330F}" name="helpdesk" dataDxfId="66"/>
    <tableColumn id="15" xr3:uid="{C3DD3614-F178-4D60-85B5-646025A03A52}" name="os" dataDxfId="65"/>
    <tableColumn id="16" xr3:uid="{088F3938-30AB-44F6-AD5A-A6F049546531}" name="nb_studies_in_inventory" dataDxfId="64">
      <calculatedColumnFormula>COUNTIF(study_tools!B:B,A2)</calculatedColumnFormula>
    </tableColumn>
    <tableColumn id="17" xr3:uid="{F5AB6FB1-1853-4078-BA2A-A04FFCBC189C}" name="best_for" dataDxfId="63"/>
    <tableColumn id="18" xr3:uid="{F48511EF-C7E6-47D8-99AB-CBBFAE8340B8}" name="clean_cooking_capable" dataDxfId="62"/>
    <tableColumn id="19" xr3:uid="{8789515A-C546-47D9-9AEB-29C41CB917BD}" name="financing_modelling" dataDxfId="61"/>
    <tableColumn id="20" xr3:uid="{D25052F3-D718-4BE3-A945-823C296FC0BB}" name="strengths" dataDxfId="60"/>
    <tableColumn id="21" xr3:uid="{EAFD5BA4-917F-40D5-BDC0-1D5F5F9F0F36}" name="weaknesses" dataDxfId="59"/>
    <tableColumn id="22" xr3:uid="{24D3463C-A2C0-41EA-9BC4-F92E88B074BF}" name="typical_results" dataDxfId="58"/>
    <tableColumn id="23" xr3:uid="{54AFBDB7-4046-49B6-9392-C6E3B3FB8FF8}" name="often_linked"/>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FE77CA-F13C-4D10-BEE6-58C573449C55}" name="Tableau8" displayName="Tableau8" ref="A1:D250" totalsRowShown="0" headerRowDxfId="57" dataDxfId="55" headerRowBorderDxfId="56" tableBorderDxfId="54" totalsRowBorderDxfId="53">
  <autoFilter ref="A1:D250" xr:uid="{C6A50CA4-D7B2-441A-BD29-1F5F077B93CA}"/>
  <sortState xmlns:xlrd2="http://schemas.microsoft.com/office/spreadsheetml/2017/richdata2" ref="A2:D250">
    <sortCondition ref="A1:A250"/>
  </sortState>
  <tableColumns count="4">
    <tableColumn id="1" xr3:uid="{99A4C9B8-CD58-4480-9F5C-818A7D09655A}" name="Country" dataDxfId="52"/>
    <tableColumn id="2" xr3:uid="{06DAF1CF-46D4-4F02-AF24-65649FA0C8F3}" name="Alpha-2 code" dataDxfId="51"/>
    <tableColumn id="3" xr3:uid="{DE4B622A-2855-4E39-B101-D239C8211DC5}" name="Alpha-3 code" dataDxfId="50"/>
    <tableColumn id="4" xr3:uid="{B75336A9-1F77-42C0-BE71-EEFB35D7363B}" name="Numeric" dataDxfId="4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2C5860-A93C-4044-8784-B6D8B614C428}" name="Table2" displayName="Table2" ref="A1:L29" totalsRowShown="0" headerRowDxfId="48" dataDxfId="46" headerRowBorderDxfId="47" tableBorderDxfId="45">
  <autoFilter ref="A1:L29" xr:uid="{CF2C5860-A93C-4044-8784-B6D8B614C428}"/>
  <tableColumns count="12">
    <tableColumn id="1" xr3:uid="{A62C4E9A-E6E2-48A1-AF18-D1244BFE10B0}" name="Name" dataDxfId="44"/>
    <tableColumn id="2" xr3:uid="{06C366C2-6B4F-4D10-8F5C-295D1DD1697D}" name="Role" dataDxfId="43"/>
    <tableColumn id="3" xr3:uid="{E16F61D6-E47E-4CFF-BD06-89DDD041D1D8}" name="Number of occurrence (including hybrids)" dataDxfId="42"/>
    <tableColumn id="4" xr3:uid="{DFFA63BB-9551-4EED-8C9F-3FE03F6338C9}" name="Training Programs" dataDxfId="41"/>
    <tableColumn id="5" xr3:uid="{EF8946AF-35FF-47C1-B233-E7D42C23DB8A}" name="Communities of Practice" dataDxfId="40"/>
    <tableColumn id="6" xr3:uid="{61501C6D-077A-498A-8938-B5B779AC958A}" name="Helpdesk" dataDxfId="39"/>
    <tableColumn id="7" xr3:uid="{6DC75B30-0EF1-4677-BCF6-5578BE72DAD0}" name="Learning Curve" dataDxfId="38"/>
    <tableColumn id="8" xr3:uid="{A272EA1C-BC73-4AFB-B994-7AD0C93B3B83}" name="Documentation Quality" dataDxfId="37"/>
    <tableColumn id="9" xr3:uid="{FA997D40-C185-4B5D-894C-675B5B68D322}" name="Origin" dataDxfId="36"/>
    <tableColumn id="10" xr3:uid="{B23E2799-3E83-4A7A-8ABE-DE9D9D627278}" name="Software Cost (USD)" dataDxfId="35"/>
    <tableColumn id="11" xr3:uid="{16C89DC1-DA44-45CC-8ACB-79CF8C19F69C}" name="Operating System" dataDxfId="34"/>
    <tableColumn id="12" xr3:uid="{31AA6410-AEA8-4F1B-8451-6933D2E107D9}" name="Programming Skills" dataDxfId="3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D68" totalsRowShown="0" headerRowDxfId="32" dataDxfId="31" tableBorderDxfId="30">
  <autoFilter ref="A1:AD68" xr:uid="{00000000-0009-0000-0100-000001000000}"/>
  <tableColumns count="30">
    <tableColumn id="1" xr3:uid="{00000000-0010-0000-0000-000001000000}" name="Authors" dataDxfId="29"/>
    <tableColumn id="2" xr3:uid="{00000000-0010-0000-0000-000002000000}" name="Model/tool Name" dataDxfId="28"/>
    <tableColumn id="4" xr3:uid="{00000000-0010-0000-0000-000004000000}" name="Region/Country" dataDxfId="27"/>
    <tableColumn id="3" xr3:uid="{00000000-0010-0000-0000-000003000000}" name="Study Objective" dataDxfId="26"/>
    <tableColumn id="5" xr3:uid="{00000000-0010-0000-0000-000005000000}" name="Time Horizon" dataDxfId="25"/>
    <tableColumn id="31" xr3:uid="{E0FD16F2-A19A-4361-A323-448320746459}" name="end" dataDxfId="24"/>
    <tableColumn id="6" xr3:uid="{00000000-0010-0000-0000-000006000000}" name="Modeling Approach" dataDxfId="23"/>
    <tableColumn id="8" xr3:uid="{00000000-0010-0000-0000-000008000000}" name="hydro" dataDxfId="22"/>
    <tableColumn id="9" xr3:uid="{00000000-0010-0000-0000-000009000000}" name="solar " dataDxfId="21"/>
    <tableColumn id="10" xr3:uid="{00000000-0010-0000-0000-00000A000000}" name="wind" dataDxfId="20"/>
    <tableColumn id="11" xr3:uid="{00000000-0010-0000-0000-00000B000000}" name="biomass" dataDxfId="19"/>
    <tableColumn id="12" xr3:uid="{00000000-0010-0000-0000-00000C000000}" name="Nuclear " dataDxfId="18"/>
    <tableColumn id="13" xr3:uid="{00000000-0010-0000-0000-00000D000000}" name="Geothermal" dataDxfId="17"/>
    <tableColumn id="14" xr3:uid="{00000000-0010-0000-0000-00000E000000}" name="Fossil Fuels" dataDxfId="16"/>
    <tableColumn id="15" xr3:uid="{00000000-0010-0000-0000-00000F000000}" name="H2" dataDxfId="15"/>
    <tableColumn id="16" xr3:uid="{00000000-0010-0000-0000-000010000000}" name="coal" dataDxfId="14"/>
    <tableColumn id="7" xr3:uid="{00000000-0010-0000-0000-000007000000}" name="Other technologies" dataDxfId="13"/>
    <tableColumn id="17" xr3:uid="{00000000-0010-0000-0000-000011000000}" name="Sector (Electricity/Full Energy System)" dataDxfId="12"/>
    <tableColumn id="24" xr3:uid="{00000000-0010-0000-0000-000018000000}" name="Open vs. Proprietary +data strategy" dataDxfId="11"/>
    <tableColumn id="27" xr3:uid="{00000000-0010-0000-0000-00001B000000}" name="Frequency of Use" dataDxfId="10"/>
    <tableColumn id="20" xr3:uid="{00000000-0010-0000-0000-000014000000}" name="Sustainable Development Goals (SDG) Coverage" dataDxfId="9"/>
    <tableColumn id="26" xr3:uid="{00000000-0010-0000-0000-00001A000000}" name="NDC/LT-LEDS Mention" dataDxfId="8"/>
    <tableColumn id="21" xr3:uid="{00000000-0010-0000-0000-000015000000}" name="Inclusion of African Specificities" dataDxfId="7"/>
    <tableColumn id="28" xr3:uid="{ADB697E0-07C0-4B78-A37A-3E94D862C7E3}" name="Developer Origin &amp; Local Ownership" dataDxfId="6"/>
    <tableColumn id="23" xr3:uid="{00000000-0010-0000-0000-000017000000}" name="Informal Economy Consideration" dataDxfId="5"/>
    <tableColumn id="22" xr3:uid="{00000000-0010-0000-0000-000016000000}" name="Political Stability/Uncertainty Addressed" dataDxfId="4"/>
    <tableColumn id="25" xr3:uid="{00000000-0010-0000-0000-000019000000}" name="Institutional Users" dataDxfId="3"/>
    <tableColumn id="18" xr3:uid="{00000000-0010-0000-0000-000012000000}" name="Comments" dataDxfId="2"/>
    <tableColumn id="19" xr3:uid="{00000000-0010-0000-0000-000013000000}" name="Link" dataDxfId="1"/>
    <tableColumn id="29" xr3:uid="{00000000-0010-0000-0000-00001D000000}" name="contact (mail)"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7363FC3-9834-428E-A5DE-92E68624F0E4}">
  <we:reference id="wa200009404" version="1.0.0.5" store="fr-FR" storeType="OMEX"/>
  <we:alternateReferences>
    <we:reference id="WA200009404" version="1.0.0.5" store="WA200009404" storeType="OMEX"/>
  </we:alternateReferences>
  <we:properties>
    <we:property name="claude.fileId" value="&quot;61101748-8b76-40c6-b942-5f1078222472&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117" Type="http://schemas.openxmlformats.org/officeDocument/2006/relationships/hyperlink" Target="mailto:amanuelkchk24@gmail.com" TargetMode="External"/><Relationship Id="rId21" Type="http://schemas.openxmlformats.org/officeDocument/2006/relationships/hyperlink" Target="http://dx.doi.org/10.1021/acs.est.7b00345" TargetMode="External"/><Relationship Id="rId42" Type="http://schemas.openxmlformats.org/officeDocument/2006/relationships/hyperlink" Target="http://dx.doi.org/10.1016/j.apenergy.2013.08.083" TargetMode="External"/><Relationship Id="rId63" Type="http://schemas.openxmlformats.org/officeDocument/2006/relationships/hyperlink" Target="https://doi.org/10.12912/27197050/188282" TargetMode="External"/><Relationship Id="rId84" Type="http://schemas.openxmlformats.org/officeDocument/2006/relationships/hyperlink" Target="mailto:ahunim@gmail.com" TargetMode="External"/><Relationship Id="rId138" Type="http://schemas.openxmlformats.org/officeDocument/2006/relationships/hyperlink" Target="mailto:mohamed01177@techedu.bsu.edu.eg" TargetMode="External"/><Relationship Id="rId159" Type="http://schemas.openxmlformats.org/officeDocument/2006/relationships/hyperlink" Target="https://doi.org/10.9734/jenrr/2020/v5i430151" TargetMode="External"/><Relationship Id="rId170" Type="http://schemas.openxmlformats.org/officeDocument/2006/relationships/hyperlink" Target="mailto:huseyincoban@ardahan.edu.tr" TargetMode="External"/><Relationship Id="rId191" Type="http://schemas.openxmlformats.org/officeDocument/2006/relationships/hyperlink" Target="https://doi.org/10.1016/j.seta.2025.104244" TargetMode="External"/><Relationship Id="rId205" Type="http://schemas.openxmlformats.org/officeDocument/2006/relationships/hyperlink" Target="https://doi.org/10.1016/j.solcom.2024.100071" TargetMode="External"/><Relationship Id="rId226" Type="http://schemas.openxmlformats.org/officeDocument/2006/relationships/hyperlink" Target="mailto:ckchang@kings.ac.kr" TargetMode="External"/><Relationship Id="rId107" Type="http://schemas.openxmlformats.org/officeDocument/2006/relationships/hyperlink" Target="mailto:Souheil.elalimi@enim.u-monastir.tn" TargetMode="External"/><Relationship Id="rId11" Type="http://schemas.openxmlformats.org/officeDocument/2006/relationships/hyperlink" Target="https://doi.org/10.1016/j.enpol.2021.112681" TargetMode="External"/><Relationship Id="rId32" Type="http://schemas.openxmlformats.org/officeDocument/2006/relationships/hyperlink" Target="https://iopscience.iop.org/article/10.1088/1748-9326/ac5ede" TargetMode="External"/><Relationship Id="rId53" Type="http://schemas.openxmlformats.org/officeDocument/2006/relationships/hyperlink" Target="https://doi.org/10.1088/1748-9326/aa7b29" TargetMode="External"/><Relationship Id="rId74" Type="http://schemas.openxmlformats.org/officeDocument/2006/relationships/hyperlink" Target="mailto:khelfa.imededdine@univ-guelma.dz" TargetMode="External"/><Relationship Id="rId128" Type="http://schemas.openxmlformats.org/officeDocument/2006/relationships/hyperlink" Target="mailto:louliabd@gmail.com" TargetMode="External"/><Relationship Id="rId149" Type="http://schemas.openxmlformats.org/officeDocument/2006/relationships/hyperlink" Target="https://doi.org/10.1016/j.esr.2024.101595" TargetMode="External"/><Relationship Id="rId5" Type="http://schemas.openxmlformats.org/officeDocument/2006/relationships/hyperlink" Target="https://doi.org/10.1016/j.ijhydene.2023.07.263" TargetMode="External"/><Relationship Id="rId95" Type="http://schemas.openxmlformats.org/officeDocument/2006/relationships/hyperlink" Target="https://doi.org/10.1016/j.esd.2024.101638" TargetMode="External"/><Relationship Id="rId160" Type="http://schemas.openxmlformats.org/officeDocument/2006/relationships/hyperlink" Target="mailto:schisale@must.ac.mw" TargetMode="External"/><Relationship Id="rId181" Type="http://schemas.openxmlformats.org/officeDocument/2006/relationships/hyperlink" Target="mailto:argaw2009@gmail.com" TargetMode="External"/><Relationship Id="rId216" Type="http://schemas.openxmlformats.org/officeDocument/2006/relationships/hyperlink" Target="mailto:sbakarr@cemmatssl.com" TargetMode="External"/><Relationship Id="rId22" Type="http://schemas.openxmlformats.org/officeDocument/2006/relationships/hyperlink" Target="https://www.wartsila.com/docs/default-source/energy-docs/afeu/wartsila_mozambique_final.pdf" TargetMode="External"/><Relationship Id="rId43" Type="http://schemas.openxmlformats.org/officeDocument/2006/relationships/hyperlink" Target="https://doi.org/10.1016/j.enconman.2024.118857" TargetMode="External"/><Relationship Id="rId64" Type="http://schemas.openxmlformats.org/officeDocument/2006/relationships/hyperlink" Target="mailto:mo.achbab@gmail.com" TargetMode="External"/><Relationship Id="rId118" Type="http://schemas.openxmlformats.org/officeDocument/2006/relationships/hyperlink" Target="https://doi.org/10.1080/14693062.2020.1791030" TargetMode="External"/><Relationship Id="rId139" Type="http://schemas.openxmlformats.org/officeDocument/2006/relationships/hyperlink" Target="https://doi.org/10.1016/j.solcom.2023.100062" TargetMode="External"/><Relationship Id="rId85" Type="http://schemas.openxmlformats.org/officeDocument/2006/relationships/hyperlink" Target="https://doi.org/10.5194/egusphere-egu26-12682" TargetMode="External"/><Relationship Id="rId150" Type="http://schemas.openxmlformats.org/officeDocument/2006/relationships/hyperlink" Target="mailto:alison.hughes@uct.ac.za" TargetMode="External"/><Relationship Id="rId171" Type="http://schemas.openxmlformats.org/officeDocument/2006/relationships/hyperlink" Target="https://doi.org/10.62277/mjrd2025v6i40013" TargetMode="External"/><Relationship Id="rId192" Type="http://schemas.openxmlformats.org/officeDocument/2006/relationships/hyperlink" Target="mailto:mantuikong@gmail.com" TargetMode="External"/><Relationship Id="rId206" Type="http://schemas.openxmlformats.org/officeDocument/2006/relationships/hyperlink" Target="mailto:asarebediakofrancisca81@gmail.com" TargetMode="External"/><Relationship Id="rId227" Type="http://schemas.openxmlformats.org/officeDocument/2006/relationships/hyperlink" Target="http://dx.doi.org/10.1016/j.enpol.2015.11.026" TargetMode="External"/><Relationship Id="rId12" Type="http://schemas.openxmlformats.org/officeDocument/2006/relationships/hyperlink" Target="https://doi.org/10.1016/j.esr.2022.100848" TargetMode="External"/><Relationship Id="rId33" Type="http://schemas.openxmlformats.org/officeDocument/2006/relationships/hyperlink" Target="https://www.irena.org/-/media/Files/IRENA/Agency/Publication/2013/WAPP.pdf" TargetMode="External"/><Relationship Id="rId108" Type="http://schemas.openxmlformats.org/officeDocument/2006/relationships/hyperlink" Target="https://doi.org/10.17576/geo-2024-2003-03" TargetMode="External"/><Relationship Id="rId129" Type="http://schemas.openxmlformats.org/officeDocument/2006/relationships/hyperlink" Target="https://doi.org/10.9734/cjast/2024/v43i54373" TargetMode="External"/><Relationship Id="rId54" Type="http://schemas.openxmlformats.org/officeDocument/2006/relationships/hyperlink" Target="https://doi.org/10.14710/ijred.2023.50104" TargetMode="External"/><Relationship Id="rId75" Type="http://schemas.openxmlformats.org/officeDocument/2006/relationships/hyperlink" Target="https://kth.diva-portal.org/smash/record.jsf?pid=diva2%3A1119242&amp;dswid=7301" TargetMode="External"/><Relationship Id="rId96" Type="http://schemas.openxmlformats.org/officeDocument/2006/relationships/hyperlink" Target="https://doi.org/10.3390/su15108162" TargetMode="External"/><Relationship Id="rId140" Type="http://schemas.openxmlformats.org/officeDocument/2006/relationships/hyperlink" Target="mailto:fendzi.wulfran@yahoo.fr" TargetMode="External"/><Relationship Id="rId161" Type="http://schemas.openxmlformats.org/officeDocument/2006/relationships/hyperlink" Target="https://doi.org/10.1002/ep.13571" TargetMode="External"/><Relationship Id="rId182" Type="http://schemas.openxmlformats.org/officeDocument/2006/relationships/hyperlink" Target="https://doi.org/10.1186/s13705-020-00260-7" TargetMode="External"/><Relationship Id="rId217" Type="http://schemas.openxmlformats.org/officeDocument/2006/relationships/hyperlink" Target="https://doi.org/10.1016/j.ijhydene.2025.150193" TargetMode="External"/><Relationship Id="rId6" Type="http://schemas.openxmlformats.org/officeDocument/2006/relationships/hyperlink" Target="https://doi.org/10.1016/j.egyr.2024.07.055" TargetMode="External"/><Relationship Id="rId23" Type="http://schemas.openxmlformats.org/officeDocument/2006/relationships/hyperlink" Target="https://doi.org/10.3390/en14196258" TargetMode="External"/><Relationship Id="rId119" Type="http://schemas.openxmlformats.org/officeDocument/2006/relationships/hyperlink" Target="mailto:larissa.nogueira@tno.nl" TargetMode="External"/><Relationship Id="rId44" Type="http://schemas.openxmlformats.org/officeDocument/2006/relationships/hyperlink" Target="https://doi.org/10.1016/j.enconman.2024.119296" TargetMode="External"/><Relationship Id="rId65" Type="http://schemas.openxmlformats.org/officeDocument/2006/relationships/hyperlink" Target="https://www.diva-portal.org/smash/get/diva2:1373039/FULLTEXT01.pdf" TargetMode="External"/><Relationship Id="rId86" Type="http://schemas.openxmlformats.org/officeDocument/2006/relationships/hyperlink" Target="mailto:d.sadak@tudelft.nl" TargetMode="External"/><Relationship Id="rId130" Type="http://schemas.openxmlformats.org/officeDocument/2006/relationships/hyperlink" Target="mailto:makintag@gmail.com" TargetMode="External"/><Relationship Id="rId151" Type="http://schemas.openxmlformats.org/officeDocument/2006/relationships/hyperlink" Target="https://doi.org/10.1186/s40807-024-00104-4" TargetMode="External"/><Relationship Id="rId172" Type="http://schemas.openxmlformats.org/officeDocument/2006/relationships/hyperlink" Target="mailto:jsimfo@gmail.com" TargetMode="External"/><Relationship Id="rId193" Type="http://schemas.openxmlformats.org/officeDocument/2006/relationships/hyperlink" Target="https://doi.org/10.3389/fenrg.2023.1205646" TargetMode="External"/><Relationship Id="rId207" Type="http://schemas.openxmlformats.org/officeDocument/2006/relationships/hyperlink" Target="https://doi.org/10.20900/jsr20200008" TargetMode="External"/><Relationship Id="rId228" Type="http://schemas.openxmlformats.org/officeDocument/2006/relationships/hyperlink" Target="mailto:lhenneman@gmail.com" TargetMode="External"/><Relationship Id="rId13" Type="http://schemas.openxmlformats.org/officeDocument/2006/relationships/hyperlink" Target="https://doi.org/10.1016/j.energy.2018.09.089" TargetMode="External"/><Relationship Id="rId109" Type="http://schemas.openxmlformats.org/officeDocument/2006/relationships/hyperlink" Target="mailto:shuaibudabo10@gmail.com" TargetMode="External"/><Relationship Id="rId34" Type="http://schemas.openxmlformats.org/officeDocument/2006/relationships/hyperlink" Target="https://www.irena.org/-/media/Files/IRENA/Agency/Publication/2021/Apr/IRENA_Planning_Prospects_Africa_2021.pdf" TargetMode="External"/><Relationship Id="rId55" Type="http://schemas.openxmlformats.org/officeDocument/2006/relationships/hyperlink" Target="https://www.tandfonline.com/doi/full/10.1080/15567249.2024.2308843" TargetMode="External"/><Relationship Id="rId76" Type="http://schemas.openxmlformats.org/officeDocument/2006/relationships/hyperlink" Target="https://doi.org/10.3390/ASEC2023-15250" TargetMode="External"/><Relationship Id="rId97" Type="http://schemas.openxmlformats.org/officeDocument/2006/relationships/hyperlink" Target="mailto:hh.zhu@163.com" TargetMode="External"/><Relationship Id="rId120" Type="http://schemas.openxmlformats.org/officeDocument/2006/relationships/hyperlink" Target="https://doi.org/10.3390/cli12050061" TargetMode="External"/><Relationship Id="rId141" Type="http://schemas.openxmlformats.org/officeDocument/2006/relationships/hyperlink" Target="https://doi.org/10.1007/s43937-025-00117-0" TargetMode="External"/><Relationship Id="rId7" Type="http://schemas.openxmlformats.org/officeDocument/2006/relationships/hyperlink" Target="https://doi.org/10.1016/j.energy.2020.117471" TargetMode="External"/><Relationship Id="rId162" Type="http://schemas.openxmlformats.org/officeDocument/2006/relationships/hyperlink" Target="mailto:mohammedchentouf2@gmail.com" TargetMode="External"/><Relationship Id="rId183" Type="http://schemas.openxmlformats.org/officeDocument/2006/relationships/hyperlink" Target="mailto:shehius61@yahoo.com" TargetMode="External"/><Relationship Id="rId218" Type="http://schemas.openxmlformats.org/officeDocument/2006/relationships/hyperlink" Target="mailto:y.ayed@campus.fct.unl.pt" TargetMode="External"/><Relationship Id="rId24" Type="http://schemas.openxmlformats.org/officeDocument/2006/relationships/hyperlink" Target="https://doi.org/10.1016/j.esd.2019.01.003" TargetMode="External"/><Relationship Id="rId45" Type="http://schemas.openxmlformats.org/officeDocument/2006/relationships/hyperlink" Target="https://doi.org/10.3390/en15145083" TargetMode="External"/><Relationship Id="rId66" Type="http://schemas.openxmlformats.org/officeDocument/2006/relationships/hyperlink" Target="mailto:rbud@kth.se" TargetMode="External"/><Relationship Id="rId87" Type="http://schemas.openxmlformats.org/officeDocument/2006/relationships/hyperlink" Target="https://doi.org/10.18178/JOCET.2019.7.6.514" TargetMode="External"/><Relationship Id="rId110" Type="http://schemas.openxmlformats.org/officeDocument/2006/relationships/hyperlink" Target="https://doi.org/10.1016/j.energy.2019.06.063" TargetMode="External"/><Relationship Id="rId131" Type="http://schemas.openxmlformats.org/officeDocument/2006/relationships/hyperlink" Target="https://doi.org/10.5923/j.ijee.20170702.03" TargetMode="External"/><Relationship Id="rId152" Type="http://schemas.openxmlformats.org/officeDocument/2006/relationships/hyperlink" Target="mailto:K.umoh-2020@hull.ac.uk" TargetMode="External"/><Relationship Id="rId173" Type="http://schemas.openxmlformats.org/officeDocument/2006/relationships/hyperlink" Target="http://dx.doi.org/10.1016/j.esd.2013.12.007" TargetMode="External"/><Relationship Id="rId194" Type="http://schemas.openxmlformats.org/officeDocument/2006/relationships/hyperlink" Target="mailto:dongjunsuh@knu.ac.kr" TargetMode="External"/><Relationship Id="rId208" Type="http://schemas.openxmlformats.org/officeDocument/2006/relationships/hyperlink" Target="mailto:aran.eales@strath.ac.uk" TargetMode="External"/><Relationship Id="rId229" Type="http://schemas.openxmlformats.org/officeDocument/2006/relationships/hyperlink" Target="https://doi.org/10.1016/j.ref.2021.02.001" TargetMode="External"/><Relationship Id="rId14" Type="http://schemas.openxmlformats.org/officeDocument/2006/relationships/hyperlink" Target="https://doi.org/10.1016/j.energy.2018.10.158" TargetMode="External"/><Relationship Id="rId35" Type="http://schemas.openxmlformats.org/officeDocument/2006/relationships/hyperlink" Target="https://doi.org/10.1016/j.energy.2021.120623" TargetMode="External"/><Relationship Id="rId56" Type="http://schemas.openxmlformats.org/officeDocument/2006/relationships/hyperlink" Target="https://doi.org/10.1016/j.energy.2017.09.093" TargetMode="External"/><Relationship Id="rId77" Type="http://schemas.openxmlformats.org/officeDocument/2006/relationships/hyperlink" Target="mailto:zegueurahlem@gmail.com" TargetMode="External"/><Relationship Id="rId100" Type="http://schemas.openxmlformats.org/officeDocument/2006/relationships/hyperlink" Target="https://doi.org/10.1007/s10098-020-01971-3" TargetMode="External"/><Relationship Id="rId8" Type="http://schemas.openxmlformats.org/officeDocument/2006/relationships/hyperlink" Target="https://doi.org/10.3390/cli12060088" TargetMode="External"/><Relationship Id="rId98" Type="http://schemas.openxmlformats.org/officeDocument/2006/relationships/hyperlink" Target="https://doi.org/10.1002/est2.483" TargetMode="External"/><Relationship Id="rId121" Type="http://schemas.openxmlformats.org/officeDocument/2006/relationships/hyperlink" Target="mailto:amandine.caillard22@imperial.ac.uk" TargetMode="External"/><Relationship Id="rId142" Type="http://schemas.openxmlformats.org/officeDocument/2006/relationships/hyperlink" Target="mailto:ffn@kth.se" TargetMode="External"/><Relationship Id="rId163" Type="http://schemas.openxmlformats.org/officeDocument/2006/relationships/hyperlink" Target="https://doi.org/10.30501/jree.2021.245232.1140" TargetMode="External"/><Relationship Id="rId184" Type="http://schemas.openxmlformats.org/officeDocument/2006/relationships/hyperlink" Target="https://doi.org/10.1515/ehs-2022-0035" TargetMode="External"/><Relationship Id="rId219" Type="http://schemas.openxmlformats.org/officeDocument/2006/relationships/hyperlink" Target="https://doi.org/10.1007/s11356-021-15517-7" TargetMode="External"/><Relationship Id="rId230" Type="http://schemas.openxmlformats.org/officeDocument/2006/relationships/hyperlink" Target="mailto:mosettc@unisa.ac.za" TargetMode="External"/><Relationship Id="rId25" Type="http://schemas.openxmlformats.org/officeDocument/2006/relationships/hyperlink" Target="mailto:jdecarolis@ncsu.edu" TargetMode="External"/><Relationship Id="rId46" Type="http://schemas.openxmlformats.org/officeDocument/2006/relationships/hyperlink" Target="http://dx.doi.org/10.1016/j.rser.2016.09.118" TargetMode="External"/><Relationship Id="rId67" Type="http://schemas.openxmlformats.org/officeDocument/2006/relationships/hyperlink" Target="mailto:santiago.sinclair-lecaros@wri.org" TargetMode="External"/><Relationship Id="rId20" Type="http://schemas.openxmlformats.org/officeDocument/2006/relationships/hyperlink" Target="https://doi.org/10.1080/23311916.2017.1314065" TargetMode="External"/><Relationship Id="rId41" Type="http://schemas.openxmlformats.org/officeDocument/2006/relationships/hyperlink" Target="https://doi.org/10.3390/en14113338" TargetMode="External"/><Relationship Id="rId62" Type="http://schemas.openxmlformats.org/officeDocument/2006/relationships/hyperlink" Target="https://doi.org/10.36948/ijfmr.2024.v06i05.26393" TargetMode="External"/><Relationship Id="rId83" Type="http://schemas.openxmlformats.org/officeDocument/2006/relationships/hyperlink" Target="https://doi.org/10.51983/ajes-2019.8.3.2064" TargetMode="External"/><Relationship Id="rId88" Type="http://schemas.openxmlformats.org/officeDocument/2006/relationships/hyperlink" Target="mailto:mina_ashraf97@hotmail.com" TargetMode="External"/><Relationship Id="rId111" Type="http://schemas.openxmlformats.org/officeDocument/2006/relationships/hyperlink" Target="mailto:omar.naitmensour@edu.uiz.ac.ma" TargetMode="External"/><Relationship Id="rId132" Type="http://schemas.openxmlformats.org/officeDocument/2006/relationships/hyperlink" Target="mailto:wunmigrace@yahoo.com" TargetMode="External"/><Relationship Id="rId153" Type="http://schemas.openxmlformats.org/officeDocument/2006/relationships/hyperlink" Target="https://kth.diva-portal.org/smash/record.jsf?pid=diva2%3A1119247&amp;dswid=-6147" TargetMode="External"/><Relationship Id="rId174" Type="http://schemas.openxmlformats.org/officeDocument/2006/relationships/hyperlink" Target="mailto:muyiwa.adaramola@nmbu.no" TargetMode="External"/><Relationship Id="rId179" Type="http://schemas.openxmlformats.org/officeDocument/2006/relationships/hyperlink" Target="https://doi.org/10.1016/j.egypro.2013.11.009" TargetMode="External"/><Relationship Id="rId195" Type="http://schemas.openxmlformats.org/officeDocument/2006/relationships/hyperlink" Target="https://doi.org/10.1007/s11356-021-15151-3" TargetMode="External"/><Relationship Id="rId209" Type="http://schemas.openxmlformats.org/officeDocument/2006/relationships/hyperlink" Target="https://doi.org/10.1016/j.sftr.2026.101714" TargetMode="External"/><Relationship Id="rId190" Type="http://schemas.openxmlformats.org/officeDocument/2006/relationships/hyperlink" Target="mailto:anderson.kehbila@sei.org" TargetMode="External"/><Relationship Id="rId204" Type="http://schemas.openxmlformats.org/officeDocument/2006/relationships/hyperlink" Target="mailto:ncsn@fct.unl.pt" TargetMode="External"/><Relationship Id="rId220" Type="http://schemas.openxmlformats.org/officeDocument/2006/relationships/hyperlink" Target="mailto:m.mohsin3801@yahoo.com" TargetMode="External"/><Relationship Id="rId225" Type="http://schemas.openxmlformats.org/officeDocument/2006/relationships/hyperlink" Target="https://doi.org/10.3390/en17236160" TargetMode="External"/><Relationship Id="rId15" Type="http://schemas.openxmlformats.org/officeDocument/2006/relationships/hyperlink" Target="https://doi.org/10.1016/j.esr.2022.101045" TargetMode="External"/><Relationship Id="rId36" Type="http://schemas.openxmlformats.org/officeDocument/2006/relationships/hyperlink" Target="https://doi.org/10.1016/j.esd.2021.05.006" TargetMode="External"/><Relationship Id="rId57" Type="http://schemas.openxmlformats.org/officeDocument/2006/relationships/hyperlink" Target="https://doi.org/10.1016/j.rser.2019.109647" TargetMode="External"/><Relationship Id="rId106" Type="http://schemas.openxmlformats.org/officeDocument/2006/relationships/hyperlink" Target="https://doi.org/10.1016/j.egyr.2023.12.018" TargetMode="External"/><Relationship Id="rId127" Type="http://schemas.openxmlformats.org/officeDocument/2006/relationships/hyperlink" Target="mailto:adel.industry1@gmail.com" TargetMode="External"/><Relationship Id="rId10" Type="http://schemas.openxmlformats.org/officeDocument/2006/relationships/hyperlink" Target="https://doi.org/10.1016/j.esr.2022.101020" TargetMode="External"/><Relationship Id="rId31" Type="http://schemas.openxmlformats.org/officeDocument/2006/relationships/hyperlink" Target="http://dx.doi.org/10.1016/j.esd.2015.12.001" TargetMode="External"/><Relationship Id="rId52" Type="http://schemas.openxmlformats.org/officeDocument/2006/relationships/hyperlink" Target="https://doi.org/10.1080/14693062.2018.1437019" TargetMode="External"/><Relationship Id="rId73" Type="http://schemas.openxmlformats.org/officeDocument/2006/relationships/hyperlink" Target="http://dx.doi.org/10.11594/ijssr.05.01.12" TargetMode="External"/><Relationship Id="rId78" Type="http://schemas.openxmlformats.org/officeDocument/2006/relationships/hyperlink" Target="https://www.diva-portal.org/smash/record.jsf?pid=diva2%3A1252234&amp;dswid=-9012" TargetMode="External"/><Relationship Id="rId94" Type="http://schemas.openxmlformats.org/officeDocument/2006/relationships/hyperlink" Target="mailto:stanley.eshiemogie@eng.uniben.edu,andrew.amenaghawon@uniben.edu,handoko.darmokoesoemo@gmail.com,heriseptyakusuma@gmail.com" TargetMode="External"/><Relationship Id="rId99" Type="http://schemas.openxmlformats.org/officeDocument/2006/relationships/hyperlink" Target="mailto:masud_a@jic.edu.sa" TargetMode="External"/><Relationship Id="rId101" Type="http://schemas.openxmlformats.org/officeDocument/2006/relationships/hyperlink" Target="mailto:belkhir.settou@gmail.com" TargetMode="External"/><Relationship Id="rId122" Type="http://schemas.openxmlformats.org/officeDocument/2006/relationships/hyperlink" Target="http://dx.doi.org/10.1016/j.jclepro.2015.06.101" TargetMode="External"/><Relationship Id="rId143" Type="http://schemas.openxmlformats.org/officeDocument/2006/relationships/hyperlink" Target="https://doi.org/10.1016/j.rser.2016.01.076" TargetMode="External"/><Relationship Id="rId148" Type="http://schemas.openxmlformats.org/officeDocument/2006/relationships/hyperlink" Target="mailto:khaled.bouchareb@univ-msila.dz" TargetMode="External"/><Relationship Id="rId164" Type="http://schemas.openxmlformats.org/officeDocument/2006/relationships/hyperlink" Target="mailto:bdursun@fsm.edu.tr" TargetMode="External"/><Relationship Id="rId169" Type="http://schemas.openxmlformats.org/officeDocument/2006/relationships/hyperlink" Target="https://doi.org/10.36909/jer.16481" TargetMode="External"/><Relationship Id="rId185" Type="http://schemas.openxmlformats.org/officeDocument/2006/relationships/hyperlink" Target="mailto:c.elmokhi@uca.ma" TargetMode="External"/><Relationship Id="rId4" Type="http://schemas.openxmlformats.org/officeDocument/2006/relationships/hyperlink" Target="https://doi.org/10.1007/978-3-031-58897-6_13" TargetMode="External"/><Relationship Id="rId9" Type="http://schemas.openxmlformats.org/officeDocument/2006/relationships/hyperlink" Target="http://dx.doi.org/10.1016/j.esr.2016.10.003" TargetMode="External"/><Relationship Id="rId180" Type="http://schemas.openxmlformats.org/officeDocument/2006/relationships/hyperlink" Target="https://doi.org/10.48550/arXiv.2512.22859" TargetMode="External"/><Relationship Id="rId210" Type="http://schemas.openxmlformats.org/officeDocument/2006/relationships/hyperlink" Target="mailto:geoffreymwango23@gmail.com" TargetMode="External"/><Relationship Id="rId215" Type="http://schemas.openxmlformats.org/officeDocument/2006/relationships/hyperlink" Target="https://doi.org/10.1016/j.esr.2025.101965" TargetMode="External"/><Relationship Id="rId26" Type="http://schemas.openxmlformats.org/officeDocument/2006/relationships/hyperlink" Target="https://doi.org/10.1016/j.esr.2020.100614" TargetMode="External"/><Relationship Id="rId231" Type="http://schemas.openxmlformats.org/officeDocument/2006/relationships/hyperlink" Target="https://doi.org/10.1016/j.esr.2023.101291" TargetMode="External"/><Relationship Id="rId47" Type="http://schemas.openxmlformats.org/officeDocument/2006/relationships/hyperlink" Target="https://doi.org/10.1016/j.ref.2019.02.004*" TargetMode="External"/><Relationship Id="rId68" Type="http://schemas.openxmlformats.org/officeDocument/2006/relationships/hyperlink" Target="https://doi.org/10.46830/writn.21.00093" TargetMode="External"/><Relationship Id="rId89" Type="http://schemas.openxmlformats.org/officeDocument/2006/relationships/hyperlink" Target="https://doi.org/10.65085/2619-8789.1076" TargetMode="External"/><Relationship Id="rId112" Type="http://schemas.openxmlformats.org/officeDocument/2006/relationships/hyperlink" Target="https://doi.org/10.1016/j.enconman.2021.113962" TargetMode="External"/><Relationship Id="rId133" Type="http://schemas.openxmlformats.org/officeDocument/2006/relationships/hyperlink" Target="https://doi.org/10.1016/j.segy.2025.100199" TargetMode="External"/><Relationship Id="rId154" Type="http://schemas.openxmlformats.org/officeDocument/2006/relationships/hyperlink" Target="mailto:jindan.gong@sei.org" TargetMode="External"/><Relationship Id="rId175" Type="http://schemas.openxmlformats.org/officeDocument/2006/relationships/hyperlink" Target="https://doi.org/10.1515/eng-2019-0009" TargetMode="External"/><Relationship Id="rId196" Type="http://schemas.openxmlformats.org/officeDocument/2006/relationships/hyperlink" Target="mailto:olubayobabatunde@gmai.com" TargetMode="External"/><Relationship Id="rId200" Type="http://schemas.openxmlformats.org/officeDocument/2006/relationships/hyperlink" Target="mailto:achimpha@sun.ac.za" TargetMode="External"/><Relationship Id="rId16" Type="http://schemas.openxmlformats.org/officeDocument/2006/relationships/hyperlink" Target="http://dx.doi.org/10.1016/j.rser.2016.10.041" TargetMode="External"/><Relationship Id="rId221" Type="http://schemas.openxmlformats.org/officeDocument/2006/relationships/hyperlink" Target="https://doi.org/10.1016/j.esr.2026.102155" TargetMode="External"/><Relationship Id="rId37" Type="http://schemas.openxmlformats.org/officeDocument/2006/relationships/hyperlink" Target="https://doi.org/10.1016/j.rser.2022.112871" TargetMode="External"/><Relationship Id="rId58" Type="http://schemas.openxmlformats.org/officeDocument/2006/relationships/hyperlink" Target="https://doi.org/10.3390/su142315933" TargetMode="External"/><Relationship Id="rId79" Type="http://schemas.openxmlformats.org/officeDocument/2006/relationships/hyperlink" Target="https://doi.org/10.5923/j.ep.20120204.03" TargetMode="External"/><Relationship Id="rId102" Type="http://schemas.openxmlformats.org/officeDocument/2006/relationships/hyperlink" Target="https://doi.org/10.1016/j.ref.2023.08.004" TargetMode="External"/><Relationship Id="rId123" Type="http://schemas.openxmlformats.org/officeDocument/2006/relationships/hyperlink" Target="mailto:nasser_tar@yahoo.fr" TargetMode="External"/><Relationship Id="rId144" Type="http://schemas.openxmlformats.org/officeDocument/2006/relationships/hyperlink" Target="mailto:maatallahtaher@yahoo.fr" TargetMode="External"/><Relationship Id="rId90" Type="http://schemas.openxmlformats.org/officeDocument/2006/relationships/hyperlink" Target="mailto:kihwele2002@yahoo.com" TargetMode="External"/><Relationship Id="rId165" Type="http://schemas.openxmlformats.org/officeDocument/2006/relationships/hyperlink" Target="https://doi.org/10.1016/j.esd.2022.12.014" TargetMode="External"/><Relationship Id="rId186" Type="http://schemas.openxmlformats.org/officeDocument/2006/relationships/hyperlink" Target="https://www.diva-portal.org/smash/record.jsf?pid=diva2%3A2005453&amp;dswid=6243" TargetMode="External"/><Relationship Id="rId211" Type="http://schemas.openxmlformats.org/officeDocument/2006/relationships/hyperlink" Target="https://doi.org/10.3390/su13105376" TargetMode="External"/><Relationship Id="rId232" Type="http://schemas.openxmlformats.org/officeDocument/2006/relationships/hyperlink" Target="mailto:egimanm@gmail.com" TargetMode="External"/><Relationship Id="rId27" Type="http://schemas.openxmlformats.org/officeDocument/2006/relationships/hyperlink" Target="https://doi.org/10.1016/j.esr.2021.100759" TargetMode="External"/><Relationship Id="rId48" Type="http://schemas.openxmlformats.org/officeDocument/2006/relationships/hyperlink" Target="https://doi.org/10.1016/j.scs.2021.102750" TargetMode="External"/><Relationship Id="rId69" Type="http://schemas.openxmlformats.org/officeDocument/2006/relationships/hyperlink" Target="https://doi.org/10.1109/SAUPEC65723.2025.10944332" TargetMode="External"/><Relationship Id="rId113" Type="http://schemas.openxmlformats.org/officeDocument/2006/relationships/hyperlink" Target="mailto:kotb.mohamed@f-eng.tanta.edu.eg" TargetMode="External"/><Relationship Id="rId134" Type="http://schemas.openxmlformats.org/officeDocument/2006/relationships/hyperlink" Target="mailto:nawazedoo@gmail.com" TargetMode="External"/><Relationship Id="rId80" Type="http://schemas.openxmlformats.org/officeDocument/2006/relationships/hyperlink" Target="mailto:dkoussa@cder.dz" TargetMode="External"/><Relationship Id="rId155" Type="http://schemas.openxmlformats.org/officeDocument/2006/relationships/hyperlink" Target="https://doi.org/10.57647/ijeee.2024.1501.08" TargetMode="External"/><Relationship Id="rId176" Type="http://schemas.openxmlformats.org/officeDocument/2006/relationships/hyperlink" Target="mailto:sunday.oyedepo@covenantuniversity.edu.ng" TargetMode="External"/><Relationship Id="rId197" Type="http://schemas.openxmlformats.org/officeDocument/2006/relationships/hyperlink" Target="https://doi.org/10.1016/j.grets.2026.100346" TargetMode="External"/><Relationship Id="rId201" Type="http://schemas.openxmlformats.org/officeDocument/2006/relationships/hyperlink" Target="http://dx.doi.org/10.1016/j.seta.2017.07.005" TargetMode="External"/><Relationship Id="rId222" Type="http://schemas.openxmlformats.org/officeDocument/2006/relationships/hyperlink" Target="mailto:egimanm@gmail.com" TargetMode="External"/><Relationship Id="rId17" Type="http://schemas.openxmlformats.org/officeDocument/2006/relationships/hyperlink" Target="https://doi.org/10.1016/j.esr.2018.03.001" TargetMode="External"/><Relationship Id="rId38" Type="http://schemas.openxmlformats.org/officeDocument/2006/relationships/hyperlink" Target="http://ir.jkuat.ac.ke/handle/123456789/3089" TargetMode="External"/><Relationship Id="rId59" Type="http://schemas.openxmlformats.org/officeDocument/2006/relationships/hyperlink" Target="https://doi.org/10.1016/j.enpol.2025.114786" TargetMode="External"/><Relationship Id="rId103" Type="http://schemas.openxmlformats.org/officeDocument/2006/relationships/hyperlink" Target="mailto:meryem.taoufik@gmail.com" TargetMode="External"/><Relationship Id="rId124" Type="http://schemas.openxmlformats.org/officeDocument/2006/relationships/hyperlink" Target="https://doi.org/10.1007/s40095-022-00484-7" TargetMode="External"/><Relationship Id="rId70" Type="http://schemas.openxmlformats.org/officeDocument/2006/relationships/hyperlink" Target="mailto:ktykei001@myuct.ac.za" TargetMode="External"/><Relationship Id="rId91" Type="http://schemas.openxmlformats.org/officeDocument/2006/relationships/hyperlink" Target="https://www.diva-portal.org/smash/record.jsf?faces-redirect=true&amp;aq2=%5B%5B%5D%5D&amp;af=%5B%5D&amp;searchType=SIMPLE&amp;sortOrder2=title_sort_asc&amp;query=&amp;language=no&amp;pid=diva2%3A1372692%22&amp;aq=%5B%5B%5D%5D&amp;sf=all&amp;aqe=%5B%5D&amp;sortOrder=author_sort_asc&amp;onlyFullText=false&amp;noOfRows=50&amp;dswid=1325" TargetMode="External"/><Relationship Id="rId145" Type="http://schemas.openxmlformats.org/officeDocument/2006/relationships/hyperlink" Target="https://doi.org/10.3390/en15010005" TargetMode="External"/><Relationship Id="rId166" Type="http://schemas.openxmlformats.org/officeDocument/2006/relationships/hyperlink" Target="mailto:yvanayuketah@gmail.com" TargetMode="External"/><Relationship Id="rId187" Type="http://schemas.openxmlformats.org/officeDocument/2006/relationships/hyperlink" Target="mailto:gardumi@kth.se" TargetMode="External"/><Relationship Id="rId1" Type="http://schemas.openxmlformats.org/officeDocument/2006/relationships/hyperlink" Target="https://doi.org/10.1016/j.rser.2020.110399" TargetMode="External"/><Relationship Id="rId212" Type="http://schemas.openxmlformats.org/officeDocument/2006/relationships/hyperlink" Target="mailto:e.i.come.zebra@rug.nl" TargetMode="External"/><Relationship Id="rId233" Type="http://schemas.openxmlformats.org/officeDocument/2006/relationships/hyperlink" Target="https://scielo.org.za/scielo.php?script=sci_arttext&amp;pid=S1021-447X2010000100002" TargetMode="External"/><Relationship Id="rId28" Type="http://schemas.openxmlformats.org/officeDocument/2006/relationships/hyperlink" Target="https://www.balmorel.com/" TargetMode="External"/><Relationship Id="rId49" Type="http://schemas.openxmlformats.org/officeDocument/2006/relationships/hyperlink" Target="https://doi.org/10.1016/j.esr.2022.101021" TargetMode="External"/><Relationship Id="rId114" Type="http://schemas.openxmlformats.org/officeDocument/2006/relationships/hyperlink" Target="https://doi.org/10.1016/j.heliyon.2023.e18210" TargetMode="External"/><Relationship Id="rId60" Type="http://schemas.openxmlformats.org/officeDocument/2006/relationships/hyperlink" Target="https://doi.org/10.21203/rs.3.rs-2368899/v1" TargetMode="External"/><Relationship Id="rId81" Type="http://schemas.openxmlformats.org/officeDocument/2006/relationships/hyperlink" Target="https://doi.org/10.1109/ICASET.2018.8376780" TargetMode="External"/><Relationship Id="rId135" Type="http://schemas.openxmlformats.org/officeDocument/2006/relationships/hyperlink" Target="https://doi.org/10.3390/su14010358" TargetMode="External"/><Relationship Id="rId156" Type="http://schemas.openxmlformats.org/officeDocument/2006/relationships/hyperlink" Target="mailto:getachewbereta@gmail.com" TargetMode="External"/><Relationship Id="rId177" Type="http://schemas.openxmlformats.org/officeDocument/2006/relationships/hyperlink" Target="mailto:vincent_ani@yahoo.com" TargetMode="External"/><Relationship Id="rId198" Type="http://schemas.openxmlformats.org/officeDocument/2006/relationships/hyperlink" Target="mailto:i.balarabe@psau.edu.sa" TargetMode="External"/><Relationship Id="rId202" Type="http://schemas.openxmlformats.org/officeDocument/2006/relationships/hyperlink" Target="mailto:mohammed.boussetta@usmba.ac.ma" TargetMode="External"/><Relationship Id="rId223" Type="http://schemas.openxmlformats.org/officeDocument/2006/relationships/hyperlink" Target="https://doi.org/10.5281/zenodo.18490915" TargetMode="External"/><Relationship Id="rId18" Type="http://schemas.openxmlformats.org/officeDocument/2006/relationships/hyperlink" Target="https://doi.org/10.1016/j.sciaf.2022.e01162" TargetMode="External"/><Relationship Id="rId39" Type="http://schemas.openxmlformats.org/officeDocument/2006/relationships/hyperlink" Target="https://doi.org/10.1088/1748-9326/aa7e18" TargetMode="External"/><Relationship Id="rId50" Type="http://schemas.openxmlformats.org/officeDocument/2006/relationships/hyperlink" Target="https://doi.org/10.1016/j.heliyon.2020.e03300" TargetMode="External"/><Relationship Id="rId104" Type="http://schemas.openxmlformats.org/officeDocument/2006/relationships/hyperlink" Target="mailto:a.nilsson@newclimate.org" TargetMode="External"/><Relationship Id="rId125" Type="http://schemas.openxmlformats.org/officeDocument/2006/relationships/hyperlink" Target="mailto:melktesh@gmail.com" TargetMode="External"/><Relationship Id="rId146" Type="http://schemas.openxmlformats.org/officeDocument/2006/relationships/hyperlink" Target="mailto:zafarakhan@ieee.org" TargetMode="External"/><Relationship Id="rId167" Type="http://schemas.openxmlformats.org/officeDocument/2006/relationships/hyperlink" Target="mailto:teddymec2@gmail.com" TargetMode="External"/><Relationship Id="rId188" Type="http://schemas.openxmlformats.org/officeDocument/2006/relationships/hyperlink" Target="mailto:gardumi@kth.se" TargetMode="External"/><Relationship Id="rId71" Type="http://schemas.openxmlformats.org/officeDocument/2006/relationships/hyperlink" Target="https://www.researchgate.net/profile/Mark-Howells-2/publication/237677229_An_Energy_Model_for_a_Low_Income_Rural_African_Village/links/5627412f08aed3d3f1394932/An-Energy-Model-for-a-Low-Income-Rural-African-Village.pdf" TargetMode="External"/><Relationship Id="rId92" Type="http://schemas.openxmlformats.org/officeDocument/2006/relationships/hyperlink" Target="https://kth.diva-portal.org/smash/record.jsf?pid=diva2%3A1119648&amp;dswid=8009" TargetMode="External"/><Relationship Id="rId213" Type="http://schemas.openxmlformats.org/officeDocument/2006/relationships/hyperlink" Target="mailto:asmaa_melegy@hotmail.com" TargetMode="External"/><Relationship Id="rId234" Type="http://schemas.openxmlformats.org/officeDocument/2006/relationships/printerSettings" Target="../printerSettings/printerSettings1.bin"/><Relationship Id="rId2" Type="http://schemas.openxmlformats.org/officeDocument/2006/relationships/hyperlink" Target="https://www.irena.org/-/media/Files/IRENA/Agency/Publication/2024/Jul/IRENA_Advancements_CMP_Africa_2024.pdf" TargetMode="External"/><Relationship Id="rId29" Type="http://schemas.openxmlformats.org/officeDocument/2006/relationships/hyperlink" Target="https://doi.org/10.1016/j.esd.2025.101760" TargetMode="External"/><Relationship Id="rId40" Type="http://schemas.openxmlformats.org/officeDocument/2006/relationships/hyperlink" Target="https://doi.org/10.1016/j.enpol.2010.10.010" TargetMode="External"/><Relationship Id="rId115" Type="http://schemas.openxmlformats.org/officeDocument/2006/relationships/hyperlink" Target="mailto:bruce.mutume@metu.edu.tr" TargetMode="External"/><Relationship Id="rId136" Type="http://schemas.openxmlformats.org/officeDocument/2006/relationships/hyperlink" Target="mailto:bahaa.elboshi@f-eng.tanta.edu.eg" TargetMode="External"/><Relationship Id="rId157" Type="http://schemas.openxmlformats.org/officeDocument/2006/relationships/hyperlink" Target="https://doi.org/10.1016/j.aej.2019.09.013" TargetMode="External"/><Relationship Id="rId178" Type="http://schemas.openxmlformats.org/officeDocument/2006/relationships/hyperlink" Target="https://izlik.org/JA59NH49TX" TargetMode="External"/><Relationship Id="rId61" Type="http://schemas.openxmlformats.org/officeDocument/2006/relationships/hyperlink" Target="https://doi.org/10.1186/s42269-024-01192-4" TargetMode="External"/><Relationship Id="rId82" Type="http://schemas.openxmlformats.org/officeDocument/2006/relationships/hyperlink" Target="mailto:b.shari@wascal-ne.org" TargetMode="External"/><Relationship Id="rId199" Type="http://schemas.openxmlformats.org/officeDocument/2006/relationships/hyperlink" Target="https://doi.org/10.1016/j.rser.2021.111071" TargetMode="External"/><Relationship Id="rId203" Type="http://schemas.openxmlformats.org/officeDocument/2006/relationships/hyperlink" Target="https://doi.org/10.3390/en18123125" TargetMode="External"/><Relationship Id="rId19" Type="http://schemas.openxmlformats.org/officeDocument/2006/relationships/hyperlink" Target="https://doi.org/10.1080/23311916.2023.2209996" TargetMode="External"/><Relationship Id="rId224" Type="http://schemas.openxmlformats.org/officeDocument/2006/relationships/hyperlink" Target="mailto:Betelhemabadi16@gmail.com" TargetMode="External"/><Relationship Id="rId30" Type="http://schemas.openxmlformats.org/officeDocument/2006/relationships/hyperlink" Target="https://doi.org/10.1109/AFRICON51333.2021.9570911" TargetMode="External"/><Relationship Id="rId105" Type="http://schemas.openxmlformats.org/officeDocument/2006/relationships/hyperlink" Target="http://dx.doi.org/10.4314/njt.v41i4.6" TargetMode="External"/><Relationship Id="rId126" Type="http://schemas.openxmlformats.org/officeDocument/2006/relationships/hyperlink" Target="https://doi.org/10.1177/0309524X221133810" TargetMode="External"/><Relationship Id="rId147" Type="http://schemas.openxmlformats.org/officeDocument/2006/relationships/hyperlink" Target="https://doi.org/10.14710/ijred.2023.54056" TargetMode="External"/><Relationship Id="rId168" Type="http://schemas.openxmlformats.org/officeDocument/2006/relationships/hyperlink" Target="https://doi.org/10.3390/app12041954" TargetMode="External"/><Relationship Id="rId51" Type="http://schemas.openxmlformats.org/officeDocument/2006/relationships/hyperlink" Target="https://doi.org/10.1016/j.esr.2024.101594" TargetMode="External"/><Relationship Id="rId72" Type="http://schemas.openxmlformats.org/officeDocument/2006/relationships/hyperlink" Target="mailto:mark.howells@energy.kth.se" TargetMode="External"/><Relationship Id="rId93" Type="http://schemas.openxmlformats.org/officeDocument/2006/relationships/hyperlink" Target="https://doi.org/10.1016/j.ref.2024.100677" TargetMode="External"/><Relationship Id="rId189" Type="http://schemas.openxmlformats.org/officeDocument/2006/relationships/hyperlink" Target="https://doi.org/10.1016/j.rset.2021.100004" TargetMode="External"/><Relationship Id="rId3" Type="http://schemas.openxmlformats.org/officeDocument/2006/relationships/hyperlink" Target="http://dx.doi.org/10.1016/j.enpol.2017.03.021" TargetMode="External"/><Relationship Id="rId214" Type="http://schemas.openxmlformats.org/officeDocument/2006/relationships/hyperlink" Target="https://izlik.org/JA36FG69AS" TargetMode="External"/><Relationship Id="rId235" Type="http://schemas.openxmlformats.org/officeDocument/2006/relationships/table" Target="../tables/table1.xml"/><Relationship Id="rId116" Type="http://schemas.openxmlformats.org/officeDocument/2006/relationships/hyperlink" Target="https://doi.org/10.1016/j.energy.2023.128899" TargetMode="External"/><Relationship Id="rId137" Type="http://schemas.openxmlformats.org/officeDocument/2006/relationships/hyperlink" Target="https://doi.org/10.1038/s41598-025-94506-z" TargetMode="External"/><Relationship Id="rId158" Type="http://schemas.openxmlformats.org/officeDocument/2006/relationships/hyperlink" Target="mailto:ssani4@live.ut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17" Type="http://schemas.openxmlformats.org/officeDocument/2006/relationships/hyperlink" Target="mailto:asma.dhakouani@enit.utm.tn" TargetMode="External"/><Relationship Id="rId21" Type="http://schemas.openxmlformats.org/officeDocument/2006/relationships/hyperlink" Target="https://www.sciencedirect.com/science/article/pii/S2211467X18300105" TargetMode="External"/><Relationship Id="rId42" Type="http://schemas.openxmlformats.org/officeDocument/2006/relationships/hyperlink" Target="http://ir.jkuat.ac.ke/handle/123456789/3089" TargetMode="External"/><Relationship Id="rId47" Type="http://schemas.openxmlformats.org/officeDocument/2006/relationships/hyperlink" Target="https://www.sciencedirect;com/science/article/pii/S0973082618305878" TargetMode="External"/><Relationship Id="rId63" Type="http://schemas.openxmlformats.org/officeDocument/2006/relationships/hyperlink" Target="mailto:bhbowen@ecn.purdue.edu" TargetMode="External"/><Relationship Id="rId68" Type="http://schemas.openxmlformats.org/officeDocument/2006/relationships/hyperlink" Target="mailto:pmoura@isr.uc.pt" TargetMode="External"/><Relationship Id="rId84" Type="http://schemas.openxmlformats.org/officeDocument/2006/relationships/hyperlink" Target="https://www.sciencedirect.com/science/article/pii/S0360544218321558?via%3Dihub" TargetMode="External"/><Relationship Id="rId89" Type="http://schemas.openxmlformats.org/officeDocument/2006/relationships/hyperlink" Target="mailto:markamoah51@gmail.com" TargetMode="External"/><Relationship Id="rId112" Type="http://schemas.openxmlformats.org/officeDocument/2006/relationships/hyperlink" Target="mailto:mentis@kth.se" TargetMode="External"/><Relationship Id="rId16" Type="http://schemas.openxmlformats.org/officeDocument/2006/relationships/hyperlink" Target="https://iopscience.iop.org/article/10.1088/1748-9326/aa7e18" TargetMode="External"/><Relationship Id="rId107" Type="http://schemas.openxmlformats.org/officeDocument/2006/relationships/hyperlink" Target="mailto:niyontezejado@gmail.com" TargetMode="External"/><Relationship Id="rId11" Type="http://schemas.openxmlformats.org/officeDocument/2006/relationships/hyperlink" Target="https://iopscience.iop.org/article/10.1088/1748-9326/ac5ede" TargetMode="External"/><Relationship Id="rId32" Type="http://schemas.openxmlformats.org/officeDocument/2006/relationships/hyperlink" Target="https://www.sciencedirect.com/science/article/pii/S2211467X21001437" TargetMode="External"/><Relationship Id="rId37" Type="http://schemas.openxmlformats.org/officeDocument/2006/relationships/hyperlink" Target="https://www.sciencedirect.com/science/article/pii/S030626191930594X" TargetMode="External"/><Relationship Id="rId53" Type="http://schemas.openxmlformats.org/officeDocument/2006/relationships/hyperlink" Target="https://www.sciencedirect.com/science/article/pii/S0360544217316122" TargetMode="External"/><Relationship Id="rId58" Type="http://schemas.openxmlformats.org/officeDocument/2006/relationships/hyperlink" Target="https://www.tandfonline.com/doi/full/10.1080/15567249.2024.2308843" TargetMode="External"/><Relationship Id="rId74" Type="http://schemas.openxmlformats.org/officeDocument/2006/relationships/hyperlink" Target="mailto:taliotis@kth.se" TargetMode="External"/><Relationship Id="rId79" Type="http://schemas.openxmlformats.org/officeDocument/2006/relationships/hyperlink" Target="mailto:rts22@ic.ac.uk" TargetMode="External"/><Relationship Id="rId102" Type="http://schemas.openxmlformats.org/officeDocument/2006/relationships/hyperlink" Target="mailto:eng.aelhameed@kings.ac.kr" TargetMode="External"/><Relationship Id="rId123" Type="http://schemas.openxmlformats.org/officeDocument/2006/relationships/hyperlink" Target="mailto:kumbujosh@gmail.com" TargetMode="External"/><Relationship Id="rId128" Type="http://schemas.openxmlformats.org/officeDocument/2006/relationships/hyperlink" Target="https://www.sciencedirect.com/science/article/pii/S0301421521005462?fr=RR-2&amp;ref=pdf_download&amp;rr=9af831623be92291" TargetMode="External"/><Relationship Id="rId5" Type="http://schemas.openxmlformats.org/officeDocument/2006/relationships/hyperlink" Target="https://www.mdpi.com/2071-1050/14/23/15933" TargetMode="External"/><Relationship Id="rId90" Type="http://schemas.openxmlformats.org/officeDocument/2006/relationships/hyperlink" Target="mailto:albert.awopone@brunel.ac.uk" TargetMode="External"/><Relationship Id="rId95" Type="http://schemas.openxmlformats.org/officeDocument/2006/relationships/hyperlink" Target="mailto:nandi@kth.se" TargetMode="External"/><Relationship Id="rId22" Type="http://schemas.openxmlformats.org/officeDocument/2006/relationships/hyperlink" Target="https://www.sciencedirect.com/science/article/pii/S2211467X16300499?via%3Dihub" TargetMode="External"/><Relationship Id="rId27" Type="http://schemas.openxmlformats.org/officeDocument/2006/relationships/hyperlink" Target="https://www.sciencedirect.com/science/article/pii/S1364032120306870" TargetMode="External"/><Relationship Id="rId43" Type="http://schemas.openxmlformats.org/officeDocument/2006/relationships/hyperlink" Target="https://gspp.berkeley.edu/assets/uploads/research/pdf/Carvallo-Shaw-Avila-Kammen-EST-SWITCHKenya-2017.pdf" TargetMode="External"/><Relationship Id="rId48" Type="http://schemas.openxmlformats.org/officeDocument/2006/relationships/hyperlink" Target="https://www.tandfonline.com/doi/full/10.1080/23311916.2023.2209996" TargetMode="External"/><Relationship Id="rId64" Type="http://schemas.openxmlformats.org/officeDocument/2006/relationships/hyperlink" Target="mailto:nicolo.stevanato@polimi.it" TargetMode="External"/><Relationship Id="rId69" Type="http://schemas.openxmlformats.org/officeDocument/2006/relationships/hyperlink" Target="https://www.wartsila.com/docs/default-source/energy-docs/afeu/wartsila_mozambique_final.pdf" TargetMode="External"/><Relationship Id="rId113" Type="http://schemas.openxmlformats.org/officeDocument/2006/relationships/hyperlink" Target="mailto:francesco.dallalonga@tno.nlbob.vanderzwaan@tno.nl" TargetMode="External"/><Relationship Id="rId118" Type="http://schemas.openxmlformats.org/officeDocument/2006/relationships/hyperlink" Target="mailto:akim_salami@yahoo.fr" TargetMode="External"/><Relationship Id="rId80" Type="http://schemas.openxmlformats.org/officeDocument/2006/relationships/hyperlink" Target="mailto:pierre_meukam@yahoo.fr" TargetMode="External"/><Relationship Id="rId85" Type="http://schemas.openxmlformats.org/officeDocument/2006/relationships/hyperlink" Target="mailto:a.mondal@cgiar.org" TargetMode="External"/><Relationship Id="rId12" Type="http://schemas.openxmlformats.org/officeDocument/2006/relationships/hyperlink" Target="https://www.sciencedirect.com/science/article/pii/S0301421517301684?ref=pdf_download&amp;fr=RR-2&amp;rr=99a605881f2f0166" TargetMode="External"/><Relationship Id="rId17" Type="http://schemas.openxmlformats.org/officeDocument/2006/relationships/hyperlink" Target="https://www.sciencedirect.com/science/article/pii/S2211467X22002152" TargetMode="External"/><Relationship Id="rId33" Type="http://schemas.openxmlformats.org/officeDocument/2006/relationships/hyperlink" Target="https://www.researchgate.net/publication/327649190_Modeling_for_Power_Generation_Sector_in_Developing_Countries_Case_of_Egypt" TargetMode="External"/><Relationship Id="rId38" Type="http://schemas.openxmlformats.org/officeDocument/2006/relationships/hyperlink" Target="https://www.mdpi.com/1996-1073/14/11/3184" TargetMode="External"/><Relationship Id="rId59" Type="http://schemas.openxmlformats.org/officeDocument/2006/relationships/hyperlink" Target="mailto:rafat.alafif@boku.ac.at" TargetMode="External"/><Relationship Id="rId103" Type="http://schemas.openxmlformats.org/officeDocument/2006/relationships/hyperlink" Target="mailto:michael.dioha@terisas.ac.in" TargetMode="External"/><Relationship Id="rId108" Type="http://schemas.openxmlformats.org/officeDocument/2006/relationships/hyperlink" Target="mailto:alison.hughes@uct.ac.za" TargetMode="External"/><Relationship Id="rId124" Type="http://schemas.openxmlformats.org/officeDocument/2006/relationships/hyperlink" Target="mailto:Nouedraogo@uneca.orgOuedraogo.s.nadia@gmail.com" TargetMode="External"/><Relationship Id="rId129" Type="http://schemas.openxmlformats.org/officeDocument/2006/relationships/hyperlink" Target="mailto:vittorio.sessa@th-koeln.de" TargetMode="External"/><Relationship Id="rId54" Type="http://schemas.openxmlformats.org/officeDocument/2006/relationships/hyperlink" Target="mailto:p.lubello@ucl.ac.uk%20(Pietro%20Lubello)" TargetMode="External"/><Relationship Id="rId70" Type="http://schemas.openxmlformats.org/officeDocument/2006/relationships/hyperlink" Target="mailto:Sandor.Szabo@ec.europa.eu" TargetMode="External"/><Relationship Id="rId75" Type="http://schemas.openxmlformats.org/officeDocument/2006/relationships/hyperlink" Target="mailto:pappis@kth.se" TargetMode="External"/><Relationship Id="rId91" Type="http://schemas.openxmlformats.org/officeDocument/2006/relationships/hyperlink" Target="mailto:xavier18@ru.is" TargetMode="External"/><Relationship Id="rId96" Type="http://schemas.openxmlformats.org/officeDocument/2006/relationships/hyperlink" Target="mailto:brandb@uni-koeln.de" TargetMode="External"/><Relationship Id="rId1" Type="http://schemas.openxmlformats.org/officeDocument/2006/relationships/hyperlink" Target="https://www.sciencedirect.com/science/article/pii/S2211467X24003031?ref=pdf_download&amp;fr=RR-2&amp;rr=999b5359f95b6fab" TargetMode="External"/><Relationship Id="rId6" Type="http://schemas.openxmlformats.org/officeDocument/2006/relationships/hyperlink" Target="https://www.researchgate.net/publication/377912997_Long-term_Energy_System_Modelling_for_a_Clean_Energy_Transition_and_Improved_Energy_Security_in_Botswana%27s_Energy_Sector_using_OSeMOSYS_Open-Source_Energy_Modelling_System" TargetMode="External"/><Relationship Id="rId23" Type="http://schemas.openxmlformats.org/officeDocument/2006/relationships/hyperlink" Target="https://www.sciencedirect.com/science/article/pii/S2211467X2030167X?via%3Dihub" TargetMode="External"/><Relationship Id="rId28" Type="http://schemas.openxmlformats.org/officeDocument/2006/relationships/hyperlink" Target="https://www.balmorel.com/" TargetMode="External"/><Relationship Id="rId49" Type="http://schemas.openxmlformats.org/officeDocument/2006/relationships/hyperlink" Target="https://link-springer-com.minesparis-psl.idm.oclc.org/article/10.1186/s42269-024-01192-4" TargetMode="External"/><Relationship Id="rId114" Type="http://schemas.openxmlformats.org/officeDocument/2006/relationships/hyperlink" Target="mailto:m.mahmood-3@sms.ed.ac.ukmax.parzen@ed.ac.uk" TargetMode="External"/><Relationship Id="rId119" Type="http://schemas.openxmlformats.org/officeDocument/2006/relationships/hyperlink" Target="mailto:gardumi@kth.se" TargetMode="External"/><Relationship Id="rId44" Type="http://schemas.openxmlformats.org/officeDocument/2006/relationships/hyperlink" Target="https://www.sciencedirect.com/science/article/pii/S1755008418300565" TargetMode="External"/><Relationship Id="rId60" Type="http://schemas.openxmlformats.org/officeDocument/2006/relationships/hyperlink" Target="https://www.sciencedirect.com/science/article/pii/S0196890424012378" TargetMode="External"/><Relationship Id="rId65" Type="http://schemas.openxmlformats.org/officeDocument/2006/relationships/hyperlink" Target="https://www.sciencedirect.com/science/article/pii/S0301421525002939" TargetMode="External"/><Relationship Id="rId81" Type="http://schemas.openxmlformats.org/officeDocument/2006/relationships/hyperlink" Target="mailto:nadia.ouedraogo@un.org" TargetMode="External"/><Relationship Id="rId86" Type="http://schemas.openxmlformats.org/officeDocument/2006/relationships/hyperlink" Target="https://www.sciencedirect.com/science/article/pii/S0360544220305788?via%3Dihub" TargetMode="External"/><Relationship Id="rId130" Type="http://schemas.openxmlformats.org/officeDocument/2006/relationships/hyperlink" Target="https://www.mdpi.com/1996-1073/14/11/3338" TargetMode="External"/><Relationship Id="rId13" Type="http://schemas.openxmlformats.org/officeDocument/2006/relationships/hyperlink" Target="https://www.sciencedirect.com/science/article/pii/S1364032119308548" TargetMode="External"/><Relationship Id="rId18" Type="http://schemas.openxmlformats.org/officeDocument/2006/relationships/hyperlink" Target="https://www.sciencedirect.com/science/article/pii/S2210670721000445" TargetMode="External"/><Relationship Id="rId39" Type="http://schemas.openxmlformats.org/officeDocument/2006/relationships/hyperlink" Target="https://www.irena.org/Energy-Transition/Planning/Flextool" TargetMode="External"/><Relationship Id="rId109" Type="http://schemas.openxmlformats.org/officeDocument/2006/relationships/hyperlink" Target="mailto:hugo@independentecon.co.za" TargetMode="External"/><Relationship Id="rId34" Type="http://schemas.openxmlformats.org/officeDocument/2006/relationships/hyperlink" Target="https://www.sciencedirect.com/science/article/pii/S0360544221008720" TargetMode="External"/><Relationship Id="rId50" Type="http://schemas.openxmlformats.org/officeDocument/2006/relationships/hyperlink" Target="https://www.researchgate.net/publication/323220084_The_cost_of_achieving_South_Africa%27s_%27fair_share%27_of_global_climate_change_mitigation" TargetMode="External"/><Relationship Id="rId55" Type="http://schemas.openxmlformats.org/officeDocument/2006/relationships/hyperlink" Target="https://www.sciencedirect.com/science/article/pii/S2211467X24000191?via%3Dihub" TargetMode="External"/><Relationship Id="rId76" Type="http://schemas.openxmlformats.org/officeDocument/2006/relationships/hyperlink" Target="mailto:Flextool@irena.org" TargetMode="External"/><Relationship Id="rId97" Type="http://schemas.openxmlformats.org/officeDocument/2006/relationships/hyperlink" Target="mailto:manuel.welsch@energy.kth.se" TargetMode="External"/><Relationship Id="rId104" Type="http://schemas.openxmlformats.org/officeDocument/2006/relationships/hyperlink" Target="mailto:blessing.ugwoke@polito.it" TargetMode="External"/><Relationship Id="rId120" Type="http://schemas.openxmlformats.org/officeDocument/2006/relationships/hyperlink" Target="mailto:philipp.trotter@smithschool.ox.ac.uk" TargetMode="External"/><Relationship Id="rId125" Type="http://schemas.openxmlformats.org/officeDocument/2006/relationships/hyperlink" Target="mailto:naima.chabouni@minesparis.psl.eucharlene.barnet@minesparis.psl.euedi.assoumou@minesparis.psl.eunadia.maizi@minesparis.psl.eusandrine.selosse@minesparis.psl.eu" TargetMode="External"/><Relationship Id="rId7" Type="http://schemas.openxmlformats.org/officeDocument/2006/relationships/hyperlink" Target="https://www.sciencedirect.com/science/article/pii/S0973082621000661" TargetMode="External"/><Relationship Id="rId71" Type="http://schemas.openxmlformats.org/officeDocument/2006/relationships/hyperlink" Target="https://iopscience.iop.org/article/10.1088/1748-9326/11/8/084010" TargetMode="External"/><Relationship Id="rId92" Type="http://schemas.openxmlformats.org/officeDocument/2006/relationships/hyperlink" Target="mailto:valentinewambui@students.ku.ac.ke" TargetMode="External"/><Relationship Id="rId2" Type="http://schemas.openxmlformats.org/officeDocument/2006/relationships/hyperlink" Target="https://www.sciencedirect.com/science/article/pii/S1364032122007535?fr=RR-2&amp;ref=pdf_download&amp;rr=999b681a5e3a0212" TargetMode="External"/><Relationship Id="rId29" Type="http://schemas.openxmlformats.org/officeDocument/2006/relationships/hyperlink" Target="https://www.sciencedirect.com/science/article/pii/S2468227622000710" TargetMode="External"/><Relationship Id="rId24" Type="http://schemas.openxmlformats.org/officeDocument/2006/relationships/hyperlink" Target="https://www.sciencedirect.com/science/article/pii/S2211467X22000451?ref=pdf_download&amp;fr=RR-2&amp;rr=99c4759a3f1d463a" TargetMode="External"/><Relationship Id="rId40" Type="http://schemas.openxmlformats.org/officeDocument/2006/relationships/hyperlink" Target="https://www.mdpi.com/1996-1073/14/19/6258" TargetMode="External"/><Relationship Id="rId45" Type="http://schemas.openxmlformats.org/officeDocument/2006/relationships/hyperlink" Target="https://www.sciencedirect.com/science/article/pii/S2405844020301456" TargetMode="External"/><Relationship Id="rId66" Type="http://schemas.openxmlformats.org/officeDocument/2006/relationships/hyperlink" Target="mailto:anas.abuzayed@fau.de" TargetMode="External"/><Relationship Id="rId87" Type="http://schemas.openxmlformats.org/officeDocument/2006/relationships/hyperlink" Target="mailto:a.mondal@cgiar.org" TargetMode="External"/><Relationship Id="rId110" Type="http://schemas.openxmlformats.org/officeDocument/2006/relationships/hyperlink" Target="mailto:daniel.ewim@yahoo.com" TargetMode="External"/><Relationship Id="rId115" Type="http://schemas.openxmlformats.org/officeDocument/2006/relationships/hyperlink" Target="mailto:m.bazilian@unido.org" TargetMode="External"/><Relationship Id="rId131" Type="http://schemas.openxmlformats.org/officeDocument/2006/relationships/printerSettings" Target="../printerSettings/printerSettings7.bin"/><Relationship Id="rId61" Type="http://schemas.openxmlformats.org/officeDocument/2006/relationships/hyperlink" Target="https://www.sciencedirect.com/science/article/pii/S0360319923037709" TargetMode="External"/><Relationship Id="rId82" Type="http://schemas.openxmlformats.org/officeDocument/2006/relationships/hyperlink" Target="mailto:christoph.dallmann@tu-dresden.de,%20matthew.schmidt@tu-dresden.de" TargetMode="External"/><Relationship Id="rId19" Type="http://schemas.openxmlformats.org/officeDocument/2006/relationships/hyperlink" Target="https://www.sciencedirect.com/science/article/pii/S2211467X22002140" TargetMode="External"/><Relationship Id="rId14" Type="http://schemas.openxmlformats.org/officeDocument/2006/relationships/hyperlink" Target="https://www.sciencedirect.com/science/article/pii/S0973082625001103" TargetMode="External"/><Relationship Id="rId30" Type="http://schemas.openxmlformats.org/officeDocument/2006/relationships/hyperlink" Target="https://www.tandfonline.com/doi/full/10.1080/23311916.2017.1314065" TargetMode="External"/><Relationship Id="rId35" Type="http://schemas.openxmlformats.org/officeDocument/2006/relationships/hyperlink" Target="https://www.sciencedirect.com/science/article/pii/S1364032116306979" TargetMode="External"/><Relationship Id="rId56" Type="http://schemas.openxmlformats.org/officeDocument/2006/relationships/hyperlink" Target="https://www.researchgate.net/publication/381359940_Align_Algeria's_Energy_Diversification_Strategies_with_Energy_and_Climate_Sustainable_Development_Goals" TargetMode="External"/><Relationship Id="rId77" Type="http://schemas.openxmlformats.org/officeDocument/2006/relationships/hyperlink" Target="mailto:matija.pavievic@kuleuven.be" TargetMode="External"/><Relationship Id="rId100" Type="http://schemas.openxmlformats.org/officeDocument/2006/relationships/hyperlink" Target="mailto:mercy.john@covenantuniversity.edu.ng" TargetMode="External"/><Relationship Id="rId105" Type="http://schemas.openxmlformats.org/officeDocument/2006/relationships/hyperlink" Target="mailto:risalisu@gmail.com" TargetMode="External"/><Relationship Id="rId126" Type="http://schemas.openxmlformats.org/officeDocument/2006/relationships/hyperlink" Target="mailto:messaoudi.djilali30@gmail.commessaoudi.djilali@univ-ouargla.dz" TargetMode="External"/><Relationship Id="rId8" Type="http://schemas.openxmlformats.org/officeDocument/2006/relationships/hyperlink" Target="https://www.irena.org/Energy-Transition/Planning/SPLAT-Models-for-Africa" TargetMode="External"/><Relationship Id="rId51" Type="http://schemas.openxmlformats.org/officeDocument/2006/relationships/hyperlink" Target="https://www.irena.org/-/media/Files/IRENA/Agency/Publication/2023/Jan/IRENA_Planning_Prospects_NAfrica_2023.pdf" TargetMode="External"/><Relationship Id="rId72" Type="http://schemas.openxmlformats.org/officeDocument/2006/relationships/hyperlink" Target="https://repository.pauwes-cop.net/bitstream/handle/1/471/MEE09%20Thesis%20Report%20-NGAGOUM%20NDALLOKA%20ZITA.pdf" TargetMode="External"/><Relationship Id="rId93" Type="http://schemas.openxmlformats.org/officeDocument/2006/relationships/hyperlink" Target="mailto:dirungu@jkuat.ac.ke" TargetMode="External"/><Relationship Id="rId98" Type="http://schemas.openxmlformats.org/officeDocument/2006/relationships/hyperlink" Target="mailto:jslimani@insea.ac.ma" TargetMode="External"/><Relationship Id="rId121" Type="http://schemas.openxmlformats.org/officeDocument/2006/relationships/hyperlink" Target="mailto:omotola.adeoye.14@ucl.ac.uk" TargetMode="External"/><Relationship Id="rId3" Type="http://schemas.openxmlformats.org/officeDocument/2006/relationships/hyperlink" Target="https://www.sciencedirect.com/science/article/pii/S2211467X22002395?via%3Dihub" TargetMode="External"/><Relationship Id="rId25" Type="http://schemas.openxmlformats.org/officeDocument/2006/relationships/hyperlink" Target="https://www.sciencedirect.com/science/article/pii/S2352484724004827?via%3Dihub" TargetMode="External"/><Relationship Id="rId46" Type="http://schemas.openxmlformats.org/officeDocument/2006/relationships/hyperlink" Target="https://www.sciencedirect.com/science/article/pii/S0306261913007277" TargetMode="External"/><Relationship Id="rId67" Type="http://schemas.openxmlformats.org/officeDocument/2006/relationships/hyperlink" Target="https://www.linkedin.com/in/wallaceenergybd/" TargetMode="External"/><Relationship Id="rId116" Type="http://schemas.openxmlformats.org/officeDocument/2006/relationships/hyperlink" Target="mailto:matteovincenzo.rocco@polimi.it" TargetMode="External"/><Relationship Id="rId20" Type="http://schemas.openxmlformats.org/officeDocument/2006/relationships/hyperlink" Target="https://www.researchsquare.com/article/rs-2368899/v1" TargetMode="External"/><Relationship Id="rId41" Type="http://schemas.openxmlformats.org/officeDocument/2006/relationships/hyperlink" Target="https://www.sciencedirect.com/science/article/pii/S0957178711000774?via%3Dihub" TargetMode="External"/><Relationship Id="rId62" Type="http://schemas.openxmlformats.org/officeDocument/2006/relationships/hyperlink" Target="https://www.sciencedirect.com/science/article/pii/S0957178799000193" TargetMode="External"/><Relationship Id="rId83" Type="http://schemas.openxmlformats.org/officeDocument/2006/relationships/hyperlink" Target="mailto:dawit.habtu@aait.edu.et" TargetMode="External"/><Relationship Id="rId88" Type="http://schemas.openxmlformats.org/officeDocument/2006/relationships/hyperlink" Target="mailto:aiddoo.araba@gmail.com" TargetMode="External"/><Relationship Id="rId111" Type="http://schemas.openxmlformats.org/officeDocument/2006/relationships/hyperlink" Target="mailto:jdecarolis@ncsu.edu" TargetMode="External"/><Relationship Id="rId132" Type="http://schemas.openxmlformats.org/officeDocument/2006/relationships/table" Target="../tables/table8.xml"/><Relationship Id="rId15" Type="http://schemas.openxmlformats.org/officeDocument/2006/relationships/hyperlink" Target="https://arxiv.org/pdf/2110.10628" TargetMode="External"/><Relationship Id="rId36" Type="http://schemas.openxmlformats.org/officeDocument/2006/relationships/hyperlink" Target="https://www.sciencedirect.com/science/article/pii/S1364032116306281" TargetMode="External"/><Relationship Id="rId57" Type="http://schemas.openxmlformats.org/officeDocument/2006/relationships/hyperlink" Target="https://www.sciencedirect.com/science/article/pii/S0301421510007603" TargetMode="External"/><Relationship Id="rId106" Type="http://schemas.openxmlformats.org/officeDocument/2006/relationships/hyperlink" Target="mailto:praene@univ-reunion.fr" TargetMode="External"/><Relationship Id="rId127" Type="http://schemas.openxmlformats.org/officeDocument/2006/relationships/hyperlink" Target="mailto:edi.assoumou@mines-paristech.frflorent.mcisaac@gmail.com" TargetMode="External"/><Relationship Id="rId10" Type="http://schemas.openxmlformats.org/officeDocument/2006/relationships/hyperlink" Target="https://www.sciencedirect.com/science/article/pii/S0973082615300065" TargetMode="External"/><Relationship Id="rId31" Type="http://schemas.openxmlformats.org/officeDocument/2006/relationships/hyperlink" Target="https://ijred.cbiore.id/index.php/ijred/article/view/50104" TargetMode="External"/><Relationship Id="rId52" Type="http://schemas.openxmlformats.org/officeDocument/2006/relationships/hyperlink" Target="https://www.linkedin.com/in/pablo-carvajal-9a761784/?originalSubdomain=uk" TargetMode="External"/><Relationship Id="rId73" Type="http://schemas.openxmlformats.org/officeDocument/2006/relationships/hyperlink" Target="mailto:frwi@dtu.dk" TargetMode="External"/><Relationship Id="rId78" Type="http://schemas.openxmlformats.org/officeDocument/2006/relationships/hyperlink" Target="mailto:romain.akpahou@aims.ac.rw" TargetMode="External"/><Relationship Id="rId94" Type="http://schemas.openxmlformats.org/officeDocument/2006/relationships/hyperlink" Target="mailto:kammen@berkeley.edu" TargetMode="External"/><Relationship Id="rId99" Type="http://schemas.openxmlformats.org/officeDocument/2006/relationships/hyperlink" Target="mailto:ouchanifatimazahra.um5@gmail.com" TargetMode="External"/><Relationship Id="rId101" Type="http://schemas.openxmlformats.org/officeDocument/2006/relationships/hyperlink" Target="mailto:nnaemeka.emodi@my.jcu.edu.au" TargetMode="External"/><Relationship Id="rId122" Type="http://schemas.openxmlformats.org/officeDocument/2006/relationships/hyperlink" Target="mailto:hadun@ciu.edu.tr" TargetMode="External"/><Relationship Id="rId4" Type="http://schemas.openxmlformats.org/officeDocument/2006/relationships/hyperlink" Target="https://www.mdpi.com/1996-1073/15/14/5083" TargetMode="External"/><Relationship Id="rId9" Type="http://schemas.openxmlformats.org/officeDocument/2006/relationships/hyperlink" Target="https://www.sciencedirect.com/science/article/pii/S0196890424007982?via%3Dihub" TargetMode="External"/><Relationship Id="rId26" Type="http://schemas.openxmlformats.org/officeDocument/2006/relationships/hyperlink" Target="https://iopscience.iop.org/article/10.1088/1748-9326/aa7b29"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7A2B9-A88C-4935-A300-379143842A6F}">
  <sheetPr codeName="Feuil1">
    <tabColor rgb="FF00B050"/>
  </sheetPr>
  <dimension ref="A1:BA287"/>
  <sheetViews>
    <sheetView zoomScale="115" zoomScaleNormal="85" workbookViewId="0">
      <pane xSplit="2" ySplit="1" topLeftCell="C177" activePane="bottomRight" state="frozen"/>
      <selection pane="topRight" activeCell="C1" sqref="C1"/>
      <selection pane="bottomLeft" activeCell="A2" sqref="A2"/>
      <selection pane="bottomRight" activeCell="D178" sqref="D178"/>
    </sheetView>
  </sheetViews>
  <sheetFormatPr baseColWidth="10" defaultColWidth="9" defaultRowHeight="15" customHeight="1"/>
  <cols>
    <col min="1" max="1" width="17.1640625" style="35" customWidth="1"/>
    <col min="2" max="2" width="25.5" style="36" customWidth="1"/>
    <col min="3" max="3" width="22.33203125" style="36" customWidth="1"/>
    <col min="4" max="4" width="41.33203125" style="36" customWidth="1"/>
    <col min="5" max="5" width="13.83203125" style="36" customWidth="1"/>
    <col min="6" max="6" width="17.83203125" style="36" customWidth="1"/>
    <col min="7" max="7" width="22.1640625" style="36" customWidth="1"/>
    <col min="8" max="8" width="13.83203125" style="35" customWidth="1"/>
    <col min="9" max="9" width="22.83203125" style="35" customWidth="1"/>
    <col min="10" max="10" width="13.83203125" style="36" customWidth="1"/>
    <col min="11" max="11" width="16.33203125" style="35" customWidth="1"/>
    <col min="12" max="12" width="38.33203125" style="35" customWidth="1"/>
    <col min="13" max="13" width="58" style="36" customWidth="1"/>
    <col min="14" max="14" width="22.6640625" style="36" customWidth="1"/>
    <col min="15" max="15" width="21.6640625" style="36" customWidth="1"/>
    <col min="16" max="17" width="14.6640625" style="35" customWidth="1"/>
    <col min="18" max="18" width="26.1640625" style="63" customWidth="1"/>
    <col min="19" max="19" width="11.1640625" style="36" customWidth="1"/>
    <col min="20" max="20" width="14.6640625" style="35" customWidth="1"/>
    <col min="21" max="22" width="11.1640625" style="35" customWidth="1"/>
    <col min="23" max="23" width="13" style="35" customWidth="1"/>
    <col min="24" max="24" width="11.83203125" style="35" customWidth="1"/>
    <col min="25" max="25" width="13.33203125" style="35" customWidth="1"/>
    <col min="26" max="27" width="11.1640625" style="35" customWidth="1"/>
    <col min="28" max="28" width="26.33203125" style="35" customWidth="1"/>
    <col min="29" max="29" width="14.6640625" style="35" customWidth="1"/>
    <col min="30" max="30" width="23.33203125" style="35" customWidth="1"/>
    <col min="31" max="31" width="17.6640625" style="35" customWidth="1"/>
    <col min="32" max="33" width="14.6640625" style="35" customWidth="1"/>
    <col min="34" max="34" width="17" style="35" customWidth="1"/>
    <col min="35" max="35" width="19" style="35" customWidth="1"/>
    <col min="36" max="36" width="21.33203125" style="36" customWidth="1"/>
    <col min="37" max="40" width="17" style="35" customWidth="1"/>
    <col min="41" max="41" width="30.6640625" style="35" customWidth="1"/>
    <col min="42" max="42" width="42.33203125" style="35" customWidth="1"/>
    <col min="43" max="43" width="64.6640625" style="35" customWidth="1"/>
    <col min="44" max="44" width="25.83203125" style="35" customWidth="1"/>
    <col min="45" max="45" width="18.1640625" style="35" customWidth="1"/>
    <col min="46" max="46" width="27.33203125" style="35" customWidth="1"/>
    <col min="47" max="47" width="22.33203125" customWidth="1"/>
    <col min="48" max="48" width="23.33203125" style="36" customWidth="1"/>
    <col min="49" max="49" width="19.33203125" style="35" customWidth="1"/>
    <col min="50" max="50" width="35.1640625" style="36" customWidth="1"/>
    <col min="51" max="51" width="41.1640625" style="36" customWidth="1"/>
    <col min="52" max="52" width="31" customWidth="1"/>
    <col min="53" max="53" width="27.6640625" style="36" customWidth="1"/>
    <col min="54" max="54" width="59.6640625" style="35" customWidth="1"/>
    <col min="55" max="16384" width="9" style="35"/>
  </cols>
  <sheetData>
    <row r="1" spans="1:52" s="38" customFormat="1" ht="57" customHeight="1">
      <c r="A1" s="59" t="s">
        <v>0</v>
      </c>
      <c r="B1" s="60" t="s">
        <v>1</v>
      </c>
      <c r="C1" s="60" t="s">
        <v>2</v>
      </c>
      <c r="D1" s="60" t="s">
        <v>3</v>
      </c>
      <c r="E1" s="60" t="s">
        <v>4</v>
      </c>
      <c r="F1" s="60" t="s">
        <v>5</v>
      </c>
      <c r="G1" s="60" t="s">
        <v>6</v>
      </c>
      <c r="H1" s="60" t="s">
        <v>7</v>
      </c>
      <c r="I1" s="60" t="s">
        <v>8</v>
      </c>
      <c r="J1" s="60" t="s">
        <v>9</v>
      </c>
      <c r="K1" s="60" t="s">
        <v>10</v>
      </c>
      <c r="L1" s="60" t="s">
        <v>11</v>
      </c>
      <c r="M1" s="60" t="s">
        <v>12</v>
      </c>
      <c r="N1" s="60" t="s">
        <v>13</v>
      </c>
      <c r="O1" s="60" t="s">
        <v>14</v>
      </c>
      <c r="P1" s="60" t="s">
        <v>15</v>
      </c>
      <c r="Q1" s="60" t="s">
        <v>16</v>
      </c>
      <c r="R1" s="60" t="s">
        <v>17</v>
      </c>
      <c r="S1" s="60" t="s">
        <v>18</v>
      </c>
      <c r="T1" s="60" t="s">
        <v>19</v>
      </c>
      <c r="U1" s="60" t="s">
        <v>20</v>
      </c>
      <c r="V1" s="60" t="s">
        <v>21</v>
      </c>
      <c r="W1" s="60" t="s">
        <v>22</v>
      </c>
      <c r="X1" s="60" t="s">
        <v>23</v>
      </c>
      <c r="Y1" s="60" t="s">
        <v>24</v>
      </c>
      <c r="Z1" s="60" t="s">
        <v>25</v>
      </c>
      <c r="AA1" s="60" t="s">
        <v>26</v>
      </c>
      <c r="AB1" s="60" t="s">
        <v>27</v>
      </c>
      <c r="AC1" s="60" t="s">
        <v>28</v>
      </c>
      <c r="AD1" s="60" t="s">
        <v>29</v>
      </c>
      <c r="AE1" s="60" t="s">
        <v>30</v>
      </c>
      <c r="AF1" s="60" t="s">
        <v>31</v>
      </c>
      <c r="AG1" s="60" t="s">
        <v>32</v>
      </c>
      <c r="AH1" s="60" t="s">
        <v>33</v>
      </c>
      <c r="AI1" s="60" t="s">
        <v>34</v>
      </c>
      <c r="AJ1" s="60" t="s">
        <v>35</v>
      </c>
      <c r="AK1" s="60" t="s">
        <v>36</v>
      </c>
      <c r="AL1" s="60" t="s">
        <v>37</v>
      </c>
      <c r="AM1" s="60" t="s">
        <v>38</v>
      </c>
      <c r="AN1" s="60" t="s">
        <v>39</v>
      </c>
      <c r="AO1" s="60" t="s">
        <v>40</v>
      </c>
      <c r="AP1" s="60" t="s">
        <v>41</v>
      </c>
      <c r="AQ1" s="60" t="s">
        <v>42</v>
      </c>
      <c r="AR1" s="60" t="s">
        <v>43</v>
      </c>
      <c r="AS1" s="60" t="s">
        <v>44</v>
      </c>
      <c r="AT1" s="60" t="s">
        <v>45</v>
      </c>
      <c r="AU1" s="60" t="s">
        <v>46</v>
      </c>
      <c r="AV1" s="60" t="s">
        <v>47</v>
      </c>
      <c r="AW1" s="60" t="s">
        <v>48</v>
      </c>
      <c r="AX1" s="60" t="s">
        <v>49</v>
      </c>
      <c r="AY1" s="60" t="s">
        <v>50</v>
      </c>
      <c r="AZ1" s="61" t="s">
        <v>51</v>
      </c>
    </row>
    <row r="2" spans="1:52" s="38" customFormat="1" ht="190.5" customHeight="1">
      <c r="A2" s="81">
        <v>1</v>
      </c>
      <c r="B2" s="82" t="s">
        <v>52</v>
      </c>
      <c r="C2" s="82" t="s">
        <v>53</v>
      </c>
      <c r="D2" s="82" t="s">
        <v>54</v>
      </c>
      <c r="E2" s="82">
        <v>2021</v>
      </c>
      <c r="F2" s="82" t="s">
        <v>55</v>
      </c>
      <c r="G2" s="82" t="s">
        <v>56</v>
      </c>
      <c r="H2" s="82" t="s">
        <v>57</v>
      </c>
      <c r="I2" s="82" t="str">
        <f t="array" ref="I2">_xlfn.TEXTJOIN(",", TRUE, IF(Table4[study_id]=Table3[[#This Row],[study_id]], Table4[iso_code], ""))</f>
        <v>DZ,AO,BJ,BW,BF,BI,CM,CF,TD,KM,CG,CD,DJ,EG,GQ,ER,ET,GA,GM,GH,GN,GW,CI,KE,LS,LR,LY,MG,MW,ML,MR,MU,MA,MZ,NA,NE,NG,RW,ST,SN,SC,SL,SO,ZA,SS,SD,SZ,TZ,TG,TN,UG,ZM,ZW</v>
      </c>
      <c r="J2" s="82">
        <f>COUNTIF(study_countries!A:A,A2)</f>
        <v>53</v>
      </c>
      <c r="K2" s="82" t="s">
        <v>58</v>
      </c>
      <c r="L2" s="82" t="s">
        <v>59</v>
      </c>
      <c r="M2" s="82" t="s">
        <v>60</v>
      </c>
      <c r="N2" s="82">
        <v>2010</v>
      </c>
      <c r="O2" s="82">
        <v>2050</v>
      </c>
      <c r="P2" s="82" t="s">
        <v>61</v>
      </c>
      <c r="Q2" s="82" t="s">
        <v>62</v>
      </c>
      <c r="R2" s="82" t="s">
        <v>63</v>
      </c>
      <c r="S2" s="82" t="s">
        <v>64</v>
      </c>
      <c r="T2" s="82" t="s">
        <v>64</v>
      </c>
      <c r="U2" s="82" t="s">
        <v>64</v>
      </c>
      <c r="V2" s="82" t="s">
        <v>65</v>
      </c>
      <c r="W2" s="82" t="s">
        <v>65</v>
      </c>
      <c r="X2" s="82" t="s">
        <v>65</v>
      </c>
      <c r="Y2" s="82" t="s">
        <v>64</v>
      </c>
      <c r="Z2" s="82" t="s">
        <v>65</v>
      </c>
      <c r="AA2" s="82" t="s">
        <v>65</v>
      </c>
      <c r="AB2" s="82" t="s">
        <v>66</v>
      </c>
      <c r="AC2" s="82" t="s">
        <v>67</v>
      </c>
      <c r="AD2" s="82" t="s">
        <v>68</v>
      </c>
      <c r="AE2" s="82" t="s">
        <v>64</v>
      </c>
      <c r="AF2" s="82" t="s">
        <v>64</v>
      </c>
      <c r="AG2" s="82" t="s">
        <v>65</v>
      </c>
      <c r="AH2" s="82" t="s">
        <v>65</v>
      </c>
      <c r="AI2" s="82" t="s">
        <v>69</v>
      </c>
      <c r="AJ2" s="82" t="s">
        <v>65</v>
      </c>
      <c r="AK2" s="82" t="s">
        <v>65</v>
      </c>
      <c r="AL2" s="82" t="s">
        <v>65</v>
      </c>
      <c r="AM2" s="82" t="s">
        <v>65</v>
      </c>
      <c r="AN2" s="82" t="s">
        <v>65</v>
      </c>
      <c r="AO2" s="82" t="s">
        <v>70</v>
      </c>
      <c r="AP2" s="82" t="s">
        <v>71</v>
      </c>
      <c r="AQ2" s="82" t="s">
        <v>72</v>
      </c>
      <c r="AR2" s="82" t="s">
        <v>73</v>
      </c>
      <c r="AS2" s="82" t="s">
        <v>65</v>
      </c>
      <c r="AT2" s="82" t="s">
        <v>74</v>
      </c>
      <c r="AU2" s="82" t="s">
        <v>65</v>
      </c>
      <c r="AV2" s="82" t="s">
        <v>75</v>
      </c>
      <c r="AW2" s="82" t="s">
        <v>65</v>
      </c>
      <c r="AX2" s="82"/>
      <c r="AY2" s="22" t="s">
        <v>76</v>
      </c>
      <c r="AZ2" s="84" t="s">
        <v>77</v>
      </c>
    </row>
    <row r="3" spans="1:52" s="38" customFormat="1" ht="145.5" customHeight="1">
      <c r="A3" s="81">
        <v>2</v>
      </c>
      <c r="B3" s="82" t="s">
        <v>78</v>
      </c>
      <c r="C3" s="82" t="s">
        <v>79</v>
      </c>
      <c r="D3" s="82" t="s">
        <v>80</v>
      </c>
      <c r="E3" s="82">
        <v>2018</v>
      </c>
      <c r="F3" s="82" t="s">
        <v>55</v>
      </c>
      <c r="G3" s="82" t="s">
        <v>81</v>
      </c>
      <c r="H3" s="82" t="s">
        <v>57</v>
      </c>
      <c r="I3" s="82" t="str">
        <f t="array" ref="I3">_xlfn.TEXTJOIN(",", TRUE, IF(Table4[study_id]=Table3[[#This Row],[study_id]], Table4[iso_code], ""))</f>
        <v>DZ,AO,BJ,BW,BF,BI,CV,CM,CF,TD,KM,CD,CG,DJ,EG,GQ,ER,SZ,ET,GA,GM,GH,GN,GW,CI,KE,LS,LR,LY,MG,MW,ML,MR,MU,MA,MZ,NA,NE,NG,RW,ST,SN,SC,SL,SO,ZA,SS,SD,TZ,TG,TN,UG,ZM,ZW</v>
      </c>
      <c r="J3" s="82">
        <f>COUNTIF(study_countries!A:A,A3)</f>
        <v>54</v>
      </c>
      <c r="K3" s="82" t="s">
        <v>58</v>
      </c>
      <c r="L3" s="82" t="s">
        <v>82</v>
      </c>
      <c r="M3" s="82" t="s">
        <v>83</v>
      </c>
      <c r="N3" s="82">
        <v>2016</v>
      </c>
      <c r="O3" s="82">
        <v>2030</v>
      </c>
      <c r="P3" s="82" t="s">
        <v>61</v>
      </c>
      <c r="Q3" s="82" t="s">
        <v>84</v>
      </c>
      <c r="R3" s="82" t="s">
        <v>85</v>
      </c>
      <c r="S3" s="82" t="s">
        <v>64</v>
      </c>
      <c r="T3" s="82" t="s">
        <v>64</v>
      </c>
      <c r="U3" s="82" t="s">
        <v>64</v>
      </c>
      <c r="V3" s="82" t="s">
        <v>64</v>
      </c>
      <c r="W3" s="82" t="s">
        <v>64</v>
      </c>
      <c r="X3" s="82" t="s">
        <v>64</v>
      </c>
      <c r="Y3" s="82" t="s">
        <v>64</v>
      </c>
      <c r="Z3" s="82" t="s">
        <v>65</v>
      </c>
      <c r="AA3" s="82" t="s">
        <v>64</v>
      </c>
      <c r="AB3" s="82" t="s">
        <v>86</v>
      </c>
      <c r="AC3" s="82" t="s">
        <v>87</v>
      </c>
      <c r="AD3" s="82" t="s">
        <v>88</v>
      </c>
      <c r="AE3" s="82" t="s">
        <v>64</v>
      </c>
      <c r="AF3" s="82" t="s">
        <v>64</v>
      </c>
      <c r="AG3" s="82" t="s">
        <v>65</v>
      </c>
      <c r="AH3" s="82" t="s">
        <v>65</v>
      </c>
      <c r="AI3" s="82" t="s">
        <v>89</v>
      </c>
      <c r="AJ3" s="82" t="s">
        <v>65</v>
      </c>
      <c r="AK3" s="82" t="s">
        <v>65</v>
      </c>
      <c r="AL3" s="82" t="s">
        <v>65</v>
      </c>
      <c r="AM3" s="82" t="s">
        <v>64</v>
      </c>
      <c r="AN3" s="82" t="s">
        <v>65</v>
      </c>
      <c r="AO3" s="82" t="s">
        <v>90</v>
      </c>
      <c r="AP3" s="82" t="s">
        <v>91</v>
      </c>
      <c r="AQ3" s="82" t="s">
        <v>92</v>
      </c>
      <c r="AR3" s="82" t="s">
        <v>93</v>
      </c>
      <c r="AS3" s="82" t="s">
        <v>65</v>
      </c>
      <c r="AT3" s="82" t="s">
        <v>94</v>
      </c>
      <c r="AU3" s="82" t="s">
        <v>64</v>
      </c>
      <c r="AV3" s="82" t="s">
        <v>75</v>
      </c>
      <c r="AW3" s="82" t="s">
        <v>64</v>
      </c>
      <c r="AX3" s="82" t="s">
        <v>95</v>
      </c>
      <c r="AY3" s="83" t="s">
        <v>96</v>
      </c>
      <c r="AZ3" s="84" t="s">
        <v>75</v>
      </c>
    </row>
    <row r="4" spans="1:52" s="38" customFormat="1" ht="138" customHeight="1">
      <c r="A4" s="81">
        <v>3</v>
      </c>
      <c r="B4" s="82" t="s">
        <v>97</v>
      </c>
      <c r="C4" s="82" t="s">
        <v>98</v>
      </c>
      <c r="D4" s="82" t="s">
        <v>99</v>
      </c>
      <c r="E4" s="82">
        <v>2025</v>
      </c>
      <c r="F4" s="82" t="s">
        <v>55</v>
      </c>
      <c r="G4" s="82" t="s">
        <v>100</v>
      </c>
      <c r="H4" s="82" t="s">
        <v>101</v>
      </c>
      <c r="I4" s="82" t="str">
        <f t="array" ref="I4">_xlfn.TEXTJOIN(",", TRUE, IF(Table4[study_id]=Table3[[#This Row],[study_id]], Table4[iso_code], ""))</f>
        <v>DZ,AO,BJ,BW,BF,BI,CM,CF,TD,CD,CG,DJ,EG,GQ,ER,SZ,ET,GA,GM,GH,GN,GW,CI,KE,LS,LR,LY,MW,ML,MR,MA,MZ,NA,NE,NG,RW,SN,SL,SO,ZA,SS,SD,TZ,TG,TN,UG,ZM,ZW</v>
      </c>
      <c r="J4" s="82">
        <f>COUNTIF(study_countries!A:A,A4)</f>
        <v>48</v>
      </c>
      <c r="K4" s="82" t="s">
        <v>58</v>
      </c>
      <c r="L4" s="82" t="s">
        <v>102</v>
      </c>
      <c r="M4" s="82" t="s">
        <v>103</v>
      </c>
      <c r="N4" s="82">
        <v>2019</v>
      </c>
      <c r="O4" s="82">
        <v>2030</v>
      </c>
      <c r="P4" s="82" t="s">
        <v>61</v>
      </c>
      <c r="Q4" s="82" t="s">
        <v>84</v>
      </c>
      <c r="R4" s="82" t="s">
        <v>85</v>
      </c>
      <c r="S4" s="82" t="s">
        <v>64</v>
      </c>
      <c r="T4" s="82" t="s">
        <v>64</v>
      </c>
      <c r="U4" s="82" t="s">
        <v>64</v>
      </c>
      <c r="V4" s="82" t="s">
        <v>65</v>
      </c>
      <c r="W4" s="82" t="s">
        <v>64</v>
      </c>
      <c r="X4" s="82" t="s">
        <v>64</v>
      </c>
      <c r="Y4" s="82" t="s">
        <v>64</v>
      </c>
      <c r="Z4" s="82" t="s">
        <v>65</v>
      </c>
      <c r="AA4" s="82" t="s">
        <v>65</v>
      </c>
      <c r="AB4" s="82" t="s">
        <v>66</v>
      </c>
      <c r="AC4" s="82" t="s">
        <v>104</v>
      </c>
      <c r="AD4" s="82" t="s">
        <v>68</v>
      </c>
      <c r="AE4" s="82" t="s">
        <v>64</v>
      </c>
      <c r="AF4" s="82" t="s">
        <v>64</v>
      </c>
      <c r="AG4" s="82" t="s">
        <v>65</v>
      </c>
      <c r="AH4" s="82" t="s">
        <v>65</v>
      </c>
      <c r="AI4" s="82" t="s">
        <v>105</v>
      </c>
      <c r="AJ4" s="82" t="s">
        <v>65</v>
      </c>
      <c r="AK4" s="82" t="s">
        <v>65</v>
      </c>
      <c r="AL4" s="82" t="s">
        <v>65</v>
      </c>
      <c r="AM4" s="82" t="s">
        <v>64</v>
      </c>
      <c r="AN4" s="82" t="s">
        <v>65</v>
      </c>
      <c r="AO4" s="82" t="s">
        <v>106</v>
      </c>
      <c r="AP4" s="82" t="s">
        <v>107</v>
      </c>
      <c r="AQ4" s="82" t="s">
        <v>108</v>
      </c>
      <c r="AR4" s="82" t="s">
        <v>109</v>
      </c>
      <c r="AS4" s="82" t="s">
        <v>65</v>
      </c>
      <c r="AT4" s="82" t="s">
        <v>110</v>
      </c>
      <c r="AU4" s="82" t="s">
        <v>65</v>
      </c>
      <c r="AV4" s="82" t="s">
        <v>75</v>
      </c>
      <c r="AW4" s="82" t="s">
        <v>65</v>
      </c>
      <c r="AX4" s="82"/>
      <c r="AY4" s="83" t="s">
        <v>111</v>
      </c>
      <c r="AZ4" s="84" t="s">
        <v>112</v>
      </c>
    </row>
    <row r="5" spans="1:52" s="39" customFormat="1" ht="236.25" customHeight="1">
      <c r="A5" s="81">
        <v>4</v>
      </c>
      <c r="B5" s="82" t="s">
        <v>113</v>
      </c>
      <c r="C5" s="82" t="s">
        <v>114</v>
      </c>
      <c r="D5" s="82" t="s">
        <v>115</v>
      </c>
      <c r="E5" s="82">
        <v>2021</v>
      </c>
      <c r="F5" s="82" t="s">
        <v>55</v>
      </c>
      <c r="G5" s="82" t="s">
        <v>116</v>
      </c>
      <c r="H5" s="82" t="s">
        <v>57</v>
      </c>
      <c r="I5" s="82" t="str">
        <f t="array" ref="I5">_xlfn.TEXTJOIN(",", TRUE, IF(Table4[study_id]=Table3[[#This Row],[study_id]], Table4[iso_code], ""))</f>
        <v>DZ,AO,BJ,BW,BF,BI,CV,CM,CF,TD,KM,CD,CG,DJ,EG,GQ,ER,SZ,ET,GA,GM,GH,GN,GW,CI,KE,LS,LR,LY,MG,MW,ML,MR,MU,MA,MZ,NA,NE,NG,RW,ST,SN,SC,SL,SO,ZA,SS,SD,TZ,TG,TN,UG,ZM,ZW</v>
      </c>
      <c r="J5" s="82">
        <f>COUNTIF(study_countries!A:A,A5)</f>
        <v>54</v>
      </c>
      <c r="K5" s="82" t="s">
        <v>58</v>
      </c>
      <c r="L5" s="82" t="s">
        <v>117</v>
      </c>
      <c r="M5" s="82" t="s">
        <v>118</v>
      </c>
      <c r="N5" s="82">
        <v>2021</v>
      </c>
      <c r="O5" s="82">
        <v>2050</v>
      </c>
      <c r="P5" s="82" t="s">
        <v>61</v>
      </c>
      <c r="Q5" s="82" t="s">
        <v>84</v>
      </c>
      <c r="R5" s="82" t="s">
        <v>75</v>
      </c>
      <c r="S5" s="82" t="s">
        <v>64</v>
      </c>
      <c r="T5" s="82" t="s">
        <v>64</v>
      </c>
      <c r="U5" s="82" t="s">
        <v>64</v>
      </c>
      <c r="V5" s="82" t="s">
        <v>65</v>
      </c>
      <c r="W5" s="82" t="s">
        <v>65</v>
      </c>
      <c r="X5" s="82" t="s">
        <v>65</v>
      </c>
      <c r="Y5" s="82" t="s">
        <v>64</v>
      </c>
      <c r="Z5" s="82" t="s">
        <v>64</v>
      </c>
      <c r="AA5" s="82" t="s">
        <v>65</v>
      </c>
      <c r="AB5" s="82" t="s">
        <v>66</v>
      </c>
      <c r="AC5" s="82" t="s">
        <v>104</v>
      </c>
      <c r="AD5" s="82" t="s">
        <v>68</v>
      </c>
      <c r="AE5" s="82" t="s">
        <v>64</v>
      </c>
      <c r="AF5" s="82" t="s">
        <v>65</v>
      </c>
      <c r="AG5" s="82" t="s">
        <v>65</v>
      </c>
      <c r="AH5" s="82" t="s">
        <v>64</v>
      </c>
      <c r="AI5" s="82" t="s">
        <v>119</v>
      </c>
      <c r="AJ5" s="82" t="s">
        <v>65</v>
      </c>
      <c r="AK5" s="82" t="s">
        <v>65</v>
      </c>
      <c r="AL5" s="82" t="s">
        <v>65</v>
      </c>
      <c r="AM5" s="82" t="s">
        <v>65</v>
      </c>
      <c r="AN5" s="82" t="s">
        <v>64</v>
      </c>
      <c r="AO5" s="82" t="s">
        <v>120</v>
      </c>
      <c r="AP5" s="82" t="s">
        <v>121</v>
      </c>
      <c r="AQ5" s="82" t="s">
        <v>122</v>
      </c>
      <c r="AR5" s="82" t="s">
        <v>123</v>
      </c>
      <c r="AS5" s="82" t="s">
        <v>65</v>
      </c>
      <c r="AT5" s="82" t="s">
        <v>110</v>
      </c>
      <c r="AU5" s="82" t="s">
        <v>65</v>
      </c>
      <c r="AV5" s="82" t="s">
        <v>75</v>
      </c>
      <c r="AW5" s="82" t="s">
        <v>65</v>
      </c>
      <c r="AX5" s="82"/>
      <c r="AY5" s="83" t="s">
        <v>124</v>
      </c>
      <c r="AZ5" s="84" t="s">
        <v>125</v>
      </c>
    </row>
    <row r="6" spans="1:52" s="39" customFormat="1" ht="213" customHeight="1">
      <c r="A6" s="81">
        <v>5</v>
      </c>
      <c r="B6" s="82" t="s">
        <v>126</v>
      </c>
      <c r="C6" s="82" t="s">
        <v>127</v>
      </c>
      <c r="D6" s="82" t="s">
        <v>128</v>
      </c>
      <c r="E6" s="82">
        <v>2016</v>
      </c>
      <c r="F6" s="82" t="s">
        <v>55</v>
      </c>
      <c r="G6" s="82" t="s">
        <v>129</v>
      </c>
      <c r="H6" s="82" t="s">
        <v>57</v>
      </c>
      <c r="I6" s="82" t="str">
        <f t="array" ref="I6">_xlfn.TEXTJOIN(",", TRUE, IF(Table4[study_id]=Table3[[#This Row],[study_id]], Table4[iso_code], ""))</f>
        <v>AO,BF,BI,BJ,BW,CD,CF,CG,CI,CM,DJ,DZ,EG,ER,ET,GA,GH,GM,GN,GQ,GW,KE,LR,LS,LY,MA,ML,MR,MW,MZ,NA,NE,NG,RW,SD,SL,SN,SO,SZ,TD,TG,TN,TZ,UG,ZA,ZM,ZW</v>
      </c>
      <c r="J6" s="82">
        <f>COUNTIF(study_countries!A:A,A6)</f>
        <v>47</v>
      </c>
      <c r="K6" s="82" t="s">
        <v>58</v>
      </c>
      <c r="L6" s="82" t="s">
        <v>130</v>
      </c>
      <c r="M6" s="82" t="s">
        <v>131</v>
      </c>
      <c r="N6" s="82">
        <v>2010</v>
      </c>
      <c r="O6" s="82">
        <v>2040</v>
      </c>
      <c r="P6" s="82" t="s">
        <v>61</v>
      </c>
      <c r="Q6" s="82" t="s">
        <v>84</v>
      </c>
      <c r="R6" s="82" t="s">
        <v>63</v>
      </c>
      <c r="S6" s="82" t="s">
        <v>64</v>
      </c>
      <c r="T6" s="82" t="s">
        <v>64</v>
      </c>
      <c r="U6" s="82" t="s">
        <v>64</v>
      </c>
      <c r="V6" s="82" t="s">
        <v>64</v>
      </c>
      <c r="W6" s="82" t="s">
        <v>64</v>
      </c>
      <c r="X6" s="82" t="s">
        <v>65</v>
      </c>
      <c r="Y6" s="82" t="s">
        <v>64</v>
      </c>
      <c r="Z6" s="82" t="s">
        <v>65</v>
      </c>
      <c r="AA6" s="82" t="s">
        <v>64</v>
      </c>
      <c r="AB6" s="82" t="s">
        <v>66</v>
      </c>
      <c r="AC6" s="82" t="s">
        <v>104</v>
      </c>
      <c r="AD6" s="82" t="s">
        <v>68</v>
      </c>
      <c r="AE6" s="82" t="s">
        <v>64</v>
      </c>
      <c r="AF6" s="82" t="s">
        <v>64</v>
      </c>
      <c r="AG6" s="82" t="s">
        <v>65</v>
      </c>
      <c r="AH6" s="82" t="s">
        <v>65</v>
      </c>
      <c r="AI6" s="82" t="s">
        <v>89</v>
      </c>
      <c r="AJ6" s="82" t="s">
        <v>65</v>
      </c>
      <c r="AK6" s="82" t="s">
        <v>65</v>
      </c>
      <c r="AL6" s="82" t="s">
        <v>65</v>
      </c>
      <c r="AM6" s="82" t="s">
        <v>64</v>
      </c>
      <c r="AN6" s="82" t="s">
        <v>64</v>
      </c>
      <c r="AO6" s="82" t="s">
        <v>132</v>
      </c>
      <c r="AP6" s="82" t="s">
        <v>133</v>
      </c>
      <c r="AQ6" s="82" t="s">
        <v>134</v>
      </c>
      <c r="AR6" s="82" t="s">
        <v>135</v>
      </c>
      <c r="AS6" s="82" t="s">
        <v>136</v>
      </c>
      <c r="AT6" s="82" t="s">
        <v>137</v>
      </c>
      <c r="AU6" s="82" t="s">
        <v>65</v>
      </c>
      <c r="AV6" s="85">
        <v>0.05</v>
      </c>
      <c r="AW6" s="82" t="s">
        <v>65</v>
      </c>
      <c r="AX6" s="82"/>
      <c r="AY6" s="83" t="s">
        <v>138</v>
      </c>
      <c r="AZ6" s="84" t="s">
        <v>139</v>
      </c>
    </row>
    <row r="7" spans="1:52" s="39" customFormat="1" ht="214.5" customHeight="1">
      <c r="A7" s="81">
        <v>6</v>
      </c>
      <c r="B7" s="82" t="s">
        <v>140</v>
      </c>
      <c r="C7" s="82" t="s">
        <v>141</v>
      </c>
      <c r="D7" s="82" t="s">
        <v>142</v>
      </c>
      <c r="E7" s="82">
        <v>2022</v>
      </c>
      <c r="F7" s="82" t="s">
        <v>55</v>
      </c>
      <c r="G7" s="82" t="s">
        <v>143</v>
      </c>
      <c r="H7" s="82" t="s">
        <v>57</v>
      </c>
      <c r="I7" s="82" t="str">
        <f t="array" ref="I7">_xlfn.TEXTJOIN(",", TRUE, IF(Table4[study_id]=Table3[[#This Row],[study_id]], Table4[iso_code], ""))</f>
        <v>DZ,AO,BJ,BW,BF,BI,CM,CF,TD,CD,CG,DJ,EG,GQ,ER,SZ,ET,GA,GM,GH,GN,GW,CI,KE,LS,LR,LY,MW,ML,MR,MA,MZ,NA,NE,NG,RW,SN,SL,SO,ZA,SS,SD,TZ,TG,TN,UG,ZM,ZW</v>
      </c>
      <c r="J7" s="82">
        <f>COUNTIF(study_countries!A:A,A7)</f>
        <v>48</v>
      </c>
      <c r="K7" s="82" t="s">
        <v>58</v>
      </c>
      <c r="L7" s="82" t="s">
        <v>144</v>
      </c>
      <c r="M7" s="82" t="s">
        <v>145</v>
      </c>
      <c r="N7" s="82">
        <v>2015</v>
      </c>
      <c r="O7" s="82">
        <v>2065</v>
      </c>
      <c r="P7" s="82" t="s">
        <v>61</v>
      </c>
      <c r="Q7" s="82" t="s">
        <v>84</v>
      </c>
      <c r="R7" s="82" t="s">
        <v>63</v>
      </c>
      <c r="S7" s="82" t="s">
        <v>64</v>
      </c>
      <c r="T7" s="82" t="s">
        <v>64</v>
      </c>
      <c r="U7" s="82" t="s">
        <v>64</v>
      </c>
      <c r="V7" s="82" t="s">
        <v>64</v>
      </c>
      <c r="W7" s="82" t="s">
        <v>64</v>
      </c>
      <c r="X7" s="82" t="s">
        <v>64</v>
      </c>
      <c r="Y7" s="82" t="s">
        <v>64</v>
      </c>
      <c r="Z7" s="82" t="s">
        <v>65</v>
      </c>
      <c r="AA7" s="82" t="s">
        <v>64</v>
      </c>
      <c r="AB7" s="82" t="s">
        <v>146</v>
      </c>
      <c r="AC7" s="82" t="s">
        <v>104</v>
      </c>
      <c r="AD7" s="82" t="s">
        <v>68</v>
      </c>
      <c r="AE7" s="82" t="s">
        <v>64</v>
      </c>
      <c r="AF7" s="82" t="s">
        <v>64</v>
      </c>
      <c r="AG7" s="82" t="s">
        <v>64</v>
      </c>
      <c r="AH7" s="82" t="s">
        <v>65</v>
      </c>
      <c r="AI7" s="82" t="s">
        <v>89</v>
      </c>
      <c r="AJ7" s="82" t="s">
        <v>65</v>
      </c>
      <c r="AK7" s="82" t="s">
        <v>64</v>
      </c>
      <c r="AL7" s="82" t="s">
        <v>65</v>
      </c>
      <c r="AM7" s="82" t="s">
        <v>64</v>
      </c>
      <c r="AN7" s="82" t="s">
        <v>64</v>
      </c>
      <c r="AO7" s="82" t="s">
        <v>147</v>
      </c>
      <c r="AP7" s="82" t="s">
        <v>148</v>
      </c>
      <c r="AQ7" s="82" t="s">
        <v>149</v>
      </c>
      <c r="AR7" s="82" t="s">
        <v>150</v>
      </c>
      <c r="AS7" s="82" t="s">
        <v>65</v>
      </c>
      <c r="AT7" s="82" t="s">
        <v>151</v>
      </c>
      <c r="AU7" s="82" t="s">
        <v>65</v>
      </c>
      <c r="AV7" s="82" t="s">
        <v>75</v>
      </c>
      <c r="AW7" s="82" t="s">
        <v>65</v>
      </c>
      <c r="AX7" s="82"/>
      <c r="AY7" s="83" t="s">
        <v>152</v>
      </c>
      <c r="AZ7" s="84" t="s">
        <v>153</v>
      </c>
    </row>
    <row r="8" spans="1:52" s="39" customFormat="1" ht="261" customHeight="1">
      <c r="A8" s="81">
        <v>7</v>
      </c>
      <c r="B8" s="82" t="s">
        <v>154</v>
      </c>
      <c r="C8" s="82" t="s">
        <v>155</v>
      </c>
      <c r="D8" s="82" t="s">
        <v>156</v>
      </c>
      <c r="E8" s="82">
        <v>2024</v>
      </c>
      <c r="F8" s="82" t="s">
        <v>55</v>
      </c>
      <c r="G8" s="82" t="s">
        <v>129</v>
      </c>
      <c r="H8" s="82" t="s">
        <v>57</v>
      </c>
      <c r="I8" s="82" t="str">
        <f t="array" ref="I8">_xlfn.TEXTJOIN(",", TRUE, IF(Table4[study_id]=Table3[[#This Row],[study_id]], Table4[iso_code], ""))</f>
        <v>DZ,AO,BJ,BW,BF,BI,CM,CF,TD,CD,CG,DJ,EG,GQ,ER,SZ,ET,GA,GM,GH,GN,GW,CI,KE,LS,LR,LY,MW,ML,MR,MA,MZ,NA,NE,NG,RW,SN,SL,SO,ZA,SS,SD,TZ,TG,TN,UG,ZM,ZW</v>
      </c>
      <c r="J8" s="82">
        <f>COUNTIF(study_countries!A:A,A8)</f>
        <v>48</v>
      </c>
      <c r="K8" s="82" t="s">
        <v>58</v>
      </c>
      <c r="L8" s="82" t="s">
        <v>157</v>
      </c>
      <c r="M8" s="82" t="s">
        <v>158</v>
      </c>
      <c r="N8" s="82">
        <v>2020</v>
      </c>
      <c r="O8" s="82">
        <v>2040</v>
      </c>
      <c r="P8" s="82" t="s">
        <v>159</v>
      </c>
      <c r="Q8" s="82" t="s">
        <v>84</v>
      </c>
      <c r="R8" s="82" t="s">
        <v>85</v>
      </c>
      <c r="S8" s="82" t="s">
        <v>64</v>
      </c>
      <c r="T8" s="82" t="s">
        <v>64</v>
      </c>
      <c r="U8" s="82" t="s">
        <v>64</v>
      </c>
      <c r="V8" s="82" t="s">
        <v>64</v>
      </c>
      <c r="W8" s="82" t="s">
        <v>64</v>
      </c>
      <c r="X8" s="82" t="s">
        <v>64</v>
      </c>
      <c r="Y8" s="82" t="s">
        <v>64</v>
      </c>
      <c r="Z8" s="82" t="s">
        <v>64</v>
      </c>
      <c r="AA8" s="82" t="s">
        <v>64</v>
      </c>
      <c r="AB8" s="82" t="s">
        <v>66</v>
      </c>
      <c r="AC8" s="82" t="s">
        <v>87</v>
      </c>
      <c r="AD8" s="82" t="s">
        <v>160</v>
      </c>
      <c r="AE8" s="82" t="s">
        <v>64</v>
      </c>
      <c r="AF8" s="82" t="s">
        <v>64</v>
      </c>
      <c r="AG8" s="82" t="s">
        <v>65</v>
      </c>
      <c r="AH8" s="82" t="s">
        <v>64</v>
      </c>
      <c r="AI8" s="82" t="s">
        <v>89</v>
      </c>
      <c r="AJ8" s="82" t="s">
        <v>65</v>
      </c>
      <c r="AK8" s="82" t="s">
        <v>65</v>
      </c>
      <c r="AL8" s="82" t="s">
        <v>65</v>
      </c>
      <c r="AM8" s="82" t="s">
        <v>64</v>
      </c>
      <c r="AN8" s="82" t="s">
        <v>64</v>
      </c>
      <c r="AO8" s="82" t="s">
        <v>161</v>
      </c>
      <c r="AP8" s="82" t="s">
        <v>162</v>
      </c>
      <c r="AQ8" s="82" t="s">
        <v>163</v>
      </c>
      <c r="AR8" s="82" t="s">
        <v>164</v>
      </c>
      <c r="AS8" s="82" t="s">
        <v>65</v>
      </c>
      <c r="AT8" s="82" t="s">
        <v>165</v>
      </c>
      <c r="AU8" s="82" t="s">
        <v>64</v>
      </c>
      <c r="AV8" s="85">
        <v>0.1</v>
      </c>
      <c r="AW8" s="82" t="s">
        <v>64</v>
      </c>
      <c r="AX8" s="82" t="s">
        <v>166</v>
      </c>
      <c r="AY8" s="83" t="s">
        <v>167</v>
      </c>
      <c r="AZ8" s="84" t="s">
        <v>154</v>
      </c>
    </row>
    <row r="9" spans="1:52" s="39" customFormat="1" ht="261" customHeight="1">
      <c r="A9" s="81">
        <v>8</v>
      </c>
      <c r="B9" s="82" t="s">
        <v>154</v>
      </c>
      <c r="C9" s="82" t="s">
        <v>168</v>
      </c>
      <c r="D9" s="82" t="s">
        <v>169</v>
      </c>
      <c r="E9" s="82">
        <v>2018</v>
      </c>
      <c r="F9" s="82" t="s">
        <v>55</v>
      </c>
      <c r="G9" s="82" t="s">
        <v>129</v>
      </c>
      <c r="H9" s="82" t="s">
        <v>57</v>
      </c>
      <c r="I9" s="82" t="str">
        <f t="array" ref="I9">_xlfn.TEXTJOIN(",", TRUE, IF(Table4[study_id]=Table3[[#This Row],[study_id]], Table4[iso_code], ""))</f>
        <v>DZ,AO,BJ,BW,BF,BI,CM,CF,TD,CD,CG,DJ,EG,GQ,ER,SZ,ET,GA,GM,GH,GN,GW,CI,KE,LS,LR,LY,MW,ML,MR,MA,MZ,NA,NE,NG,RW,SN,SL,SO,ZA,SS,SD,TZ,TG,TN,UG,ZM,ZW</v>
      </c>
      <c r="J9" s="82">
        <f>COUNTIF(study_countries!A:A,A9)</f>
        <v>48</v>
      </c>
      <c r="K9" s="82" t="s">
        <v>58</v>
      </c>
      <c r="L9" s="82" t="s">
        <v>170</v>
      </c>
      <c r="M9" s="82" t="s">
        <v>171</v>
      </c>
      <c r="N9" s="82">
        <v>2010</v>
      </c>
      <c r="O9" s="82">
        <v>2030</v>
      </c>
      <c r="P9" s="82" t="s">
        <v>61</v>
      </c>
      <c r="Q9" s="82" t="s">
        <v>84</v>
      </c>
      <c r="R9" s="82" t="s">
        <v>85</v>
      </c>
      <c r="S9" s="82" t="s">
        <v>64</v>
      </c>
      <c r="T9" s="82" t="s">
        <v>64</v>
      </c>
      <c r="U9" s="82" t="s">
        <v>64</v>
      </c>
      <c r="V9" s="82" t="s">
        <v>64</v>
      </c>
      <c r="W9" s="82" t="s">
        <v>65</v>
      </c>
      <c r="X9" s="82" t="s">
        <v>64</v>
      </c>
      <c r="Y9" s="82" t="s">
        <v>64</v>
      </c>
      <c r="Z9" s="82" t="s">
        <v>65</v>
      </c>
      <c r="AA9" s="82" t="s">
        <v>64</v>
      </c>
      <c r="AB9" s="82" t="s">
        <v>66</v>
      </c>
      <c r="AC9" s="82" t="s">
        <v>87</v>
      </c>
      <c r="AD9" s="82" t="s">
        <v>172</v>
      </c>
      <c r="AE9" s="82" t="s">
        <v>64</v>
      </c>
      <c r="AF9" s="82" t="s">
        <v>64</v>
      </c>
      <c r="AG9" s="82" t="s">
        <v>65</v>
      </c>
      <c r="AH9" s="82" t="s">
        <v>65</v>
      </c>
      <c r="AI9" s="82" t="s">
        <v>89</v>
      </c>
      <c r="AJ9" s="82" t="s">
        <v>65</v>
      </c>
      <c r="AK9" s="82" t="s">
        <v>65</v>
      </c>
      <c r="AL9" s="82" t="s">
        <v>65</v>
      </c>
      <c r="AM9" s="82" t="s">
        <v>64</v>
      </c>
      <c r="AN9" s="82" t="s">
        <v>65</v>
      </c>
      <c r="AO9" s="82" t="s">
        <v>173</v>
      </c>
      <c r="AP9" s="82" t="s">
        <v>174</v>
      </c>
      <c r="AQ9" s="82" t="s">
        <v>175</v>
      </c>
      <c r="AR9" s="82" t="s">
        <v>164</v>
      </c>
      <c r="AS9" s="82" t="s">
        <v>65</v>
      </c>
      <c r="AT9" s="82" t="s">
        <v>176</v>
      </c>
      <c r="AU9" s="82" t="s">
        <v>64</v>
      </c>
      <c r="AV9" s="85">
        <v>0.1</v>
      </c>
      <c r="AW9" s="82" t="s">
        <v>65</v>
      </c>
      <c r="AX9" s="82"/>
      <c r="AY9" s="83" t="s">
        <v>177</v>
      </c>
      <c r="AZ9" s="86" t="s">
        <v>154</v>
      </c>
    </row>
    <row r="10" spans="1:52" s="39" customFormat="1" ht="261" customHeight="1">
      <c r="A10" s="81">
        <v>9</v>
      </c>
      <c r="B10" s="82" t="s">
        <v>154</v>
      </c>
      <c r="C10" s="82" t="s">
        <v>178</v>
      </c>
      <c r="D10" s="82" t="s">
        <v>179</v>
      </c>
      <c r="E10" s="82">
        <v>2021</v>
      </c>
      <c r="F10" s="82" t="s">
        <v>55</v>
      </c>
      <c r="G10" s="82" t="s">
        <v>129</v>
      </c>
      <c r="H10" s="82" t="s">
        <v>101</v>
      </c>
      <c r="I10" s="82" t="str">
        <f t="array" ref="I10">_xlfn.TEXTJOIN(",", TRUE, IF(Table4[study_id]=Table3[[#This Row],[study_id]], Table4[iso_code], ""))</f>
        <v>AO,BW,BI,DJ,EG,SZ,ET,KE,LS,MW,MZ,NA,RW,ZA,SS,SD,TZ,UG,ZM,ZW,CD</v>
      </c>
      <c r="J10" s="82">
        <f>COUNTIF(study_countries!A:A,A10)</f>
        <v>21</v>
      </c>
      <c r="K10" s="82" t="s">
        <v>180</v>
      </c>
      <c r="L10" s="82" t="s">
        <v>181</v>
      </c>
      <c r="M10" s="82" t="s">
        <v>182</v>
      </c>
      <c r="N10" s="82">
        <v>2018</v>
      </c>
      <c r="O10" s="82">
        <v>2040</v>
      </c>
      <c r="P10" s="82" t="s">
        <v>61</v>
      </c>
      <c r="Q10" s="82" t="s">
        <v>84</v>
      </c>
      <c r="R10" s="82" t="s">
        <v>85</v>
      </c>
      <c r="S10" s="82" t="s">
        <v>64</v>
      </c>
      <c r="T10" s="82" t="s">
        <v>64</v>
      </c>
      <c r="U10" s="82" t="s">
        <v>64</v>
      </c>
      <c r="V10" s="82" t="s">
        <v>64</v>
      </c>
      <c r="W10" s="82" t="s">
        <v>64</v>
      </c>
      <c r="X10" s="82" t="s">
        <v>64</v>
      </c>
      <c r="Y10" s="82" t="s">
        <v>64</v>
      </c>
      <c r="Z10" s="82" t="s">
        <v>65</v>
      </c>
      <c r="AA10" s="82" t="s">
        <v>64</v>
      </c>
      <c r="AB10" s="82" t="s">
        <v>66</v>
      </c>
      <c r="AC10" s="82" t="s">
        <v>87</v>
      </c>
      <c r="AD10" s="82" t="s">
        <v>172</v>
      </c>
      <c r="AE10" s="82" t="s">
        <v>64</v>
      </c>
      <c r="AF10" s="82" t="s">
        <v>64</v>
      </c>
      <c r="AG10" s="82" t="s">
        <v>64</v>
      </c>
      <c r="AH10" s="82" t="s">
        <v>64</v>
      </c>
      <c r="AI10" s="82" t="s">
        <v>89</v>
      </c>
      <c r="AJ10" s="82" t="s">
        <v>65</v>
      </c>
      <c r="AK10" s="82" t="s">
        <v>65</v>
      </c>
      <c r="AL10" s="82" t="s">
        <v>65</v>
      </c>
      <c r="AM10" s="82" t="s">
        <v>64</v>
      </c>
      <c r="AN10" s="82" t="s">
        <v>65</v>
      </c>
      <c r="AO10" s="82" t="s">
        <v>183</v>
      </c>
      <c r="AP10" s="82" t="s">
        <v>184</v>
      </c>
      <c r="AQ10" s="82" t="s">
        <v>154</v>
      </c>
      <c r="AR10" s="82" t="s">
        <v>164</v>
      </c>
      <c r="AS10" s="82" t="s">
        <v>65</v>
      </c>
      <c r="AT10" s="82" t="s">
        <v>185</v>
      </c>
      <c r="AU10" s="82" t="s">
        <v>64</v>
      </c>
      <c r="AV10" s="85">
        <v>0.1</v>
      </c>
      <c r="AW10" s="82" t="s">
        <v>65</v>
      </c>
      <c r="AX10" s="82"/>
      <c r="AY10" s="87" t="s">
        <v>186</v>
      </c>
      <c r="AZ10" s="88" t="s">
        <v>154</v>
      </c>
    </row>
    <row r="11" spans="1:52" s="38" customFormat="1" ht="208.25" customHeight="1">
      <c r="A11" s="81">
        <v>10</v>
      </c>
      <c r="B11" s="82" t="s">
        <v>187</v>
      </c>
      <c r="C11" s="82" t="s">
        <v>188</v>
      </c>
      <c r="D11" s="82" t="s">
        <v>189</v>
      </c>
      <c r="E11" s="82">
        <v>2017</v>
      </c>
      <c r="F11" s="82" t="s">
        <v>55</v>
      </c>
      <c r="G11" s="82" t="s">
        <v>129</v>
      </c>
      <c r="H11" s="82" t="s">
        <v>57</v>
      </c>
      <c r="I11" s="82" t="str">
        <f t="array" ref="I11">_xlfn.TEXTJOIN(",", TRUE, IF(Table4[study_id]=Table3[[#This Row],[study_id]], Table4[iso_code], ""))</f>
        <v>DZ,AO,BJ,BW,BF,BI,CM,CV,CF,TD,KM,CD,CG,CI,DJ,EG,GQ,ER,ET,GA,GM,GH,GN,GW,KE,LS,LR,LY,MG,MW,ML,MR,MU,MA,MZ,NA,NE,NG,RW,ST,SC,SN,SL,SO,SD,SZ,TZ,TG,TN,UG,ZM,ZW</v>
      </c>
      <c r="J11" s="82">
        <f>COUNTIF(study_countries!A:A,A11)</f>
        <v>52</v>
      </c>
      <c r="K11" s="82" t="s">
        <v>190</v>
      </c>
      <c r="L11" s="82" t="s">
        <v>191</v>
      </c>
      <c r="M11" s="82" t="s">
        <v>192</v>
      </c>
      <c r="N11" s="82">
        <v>2010</v>
      </c>
      <c r="O11" s="82">
        <v>2040</v>
      </c>
      <c r="P11" s="82" t="s">
        <v>159</v>
      </c>
      <c r="Q11" s="82" t="s">
        <v>193</v>
      </c>
      <c r="R11" s="82" t="s">
        <v>194</v>
      </c>
      <c r="S11" s="82" t="s">
        <v>64</v>
      </c>
      <c r="T11" s="82" t="s">
        <v>64</v>
      </c>
      <c r="U11" s="82" t="s">
        <v>64</v>
      </c>
      <c r="V11" s="82" t="s">
        <v>64</v>
      </c>
      <c r="W11" s="82" t="s">
        <v>65</v>
      </c>
      <c r="X11" s="82" t="s">
        <v>65</v>
      </c>
      <c r="Y11" s="82" t="s">
        <v>64</v>
      </c>
      <c r="Z11" s="82" t="s">
        <v>65</v>
      </c>
      <c r="AA11" s="82" t="s">
        <v>64</v>
      </c>
      <c r="AB11" s="82" t="s">
        <v>146</v>
      </c>
      <c r="AC11" s="82" t="s">
        <v>67</v>
      </c>
      <c r="AD11" s="82" t="s">
        <v>68</v>
      </c>
      <c r="AE11" s="82" t="s">
        <v>64</v>
      </c>
      <c r="AF11" s="82" t="s">
        <v>64</v>
      </c>
      <c r="AG11" s="82" t="s">
        <v>65</v>
      </c>
      <c r="AH11" s="82" t="s">
        <v>65</v>
      </c>
      <c r="AI11" s="82" t="s">
        <v>195</v>
      </c>
      <c r="AJ11" s="82" t="s">
        <v>64</v>
      </c>
      <c r="AK11" s="82" t="s">
        <v>64</v>
      </c>
      <c r="AL11" s="82" t="s">
        <v>64</v>
      </c>
      <c r="AM11" s="82" t="s">
        <v>64</v>
      </c>
      <c r="AN11" s="82" t="s">
        <v>64</v>
      </c>
      <c r="AO11" s="82" t="s">
        <v>196</v>
      </c>
      <c r="AP11" s="82" t="s">
        <v>197</v>
      </c>
      <c r="AQ11" s="82" t="s">
        <v>198</v>
      </c>
      <c r="AR11" s="82" t="s">
        <v>199</v>
      </c>
      <c r="AS11" s="82" t="s">
        <v>64</v>
      </c>
      <c r="AT11" s="82" t="s">
        <v>200</v>
      </c>
      <c r="AU11" s="82" t="s">
        <v>65</v>
      </c>
      <c r="AV11" s="82" t="s">
        <v>75</v>
      </c>
      <c r="AW11" s="82" t="s">
        <v>65</v>
      </c>
      <c r="AX11" s="82"/>
      <c r="AY11" s="83" t="s">
        <v>201</v>
      </c>
      <c r="AZ11" s="89" t="s">
        <v>202</v>
      </c>
    </row>
    <row r="12" spans="1:52" s="39" customFormat="1" ht="215.25" customHeight="1">
      <c r="A12" s="81">
        <v>11</v>
      </c>
      <c r="B12" s="82" t="s">
        <v>203</v>
      </c>
      <c r="C12" s="82" t="s">
        <v>204</v>
      </c>
      <c r="D12" s="82" t="s">
        <v>205</v>
      </c>
      <c r="E12" s="82">
        <v>2021</v>
      </c>
      <c r="F12" s="82" t="s">
        <v>55</v>
      </c>
      <c r="G12" s="82" t="s">
        <v>206</v>
      </c>
      <c r="H12" s="82" t="s">
        <v>57</v>
      </c>
      <c r="I12" s="82" t="str">
        <f t="array" ref="I12">_xlfn.TEXTJOIN(",", TRUE, IF(Table4[study_id]=Table3[[#This Row],[study_id]], Table4[iso_code], ""))</f>
        <v>DZ,AO,BJ,BW,BF,BI,CM,CF,TD,CG,CD,DJ,EG,GQ,ER,ET,GA,GM,GH,GN,GW,CI,KE,LS,LR,LY,MG,MW,ML,MR,MA,MZ,NA,NE,NG,RW,SN,SL,SO,ZA,SS,SD,TZ,TG,TN,UG,ZM,ZW</v>
      </c>
      <c r="J12" s="82">
        <f>COUNTIF(study_countries!A:A,A12)</f>
        <v>48</v>
      </c>
      <c r="K12" s="82" t="s">
        <v>207</v>
      </c>
      <c r="L12" s="82" t="s">
        <v>208</v>
      </c>
      <c r="M12" s="82" t="s">
        <v>209</v>
      </c>
      <c r="N12" s="82">
        <v>2018</v>
      </c>
      <c r="O12" s="82">
        <v>2025</v>
      </c>
      <c r="P12" s="82" t="s">
        <v>61</v>
      </c>
      <c r="Q12" s="82" t="s">
        <v>210</v>
      </c>
      <c r="R12" s="82" t="s">
        <v>211</v>
      </c>
      <c r="S12" s="82" t="s">
        <v>64</v>
      </c>
      <c r="T12" s="82" t="s">
        <v>64</v>
      </c>
      <c r="U12" s="82" t="s">
        <v>64</v>
      </c>
      <c r="V12" s="82" t="s">
        <v>64</v>
      </c>
      <c r="W12" s="82" t="s">
        <v>64</v>
      </c>
      <c r="X12" s="82" t="s">
        <v>64</v>
      </c>
      <c r="Y12" s="82" t="s">
        <v>64</v>
      </c>
      <c r="Z12" s="82" t="s">
        <v>65</v>
      </c>
      <c r="AA12" s="82" t="s">
        <v>64</v>
      </c>
      <c r="AB12" s="82" t="s">
        <v>66</v>
      </c>
      <c r="AC12" s="82" t="s">
        <v>104</v>
      </c>
      <c r="AD12" s="82" t="s">
        <v>68</v>
      </c>
      <c r="AE12" s="82" t="s">
        <v>64</v>
      </c>
      <c r="AF12" s="82" t="s">
        <v>64</v>
      </c>
      <c r="AG12" s="82" t="s">
        <v>65</v>
      </c>
      <c r="AH12" s="82" t="s">
        <v>65</v>
      </c>
      <c r="AI12" s="82" t="s">
        <v>69</v>
      </c>
      <c r="AJ12" s="82" t="s">
        <v>65</v>
      </c>
      <c r="AK12" s="82" t="s">
        <v>65</v>
      </c>
      <c r="AL12" s="82" t="s">
        <v>65</v>
      </c>
      <c r="AM12" s="82" t="s">
        <v>64</v>
      </c>
      <c r="AN12" s="82" t="s">
        <v>65</v>
      </c>
      <c r="AO12" s="82" t="s">
        <v>212</v>
      </c>
      <c r="AP12" s="82" t="s">
        <v>213</v>
      </c>
      <c r="AQ12" s="82" t="s">
        <v>214</v>
      </c>
      <c r="AR12" s="82" t="s">
        <v>215</v>
      </c>
      <c r="AS12" s="82" t="s">
        <v>65</v>
      </c>
      <c r="AT12" s="82" t="s">
        <v>216</v>
      </c>
      <c r="AU12" s="82" t="s">
        <v>65</v>
      </c>
      <c r="AV12" s="82" t="s">
        <v>75</v>
      </c>
      <c r="AW12" s="82" t="s">
        <v>65</v>
      </c>
      <c r="AX12" s="82"/>
      <c r="AY12" s="83" t="s">
        <v>217</v>
      </c>
      <c r="AZ12" s="84" t="s">
        <v>218</v>
      </c>
    </row>
    <row r="13" spans="1:52" s="39" customFormat="1" ht="215.25" customHeight="1">
      <c r="A13" s="81">
        <v>12</v>
      </c>
      <c r="B13" s="82" t="s">
        <v>219</v>
      </c>
      <c r="C13" s="82" t="s">
        <v>220</v>
      </c>
      <c r="D13" s="82" t="s">
        <v>221</v>
      </c>
      <c r="E13" s="82">
        <v>2024</v>
      </c>
      <c r="F13" s="82" t="s">
        <v>55</v>
      </c>
      <c r="G13" s="82" t="s">
        <v>129</v>
      </c>
      <c r="H13" s="82" t="s">
        <v>222</v>
      </c>
      <c r="I13" s="82" t="str">
        <f t="array" ref="I13">_xlfn.TEXTJOIN(",", TRUE, IF(Table4[study_id]=Table3[[#This Row],[study_id]], Table4[iso_code], ""))</f>
        <v>DZ</v>
      </c>
      <c r="J13" s="82">
        <f>COUNTIF(study_countries!A:A,A13)</f>
        <v>1</v>
      </c>
      <c r="K13" s="82" t="s">
        <v>223</v>
      </c>
      <c r="L13" s="82" t="s">
        <v>224</v>
      </c>
      <c r="M13" s="82" t="s">
        <v>225</v>
      </c>
      <c r="N13" s="82">
        <v>2016</v>
      </c>
      <c r="O13" s="82">
        <v>2070</v>
      </c>
      <c r="P13" s="82" t="s">
        <v>61</v>
      </c>
      <c r="Q13" s="82" t="s">
        <v>84</v>
      </c>
      <c r="R13" s="82" t="s">
        <v>63</v>
      </c>
      <c r="S13" s="82" t="s">
        <v>64</v>
      </c>
      <c r="T13" s="82" t="s">
        <v>64</v>
      </c>
      <c r="U13" s="82" t="s">
        <v>64</v>
      </c>
      <c r="V13" s="82" t="s">
        <v>64</v>
      </c>
      <c r="W13" s="82" t="s">
        <v>64</v>
      </c>
      <c r="X13" s="82" t="s">
        <v>65</v>
      </c>
      <c r="Y13" s="82" t="s">
        <v>64</v>
      </c>
      <c r="Z13" s="82" t="s">
        <v>64</v>
      </c>
      <c r="AA13" s="82" t="s">
        <v>65</v>
      </c>
      <c r="AB13" s="82" t="s">
        <v>66</v>
      </c>
      <c r="AC13" s="82" t="s">
        <v>67</v>
      </c>
      <c r="AD13" s="82" t="s">
        <v>68</v>
      </c>
      <c r="AE13" s="82" t="s">
        <v>64</v>
      </c>
      <c r="AF13" s="82" t="s">
        <v>64</v>
      </c>
      <c r="AG13" s="82" t="s">
        <v>64</v>
      </c>
      <c r="AH13" s="82" t="s">
        <v>65</v>
      </c>
      <c r="AI13" s="82" t="s">
        <v>89</v>
      </c>
      <c r="AJ13" s="82" t="s">
        <v>65</v>
      </c>
      <c r="AK13" s="82" t="s">
        <v>65</v>
      </c>
      <c r="AL13" s="82" t="s">
        <v>65</v>
      </c>
      <c r="AM13" s="82" t="s">
        <v>64</v>
      </c>
      <c r="AN13" s="82" t="s">
        <v>65</v>
      </c>
      <c r="AO13" s="82" t="s">
        <v>226</v>
      </c>
      <c r="AP13" s="82" t="s">
        <v>227</v>
      </c>
      <c r="AQ13" s="82" t="s">
        <v>228</v>
      </c>
      <c r="AR13" s="82" t="s">
        <v>229</v>
      </c>
      <c r="AS13" s="82" t="s">
        <v>65</v>
      </c>
      <c r="AT13" s="82" t="s">
        <v>230</v>
      </c>
      <c r="AU13" s="82" t="s">
        <v>65</v>
      </c>
      <c r="AV13" s="85">
        <v>0.08</v>
      </c>
      <c r="AW13" s="82" t="s">
        <v>65</v>
      </c>
      <c r="AX13" s="82"/>
      <c r="AY13" s="83" t="s">
        <v>231</v>
      </c>
      <c r="AZ13" s="84" t="s">
        <v>232</v>
      </c>
    </row>
    <row r="14" spans="1:52" s="39" customFormat="1" ht="215.25" customHeight="1">
      <c r="A14" s="81">
        <v>13</v>
      </c>
      <c r="B14" s="82" t="s">
        <v>233</v>
      </c>
      <c r="C14" s="82" t="s">
        <v>234</v>
      </c>
      <c r="D14" s="82" t="s">
        <v>235</v>
      </c>
      <c r="E14" s="82">
        <v>2024</v>
      </c>
      <c r="F14" s="82" t="s">
        <v>236</v>
      </c>
      <c r="G14" s="82" t="s">
        <v>237</v>
      </c>
      <c r="H14" s="82" t="s">
        <v>238</v>
      </c>
      <c r="I14" s="82" t="str">
        <f t="array" ref="I14">_xlfn.TEXTJOIN(",", TRUE, IF(Table4[study_id]=Table3[[#This Row],[study_id]], Table4[iso_code], ""))</f>
        <v>DZ</v>
      </c>
      <c r="J14" s="82">
        <f>COUNTIF(study_countries!A:A,A14)</f>
        <v>1</v>
      </c>
      <c r="K14" s="82" t="s">
        <v>223</v>
      </c>
      <c r="L14" s="82" t="s">
        <v>239</v>
      </c>
      <c r="M14" s="82" t="s">
        <v>240</v>
      </c>
      <c r="N14" s="82"/>
      <c r="O14" s="82"/>
      <c r="P14" s="82"/>
      <c r="Q14" s="82"/>
      <c r="R14" s="82"/>
      <c r="S14" s="82"/>
      <c r="T14" s="82"/>
      <c r="U14" s="82"/>
      <c r="V14" s="82"/>
      <c r="W14" s="82"/>
      <c r="X14" s="82"/>
      <c r="Y14" s="82"/>
      <c r="Z14" s="82"/>
      <c r="AA14" s="82"/>
      <c r="AB14" s="82" t="s">
        <v>146</v>
      </c>
      <c r="AC14" s="82" t="s">
        <v>67</v>
      </c>
      <c r="AD14" s="82" t="s">
        <v>68</v>
      </c>
      <c r="AE14" s="82" t="s">
        <v>65</v>
      </c>
      <c r="AF14" s="82" t="s">
        <v>64</v>
      </c>
      <c r="AG14" s="82" t="s">
        <v>65</v>
      </c>
      <c r="AH14" s="82"/>
      <c r="AI14" s="82" t="s">
        <v>89</v>
      </c>
      <c r="AJ14" s="82" t="s">
        <v>65</v>
      </c>
      <c r="AK14" s="82" t="s">
        <v>65</v>
      </c>
      <c r="AL14" s="82" t="s">
        <v>65</v>
      </c>
      <c r="AM14" s="82" t="s">
        <v>65</v>
      </c>
      <c r="AN14" s="82" t="s">
        <v>64</v>
      </c>
      <c r="AO14" s="82"/>
      <c r="AP14" s="82"/>
      <c r="AQ14" s="82" t="s">
        <v>241</v>
      </c>
      <c r="AR14" s="82" t="s">
        <v>242</v>
      </c>
      <c r="AS14" s="82" t="s">
        <v>64</v>
      </c>
      <c r="AT14" s="82"/>
      <c r="AU14" s="82" t="s">
        <v>65</v>
      </c>
      <c r="AV14" s="82"/>
      <c r="AW14" s="82"/>
      <c r="AX14" s="82"/>
      <c r="AY14" s="83" t="s">
        <v>243</v>
      </c>
      <c r="AZ14" s="84" t="s">
        <v>244</v>
      </c>
    </row>
    <row r="15" spans="1:52" s="39" customFormat="1" ht="147" customHeight="1">
      <c r="A15" s="81">
        <v>14</v>
      </c>
      <c r="B15" s="82" t="s">
        <v>245</v>
      </c>
      <c r="C15" s="82" t="s">
        <v>246</v>
      </c>
      <c r="D15" s="82" t="s">
        <v>247</v>
      </c>
      <c r="E15" s="82">
        <v>2024</v>
      </c>
      <c r="F15" s="82" t="s">
        <v>55</v>
      </c>
      <c r="G15" s="82" t="s">
        <v>129</v>
      </c>
      <c r="H15" s="82" t="s">
        <v>238</v>
      </c>
      <c r="I15" s="82" t="str">
        <f t="array" ref="I15">_xlfn.TEXTJOIN(",", TRUE, IF(Table4[study_id]=Table3[[#This Row],[study_id]], Table4[iso_code], ""))</f>
        <v>BJ</v>
      </c>
      <c r="J15" s="82">
        <f>COUNTIF(study_countries!A:A,A15)</f>
        <v>1</v>
      </c>
      <c r="K15" s="82" t="s">
        <v>248</v>
      </c>
      <c r="L15" s="82" t="s">
        <v>249</v>
      </c>
      <c r="M15" s="82" t="s">
        <v>250</v>
      </c>
      <c r="N15" s="82">
        <v>2017</v>
      </c>
      <c r="O15" s="82">
        <v>2050</v>
      </c>
      <c r="P15" s="82" t="s">
        <v>61</v>
      </c>
      <c r="Q15" s="82" t="s">
        <v>251</v>
      </c>
      <c r="R15" s="82" t="s">
        <v>194</v>
      </c>
      <c r="S15" s="82" t="s">
        <v>64</v>
      </c>
      <c r="T15" s="82" t="s">
        <v>64</v>
      </c>
      <c r="U15" s="82" t="s">
        <v>64</v>
      </c>
      <c r="V15" s="82" t="s">
        <v>64</v>
      </c>
      <c r="W15" s="82" t="s">
        <v>65</v>
      </c>
      <c r="X15" s="82" t="s">
        <v>65</v>
      </c>
      <c r="Y15" s="82" t="s">
        <v>64</v>
      </c>
      <c r="Z15" s="82" t="s">
        <v>65</v>
      </c>
      <c r="AA15" s="82" t="s">
        <v>64</v>
      </c>
      <c r="AB15" s="82" t="s">
        <v>146</v>
      </c>
      <c r="AC15" s="82" t="s">
        <v>67</v>
      </c>
      <c r="AD15" s="82" t="s">
        <v>68</v>
      </c>
      <c r="AE15" s="82" t="s">
        <v>64</v>
      </c>
      <c r="AF15" s="82" t="s">
        <v>64</v>
      </c>
      <c r="AG15" s="82" t="s">
        <v>64</v>
      </c>
      <c r="AH15" s="82" t="s">
        <v>65</v>
      </c>
      <c r="AI15" s="82" t="s">
        <v>89</v>
      </c>
      <c r="AJ15" s="82" t="s">
        <v>65</v>
      </c>
      <c r="AK15" s="82" t="s">
        <v>64</v>
      </c>
      <c r="AL15" s="82" t="s">
        <v>64</v>
      </c>
      <c r="AM15" s="82" t="s">
        <v>64</v>
      </c>
      <c r="AN15" s="82" t="s">
        <v>64</v>
      </c>
      <c r="AO15" s="82" t="s">
        <v>252</v>
      </c>
      <c r="AP15" s="82" t="s">
        <v>253</v>
      </c>
      <c r="AQ15" s="82" t="s">
        <v>254</v>
      </c>
      <c r="AR15" s="82" t="s">
        <v>255</v>
      </c>
      <c r="AS15" s="82" t="s">
        <v>64</v>
      </c>
      <c r="AT15" s="82" t="s">
        <v>230</v>
      </c>
      <c r="AU15" s="82" t="s">
        <v>65</v>
      </c>
      <c r="AV15" s="82" t="s">
        <v>75</v>
      </c>
      <c r="AW15" s="82" t="s">
        <v>65</v>
      </c>
      <c r="AX15" s="82"/>
      <c r="AY15" s="83" t="s">
        <v>256</v>
      </c>
      <c r="AZ15" s="84" t="s">
        <v>257</v>
      </c>
    </row>
    <row r="16" spans="1:52" s="39" customFormat="1" ht="229.25" customHeight="1">
      <c r="A16" s="81">
        <v>15</v>
      </c>
      <c r="B16" s="82" t="s">
        <v>258</v>
      </c>
      <c r="C16" s="82" t="s">
        <v>259</v>
      </c>
      <c r="D16" s="82" t="s">
        <v>260</v>
      </c>
      <c r="E16" s="82">
        <v>2020</v>
      </c>
      <c r="F16" s="82" t="s">
        <v>236</v>
      </c>
      <c r="G16" s="82" t="s">
        <v>261</v>
      </c>
      <c r="H16" s="82" t="s">
        <v>238</v>
      </c>
      <c r="I16" s="82" t="str">
        <f t="array" ref="I16">_xlfn.TEXTJOIN(",", TRUE, IF(Table4[study_id]=Table3[[#This Row],[study_id]], Table4[iso_code], ""))</f>
        <v>BF,CI</v>
      </c>
      <c r="J16" s="82">
        <f>COUNTIF(study_countries!A:A,A16)</f>
        <v>2</v>
      </c>
      <c r="K16" s="82" t="s">
        <v>248</v>
      </c>
      <c r="L16" s="82" t="s">
        <v>262</v>
      </c>
      <c r="M16" s="82" t="s">
        <v>263</v>
      </c>
      <c r="N16" s="82">
        <v>2015</v>
      </c>
      <c r="O16" s="82">
        <v>2030</v>
      </c>
      <c r="P16" s="82"/>
      <c r="Q16" s="82"/>
      <c r="R16" s="82"/>
      <c r="S16" s="82"/>
      <c r="T16" s="82"/>
      <c r="U16" s="82"/>
      <c r="V16" s="82"/>
      <c r="W16" s="82"/>
      <c r="X16" s="82"/>
      <c r="Y16" s="82"/>
      <c r="Z16" s="82"/>
      <c r="AA16" s="82"/>
      <c r="AB16" s="82" t="s">
        <v>66</v>
      </c>
      <c r="AC16" s="82" t="s">
        <v>104</v>
      </c>
      <c r="AD16" s="82" t="s">
        <v>68</v>
      </c>
      <c r="AE16" s="82" t="s">
        <v>64</v>
      </c>
      <c r="AF16" s="82" t="s">
        <v>65</v>
      </c>
      <c r="AG16" s="82" t="s">
        <v>65</v>
      </c>
      <c r="AH16" s="82"/>
      <c r="AI16" s="82" t="s">
        <v>69</v>
      </c>
      <c r="AJ16" s="82" t="s">
        <v>64</v>
      </c>
      <c r="AK16" s="82" t="s">
        <v>65</v>
      </c>
      <c r="AL16" s="82" t="s">
        <v>65</v>
      </c>
      <c r="AM16" s="82" t="s">
        <v>136</v>
      </c>
      <c r="AN16" s="82" t="s">
        <v>64</v>
      </c>
      <c r="AO16" s="82"/>
      <c r="AP16" s="82"/>
      <c r="AQ16" s="82" t="s">
        <v>264</v>
      </c>
      <c r="AR16" s="82" t="s">
        <v>265</v>
      </c>
      <c r="AS16" s="82" t="s">
        <v>65</v>
      </c>
      <c r="AT16" s="82"/>
      <c r="AU16" s="82" t="s">
        <v>65</v>
      </c>
      <c r="AV16" s="82"/>
      <c r="AW16" s="82"/>
      <c r="AX16" s="82"/>
      <c r="AY16" s="83" t="s">
        <v>266</v>
      </c>
      <c r="AZ16" s="84" t="s">
        <v>267</v>
      </c>
    </row>
    <row r="17" spans="1:52" s="39" customFormat="1" ht="161.25" customHeight="1">
      <c r="A17" s="81">
        <v>16</v>
      </c>
      <c r="B17" s="82" t="s">
        <v>268</v>
      </c>
      <c r="C17" s="82" t="s">
        <v>269</v>
      </c>
      <c r="D17" s="82" t="s">
        <v>270</v>
      </c>
      <c r="E17" s="82">
        <v>2023</v>
      </c>
      <c r="F17" s="82" t="s">
        <v>55</v>
      </c>
      <c r="G17" s="82" t="s">
        <v>129</v>
      </c>
      <c r="H17" s="82" t="s">
        <v>238</v>
      </c>
      <c r="I17" s="82" t="str">
        <f t="array" ref="I17">_xlfn.TEXTJOIN(",", TRUE, IF(Table4[study_id]=Table3[[#This Row],[study_id]], Table4[iso_code], ""))</f>
        <v>BW</v>
      </c>
      <c r="J17" s="82">
        <f>COUNTIF(study_countries!A:A,A17)</f>
        <v>1</v>
      </c>
      <c r="K17" s="82" t="s">
        <v>271</v>
      </c>
      <c r="L17" s="82" t="s">
        <v>272</v>
      </c>
      <c r="M17" s="82" t="s">
        <v>273</v>
      </c>
      <c r="N17" s="82">
        <v>2015</v>
      </c>
      <c r="O17" s="82">
        <v>2050</v>
      </c>
      <c r="P17" s="82" t="s">
        <v>61</v>
      </c>
      <c r="Q17" s="82" t="s">
        <v>84</v>
      </c>
      <c r="R17" s="82" t="s">
        <v>63</v>
      </c>
      <c r="S17" s="82" t="s">
        <v>64</v>
      </c>
      <c r="T17" s="82" t="s">
        <v>64</v>
      </c>
      <c r="U17" s="82" t="s">
        <v>64</v>
      </c>
      <c r="V17" s="82" t="s">
        <v>64</v>
      </c>
      <c r="W17" s="82" t="s">
        <v>64</v>
      </c>
      <c r="X17" s="82" t="s">
        <v>64</v>
      </c>
      <c r="Y17" s="82" t="s">
        <v>64</v>
      </c>
      <c r="Z17" s="82" t="s">
        <v>65</v>
      </c>
      <c r="AA17" s="82" t="s">
        <v>64</v>
      </c>
      <c r="AB17" s="82" t="s">
        <v>146</v>
      </c>
      <c r="AC17" s="82" t="s">
        <v>104</v>
      </c>
      <c r="AD17" s="82" t="s">
        <v>68</v>
      </c>
      <c r="AE17" s="82" t="s">
        <v>64</v>
      </c>
      <c r="AF17" s="82" t="s">
        <v>64</v>
      </c>
      <c r="AG17" s="82" t="s">
        <v>64</v>
      </c>
      <c r="AH17" s="82" t="s">
        <v>65</v>
      </c>
      <c r="AI17" s="82" t="s">
        <v>89</v>
      </c>
      <c r="AJ17" s="82" t="s">
        <v>65</v>
      </c>
      <c r="AK17" s="82" t="s">
        <v>136</v>
      </c>
      <c r="AL17" s="82" t="s">
        <v>64</v>
      </c>
      <c r="AM17" s="82" t="s">
        <v>64</v>
      </c>
      <c r="AN17" s="82" t="s">
        <v>65</v>
      </c>
      <c r="AO17" s="82" t="s">
        <v>274</v>
      </c>
      <c r="AP17" s="82" t="s">
        <v>275</v>
      </c>
      <c r="AQ17" s="82" t="s">
        <v>276</v>
      </c>
      <c r="AR17" s="82" t="s">
        <v>277</v>
      </c>
      <c r="AS17" s="82" t="s">
        <v>65</v>
      </c>
      <c r="AT17" s="82" t="s">
        <v>278</v>
      </c>
      <c r="AU17" s="82" t="s">
        <v>65</v>
      </c>
      <c r="AV17" s="90">
        <v>0.1</v>
      </c>
      <c r="AW17" s="82" t="s">
        <v>65</v>
      </c>
      <c r="AX17" s="82"/>
      <c r="AY17" s="83" t="s">
        <v>279</v>
      </c>
      <c r="AZ17" s="84" t="s">
        <v>280</v>
      </c>
    </row>
    <row r="18" spans="1:52" s="38" customFormat="1" ht="197.25" customHeight="1">
      <c r="A18" s="81">
        <v>17</v>
      </c>
      <c r="B18" s="82" t="s">
        <v>281</v>
      </c>
      <c r="C18" s="82" t="s">
        <v>282</v>
      </c>
      <c r="D18" s="82" t="s">
        <v>283</v>
      </c>
      <c r="E18" s="82">
        <v>2016</v>
      </c>
      <c r="F18" s="82" t="s">
        <v>55</v>
      </c>
      <c r="G18" s="82" t="s">
        <v>129</v>
      </c>
      <c r="H18" s="82" t="s">
        <v>238</v>
      </c>
      <c r="I18" s="82" t="str">
        <f t="array" ref="I18">_xlfn.TEXTJOIN(",", TRUE, IF(Table4[study_id]=Table3[[#This Row],[study_id]], Table4[iso_code], ""))</f>
        <v>CM</v>
      </c>
      <c r="J18" s="82">
        <f>COUNTIF(study_countries!A:A,A18)</f>
        <v>1</v>
      </c>
      <c r="K18" s="82" t="s">
        <v>284</v>
      </c>
      <c r="L18" s="82" t="s">
        <v>285</v>
      </c>
      <c r="M18" s="82" t="s">
        <v>286</v>
      </c>
      <c r="N18" s="82">
        <v>2012</v>
      </c>
      <c r="O18" s="82">
        <v>2035</v>
      </c>
      <c r="P18" s="82" t="s">
        <v>61</v>
      </c>
      <c r="Q18" s="82" t="s">
        <v>210</v>
      </c>
      <c r="R18" s="82" t="s">
        <v>63</v>
      </c>
      <c r="S18" s="82" t="s">
        <v>64</v>
      </c>
      <c r="T18" s="82" t="s">
        <v>64</v>
      </c>
      <c r="U18" s="82" t="s">
        <v>64</v>
      </c>
      <c r="V18" s="82" t="s">
        <v>64</v>
      </c>
      <c r="W18" s="82" t="s">
        <v>65</v>
      </c>
      <c r="X18" s="82" t="s">
        <v>65</v>
      </c>
      <c r="Y18" s="82" t="s">
        <v>64</v>
      </c>
      <c r="Z18" s="82" t="s">
        <v>65</v>
      </c>
      <c r="AA18" s="82" t="s">
        <v>65</v>
      </c>
      <c r="AB18" s="82" t="s">
        <v>66</v>
      </c>
      <c r="AC18" s="82" t="s">
        <v>87</v>
      </c>
      <c r="AD18" s="82" t="s">
        <v>68</v>
      </c>
      <c r="AE18" s="82" t="s">
        <v>64</v>
      </c>
      <c r="AF18" s="82" t="s">
        <v>64</v>
      </c>
      <c r="AG18" s="82" t="s">
        <v>65</v>
      </c>
      <c r="AH18" s="82" t="s">
        <v>65</v>
      </c>
      <c r="AI18" s="82" t="s">
        <v>89</v>
      </c>
      <c r="AJ18" s="82" t="s">
        <v>65</v>
      </c>
      <c r="AK18" s="82" t="s">
        <v>136</v>
      </c>
      <c r="AL18" s="82" t="s">
        <v>65</v>
      </c>
      <c r="AM18" s="82" t="s">
        <v>136</v>
      </c>
      <c r="AN18" s="82" t="s">
        <v>64</v>
      </c>
      <c r="AO18" s="82" t="s">
        <v>287</v>
      </c>
      <c r="AP18" s="82" t="s">
        <v>288</v>
      </c>
      <c r="AQ18" s="82" t="s">
        <v>289</v>
      </c>
      <c r="AR18" s="82" t="s">
        <v>290</v>
      </c>
      <c r="AS18" s="82" t="s">
        <v>64</v>
      </c>
      <c r="AT18" s="82" t="s">
        <v>230</v>
      </c>
      <c r="AU18" s="82" t="s">
        <v>65</v>
      </c>
      <c r="AV18" s="90">
        <v>0.12</v>
      </c>
      <c r="AW18" s="82" t="s">
        <v>65</v>
      </c>
      <c r="AX18" s="82"/>
      <c r="AY18" s="83" t="s">
        <v>291</v>
      </c>
      <c r="AZ18" s="84" t="s">
        <v>292</v>
      </c>
    </row>
    <row r="19" spans="1:52" s="38" customFormat="1" ht="141.75" customHeight="1">
      <c r="A19" s="81">
        <v>18</v>
      </c>
      <c r="B19" s="82" t="s">
        <v>293</v>
      </c>
      <c r="C19" s="82" t="s">
        <v>294</v>
      </c>
      <c r="D19" s="82" t="s">
        <v>295</v>
      </c>
      <c r="E19" s="82">
        <v>2023</v>
      </c>
      <c r="F19" s="82" t="s">
        <v>236</v>
      </c>
      <c r="G19" s="82" t="s">
        <v>296</v>
      </c>
      <c r="H19" s="82" t="s">
        <v>238</v>
      </c>
      <c r="I19" s="82" t="str">
        <f t="array" ref="I19">_xlfn.TEXTJOIN(",", TRUE, IF(Table4[study_id]=Table3[[#This Row],[study_id]], Table4[iso_code], ""))</f>
        <v>CM</v>
      </c>
      <c r="J19" s="82">
        <f>COUNTIF(study_countries!A:A,A19)</f>
        <v>1</v>
      </c>
      <c r="K19" s="82" t="s">
        <v>284</v>
      </c>
      <c r="L19" s="82" t="s">
        <v>297</v>
      </c>
      <c r="M19" s="82" t="s">
        <v>298</v>
      </c>
      <c r="N19" s="82"/>
      <c r="O19" s="82"/>
      <c r="P19" s="82"/>
      <c r="Q19" s="82"/>
      <c r="R19" s="82"/>
      <c r="S19" s="82"/>
      <c r="T19" s="82"/>
      <c r="U19" s="82"/>
      <c r="V19" s="82"/>
      <c r="W19" s="82"/>
      <c r="X19" s="82"/>
      <c r="Y19" s="82"/>
      <c r="Z19" s="82"/>
      <c r="AA19" s="82"/>
      <c r="AB19" s="82" t="s">
        <v>66</v>
      </c>
      <c r="AC19" s="82" t="s">
        <v>104</v>
      </c>
      <c r="AD19" s="82" t="s">
        <v>68</v>
      </c>
      <c r="AE19" s="82" t="s">
        <v>64</v>
      </c>
      <c r="AF19" s="82" t="s">
        <v>65</v>
      </c>
      <c r="AG19" s="82" t="s">
        <v>65</v>
      </c>
      <c r="AH19" s="82"/>
      <c r="AI19" s="82" t="s">
        <v>299</v>
      </c>
      <c r="AJ19" s="82" t="s">
        <v>65</v>
      </c>
      <c r="AK19" s="82" t="s">
        <v>65</v>
      </c>
      <c r="AL19" s="82" t="s">
        <v>65</v>
      </c>
      <c r="AM19" s="82" t="s">
        <v>64</v>
      </c>
      <c r="AN19" s="82" t="s">
        <v>64</v>
      </c>
      <c r="AO19" s="82"/>
      <c r="AP19" s="82"/>
      <c r="AQ19" s="82" t="s">
        <v>300</v>
      </c>
      <c r="AR19" s="82" t="s">
        <v>199</v>
      </c>
      <c r="AS19" s="82" t="s">
        <v>65</v>
      </c>
      <c r="AT19" s="82"/>
      <c r="AU19" s="82" t="s">
        <v>65</v>
      </c>
      <c r="AV19" s="90"/>
      <c r="AW19" s="82"/>
      <c r="AX19" s="82"/>
      <c r="AY19" s="83" t="s">
        <v>301</v>
      </c>
      <c r="AZ19" s="84" t="s">
        <v>302</v>
      </c>
    </row>
    <row r="20" spans="1:52" s="40" customFormat="1" ht="127.5" customHeight="1">
      <c r="A20" s="81">
        <v>19</v>
      </c>
      <c r="B20" s="82" t="s">
        <v>303</v>
      </c>
      <c r="C20" s="82" t="s">
        <v>304</v>
      </c>
      <c r="D20" s="82" t="s">
        <v>305</v>
      </c>
      <c r="E20" s="82">
        <v>2022</v>
      </c>
      <c r="F20" s="82" t="s">
        <v>55</v>
      </c>
      <c r="G20" s="82" t="s">
        <v>306</v>
      </c>
      <c r="H20" s="82" t="s">
        <v>238</v>
      </c>
      <c r="I20" s="82" t="str">
        <f t="array" ref="I20">_xlfn.TEXTJOIN(",", TRUE, IF(Table4[study_id]=Table3[[#This Row],[study_id]], Table4[iso_code], ""))</f>
        <v>CI</v>
      </c>
      <c r="J20" s="82">
        <f>COUNTIF(study_countries!A:A,A20)</f>
        <v>1</v>
      </c>
      <c r="K20" s="82" t="s">
        <v>248</v>
      </c>
      <c r="L20" s="82" t="s">
        <v>307</v>
      </c>
      <c r="M20" s="82" t="s">
        <v>308</v>
      </c>
      <c r="N20" s="82">
        <v>2016</v>
      </c>
      <c r="O20" s="82">
        <v>2050</v>
      </c>
      <c r="P20" s="82" t="s">
        <v>61</v>
      </c>
      <c r="Q20" s="82" t="s">
        <v>84</v>
      </c>
      <c r="R20" s="82" t="s">
        <v>63</v>
      </c>
      <c r="S20" s="82" t="s">
        <v>64</v>
      </c>
      <c r="T20" s="82" t="s">
        <v>64</v>
      </c>
      <c r="U20" s="82" t="s">
        <v>64</v>
      </c>
      <c r="V20" s="82" t="s">
        <v>64</v>
      </c>
      <c r="W20" s="82" t="s">
        <v>65</v>
      </c>
      <c r="X20" s="82" t="s">
        <v>65</v>
      </c>
      <c r="Y20" s="82" t="s">
        <v>64</v>
      </c>
      <c r="Z20" s="82" t="s">
        <v>65</v>
      </c>
      <c r="AA20" s="82" t="s">
        <v>64</v>
      </c>
      <c r="AB20" s="82" t="s">
        <v>66</v>
      </c>
      <c r="AC20" s="82" t="s">
        <v>67</v>
      </c>
      <c r="AD20" s="82" t="s">
        <v>68</v>
      </c>
      <c r="AE20" s="82" t="s">
        <v>64</v>
      </c>
      <c r="AF20" s="82" t="s">
        <v>64</v>
      </c>
      <c r="AG20" s="82" t="s">
        <v>64</v>
      </c>
      <c r="AH20" s="82" t="s">
        <v>64</v>
      </c>
      <c r="AI20" s="82" t="s">
        <v>309</v>
      </c>
      <c r="AJ20" s="82" t="s">
        <v>64</v>
      </c>
      <c r="AK20" s="82" t="s">
        <v>136</v>
      </c>
      <c r="AL20" s="82" t="s">
        <v>65</v>
      </c>
      <c r="AM20" s="82" t="s">
        <v>64</v>
      </c>
      <c r="AN20" s="82" t="s">
        <v>65</v>
      </c>
      <c r="AO20" s="82" t="s">
        <v>310</v>
      </c>
      <c r="AP20" s="82" t="s">
        <v>311</v>
      </c>
      <c r="AQ20" s="82" t="s">
        <v>312</v>
      </c>
      <c r="AR20" s="82" t="s">
        <v>229</v>
      </c>
      <c r="AS20" s="82" t="s">
        <v>65</v>
      </c>
      <c r="AT20" s="82" t="s">
        <v>313</v>
      </c>
      <c r="AU20" s="82" t="s">
        <v>65</v>
      </c>
      <c r="AV20" s="90">
        <v>0.1</v>
      </c>
      <c r="AW20" s="82" t="s">
        <v>64</v>
      </c>
      <c r="AX20" s="82" t="s">
        <v>314</v>
      </c>
      <c r="AY20" s="83" t="s">
        <v>315</v>
      </c>
      <c r="AZ20" s="84" t="s">
        <v>316</v>
      </c>
    </row>
    <row r="21" spans="1:52" s="38" customFormat="1" ht="183" customHeight="1">
      <c r="A21" s="81">
        <v>20</v>
      </c>
      <c r="B21" s="82" t="s">
        <v>317</v>
      </c>
      <c r="C21" s="82" t="s">
        <v>269</v>
      </c>
      <c r="D21" s="82" t="s">
        <v>318</v>
      </c>
      <c r="E21" s="82">
        <v>2022</v>
      </c>
      <c r="F21" s="82" t="s">
        <v>55</v>
      </c>
      <c r="G21" s="82" t="s">
        <v>319</v>
      </c>
      <c r="H21" s="82" t="s">
        <v>238</v>
      </c>
      <c r="I21" s="82" t="str">
        <f t="array" ref="I21">_xlfn.TEXTJOIN(",", TRUE, IF(Table4[study_id]=Table3[[#This Row],[study_id]], Table4[iso_code], ""))</f>
        <v>EG</v>
      </c>
      <c r="J21" s="82">
        <f>COUNTIF(study_countries!A:A,A21)</f>
        <v>1</v>
      </c>
      <c r="K21" s="82" t="s">
        <v>320</v>
      </c>
      <c r="L21" s="82" t="s">
        <v>321</v>
      </c>
      <c r="M21" s="82" t="s">
        <v>322</v>
      </c>
      <c r="N21" s="82">
        <v>2017</v>
      </c>
      <c r="O21" s="82">
        <v>2042</v>
      </c>
      <c r="P21" s="82" t="s">
        <v>61</v>
      </c>
      <c r="Q21" s="82" t="s">
        <v>84</v>
      </c>
      <c r="R21" s="82" t="s">
        <v>63</v>
      </c>
      <c r="S21" s="82" t="s">
        <v>64</v>
      </c>
      <c r="T21" s="82" t="s">
        <v>64</v>
      </c>
      <c r="U21" s="82" t="s">
        <v>64</v>
      </c>
      <c r="V21" s="82" t="s">
        <v>65</v>
      </c>
      <c r="W21" s="82" t="s">
        <v>64</v>
      </c>
      <c r="X21" s="82" t="s">
        <v>65</v>
      </c>
      <c r="Y21" s="82" t="s">
        <v>64</v>
      </c>
      <c r="Z21" s="82" t="s">
        <v>65</v>
      </c>
      <c r="AA21" s="82" t="s">
        <v>64</v>
      </c>
      <c r="AB21" s="82" t="s">
        <v>66</v>
      </c>
      <c r="AC21" s="82" t="s">
        <v>104</v>
      </c>
      <c r="AD21" s="82" t="s">
        <v>68</v>
      </c>
      <c r="AE21" s="82" t="s">
        <v>65</v>
      </c>
      <c r="AF21" s="82" t="s">
        <v>65</v>
      </c>
      <c r="AG21" s="82" t="s">
        <v>65</v>
      </c>
      <c r="AH21" s="82" t="s">
        <v>65</v>
      </c>
      <c r="AI21" s="82" t="s">
        <v>89</v>
      </c>
      <c r="AJ21" s="82" t="s">
        <v>65</v>
      </c>
      <c r="AK21" s="82" t="s">
        <v>65</v>
      </c>
      <c r="AL21" s="82" t="s">
        <v>65</v>
      </c>
      <c r="AM21" s="82" t="s">
        <v>136</v>
      </c>
      <c r="AN21" s="82" t="s">
        <v>136</v>
      </c>
      <c r="AO21" s="82" t="s">
        <v>323</v>
      </c>
      <c r="AP21" s="82" t="s">
        <v>324</v>
      </c>
      <c r="AQ21" s="82" t="s">
        <v>325</v>
      </c>
      <c r="AR21" s="82" t="s">
        <v>326</v>
      </c>
      <c r="AS21" s="82" t="s">
        <v>65</v>
      </c>
      <c r="AT21" s="82" t="s">
        <v>230</v>
      </c>
      <c r="AU21" s="82" t="s">
        <v>65</v>
      </c>
      <c r="AV21" s="90">
        <v>0.1</v>
      </c>
      <c r="AW21" s="82" t="s">
        <v>65</v>
      </c>
      <c r="AX21" s="82"/>
      <c r="AY21" s="83" t="s">
        <v>327</v>
      </c>
      <c r="AZ21" s="84" t="s">
        <v>328</v>
      </c>
    </row>
    <row r="22" spans="1:52" s="38" customFormat="1" ht="173.25" customHeight="1">
      <c r="A22" s="81">
        <v>21</v>
      </c>
      <c r="B22" s="82" t="s">
        <v>329</v>
      </c>
      <c r="C22" s="82" t="s">
        <v>330</v>
      </c>
      <c r="D22" s="82" t="s">
        <v>331</v>
      </c>
      <c r="E22" s="82">
        <v>2018</v>
      </c>
      <c r="F22" s="82" t="s">
        <v>55</v>
      </c>
      <c r="G22" s="82" t="s">
        <v>129</v>
      </c>
      <c r="H22" s="82" t="s">
        <v>238</v>
      </c>
      <c r="I22" s="82" t="str">
        <f t="array" ref="I22">_xlfn.TEXTJOIN(",", TRUE, IF(Table4[study_id]=Table3[[#This Row],[study_id]], Table4[iso_code], ""))</f>
        <v>EG</v>
      </c>
      <c r="J22" s="82">
        <f>COUNTIF(study_countries!A:A,A22)</f>
        <v>1</v>
      </c>
      <c r="K22" s="82" t="s">
        <v>320</v>
      </c>
      <c r="L22" s="82" t="s">
        <v>332</v>
      </c>
      <c r="M22" s="82" t="s">
        <v>333</v>
      </c>
      <c r="N22" s="82">
        <v>2018</v>
      </c>
      <c r="O22" s="82">
        <v>2040</v>
      </c>
      <c r="P22" s="82" t="s">
        <v>61</v>
      </c>
      <c r="Q22" s="82" t="s">
        <v>84</v>
      </c>
      <c r="R22" s="82" t="s">
        <v>63</v>
      </c>
      <c r="S22" s="82" t="s">
        <v>64</v>
      </c>
      <c r="T22" s="82" t="s">
        <v>64</v>
      </c>
      <c r="U22" s="82" t="s">
        <v>64</v>
      </c>
      <c r="V22" s="82" t="s">
        <v>65</v>
      </c>
      <c r="W22" s="82" t="s">
        <v>64</v>
      </c>
      <c r="X22" s="82" t="s">
        <v>65</v>
      </c>
      <c r="Y22" s="82" t="s">
        <v>64</v>
      </c>
      <c r="Z22" s="82" t="s">
        <v>65</v>
      </c>
      <c r="AA22" s="82" t="s">
        <v>64</v>
      </c>
      <c r="AB22" s="82" t="s">
        <v>66</v>
      </c>
      <c r="AC22" s="82" t="s">
        <v>104</v>
      </c>
      <c r="AD22" s="82" t="s">
        <v>68</v>
      </c>
      <c r="AE22" s="82" t="s">
        <v>64</v>
      </c>
      <c r="AF22" s="82" t="s">
        <v>64</v>
      </c>
      <c r="AG22" s="82" t="s">
        <v>64</v>
      </c>
      <c r="AH22" s="82" t="s">
        <v>65</v>
      </c>
      <c r="AI22" s="82" t="s">
        <v>105</v>
      </c>
      <c r="AJ22" s="82" t="s">
        <v>65</v>
      </c>
      <c r="AK22" s="82" t="s">
        <v>65</v>
      </c>
      <c r="AL22" s="82" t="s">
        <v>65</v>
      </c>
      <c r="AM22" s="82" t="s">
        <v>65</v>
      </c>
      <c r="AN22" s="82" t="s">
        <v>65</v>
      </c>
      <c r="AO22" s="82" t="s">
        <v>334</v>
      </c>
      <c r="AP22" s="82" t="s">
        <v>335</v>
      </c>
      <c r="AQ22" s="82" t="s">
        <v>336</v>
      </c>
      <c r="AR22" s="82" t="s">
        <v>337</v>
      </c>
      <c r="AS22" s="82" t="s">
        <v>136</v>
      </c>
      <c r="AT22" s="82" t="s">
        <v>230</v>
      </c>
      <c r="AU22" s="82" t="s">
        <v>65</v>
      </c>
      <c r="AV22" s="90">
        <v>0.22</v>
      </c>
      <c r="AW22" s="82" t="s">
        <v>65</v>
      </c>
      <c r="AX22" s="82"/>
      <c r="AY22" s="83" t="s">
        <v>338</v>
      </c>
      <c r="AZ22" s="84" t="s">
        <v>339</v>
      </c>
    </row>
    <row r="23" spans="1:52" s="38" customFormat="1" ht="173.25" customHeight="1">
      <c r="A23" s="81">
        <v>22</v>
      </c>
      <c r="B23" s="82" t="s">
        <v>340</v>
      </c>
      <c r="C23" s="82" t="s">
        <v>341</v>
      </c>
      <c r="D23" s="82" t="s">
        <v>342</v>
      </c>
      <c r="E23" s="82">
        <v>2019</v>
      </c>
      <c r="F23" s="82" t="s">
        <v>55</v>
      </c>
      <c r="G23" s="82" t="s">
        <v>129</v>
      </c>
      <c r="H23" s="82" t="s">
        <v>238</v>
      </c>
      <c r="I23" s="82" t="str">
        <f t="array" ref="I23">_xlfn.TEXTJOIN(",", TRUE, IF(Table4[study_id]=Table3[[#This Row],[study_id]], Table4[iso_code], ""))</f>
        <v>EG</v>
      </c>
      <c r="J23" s="82">
        <f>COUNTIF(study_countries!A:A,A23)</f>
        <v>1</v>
      </c>
      <c r="K23" s="82" t="s">
        <v>320</v>
      </c>
      <c r="L23" s="82" t="s">
        <v>343</v>
      </c>
      <c r="M23" s="82" t="s">
        <v>344</v>
      </c>
      <c r="N23" s="82">
        <v>2014</v>
      </c>
      <c r="O23" s="82">
        <v>2050</v>
      </c>
      <c r="P23" s="82" t="s">
        <v>159</v>
      </c>
      <c r="Q23" s="82" t="s">
        <v>84</v>
      </c>
      <c r="R23" s="82" t="s">
        <v>345</v>
      </c>
      <c r="S23" s="82" t="s">
        <v>64</v>
      </c>
      <c r="T23" s="82" t="s">
        <v>64</v>
      </c>
      <c r="U23" s="82" t="s">
        <v>64</v>
      </c>
      <c r="V23" s="82" t="s">
        <v>64</v>
      </c>
      <c r="W23" s="82" t="s">
        <v>64</v>
      </c>
      <c r="X23" s="82" t="s">
        <v>64</v>
      </c>
      <c r="Y23" s="82" t="s">
        <v>64</v>
      </c>
      <c r="Z23" s="82" t="s">
        <v>65</v>
      </c>
      <c r="AA23" s="82" t="s">
        <v>65</v>
      </c>
      <c r="AB23" s="82" t="s">
        <v>66</v>
      </c>
      <c r="AC23" s="82" t="s">
        <v>67</v>
      </c>
      <c r="AD23" s="82" t="s">
        <v>68</v>
      </c>
      <c r="AE23" s="82" t="s">
        <v>64</v>
      </c>
      <c r="AF23" s="82" t="s">
        <v>64</v>
      </c>
      <c r="AG23" s="82" t="s">
        <v>64</v>
      </c>
      <c r="AH23" s="82" t="s">
        <v>65</v>
      </c>
      <c r="AI23" s="82" t="s">
        <v>105</v>
      </c>
      <c r="AJ23" s="82" t="s">
        <v>65</v>
      </c>
      <c r="AK23" s="82" t="s">
        <v>65</v>
      </c>
      <c r="AL23" s="82" t="s">
        <v>65</v>
      </c>
      <c r="AM23" s="82" t="s">
        <v>65</v>
      </c>
      <c r="AN23" s="82" t="s">
        <v>65</v>
      </c>
      <c r="AO23" s="82" t="s">
        <v>346</v>
      </c>
      <c r="AP23" s="82" t="s">
        <v>347</v>
      </c>
      <c r="AQ23" s="82" t="s">
        <v>348</v>
      </c>
      <c r="AR23" s="82" t="s">
        <v>349</v>
      </c>
      <c r="AS23" s="82" t="s">
        <v>65</v>
      </c>
      <c r="AT23" s="82" t="s">
        <v>230</v>
      </c>
      <c r="AU23" s="82" t="s">
        <v>65</v>
      </c>
      <c r="AV23" s="90">
        <v>0.1</v>
      </c>
      <c r="AW23" s="82" t="s">
        <v>65</v>
      </c>
      <c r="AX23" s="82"/>
      <c r="AY23" s="83" t="s">
        <v>350</v>
      </c>
      <c r="AZ23" s="84" t="s">
        <v>351</v>
      </c>
    </row>
    <row r="24" spans="1:52" s="38" customFormat="1" ht="127.5" customHeight="1">
      <c r="A24" s="81">
        <v>23</v>
      </c>
      <c r="B24" s="82" t="s">
        <v>352</v>
      </c>
      <c r="C24" s="82" t="s">
        <v>353</v>
      </c>
      <c r="D24" s="82" t="s">
        <v>354</v>
      </c>
      <c r="E24" s="82">
        <v>2023</v>
      </c>
      <c r="F24" s="82" t="s">
        <v>55</v>
      </c>
      <c r="G24" s="82" t="s">
        <v>129</v>
      </c>
      <c r="H24" s="82" t="s">
        <v>238</v>
      </c>
      <c r="I24" s="82" t="str">
        <f t="array" ref="I24">_xlfn.TEXTJOIN(",", TRUE, IF(Table4[study_id]=Table3[[#This Row],[study_id]], Table4[iso_code], ""))</f>
        <v>ET</v>
      </c>
      <c r="J24" s="82">
        <f>COUNTIF(study_countries!A:A,A24)</f>
        <v>1</v>
      </c>
      <c r="K24" s="82" t="s">
        <v>320</v>
      </c>
      <c r="L24" s="82" t="s">
        <v>355</v>
      </c>
      <c r="M24" s="82" t="s">
        <v>356</v>
      </c>
      <c r="N24" s="82">
        <v>2018</v>
      </c>
      <c r="O24" s="82">
        <v>2050</v>
      </c>
      <c r="P24" s="82" t="s">
        <v>159</v>
      </c>
      <c r="Q24" s="82" t="s">
        <v>84</v>
      </c>
      <c r="R24" s="82" t="s">
        <v>63</v>
      </c>
      <c r="S24" s="82" t="s">
        <v>64</v>
      </c>
      <c r="T24" s="82" t="s">
        <v>64</v>
      </c>
      <c r="U24" s="82" t="s">
        <v>64</v>
      </c>
      <c r="V24" s="82" t="s">
        <v>64</v>
      </c>
      <c r="W24" s="82" t="s">
        <v>64</v>
      </c>
      <c r="X24" s="82" t="s">
        <v>64</v>
      </c>
      <c r="Y24" s="82" t="s">
        <v>64</v>
      </c>
      <c r="Z24" s="82" t="s">
        <v>65</v>
      </c>
      <c r="AA24" s="82" t="s">
        <v>65</v>
      </c>
      <c r="AB24" s="82" t="s">
        <v>146</v>
      </c>
      <c r="AC24" s="82" t="s">
        <v>87</v>
      </c>
      <c r="AD24" s="82" t="s">
        <v>68</v>
      </c>
      <c r="AE24" s="82" t="s">
        <v>64</v>
      </c>
      <c r="AF24" s="82" t="s">
        <v>64</v>
      </c>
      <c r="AG24" s="82" t="s">
        <v>64</v>
      </c>
      <c r="AH24" s="82" t="s">
        <v>65</v>
      </c>
      <c r="AI24" s="82" t="s">
        <v>105</v>
      </c>
      <c r="AJ24" s="82" t="s">
        <v>64</v>
      </c>
      <c r="AK24" s="82" t="s">
        <v>64</v>
      </c>
      <c r="AL24" s="82" t="s">
        <v>64</v>
      </c>
      <c r="AM24" s="82" t="s">
        <v>64</v>
      </c>
      <c r="AN24" s="82" t="s">
        <v>64</v>
      </c>
      <c r="AO24" s="82" t="s">
        <v>357</v>
      </c>
      <c r="AP24" s="82" t="s">
        <v>358</v>
      </c>
      <c r="AQ24" s="82" t="s">
        <v>359</v>
      </c>
      <c r="AR24" s="82" t="s">
        <v>135</v>
      </c>
      <c r="AS24" s="82" t="s">
        <v>136</v>
      </c>
      <c r="AT24" s="82" t="s">
        <v>230</v>
      </c>
      <c r="AU24" s="82" t="s">
        <v>65</v>
      </c>
      <c r="AV24" s="90">
        <v>0.1</v>
      </c>
      <c r="AW24" s="82" t="s">
        <v>65</v>
      </c>
      <c r="AX24" s="82"/>
      <c r="AY24" s="83" t="s">
        <v>360</v>
      </c>
      <c r="AZ24" s="84" t="s">
        <v>361</v>
      </c>
    </row>
    <row r="25" spans="1:52" s="38" customFormat="1" ht="177" customHeight="1">
      <c r="A25" s="81">
        <v>24</v>
      </c>
      <c r="B25" s="82" t="s">
        <v>340</v>
      </c>
      <c r="C25" s="82" t="s">
        <v>362</v>
      </c>
      <c r="D25" s="82" t="s">
        <v>363</v>
      </c>
      <c r="E25" s="82">
        <v>2017</v>
      </c>
      <c r="F25" s="82" t="s">
        <v>55</v>
      </c>
      <c r="G25" s="82" t="s">
        <v>364</v>
      </c>
      <c r="H25" s="82" t="s">
        <v>238</v>
      </c>
      <c r="I25" s="82" t="str">
        <f t="array" ref="I25">_xlfn.TEXTJOIN(",", TRUE, IF(Table4[study_id]=Table3[[#This Row],[study_id]], Table4[iso_code], ""))</f>
        <v>ET</v>
      </c>
      <c r="J25" s="82">
        <f>COUNTIF(study_countries!A:A,A25)</f>
        <v>1</v>
      </c>
      <c r="K25" s="82" t="s">
        <v>320</v>
      </c>
      <c r="L25" s="82" t="s">
        <v>365</v>
      </c>
      <c r="M25" s="82" t="s">
        <v>366</v>
      </c>
      <c r="N25" s="82">
        <v>2015</v>
      </c>
      <c r="O25" s="82">
        <v>2045</v>
      </c>
      <c r="P25" s="82" t="s">
        <v>61</v>
      </c>
      <c r="Q25" s="82" t="s">
        <v>367</v>
      </c>
      <c r="R25" s="82" t="s">
        <v>63</v>
      </c>
      <c r="S25" s="82" t="s">
        <v>64</v>
      </c>
      <c r="T25" s="82" t="s">
        <v>64</v>
      </c>
      <c r="U25" s="82" t="s">
        <v>64</v>
      </c>
      <c r="V25" s="82" t="s">
        <v>65</v>
      </c>
      <c r="W25" s="82" t="s">
        <v>65</v>
      </c>
      <c r="X25" s="82" t="s">
        <v>64</v>
      </c>
      <c r="Y25" s="82" t="s">
        <v>64</v>
      </c>
      <c r="Z25" s="82" t="s">
        <v>65</v>
      </c>
      <c r="AA25" s="82" t="s">
        <v>64</v>
      </c>
      <c r="AB25" s="82" t="s">
        <v>66</v>
      </c>
      <c r="AC25" s="82" t="s">
        <v>67</v>
      </c>
      <c r="AD25" s="82" t="s">
        <v>68</v>
      </c>
      <c r="AE25" s="82" t="s">
        <v>64</v>
      </c>
      <c r="AF25" s="82" t="s">
        <v>64</v>
      </c>
      <c r="AG25" s="82" t="s">
        <v>65</v>
      </c>
      <c r="AH25" s="82" t="s">
        <v>65</v>
      </c>
      <c r="AI25" s="82" t="s">
        <v>89</v>
      </c>
      <c r="AJ25" s="82" t="s">
        <v>65</v>
      </c>
      <c r="AK25" s="82" t="s">
        <v>65</v>
      </c>
      <c r="AL25" s="82" t="s">
        <v>65</v>
      </c>
      <c r="AM25" s="82" t="s">
        <v>64</v>
      </c>
      <c r="AN25" s="82" t="s">
        <v>64</v>
      </c>
      <c r="AO25" s="82" t="s">
        <v>368</v>
      </c>
      <c r="AP25" s="82" t="s">
        <v>369</v>
      </c>
      <c r="AQ25" s="82" t="s">
        <v>370</v>
      </c>
      <c r="AR25" s="82" t="s">
        <v>371</v>
      </c>
      <c r="AS25" s="82" t="s">
        <v>65</v>
      </c>
      <c r="AT25" s="82" t="s">
        <v>230</v>
      </c>
      <c r="AU25" s="82" t="s">
        <v>65</v>
      </c>
      <c r="AV25" s="90">
        <v>0.1</v>
      </c>
      <c r="AW25" s="82" t="s">
        <v>65</v>
      </c>
      <c r="AX25" s="82"/>
      <c r="AY25" s="83" t="s">
        <v>372</v>
      </c>
      <c r="AZ25" s="84" t="s">
        <v>351</v>
      </c>
    </row>
    <row r="26" spans="1:52" s="38" customFormat="1" ht="127.5" customHeight="1">
      <c r="A26" s="81">
        <v>25</v>
      </c>
      <c r="B26" s="82" t="s">
        <v>373</v>
      </c>
      <c r="C26" s="82" t="s">
        <v>374</v>
      </c>
      <c r="D26" s="82" t="s">
        <v>375</v>
      </c>
      <c r="E26" s="82">
        <v>2018</v>
      </c>
      <c r="F26" s="82" t="s">
        <v>55</v>
      </c>
      <c r="G26" s="82" t="s">
        <v>129</v>
      </c>
      <c r="H26" s="82" t="s">
        <v>238</v>
      </c>
      <c r="I26" s="82" t="str">
        <f t="array" ref="I26">_xlfn.TEXTJOIN(",", TRUE, IF(Table4[study_id]=Table3[[#This Row],[study_id]], Table4[iso_code], ""))</f>
        <v>GM</v>
      </c>
      <c r="J26" s="82">
        <f>COUNTIF(study_countries!A:A,A26)</f>
        <v>1</v>
      </c>
      <c r="K26" s="82" t="s">
        <v>248</v>
      </c>
      <c r="L26" s="82" t="s">
        <v>376</v>
      </c>
      <c r="M26" s="82" t="s">
        <v>377</v>
      </c>
      <c r="N26" s="82">
        <v>2015</v>
      </c>
      <c r="O26" s="82">
        <v>2030</v>
      </c>
      <c r="P26" s="82" t="s">
        <v>61</v>
      </c>
      <c r="Q26" s="82" t="s">
        <v>84</v>
      </c>
      <c r="R26" s="82" t="s">
        <v>378</v>
      </c>
      <c r="S26" s="82" t="s">
        <v>64</v>
      </c>
      <c r="T26" s="82" t="s">
        <v>64</v>
      </c>
      <c r="U26" s="82" t="s">
        <v>64</v>
      </c>
      <c r="V26" s="82" t="s">
        <v>64</v>
      </c>
      <c r="W26" s="82" t="s">
        <v>65</v>
      </c>
      <c r="X26" s="82" t="s">
        <v>65</v>
      </c>
      <c r="Y26" s="82" t="s">
        <v>64</v>
      </c>
      <c r="Z26" s="82" t="s">
        <v>65</v>
      </c>
      <c r="AA26" s="82" t="s">
        <v>64</v>
      </c>
      <c r="AB26" s="82" t="s">
        <v>66</v>
      </c>
      <c r="AC26" s="82" t="s">
        <v>87</v>
      </c>
      <c r="AD26" s="82" t="s">
        <v>68</v>
      </c>
      <c r="AE26" s="82" t="s">
        <v>64</v>
      </c>
      <c r="AF26" s="82" t="s">
        <v>64</v>
      </c>
      <c r="AG26" s="82" t="s">
        <v>64</v>
      </c>
      <c r="AH26" s="82" t="s">
        <v>65</v>
      </c>
      <c r="AI26" s="82" t="s">
        <v>89</v>
      </c>
      <c r="AJ26" s="82" t="s">
        <v>136</v>
      </c>
      <c r="AK26" s="82" t="s">
        <v>136</v>
      </c>
      <c r="AL26" s="82" t="s">
        <v>65</v>
      </c>
      <c r="AM26" s="82" t="s">
        <v>65</v>
      </c>
      <c r="AN26" s="82" t="s">
        <v>64</v>
      </c>
      <c r="AO26" s="82" t="s">
        <v>379</v>
      </c>
      <c r="AP26" s="82" t="s">
        <v>380</v>
      </c>
      <c r="AQ26" s="82" t="s">
        <v>381</v>
      </c>
      <c r="AR26" s="82" t="s">
        <v>382</v>
      </c>
      <c r="AS26" s="82" t="s">
        <v>65</v>
      </c>
      <c r="AT26" s="82" t="s">
        <v>230</v>
      </c>
      <c r="AU26" s="82" t="s">
        <v>65</v>
      </c>
      <c r="AV26" s="90">
        <v>0.1</v>
      </c>
      <c r="AW26" s="82" t="s">
        <v>65</v>
      </c>
      <c r="AX26" s="82"/>
      <c r="AY26" s="83" t="s">
        <v>383</v>
      </c>
      <c r="AZ26" s="84" t="s">
        <v>384</v>
      </c>
    </row>
    <row r="27" spans="1:52" s="38" customFormat="1" ht="220.25" customHeight="1">
      <c r="A27" s="81">
        <v>26</v>
      </c>
      <c r="B27" s="82" t="s">
        <v>385</v>
      </c>
      <c r="C27" s="82" t="s">
        <v>386</v>
      </c>
      <c r="D27" s="82" t="s">
        <v>387</v>
      </c>
      <c r="E27" s="82">
        <v>2022</v>
      </c>
      <c r="F27" s="82" t="s">
        <v>55</v>
      </c>
      <c r="G27" s="82" t="s">
        <v>129</v>
      </c>
      <c r="H27" s="82" t="s">
        <v>238</v>
      </c>
      <c r="I27" s="82" t="str">
        <f t="array" ref="I27">_xlfn.TEXTJOIN(",", TRUE, IF(Table4[study_id]=Table3[[#This Row],[study_id]], Table4[iso_code], ""))</f>
        <v>GH</v>
      </c>
      <c r="J27" s="82">
        <f>COUNTIF(study_countries!A:A,A27)</f>
        <v>1</v>
      </c>
      <c r="K27" s="82" t="s">
        <v>248</v>
      </c>
      <c r="L27" s="82" t="s">
        <v>388</v>
      </c>
      <c r="M27" s="82" t="s">
        <v>389</v>
      </c>
      <c r="N27" s="82">
        <v>2013</v>
      </c>
      <c r="O27" s="82">
        <v>2030</v>
      </c>
      <c r="P27" s="82" t="s">
        <v>61</v>
      </c>
      <c r="Q27" s="82" t="s">
        <v>193</v>
      </c>
      <c r="R27" s="82" t="s">
        <v>194</v>
      </c>
      <c r="S27" s="82" t="s">
        <v>64</v>
      </c>
      <c r="T27" s="82" t="s">
        <v>64</v>
      </c>
      <c r="U27" s="82" t="s">
        <v>65</v>
      </c>
      <c r="V27" s="82" t="s">
        <v>64</v>
      </c>
      <c r="W27" s="82" t="s">
        <v>65</v>
      </c>
      <c r="X27" s="82" t="s">
        <v>65</v>
      </c>
      <c r="Y27" s="82" t="s">
        <v>64</v>
      </c>
      <c r="Z27" s="82" t="s">
        <v>65</v>
      </c>
      <c r="AA27" s="82" t="s">
        <v>65</v>
      </c>
      <c r="AB27" s="82" t="s">
        <v>66</v>
      </c>
      <c r="AC27" s="82" t="s">
        <v>67</v>
      </c>
      <c r="AD27" s="82" t="s">
        <v>68</v>
      </c>
      <c r="AE27" s="82" t="s">
        <v>64</v>
      </c>
      <c r="AF27" s="82" t="s">
        <v>64</v>
      </c>
      <c r="AG27" s="82" t="s">
        <v>64</v>
      </c>
      <c r="AH27" s="82" t="s">
        <v>65</v>
      </c>
      <c r="AI27" s="82" t="s">
        <v>89</v>
      </c>
      <c r="AJ27" s="82" t="s">
        <v>65</v>
      </c>
      <c r="AK27" s="82" t="s">
        <v>136</v>
      </c>
      <c r="AL27" s="82" t="s">
        <v>65</v>
      </c>
      <c r="AM27" s="82" t="s">
        <v>64</v>
      </c>
      <c r="AN27" s="82" t="s">
        <v>65</v>
      </c>
      <c r="AO27" s="82" t="s">
        <v>75</v>
      </c>
      <c r="AP27" s="82" t="s">
        <v>75</v>
      </c>
      <c r="AQ27" s="82" t="s">
        <v>390</v>
      </c>
      <c r="AR27" s="82" t="s">
        <v>391</v>
      </c>
      <c r="AS27" s="82" t="s">
        <v>136</v>
      </c>
      <c r="AT27" s="82" t="s">
        <v>230</v>
      </c>
      <c r="AU27" s="82" t="s">
        <v>65</v>
      </c>
      <c r="AV27" s="85" t="s">
        <v>75</v>
      </c>
      <c r="AW27" s="82" t="s">
        <v>65</v>
      </c>
      <c r="AX27" s="82"/>
      <c r="AY27" s="83" t="s">
        <v>392</v>
      </c>
      <c r="AZ27" s="84" t="s">
        <v>393</v>
      </c>
    </row>
    <row r="28" spans="1:52" s="38" customFormat="1" ht="127.5" customHeight="1">
      <c r="A28" s="81">
        <v>27</v>
      </c>
      <c r="B28" s="82" t="s">
        <v>394</v>
      </c>
      <c r="C28" s="82" t="s">
        <v>374</v>
      </c>
      <c r="D28" s="82" t="s">
        <v>395</v>
      </c>
      <c r="E28" s="82">
        <v>2023</v>
      </c>
      <c r="F28" s="82" t="s">
        <v>55</v>
      </c>
      <c r="G28" s="82" t="s">
        <v>129</v>
      </c>
      <c r="H28" s="82" t="s">
        <v>238</v>
      </c>
      <c r="I28" s="82" t="str">
        <f t="array" ref="I28">_xlfn.TEXTJOIN(",", TRUE, IF(Table4[study_id]=Table3[[#This Row],[study_id]], Table4[iso_code], ""))</f>
        <v>GH</v>
      </c>
      <c r="J28" s="82">
        <f>COUNTIF(study_countries!A:A,A28)</f>
        <v>1</v>
      </c>
      <c r="K28" s="82" t="s">
        <v>248</v>
      </c>
      <c r="L28" s="82" t="s">
        <v>396</v>
      </c>
      <c r="M28" s="82" t="s">
        <v>397</v>
      </c>
      <c r="N28" s="82">
        <v>2020</v>
      </c>
      <c r="O28" s="82">
        <v>2048</v>
      </c>
      <c r="P28" s="82" t="s">
        <v>61</v>
      </c>
      <c r="Q28" s="82" t="s">
        <v>84</v>
      </c>
      <c r="R28" s="82" t="s">
        <v>85</v>
      </c>
      <c r="S28" s="82" t="s">
        <v>64</v>
      </c>
      <c r="T28" s="82" t="s">
        <v>64</v>
      </c>
      <c r="U28" s="82" t="s">
        <v>64</v>
      </c>
      <c r="V28" s="82" t="s">
        <v>64</v>
      </c>
      <c r="W28" s="82" t="s">
        <v>64</v>
      </c>
      <c r="X28" s="82" t="s">
        <v>65</v>
      </c>
      <c r="Y28" s="82" t="s">
        <v>64</v>
      </c>
      <c r="Z28" s="82" t="s">
        <v>65</v>
      </c>
      <c r="AA28" s="82" t="s">
        <v>64</v>
      </c>
      <c r="AB28" s="82" t="s">
        <v>66</v>
      </c>
      <c r="AC28" s="82" t="s">
        <v>87</v>
      </c>
      <c r="AD28" s="82" t="s">
        <v>68</v>
      </c>
      <c r="AE28" s="82" t="s">
        <v>64</v>
      </c>
      <c r="AF28" s="82" t="s">
        <v>64</v>
      </c>
      <c r="AG28" s="82" t="s">
        <v>64</v>
      </c>
      <c r="AH28" s="82" t="s">
        <v>65</v>
      </c>
      <c r="AI28" s="82" t="s">
        <v>105</v>
      </c>
      <c r="AJ28" s="82" t="s">
        <v>65</v>
      </c>
      <c r="AK28" s="82" t="s">
        <v>136</v>
      </c>
      <c r="AL28" s="82" t="s">
        <v>65</v>
      </c>
      <c r="AM28" s="82" t="s">
        <v>64</v>
      </c>
      <c r="AN28" s="82" t="s">
        <v>65</v>
      </c>
      <c r="AO28" s="82" t="s">
        <v>75</v>
      </c>
      <c r="AP28" s="82" t="s">
        <v>75</v>
      </c>
      <c r="AQ28" s="82" t="s">
        <v>398</v>
      </c>
      <c r="AR28" s="82" t="s">
        <v>255</v>
      </c>
      <c r="AS28" s="82" t="s">
        <v>64</v>
      </c>
      <c r="AT28" s="82" t="s">
        <v>230</v>
      </c>
      <c r="AU28" s="82" t="s">
        <v>65</v>
      </c>
      <c r="AV28" s="90">
        <v>0.12</v>
      </c>
      <c r="AW28" s="82" t="s">
        <v>65</v>
      </c>
      <c r="AX28" s="82"/>
      <c r="AY28" s="83" t="s">
        <v>399</v>
      </c>
      <c r="AZ28" s="84" t="s">
        <v>400</v>
      </c>
    </row>
    <row r="29" spans="1:52" s="38" customFormat="1" ht="127.5" customHeight="1">
      <c r="A29" s="81">
        <v>28</v>
      </c>
      <c r="B29" s="82" t="s">
        <v>401</v>
      </c>
      <c r="C29" s="82" t="s">
        <v>402</v>
      </c>
      <c r="D29" s="82" t="s">
        <v>403</v>
      </c>
      <c r="E29" s="82">
        <v>2017</v>
      </c>
      <c r="F29" s="82" t="s">
        <v>55</v>
      </c>
      <c r="G29" s="82" t="s">
        <v>129</v>
      </c>
      <c r="H29" s="82" t="s">
        <v>238</v>
      </c>
      <c r="I29" s="82" t="str">
        <f t="array" ref="I29">_xlfn.TEXTJOIN(",", TRUE, IF(Table4[study_id]=Table3[[#This Row],[study_id]], Table4[iso_code], ""))</f>
        <v>GH</v>
      </c>
      <c r="J29" s="82">
        <f>COUNTIF(study_countries!A:A,A29)</f>
        <v>1</v>
      </c>
      <c r="K29" s="82" t="s">
        <v>248</v>
      </c>
      <c r="L29" s="82" t="s">
        <v>404</v>
      </c>
      <c r="M29" s="82" t="s">
        <v>405</v>
      </c>
      <c r="N29" s="82">
        <v>2010</v>
      </c>
      <c r="O29" s="82">
        <v>2040</v>
      </c>
      <c r="P29" s="82" t="s">
        <v>61</v>
      </c>
      <c r="Q29" s="82" t="s">
        <v>84</v>
      </c>
      <c r="R29" s="82" t="s">
        <v>63</v>
      </c>
      <c r="S29" s="82" t="s">
        <v>64</v>
      </c>
      <c r="T29" s="82" t="s">
        <v>64</v>
      </c>
      <c r="U29" s="82" t="s">
        <v>64</v>
      </c>
      <c r="V29" s="82" t="s">
        <v>64</v>
      </c>
      <c r="W29" s="82" t="s">
        <v>65</v>
      </c>
      <c r="X29" s="82" t="s">
        <v>65</v>
      </c>
      <c r="Y29" s="82" t="s">
        <v>64</v>
      </c>
      <c r="Z29" s="82" t="s">
        <v>65</v>
      </c>
      <c r="AA29" s="82" t="s">
        <v>65</v>
      </c>
      <c r="AB29" s="82" t="s">
        <v>66</v>
      </c>
      <c r="AC29" s="82" t="s">
        <v>87</v>
      </c>
      <c r="AD29" s="82" t="s">
        <v>68</v>
      </c>
      <c r="AE29" s="82" t="s">
        <v>65</v>
      </c>
      <c r="AF29" s="82" t="s">
        <v>64</v>
      </c>
      <c r="AG29" s="82" t="s">
        <v>64</v>
      </c>
      <c r="AH29" s="82" t="s">
        <v>65</v>
      </c>
      <c r="AI29" s="82" t="s">
        <v>89</v>
      </c>
      <c r="AJ29" s="82" t="s">
        <v>136</v>
      </c>
      <c r="AK29" s="82" t="s">
        <v>65</v>
      </c>
      <c r="AL29" s="82" t="s">
        <v>65</v>
      </c>
      <c r="AM29" s="82" t="s">
        <v>64</v>
      </c>
      <c r="AN29" s="82" t="s">
        <v>65</v>
      </c>
      <c r="AO29" s="82" t="s">
        <v>406</v>
      </c>
      <c r="AP29" s="82" t="s">
        <v>407</v>
      </c>
      <c r="AQ29" s="82" t="s">
        <v>408</v>
      </c>
      <c r="AR29" s="82" t="s">
        <v>409</v>
      </c>
      <c r="AS29" s="82" t="s">
        <v>136</v>
      </c>
      <c r="AT29" s="82" t="s">
        <v>410</v>
      </c>
      <c r="AU29" s="82" t="s">
        <v>65</v>
      </c>
      <c r="AV29" s="90">
        <v>0.1</v>
      </c>
      <c r="AW29" s="82" t="s">
        <v>64</v>
      </c>
      <c r="AX29" s="82" t="s">
        <v>411</v>
      </c>
      <c r="AY29" s="83" t="s">
        <v>412</v>
      </c>
      <c r="AZ29" s="84" t="s">
        <v>413</v>
      </c>
    </row>
    <row r="30" spans="1:52" s="38" customFormat="1" ht="110.25" customHeight="1">
      <c r="A30" s="81">
        <v>29</v>
      </c>
      <c r="B30" s="82" t="s">
        <v>414</v>
      </c>
      <c r="C30" s="82" t="s">
        <v>415</v>
      </c>
      <c r="D30" s="82" t="s">
        <v>416</v>
      </c>
      <c r="E30" s="82">
        <v>2021</v>
      </c>
      <c r="F30" s="82" t="s">
        <v>55</v>
      </c>
      <c r="G30" s="82" t="s">
        <v>129</v>
      </c>
      <c r="H30" s="82" t="s">
        <v>238</v>
      </c>
      <c r="I30" s="82" t="str">
        <f t="array" ref="I30">_xlfn.TEXTJOIN(",", TRUE, IF(Table4[study_id]=Table3[[#This Row],[study_id]], Table4[iso_code], ""))</f>
        <v>KE</v>
      </c>
      <c r="J30" s="82">
        <f>COUNTIF(study_countries!A:A,A30)</f>
        <v>1</v>
      </c>
      <c r="K30" s="82" t="s">
        <v>320</v>
      </c>
      <c r="L30" s="82" t="s">
        <v>417</v>
      </c>
      <c r="M30" s="82" t="s">
        <v>418</v>
      </c>
      <c r="N30" s="82">
        <v>2020</v>
      </c>
      <c r="O30" s="82">
        <v>2045</v>
      </c>
      <c r="P30" s="82" t="s">
        <v>61</v>
      </c>
      <c r="Q30" s="82" t="s">
        <v>84</v>
      </c>
      <c r="R30" s="82" t="s">
        <v>419</v>
      </c>
      <c r="S30" s="82" t="s">
        <v>64</v>
      </c>
      <c r="T30" s="82" t="s">
        <v>64</v>
      </c>
      <c r="U30" s="82" t="s">
        <v>64</v>
      </c>
      <c r="V30" s="82" t="s">
        <v>65</v>
      </c>
      <c r="W30" s="82" t="s">
        <v>64</v>
      </c>
      <c r="X30" s="82" t="s">
        <v>64</v>
      </c>
      <c r="Y30" s="82" t="s">
        <v>64</v>
      </c>
      <c r="Z30" s="82" t="s">
        <v>65</v>
      </c>
      <c r="AA30" s="82" t="s">
        <v>64</v>
      </c>
      <c r="AB30" s="82" t="s">
        <v>66</v>
      </c>
      <c r="AC30" s="82" t="s">
        <v>67</v>
      </c>
      <c r="AD30" s="82" t="s">
        <v>68</v>
      </c>
      <c r="AE30" s="82" t="s">
        <v>64</v>
      </c>
      <c r="AF30" s="82" t="s">
        <v>64</v>
      </c>
      <c r="AG30" s="82" t="s">
        <v>64</v>
      </c>
      <c r="AH30" s="82" t="s">
        <v>65</v>
      </c>
      <c r="AI30" s="82" t="s">
        <v>89</v>
      </c>
      <c r="AJ30" s="82" t="s">
        <v>136</v>
      </c>
      <c r="AK30" s="82" t="s">
        <v>136</v>
      </c>
      <c r="AL30" s="82" t="s">
        <v>136</v>
      </c>
      <c r="AM30" s="82" t="s">
        <v>136</v>
      </c>
      <c r="AN30" s="82" t="s">
        <v>136</v>
      </c>
      <c r="AO30" s="82" t="s">
        <v>420</v>
      </c>
      <c r="AP30" s="82" t="s">
        <v>421</v>
      </c>
      <c r="AQ30" s="82" t="s">
        <v>422</v>
      </c>
      <c r="AR30" s="82" t="s">
        <v>423</v>
      </c>
      <c r="AS30" s="82" t="s">
        <v>136</v>
      </c>
      <c r="AT30" s="82" t="s">
        <v>230</v>
      </c>
      <c r="AU30" s="82" t="s">
        <v>65</v>
      </c>
      <c r="AV30" s="90">
        <v>7.0000000000000007E-2</v>
      </c>
      <c r="AW30" s="82" t="s">
        <v>65</v>
      </c>
      <c r="AX30" s="82"/>
      <c r="AY30" s="83" t="s">
        <v>424</v>
      </c>
      <c r="AZ30" s="84" t="s">
        <v>425</v>
      </c>
    </row>
    <row r="31" spans="1:52" s="38" customFormat="1" ht="135.75" customHeight="1">
      <c r="A31" s="81">
        <v>30</v>
      </c>
      <c r="B31" s="82" t="s">
        <v>426</v>
      </c>
      <c r="C31" s="82" t="s">
        <v>427</v>
      </c>
      <c r="D31" s="82" t="s">
        <v>428</v>
      </c>
      <c r="E31" s="82">
        <v>2022</v>
      </c>
      <c r="F31" s="82" t="s">
        <v>55</v>
      </c>
      <c r="G31" s="82" t="s">
        <v>129</v>
      </c>
      <c r="H31" s="82" t="s">
        <v>238</v>
      </c>
      <c r="I31" s="82" t="str">
        <f t="array" ref="I31">_xlfn.TEXTJOIN(",", TRUE, IF(Table4[study_id]=Table3[[#This Row],[study_id]], Table4[iso_code], ""))</f>
        <v>KE</v>
      </c>
      <c r="J31" s="82">
        <f>COUNTIF(study_countries!A:A,A31)</f>
        <v>1</v>
      </c>
      <c r="K31" s="82" t="s">
        <v>320</v>
      </c>
      <c r="L31" s="82" t="s">
        <v>429</v>
      </c>
      <c r="M31" s="82" t="s">
        <v>430</v>
      </c>
      <c r="N31" s="82">
        <v>2019</v>
      </c>
      <c r="O31" s="82">
        <v>2037</v>
      </c>
      <c r="P31" s="82" t="s">
        <v>61</v>
      </c>
      <c r="Q31" s="82" t="s">
        <v>84</v>
      </c>
      <c r="R31" s="82" t="s">
        <v>63</v>
      </c>
      <c r="S31" s="82" t="s">
        <v>64</v>
      </c>
      <c r="T31" s="82" t="s">
        <v>64</v>
      </c>
      <c r="U31" s="82" t="s">
        <v>64</v>
      </c>
      <c r="V31" s="82" t="s">
        <v>65</v>
      </c>
      <c r="W31" s="82" t="s">
        <v>64</v>
      </c>
      <c r="X31" s="82" t="s">
        <v>64</v>
      </c>
      <c r="Y31" s="82" t="s">
        <v>64</v>
      </c>
      <c r="Z31" s="82" t="s">
        <v>65</v>
      </c>
      <c r="AA31" s="82" t="s">
        <v>64</v>
      </c>
      <c r="AB31" s="82" t="s">
        <v>66</v>
      </c>
      <c r="AC31" s="82" t="s">
        <v>87</v>
      </c>
      <c r="AD31" s="82" t="s">
        <v>68</v>
      </c>
      <c r="AE31" s="82" t="s">
        <v>64</v>
      </c>
      <c r="AF31" s="82" t="s">
        <v>64</v>
      </c>
      <c r="AG31" s="82" t="s">
        <v>64</v>
      </c>
      <c r="AH31" s="82" t="s">
        <v>65</v>
      </c>
      <c r="AI31" s="82" t="s">
        <v>89</v>
      </c>
      <c r="AJ31" s="82" t="s">
        <v>65</v>
      </c>
      <c r="AK31" s="82" t="s">
        <v>65</v>
      </c>
      <c r="AL31" s="82" t="s">
        <v>65</v>
      </c>
      <c r="AM31" s="82" t="s">
        <v>64</v>
      </c>
      <c r="AN31" s="82" t="s">
        <v>64</v>
      </c>
      <c r="AO31" s="82" t="s">
        <v>431</v>
      </c>
      <c r="AP31" s="82"/>
      <c r="AQ31" s="82" t="s">
        <v>432</v>
      </c>
      <c r="AR31" s="82" t="s">
        <v>433</v>
      </c>
      <c r="AS31" s="82" t="s">
        <v>64</v>
      </c>
      <c r="AT31" s="82"/>
      <c r="AU31" s="82" t="s">
        <v>65</v>
      </c>
      <c r="AV31" s="85" t="s">
        <v>75</v>
      </c>
      <c r="AW31" s="82" t="s">
        <v>65</v>
      </c>
      <c r="AX31" s="82"/>
      <c r="AY31" s="83" t="s">
        <v>434</v>
      </c>
      <c r="AZ31" s="84" t="s">
        <v>435</v>
      </c>
    </row>
    <row r="32" spans="1:52" s="38" customFormat="1" ht="135.75" customHeight="1">
      <c r="A32" s="81">
        <v>31</v>
      </c>
      <c r="B32" s="82" t="s">
        <v>436</v>
      </c>
      <c r="C32" s="82" t="s">
        <v>386</v>
      </c>
      <c r="D32" s="82" t="s">
        <v>437</v>
      </c>
      <c r="E32" s="82">
        <v>2012</v>
      </c>
      <c r="F32" s="82" t="s">
        <v>55</v>
      </c>
      <c r="G32" s="82" t="s">
        <v>129</v>
      </c>
      <c r="H32" s="82" t="s">
        <v>238</v>
      </c>
      <c r="I32" s="82" t="str">
        <f t="array" ref="I32">_xlfn.TEXTJOIN(",", TRUE, IF(Table4[study_id]=Table3[[#This Row],[study_id]], Table4[iso_code], ""))</f>
        <v>KE</v>
      </c>
      <c r="J32" s="82">
        <f>COUNTIF(study_countries!A:A,A32)</f>
        <v>1</v>
      </c>
      <c r="K32" s="82" t="s">
        <v>320</v>
      </c>
      <c r="L32" s="82" t="s">
        <v>438</v>
      </c>
      <c r="M32" s="82" t="s">
        <v>439</v>
      </c>
      <c r="N32" s="82">
        <v>2012</v>
      </c>
      <c r="O32" s="82">
        <v>2030</v>
      </c>
      <c r="P32" s="82" t="s">
        <v>61</v>
      </c>
      <c r="Q32" s="82" t="s">
        <v>440</v>
      </c>
      <c r="R32" s="82" t="s">
        <v>194</v>
      </c>
      <c r="S32" s="82" t="s">
        <v>64</v>
      </c>
      <c r="T32" s="82" t="s">
        <v>64</v>
      </c>
      <c r="U32" s="82" t="s">
        <v>64</v>
      </c>
      <c r="V32" s="82" t="s">
        <v>64</v>
      </c>
      <c r="W32" s="82" t="s">
        <v>64</v>
      </c>
      <c r="X32" s="82" t="s">
        <v>64</v>
      </c>
      <c r="Y32" s="82" t="s">
        <v>64</v>
      </c>
      <c r="Z32" s="82" t="s">
        <v>65</v>
      </c>
      <c r="AA32" s="82" t="s">
        <v>64</v>
      </c>
      <c r="AB32" s="82" t="s">
        <v>66</v>
      </c>
      <c r="AC32" s="82" t="s">
        <v>67</v>
      </c>
      <c r="AD32" s="82" t="s">
        <v>68</v>
      </c>
      <c r="AE32" s="82" t="s">
        <v>64</v>
      </c>
      <c r="AF32" s="82" t="s">
        <v>64</v>
      </c>
      <c r="AG32" s="82" t="s">
        <v>65</v>
      </c>
      <c r="AH32" s="82" t="s">
        <v>65</v>
      </c>
      <c r="AI32" s="82" t="s">
        <v>89</v>
      </c>
      <c r="AJ32" s="82" t="s">
        <v>65</v>
      </c>
      <c r="AK32" s="82" t="s">
        <v>65</v>
      </c>
      <c r="AL32" s="82" t="s">
        <v>65</v>
      </c>
      <c r="AM32" s="82" t="s">
        <v>136</v>
      </c>
      <c r="AN32" s="82" t="s">
        <v>64</v>
      </c>
      <c r="AO32" s="82"/>
      <c r="AP32" s="82"/>
      <c r="AQ32" s="91" t="s">
        <v>441</v>
      </c>
      <c r="AR32" s="82" t="s">
        <v>433</v>
      </c>
      <c r="AS32" s="82" t="s">
        <v>64</v>
      </c>
      <c r="AT32" s="82"/>
      <c r="AU32" s="82" t="s">
        <v>65</v>
      </c>
      <c r="AV32" s="90">
        <v>0.08</v>
      </c>
      <c r="AW32" s="82" t="s">
        <v>65</v>
      </c>
      <c r="AX32" s="82"/>
      <c r="AY32" s="83" t="s">
        <v>442</v>
      </c>
      <c r="AZ32" s="84" t="s">
        <v>443</v>
      </c>
    </row>
    <row r="33" spans="1:52" s="38" customFormat="1" ht="147.75" customHeight="1">
      <c r="A33" s="81">
        <v>32</v>
      </c>
      <c r="B33" s="82" t="s">
        <v>444</v>
      </c>
      <c r="C33" s="82" t="s">
        <v>445</v>
      </c>
      <c r="D33" s="82" t="s">
        <v>446</v>
      </c>
      <c r="E33" s="82">
        <v>2017</v>
      </c>
      <c r="F33" s="82" t="s">
        <v>55</v>
      </c>
      <c r="G33" s="82" t="s">
        <v>129</v>
      </c>
      <c r="H33" s="82" t="s">
        <v>238</v>
      </c>
      <c r="I33" s="82" t="str">
        <f t="array" ref="I33">_xlfn.TEXTJOIN(",", TRUE, IF(Table4[study_id]=Table3[[#This Row],[study_id]], Table4[iso_code], ""))</f>
        <v>KE</v>
      </c>
      <c r="J33" s="82">
        <f>COUNTIF(study_countries!A:A,A33)</f>
        <v>1</v>
      </c>
      <c r="K33" s="82" t="s">
        <v>320</v>
      </c>
      <c r="L33" s="82" t="s">
        <v>447</v>
      </c>
      <c r="M33" s="82" t="s">
        <v>448</v>
      </c>
      <c r="N33" s="82">
        <v>2020</v>
      </c>
      <c r="O33" s="82">
        <v>2035</v>
      </c>
      <c r="P33" s="82" t="s">
        <v>61</v>
      </c>
      <c r="Q33" s="82" t="s">
        <v>84</v>
      </c>
      <c r="R33" s="82" t="s">
        <v>378</v>
      </c>
      <c r="S33" s="82" t="s">
        <v>64</v>
      </c>
      <c r="T33" s="82" t="s">
        <v>64</v>
      </c>
      <c r="U33" s="82" t="s">
        <v>64</v>
      </c>
      <c r="V33" s="82" t="s">
        <v>65</v>
      </c>
      <c r="W33" s="82" t="s">
        <v>65</v>
      </c>
      <c r="X33" s="82" t="s">
        <v>64</v>
      </c>
      <c r="Y33" s="82" t="s">
        <v>64</v>
      </c>
      <c r="Z33" s="82" t="s">
        <v>65</v>
      </c>
      <c r="AA33" s="82" t="s">
        <v>64</v>
      </c>
      <c r="AB33" s="82" t="s">
        <v>66</v>
      </c>
      <c r="AC33" s="82" t="s">
        <v>104</v>
      </c>
      <c r="AD33" s="82" t="s">
        <v>68</v>
      </c>
      <c r="AE33" s="82" t="s">
        <v>64</v>
      </c>
      <c r="AF33" s="82" t="s">
        <v>64</v>
      </c>
      <c r="AG33" s="82" t="s">
        <v>65</v>
      </c>
      <c r="AH33" s="82" t="s">
        <v>65</v>
      </c>
      <c r="AI33" s="82" t="s">
        <v>89</v>
      </c>
      <c r="AJ33" s="82" t="s">
        <v>65</v>
      </c>
      <c r="AK33" s="82" t="s">
        <v>65</v>
      </c>
      <c r="AL33" s="82" t="s">
        <v>65</v>
      </c>
      <c r="AM33" s="82" t="s">
        <v>136</v>
      </c>
      <c r="AN33" s="82" t="s">
        <v>64</v>
      </c>
      <c r="AO33" s="82" t="s">
        <v>449</v>
      </c>
      <c r="AP33" s="82" t="s">
        <v>450</v>
      </c>
      <c r="AQ33" s="82" t="s">
        <v>451</v>
      </c>
      <c r="AR33" s="82" t="s">
        <v>371</v>
      </c>
      <c r="AS33" s="82" t="s">
        <v>65</v>
      </c>
      <c r="AT33" s="82"/>
      <c r="AU33" s="82" t="s">
        <v>65</v>
      </c>
      <c r="AV33" s="90">
        <v>7.0000000000000007E-2</v>
      </c>
      <c r="AW33" s="82" t="s">
        <v>65</v>
      </c>
      <c r="AX33" s="82"/>
      <c r="AY33" s="83" t="s">
        <v>452</v>
      </c>
      <c r="AZ33" s="84" t="s">
        <v>453</v>
      </c>
    </row>
    <row r="34" spans="1:52" s="38" customFormat="1" ht="202.5" customHeight="1">
      <c r="A34" s="81">
        <v>33</v>
      </c>
      <c r="B34" s="82" t="s">
        <v>454</v>
      </c>
      <c r="C34" s="82" t="s">
        <v>455</v>
      </c>
      <c r="D34" s="82" t="s">
        <v>456</v>
      </c>
      <c r="E34" s="82">
        <v>2024</v>
      </c>
      <c r="F34" s="82" t="s">
        <v>55</v>
      </c>
      <c r="G34" s="82" t="s">
        <v>129</v>
      </c>
      <c r="H34" s="82" t="s">
        <v>238</v>
      </c>
      <c r="I34" s="82" t="str">
        <f t="array" ref="I34">_xlfn.TEXTJOIN(",", TRUE, IF(Table4[study_id]=Table3[[#This Row],[study_id]], Table4[iso_code], ""))</f>
        <v>KE</v>
      </c>
      <c r="J34" s="82">
        <f>COUNTIF(study_countries!A:A,A34)</f>
        <v>1</v>
      </c>
      <c r="K34" s="82" t="s">
        <v>320</v>
      </c>
      <c r="L34" s="82" t="s">
        <v>457</v>
      </c>
      <c r="M34" s="82" t="s">
        <v>458</v>
      </c>
      <c r="N34" s="82">
        <v>2019</v>
      </c>
      <c r="O34" s="82">
        <v>2050</v>
      </c>
      <c r="P34" s="82" t="s">
        <v>61</v>
      </c>
      <c r="Q34" s="82" t="s">
        <v>84</v>
      </c>
      <c r="R34" s="82" t="s">
        <v>63</v>
      </c>
      <c r="S34" s="82" t="s">
        <v>64</v>
      </c>
      <c r="T34" s="82" t="s">
        <v>64</v>
      </c>
      <c r="U34" s="82" t="s">
        <v>64</v>
      </c>
      <c r="V34" s="82" t="s">
        <v>64</v>
      </c>
      <c r="W34" s="82" t="s">
        <v>64</v>
      </c>
      <c r="X34" s="82" t="s">
        <v>64</v>
      </c>
      <c r="Y34" s="82" t="s">
        <v>64</v>
      </c>
      <c r="Z34" s="82" t="s">
        <v>65</v>
      </c>
      <c r="AA34" s="82" t="s">
        <v>64</v>
      </c>
      <c r="AB34" s="82" t="s">
        <v>66</v>
      </c>
      <c r="AC34" s="82" t="s">
        <v>104</v>
      </c>
      <c r="AD34" s="82" t="s">
        <v>68</v>
      </c>
      <c r="AE34" s="82" t="s">
        <v>64</v>
      </c>
      <c r="AF34" s="82" t="s">
        <v>64</v>
      </c>
      <c r="AG34" s="82" t="s">
        <v>64</v>
      </c>
      <c r="AH34" s="82" t="s">
        <v>65</v>
      </c>
      <c r="AI34" s="82" t="s">
        <v>89</v>
      </c>
      <c r="AJ34" s="82" t="s">
        <v>65</v>
      </c>
      <c r="AK34" s="82" t="s">
        <v>65</v>
      </c>
      <c r="AL34" s="82" t="s">
        <v>65</v>
      </c>
      <c r="AM34" s="82" t="s">
        <v>64</v>
      </c>
      <c r="AN34" s="82" t="s">
        <v>64</v>
      </c>
      <c r="AO34" s="82" t="s">
        <v>459</v>
      </c>
      <c r="AP34" s="82" t="s">
        <v>460</v>
      </c>
      <c r="AQ34" s="82" t="s">
        <v>461</v>
      </c>
      <c r="AR34" s="82" t="s">
        <v>462</v>
      </c>
      <c r="AS34" s="82" t="s">
        <v>136</v>
      </c>
      <c r="AT34" s="82"/>
      <c r="AU34" s="82" t="s">
        <v>65</v>
      </c>
      <c r="AV34" s="90">
        <v>8.8999999999999996E-2</v>
      </c>
      <c r="AW34" s="82" t="s">
        <v>65</v>
      </c>
      <c r="AX34" s="82"/>
      <c r="AY34" s="83" t="s">
        <v>463</v>
      </c>
      <c r="AZ34" s="84" t="s">
        <v>464</v>
      </c>
    </row>
    <row r="35" spans="1:52" s="38" customFormat="1" ht="160.5" customHeight="1">
      <c r="A35" s="81">
        <v>34</v>
      </c>
      <c r="B35" s="82" t="s">
        <v>465</v>
      </c>
      <c r="C35" s="82" t="s">
        <v>466</v>
      </c>
      <c r="D35" s="82" t="s">
        <v>467</v>
      </c>
      <c r="E35" s="82">
        <v>2017</v>
      </c>
      <c r="F35" s="82" t="s">
        <v>55</v>
      </c>
      <c r="G35" s="82" t="s">
        <v>468</v>
      </c>
      <c r="H35" s="82" t="s">
        <v>238</v>
      </c>
      <c r="I35" s="82" t="str">
        <f t="array" ref="I35">_xlfn.TEXTJOIN(",", TRUE, IF(Table4[study_id]=Table3[[#This Row],[study_id]], Table4[iso_code], ""))</f>
        <v>KE</v>
      </c>
      <c r="J35" s="82">
        <f>COUNTIF(study_countries!A:A,A35)</f>
        <v>1</v>
      </c>
      <c r="K35" s="82" t="s">
        <v>320</v>
      </c>
      <c r="L35" s="82" t="s">
        <v>469</v>
      </c>
      <c r="M35" s="82" t="s">
        <v>470</v>
      </c>
      <c r="N35" s="82">
        <v>2012</v>
      </c>
      <c r="O35" s="82">
        <v>2040</v>
      </c>
      <c r="P35" s="82" t="s">
        <v>61</v>
      </c>
      <c r="Q35" s="82" t="s">
        <v>84</v>
      </c>
      <c r="R35" s="82" t="s">
        <v>63</v>
      </c>
      <c r="S35" s="82" t="s">
        <v>64</v>
      </c>
      <c r="T35" s="82" t="s">
        <v>64</v>
      </c>
      <c r="U35" s="82" t="s">
        <v>64</v>
      </c>
      <c r="V35" s="82" t="s">
        <v>64</v>
      </c>
      <c r="W35" s="82" t="s">
        <v>64</v>
      </c>
      <c r="X35" s="82" t="s">
        <v>64</v>
      </c>
      <c r="Y35" s="82" t="s">
        <v>64</v>
      </c>
      <c r="Z35" s="82" t="s">
        <v>65</v>
      </c>
      <c r="AA35" s="82" t="s">
        <v>64</v>
      </c>
      <c r="AB35" s="82" t="s">
        <v>66</v>
      </c>
      <c r="AC35" s="82" t="s">
        <v>104</v>
      </c>
      <c r="AD35" s="82" t="s">
        <v>68</v>
      </c>
      <c r="AE35" s="82" t="s">
        <v>64</v>
      </c>
      <c r="AF35" s="82" t="s">
        <v>65</v>
      </c>
      <c r="AG35" s="82" t="s">
        <v>65</v>
      </c>
      <c r="AH35" s="82" t="s">
        <v>65</v>
      </c>
      <c r="AI35" s="82" t="s">
        <v>69</v>
      </c>
      <c r="AJ35" s="82" t="s">
        <v>65</v>
      </c>
      <c r="AK35" s="82" t="s">
        <v>64</v>
      </c>
      <c r="AL35" s="82" t="s">
        <v>136</v>
      </c>
      <c r="AM35" s="82" t="s">
        <v>64</v>
      </c>
      <c r="AN35" s="82" t="s">
        <v>64</v>
      </c>
      <c r="AO35" s="82" t="s">
        <v>471</v>
      </c>
      <c r="AP35" s="82" t="s">
        <v>472</v>
      </c>
      <c r="AQ35" s="82" t="s">
        <v>473</v>
      </c>
      <c r="AR35" s="82" t="s">
        <v>474</v>
      </c>
      <c r="AS35" s="82" t="s">
        <v>65</v>
      </c>
      <c r="AT35" s="82"/>
      <c r="AU35" s="82" t="s">
        <v>65</v>
      </c>
      <c r="AV35" s="90">
        <v>9.8000000000000004E-2</v>
      </c>
      <c r="AW35" s="82" t="s">
        <v>65</v>
      </c>
      <c r="AX35" s="82"/>
      <c r="AY35" s="83" t="s">
        <v>475</v>
      </c>
      <c r="AZ35" s="84" t="s">
        <v>476</v>
      </c>
    </row>
    <row r="36" spans="1:52" s="38" customFormat="1" ht="160.5" customHeight="1">
      <c r="A36" s="81">
        <v>35</v>
      </c>
      <c r="B36" s="82" t="s">
        <v>477</v>
      </c>
      <c r="C36" s="82" t="s">
        <v>478</v>
      </c>
      <c r="D36" s="82" t="s">
        <v>479</v>
      </c>
      <c r="E36" s="82">
        <v>2010</v>
      </c>
      <c r="F36" s="82" t="s">
        <v>55</v>
      </c>
      <c r="G36" s="82" t="s">
        <v>129</v>
      </c>
      <c r="H36" s="82" t="s">
        <v>101</v>
      </c>
      <c r="I36" s="82" t="str">
        <f t="array" ref="I36">_xlfn.TEXTJOIN(",", TRUE, IF(Table4[study_id]=Table3[[#This Row],[study_id]], Table4[iso_code], ""))</f>
        <v>MA,DZ,TN</v>
      </c>
      <c r="J36" s="82">
        <f>COUNTIF(study_countries!A:A,A36)</f>
        <v>3</v>
      </c>
      <c r="K36" s="82" t="s">
        <v>223</v>
      </c>
      <c r="L36" s="82" t="s">
        <v>480</v>
      </c>
      <c r="M36" s="82" t="s">
        <v>481</v>
      </c>
      <c r="N36" s="82">
        <v>2010</v>
      </c>
      <c r="O36" s="82">
        <v>2025</v>
      </c>
      <c r="P36" s="82" t="s">
        <v>61</v>
      </c>
      <c r="Q36" s="82" t="s">
        <v>84</v>
      </c>
      <c r="R36" s="82" t="s">
        <v>63</v>
      </c>
      <c r="S36" s="82" t="s">
        <v>64</v>
      </c>
      <c r="T36" s="82" t="s">
        <v>64</v>
      </c>
      <c r="U36" s="82" t="s">
        <v>64</v>
      </c>
      <c r="V36" s="82" t="s">
        <v>65</v>
      </c>
      <c r="W36" s="82" t="s">
        <v>65</v>
      </c>
      <c r="X36" s="82" t="s">
        <v>65</v>
      </c>
      <c r="Y36" s="82" t="s">
        <v>64</v>
      </c>
      <c r="Z36" s="82" t="s">
        <v>65</v>
      </c>
      <c r="AA36" s="82" t="s">
        <v>64</v>
      </c>
      <c r="AB36" s="82" t="s">
        <v>66</v>
      </c>
      <c r="AC36" s="82" t="s">
        <v>67</v>
      </c>
      <c r="AD36" s="82" t="s">
        <v>68</v>
      </c>
      <c r="AE36" s="82" t="s">
        <v>65</v>
      </c>
      <c r="AF36" s="82" t="s">
        <v>65</v>
      </c>
      <c r="AG36" s="82" t="s">
        <v>65</v>
      </c>
      <c r="AH36" s="82" t="s">
        <v>65</v>
      </c>
      <c r="AI36" s="82" t="s">
        <v>89</v>
      </c>
      <c r="AJ36" s="82" t="s">
        <v>65</v>
      </c>
      <c r="AK36" s="82" t="s">
        <v>65</v>
      </c>
      <c r="AL36" s="82" t="s">
        <v>65</v>
      </c>
      <c r="AM36" s="82" t="s">
        <v>64</v>
      </c>
      <c r="AN36" s="82" t="s">
        <v>65</v>
      </c>
      <c r="AO36" s="82" t="s">
        <v>482</v>
      </c>
      <c r="AP36" s="82" t="s">
        <v>483</v>
      </c>
      <c r="AQ36" s="82" t="s">
        <v>484</v>
      </c>
      <c r="AR36" s="82" t="s">
        <v>326</v>
      </c>
      <c r="AS36" s="82" t="s">
        <v>65</v>
      </c>
      <c r="AT36" s="82"/>
      <c r="AU36" s="82" t="s">
        <v>65</v>
      </c>
      <c r="AV36" s="85">
        <v>0.05</v>
      </c>
      <c r="AW36" s="82" t="s">
        <v>65</v>
      </c>
      <c r="AX36" s="82"/>
      <c r="AY36" s="83" t="s">
        <v>485</v>
      </c>
      <c r="AZ36" s="84" t="s">
        <v>486</v>
      </c>
    </row>
    <row r="37" spans="1:52" s="38" customFormat="1" ht="160.5" customHeight="1">
      <c r="A37" s="81">
        <v>36</v>
      </c>
      <c r="B37" s="82" t="s">
        <v>487</v>
      </c>
      <c r="C37" s="82" t="s">
        <v>488</v>
      </c>
      <c r="D37" s="82" t="s">
        <v>489</v>
      </c>
      <c r="E37" s="82">
        <v>2021</v>
      </c>
      <c r="F37" s="82" t="s">
        <v>55</v>
      </c>
      <c r="G37" s="82" t="s">
        <v>468</v>
      </c>
      <c r="H37" s="82" t="s">
        <v>238</v>
      </c>
      <c r="I37" s="82" t="str">
        <f t="array" ref="I37">_xlfn.TEXTJOIN(",", TRUE, IF(Table4[study_id]=Table3[[#This Row],[study_id]], Table4[iso_code], ""))</f>
        <v>ML</v>
      </c>
      <c r="J37" s="82">
        <f>COUNTIF(study_countries!A:A,A37)</f>
        <v>1</v>
      </c>
      <c r="K37" s="82" t="s">
        <v>248</v>
      </c>
      <c r="L37" s="82" t="s">
        <v>490</v>
      </c>
      <c r="M37" s="82" t="s">
        <v>491</v>
      </c>
      <c r="N37" s="82">
        <v>2016</v>
      </c>
      <c r="O37" s="82">
        <v>2050</v>
      </c>
      <c r="P37" s="82" t="s">
        <v>61</v>
      </c>
      <c r="Q37" s="82" t="s">
        <v>440</v>
      </c>
      <c r="R37" s="82" t="s">
        <v>194</v>
      </c>
      <c r="S37" s="82" t="s">
        <v>64</v>
      </c>
      <c r="T37" s="82" t="s">
        <v>64</v>
      </c>
      <c r="U37" s="82" t="s">
        <v>64</v>
      </c>
      <c r="V37" s="82" t="s">
        <v>64</v>
      </c>
      <c r="W37" s="82" t="s">
        <v>65</v>
      </c>
      <c r="X37" s="82" t="s">
        <v>65</v>
      </c>
      <c r="Y37" s="82" t="s">
        <v>64</v>
      </c>
      <c r="Z37" s="82" t="s">
        <v>65</v>
      </c>
      <c r="AA37" s="82" t="s">
        <v>65</v>
      </c>
      <c r="AB37" s="82" t="s">
        <v>146</v>
      </c>
      <c r="AC37" s="82" t="s">
        <v>87</v>
      </c>
      <c r="AD37" s="82" t="s">
        <v>68</v>
      </c>
      <c r="AE37" s="82" t="s">
        <v>64</v>
      </c>
      <c r="AF37" s="82" t="s">
        <v>64</v>
      </c>
      <c r="AG37" s="82" t="s">
        <v>65</v>
      </c>
      <c r="AH37" s="82" t="s">
        <v>65</v>
      </c>
      <c r="AI37" s="82" t="s">
        <v>69</v>
      </c>
      <c r="AJ37" s="82" t="s">
        <v>65</v>
      </c>
      <c r="AK37" s="82" t="s">
        <v>64</v>
      </c>
      <c r="AL37" s="82" t="s">
        <v>64</v>
      </c>
      <c r="AM37" s="82" t="s">
        <v>64</v>
      </c>
      <c r="AN37" s="82" t="s">
        <v>64</v>
      </c>
      <c r="AO37" s="82" t="s">
        <v>492</v>
      </c>
      <c r="AP37" s="82" t="s">
        <v>493</v>
      </c>
      <c r="AQ37" s="82" t="s">
        <v>494</v>
      </c>
      <c r="AR37" s="82" t="s">
        <v>495</v>
      </c>
      <c r="AS37" s="82" t="s">
        <v>136</v>
      </c>
      <c r="AT37" s="82"/>
      <c r="AU37" s="82" t="s">
        <v>65</v>
      </c>
      <c r="AV37" s="85">
        <v>0.08</v>
      </c>
      <c r="AW37" s="82" t="s">
        <v>64</v>
      </c>
      <c r="AX37" s="82" t="s">
        <v>496</v>
      </c>
      <c r="AY37" s="83" t="s">
        <v>497</v>
      </c>
      <c r="AZ37" s="84" t="s">
        <v>498</v>
      </c>
    </row>
    <row r="38" spans="1:52" s="38" customFormat="1" ht="160.5" customHeight="1">
      <c r="A38" s="81">
        <v>37</v>
      </c>
      <c r="B38" s="82" t="s">
        <v>499</v>
      </c>
      <c r="C38" s="82" t="s">
        <v>386</v>
      </c>
      <c r="D38" s="82" t="s">
        <v>500</v>
      </c>
      <c r="E38" s="82">
        <v>2014</v>
      </c>
      <c r="F38" s="82" t="s">
        <v>55</v>
      </c>
      <c r="G38" s="82" t="s">
        <v>129</v>
      </c>
      <c r="H38" s="82" t="s">
        <v>238</v>
      </c>
      <c r="I38" s="82" t="str">
        <f t="array" ref="I38">_xlfn.TEXTJOIN(",", TRUE, IF(Table4[study_id]=Table3[[#This Row],[study_id]], Table4[iso_code], ""))</f>
        <v>MU</v>
      </c>
      <c r="J38" s="82">
        <f>COUNTIF(study_countries!A:A,A38)</f>
        <v>1</v>
      </c>
      <c r="K38" s="82" t="s">
        <v>320</v>
      </c>
      <c r="L38" s="82" t="s">
        <v>501</v>
      </c>
      <c r="M38" s="82" t="s">
        <v>502</v>
      </c>
      <c r="N38" s="82">
        <v>2010</v>
      </c>
      <c r="O38" s="82">
        <v>2030</v>
      </c>
      <c r="P38" s="82" t="s">
        <v>61</v>
      </c>
      <c r="Q38" s="82" t="s">
        <v>440</v>
      </c>
      <c r="R38" s="82" t="s">
        <v>194</v>
      </c>
      <c r="S38" s="82" t="s">
        <v>64</v>
      </c>
      <c r="T38" s="82" t="s">
        <v>65</v>
      </c>
      <c r="U38" s="82" t="s">
        <v>64</v>
      </c>
      <c r="V38" s="82" t="s">
        <v>64</v>
      </c>
      <c r="W38" s="82" t="s">
        <v>65</v>
      </c>
      <c r="X38" s="82" t="s">
        <v>65</v>
      </c>
      <c r="Y38" s="82" t="s">
        <v>64</v>
      </c>
      <c r="Z38" s="82" t="s">
        <v>65</v>
      </c>
      <c r="AA38" s="82" t="s">
        <v>64</v>
      </c>
      <c r="AB38" s="82" t="s">
        <v>146</v>
      </c>
      <c r="AC38" s="82" t="s">
        <v>67</v>
      </c>
      <c r="AD38" s="82" t="s">
        <v>68</v>
      </c>
      <c r="AE38" s="82" t="s">
        <v>65</v>
      </c>
      <c r="AF38" s="82" t="s">
        <v>64</v>
      </c>
      <c r="AG38" s="82" t="s">
        <v>65</v>
      </c>
      <c r="AH38" s="82" t="s">
        <v>65</v>
      </c>
      <c r="AI38" s="82" t="s">
        <v>89</v>
      </c>
      <c r="AJ38" s="82" t="s">
        <v>65</v>
      </c>
      <c r="AK38" s="82" t="s">
        <v>65</v>
      </c>
      <c r="AL38" s="82" t="s">
        <v>65</v>
      </c>
      <c r="AM38" s="82" t="s">
        <v>64</v>
      </c>
      <c r="AN38" s="82" t="s">
        <v>64</v>
      </c>
      <c r="AO38" s="82" t="s">
        <v>503</v>
      </c>
      <c r="AP38" s="82" t="s">
        <v>504</v>
      </c>
      <c r="AQ38" s="82" t="s">
        <v>505</v>
      </c>
      <c r="AR38" s="82" t="s">
        <v>506</v>
      </c>
      <c r="AS38" s="82" t="s">
        <v>136</v>
      </c>
      <c r="AT38" s="82" t="s">
        <v>507</v>
      </c>
      <c r="AU38" s="82" t="s">
        <v>65</v>
      </c>
      <c r="AV38" s="85" t="s">
        <v>75</v>
      </c>
      <c r="AW38" s="82" t="s">
        <v>65</v>
      </c>
      <c r="AX38" s="82"/>
      <c r="AY38" s="83" t="s">
        <v>508</v>
      </c>
      <c r="AZ38" s="84" t="s">
        <v>509</v>
      </c>
    </row>
    <row r="39" spans="1:52" s="38" customFormat="1" ht="124.5" customHeight="1">
      <c r="A39" s="81">
        <v>38</v>
      </c>
      <c r="B39" s="82" t="s">
        <v>510</v>
      </c>
      <c r="C39" s="82" t="s">
        <v>511</v>
      </c>
      <c r="D39" s="82" t="s">
        <v>512</v>
      </c>
      <c r="E39" s="82">
        <v>2024</v>
      </c>
      <c r="F39" s="82" t="s">
        <v>55</v>
      </c>
      <c r="G39" s="82" t="s">
        <v>129</v>
      </c>
      <c r="H39" s="82" t="s">
        <v>238</v>
      </c>
      <c r="I39" s="82" t="str">
        <f t="array" ref="I39">_xlfn.TEXTJOIN(",", TRUE, IF(Table4[study_id]=Table3[[#This Row],[study_id]], Table4[iso_code], ""))</f>
        <v>MA</v>
      </c>
      <c r="J39" s="82">
        <f>COUNTIF(study_countries!A:A,A39)</f>
        <v>1</v>
      </c>
      <c r="K39" s="82" t="s">
        <v>223</v>
      </c>
      <c r="L39" s="82" t="s">
        <v>513</v>
      </c>
      <c r="M39" s="82" t="s">
        <v>514</v>
      </c>
      <c r="N39" s="82">
        <v>2020</v>
      </c>
      <c r="O39" s="82">
        <v>2050</v>
      </c>
      <c r="P39" s="82" t="s">
        <v>61</v>
      </c>
      <c r="Q39" s="82" t="s">
        <v>84</v>
      </c>
      <c r="R39" s="82" t="s">
        <v>63</v>
      </c>
      <c r="S39" s="82" t="s">
        <v>64</v>
      </c>
      <c r="T39" s="82" t="s">
        <v>64</v>
      </c>
      <c r="U39" s="82" t="s">
        <v>64</v>
      </c>
      <c r="V39" s="82" t="s">
        <v>65</v>
      </c>
      <c r="W39" s="82" t="s">
        <v>65</v>
      </c>
      <c r="X39" s="82" t="s">
        <v>65</v>
      </c>
      <c r="Y39" s="82" t="s">
        <v>64</v>
      </c>
      <c r="Z39" s="82" t="s">
        <v>65</v>
      </c>
      <c r="AA39" s="82" t="s">
        <v>64</v>
      </c>
      <c r="AB39" s="82" t="s">
        <v>66</v>
      </c>
      <c r="AC39" s="82" t="s">
        <v>104</v>
      </c>
      <c r="AD39" s="82" t="s">
        <v>68</v>
      </c>
      <c r="AE39" s="82" t="s">
        <v>64</v>
      </c>
      <c r="AF39" s="82" t="s">
        <v>64</v>
      </c>
      <c r="AG39" s="82" t="s">
        <v>65</v>
      </c>
      <c r="AH39" s="82" t="s">
        <v>65</v>
      </c>
      <c r="AI39" s="82" t="s">
        <v>89</v>
      </c>
      <c r="AJ39" s="82" t="s">
        <v>65</v>
      </c>
      <c r="AK39" s="82" t="s">
        <v>65</v>
      </c>
      <c r="AL39" s="82" t="s">
        <v>65</v>
      </c>
      <c r="AM39" s="82" t="s">
        <v>64</v>
      </c>
      <c r="AN39" s="82" t="s">
        <v>64</v>
      </c>
      <c r="AO39" s="82" t="s">
        <v>515</v>
      </c>
      <c r="AP39" s="82" t="s">
        <v>516</v>
      </c>
      <c r="AQ39" s="82" t="s">
        <v>517</v>
      </c>
      <c r="AR39" s="82" t="s">
        <v>518</v>
      </c>
      <c r="AS39" s="82" t="s">
        <v>64</v>
      </c>
      <c r="AT39" s="82"/>
      <c r="AU39" s="82" t="s">
        <v>65</v>
      </c>
      <c r="AV39" s="85">
        <v>0.05</v>
      </c>
      <c r="AW39" s="82" t="s">
        <v>65</v>
      </c>
      <c r="AX39" s="82"/>
      <c r="AY39" s="83" t="s">
        <v>519</v>
      </c>
      <c r="AZ39" s="84" t="s">
        <v>520</v>
      </c>
    </row>
    <row r="40" spans="1:52" s="38" customFormat="1" ht="124.5" customHeight="1">
      <c r="A40" s="81">
        <v>39</v>
      </c>
      <c r="B40" s="82" t="s">
        <v>521</v>
      </c>
      <c r="C40" s="82" t="s">
        <v>522</v>
      </c>
      <c r="D40" s="82" t="s">
        <v>523</v>
      </c>
      <c r="E40" s="82">
        <v>2025</v>
      </c>
      <c r="F40" s="82" t="s">
        <v>236</v>
      </c>
      <c r="G40" s="82" t="s">
        <v>237</v>
      </c>
      <c r="H40" s="82" t="s">
        <v>238</v>
      </c>
      <c r="I40" s="82" t="str">
        <f t="array" ref="I40">_xlfn.TEXTJOIN(",", TRUE, IF(Table4[study_id]=Table3[[#This Row],[study_id]], Table4[iso_code], ""))</f>
        <v>MA</v>
      </c>
      <c r="J40" s="82">
        <f>COUNTIF(study_countries!A:A,A40)</f>
        <v>1</v>
      </c>
      <c r="K40" s="82" t="s">
        <v>223</v>
      </c>
      <c r="L40" s="82" t="s">
        <v>524</v>
      </c>
      <c r="M40" s="82" t="s">
        <v>525</v>
      </c>
      <c r="N40" s="82"/>
      <c r="O40" s="82">
        <v>2050</v>
      </c>
      <c r="P40" s="82"/>
      <c r="Q40" s="82"/>
      <c r="R40" s="82"/>
      <c r="S40" s="82"/>
      <c r="T40" s="82"/>
      <c r="U40" s="82"/>
      <c r="V40" s="82"/>
      <c r="W40" s="82"/>
      <c r="X40" s="82"/>
      <c r="Y40" s="82"/>
      <c r="Z40" s="82"/>
      <c r="AA40" s="82"/>
      <c r="AB40" s="82" t="s">
        <v>526</v>
      </c>
      <c r="AC40" s="82" t="s">
        <v>87</v>
      </c>
      <c r="AD40" s="82" t="s">
        <v>68</v>
      </c>
      <c r="AE40" s="82" t="s">
        <v>64</v>
      </c>
      <c r="AF40" s="82" t="s">
        <v>64</v>
      </c>
      <c r="AG40" s="82" t="s">
        <v>64</v>
      </c>
      <c r="AH40" s="82"/>
      <c r="AI40" s="82" t="s">
        <v>89</v>
      </c>
      <c r="AJ40" s="82" t="s">
        <v>65</v>
      </c>
      <c r="AK40" s="82" t="s">
        <v>65</v>
      </c>
      <c r="AL40" s="82" t="s">
        <v>65</v>
      </c>
      <c r="AM40" s="82" t="s">
        <v>65</v>
      </c>
      <c r="AN40" s="82" t="s">
        <v>65</v>
      </c>
      <c r="AO40" s="82"/>
      <c r="AP40" s="82"/>
      <c r="AQ40" s="82" t="s">
        <v>527</v>
      </c>
      <c r="AR40" s="82" t="s">
        <v>518</v>
      </c>
      <c r="AS40" s="82" t="s">
        <v>64</v>
      </c>
      <c r="AT40" s="82"/>
      <c r="AU40" s="82" t="s">
        <v>65</v>
      </c>
      <c r="AV40" s="85"/>
      <c r="AW40" s="82"/>
      <c r="AX40" s="82"/>
      <c r="AY40" s="83" t="s">
        <v>528</v>
      </c>
      <c r="AZ40" s="84" t="s">
        <v>529</v>
      </c>
    </row>
    <row r="41" spans="1:52" s="38" customFormat="1" ht="124.5" customHeight="1">
      <c r="A41" s="81">
        <v>40</v>
      </c>
      <c r="B41" s="82" t="s">
        <v>530</v>
      </c>
      <c r="C41" s="82" t="s">
        <v>531</v>
      </c>
      <c r="D41" s="82" t="s">
        <v>532</v>
      </c>
      <c r="E41" s="82">
        <v>2022</v>
      </c>
      <c r="F41" s="82" t="s">
        <v>55</v>
      </c>
      <c r="G41" s="82" t="s">
        <v>129</v>
      </c>
      <c r="H41" s="82" t="s">
        <v>238</v>
      </c>
      <c r="I41" s="82" t="str">
        <f t="array" ref="I41">_xlfn.TEXTJOIN(",", TRUE, IF(Table4[study_id]=Table3[[#This Row],[study_id]], Table4[iso_code], ""))</f>
        <v>MZ</v>
      </c>
      <c r="J41" s="82">
        <f>COUNTIF(study_countries!A:A,A41)</f>
        <v>1</v>
      </c>
      <c r="K41" s="82" t="s">
        <v>271</v>
      </c>
      <c r="L41" s="82" t="s">
        <v>533</v>
      </c>
      <c r="M41" s="82" t="s">
        <v>534</v>
      </c>
      <c r="N41" s="82">
        <v>2022</v>
      </c>
      <c r="O41" s="82">
        <v>2032</v>
      </c>
      <c r="P41" s="82" t="s">
        <v>61</v>
      </c>
      <c r="Q41" s="82" t="s">
        <v>84</v>
      </c>
      <c r="R41" s="82" t="s">
        <v>63</v>
      </c>
      <c r="S41" s="82" t="s">
        <v>64</v>
      </c>
      <c r="T41" s="82" t="s">
        <v>64</v>
      </c>
      <c r="U41" s="82" t="s">
        <v>64</v>
      </c>
      <c r="V41" s="82" t="s">
        <v>65</v>
      </c>
      <c r="W41" s="82" t="s">
        <v>65</v>
      </c>
      <c r="X41" s="82" t="s">
        <v>65</v>
      </c>
      <c r="Y41" s="82" t="s">
        <v>64</v>
      </c>
      <c r="Z41" s="82" t="s">
        <v>64</v>
      </c>
      <c r="AA41" s="82" t="s">
        <v>65</v>
      </c>
      <c r="AB41" s="82" t="s">
        <v>66</v>
      </c>
      <c r="AC41" s="82" t="s">
        <v>67</v>
      </c>
      <c r="AD41" s="82" t="s">
        <v>68</v>
      </c>
      <c r="AE41" s="82" t="s">
        <v>64</v>
      </c>
      <c r="AF41" s="82" t="s">
        <v>64</v>
      </c>
      <c r="AG41" s="82" t="s">
        <v>65</v>
      </c>
      <c r="AH41" s="82" t="s">
        <v>65</v>
      </c>
      <c r="AI41" s="82" t="s">
        <v>89</v>
      </c>
      <c r="AJ41" s="82" t="s">
        <v>65</v>
      </c>
      <c r="AK41" s="82" t="s">
        <v>65</v>
      </c>
      <c r="AL41" s="82" t="s">
        <v>65</v>
      </c>
      <c r="AM41" s="82" t="s">
        <v>64</v>
      </c>
      <c r="AN41" s="82" t="s">
        <v>136</v>
      </c>
      <c r="AO41" s="82" t="s">
        <v>535</v>
      </c>
      <c r="AP41" s="82" t="s">
        <v>536</v>
      </c>
      <c r="AQ41" s="82" t="s">
        <v>530</v>
      </c>
      <c r="AR41" s="82" t="s">
        <v>537</v>
      </c>
      <c r="AS41" s="82" t="s">
        <v>65</v>
      </c>
      <c r="AT41" s="82" t="s">
        <v>538</v>
      </c>
      <c r="AU41" s="82" t="s">
        <v>64</v>
      </c>
      <c r="AV41" s="85" t="s">
        <v>75</v>
      </c>
      <c r="AW41" s="82" t="s">
        <v>65</v>
      </c>
      <c r="AX41" s="82"/>
      <c r="AY41" s="83" t="s">
        <v>539</v>
      </c>
      <c r="AZ41" s="84" t="s">
        <v>540</v>
      </c>
    </row>
    <row r="42" spans="1:52" s="38" customFormat="1" ht="105" customHeight="1">
      <c r="A42" s="81">
        <v>41</v>
      </c>
      <c r="B42" s="82" t="s">
        <v>541</v>
      </c>
      <c r="C42" s="82" t="s">
        <v>386</v>
      </c>
      <c r="D42" s="82" t="s">
        <v>542</v>
      </c>
      <c r="E42" s="82">
        <v>2022</v>
      </c>
      <c r="F42" s="82" t="s">
        <v>55</v>
      </c>
      <c r="G42" s="82" t="s">
        <v>129</v>
      </c>
      <c r="H42" s="82" t="s">
        <v>238</v>
      </c>
      <c r="I42" s="82" t="str">
        <f t="array" ref="I42">_xlfn.TEXTJOIN(",", TRUE, IF(Table4[study_id]=Table3[[#This Row],[study_id]], Table4[iso_code], ""))</f>
        <v>NG</v>
      </c>
      <c r="J42" s="82">
        <f>COUNTIF(study_countries!A:A,A42)</f>
        <v>1</v>
      </c>
      <c r="K42" s="82" t="s">
        <v>248</v>
      </c>
      <c r="L42" s="82" t="s">
        <v>543</v>
      </c>
      <c r="M42" s="82" t="s">
        <v>544</v>
      </c>
      <c r="N42" s="82">
        <v>2017</v>
      </c>
      <c r="O42" s="82">
        <v>2040</v>
      </c>
      <c r="P42" s="82" t="s">
        <v>61</v>
      </c>
      <c r="Q42" s="82" t="s">
        <v>440</v>
      </c>
      <c r="R42" s="82" t="s">
        <v>194</v>
      </c>
      <c r="S42" s="82" t="s">
        <v>64</v>
      </c>
      <c r="T42" s="82" t="s">
        <v>64</v>
      </c>
      <c r="U42" s="82" t="s">
        <v>64</v>
      </c>
      <c r="V42" s="82" t="s">
        <v>64</v>
      </c>
      <c r="W42" s="82" t="s">
        <v>65</v>
      </c>
      <c r="X42" s="82" t="s">
        <v>65</v>
      </c>
      <c r="Y42" s="82" t="s">
        <v>64</v>
      </c>
      <c r="Z42" s="82" t="s">
        <v>65</v>
      </c>
      <c r="AA42" s="82" t="s">
        <v>64</v>
      </c>
      <c r="AB42" s="82" t="s">
        <v>66</v>
      </c>
      <c r="AC42" s="82" t="s">
        <v>67</v>
      </c>
      <c r="AD42" s="82" t="s">
        <v>88</v>
      </c>
      <c r="AE42" s="82" t="s">
        <v>64</v>
      </c>
      <c r="AF42" s="82" t="s">
        <v>64</v>
      </c>
      <c r="AG42" s="82" t="s">
        <v>65</v>
      </c>
      <c r="AH42" s="82" t="s">
        <v>65</v>
      </c>
      <c r="AI42" s="82" t="s">
        <v>89</v>
      </c>
      <c r="AJ42" s="82" t="s">
        <v>65</v>
      </c>
      <c r="AK42" s="82" t="s">
        <v>65</v>
      </c>
      <c r="AL42" s="82" t="s">
        <v>64</v>
      </c>
      <c r="AM42" s="82" t="s">
        <v>64</v>
      </c>
      <c r="AN42" s="82" t="s">
        <v>64</v>
      </c>
      <c r="AO42" s="82"/>
      <c r="AP42" s="82"/>
      <c r="AQ42" s="82" t="s">
        <v>545</v>
      </c>
      <c r="AR42" s="82" t="s">
        <v>546</v>
      </c>
      <c r="AS42" s="82" t="s">
        <v>136</v>
      </c>
      <c r="AT42" s="82"/>
      <c r="AU42" s="82" t="s">
        <v>65</v>
      </c>
      <c r="AV42" s="85" t="s">
        <v>75</v>
      </c>
      <c r="AW42" s="82" t="s">
        <v>65</v>
      </c>
      <c r="AX42" s="82"/>
      <c r="AY42" s="83" t="s">
        <v>547</v>
      </c>
      <c r="AZ42" s="84" t="s">
        <v>548</v>
      </c>
    </row>
    <row r="43" spans="1:52" s="38" customFormat="1" ht="171.75" customHeight="1">
      <c r="A43" s="81">
        <v>42</v>
      </c>
      <c r="B43" s="82" t="s">
        <v>549</v>
      </c>
      <c r="C43" s="82" t="s">
        <v>386</v>
      </c>
      <c r="D43" s="82" t="s">
        <v>550</v>
      </c>
      <c r="E43" s="82">
        <v>2017</v>
      </c>
      <c r="F43" s="82" t="s">
        <v>55</v>
      </c>
      <c r="G43" s="82" t="s">
        <v>129</v>
      </c>
      <c r="H43" s="82" t="s">
        <v>238</v>
      </c>
      <c r="I43" s="82" t="str">
        <f t="array" ref="I43">_xlfn.TEXTJOIN(",", TRUE, IF(Table4[study_id]=Table3[[#This Row],[study_id]], Table4[iso_code], ""))</f>
        <v>NG</v>
      </c>
      <c r="J43" s="82">
        <f>COUNTIF(study_countries!A:A,A43)</f>
        <v>1</v>
      </c>
      <c r="K43" s="82" t="s">
        <v>248</v>
      </c>
      <c r="L43" s="82" t="s">
        <v>551</v>
      </c>
      <c r="M43" s="82" t="s">
        <v>552</v>
      </c>
      <c r="N43" s="82">
        <v>2010</v>
      </c>
      <c r="O43" s="82">
        <v>2040</v>
      </c>
      <c r="P43" s="82" t="s">
        <v>61</v>
      </c>
      <c r="Q43" s="82" t="s">
        <v>440</v>
      </c>
      <c r="R43" s="82" t="s">
        <v>194</v>
      </c>
      <c r="S43" s="82" t="s">
        <v>64</v>
      </c>
      <c r="T43" s="82" t="s">
        <v>64</v>
      </c>
      <c r="U43" s="82" t="s">
        <v>64</v>
      </c>
      <c r="V43" s="82" t="s">
        <v>64</v>
      </c>
      <c r="W43" s="82" t="s">
        <v>64</v>
      </c>
      <c r="X43" s="82" t="s">
        <v>64</v>
      </c>
      <c r="Y43" s="82" t="s">
        <v>64</v>
      </c>
      <c r="Z43" s="82" t="s">
        <v>65</v>
      </c>
      <c r="AA43" s="82" t="s">
        <v>64</v>
      </c>
      <c r="AB43" s="82" t="s">
        <v>146</v>
      </c>
      <c r="AC43" s="82" t="s">
        <v>67</v>
      </c>
      <c r="AD43" s="82" t="s">
        <v>68</v>
      </c>
      <c r="AE43" s="82" t="s">
        <v>64</v>
      </c>
      <c r="AF43" s="82" t="s">
        <v>64</v>
      </c>
      <c r="AG43" s="82" t="s">
        <v>65</v>
      </c>
      <c r="AH43" s="82" t="s">
        <v>65</v>
      </c>
      <c r="AI43" s="82" t="s">
        <v>89</v>
      </c>
      <c r="AJ43" s="82" t="s">
        <v>65</v>
      </c>
      <c r="AK43" s="82" t="s">
        <v>64</v>
      </c>
      <c r="AL43" s="82" t="s">
        <v>64</v>
      </c>
      <c r="AM43" s="82" t="s">
        <v>65</v>
      </c>
      <c r="AN43" s="82" t="s">
        <v>64</v>
      </c>
      <c r="AO43" s="82" t="s">
        <v>553</v>
      </c>
      <c r="AP43" s="82" t="s">
        <v>554</v>
      </c>
      <c r="AQ43" s="82" t="s">
        <v>555</v>
      </c>
      <c r="AR43" s="82" t="s">
        <v>556</v>
      </c>
      <c r="AS43" s="82" t="s">
        <v>136</v>
      </c>
      <c r="AT43" s="82"/>
      <c r="AU43" s="82" t="s">
        <v>65</v>
      </c>
      <c r="AV43" s="85">
        <v>0.05</v>
      </c>
      <c r="AW43" s="82" t="s">
        <v>65</v>
      </c>
      <c r="AX43" s="82"/>
      <c r="AY43" s="83" t="s">
        <v>557</v>
      </c>
      <c r="AZ43" s="84" t="s">
        <v>558</v>
      </c>
    </row>
    <row r="44" spans="1:52" s="38" customFormat="1" ht="171.75" customHeight="1">
      <c r="A44" s="81">
        <v>43</v>
      </c>
      <c r="B44" s="82" t="s">
        <v>559</v>
      </c>
      <c r="C44" s="82" t="s">
        <v>560</v>
      </c>
      <c r="D44" s="82" t="s">
        <v>561</v>
      </c>
      <c r="E44" s="82">
        <v>2021</v>
      </c>
      <c r="F44" s="82" t="s">
        <v>55</v>
      </c>
      <c r="G44" s="82" t="s">
        <v>129</v>
      </c>
      <c r="H44" s="82" t="s">
        <v>238</v>
      </c>
      <c r="I44" s="82" t="str">
        <f t="array" ref="I44">_xlfn.TEXTJOIN(",", TRUE, IF(Table4[study_id]=Table3[[#This Row],[study_id]], Table4[iso_code], ""))</f>
        <v>NG</v>
      </c>
      <c r="J44" s="82">
        <f>COUNTIF(study_countries!A:A,A44)</f>
        <v>1</v>
      </c>
      <c r="K44" s="82" t="s">
        <v>248</v>
      </c>
      <c r="L44" s="82" t="s">
        <v>562</v>
      </c>
      <c r="M44" s="82" t="s">
        <v>563</v>
      </c>
      <c r="N44" s="82">
        <v>2015</v>
      </c>
      <c r="O44" s="82">
        <v>2060</v>
      </c>
      <c r="P44" s="82" t="s">
        <v>61</v>
      </c>
      <c r="Q44" s="82" t="s">
        <v>159</v>
      </c>
      <c r="R44" s="82" t="s">
        <v>85</v>
      </c>
      <c r="S44" s="82" t="s">
        <v>64</v>
      </c>
      <c r="T44" s="82" t="s">
        <v>64</v>
      </c>
      <c r="U44" s="82" t="s">
        <v>64</v>
      </c>
      <c r="V44" s="82" t="s">
        <v>65</v>
      </c>
      <c r="W44" s="82" t="s">
        <v>64</v>
      </c>
      <c r="X44" s="82" t="s">
        <v>65</v>
      </c>
      <c r="Y44" s="82" t="s">
        <v>64</v>
      </c>
      <c r="Z44" s="82" t="s">
        <v>65</v>
      </c>
      <c r="AA44" s="82" t="s">
        <v>65</v>
      </c>
      <c r="AB44" s="82" t="s">
        <v>66</v>
      </c>
      <c r="AC44" s="82" t="s">
        <v>67</v>
      </c>
      <c r="AD44" s="82" t="s">
        <v>68</v>
      </c>
      <c r="AE44" s="82" t="s">
        <v>65</v>
      </c>
      <c r="AF44" s="82" t="s">
        <v>64</v>
      </c>
      <c r="AG44" s="82" t="s">
        <v>64</v>
      </c>
      <c r="AH44" s="82" t="s">
        <v>65</v>
      </c>
      <c r="AI44" s="82" t="s">
        <v>89</v>
      </c>
      <c r="AJ44" s="82" t="s">
        <v>65</v>
      </c>
      <c r="AK44" s="82" t="s">
        <v>65</v>
      </c>
      <c r="AL44" s="82" t="s">
        <v>65</v>
      </c>
      <c r="AM44" s="82" t="s">
        <v>64</v>
      </c>
      <c r="AN44" s="82" t="s">
        <v>65</v>
      </c>
      <c r="AO44" s="82" t="s">
        <v>564</v>
      </c>
      <c r="AP44" s="82" t="s">
        <v>565</v>
      </c>
      <c r="AQ44" s="82" t="s">
        <v>566</v>
      </c>
      <c r="AR44" s="82" t="s">
        <v>567</v>
      </c>
      <c r="AS44" s="82" t="s">
        <v>65</v>
      </c>
      <c r="AT44" s="82"/>
      <c r="AU44" s="82" t="s">
        <v>65</v>
      </c>
      <c r="AV44" s="85">
        <v>0.15</v>
      </c>
      <c r="AW44" s="82" t="s">
        <v>65</v>
      </c>
      <c r="AX44" s="82"/>
      <c r="AY44" s="83" t="s">
        <v>568</v>
      </c>
      <c r="AZ44" s="84" t="s">
        <v>569</v>
      </c>
    </row>
    <row r="45" spans="1:52" s="38" customFormat="1" ht="171.75" customHeight="1">
      <c r="A45" s="81">
        <v>44</v>
      </c>
      <c r="B45" s="82" t="s">
        <v>570</v>
      </c>
      <c r="C45" s="82" t="s">
        <v>571</v>
      </c>
      <c r="D45" s="82" t="s">
        <v>572</v>
      </c>
      <c r="E45" s="82">
        <v>2019</v>
      </c>
      <c r="F45" s="82" t="s">
        <v>236</v>
      </c>
      <c r="G45" s="82" t="s">
        <v>129</v>
      </c>
      <c r="H45" s="82" t="s">
        <v>238</v>
      </c>
      <c r="I45" s="82" t="str">
        <f t="array" ref="I45">_xlfn.TEXTJOIN(",", TRUE, IF(Table4[study_id]=Table3[[#This Row],[study_id]], Table4[iso_code], ""))</f>
        <v>NG</v>
      </c>
      <c r="J45" s="82">
        <f>COUNTIF(study_countries!A:A,A45)</f>
        <v>1</v>
      </c>
      <c r="K45" s="82" t="s">
        <v>248</v>
      </c>
      <c r="L45" s="82" t="s">
        <v>573</v>
      </c>
      <c r="M45" s="82" t="s">
        <v>574</v>
      </c>
      <c r="N45" s="82">
        <v>2010</v>
      </c>
      <c r="O45" s="82">
        <v>2050</v>
      </c>
      <c r="P45" s="82"/>
      <c r="Q45" s="82"/>
      <c r="R45" s="82"/>
      <c r="S45" s="82"/>
      <c r="T45" s="82"/>
      <c r="U45" s="82"/>
      <c r="V45" s="82"/>
      <c r="W45" s="82"/>
      <c r="X45" s="82"/>
      <c r="Y45" s="82"/>
      <c r="Z45" s="82"/>
      <c r="AA45" s="82"/>
      <c r="AB45" s="82" t="s">
        <v>146</v>
      </c>
      <c r="AC45" s="82" t="s">
        <v>104</v>
      </c>
      <c r="AD45" s="82" t="s">
        <v>68</v>
      </c>
      <c r="AE45" s="82" t="s">
        <v>64</v>
      </c>
      <c r="AF45" s="82" t="s">
        <v>64</v>
      </c>
      <c r="AG45" s="82" t="s">
        <v>64</v>
      </c>
      <c r="AH45" s="82"/>
      <c r="AI45" s="82" t="s">
        <v>89</v>
      </c>
      <c r="AJ45" s="82" t="s">
        <v>65</v>
      </c>
      <c r="AK45" s="82" t="s">
        <v>64</v>
      </c>
      <c r="AL45" s="82" t="s">
        <v>64</v>
      </c>
      <c r="AM45" s="82" t="s">
        <v>65</v>
      </c>
      <c r="AN45" s="82" t="s">
        <v>64</v>
      </c>
      <c r="AO45" s="82"/>
      <c r="AP45" s="82"/>
      <c r="AQ45" s="82" t="s">
        <v>575</v>
      </c>
      <c r="AR45" s="82" t="s">
        <v>576</v>
      </c>
      <c r="AS45" s="82" t="s">
        <v>136</v>
      </c>
      <c r="AT45" s="82"/>
      <c r="AU45" s="82" t="s">
        <v>65</v>
      </c>
      <c r="AV45" s="85"/>
      <c r="AW45" s="82"/>
      <c r="AX45" s="82"/>
      <c r="AY45" s="83" t="s">
        <v>577</v>
      </c>
      <c r="AZ45" s="84" t="s">
        <v>578</v>
      </c>
    </row>
    <row r="46" spans="1:52" s="38" customFormat="1" ht="105" customHeight="1">
      <c r="A46" s="81">
        <v>45</v>
      </c>
      <c r="B46" s="82" t="s">
        <v>579</v>
      </c>
      <c r="C46" s="82" t="s">
        <v>580</v>
      </c>
      <c r="D46" s="82" t="s">
        <v>581</v>
      </c>
      <c r="E46" s="82">
        <v>2021</v>
      </c>
      <c r="F46" s="82" t="s">
        <v>55</v>
      </c>
      <c r="G46" s="82" t="s">
        <v>129</v>
      </c>
      <c r="H46" s="82" t="s">
        <v>222</v>
      </c>
      <c r="I46" s="82" t="str">
        <f t="array" ref="I46">_xlfn.TEXTJOIN(",", TRUE, IF(Table4[study_id]=Table3[[#This Row],[study_id]], Table4[iso_code], ""))</f>
        <v>NG</v>
      </c>
      <c r="J46" s="82">
        <f>COUNTIF(study_countries!A:A,A46)</f>
        <v>1</v>
      </c>
      <c r="K46" s="82" t="s">
        <v>248</v>
      </c>
      <c r="L46" s="82" t="s">
        <v>582</v>
      </c>
      <c r="M46" s="82" t="s">
        <v>583</v>
      </c>
      <c r="N46" s="82">
        <v>2015</v>
      </c>
      <c r="O46" s="82">
        <v>2040</v>
      </c>
      <c r="P46" s="82" t="s">
        <v>159</v>
      </c>
      <c r="Q46" s="82" t="s">
        <v>159</v>
      </c>
      <c r="R46" s="82" t="s">
        <v>63</v>
      </c>
      <c r="S46" s="82" t="s">
        <v>65</v>
      </c>
      <c r="T46" s="82" t="s">
        <v>64</v>
      </c>
      <c r="U46" s="82" t="s">
        <v>65</v>
      </c>
      <c r="V46" s="82" t="s">
        <v>64</v>
      </c>
      <c r="W46" s="82" t="s">
        <v>65</v>
      </c>
      <c r="X46" s="82" t="s">
        <v>65</v>
      </c>
      <c r="Y46" s="82" t="s">
        <v>64</v>
      </c>
      <c r="Z46" s="82" t="s">
        <v>65</v>
      </c>
      <c r="AA46" s="82" t="s">
        <v>65</v>
      </c>
      <c r="AB46" s="82" t="s">
        <v>66</v>
      </c>
      <c r="AC46" s="82" t="s">
        <v>67</v>
      </c>
      <c r="AD46" s="82" t="s">
        <v>68</v>
      </c>
      <c r="AE46" s="82" t="s">
        <v>64</v>
      </c>
      <c r="AF46" s="82" t="s">
        <v>65</v>
      </c>
      <c r="AG46" s="82" t="s">
        <v>64</v>
      </c>
      <c r="AH46" s="82" t="s">
        <v>65</v>
      </c>
      <c r="AI46" s="82" t="s">
        <v>69</v>
      </c>
      <c r="AJ46" s="82" t="s">
        <v>65</v>
      </c>
      <c r="AK46" s="82" t="s">
        <v>65</v>
      </c>
      <c r="AL46" s="82" t="s">
        <v>65</v>
      </c>
      <c r="AM46" s="82" t="s">
        <v>64</v>
      </c>
      <c r="AN46" s="82" t="s">
        <v>65</v>
      </c>
      <c r="AO46" s="82" t="s">
        <v>584</v>
      </c>
      <c r="AP46" s="82" t="s">
        <v>585</v>
      </c>
      <c r="AQ46" s="82" t="s">
        <v>586</v>
      </c>
      <c r="AR46" s="82" t="s">
        <v>587</v>
      </c>
      <c r="AS46" s="82" t="s">
        <v>65</v>
      </c>
      <c r="AT46" s="82"/>
      <c r="AU46" s="82" t="s">
        <v>65</v>
      </c>
      <c r="AV46" s="85">
        <v>0.05</v>
      </c>
      <c r="AW46" s="82" t="s">
        <v>65</v>
      </c>
      <c r="AX46" s="82"/>
      <c r="AY46" s="83" t="s">
        <v>588</v>
      </c>
      <c r="AZ46" s="84" t="s">
        <v>589</v>
      </c>
    </row>
    <row r="47" spans="1:52" s="38" customFormat="1" ht="105" customHeight="1">
      <c r="A47" s="81">
        <v>46</v>
      </c>
      <c r="B47" s="82" t="s">
        <v>590</v>
      </c>
      <c r="C47" s="82" t="s">
        <v>591</v>
      </c>
      <c r="D47" s="82" t="s">
        <v>592</v>
      </c>
      <c r="E47" s="82">
        <v>2023</v>
      </c>
      <c r="F47" s="82" t="s">
        <v>236</v>
      </c>
      <c r="G47" s="82" t="s">
        <v>593</v>
      </c>
      <c r="H47" s="82" t="s">
        <v>222</v>
      </c>
      <c r="I47" s="82" t="str">
        <f t="array" ref="I47">_xlfn.TEXTJOIN(",", TRUE, IF(Table4[study_id]=Table3[[#This Row],[study_id]], Table4[iso_code], ""))</f>
        <v>NG</v>
      </c>
      <c r="J47" s="82">
        <f>COUNTIF(study_countries!A:A,A47)</f>
        <v>1</v>
      </c>
      <c r="K47" s="82" t="s">
        <v>248</v>
      </c>
      <c r="L47" s="82" t="s">
        <v>594</v>
      </c>
      <c r="M47" s="82" t="s">
        <v>595</v>
      </c>
      <c r="N47" s="82">
        <v>2018</v>
      </c>
      <c r="O47" s="82">
        <v>2030</v>
      </c>
      <c r="P47" s="82"/>
      <c r="Q47" s="82"/>
      <c r="R47" s="82"/>
      <c r="S47" s="82"/>
      <c r="T47" s="82"/>
      <c r="U47" s="82"/>
      <c r="V47" s="82"/>
      <c r="W47" s="82"/>
      <c r="X47" s="82"/>
      <c r="Y47" s="82"/>
      <c r="Z47" s="82"/>
      <c r="AA47" s="82"/>
      <c r="AB47" s="82" t="s">
        <v>66</v>
      </c>
      <c r="AC47" s="82" t="s">
        <v>104</v>
      </c>
      <c r="AD47" s="82" t="s">
        <v>68</v>
      </c>
      <c r="AE47" s="82" t="s">
        <v>64</v>
      </c>
      <c r="AF47" s="82" t="s">
        <v>64</v>
      </c>
      <c r="AG47" s="82" t="s">
        <v>65</v>
      </c>
      <c r="AH47" s="82"/>
      <c r="AI47" s="82" t="s">
        <v>69</v>
      </c>
      <c r="AJ47" s="82" t="s">
        <v>65</v>
      </c>
      <c r="AK47" s="82" t="s">
        <v>65</v>
      </c>
      <c r="AL47" s="82" t="s">
        <v>65</v>
      </c>
      <c r="AM47" s="82" t="s">
        <v>65</v>
      </c>
      <c r="AN47" s="82" t="s">
        <v>64</v>
      </c>
      <c r="AO47" s="82"/>
      <c r="AP47" s="82"/>
      <c r="AQ47" s="82" t="s">
        <v>596</v>
      </c>
      <c r="AR47" s="82" t="s">
        <v>597</v>
      </c>
      <c r="AS47" s="82" t="s">
        <v>136</v>
      </c>
      <c r="AT47" s="82"/>
      <c r="AU47" s="82" t="s">
        <v>65</v>
      </c>
      <c r="AV47" s="85"/>
      <c r="AW47" s="82"/>
      <c r="AX47" s="82"/>
      <c r="AY47" s="83" t="s">
        <v>598</v>
      </c>
      <c r="AZ47" s="84" t="s">
        <v>599</v>
      </c>
    </row>
    <row r="48" spans="1:52" s="38" customFormat="1" ht="171.75" customHeight="1">
      <c r="A48" s="81">
        <v>47</v>
      </c>
      <c r="B48" s="82" t="s">
        <v>600</v>
      </c>
      <c r="C48" s="82" t="s">
        <v>601</v>
      </c>
      <c r="D48" s="82" t="s">
        <v>602</v>
      </c>
      <c r="E48" s="82">
        <v>2020</v>
      </c>
      <c r="F48" s="82" t="s">
        <v>236</v>
      </c>
      <c r="G48" s="82" t="s">
        <v>593</v>
      </c>
      <c r="H48" s="82" t="s">
        <v>238</v>
      </c>
      <c r="I48" s="82" t="str">
        <f t="array" ref="I48">_xlfn.TEXTJOIN(",", TRUE, IF(Table4[study_id]=Table3[[#This Row],[study_id]], Table4[iso_code], ""))</f>
        <v>RW</v>
      </c>
      <c r="J48" s="82">
        <f>COUNTIF(study_countries!A:A,A48)</f>
        <v>1</v>
      </c>
      <c r="K48" s="82" t="s">
        <v>320</v>
      </c>
      <c r="L48" s="82" t="s">
        <v>603</v>
      </c>
      <c r="M48" s="82" t="s">
        <v>604</v>
      </c>
      <c r="N48" s="82"/>
      <c r="O48" s="82"/>
      <c r="P48" s="82"/>
      <c r="Q48" s="82"/>
      <c r="R48" s="82"/>
      <c r="S48" s="82"/>
      <c r="T48" s="82"/>
      <c r="U48" s="82"/>
      <c r="V48" s="82"/>
      <c r="W48" s="82"/>
      <c r="X48" s="82"/>
      <c r="Y48" s="82"/>
      <c r="Z48" s="82"/>
      <c r="AA48" s="82"/>
      <c r="AB48" s="82" t="s">
        <v>66</v>
      </c>
      <c r="AC48" s="82" t="s">
        <v>67</v>
      </c>
      <c r="AD48" s="82" t="s">
        <v>88</v>
      </c>
      <c r="AE48" s="82" t="s">
        <v>64</v>
      </c>
      <c r="AF48" s="82" t="s">
        <v>64</v>
      </c>
      <c r="AG48" s="82" t="s">
        <v>65</v>
      </c>
      <c r="AH48" s="82"/>
      <c r="AI48" s="82" t="s">
        <v>89</v>
      </c>
      <c r="AJ48" s="82" t="s">
        <v>65</v>
      </c>
      <c r="AK48" s="82" t="s">
        <v>65</v>
      </c>
      <c r="AL48" s="82" t="s">
        <v>65</v>
      </c>
      <c r="AM48" s="82" t="s">
        <v>64</v>
      </c>
      <c r="AN48" s="82" t="s">
        <v>64</v>
      </c>
      <c r="AO48" s="82"/>
      <c r="AP48" s="82"/>
      <c r="AQ48" s="82" t="s">
        <v>605</v>
      </c>
      <c r="AR48" s="82" t="s">
        <v>606</v>
      </c>
      <c r="AS48" s="82" t="s">
        <v>136</v>
      </c>
      <c r="AT48" s="82"/>
      <c r="AU48" s="82" t="s">
        <v>65</v>
      </c>
      <c r="AV48" s="85"/>
      <c r="AW48" s="82"/>
      <c r="AX48" s="82"/>
      <c r="AY48" s="83" t="s">
        <v>607</v>
      </c>
      <c r="AZ48" s="84" t="s">
        <v>608</v>
      </c>
    </row>
    <row r="49" spans="1:52" s="38" customFormat="1" ht="157.5" customHeight="1">
      <c r="A49" s="81">
        <v>48</v>
      </c>
      <c r="B49" s="82" t="s">
        <v>609</v>
      </c>
      <c r="C49" s="82" t="s">
        <v>610</v>
      </c>
      <c r="D49" s="82" t="s">
        <v>611</v>
      </c>
      <c r="E49" s="82">
        <v>2024</v>
      </c>
      <c r="F49" s="82" t="s">
        <v>55</v>
      </c>
      <c r="G49" s="82" t="s">
        <v>129</v>
      </c>
      <c r="H49" s="82" t="s">
        <v>238</v>
      </c>
      <c r="I49" s="82" t="str">
        <f t="array" ref="I49">_xlfn.TEXTJOIN(",", TRUE, IF(Table4[study_id]=Table3[[#This Row],[study_id]], Table4[iso_code], ""))</f>
        <v>ZA</v>
      </c>
      <c r="J49" s="82">
        <f>COUNTIF(study_countries!A:A,A49)</f>
        <v>1</v>
      </c>
      <c r="K49" s="82" t="s">
        <v>271</v>
      </c>
      <c r="L49" s="82" t="s">
        <v>612</v>
      </c>
      <c r="M49" s="82" t="s">
        <v>613</v>
      </c>
      <c r="N49" s="82">
        <v>2017</v>
      </c>
      <c r="O49" s="82">
        <v>2050</v>
      </c>
      <c r="P49" s="82" t="s">
        <v>61</v>
      </c>
      <c r="Q49" s="82" t="s">
        <v>84</v>
      </c>
      <c r="R49" s="82" t="s">
        <v>63</v>
      </c>
      <c r="S49" s="82" t="s">
        <v>64</v>
      </c>
      <c r="T49" s="82" t="s">
        <v>64</v>
      </c>
      <c r="U49" s="82" t="s">
        <v>64</v>
      </c>
      <c r="V49" s="82" t="s">
        <v>64</v>
      </c>
      <c r="W49" s="82" t="s">
        <v>64</v>
      </c>
      <c r="X49" s="82" t="s">
        <v>65</v>
      </c>
      <c r="Y49" s="82" t="s">
        <v>64</v>
      </c>
      <c r="Z49" s="82" t="s">
        <v>64</v>
      </c>
      <c r="AA49" s="82" t="s">
        <v>64</v>
      </c>
      <c r="AB49" s="82" t="s">
        <v>146</v>
      </c>
      <c r="AC49" s="82" t="s">
        <v>67</v>
      </c>
      <c r="AD49" s="82" t="s">
        <v>160</v>
      </c>
      <c r="AE49" s="82" t="s">
        <v>64</v>
      </c>
      <c r="AF49" s="82" t="s">
        <v>64</v>
      </c>
      <c r="AG49" s="82" t="s">
        <v>64</v>
      </c>
      <c r="AH49" s="82" t="s">
        <v>65</v>
      </c>
      <c r="AI49" s="82" t="s">
        <v>89</v>
      </c>
      <c r="AJ49" s="82" t="s">
        <v>64</v>
      </c>
      <c r="AK49" s="82" t="s">
        <v>64</v>
      </c>
      <c r="AL49" s="82" t="s">
        <v>64</v>
      </c>
      <c r="AM49" s="82" t="s">
        <v>64</v>
      </c>
      <c r="AN49" s="82" t="s">
        <v>64</v>
      </c>
      <c r="AO49" s="82" t="s">
        <v>614</v>
      </c>
      <c r="AP49" s="82" t="s">
        <v>615</v>
      </c>
      <c r="AQ49" s="82" t="s">
        <v>616</v>
      </c>
      <c r="AR49" s="82" t="s">
        <v>617</v>
      </c>
      <c r="AS49" s="82" t="s">
        <v>64</v>
      </c>
      <c r="AT49" s="82" t="s">
        <v>618</v>
      </c>
      <c r="AU49" s="82" t="s">
        <v>65</v>
      </c>
      <c r="AV49" s="85" t="s">
        <v>75</v>
      </c>
      <c r="AW49" s="82" t="s">
        <v>65</v>
      </c>
      <c r="AX49" s="82"/>
      <c r="AY49" s="83" t="s">
        <v>619</v>
      </c>
      <c r="AZ49" s="84" t="s">
        <v>620</v>
      </c>
    </row>
    <row r="50" spans="1:52" s="38" customFormat="1" ht="157.5" customHeight="1">
      <c r="A50" s="81">
        <v>49</v>
      </c>
      <c r="B50" s="82" t="s">
        <v>621</v>
      </c>
      <c r="C50" s="82" t="s">
        <v>622</v>
      </c>
      <c r="D50" s="82" t="s">
        <v>623</v>
      </c>
      <c r="E50" s="82">
        <v>2018</v>
      </c>
      <c r="F50" s="82" t="s">
        <v>236</v>
      </c>
      <c r="G50" s="82" t="s">
        <v>129</v>
      </c>
      <c r="H50" s="82" t="s">
        <v>238</v>
      </c>
      <c r="I50" s="82" t="str">
        <f t="array" ref="I50">_xlfn.TEXTJOIN(",", TRUE, IF(Table4[study_id]=Table3[[#This Row],[study_id]], Table4[iso_code], ""))</f>
        <v>ZA</v>
      </c>
      <c r="J50" s="82">
        <f>COUNTIF(study_countries!A:A,A50)</f>
        <v>1</v>
      </c>
      <c r="K50" s="82" t="s">
        <v>271</v>
      </c>
      <c r="L50" s="82" t="s">
        <v>624</v>
      </c>
      <c r="M50" s="82" t="s">
        <v>625</v>
      </c>
      <c r="N50" s="82">
        <v>2017</v>
      </c>
      <c r="O50" s="82">
        <v>2030</v>
      </c>
      <c r="P50" s="82"/>
      <c r="Q50" s="82"/>
      <c r="R50" s="82"/>
      <c r="S50" s="82"/>
      <c r="T50" s="82"/>
      <c r="U50" s="82"/>
      <c r="V50" s="82"/>
      <c r="W50" s="82"/>
      <c r="X50" s="82"/>
      <c r="Y50" s="82"/>
      <c r="Z50" s="82"/>
      <c r="AA50" s="82"/>
      <c r="AB50" s="82" t="s">
        <v>146</v>
      </c>
      <c r="AC50" s="82" t="s">
        <v>104</v>
      </c>
      <c r="AD50" s="82" t="s">
        <v>68</v>
      </c>
      <c r="AE50" s="82" t="s">
        <v>65</v>
      </c>
      <c r="AF50" s="82" t="s">
        <v>64</v>
      </c>
      <c r="AG50" s="82" t="s">
        <v>64</v>
      </c>
      <c r="AH50" s="82"/>
      <c r="AI50" s="82" t="s">
        <v>89</v>
      </c>
      <c r="AJ50" s="82" t="s">
        <v>65</v>
      </c>
      <c r="AK50" s="82" t="s">
        <v>65</v>
      </c>
      <c r="AL50" s="82" t="s">
        <v>65</v>
      </c>
      <c r="AM50" s="82" t="s">
        <v>65</v>
      </c>
      <c r="AN50" s="82" t="s">
        <v>65</v>
      </c>
      <c r="AO50" s="82"/>
      <c r="AP50" s="82"/>
      <c r="AQ50" s="82" t="s">
        <v>626</v>
      </c>
      <c r="AR50" s="82" t="s">
        <v>617</v>
      </c>
      <c r="AS50" s="82" t="s">
        <v>64</v>
      </c>
      <c r="AT50" s="82"/>
      <c r="AU50" s="82" t="s">
        <v>65</v>
      </c>
      <c r="AV50" s="85"/>
      <c r="AW50" s="82"/>
      <c r="AX50" s="82"/>
      <c r="AY50" s="83" t="s">
        <v>627</v>
      </c>
      <c r="AZ50" s="84" t="s">
        <v>628</v>
      </c>
    </row>
    <row r="51" spans="1:52" s="38" customFormat="1" ht="157.5" customHeight="1">
      <c r="A51" s="81">
        <v>50</v>
      </c>
      <c r="B51" s="82" t="s">
        <v>629</v>
      </c>
      <c r="C51" s="82" t="s">
        <v>386</v>
      </c>
      <c r="D51" s="82" t="s">
        <v>630</v>
      </c>
      <c r="E51" s="82">
        <v>2024</v>
      </c>
      <c r="F51" s="82" t="s">
        <v>55</v>
      </c>
      <c r="G51" s="82" t="s">
        <v>129</v>
      </c>
      <c r="H51" s="82" t="s">
        <v>238</v>
      </c>
      <c r="I51" s="82" t="str">
        <f t="array" ref="I51">_xlfn.TEXTJOIN(",", TRUE, IF(Table4[study_id]=Table3[[#This Row],[study_id]], Table4[iso_code], ""))</f>
        <v>ZA</v>
      </c>
      <c r="J51" s="82">
        <f>COUNTIF(study_countries!A:A,A51)</f>
        <v>1</v>
      </c>
      <c r="K51" s="82" t="s">
        <v>271</v>
      </c>
      <c r="L51" s="82" t="s">
        <v>631</v>
      </c>
      <c r="M51" s="82" t="s">
        <v>632</v>
      </c>
      <c r="N51" s="82">
        <v>2020</v>
      </c>
      <c r="O51" s="82">
        <v>2050</v>
      </c>
      <c r="P51" s="82" t="s">
        <v>61</v>
      </c>
      <c r="Q51" s="82" t="s">
        <v>193</v>
      </c>
      <c r="R51" s="82" t="s">
        <v>194</v>
      </c>
      <c r="S51" s="82" t="s">
        <v>65</v>
      </c>
      <c r="T51" s="82" t="s">
        <v>65</v>
      </c>
      <c r="U51" s="82" t="s">
        <v>65</v>
      </c>
      <c r="V51" s="82" t="s">
        <v>65</v>
      </c>
      <c r="W51" s="82" t="s">
        <v>65</v>
      </c>
      <c r="X51" s="82" t="s">
        <v>65</v>
      </c>
      <c r="Y51" s="82" t="s">
        <v>64</v>
      </c>
      <c r="Z51" s="82" t="s">
        <v>65</v>
      </c>
      <c r="AA51" s="82" t="s">
        <v>65</v>
      </c>
      <c r="AB51" s="82" t="s">
        <v>194</v>
      </c>
      <c r="AC51" s="82" t="s">
        <v>67</v>
      </c>
      <c r="AD51" s="82" t="s">
        <v>68</v>
      </c>
      <c r="AE51" s="82" t="s">
        <v>65</v>
      </c>
      <c r="AF51" s="82" t="s">
        <v>64</v>
      </c>
      <c r="AG51" s="82" t="s">
        <v>65</v>
      </c>
      <c r="AH51" s="82" t="s">
        <v>65</v>
      </c>
      <c r="AI51" s="82" t="s">
        <v>89</v>
      </c>
      <c r="AJ51" s="82" t="s">
        <v>65</v>
      </c>
      <c r="AK51" s="82" t="s">
        <v>65</v>
      </c>
      <c r="AL51" s="82" t="s">
        <v>65</v>
      </c>
      <c r="AM51" s="82" t="s">
        <v>65</v>
      </c>
      <c r="AN51" s="82" t="s">
        <v>65</v>
      </c>
      <c r="AO51" s="82" t="s">
        <v>633</v>
      </c>
      <c r="AP51" s="82" t="s">
        <v>634</v>
      </c>
      <c r="AQ51" s="82" t="s">
        <v>635</v>
      </c>
      <c r="AR51" s="82" t="s">
        <v>636</v>
      </c>
      <c r="AS51" s="82" t="s">
        <v>136</v>
      </c>
      <c r="AT51" s="82"/>
      <c r="AU51" s="82" t="s">
        <v>65</v>
      </c>
      <c r="AV51" s="85" t="s">
        <v>75</v>
      </c>
      <c r="AW51" s="82" t="s">
        <v>65</v>
      </c>
      <c r="AX51" s="82"/>
      <c r="AY51" s="83" t="s">
        <v>637</v>
      </c>
      <c r="AZ51" s="84" t="s">
        <v>638</v>
      </c>
    </row>
    <row r="52" spans="1:52" s="38" customFormat="1" ht="157.5" customHeight="1">
      <c r="A52" s="81">
        <v>51</v>
      </c>
      <c r="B52" s="82" t="s">
        <v>639</v>
      </c>
      <c r="C52" s="82" t="s">
        <v>640</v>
      </c>
      <c r="D52" s="82" t="s">
        <v>641</v>
      </c>
      <c r="E52" s="82">
        <v>2019</v>
      </c>
      <c r="F52" s="82" t="s">
        <v>55</v>
      </c>
      <c r="G52" s="82" t="s">
        <v>129</v>
      </c>
      <c r="H52" s="82" t="s">
        <v>238</v>
      </c>
      <c r="I52" s="82" t="str">
        <f t="array" ref="I52">_xlfn.TEXTJOIN(",", TRUE, IF(Table4[study_id]=Table3[[#This Row],[study_id]], Table4[iso_code], ""))</f>
        <v>SS</v>
      </c>
      <c r="J52" s="82">
        <f>COUNTIF(study_countries!A:A,A52)</f>
        <v>1</v>
      </c>
      <c r="K52" s="82" t="s">
        <v>320</v>
      </c>
      <c r="L52" s="82" t="s">
        <v>642</v>
      </c>
      <c r="M52" s="82" t="s">
        <v>643</v>
      </c>
      <c r="N52" s="82">
        <v>2017</v>
      </c>
      <c r="O52" s="82">
        <v>2037</v>
      </c>
      <c r="P52" s="82" t="s">
        <v>61</v>
      </c>
      <c r="Q52" s="82" t="s">
        <v>84</v>
      </c>
      <c r="R52" s="82" t="s">
        <v>644</v>
      </c>
      <c r="S52" s="82" t="s">
        <v>64</v>
      </c>
      <c r="T52" s="82" t="s">
        <v>64</v>
      </c>
      <c r="U52" s="82" t="s">
        <v>65</v>
      </c>
      <c r="V52" s="82" t="s">
        <v>65</v>
      </c>
      <c r="W52" s="82" t="s">
        <v>65</v>
      </c>
      <c r="X52" s="82" t="s">
        <v>65</v>
      </c>
      <c r="Y52" s="82" t="s">
        <v>64</v>
      </c>
      <c r="Z52" s="82" t="s">
        <v>65</v>
      </c>
      <c r="AA52" s="82" t="s">
        <v>65</v>
      </c>
      <c r="AB52" s="82" t="s">
        <v>66</v>
      </c>
      <c r="AC52" s="82" t="s">
        <v>104</v>
      </c>
      <c r="AD52" s="82" t="s">
        <v>68</v>
      </c>
      <c r="AE52" s="82" t="s">
        <v>64</v>
      </c>
      <c r="AF52" s="82" t="s">
        <v>64</v>
      </c>
      <c r="AG52" s="82" t="s">
        <v>65</v>
      </c>
      <c r="AH52" s="82" t="s">
        <v>65</v>
      </c>
      <c r="AI52" s="82" t="s">
        <v>89</v>
      </c>
      <c r="AJ52" s="82" t="s">
        <v>65</v>
      </c>
      <c r="AK52" s="82" t="s">
        <v>65</v>
      </c>
      <c r="AL52" s="82" t="s">
        <v>65</v>
      </c>
      <c r="AM52" s="82" t="s">
        <v>136</v>
      </c>
      <c r="AN52" s="82" t="s">
        <v>65</v>
      </c>
      <c r="AO52" s="82" t="s">
        <v>645</v>
      </c>
      <c r="AP52" s="82" t="s">
        <v>646</v>
      </c>
      <c r="AQ52" s="82" t="s">
        <v>647</v>
      </c>
      <c r="AR52" s="82" t="s">
        <v>371</v>
      </c>
      <c r="AS52" s="82" t="s">
        <v>65</v>
      </c>
      <c r="AT52" s="82" t="s">
        <v>648</v>
      </c>
      <c r="AU52" s="82" t="s">
        <v>65</v>
      </c>
      <c r="AV52" s="85">
        <v>0.03</v>
      </c>
      <c r="AW52" s="82" t="s">
        <v>65</v>
      </c>
      <c r="AX52" s="82"/>
      <c r="AY52" s="83" t="s">
        <v>649</v>
      </c>
      <c r="AZ52" s="87" t="s">
        <v>650</v>
      </c>
    </row>
    <row r="53" spans="1:52" s="38" customFormat="1" ht="197.25" customHeight="1">
      <c r="A53" s="81">
        <v>52</v>
      </c>
      <c r="B53" s="82" t="s">
        <v>651</v>
      </c>
      <c r="C53" s="82" t="s">
        <v>294</v>
      </c>
      <c r="D53" s="82" t="s">
        <v>652</v>
      </c>
      <c r="E53" s="82">
        <v>2017</v>
      </c>
      <c r="F53" s="82" t="s">
        <v>236</v>
      </c>
      <c r="G53" s="82" t="s">
        <v>593</v>
      </c>
      <c r="H53" s="82" t="s">
        <v>101</v>
      </c>
      <c r="I53" s="82" t="str">
        <f t="array" ref="I53">_xlfn.TEXTJOIN(",", TRUE, IF(Table4[study_id]=Table3[[#This Row],[study_id]], Table4[iso_code], ""))</f>
        <v>AO,BF,BI,BJ,BW,CD,CF,CG,CI,CM,DJ,ER,ET,GA,GH,GM,GN,GQ,GW,KE,LR,LS,MG,ML,MR,MW,MZ,NA,NE,NG,RW,SD,SL,SN,SO,SS,SZ,TD,TG,TZ,UG,ZA,ZM,ZW</v>
      </c>
      <c r="J53" s="82">
        <f>COUNTIF(study_countries!A:A,A53)</f>
        <v>44</v>
      </c>
      <c r="K53" s="82" t="s">
        <v>653</v>
      </c>
      <c r="L53" s="82" t="s">
        <v>654</v>
      </c>
      <c r="M53" s="82" t="s">
        <v>655</v>
      </c>
      <c r="N53" s="82">
        <v>2015</v>
      </c>
      <c r="O53" s="82">
        <v>2030</v>
      </c>
      <c r="P53" s="82"/>
      <c r="Q53" s="82"/>
      <c r="R53" s="82"/>
      <c r="S53" s="82"/>
      <c r="T53" s="82"/>
      <c r="U53" s="82"/>
      <c r="V53" s="82"/>
      <c r="W53" s="82"/>
      <c r="X53" s="82"/>
      <c r="Y53" s="82"/>
      <c r="Z53" s="82"/>
      <c r="AA53" s="82"/>
      <c r="AB53" s="82" t="s">
        <v>66</v>
      </c>
      <c r="AC53" s="82" t="s">
        <v>104</v>
      </c>
      <c r="AD53" s="82" t="s">
        <v>68</v>
      </c>
      <c r="AE53" s="82" t="s">
        <v>64</v>
      </c>
      <c r="AF53" s="82" t="s">
        <v>65</v>
      </c>
      <c r="AG53" s="82" t="s">
        <v>65</v>
      </c>
      <c r="AH53" s="82"/>
      <c r="AI53" s="82" t="s">
        <v>69</v>
      </c>
      <c r="AJ53" s="82" t="s">
        <v>65</v>
      </c>
      <c r="AK53" s="82" t="s">
        <v>65</v>
      </c>
      <c r="AL53" s="82" t="s">
        <v>65</v>
      </c>
      <c r="AM53" s="82" t="s">
        <v>65</v>
      </c>
      <c r="AN53" s="82" t="s">
        <v>64</v>
      </c>
      <c r="AO53" s="82"/>
      <c r="AP53" s="82"/>
      <c r="AQ53" s="82" t="s">
        <v>656</v>
      </c>
      <c r="AR53" s="82" t="s">
        <v>657</v>
      </c>
      <c r="AS53" s="82" t="s">
        <v>65</v>
      </c>
      <c r="AT53" s="82"/>
      <c r="AU53" s="82" t="s">
        <v>65</v>
      </c>
      <c r="AV53" s="85"/>
      <c r="AW53" s="82"/>
      <c r="AX53" s="82"/>
      <c r="AY53" s="83" t="s">
        <v>658</v>
      </c>
      <c r="AZ53" s="84" t="s">
        <v>659</v>
      </c>
    </row>
    <row r="54" spans="1:52" s="38" customFormat="1" ht="146.5" customHeight="1">
      <c r="A54" s="81">
        <v>53</v>
      </c>
      <c r="B54" s="82" t="s">
        <v>660</v>
      </c>
      <c r="C54" s="82" t="s">
        <v>661</v>
      </c>
      <c r="D54" s="82" t="s">
        <v>662</v>
      </c>
      <c r="E54" s="82">
        <v>2021</v>
      </c>
      <c r="F54" s="82" t="s">
        <v>55</v>
      </c>
      <c r="G54" s="82" t="s">
        <v>129</v>
      </c>
      <c r="H54" s="82" t="s">
        <v>238</v>
      </c>
      <c r="I54" s="82" t="str">
        <f t="array" ref="I54">_xlfn.TEXTJOIN(",", TRUE, IF(Table4[study_id]=Table3[[#This Row],[study_id]], Table4[iso_code], ""))</f>
        <v>TZ</v>
      </c>
      <c r="J54" s="82">
        <f>COUNTIF(study_countries!A:A,A54)</f>
        <v>1</v>
      </c>
      <c r="K54" s="82" t="s">
        <v>320</v>
      </c>
      <c r="L54" s="82" t="s">
        <v>663</v>
      </c>
      <c r="M54" s="82" t="s">
        <v>664</v>
      </c>
      <c r="N54" s="82">
        <v>2015</v>
      </c>
      <c r="O54" s="82">
        <v>2040</v>
      </c>
      <c r="P54" s="82" t="s">
        <v>61</v>
      </c>
      <c r="Q54" s="82" t="s">
        <v>84</v>
      </c>
      <c r="R54" s="82" t="s">
        <v>63</v>
      </c>
      <c r="S54" s="82" t="s">
        <v>64</v>
      </c>
      <c r="T54" s="82" t="s">
        <v>64</v>
      </c>
      <c r="U54" s="82" t="s">
        <v>64</v>
      </c>
      <c r="V54" s="82" t="s">
        <v>64</v>
      </c>
      <c r="W54" s="82" t="s">
        <v>65</v>
      </c>
      <c r="X54" s="82" t="s">
        <v>64</v>
      </c>
      <c r="Y54" s="82" t="s">
        <v>64</v>
      </c>
      <c r="Z54" s="82" t="s">
        <v>65</v>
      </c>
      <c r="AA54" s="82" t="s">
        <v>64</v>
      </c>
      <c r="AB54" s="82" t="s">
        <v>66</v>
      </c>
      <c r="AC54" s="82" t="s">
        <v>104</v>
      </c>
      <c r="AD54" s="82" t="s">
        <v>68</v>
      </c>
      <c r="AE54" s="82" t="s">
        <v>64</v>
      </c>
      <c r="AF54" s="82" t="s">
        <v>64</v>
      </c>
      <c r="AG54" s="82" t="s">
        <v>64</v>
      </c>
      <c r="AH54" s="82" t="s">
        <v>65</v>
      </c>
      <c r="AI54" s="82" t="s">
        <v>69</v>
      </c>
      <c r="AJ54" s="82" t="s">
        <v>65</v>
      </c>
      <c r="AK54" s="82" t="s">
        <v>136</v>
      </c>
      <c r="AL54" s="82" t="s">
        <v>65</v>
      </c>
      <c r="AM54" s="82" t="s">
        <v>64</v>
      </c>
      <c r="AN54" s="82" t="s">
        <v>64</v>
      </c>
      <c r="AO54" s="82" t="s">
        <v>665</v>
      </c>
      <c r="AP54" s="82" t="s">
        <v>666</v>
      </c>
      <c r="AQ54" s="82" t="s">
        <v>667</v>
      </c>
      <c r="AR54" s="82" t="s">
        <v>73</v>
      </c>
      <c r="AS54" s="82" t="s">
        <v>65</v>
      </c>
      <c r="AT54" s="82"/>
      <c r="AU54" s="82" t="s">
        <v>65</v>
      </c>
      <c r="AV54" s="85">
        <v>0.1</v>
      </c>
      <c r="AW54" s="82" t="s">
        <v>65</v>
      </c>
      <c r="AX54" s="82"/>
      <c r="AY54" s="83" t="s">
        <v>668</v>
      </c>
      <c r="AZ54" s="84" t="s">
        <v>669</v>
      </c>
    </row>
    <row r="55" spans="1:52" s="38" customFormat="1" ht="192.75" customHeight="1">
      <c r="A55" s="81">
        <v>54</v>
      </c>
      <c r="B55" s="82" t="s">
        <v>670</v>
      </c>
      <c r="C55" s="82" t="s">
        <v>269</v>
      </c>
      <c r="D55" s="82" t="s">
        <v>671</v>
      </c>
      <c r="E55" s="82">
        <v>2022</v>
      </c>
      <c r="F55" s="82" t="s">
        <v>55</v>
      </c>
      <c r="G55" s="82" t="s">
        <v>129</v>
      </c>
      <c r="H55" s="82" t="s">
        <v>238</v>
      </c>
      <c r="I55" s="82" t="str">
        <f t="array" ref="I55">_xlfn.TEXTJOIN(",", TRUE, IF(Table4[study_id]=Table3[[#This Row],[study_id]], Table4[iso_code], ""))</f>
        <v>TG</v>
      </c>
      <c r="J55" s="82">
        <f>COUNTIF(study_countries!A:A,A55)</f>
        <v>1</v>
      </c>
      <c r="K55" s="82" t="s">
        <v>248</v>
      </c>
      <c r="L55" s="82" t="s">
        <v>672</v>
      </c>
      <c r="M55" s="82" t="s">
        <v>673</v>
      </c>
      <c r="N55" s="82">
        <v>2022</v>
      </c>
      <c r="O55" s="82">
        <v>2050</v>
      </c>
      <c r="P55" s="82" t="s">
        <v>61</v>
      </c>
      <c r="Q55" s="82" t="s">
        <v>84</v>
      </c>
      <c r="R55" s="82" t="s">
        <v>63</v>
      </c>
      <c r="S55" s="82" t="s">
        <v>64</v>
      </c>
      <c r="T55" s="82" t="s">
        <v>64</v>
      </c>
      <c r="U55" s="82" t="s">
        <v>64</v>
      </c>
      <c r="V55" s="82" t="s">
        <v>65</v>
      </c>
      <c r="W55" s="82" t="s">
        <v>65</v>
      </c>
      <c r="X55" s="82" t="s">
        <v>65</v>
      </c>
      <c r="Y55" s="82" t="s">
        <v>64</v>
      </c>
      <c r="Z55" s="82" t="s">
        <v>65</v>
      </c>
      <c r="AA55" s="82" t="s">
        <v>65</v>
      </c>
      <c r="AB55" s="82" t="s">
        <v>66</v>
      </c>
      <c r="AC55" s="82" t="s">
        <v>104</v>
      </c>
      <c r="AD55" s="82" t="s">
        <v>68</v>
      </c>
      <c r="AE55" s="82" t="s">
        <v>64</v>
      </c>
      <c r="AF55" s="82" t="s">
        <v>65</v>
      </c>
      <c r="AG55" s="82" t="s">
        <v>65</v>
      </c>
      <c r="AH55" s="82" t="s">
        <v>65</v>
      </c>
      <c r="AI55" s="82" t="s">
        <v>89</v>
      </c>
      <c r="AJ55" s="82" t="s">
        <v>65</v>
      </c>
      <c r="AK55" s="82" t="s">
        <v>65</v>
      </c>
      <c r="AL55" s="82" t="s">
        <v>65</v>
      </c>
      <c r="AM55" s="82" t="s">
        <v>65</v>
      </c>
      <c r="AN55" s="82" t="s">
        <v>65</v>
      </c>
      <c r="AO55" s="82" t="s">
        <v>674</v>
      </c>
      <c r="AP55" s="82" t="s">
        <v>675</v>
      </c>
      <c r="AQ55" s="82" t="s">
        <v>676</v>
      </c>
      <c r="AR55" s="82" t="s">
        <v>677</v>
      </c>
      <c r="AS55" s="82" t="s">
        <v>64</v>
      </c>
      <c r="AT55" s="82"/>
      <c r="AU55" s="82" t="s">
        <v>65</v>
      </c>
      <c r="AV55" s="85" t="s">
        <v>75</v>
      </c>
      <c r="AW55" s="82" t="s">
        <v>64</v>
      </c>
      <c r="AX55" s="82" t="s">
        <v>678</v>
      </c>
      <c r="AY55" s="83" t="s">
        <v>679</v>
      </c>
      <c r="AZ55" s="84" t="s">
        <v>680</v>
      </c>
    </row>
    <row r="56" spans="1:52" s="38" customFormat="1" ht="192.75" customHeight="1">
      <c r="A56" s="81">
        <v>55</v>
      </c>
      <c r="B56" s="82" t="s">
        <v>681</v>
      </c>
      <c r="C56" s="82" t="s">
        <v>682</v>
      </c>
      <c r="D56" s="82" t="s">
        <v>683</v>
      </c>
      <c r="E56" s="82">
        <v>2024</v>
      </c>
      <c r="F56" s="82" t="s">
        <v>236</v>
      </c>
      <c r="G56" s="82" t="s">
        <v>593</v>
      </c>
      <c r="H56" s="82" t="s">
        <v>222</v>
      </c>
      <c r="I56" s="82" t="str">
        <f t="array" ref="I56">_xlfn.TEXTJOIN(",", TRUE, IF(Table4[study_id]=Table3[[#This Row],[study_id]], Table4[iso_code], ""))</f>
        <v>TN</v>
      </c>
      <c r="J56" s="82">
        <f>COUNTIF(study_countries!A:A,A56)</f>
        <v>1</v>
      </c>
      <c r="K56" s="82" t="s">
        <v>223</v>
      </c>
      <c r="L56" s="82" t="s">
        <v>684</v>
      </c>
      <c r="M56" s="82" t="s">
        <v>685</v>
      </c>
      <c r="N56" s="82"/>
      <c r="O56" s="82"/>
      <c r="P56" s="82"/>
      <c r="Q56" s="82"/>
      <c r="R56" s="82"/>
      <c r="S56" s="82"/>
      <c r="T56" s="82"/>
      <c r="U56" s="82"/>
      <c r="V56" s="82"/>
      <c r="W56" s="82"/>
      <c r="X56" s="82"/>
      <c r="Y56" s="82"/>
      <c r="Z56" s="82"/>
      <c r="AA56" s="82"/>
      <c r="AB56" s="82" t="s">
        <v>66</v>
      </c>
      <c r="AC56" s="82" t="s">
        <v>67</v>
      </c>
      <c r="AD56" s="82" t="s">
        <v>68</v>
      </c>
      <c r="AE56" s="82" t="s">
        <v>64</v>
      </c>
      <c r="AF56" s="82" t="s">
        <v>65</v>
      </c>
      <c r="AG56" s="82" t="s">
        <v>64</v>
      </c>
      <c r="AH56" s="82"/>
      <c r="AI56" s="82" t="s">
        <v>69</v>
      </c>
      <c r="AJ56" s="82" t="s">
        <v>65</v>
      </c>
      <c r="AK56" s="82" t="s">
        <v>65</v>
      </c>
      <c r="AL56" s="82" t="s">
        <v>65</v>
      </c>
      <c r="AM56" s="82" t="s">
        <v>64</v>
      </c>
      <c r="AN56" s="82" t="s">
        <v>65</v>
      </c>
      <c r="AO56" s="82"/>
      <c r="AP56" s="82"/>
      <c r="AQ56" s="82" t="s">
        <v>686</v>
      </c>
      <c r="AR56" s="82" t="s">
        <v>687</v>
      </c>
      <c r="AS56" s="82" t="s">
        <v>65</v>
      </c>
      <c r="AT56" s="82"/>
      <c r="AU56" s="82" t="s">
        <v>65</v>
      </c>
      <c r="AV56" s="85"/>
      <c r="AW56" s="82"/>
      <c r="AX56" s="82"/>
      <c r="AY56" s="83" t="s">
        <v>688</v>
      </c>
      <c r="AZ56" s="84" t="s">
        <v>689</v>
      </c>
    </row>
    <row r="57" spans="1:52" s="38" customFormat="1" ht="192.75" customHeight="1">
      <c r="A57" s="81">
        <v>56</v>
      </c>
      <c r="B57" s="82" t="s">
        <v>690</v>
      </c>
      <c r="C57" s="82" t="s">
        <v>269</v>
      </c>
      <c r="D57" s="82" t="s">
        <v>691</v>
      </c>
      <c r="E57" s="82">
        <v>2017</v>
      </c>
      <c r="F57" s="82" t="s">
        <v>55</v>
      </c>
      <c r="G57" s="82" t="s">
        <v>129</v>
      </c>
      <c r="H57" s="82" t="s">
        <v>238</v>
      </c>
      <c r="I57" s="82" t="str">
        <f t="array" ref="I57">_xlfn.TEXTJOIN(",", TRUE, IF(Table4[study_id]=Table3[[#This Row],[study_id]], Table4[iso_code], ""))</f>
        <v>TN</v>
      </c>
      <c r="J57" s="82">
        <f>COUNTIF(study_countries!A:A,A57)</f>
        <v>1</v>
      </c>
      <c r="K57" s="82" t="s">
        <v>223</v>
      </c>
      <c r="L57" s="82" t="s">
        <v>692</v>
      </c>
      <c r="M57" s="82" t="s">
        <v>693</v>
      </c>
      <c r="N57" s="82">
        <v>2010</v>
      </c>
      <c r="O57" s="82">
        <v>2030</v>
      </c>
      <c r="P57" s="82" t="s">
        <v>61</v>
      </c>
      <c r="Q57" s="82" t="s">
        <v>84</v>
      </c>
      <c r="R57" s="82" t="s">
        <v>63</v>
      </c>
      <c r="S57" s="82" t="s">
        <v>64</v>
      </c>
      <c r="T57" s="82" t="s">
        <v>64</v>
      </c>
      <c r="U57" s="82" t="s">
        <v>64</v>
      </c>
      <c r="V57" s="82" t="s">
        <v>65</v>
      </c>
      <c r="W57" s="82" t="s">
        <v>65</v>
      </c>
      <c r="X57" s="82" t="s">
        <v>65</v>
      </c>
      <c r="Y57" s="82" t="s">
        <v>64</v>
      </c>
      <c r="Z57" s="82" t="s">
        <v>65</v>
      </c>
      <c r="AA57" s="82" t="s">
        <v>65</v>
      </c>
      <c r="AB57" s="82" t="s">
        <v>66</v>
      </c>
      <c r="AC57" s="82" t="s">
        <v>104</v>
      </c>
      <c r="AD57" s="82" t="s">
        <v>88</v>
      </c>
      <c r="AE57" s="82" t="s">
        <v>64</v>
      </c>
      <c r="AF57" s="82" t="s">
        <v>65</v>
      </c>
      <c r="AG57" s="82" t="s">
        <v>65</v>
      </c>
      <c r="AH57" s="82" t="s">
        <v>65</v>
      </c>
      <c r="AI57" s="82" t="s">
        <v>89</v>
      </c>
      <c r="AJ57" s="82" t="s">
        <v>65</v>
      </c>
      <c r="AK57" s="82" t="s">
        <v>65</v>
      </c>
      <c r="AL57" s="82" t="s">
        <v>65</v>
      </c>
      <c r="AM57" s="82" t="s">
        <v>64</v>
      </c>
      <c r="AN57" s="82" t="s">
        <v>65</v>
      </c>
      <c r="AO57" s="82" t="s">
        <v>694</v>
      </c>
      <c r="AP57" s="82" t="s">
        <v>695</v>
      </c>
      <c r="AQ57" s="82" t="s">
        <v>696</v>
      </c>
      <c r="AR57" s="82" t="s">
        <v>697</v>
      </c>
      <c r="AS57" s="82" t="s">
        <v>136</v>
      </c>
      <c r="AT57" s="82"/>
      <c r="AU57" s="82" t="s">
        <v>65</v>
      </c>
      <c r="AV57" s="85">
        <v>0.05</v>
      </c>
      <c r="AW57" s="82" t="s">
        <v>65</v>
      </c>
      <c r="AX57" s="82"/>
      <c r="AY57" s="83" t="s">
        <v>698</v>
      </c>
      <c r="AZ57" s="84" t="s">
        <v>699</v>
      </c>
    </row>
    <row r="58" spans="1:52" s="38" customFormat="1" ht="219" customHeight="1">
      <c r="A58" s="81">
        <v>57</v>
      </c>
      <c r="B58" s="82" t="s">
        <v>700</v>
      </c>
      <c r="C58" s="82" t="s">
        <v>701</v>
      </c>
      <c r="D58" s="82" t="s">
        <v>702</v>
      </c>
      <c r="E58" s="82">
        <v>2021</v>
      </c>
      <c r="F58" s="82" t="s">
        <v>55</v>
      </c>
      <c r="G58" s="82" t="s">
        <v>129</v>
      </c>
      <c r="H58" s="82" t="s">
        <v>238</v>
      </c>
      <c r="I58" s="82" t="str">
        <f t="array" ref="I58">_xlfn.TEXTJOIN(",", TRUE, IF(Table4[study_id]=Table3[[#This Row],[study_id]], Table4[iso_code], ""))</f>
        <v>TN</v>
      </c>
      <c r="J58" s="82">
        <f>COUNTIF(study_countries!A:A,A58)</f>
        <v>1</v>
      </c>
      <c r="K58" s="82" t="s">
        <v>223</v>
      </c>
      <c r="L58" s="82" t="s">
        <v>703</v>
      </c>
      <c r="M58" s="82" t="s">
        <v>704</v>
      </c>
      <c r="N58" s="82">
        <v>2015</v>
      </c>
      <c r="O58" s="82">
        <v>2040</v>
      </c>
      <c r="P58" s="82" t="s">
        <v>159</v>
      </c>
      <c r="Q58" s="82" t="s">
        <v>159</v>
      </c>
      <c r="R58" s="82" t="s">
        <v>63</v>
      </c>
      <c r="S58" s="82" t="s">
        <v>64</v>
      </c>
      <c r="T58" s="82" t="s">
        <v>64</v>
      </c>
      <c r="U58" s="82" t="s">
        <v>64</v>
      </c>
      <c r="V58" s="82" t="s">
        <v>64</v>
      </c>
      <c r="W58" s="82" t="s">
        <v>65</v>
      </c>
      <c r="X58" s="82" t="s">
        <v>65</v>
      </c>
      <c r="Y58" s="82" t="s">
        <v>64</v>
      </c>
      <c r="Z58" s="82" t="s">
        <v>65</v>
      </c>
      <c r="AA58" s="82" t="s">
        <v>65</v>
      </c>
      <c r="AB58" s="82" t="s">
        <v>66</v>
      </c>
      <c r="AC58" s="82" t="s">
        <v>104</v>
      </c>
      <c r="AD58" s="82" t="s">
        <v>68</v>
      </c>
      <c r="AE58" s="82" t="s">
        <v>64</v>
      </c>
      <c r="AF58" s="82" t="s">
        <v>64</v>
      </c>
      <c r="AG58" s="82" t="s">
        <v>64</v>
      </c>
      <c r="AH58" s="82" t="s">
        <v>65</v>
      </c>
      <c r="AI58" s="82" t="s">
        <v>89</v>
      </c>
      <c r="AJ58" s="82" t="s">
        <v>65</v>
      </c>
      <c r="AK58" s="82" t="s">
        <v>65</v>
      </c>
      <c r="AL58" s="82" t="s">
        <v>65</v>
      </c>
      <c r="AM58" s="82" t="s">
        <v>136</v>
      </c>
      <c r="AN58" s="82" t="s">
        <v>65</v>
      </c>
      <c r="AO58" s="82" t="s">
        <v>705</v>
      </c>
      <c r="AP58" s="82" t="s">
        <v>706</v>
      </c>
      <c r="AQ58" s="82" t="s">
        <v>707</v>
      </c>
      <c r="AR58" s="82" t="s">
        <v>708</v>
      </c>
      <c r="AS58" s="82" t="s">
        <v>136</v>
      </c>
      <c r="AT58" s="82"/>
      <c r="AU58" s="82" t="s">
        <v>65</v>
      </c>
      <c r="AV58" s="85" t="s">
        <v>75</v>
      </c>
      <c r="AW58" s="82" t="s">
        <v>65</v>
      </c>
      <c r="AX58" s="82"/>
      <c r="AY58" s="83" t="s">
        <v>709</v>
      </c>
      <c r="AZ58" s="104" t="s">
        <v>710</v>
      </c>
    </row>
    <row r="59" spans="1:52" s="38" customFormat="1" ht="141" customHeight="1">
      <c r="A59" s="81">
        <v>58</v>
      </c>
      <c r="B59" s="82" t="s">
        <v>711</v>
      </c>
      <c r="C59" s="82" t="s">
        <v>531</v>
      </c>
      <c r="D59" s="82" t="s">
        <v>712</v>
      </c>
      <c r="E59" s="82">
        <v>2019</v>
      </c>
      <c r="F59" s="82" t="s">
        <v>55</v>
      </c>
      <c r="G59" s="82" t="s">
        <v>129</v>
      </c>
      <c r="H59" s="82" t="s">
        <v>101</v>
      </c>
      <c r="I59" s="82" t="str">
        <f t="array" ref="I59">_xlfn.TEXTJOIN(",", TRUE, IF(Table4[study_id]=Table3[[#This Row],[study_id]], Table4[iso_code], ""))</f>
        <v>BJ,BF,CI,GM,GH,GN,GW,LR,ML,NE,NG,SN,SL,TG</v>
      </c>
      <c r="J59" s="82">
        <f>COUNTIF(study_countries!A:A,A59)</f>
        <v>14</v>
      </c>
      <c r="K59" s="82" t="s">
        <v>248</v>
      </c>
      <c r="L59" s="82" t="s">
        <v>713</v>
      </c>
      <c r="M59" s="82" t="s">
        <v>714</v>
      </c>
      <c r="N59" s="82">
        <v>2016</v>
      </c>
      <c r="O59" s="82">
        <v>2030</v>
      </c>
      <c r="P59" s="82" t="s">
        <v>61</v>
      </c>
      <c r="Q59" s="82" t="s">
        <v>84</v>
      </c>
      <c r="R59" s="82" t="s">
        <v>63</v>
      </c>
      <c r="S59" s="82" t="s">
        <v>64</v>
      </c>
      <c r="T59" s="82" t="s">
        <v>64</v>
      </c>
      <c r="U59" s="82" t="s">
        <v>64</v>
      </c>
      <c r="V59" s="82" t="s">
        <v>64</v>
      </c>
      <c r="W59" s="82" t="s">
        <v>65</v>
      </c>
      <c r="X59" s="82" t="s">
        <v>65</v>
      </c>
      <c r="Y59" s="82" t="s">
        <v>64</v>
      </c>
      <c r="Z59" s="82" t="s">
        <v>65</v>
      </c>
      <c r="AA59" s="82" t="s">
        <v>64</v>
      </c>
      <c r="AB59" s="82" t="s">
        <v>66</v>
      </c>
      <c r="AC59" s="82" t="s">
        <v>67</v>
      </c>
      <c r="AD59" s="82" t="s">
        <v>68</v>
      </c>
      <c r="AE59" s="82" t="s">
        <v>64</v>
      </c>
      <c r="AF59" s="82" t="s">
        <v>65</v>
      </c>
      <c r="AG59" s="82" t="s">
        <v>65</v>
      </c>
      <c r="AH59" s="82" t="s">
        <v>65</v>
      </c>
      <c r="AI59" s="82" t="s">
        <v>89</v>
      </c>
      <c r="AJ59" s="82" t="s">
        <v>65</v>
      </c>
      <c r="AK59" s="82" t="s">
        <v>65</v>
      </c>
      <c r="AL59" s="82" t="s">
        <v>65</v>
      </c>
      <c r="AM59" s="82" t="s">
        <v>64</v>
      </c>
      <c r="AN59" s="82" t="s">
        <v>65</v>
      </c>
      <c r="AO59" s="82" t="s">
        <v>715</v>
      </c>
      <c r="AP59" s="82" t="s">
        <v>716</v>
      </c>
      <c r="AQ59" s="82" t="s">
        <v>717</v>
      </c>
      <c r="AR59" s="82" t="s">
        <v>277</v>
      </c>
      <c r="AS59" s="82" t="s">
        <v>65</v>
      </c>
      <c r="AT59" s="82"/>
      <c r="AU59" s="82" t="s">
        <v>65</v>
      </c>
      <c r="AV59" s="85" t="s">
        <v>75</v>
      </c>
      <c r="AW59" s="82" t="s">
        <v>65</v>
      </c>
      <c r="AX59" s="82"/>
      <c r="AY59" s="83" t="s">
        <v>718</v>
      </c>
      <c r="AZ59" s="84" t="s">
        <v>719</v>
      </c>
    </row>
    <row r="60" spans="1:52" s="38" customFormat="1" ht="168" customHeight="1">
      <c r="A60" s="81">
        <v>59</v>
      </c>
      <c r="B60" s="82" t="s">
        <v>720</v>
      </c>
      <c r="C60" s="82" t="s">
        <v>721</v>
      </c>
      <c r="D60" s="82" t="s">
        <v>722</v>
      </c>
      <c r="E60" s="82">
        <v>2022</v>
      </c>
      <c r="F60" s="82" t="s">
        <v>55</v>
      </c>
      <c r="G60" s="82" t="s">
        <v>129</v>
      </c>
      <c r="H60" s="82" t="s">
        <v>101</v>
      </c>
      <c r="I60" s="82" t="str">
        <f t="array" ref="I60">_xlfn.TEXTJOIN(",", TRUE, IF(Table4[study_id]=Table3[[#This Row],[study_id]], Table4[iso_code], ""))</f>
        <v>BJ,BF,CI,GM,GH,GN,GW,LR,ML,NE,NG,SN,SL,TG</v>
      </c>
      <c r="J60" s="82">
        <f>COUNTIF(study_countries!A:A,A60)</f>
        <v>14</v>
      </c>
      <c r="K60" s="82" t="s">
        <v>248</v>
      </c>
      <c r="L60" s="82" t="s">
        <v>723</v>
      </c>
      <c r="M60" s="82" t="s">
        <v>724</v>
      </c>
      <c r="N60" s="82">
        <v>2016</v>
      </c>
      <c r="O60" s="82">
        <v>2030</v>
      </c>
      <c r="P60" s="82" t="s">
        <v>61</v>
      </c>
      <c r="Q60" s="82" t="s">
        <v>440</v>
      </c>
      <c r="R60" s="82" t="s">
        <v>194</v>
      </c>
      <c r="S60" s="82" t="s">
        <v>64</v>
      </c>
      <c r="T60" s="82" t="s">
        <v>64</v>
      </c>
      <c r="U60" s="82" t="s">
        <v>64</v>
      </c>
      <c r="V60" s="82" t="s">
        <v>65</v>
      </c>
      <c r="W60" s="82" t="s">
        <v>65</v>
      </c>
      <c r="X60" s="82" t="s">
        <v>65</v>
      </c>
      <c r="Y60" s="82" t="s">
        <v>64</v>
      </c>
      <c r="Z60" s="82" t="s">
        <v>65</v>
      </c>
      <c r="AA60" s="82" t="s">
        <v>65</v>
      </c>
      <c r="AB60" s="82" t="s">
        <v>66</v>
      </c>
      <c r="AC60" s="82" t="s">
        <v>67</v>
      </c>
      <c r="AD60" s="82" t="s">
        <v>88</v>
      </c>
      <c r="AE60" s="82" t="s">
        <v>64</v>
      </c>
      <c r="AF60" s="82" t="s">
        <v>64</v>
      </c>
      <c r="AG60" s="82" t="s">
        <v>65</v>
      </c>
      <c r="AH60" s="82" t="s">
        <v>65</v>
      </c>
      <c r="AI60" s="82" t="s">
        <v>89</v>
      </c>
      <c r="AJ60" s="82" t="s">
        <v>65</v>
      </c>
      <c r="AK60" s="82" t="s">
        <v>65</v>
      </c>
      <c r="AL60" s="82" t="s">
        <v>65</v>
      </c>
      <c r="AM60" s="82" t="s">
        <v>64</v>
      </c>
      <c r="AN60" s="82" t="s">
        <v>136</v>
      </c>
      <c r="AO60" s="82"/>
      <c r="AP60" s="82"/>
      <c r="AQ60" s="82" t="s">
        <v>725</v>
      </c>
      <c r="AR60" s="82" t="s">
        <v>726</v>
      </c>
      <c r="AS60" s="82" t="s">
        <v>65</v>
      </c>
      <c r="AT60" s="82"/>
      <c r="AU60" s="82" t="s">
        <v>65</v>
      </c>
      <c r="AV60" s="85" t="s">
        <v>75</v>
      </c>
      <c r="AW60" s="82" t="s">
        <v>65</v>
      </c>
      <c r="AX60" s="82"/>
      <c r="AY60" s="83" t="s">
        <v>727</v>
      </c>
      <c r="AZ60" s="84" t="s">
        <v>728</v>
      </c>
    </row>
    <row r="61" spans="1:52" s="38" customFormat="1" ht="168" customHeight="1">
      <c r="A61" s="81">
        <v>60</v>
      </c>
      <c r="B61" s="82" t="s">
        <v>729</v>
      </c>
      <c r="C61" s="82" t="s">
        <v>730</v>
      </c>
      <c r="D61" s="82" t="s">
        <v>731</v>
      </c>
      <c r="E61" s="82">
        <v>2025</v>
      </c>
      <c r="F61" s="82" t="s">
        <v>55</v>
      </c>
      <c r="G61" s="82" t="s">
        <v>129</v>
      </c>
      <c r="H61" s="82" t="s">
        <v>238</v>
      </c>
      <c r="I61" s="82" t="str">
        <f t="array" ref="I61">_xlfn.TEXTJOIN(",", TRUE, IF(Table4[study_id]=Table3[[#This Row],[study_id]], Table4[iso_code], ""))</f>
        <v>ZM</v>
      </c>
      <c r="J61" s="82">
        <f>COUNTIF(study_countries!A:A,A61)</f>
        <v>1</v>
      </c>
      <c r="K61" s="82" t="s">
        <v>271</v>
      </c>
      <c r="L61" s="82" t="s">
        <v>732</v>
      </c>
      <c r="M61" s="82" t="s">
        <v>733</v>
      </c>
      <c r="N61" s="82">
        <v>2023</v>
      </c>
      <c r="O61" s="82">
        <v>2030</v>
      </c>
      <c r="P61" s="82" t="s">
        <v>61</v>
      </c>
      <c r="Q61" s="82" t="s">
        <v>84</v>
      </c>
      <c r="R61" s="82" t="s">
        <v>63</v>
      </c>
      <c r="S61" s="82" t="s">
        <v>64</v>
      </c>
      <c r="T61" s="82" t="s">
        <v>64</v>
      </c>
      <c r="U61" s="82" t="s">
        <v>64</v>
      </c>
      <c r="V61" s="82" t="s">
        <v>64</v>
      </c>
      <c r="W61" s="82" t="s">
        <v>65</v>
      </c>
      <c r="X61" s="82" t="s">
        <v>65</v>
      </c>
      <c r="Y61" s="82" t="s">
        <v>64</v>
      </c>
      <c r="Z61" s="82" t="s">
        <v>65</v>
      </c>
      <c r="AA61" s="82" t="s">
        <v>64</v>
      </c>
      <c r="AB61" s="82" t="s">
        <v>66</v>
      </c>
      <c r="AC61" s="82" t="s">
        <v>104</v>
      </c>
      <c r="AD61" s="82" t="s">
        <v>88</v>
      </c>
      <c r="AE61" s="82" t="s">
        <v>64</v>
      </c>
      <c r="AF61" s="82" t="s">
        <v>64</v>
      </c>
      <c r="AG61" s="82" t="s">
        <v>65</v>
      </c>
      <c r="AH61" s="82" t="s">
        <v>65</v>
      </c>
      <c r="AI61" s="82" t="s">
        <v>69</v>
      </c>
      <c r="AJ61" s="82" t="s">
        <v>65</v>
      </c>
      <c r="AK61" s="82" t="s">
        <v>65</v>
      </c>
      <c r="AL61" s="82" t="s">
        <v>65</v>
      </c>
      <c r="AM61" s="82" t="s">
        <v>64</v>
      </c>
      <c r="AN61" s="82" t="s">
        <v>65</v>
      </c>
      <c r="AO61" s="82" t="s">
        <v>734</v>
      </c>
      <c r="AP61" s="82" t="s">
        <v>735</v>
      </c>
      <c r="AQ61" s="82" t="s">
        <v>736</v>
      </c>
      <c r="AR61" s="82" t="s">
        <v>737</v>
      </c>
      <c r="AS61" s="82" t="s">
        <v>136</v>
      </c>
      <c r="AT61" s="82"/>
      <c r="AU61" s="82" t="s">
        <v>65</v>
      </c>
      <c r="AV61" s="85">
        <v>7.0000000000000007E-2</v>
      </c>
      <c r="AW61" s="82" t="s">
        <v>64</v>
      </c>
      <c r="AX61" s="82" t="s">
        <v>738</v>
      </c>
      <c r="AY61" s="83" t="s">
        <v>739</v>
      </c>
      <c r="AZ61" s="84" t="s">
        <v>740</v>
      </c>
    </row>
    <row r="62" spans="1:52" s="38" customFormat="1" ht="149.25" customHeight="1">
      <c r="A62" s="81">
        <v>61</v>
      </c>
      <c r="B62" s="92" t="s">
        <v>741</v>
      </c>
      <c r="C62" s="92" t="s">
        <v>742</v>
      </c>
      <c r="D62" s="92" t="s">
        <v>743</v>
      </c>
      <c r="E62" s="92">
        <v>2022</v>
      </c>
      <c r="F62" s="92" t="s">
        <v>55</v>
      </c>
      <c r="G62" s="82" t="s">
        <v>129</v>
      </c>
      <c r="H62" s="92" t="s">
        <v>238</v>
      </c>
      <c r="I62" s="82" t="str">
        <f t="array" ref="I62">_xlfn.TEXTJOIN(",", TRUE, IF(Table4[study_id]=Table3[[#This Row],[study_id]], Table4[iso_code], ""))</f>
        <v>ZM</v>
      </c>
      <c r="J62" s="82">
        <f>COUNTIF(study_countries!A:A,A62)</f>
        <v>1</v>
      </c>
      <c r="K62" s="92" t="s">
        <v>271</v>
      </c>
      <c r="L62" s="92" t="s">
        <v>744</v>
      </c>
      <c r="M62" s="92" t="s">
        <v>745</v>
      </c>
      <c r="N62" s="92">
        <v>2022</v>
      </c>
      <c r="O62" s="92">
        <v>2063</v>
      </c>
      <c r="P62" s="92" t="s">
        <v>61</v>
      </c>
      <c r="Q62" s="92" t="s">
        <v>84</v>
      </c>
      <c r="R62" s="82" t="s">
        <v>63</v>
      </c>
      <c r="S62" s="92" t="s">
        <v>64</v>
      </c>
      <c r="T62" s="92" t="s">
        <v>64</v>
      </c>
      <c r="U62" s="92" t="s">
        <v>64</v>
      </c>
      <c r="V62" s="92" t="s">
        <v>64</v>
      </c>
      <c r="W62" s="92" t="s">
        <v>65</v>
      </c>
      <c r="X62" s="92" t="s">
        <v>64</v>
      </c>
      <c r="Y62" s="92" t="s">
        <v>64</v>
      </c>
      <c r="Z62" s="92" t="s">
        <v>65</v>
      </c>
      <c r="AA62" s="92" t="s">
        <v>64</v>
      </c>
      <c r="AB62" s="82" t="s">
        <v>66</v>
      </c>
      <c r="AC62" s="92" t="s">
        <v>104</v>
      </c>
      <c r="AD62" s="82" t="s">
        <v>68</v>
      </c>
      <c r="AE62" s="92" t="s">
        <v>64</v>
      </c>
      <c r="AF62" s="92" t="s">
        <v>64</v>
      </c>
      <c r="AG62" s="92" t="s">
        <v>64</v>
      </c>
      <c r="AH62" s="82" t="s">
        <v>64</v>
      </c>
      <c r="AI62" s="82" t="s">
        <v>89</v>
      </c>
      <c r="AJ62" s="92" t="s">
        <v>65</v>
      </c>
      <c r="AK62" s="92" t="s">
        <v>65</v>
      </c>
      <c r="AL62" s="92" t="s">
        <v>65</v>
      </c>
      <c r="AM62" s="92" t="s">
        <v>64</v>
      </c>
      <c r="AN62" s="92" t="s">
        <v>65</v>
      </c>
      <c r="AO62" s="82"/>
      <c r="AP62" s="82" t="s">
        <v>746</v>
      </c>
      <c r="AQ62" s="92" t="s">
        <v>747</v>
      </c>
      <c r="AR62" s="92" t="s">
        <v>277</v>
      </c>
      <c r="AS62" s="92" t="s">
        <v>136</v>
      </c>
      <c r="AT62" s="92"/>
      <c r="AU62" s="82" t="s">
        <v>65</v>
      </c>
      <c r="AV62" s="85" t="s">
        <v>75</v>
      </c>
      <c r="AW62" s="82" t="s">
        <v>65</v>
      </c>
      <c r="AX62" s="82"/>
      <c r="AY62" s="93" t="s">
        <v>748</v>
      </c>
      <c r="AZ62" s="86" t="s">
        <v>749</v>
      </c>
    </row>
    <row r="63" spans="1:52" ht="73.5" customHeight="1">
      <c r="A63" s="81">
        <v>62</v>
      </c>
      <c r="B63" s="92" t="s">
        <v>750</v>
      </c>
      <c r="C63" s="92" t="s">
        <v>751</v>
      </c>
      <c r="D63" s="92" t="s">
        <v>752</v>
      </c>
      <c r="E63" s="92">
        <v>2024</v>
      </c>
      <c r="F63" s="92" t="s">
        <v>236</v>
      </c>
      <c r="G63" s="92" t="s">
        <v>753</v>
      </c>
      <c r="H63" s="92" t="s">
        <v>222</v>
      </c>
      <c r="I63" s="82" t="str">
        <f t="array" ref="I63">_xlfn.TEXTJOIN(",", TRUE, IF(Table4[study_id]=Table3[[#This Row],[study_id]], Table4[iso_code], ""))</f>
        <v>ZM</v>
      </c>
      <c r="J63" s="92">
        <f>COUNTIF(study_countries!A:A,A63)</f>
        <v>1</v>
      </c>
      <c r="K63" s="92" t="s">
        <v>271</v>
      </c>
      <c r="L63" s="92" t="s">
        <v>754</v>
      </c>
      <c r="M63" s="92" t="s">
        <v>755</v>
      </c>
      <c r="N63" s="92"/>
      <c r="O63" s="92"/>
      <c r="P63" s="92"/>
      <c r="Q63" s="92"/>
      <c r="R63" s="82"/>
      <c r="S63" s="92"/>
      <c r="T63" s="92"/>
      <c r="U63" s="92"/>
      <c r="V63" s="92"/>
      <c r="W63" s="92"/>
      <c r="X63" s="92"/>
      <c r="Y63" s="92"/>
      <c r="Z63" s="92"/>
      <c r="AA63" s="92"/>
      <c r="AB63" s="82" t="s">
        <v>66</v>
      </c>
      <c r="AC63" s="92" t="s">
        <v>67</v>
      </c>
      <c r="AD63" s="92" t="s">
        <v>68</v>
      </c>
      <c r="AE63" s="92" t="s">
        <v>65</v>
      </c>
      <c r="AF63" s="92" t="s">
        <v>65</v>
      </c>
      <c r="AG63" s="92" t="s">
        <v>65</v>
      </c>
      <c r="AH63" s="92"/>
      <c r="AI63" s="92" t="s">
        <v>69</v>
      </c>
      <c r="AJ63" s="92" t="s">
        <v>65</v>
      </c>
      <c r="AK63" s="92" t="s">
        <v>65</v>
      </c>
      <c r="AL63" s="92" t="s">
        <v>65</v>
      </c>
      <c r="AM63" s="92" t="s">
        <v>64</v>
      </c>
      <c r="AN63" s="92" t="s">
        <v>65</v>
      </c>
      <c r="AO63" s="92"/>
      <c r="AP63" s="92"/>
      <c r="AQ63" s="92" t="s">
        <v>756</v>
      </c>
      <c r="AR63" s="92" t="s">
        <v>757</v>
      </c>
      <c r="AS63" s="92" t="s">
        <v>64</v>
      </c>
      <c r="AT63" s="92"/>
      <c r="AU63" s="92" t="s">
        <v>65</v>
      </c>
      <c r="AV63" s="92"/>
      <c r="AW63" s="92"/>
      <c r="AX63" s="92"/>
      <c r="AY63" s="93" t="s">
        <v>758</v>
      </c>
      <c r="AZ63" s="86"/>
    </row>
    <row r="64" spans="1:52" ht="72" customHeight="1">
      <c r="A64" s="81">
        <v>63</v>
      </c>
      <c r="B64" s="92" t="s">
        <v>759</v>
      </c>
      <c r="C64" s="92" t="s">
        <v>760</v>
      </c>
      <c r="D64" s="92" t="s">
        <v>761</v>
      </c>
      <c r="E64" s="92">
        <v>2024</v>
      </c>
      <c r="F64" s="92" t="s">
        <v>236</v>
      </c>
      <c r="G64" s="92" t="s">
        <v>129</v>
      </c>
      <c r="H64" s="92" t="s">
        <v>222</v>
      </c>
      <c r="I64" s="82" t="str">
        <f t="array" ref="I64">_xlfn.TEXTJOIN(",", TRUE, IF(Table4[study_id]=Table3[[#This Row],[study_id]], Table4[iso_code], ""))</f>
        <v>MA</v>
      </c>
      <c r="J64" s="92">
        <f>COUNTIF(study_countries!A:A,A64)</f>
        <v>1</v>
      </c>
      <c r="K64" s="92" t="s">
        <v>223</v>
      </c>
      <c r="L64" s="92" t="s">
        <v>762</v>
      </c>
      <c r="M64" s="92" t="s">
        <v>763</v>
      </c>
      <c r="N64" s="92"/>
      <c r="O64" s="92"/>
      <c r="P64" s="92"/>
      <c r="Q64" s="92"/>
      <c r="R64" s="82"/>
      <c r="S64" s="92"/>
      <c r="T64" s="92"/>
      <c r="U64" s="92"/>
      <c r="V64" s="92"/>
      <c r="W64" s="92"/>
      <c r="X64" s="92"/>
      <c r="Y64" s="92"/>
      <c r="Z64" s="92"/>
      <c r="AA64" s="92"/>
      <c r="AB64" s="82" t="s">
        <v>66</v>
      </c>
      <c r="AC64" s="92" t="s">
        <v>87</v>
      </c>
      <c r="AD64" s="92" t="s">
        <v>88</v>
      </c>
      <c r="AE64" s="92" t="s">
        <v>64</v>
      </c>
      <c r="AF64" s="92" t="s">
        <v>65</v>
      </c>
      <c r="AG64" s="92" t="s">
        <v>65</v>
      </c>
      <c r="AH64" s="92"/>
      <c r="AI64" s="92" t="s">
        <v>89</v>
      </c>
      <c r="AJ64" s="92" t="s">
        <v>65</v>
      </c>
      <c r="AK64" s="92" t="s">
        <v>65</v>
      </c>
      <c r="AL64" s="92" t="s">
        <v>65</v>
      </c>
      <c r="AM64" s="92" t="s">
        <v>64</v>
      </c>
      <c r="AN64" s="92" t="s">
        <v>65</v>
      </c>
      <c r="AO64" s="92"/>
      <c r="AP64" s="92"/>
      <c r="AQ64" s="92" t="s">
        <v>764</v>
      </c>
      <c r="AR64" s="92" t="s">
        <v>518</v>
      </c>
      <c r="AS64" s="92" t="s">
        <v>64</v>
      </c>
      <c r="AT64" s="92"/>
      <c r="AU64" s="92" t="s">
        <v>65</v>
      </c>
      <c r="AV64" s="92"/>
      <c r="AW64" s="92"/>
      <c r="AX64" s="92"/>
      <c r="AY64" s="93" t="s">
        <v>765</v>
      </c>
      <c r="AZ64" s="94" t="s">
        <v>766</v>
      </c>
    </row>
    <row r="65" spans="1:52" ht="96" customHeight="1">
      <c r="A65" s="81">
        <v>64</v>
      </c>
      <c r="B65" s="82" t="s">
        <v>767</v>
      </c>
      <c r="C65" s="82" t="s">
        <v>768</v>
      </c>
      <c r="D65" s="82" t="s">
        <v>769</v>
      </c>
      <c r="E65" s="92">
        <v>2019</v>
      </c>
      <c r="F65" s="82" t="s">
        <v>55</v>
      </c>
      <c r="G65" s="92" t="s">
        <v>129</v>
      </c>
      <c r="H65" s="82" t="s">
        <v>238</v>
      </c>
      <c r="I65" s="82" t="str">
        <f t="array" ref="I65">_xlfn.TEXTJOIN(",", TRUE, IF(Table4[study_id]=Table3[[#This Row],[study_id]], Table4[iso_code], ""))</f>
        <v>SL</v>
      </c>
      <c r="J65" s="92">
        <f>COUNTIF(study_countries!A:A,A65)</f>
        <v>1</v>
      </c>
      <c r="K65" s="82" t="s">
        <v>248</v>
      </c>
      <c r="L65" s="82" t="s">
        <v>770</v>
      </c>
      <c r="M65" s="82" t="s">
        <v>771</v>
      </c>
      <c r="N65" s="82">
        <v>2015</v>
      </c>
      <c r="O65" s="82">
        <v>2065</v>
      </c>
      <c r="P65" s="82" t="s">
        <v>61</v>
      </c>
      <c r="Q65" s="92" t="s">
        <v>84</v>
      </c>
      <c r="R65" s="82" t="s">
        <v>63</v>
      </c>
      <c r="S65" s="82" t="s">
        <v>64</v>
      </c>
      <c r="T65" s="82" t="s">
        <v>64</v>
      </c>
      <c r="U65" s="82" t="s">
        <v>64</v>
      </c>
      <c r="V65" s="82" t="s">
        <v>64</v>
      </c>
      <c r="W65" s="82" t="s">
        <v>65</v>
      </c>
      <c r="X65" s="82" t="s">
        <v>65</v>
      </c>
      <c r="Y65" s="82" t="s">
        <v>64</v>
      </c>
      <c r="Z65" s="82" t="s">
        <v>65</v>
      </c>
      <c r="AA65" s="82" t="s">
        <v>65</v>
      </c>
      <c r="AB65" s="82" t="s">
        <v>66</v>
      </c>
      <c r="AC65" s="82" t="s">
        <v>104</v>
      </c>
      <c r="AD65" s="82" t="s">
        <v>88</v>
      </c>
      <c r="AE65" s="82" t="s">
        <v>64</v>
      </c>
      <c r="AF65" s="92" t="s">
        <v>65</v>
      </c>
      <c r="AG65" s="82" t="s">
        <v>65</v>
      </c>
      <c r="AH65" s="82" t="s">
        <v>65</v>
      </c>
      <c r="AI65" s="82" t="s">
        <v>89</v>
      </c>
      <c r="AJ65" s="82" t="s">
        <v>65</v>
      </c>
      <c r="AK65" s="82" t="s">
        <v>65</v>
      </c>
      <c r="AL65" s="82" t="s">
        <v>65</v>
      </c>
      <c r="AM65" s="82" t="s">
        <v>65</v>
      </c>
      <c r="AN65" s="82" t="s">
        <v>136</v>
      </c>
      <c r="AO65" s="82" t="s">
        <v>772</v>
      </c>
      <c r="AP65" s="82" t="s">
        <v>773</v>
      </c>
      <c r="AQ65" s="82" t="s">
        <v>473</v>
      </c>
      <c r="AR65" s="82" t="s">
        <v>474</v>
      </c>
      <c r="AS65" s="82" t="s">
        <v>65</v>
      </c>
      <c r="AT65" s="82"/>
      <c r="AU65" s="82" t="s">
        <v>64</v>
      </c>
      <c r="AV65" s="85">
        <v>0.05</v>
      </c>
      <c r="AW65" s="82" t="s">
        <v>65</v>
      </c>
      <c r="AX65" s="82"/>
      <c r="AY65" s="83" t="s">
        <v>774</v>
      </c>
      <c r="AZ65" s="87" t="s">
        <v>775</v>
      </c>
    </row>
    <row r="66" spans="1:52" ht="89.25" customHeight="1">
      <c r="A66" s="81">
        <v>65</v>
      </c>
      <c r="B66" s="82" t="s">
        <v>776</v>
      </c>
      <c r="C66" s="82" t="s">
        <v>777</v>
      </c>
      <c r="D66" s="82" t="s">
        <v>778</v>
      </c>
      <c r="E66" s="92">
        <v>2023</v>
      </c>
      <c r="F66" s="82" t="s">
        <v>236</v>
      </c>
      <c r="G66" s="92" t="s">
        <v>593</v>
      </c>
      <c r="H66" s="82" t="s">
        <v>238</v>
      </c>
      <c r="I66" s="82" t="str">
        <f t="array" ref="I66">_xlfn.TEXTJOIN(",", TRUE, IF(Table4[study_id]=Table3[[#This Row],[study_id]], Table4[iso_code], ""))</f>
        <v>UG</v>
      </c>
      <c r="J66" s="92">
        <f>COUNTIF(study_countries!A:A,A66)</f>
        <v>1</v>
      </c>
      <c r="K66" s="82" t="s">
        <v>320</v>
      </c>
      <c r="L66" s="82" t="s">
        <v>779</v>
      </c>
      <c r="M66" s="82" t="s">
        <v>780</v>
      </c>
      <c r="N66" s="82"/>
      <c r="O66" s="82"/>
      <c r="P66" s="82"/>
      <c r="Q66" s="92"/>
      <c r="R66" s="82"/>
      <c r="S66" s="82"/>
      <c r="T66" s="82"/>
      <c r="U66" s="82"/>
      <c r="V66" s="82"/>
      <c r="W66" s="82"/>
      <c r="X66" s="82"/>
      <c r="Y66" s="82"/>
      <c r="Z66" s="82"/>
      <c r="AA66" s="82"/>
      <c r="AB66" s="82" t="s">
        <v>66</v>
      </c>
      <c r="AC66" s="82" t="s">
        <v>104</v>
      </c>
      <c r="AD66" s="82" t="s">
        <v>68</v>
      </c>
      <c r="AE66" s="82" t="s">
        <v>64</v>
      </c>
      <c r="AF66" s="92" t="s">
        <v>65</v>
      </c>
      <c r="AG66" s="82" t="s">
        <v>65</v>
      </c>
      <c r="AH66" s="82"/>
      <c r="AI66" s="82" t="s">
        <v>69</v>
      </c>
      <c r="AJ66" s="82" t="s">
        <v>65</v>
      </c>
      <c r="AK66" s="82" t="s">
        <v>65</v>
      </c>
      <c r="AL66" s="82" t="s">
        <v>65</v>
      </c>
      <c r="AM66" s="82" t="s">
        <v>64</v>
      </c>
      <c r="AN66" s="82" t="s">
        <v>65</v>
      </c>
      <c r="AO66" s="82"/>
      <c r="AP66" s="82"/>
      <c r="AQ66" s="82"/>
      <c r="AR66" s="82" t="s">
        <v>781</v>
      </c>
      <c r="AS66" s="82" t="s">
        <v>136</v>
      </c>
      <c r="AT66" s="82"/>
      <c r="AU66" s="82" t="s">
        <v>64</v>
      </c>
      <c r="AV66" s="82"/>
      <c r="AW66" s="82"/>
      <c r="AX66" s="82"/>
      <c r="AY66" s="83" t="s">
        <v>782</v>
      </c>
      <c r="AZ66" s="87" t="s">
        <v>783</v>
      </c>
    </row>
    <row r="67" spans="1:52" ht="80.25" customHeight="1">
      <c r="A67" s="81">
        <v>66</v>
      </c>
      <c r="B67" s="82" t="s">
        <v>784</v>
      </c>
      <c r="C67" s="82" t="s">
        <v>269</v>
      </c>
      <c r="D67" s="82" t="s">
        <v>785</v>
      </c>
      <c r="E67" s="92">
        <v>2025</v>
      </c>
      <c r="F67" s="82" t="s">
        <v>55</v>
      </c>
      <c r="G67" s="92" t="s">
        <v>129</v>
      </c>
      <c r="H67" s="82" t="s">
        <v>101</v>
      </c>
      <c r="I67" s="82" t="str">
        <f t="array" ref="I67">_xlfn.TEXTJOIN(",", TRUE, IF(Table4[study_id]=Table3[[#This Row],[study_id]], Table4[iso_code], ""))</f>
        <v>AO,BW,LS,MZ,NA,ZA,ZM,ZW</v>
      </c>
      <c r="J67" s="92">
        <f>COUNTIF(study_countries!A:A,A67)</f>
        <v>8</v>
      </c>
      <c r="K67" s="82" t="s">
        <v>271</v>
      </c>
      <c r="L67" s="82" t="s">
        <v>786</v>
      </c>
      <c r="M67" s="82" t="s">
        <v>787</v>
      </c>
      <c r="N67" s="82">
        <v>2024</v>
      </c>
      <c r="O67" s="82">
        <v>2040</v>
      </c>
      <c r="P67" s="82" t="s">
        <v>61</v>
      </c>
      <c r="Q67" s="92" t="s">
        <v>84</v>
      </c>
      <c r="R67" s="82" t="s">
        <v>63</v>
      </c>
      <c r="S67" s="82" t="s">
        <v>64</v>
      </c>
      <c r="T67" s="82" t="s">
        <v>64</v>
      </c>
      <c r="U67" s="82" t="s">
        <v>64</v>
      </c>
      <c r="V67" s="82" t="s">
        <v>65</v>
      </c>
      <c r="W67" s="82" t="s">
        <v>65</v>
      </c>
      <c r="X67" s="82" t="s">
        <v>65</v>
      </c>
      <c r="Y67" s="82" t="s">
        <v>64</v>
      </c>
      <c r="Z67" s="82" t="s">
        <v>65</v>
      </c>
      <c r="AA67" s="82" t="s">
        <v>64</v>
      </c>
      <c r="AB67" s="82" t="s">
        <v>66</v>
      </c>
      <c r="AC67" s="82" t="s">
        <v>87</v>
      </c>
      <c r="AD67" s="82" t="s">
        <v>88</v>
      </c>
      <c r="AE67" s="82" t="s">
        <v>64</v>
      </c>
      <c r="AF67" s="92" t="s">
        <v>64</v>
      </c>
      <c r="AG67" s="82" t="s">
        <v>65</v>
      </c>
      <c r="AH67" s="82" t="s">
        <v>65</v>
      </c>
      <c r="AI67" s="82" t="s">
        <v>89</v>
      </c>
      <c r="AJ67" s="82" t="s">
        <v>65</v>
      </c>
      <c r="AK67" s="82" t="s">
        <v>65</v>
      </c>
      <c r="AL67" s="82" t="s">
        <v>65</v>
      </c>
      <c r="AM67" s="82" t="s">
        <v>64</v>
      </c>
      <c r="AN67" s="82" t="s">
        <v>65</v>
      </c>
      <c r="AO67" s="82" t="s">
        <v>788</v>
      </c>
      <c r="AP67" s="82" t="s">
        <v>789</v>
      </c>
      <c r="AQ67" s="82" t="s">
        <v>790</v>
      </c>
      <c r="AR67" s="82" t="s">
        <v>617</v>
      </c>
      <c r="AS67" s="82" t="s">
        <v>64</v>
      </c>
      <c r="AT67" s="82"/>
      <c r="AU67" s="82" t="s">
        <v>65</v>
      </c>
      <c r="AV67" s="82" t="s">
        <v>75</v>
      </c>
      <c r="AW67" s="82" t="s">
        <v>65</v>
      </c>
      <c r="AX67" s="82"/>
      <c r="AY67" s="83" t="s">
        <v>791</v>
      </c>
      <c r="AZ67" s="87" t="s">
        <v>792</v>
      </c>
    </row>
    <row r="68" spans="1:52" ht="82.5" customHeight="1">
      <c r="A68" s="81">
        <v>67</v>
      </c>
      <c r="B68" s="82" t="s">
        <v>793</v>
      </c>
      <c r="C68" s="82" t="s">
        <v>794</v>
      </c>
      <c r="D68" s="82" t="s">
        <v>795</v>
      </c>
      <c r="E68" s="92">
        <v>2005</v>
      </c>
      <c r="F68" s="82" t="s">
        <v>55</v>
      </c>
      <c r="G68" s="92" t="s">
        <v>129</v>
      </c>
      <c r="H68" s="82" t="s">
        <v>222</v>
      </c>
      <c r="I68" s="82" t="str">
        <f t="array" ref="I68">_xlfn.TEXTJOIN(",", TRUE, IF(Table4[study_id]=Table3[[#This Row],[study_id]], Table4[iso_code], ""))</f>
        <v>ZA</v>
      </c>
      <c r="J68" s="92">
        <f>COUNTIF(study_countries!A:A,A68)</f>
        <v>1</v>
      </c>
      <c r="K68" s="82" t="s">
        <v>271</v>
      </c>
      <c r="L68" s="82" t="s">
        <v>796</v>
      </c>
      <c r="M68" s="82" t="s">
        <v>797</v>
      </c>
      <c r="N68" s="82">
        <v>2003</v>
      </c>
      <c r="O68" s="82">
        <v>2018</v>
      </c>
      <c r="P68" s="82" t="s">
        <v>61</v>
      </c>
      <c r="Q68" s="92" t="s">
        <v>84</v>
      </c>
      <c r="R68" s="82" t="s">
        <v>63</v>
      </c>
      <c r="S68" s="82" t="s">
        <v>65</v>
      </c>
      <c r="T68" s="82" t="s">
        <v>64</v>
      </c>
      <c r="U68" s="82" t="s">
        <v>64</v>
      </c>
      <c r="V68" s="82" t="s">
        <v>64</v>
      </c>
      <c r="W68" s="82" t="s">
        <v>65</v>
      </c>
      <c r="X68" s="82" t="s">
        <v>65</v>
      </c>
      <c r="Y68" s="82" t="s">
        <v>64</v>
      </c>
      <c r="Z68" s="82" t="s">
        <v>65</v>
      </c>
      <c r="AA68" s="82" t="s">
        <v>64</v>
      </c>
      <c r="AB68" s="82" t="s">
        <v>146</v>
      </c>
      <c r="AC68" s="82" t="s">
        <v>67</v>
      </c>
      <c r="AD68" s="82" t="s">
        <v>88</v>
      </c>
      <c r="AE68" s="82" t="s">
        <v>64</v>
      </c>
      <c r="AF68" s="92" t="s">
        <v>64</v>
      </c>
      <c r="AG68" s="82" t="s">
        <v>65</v>
      </c>
      <c r="AH68" s="82" t="s">
        <v>65</v>
      </c>
      <c r="AI68" s="82" t="s">
        <v>69</v>
      </c>
      <c r="AJ68" s="82" t="s">
        <v>64</v>
      </c>
      <c r="AK68" s="82" t="s">
        <v>65</v>
      </c>
      <c r="AL68" s="82" t="s">
        <v>136</v>
      </c>
      <c r="AM68" s="82" t="s">
        <v>65</v>
      </c>
      <c r="AN68" s="82" t="s">
        <v>65</v>
      </c>
      <c r="AO68" s="82" t="s">
        <v>798</v>
      </c>
      <c r="AP68" s="82" t="s">
        <v>799</v>
      </c>
      <c r="AQ68" s="82" t="s">
        <v>800</v>
      </c>
      <c r="AR68" s="82" t="s">
        <v>801</v>
      </c>
      <c r="AS68" s="82" t="s">
        <v>136</v>
      </c>
      <c r="AT68" s="82"/>
      <c r="AU68" s="82" t="s">
        <v>64</v>
      </c>
      <c r="AV68" s="82" t="s">
        <v>75</v>
      </c>
      <c r="AW68" s="82" t="s">
        <v>65</v>
      </c>
      <c r="AX68" s="82"/>
      <c r="AY68" s="83" t="s">
        <v>802</v>
      </c>
      <c r="AZ68" s="87" t="s">
        <v>803</v>
      </c>
    </row>
    <row r="69" spans="1:52" ht="72.75" customHeight="1">
      <c r="A69" s="81">
        <v>68</v>
      </c>
      <c r="B69" s="82" t="s">
        <v>804</v>
      </c>
      <c r="C69" s="82" t="s">
        <v>805</v>
      </c>
      <c r="D69" s="82" t="s">
        <v>806</v>
      </c>
      <c r="E69" s="92">
        <v>2024</v>
      </c>
      <c r="F69" s="82" t="s">
        <v>236</v>
      </c>
      <c r="G69" s="92" t="s">
        <v>807</v>
      </c>
      <c r="H69" s="82" t="s">
        <v>222</v>
      </c>
      <c r="I69" s="82" t="str">
        <f t="array" ref="I69">_xlfn.TEXTJOIN(",", TRUE, IF(Table4[study_id]=Table3[[#This Row],[study_id]], Table4[iso_code], ""))</f>
        <v>DZ</v>
      </c>
      <c r="J69" s="92">
        <f>COUNTIF(study_countries!A:A,A69)</f>
        <v>1</v>
      </c>
      <c r="K69" s="82" t="s">
        <v>223</v>
      </c>
      <c r="L69" s="82" t="s">
        <v>808</v>
      </c>
      <c r="M69" s="82" t="s">
        <v>809</v>
      </c>
      <c r="N69" s="82"/>
      <c r="O69" s="82"/>
      <c r="P69" s="82"/>
      <c r="Q69" s="92"/>
      <c r="R69" s="82"/>
      <c r="S69" s="82"/>
      <c r="T69" s="82"/>
      <c r="U69" s="82"/>
      <c r="V69" s="82"/>
      <c r="W69" s="82"/>
      <c r="X69" s="82"/>
      <c r="Y69" s="82"/>
      <c r="Z69" s="82"/>
      <c r="AA69" s="82"/>
      <c r="AB69" s="82"/>
      <c r="AC69" s="82" t="s">
        <v>104</v>
      </c>
      <c r="AD69" s="82" t="s">
        <v>88</v>
      </c>
      <c r="AE69" s="82" t="s">
        <v>64</v>
      </c>
      <c r="AF69" s="92" t="s">
        <v>64</v>
      </c>
      <c r="AG69" s="82" t="s">
        <v>65</v>
      </c>
      <c r="AH69" s="82"/>
      <c r="AI69" s="82" t="s">
        <v>89</v>
      </c>
      <c r="AJ69" s="82" t="s">
        <v>65</v>
      </c>
      <c r="AK69" s="82" t="s">
        <v>65</v>
      </c>
      <c r="AL69" s="82" t="s">
        <v>65</v>
      </c>
      <c r="AM69" s="82" t="s">
        <v>65</v>
      </c>
      <c r="AN69" s="82" t="s">
        <v>64</v>
      </c>
      <c r="AO69" s="82"/>
      <c r="AP69" s="82"/>
      <c r="AQ69" s="82" t="s">
        <v>810</v>
      </c>
      <c r="AR69" s="82" t="s">
        <v>811</v>
      </c>
      <c r="AS69" s="82" t="s">
        <v>64</v>
      </c>
      <c r="AT69" s="82"/>
      <c r="AU69" s="82" t="s">
        <v>65</v>
      </c>
      <c r="AV69" s="82"/>
      <c r="AW69" s="82"/>
      <c r="AX69" s="82"/>
      <c r="AY69" s="83" t="s">
        <v>812</v>
      </c>
      <c r="AZ69" s="87" t="s">
        <v>813</v>
      </c>
    </row>
    <row r="70" spans="1:52" ht="122.25" customHeight="1">
      <c r="A70" s="81">
        <v>69</v>
      </c>
      <c r="B70" s="82" t="s">
        <v>814</v>
      </c>
      <c r="C70" s="82" t="s">
        <v>269</v>
      </c>
      <c r="D70" s="82" t="s">
        <v>815</v>
      </c>
      <c r="E70" s="92">
        <v>2017</v>
      </c>
      <c r="F70" s="82" t="s">
        <v>55</v>
      </c>
      <c r="G70" s="92" t="s">
        <v>129</v>
      </c>
      <c r="H70" s="82" t="s">
        <v>238</v>
      </c>
      <c r="I70" s="82" t="str">
        <f t="array" ref="I70">_xlfn.TEXTJOIN(",", TRUE, IF(Table4[study_id]=Table3[[#This Row],[study_id]], Table4[iso_code], ""))</f>
        <v>GH</v>
      </c>
      <c r="J70" s="92">
        <f>COUNTIF(study_countries!A:A,A70)</f>
        <v>1</v>
      </c>
      <c r="K70" s="82" t="s">
        <v>248</v>
      </c>
      <c r="L70" s="82" t="s">
        <v>816</v>
      </c>
      <c r="M70" s="82" t="s">
        <v>817</v>
      </c>
      <c r="N70" s="82">
        <v>2015</v>
      </c>
      <c r="O70" s="82">
        <v>2050</v>
      </c>
      <c r="P70" s="82" t="s">
        <v>61</v>
      </c>
      <c r="Q70" s="92" t="s">
        <v>84</v>
      </c>
      <c r="R70" s="82" t="s">
        <v>63</v>
      </c>
      <c r="S70" s="82" t="s">
        <v>64</v>
      </c>
      <c r="T70" s="82" t="s">
        <v>64</v>
      </c>
      <c r="U70" s="82" t="s">
        <v>64</v>
      </c>
      <c r="V70" s="82" t="s">
        <v>65</v>
      </c>
      <c r="W70" s="82" t="s">
        <v>65</v>
      </c>
      <c r="X70" s="82" t="s">
        <v>65</v>
      </c>
      <c r="Y70" s="82" t="s">
        <v>64</v>
      </c>
      <c r="Z70" s="82" t="s">
        <v>65</v>
      </c>
      <c r="AA70" s="82" t="s">
        <v>64</v>
      </c>
      <c r="AB70" s="82" t="s">
        <v>66</v>
      </c>
      <c r="AC70" s="82" t="s">
        <v>104</v>
      </c>
      <c r="AD70" s="82" t="s">
        <v>88</v>
      </c>
      <c r="AE70" s="82" t="s">
        <v>64</v>
      </c>
      <c r="AF70" s="92" t="s">
        <v>64</v>
      </c>
      <c r="AG70" s="82" t="s">
        <v>65</v>
      </c>
      <c r="AH70" s="82" t="s">
        <v>65</v>
      </c>
      <c r="AI70" s="82" t="s">
        <v>89</v>
      </c>
      <c r="AJ70" s="82" t="s">
        <v>65</v>
      </c>
      <c r="AK70" s="82" t="s">
        <v>65</v>
      </c>
      <c r="AL70" s="82" t="s">
        <v>65</v>
      </c>
      <c r="AM70" s="82" t="s">
        <v>136</v>
      </c>
      <c r="AN70" s="82" t="s">
        <v>65</v>
      </c>
      <c r="AO70" s="82" t="s">
        <v>818</v>
      </c>
      <c r="AP70" s="82" t="s">
        <v>819</v>
      </c>
      <c r="AQ70" s="82" t="s">
        <v>473</v>
      </c>
      <c r="AR70" s="82" t="s">
        <v>474</v>
      </c>
      <c r="AS70" s="82" t="s">
        <v>65</v>
      </c>
      <c r="AT70" s="82"/>
      <c r="AU70" s="82" t="s">
        <v>64</v>
      </c>
      <c r="AV70" s="82" t="s">
        <v>75</v>
      </c>
      <c r="AW70" s="82" t="s">
        <v>65</v>
      </c>
      <c r="AX70" s="82"/>
      <c r="AY70" s="83" t="s">
        <v>820</v>
      </c>
      <c r="AZ70" s="84"/>
    </row>
    <row r="71" spans="1:52" ht="117" customHeight="1">
      <c r="A71" s="81">
        <v>70</v>
      </c>
      <c r="B71" s="82" t="s">
        <v>821</v>
      </c>
      <c r="C71" s="82" t="s">
        <v>822</v>
      </c>
      <c r="D71" s="82" t="s">
        <v>823</v>
      </c>
      <c r="E71" s="92">
        <v>2023</v>
      </c>
      <c r="F71" s="82" t="s">
        <v>236</v>
      </c>
      <c r="G71" s="92" t="s">
        <v>753</v>
      </c>
      <c r="H71" s="82" t="s">
        <v>222</v>
      </c>
      <c r="I71" s="82" t="str">
        <f t="array" ref="I71">_xlfn.TEXTJOIN(",", TRUE, IF(Table4[study_id]=Table3[[#This Row],[study_id]], Table4[iso_code], ""))</f>
        <v>DZ</v>
      </c>
      <c r="J71" s="92">
        <f>COUNTIF(study_countries!A:A,A71)</f>
        <v>1</v>
      </c>
      <c r="K71" s="82" t="s">
        <v>223</v>
      </c>
      <c r="L71" s="82" t="s">
        <v>824</v>
      </c>
      <c r="M71" s="82" t="s">
        <v>825</v>
      </c>
      <c r="N71" s="82"/>
      <c r="O71" s="82"/>
      <c r="P71" s="82"/>
      <c r="Q71" s="92"/>
      <c r="R71" s="82"/>
      <c r="S71" s="82"/>
      <c r="T71" s="82"/>
      <c r="U71" s="82"/>
      <c r="V71" s="82"/>
      <c r="W71" s="82"/>
      <c r="X71" s="82"/>
      <c r="Y71" s="82"/>
      <c r="Z71" s="82"/>
      <c r="AA71" s="82"/>
      <c r="AB71" s="82" t="s">
        <v>66</v>
      </c>
      <c r="AC71" s="82" t="s">
        <v>67</v>
      </c>
      <c r="AD71" s="82" t="s">
        <v>88</v>
      </c>
      <c r="AE71" s="82" t="s">
        <v>64</v>
      </c>
      <c r="AF71" s="92" t="s">
        <v>64</v>
      </c>
      <c r="AG71" s="82" t="s">
        <v>65</v>
      </c>
      <c r="AH71" s="82"/>
      <c r="AI71" s="82" t="s">
        <v>69</v>
      </c>
      <c r="AJ71" s="82" t="s">
        <v>65</v>
      </c>
      <c r="AK71" s="82" t="s">
        <v>65</v>
      </c>
      <c r="AL71" s="82" t="s">
        <v>65</v>
      </c>
      <c r="AM71" s="82" t="s">
        <v>64</v>
      </c>
      <c r="AN71" s="82" t="s">
        <v>65</v>
      </c>
      <c r="AO71" s="82"/>
      <c r="AP71" s="82"/>
      <c r="AQ71" s="82" t="s">
        <v>826</v>
      </c>
      <c r="AR71" s="82" t="s">
        <v>811</v>
      </c>
      <c r="AS71" s="82" t="s">
        <v>64</v>
      </c>
      <c r="AT71" s="82"/>
      <c r="AU71" s="82" t="s">
        <v>65</v>
      </c>
      <c r="AV71" s="82"/>
      <c r="AW71" s="82"/>
      <c r="AX71" s="82"/>
      <c r="AY71" s="83" t="s">
        <v>827</v>
      </c>
      <c r="AZ71" s="87" t="s">
        <v>828</v>
      </c>
    </row>
    <row r="72" spans="1:52" ht="102" customHeight="1">
      <c r="A72" s="81">
        <v>71</v>
      </c>
      <c r="B72" s="82" t="s">
        <v>829</v>
      </c>
      <c r="C72" s="82" t="s">
        <v>830</v>
      </c>
      <c r="D72" s="82" t="s">
        <v>831</v>
      </c>
      <c r="E72" s="92">
        <v>2018</v>
      </c>
      <c r="F72" s="82" t="s">
        <v>236</v>
      </c>
      <c r="G72" s="92" t="s">
        <v>753</v>
      </c>
      <c r="H72" s="82" t="s">
        <v>222</v>
      </c>
      <c r="I72" s="82" t="str">
        <f t="array" ref="I72">_xlfn.TEXTJOIN(",", TRUE, IF(Table4[study_id]=Table3[[#This Row],[study_id]], Table4[iso_code], ""))</f>
        <v>KE</v>
      </c>
      <c r="J72" s="92">
        <f>COUNTIF(study_countries!A:A,A72)</f>
        <v>1</v>
      </c>
      <c r="K72" s="82" t="s">
        <v>320</v>
      </c>
      <c r="L72" s="82" t="s">
        <v>832</v>
      </c>
      <c r="M72" s="82" t="s">
        <v>833</v>
      </c>
      <c r="N72" s="82"/>
      <c r="O72" s="82"/>
      <c r="P72" s="82"/>
      <c r="Q72" s="92"/>
      <c r="R72" s="82"/>
      <c r="S72" s="82"/>
      <c r="T72" s="82"/>
      <c r="U72" s="82"/>
      <c r="V72" s="82"/>
      <c r="W72" s="82"/>
      <c r="X72" s="82"/>
      <c r="Y72" s="82"/>
      <c r="Z72" s="82"/>
      <c r="AA72" s="82"/>
      <c r="AB72" s="82" t="s">
        <v>66</v>
      </c>
      <c r="AC72" s="82" t="s">
        <v>67</v>
      </c>
      <c r="AD72" s="82" t="s">
        <v>88</v>
      </c>
      <c r="AE72" s="82" t="s">
        <v>65</v>
      </c>
      <c r="AF72" s="92" t="s">
        <v>64</v>
      </c>
      <c r="AG72" s="82" t="s">
        <v>65</v>
      </c>
      <c r="AH72" s="82"/>
      <c r="AI72" s="82" t="s">
        <v>89</v>
      </c>
      <c r="AJ72" s="82" t="s">
        <v>65</v>
      </c>
      <c r="AK72" s="82" t="s">
        <v>65</v>
      </c>
      <c r="AL72" s="82" t="s">
        <v>65</v>
      </c>
      <c r="AM72" s="82" t="s">
        <v>64</v>
      </c>
      <c r="AN72" s="82" t="s">
        <v>65</v>
      </c>
      <c r="AO72" s="82"/>
      <c r="AP72" s="82"/>
      <c r="AQ72" s="82" t="s">
        <v>834</v>
      </c>
      <c r="AR72" s="82" t="s">
        <v>474</v>
      </c>
      <c r="AS72" s="82" t="s">
        <v>65</v>
      </c>
      <c r="AT72" s="82"/>
      <c r="AU72" s="82" t="s">
        <v>64</v>
      </c>
      <c r="AV72" s="82"/>
      <c r="AW72" s="82"/>
      <c r="AX72" s="82"/>
      <c r="AY72" s="83" t="s">
        <v>835</v>
      </c>
      <c r="AZ72" s="84"/>
    </row>
    <row r="73" spans="1:52" ht="79.5" customHeight="1">
      <c r="A73" s="81">
        <v>72</v>
      </c>
      <c r="B73" s="82" t="s">
        <v>836</v>
      </c>
      <c r="C73" s="82" t="s">
        <v>751</v>
      </c>
      <c r="D73" s="82" t="s">
        <v>837</v>
      </c>
      <c r="E73" s="92">
        <v>2012</v>
      </c>
      <c r="F73" s="82" t="s">
        <v>236</v>
      </c>
      <c r="G73" s="92" t="s">
        <v>807</v>
      </c>
      <c r="H73" s="82" t="s">
        <v>222</v>
      </c>
      <c r="I73" s="82" t="str">
        <f t="array" ref="I73">_xlfn.TEXTJOIN(",", TRUE, IF(Table4[study_id]=Table3[[#This Row],[study_id]], Table4[iso_code], ""))</f>
        <v>DZ</v>
      </c>
      <c r="J73" s="92">
        <f>COUNTIF(study_countries!A:A,A73)</f>
        <v>1</v>
      </c>
      <c r="K73" s="82" t="s">
        <v>223</v>
      </c>
      <c r="L73" s="82" t="s">
        <v>838</v>
      </c>
      <c r="M73" s="82" t="s">
        <v>839</v>
      </c>
      <c r="N73" s="82"/>
      <c r="O73" s="82"/>
      <c r="P73" s="82"/>
      <c r="Q73" s="92"/>
      <c r="R73" s="82"/>
      <c r="S73" s="82"/>
      <c r="T73" s="82"/>
      <c r="U73" s="82"/>
      <c r="V73" s="82"/>
      <c r="W73" s="82"/>
      <c r="X73" s="82"/>
      <c r="Y73" s="82"/>
      <c r="Z73" s="82"/>
      <c r="AA73" s="82"/>
      <c r="AB73" s="82" t="s">
        <v>66</v>
      </c>
      <c r="AC73" s="82" t="s">
        <v>67</v>
      </c>
      <c r="AD73" s="82" t="s">
        <v>88</v>
      </c>
      <c r="AE73" s="82" t="s">
        <v>64</v>
      </c>
      <c r="AF73" s="92" t="s">
        <v>64</v>
      </c>
      <c r="AG73" s="82" t="s">
        <v>65</v>
      </c>
      <c r="AH73" s="82"/>
      <c r="AI73" s="82" t="s">
        <v>89</v>
      </c>
      <c r="AJ73" s="82" t="s">
        <v>65</v>
      </c>
      <c r="AK73" s="82" t="s">
        <v>65</v>
      </c>
      <c r="AL73" s="82" t="s">
        <v>65</v>
      </c>
      <c r="AM73" s="82" t="s">
        <v>136</v>
      </c>
      <c r="AN73" s="82" t="s">
        <v>65</v>
      </c>
      <c r="AO73" s="82"/>
      <c r="AP73" s="82"/>
      <c r="AQ73" s="82" t="s">
        <v>840</v>
      </c>
      <c r="AR73" s="82" t="s">
        <v>811</v>
      </c>
      <c r="AS73" s="82" t="s">
        <v>64</v>
      </c>
      <c r="AT73" s="82"/>
      <c r="AU73" s="82" t="s">
        <v>65</v>
      </c>
      <c r="AV73" s="82"/>
      <c r="AW73" s="82"/>
      <c r="AX73" s="82"/>
      <c r="AY73" s="83" t="s">
        <v>841</v>
      </c>
      <c r="AZ73" s="87" t="s">
        <v>842</v>
      </c>
    </row>
    <row r="74" spans="1:52" ht="97.5" customHeight="1">
      <c r="A74" s="81">
        <v>73</v>
      </c>
      <c r="B74" s="82" t="s">
        <v>843</v>
      </c>
      <c r="C74" s="82" t="s">
        <v>844</v>
      </c>
      <c r="D74" s="82" t="s">
        <v>845</v>
      </c>
      <c r="E74" s="92">
        <v>2018</v>
      </c>
      <c r="F74" s="82" t="s">
        <v>236</v>
      </c>
      <c r="G74" s="92" t="s">
        <v>129</v>
      </c>
      <c r="H74" s="82" t="s">
        <v>238</v>
      </c>
      <c r="I74" s="82" t="str">
        <f t="array" ref="I74">_xlfn.TEXTJOIN(",", TRUE, IF(Table4[study_id]=Table3[[#This Row],[study_id]], Table4[iso_code], ""))</f>
        <v>NG</v>
      </c>
      <c r="J74" s="92">
        <f>COUNTIF(study_countries!A:A,A74)</f>
        <v>1</v>
      </c>
      <c r="K74" s="82" t="s">
        <v>248</v>
      </c>
      <c r="L74" s="82" t="s">
        <v>846</v>
      </c>
      <c r="M74" s="82" t="s">
        <v>847</v>
      </c>
      <c r="N74" s="82">
        <v>2010</v>
      </c>
      <c r="O74" s="82">
        <v>2050</v>
      </c>
      <c r="P74" s="82"/>
      <c r="Q74" s="92"/>
      <c r="R74" s="82"/>
      <c r="S74" s="82"/>
      <c r="T74" s="82"/>
      <c r="U74" s="82"/>
      <c r="V74" s="82"/>
      <c r="W74" s="82"/>
      <c r="X74" s="82"/>
      <c r="Y74" s="82"/>
      <c r="Z74" s="82"/>
      <c r="AA74" s="82"/>
      <c r="AB74" s="82" t="s">
        <v>66</v>
      </c>
      <c r="AC74" s="82" t="s">
        <v>67</v>
      </c>
      <c r="AD74" s="82" t="s">
        <v>88</v>
      </c>
      <c r="AE74" s="82" t="s">
        <v>64</v>
      </c>
      <c r="AF74" s="92" t="s">
        <v>65</v>
      </c>
      <c r="AG74" s="82" t="s">
        <v>65</v>
      </c>
      <c r="AH74" s="82"/>
      <c r="AI74" s="82" t="s">
        <v>89</v>
      </c>
      <c r="AJ74" s="82" t="s">
        <v>65</v>
      </c>
      <c r="AK74" s="82" t="s">
        <v>65</v>
      </c>
      <c r="AL74" s="82" t="s">
        <v>65</v>
      </c>
      <c r="AM74" s="82" t="s">
        <v>64</v>
      </c>
      <c r="AN74" s="82" t="s">
        <v>65</v>
      </c>
      <c r="AO74" s="82"/>
      <c r="AP74" s="82"/>
      <c r="AQ74" s="82" t="s">
        <v>848</v>
      </c>
      <c r="AR74" s="82" t="s">
        <v>849</v>
      </c>
      <c r="AS74" s="82" t="s">
        <v>136</v>
      </c>
      <c r="AT74" s="82"/>
      <c r="AU74" s="82" t="s">
        <v>65</v>
      </c>
      <c r="AV74" s="82"/>
      <c r="AW74" s="82"/>
      <c r="AX74" s="82"/>
      <c r="AY74" s="83" t="s">
        <v>850</v>
      </c>
      <c r="AZ74" s="87" t="s">
        <v>851</v>
      </c>
    </row>
    <row r="75" spans="1:52" ht="92.25" customHeight="1">
      <c r="A75" s="81">
        <v>74</v>
      </c>
      <c r="B75" s="82" t="s">
        <v>852</v>
      </c>
      <c r="C75" s="82" t="s">
        <v>751</v>
      </c>
      <c r="D75" s="82" t="s">
        <v>853</v>
      </c>
      <c r="E75" s="92">
        <v>2019</v>
      </c>
      <c r="F75" s="82" t="s">
        <v>236</v>
      </c>
      <c r="G75" s="92" t="s">
        <v>593</v>
      </c>
      <c r="H75" s="82" t="s">
        <v>222</v>
      </c>
      <c r="I75" s="82" t="str">
        <f t="array" ref="I75">_xlfn.TEXTJOIN(",", TRUE, IF(Table4[study_id]=Table3[[#This Row],[study_id]], Table4[iso_code], ""))</f>
        <v>ET</v>
      </c>
      <c r="J75" s="92">
        <f>COUNTIF(study_countries!A:A,A75)</f>
        <v>1</v>
      </c>
      <c r="K75" s="82" t="s">
        <v>320</v>
      </c>
      <c r="L75" s="82" t="s">
        <v>854</v>
      </c>
      <c r="M75" s="82" t="s">
        <v>855</v>
      </c>
      <c r="N75" s="82"/>
      <c r="O75" s="82"/>
      <c r="P75" s="82"/>
      <c r="Q75" s="92"/>
      <c r="R75" s="82"/>
      <c r="S75" s="82"/>
      <c r="T75" s="82"/>
      <c r="U75" s="82"/>
      <c r="V75" s="82"/>
      <c r="W75" s="82"/>
      <c r="X75" s="82"/>
      <c r="Y75" s="82"/>
      <c r="Z75" s="82"/>
      <c r="AA75" s="82"/>
      <c r="AB75" s="82" t="s">
        <v>66</v>
      </c>
      <c r="AC75" s="82" t="s">
        <v>67</v>
      </c>
      <c r="AD75" s="82" t="s">
        <v>88</v>
      </c>
      <c r="AE75" s="82" t="s">
        <v>64</v>
      </c>
      <c r="AF75" s="92" t="s">
        <v>65</v>
      </c>
      <c r="AG75" s="82" t="s">
        <v>65</v>
      </c>
      <c r="AH75" s="82"/>
      <c r="AI75" s="82" t="s">
        <v>69</v>
      </c>
      <c r="AJ75" s="82" t="s">
        <v>65</v>
      </c>
      <c r="AK75" s="82" t="s">
        <v>65</v>
      </c>
      <c r="AL75" s="82" t="s">
        <v>65</v>
      </c>
      <c r="AM75" s="82" t="s">
        <v>64</v>
      </c>
      <c r="AN75" s="82" t="s">
        <v>65</v>
      </c>
      <c r="AO75" s="82"/>
      <c r="AP75" s="82"/>
      <c r="AQ75" s="82" t="s">
        <v>856</v>
      </c>
      <c r="AR75" s="82" t="s">
        <v>199</v>
      </c>
      <c r="AS75" s="82" t="s">
        <v>64</v>
      </c>
      <c r="AT75" s="82"/>
      <c r="AU75" s="82" t="s">
        <v>65</v>
      </c>
      <c r="AV75" s="82"/>
      <c r="AW75" s="82"/>
      <c r="AX75" s="82"/>
      <c r="AY75" s="83" t="s">
        <v>857</v>
      </c>
      <c r="AZ75" s="87" t="s">
        <v>858</v>
      </c>
    </row>
    <row r="76" spans="1:52" ht="82.5" customHeight="1">
      <c r="A76" s="81">
        <v>75</v>
      </c>
      <c r="B76" s="82" t="s">
        <v>859</v>
      </c>
      <c r="C76" s="82" t="s">
        <v>860</v>
      </c>
      <c r="D76" s="82" t="s">
        <v>861</v>
      </c>
      <c r="E76" s="92">
        <v>2026</v>
      </c>
      <c r="F76" s="82" t="s">
        <v>55</v>
      </c>
      <c r="G76" s="92" t="s">
        <v>129</v>
      </c>
      <c r="H76" s="82" t="s">
        <v>238</v>
      </c>
      <c r="I76" s="82" t="str">
        <f t="array" ref="I76">_xlfn.TEXTJOIN(",", TRUE, IF(Table4[study_id]=Table3[[#This Row],[study_id]], Table4[iso_code], ""))</f>
        <v>KE</v>
      </c>
      <c r="J76" s="92">
        <f>COUNTIF(study_countries!A:A,A76)</f>
        <v>1</v>
      </c>
      <c r="K76" s="82" t="s">
        <v>320</v>
      </c>
      <c r="L76" s="82" t="s">
        <v>862</v>
      </c>
      <c r="M76" s="82" t="s">
        <v>863</v>
      </c>
      <c r="N76" s="82"/>
      <c r="O76" s="82">
        <v>2050</v>
      </c>
      <c r="P76" s="82" t="s">
        <v>61</v>
      </c>
      <c r="Q76" s="92" t="s">
        <v>84</v>
      </c>
      <c r="R76" s="82" t="s">
        <v>63</v>
      </c>
      <c r="S76" s="82" t="s">
        <v>64</v>
      </c>
      <c r="T76" s="82"/>
      <c r="U76" s="82"/>
      <c r="V76" s="82"/>
      <c r="W76" s="82"/>
      <c r="X76" s="82"/>
      <c r="Y76" s="82"/>
      <c r="Z76" s="82"/>
      <c r="AA76" s="82"/>
      <c r="AB76" s="82" t="s">
        <v>66</v>
      </c>
      <c r="AC76" s="82" t="s">
        <v>104</v>
      </c>
      <c r="AD76" s="82" t="s">
        <v>88</v>
      </c>
      <c r="AE76" s="82" t="s">
        <v>64</v>
      </c>
      <c r="AF76" s="92" t="s">
        <v>64</v>
      </c>
      <c r="AG76" s="82"/>
      <c r="AH76" s="82"/>
      <c r="AI76" s="82" t="s">
        <v>89</v>
      </c>
      <c r="AJ76" s="82"/>
      <c r="AK76" s="82"/>
      <c r="AL76" s="82"/>
      <c r="AM76" s="82"/>
      <c r="AN76" s="82"/>
      <c r="AO76" s="82"/>
      <c r="AP76" s="82"/>
      <c r="AQ76" s="82" t="s">
        <v>864</v>
      </c>
      <c r="AR76" s="82" t="s">
        <v>865</v>
      </c>
      <c r="AS76" s="82" t="s">
        <v>65</v>
      </c>
      <c r="AT76" s="82"/>
      <c r="AU76" s="82" t="s">
        <v>64</v>
      </c>
      <c r="AV76" s="82"/>
      <c r="AW76" s="82"/>
      <c r="AX76" s="82"/>
      <c r="AY76" s="83" t="s">
        <v>866</v>
      </c>
      <c r="AZ76" s="87" t="s">
        <v>867</v>
      </c>
    </row>
    <row r="77" spans="1:52" ht="82.5" customHeight="1">
      <c r="A77" s="81">
        <v>76</v>
      </c>
      <c r="B77" s="82" t="s">
        <v>868</v>
      </c>
      <c r="C77" s="82" t="s">
        <v>751</v>
      </c>
      <c r="D77" s="82" t="s">
        <v>869</v>
      </c>
      <c r="E77" s="92">
        <v>2019</v>
      </c>
      <c r="F77" s="82" t="s">
        <v>236</v>
      </c>
      <c r="G77" s="92" t="s">
        <v>753</v>
      </c>
      <c r="H77" s="82" t="s">
        <v>222</v>
      </c>
      <c r="I77" s="82" t="str">
        <f t="array" ref="I77">_xlfn.TEXTJOIN(",", TRUE, IF(Table4[study_id]=Table3[[#This Row],[study_id]], Table4[iso_code], ""))</f>
        <v>EG</v>
      </c>
      <c r="J77" s="92">
        <f>COUNTIF(study_countries!A:A,A77)</f>
        <v>1</v>
      </c>
      <c r="K77" s="82" t="s">
        <v>320</v>
      </c>
      <c r="L77" s="82" t="s">
        <v>870</v>
      </c>
      <c r="M77" s="82" t="s">
        <v>871</v>
      </c>
      <c r="N77" s="82"/>
      <c r="O77" s="82"/>
      <c r="P77" s="82"/>
      <c r="Q77" s="92"/>
      <c r="R77" s="82"/>
      <c r="S77" s="82"/>
      <c r="T77" s="82"/>
      <c r="U77" s="82"/>
      <c r="V77" s="82"/>
      <c r="W77" s="82"/>
      <c r="X77" s="82"/>
      <c r="Y77" s="82"/>
      <c r="Z77" s="82"/>
      <c r="AA77" s="82"/>
      <c r="AB77" s="82" t="s">
        <v>66</v>
      </c>
      <c r="AC77" s="82" t="s">
        <v>67</v>
      </c>
      <c r="AD77" s="82" t="s">
        <v>88</v>
      </c>
      <c r="AE77" s="82" t="s">
        <v>64</v>
      </c>
      <c r="AF77" s="92" t="s">
        <v>65</v>
      </c>
      <c r="AG77" s="92" t="s">
        <v>65</v>
      </c>
      <c r="AH77" s="82"/>
      <c r="AI77" s="82" t="s">
        <v>69</v>
      </c>
      <c r="AJ77" s="82" t="s">
        <v>65</v>
      </c>
      <c r="AK77" s="82" t="s">
        <v>65</v>
      </c>
      <c r="AL77" s="82" t="s">
        <v>65</v>
      </c>
      <c r="AM77" s="82" t="s">
        <v>65</v>
      </c>
      <c r="AN77" s="82" t="s">
        <v>65</v>
      </c>
      <c r="AO77" s="82"/>
      <c r="AP77" s="82"/>
      <c r="AQ77" s="82" t="s">
        <v>872</v>
      </c>
      <c r="AR77" s="82" t="s">
        <v>873</v>
      </c>
      <c r="AS77" s="82" t="s">
        <v>64</v>
      </c>
      <c r="AT77" s="82"/>
      <c r="AU77" s="82" t="s">
        <v>65</v>
      </c>
      <c r="AV77" s="82"/>
      <c r="AW77" s="82"/>
      <c r="AX77" s="82"/>
      <c r="AY77" s="83" t="s">
        <v>874</v>
      </c>
      <c r="AZ77" s="87" t="s">
        <v>875</v>
      </c>
    </row>
    <row r="78" spans="1:52" ht="109.5" customHeight="1">
      <c r="A78" s="81">
        <v>77</v>
      </c>
      <c r="B78" s="82" t="s">
        <v>876</v>
      </c>
      <c r="C78" s="82" t="s">
        <v>877</v>
      </c>
      <c r="D78" s="82" t="s">
        <v>878</v>
      </c>
      <c r="E78" s="92">
        <v>2025</v>
      </c>
      <c r="F78" s="82" t="s">
        <v>236</v>
      </c>
      <c r="G78" s="92" t="s">
        <v>807</v>
      </c>
      <c r="H78" s="82" t="s">
        <v>222</v>
      </c>
      <c r="I78" s="82" t="str">
        <f t="array" ref="I78">_xlfn.TEXTJOIN(",", TRUE, IF(Table4[study_id]=Table3[[#This Row],[study_id]], Table4[iso_code], ""))</f>
        <v>TZ</v>
      </c>
      <c r="J78" s="92">
        <f>COUNTIF(study_countries!A:A,A78)</f>
        <v>1</v>
      </c>
      <c r="K78" s="82" t="s">
        <v>320</v>
      </c>
      <c r="L78" s="82" t="s">
        <v>879</v>
      </c>
      <c r="M78" s="82" t="s">
        <v>880</v>
      </c>
      <c r="N78" s="82"/>
      <c r="O78" s="82"/>
      <c r="P78" s="82"/>
      <c r="Q78" s="92"/>
      <c r="R78" s="82"/>
      <c r="S78" s="82"/>
      <c r="T78" s="82"/>
      <c r="U78" s="82"/>
      <c r="V78" s="82"/>
      <c r="W78" s="82"/>
      <c r="X78" s="82"/>
      <c r="Y78" s="82"/>
      <c r="Z78" s="82"/>
      <c r="AA78" s="82"/>
      <c r="AB78" s="82" t="s">
        <v>66</v>
      </c>
      <c r="AC78" s="82" t="s">
        <v>67</v>
      </c>
      <c r="AD78" s="82" t="s">
        <v>88</v>
      </c>
      <c r="AE78" s="82" t="s">
        <v>64</v>
      </c>
      <c r="AF78" s="92" t="s">
        <v>64</v>
      </c>
      <c r="AG78" s="82" t="s">
        <v>65</v>
      </c>
      <c r="AH78" s="82"/>
      <c r="AI78" s="82" t="s">
        <v>881</v>
      </c>
      <c r="AJ78" s="82" t="s">
        <v>65</v>
      </c>
      <c r="AK78" s="82" t="s">
        <v>65</v>
      </c>
      <c r="AL78" s="82" t="s">
        <v>65</v>
      </c>
      <c r="AM78" s="82" t="s">
        <v>136</v>
      </c>
      <c r="AN78" s="82" t="s">
        <v>65</v>
      </c>
      <c r="AO78" s="82"/>
      <c r="AP78" s="82"/>
      <c r="AQ78" s="82" t="s">
        <v>882</v>
      </c>
      <c r="AR78" s="82" t="s">
        <v>883</v>
      </c>
      <c r="AS78" s="82" t="s">
        <v>64</v>
      </c>
      <c r="AT78" s="82"/>
      <c r="AU78" s="82" t="s">
        <v>65</v>
      </c>
      <c r="AV78" s="82"/>
      <c r="AW78" s="82"/>
      <c r="AX78" s="82"/>
      <c r="AY78" s="83" t="s">
        <v>884</v>
      </c>
      <c r="AZ78" s="87" t="s">
        <v>885</v>
      </c>
    </row>
    <row r="79" spans="1:52" ht="150" customHeight="1">
      <c r="A79" s="81">
        <v>78</v>
      </c>
      <c r="B79" s="82" t="s">
        <v>886</v>
      </c>
      <c r="C79" s="82" t="s">
        <v>751</v>
      </c>
      <c r="D79" s="82" t="s">
        <v>887</v>
      </c>
      <c r="E79" s="92">
        <v>2019</v>
      </c>
      <c r="F79" s="82" t="s">
        <v>236</v>
      </c>
      <c r="G79" s="92" t="s">
        <v>593</v>
      </c>
      <c r="H79" s="82" t="s">
        <v>222</v>
      </c>
      <c r="I79" s="82" t="str">
        <f t="array" ref="I79">_xlfn.TEXTJOIN(",", TRUE, IF(Table4[study_id]=Table3[[#This Row],[study_id]], Table4[iso_code], ""))</f>
        <v>UG</v>
      </c>
      <c r="J79" s="92">
        <f>COUNTIF(study_countries!A:A,A79)</f>
        <v>1</v>
      </c>
      <c r="K79" s="82" t="s">
        <v>320</v>
      </c>
      <c r="L79" s="82" t="s">
        <v>888</v>
      </c>
      <c r="M79" s="82" t="s">
        <v>889</v>
      </c>
      <c r="N79" s="82">
        <v>2019</v>
      </c>
      <c r="O79" s="82">
        <v>2039</v>
      </c>
      <c r="P79" s="82"/>
      <c r="Q79" s="92"/>
      <c r="R79" s="82"/>
      <c r="S79" s="82"/>
      <c r="T79" s="82"/>
      <c r="U79" s="82"/>
      <c r="V79" s="82"/>
      <c r="W79" s="82"/>
      <c r="X79" s="82"/>
      <c r="Y79" s="82"/>
      <c r="Z79" s="82"/>
      <c r="AA79" s="82"/>
      <c r="AB79" s="82" t="s">
        <v>66</v>
      </c>
      <c r="AC79" s="82" t="s">
        <v>67</v>
      </c>
      <c r="AD79" s="82" t="s">
        <v>88</v>
      </c>
      <c r="AE79" s="82" t="s">
        <v>64</v>
      </c>
      <c r="AF79" s="82" t="s">
        <v>65</v>
      </c>
      <c r="AG79" s="92" t="s">
        <v>65</v>
      </c>
      <c r="AH79" s="82"/>
      <c r="AI79" s="82" t="s">
        <v>69</v>
      </c>
      <c r="AJ79" s="82" t="s">
        <v>65</v>
      </c>
      <c r="AK79" s="82" t="s">
        <v>65</v>
      </c>
      <c r="AL79" s="82" t="s">
        <v>65</v>
      </c>
      <c r="AM79" s="82" t="s">
        <v>136</v>
      </c>
      <c r="AN79" s="82" t="s">
        <v>65</v>
      </c>
      <c r="AO79" s="82"/>
      <c r="AP79" s="82"/>
      <c r="AQ79" s="82" t="s">
        <v>473</v>
      </c>
      <c r="AR79" s="82" t="s">
        <v>474</v>
      </c>
      <c r="AS79" s="82" t="s">
        <v>65</v>
      </c>
      <c r="AT79" s="82"/>
      <c r="AU79" s="82" t="s">
        <v>64</v>
      </c>
      <c r="AV79" s="82"/>
      <c r="AW79" s="82"/>
      <c r="AX79" s="82"/>
      <c r="AY79" s="83" t="s">
        <v>890</v>
      </c>
      <c r="AZ79" s="84"/>
    </row>
    <row r="80" spans="1:52" ht="109.5" customHeight="1">
      <c r="A80" s="81">
        <v>79</v>
      </c>
      <c r="B80" s="82" t="s">
        <v>891</v>
      </c>
      <c r="C80" s="82" t="s">
        <v>892</v>
      </c>
      <c r="D80" s="82" t="s">
        <v>893</v>
      </c>
      <c r="E80" s="92">
        <v>2017</v>
      </c>
      <c r="F80" s="82" t="s">
        <v>55</v>
      </c>
      <c r="G80" s="92" t="s">
        <v>129</v>
      </c>
      <c r="H80" s="82" t="s">
        <v>238</v>
      </c>
      <c r="I80" s="82" t="str">
        <f t="array" ref="I80">_xlfn.TEXTJOIN(",", TRUE, IF(Table4[study_id]=Table3[[#This Row],[study_id]], Table4[iso_code], ""))</f>
        <v>RW</v>
      </c>
      <c r="J80" s="92">
        <f>COUNTIF(study_countries!A:A,A80)</f>
        <v>1</v>
      </c>
      <c r="K80" s="82" t="s">
        <v>320</v>
      </c>
      <c r="L80" s="82" t="s">
        <v>894</v>
      </c>
      <c r="M80" s="82" t="s">
        <v>895</v>
      </c>
      <c r="N80" s="82">
        <v>2017</v>
      </c>
      <c r="O80" s="82">
        <v>2040</v>
      </c>
      <c r="P80" s="82" t="s">
        <v>61</v>
      </c>
      <c r="Q80" s="92" t="s">
        <v>84</v>
      </c>
      <c r="R80" s="82" t="s">
        <v>63</v>
      </c>
      <c r="S80" s="82" t="s">
        <v>64</v>
      </c>
      <c r="T80" s="82" t="s">
        <v>64</v>
      </c>
      <c r="U80" s="82" t="s">
        <v>65</v>
      </c>
      <c r="V80" s="82" t="s">
        <v>64</v>
      </c>
      <c r="W80" s="82" t="s">
        <v>65</v>
      </c>
      <c r="X80" s="82" t="s">
        <v>64</v>
      </c>
      <c r="Y80" s="82" t="s">
        <v>64</v>
      </c>
      <c r="Z80" s="82" t="s">
        <v>65</v>
      </c>
      <c r="AA80" s="82" t="s">
        <v>64</v>
      </c>
      <c r="AB80" s="82" t="s">
        <v>66</v>
      </c>
      <c r="AC80" s="82" t="s">
        <v>104</v>
      </c>
      <c r="AD80" s="82" t="s">
        <v>88</v>
      </c>
      <c r="AE80" s="82" t="s">
        <v>64</v>
      </c>
      <c r="AF80" s="92" t="s">
        <v>64</v>
      </c>
      <c r="AG80" s="82" t="s">
        <v>65</v>
      </c>
      <c r="AH80" s="82" t="s">
        <v>65</v>
      </c>
      <c r="AI80" s="82" t="s">
        <v>89</v>
      </c>
      <c r="AJ80" s="82" t="s">
        <v>65</v>
      </c>
      <c r="AK80" s="82" t="s">
        <v>136</v>
      </c>
      <c r="AL80" s="82" t="s">
        <v>65</v>
      </c>
      <c r="AM80" s="82" t="s">
        <v>65</v>
      </c>
      <c r="AN80" s="82" t="s">
        <v>136</v>
      </c>
      <c r="AO80" s="82"/>
      <c r="AP80" s="82"/>
      <c r="AQ80" s="82" t="s">
        <v>473</v>
      </c>
      <c r="AR80" s="82" t="s">
        <v>474</v>
      </c>
      <c r="AS80" s="82" t="s">
        <v>65</v>
      </c>
      <c r="AT80" s="82"/>
      <c r="AU80" s="82" t="s">
        <v>64</v>
      </c>
      <c r="AV80" s="85">
        <v>0.08</v>
      </c>
      <c r="AW80" s="82" t="s">
        <v>65</v>
      </c>
      <c r="AX80" s="82"/>
      <c r="AY80" s="83" t="s">
        <v>896</v>
      </c>
      <c r="AZ80" s="84"/>
    </row>
    <row r="81" spans="1:52" ht="126" customHeight="1">
      <c r="A81" s="81">
        <v>80</v>
      </c>
      <c r="B81" s="88" t="s">
        <v>897</v>
      </c>
      <c r="C81" s="88" t="s">
        <v>751</v>
      </c>
      <c r="D81" s="88" t="s">
        <v>898</v>
      </c>
      <c r="E81" s="95">
        <v>2017</v>
      </c>
      <c r="F81" s="88" t="s">
        <v>236</v>
      </c>
      <c r="G81" s="95" t="s">
        <v>753</v>
      </c>
      <c r="H81" s="88" t="s">
        <v>222</v>
      </c>
      <c r="I81" s="82" t="str">
        <f t="array" ref="I81">_xlfn.TEXTJOIN(",", TRUE, IF(Table4[study_id]=Table3[[#This Row],[study_id]], Table4[iso_code], ""))</f>
        <v>ZA</v>
      </c>
      <c r="J81" s="95">
        <f>COUNTIF(study_countries!A:A,A81)</f>
        <v>1</v>
      </c>
      <c r="K81" s="88" t="s">
        <v>271</v>
      </c>
      <c r="L81" s="88" t="s">
        <v>899</v>
      </c>
      <c r="M81" s="88" t="s">
        <v>900</v>
      </c>
      <c r="N81" s="88"/>
      <c r="O81" s="88"/>
      <c r="P81" s="88"/>
      <c r="Q81" s="95"/>
      <c r="R81" s="82"/>
      <c r="S81" s="88"/>
      <c r="T81" s="88"/>
      <c r="U81" s="88"/>
      <c r="V81" s="88"/>
      <c r="W81" s="88"/>
      <c r="X81" s="88"/>
      <c r="Y81" s="88"/>
      <c r="Z81" s="88"/>
      <c r="AA81" s="88"/>
      <c r="AB81" s="88" t="s">
        <v>66</v>
      </c>
      <c r="AC81" s="88" t="s">
        <v>67</v>
      </c>
      <c r="AD81" s="88" t="s">
        <v>88</v>
      </c>
      <c r="AE81" s="88" t="s">
        <v>64</v>
      </c>
      <c r="AF81" s="95" t="s">
        <v>64</v>
      </c>
      <c r="AG81" s="88" t="s">
        <v>65</v>
      </c>
      <c r="AH81" s="88"/>
      <c r="AI81" s="88" t="s">
        <v>69</v>
      </c>
      <c r="AJ81" s="88" t="s">
        <v>65</v>
      </c>
      <c r="AK81" s="88" t="s">
        <v>65</v>
      </c>
      <c r="AL81" s="88" t="s">
        <v>65</v>
      </c>
      <c r="AM81" s="88" t="s">
        <v>136</v>
      </c>
      <c r="AN81" s="88" t="s">
        <v>65</v>
      </c>
      <c r="AO81" s="88"/>
      <c r="AP81" s="88"/>
      <c r="AQ81" s="88" t="s">
        <v>901</v>
      </c>
      <c r="AR81" s="88" t="s">
        <v>902</v>
      </c>
      <c r="AS81" s="88" t="s">
        <v>136</v>
      </c>
      <c r="AT81" s="88"/>
      <c r="AU81" s="88" t="s">
        <v>65</v>
      </c>
      <c r="AV81" s="96"/>
      <c r="AW81" s="88"/>
      <c r="AX81" s="88"/>
      <c r="AY81" s="97" t="s">
        <v>903</v>
      </c>
      <c r="AZ81" s="98" t="s">
        <v>904</v>
      </c>
    </row>
    <row r="82" spans="1:52" ht="144.75" customHeight="1">
      <c r="A82" s="81">
        <v>81</v>
      </c>
      <c r="B82" s="88" t="s">
        <v>905</v>
      </c>
      <c r="C82" s="88" t="s">
        <v>751</v>
      </c>
      <c r="D82" s="88" t="s">
        <v>906</v>
      </c>
      <c r="E82" s="95">
        <v>2024</v>
      </c>
      <c r="F82" s="88" t="s">
        <v>236</v>
      </c>
      <c r="G82" s="95" t="s">
        <v>753</v>
      </c>
      <c r="H82" s="88" t="s">
        <v>222</v>
      </c>
      <c r="I82" s="82" t="str">
        <f t="array" ref="I82">_xlfn.TEXTJOIN(",", TRUE, IF(Table4[study_id]=Table3[[#This Row],[study_id]], Table4[iso_code], ""))</f>
        <v>MA</v>
      </c>
      <c r="J82" s="95">
        <f>COUNTIF(study_countries!A:A,A82)</f>
        <v>1</v>
      </c>
      <c r="K82" s="88" t="s">
        <v>223</v>
      </c>
      <c r="L82" s="88" t="s">
        <v>907</v>
      </c>
      <c r="M82" s="88" t="s">
        <v>908</v>
      </c>
      <c r="N82" s="88"/>
      <c r="O82" s="88"/>
      <c r="P82" s="88"/>
      <c r="Q82" s="95"/>
      <c r="R82" s="82"/>
      <c r="S82" s="88"/>
      <c r="T82" s="88"/>
      <c r="U82" s="88"/>
      <c r="V82" s="88"/>
      <c r="W82" s="88"/>
      <c r="X82" s="88"/>
      <c r="Y82" s="88"/>
      <c r="Z82" s="88"/>
      <c r="AA82" s="88"/>
      <c r="AB82" s="88" t="s">
        <v>66</v>
      </c>
      <c r="AC82" s="88" t="s">
        <v>67</v>
      </c>
      <c r="AD82" s="88" t="s">
        <v>88</v>
      </c>
      <c r="AE82" s="88" t="s">
        <v>64</v>
      </c>
      <c r="AF82" s="95" t="s">
        <v>64</v>
      </c>
      <c r="AG82" s="88" t="s">
        <v>65</v>
      </c>
      <c r="AH82" s="88"/>
      <c r="AI82" s="88" t="s">
        <v>69</v>
      </c>
      <c r="AJ82" s="88" t="s">
        <v>65</v>
      </c>
      <c r="AK82" s="88" t="s">
        <v>65</v>
      </c>
      <c r="AL82" s="88" t="s">
        <v>65</v>
      </c>
      <c r="AM82" s="88" t="s">
        <v>64</v>
      </c>
      <c r="AN82" s="88" t="s">
        <v>65</v>
      </c>
      <c r="AO82" s="88"/>
      <c r="AP82" s="88"/>
      <c r="AQ82" s="88" t="s">
        <v>909</v>
      </c>
      <c r="AR82" s="88" t="s">
        <v>518</v>
      </c>
      <c r="AS82" s="88" t="s">
        <v>64</v>
      </c>
      <c r="AT82" s="88"/>
      <c r="AU82" s="88" t="s">
        <v>65</v>
      </c>
      <c r="AV82" s="96"/>
      <c r="AW82" s="88"/>
      <c r="AX82" s="88"/>
      <c r="AY82" s="99" t="s">
        <v>910</v>
      </c>
      <c r="AZ82" s="98" t="s">
        <v>911</v>
      </c>
    </row>
    <row r="83" spans="1:52" ht="162.75" customHeight="1">
      <c r="A83" s="81">
        <v>82</v>
      </c>
      <c r="B83" s="88" t="s">
        <v>912</v>
      </c>
      <c r="C83" s="88" t="s">
        <v>751</v>
      </c>
      <c r="D83" s="88" t="s">
        <v>913</v>
      </c>
      <c r="E83" s="95">
        <v>2021</v>
      </c>
      <c r="F83" s="88" t="s">
        <v>236</v>
      </c>
      <c r="G83" s="95" t="s">
        <v>753</v>
      </c>
      <c r="H83" s="88" t="s">
        <v>222</v>
      </c>
      <c r="I83" s="82" t="str">
        <f t="array" ref="I83">_xlfn.TEXTJOIN(",", TRUE, IF(Table4[study_id]=Table3[[#This Row],[study_id]], Table4[iso_code], ""))</f>
        <v>EG</v>
      </c>
      <c r="J83" s="95">
        <f>COUNTIF(study_countries!A:A,A83)</f>
        <v>1</v>
      </c>
      <c r="K83" s="88" t="s">
        <v>320</v>
      </c>
      <c r="L83" s="88" t="s">
        <v>914</v>
      </c>
      <c r="M83" s="88" t="s">
        <v>915</v>
      </c>
      <c r="N83" s="88"/>
      <c r="O83" s="88"/>
      <c r="P83" s="88"/>
      <c r="Q83" s="95"/>
      <c r="R83" s="82"/>
      <c r="S83" s="88"/>
      <c r="T83" s="88"/>
      <c r="U83" s="88"/>
      <c r="V83" s="88"/>
      <c r="W83" s="88"/>
      <c r="X83" s="88"/>
      <c r="Y83" s="88"/>
      <c r="Z83" s="88"/>
      <c r="AA83" s="88"/>
      <c r="AB83" s="88" t="s">
        <v>66</v>
      </c>
      <c r="AC83" s="88" t="s">
        <v>67</v>
      </c>
      <c r="AD83" s="88" t="s">
        <v>88</v>
      </c>
      <c r="AE83" s="88" t="s">
        <v>64</v>
      </c>
      <c r="AF83" s="95" t="s">
        <v>64</v>
      </c>
      <c r="AG83" s="88" t="s">
        <v>65</v>
      </c>
      <c r="AH83" s="88"/>
      <c r="AI83" s="88" t="s">
        <v>881</v>
      </c>
      <c r="AJ83" s="88" t="s">
        <v>65</v>
      </c>
      <c r="AK83" s="88" t="s">
        <v>65</v>
      </c>
      <c r="AL83" s="88" t="s">
        <v>65</v>
      </c>
      <c r="AM83" s="88" t="s">
        <v>64</v>
      </c>
      <c r="AN83" s="88" t="s">
        <v>65</v>
      </c>
      <c r="AO83" s="88"/>
      <c r="AP83" s="88"/>
      <c r="AQ83" s="88" t="s">
        <v>916</v>
      </c>
      <c r="AR83" s="88" t="s">
        <v>917</v>
      </c>
      <c r="AS83" s="88" t="s">
        <v>136</v>
      </c>
      <c r="AT83" s="88"/>
      <c r="AU83" s="88" t="s">
        <v>65</v>
      </c>
      <c r="AV83" s="96"/>
      <c r="AW83" s="88"/>
      <c r="AX83" s="88"/>
      <c r="AY83" s="97" t="s">
        <v>918</v>
      </c>
      <c r="AZ83" s="98" t="s">
        <v>919</v>
      </c>
    </row>
    <row r="84" spans="1:52" ht="88.5" customHeight="1">
      <c r="A84" s="81">
        <v>83</v>
      </c>
      <c r="B84" s="88" t="s">
        <v>920</v>
      </c>
      <c r="C84" s="88" t="s">
        <v>921</v>
      </c>
      <c r="D84" s="88" t="s">
        <v>922</v>
      </c>
      <c r="E84" s="95">
        <v>2019</v>
      </c>
      <c r="F84" s="88" t="s">
        <v>236</v>
      </c>
      <c r="G84" s="95" t="s">
        <v>237</v>
      </c>
      <c r="H84" s="88" t="s">
        <v>222</v>
      </c>
      <c r="I84" s="82" t="str">
        <f t="array" ref="I84">_xlfn.TEXTJOIN(",", TRUE, IF(Table4[study_id]=Table3[[#This Row],[study_id]], Table4[iso_code], ""))</f>
        <v>MA</v>
      </c>
      <c r="J84" s="95">
        <f>COUNTIF(study_countries!A:A,A84)</f>
        <v>1</v>
      </c>
      <c r="K84" s="88" t="s">
        <v>223</v>
      </c>
      <c r="L84" s="88" t="s">
        <v>923</v>
      </c>
      <c r="M84" s="88" t="s">
        <v>924</v>
      </c>
      <c r="N84" s="88"/>
      <c r="O84" s="88"/>
      <c r="P84" s="88"/>
      <c r="Q84" s="95"/>
      <c r="R84" s="82"/>
      <c r="S84" s="88"/>
      <c r="T84" s="88"/>
      <c r="U84" s="88"/>
      <c r="V84" s="88"/>
      <c r="W84" s="88"/>
      <c r="X84" s="88"/>
      <c r="Y84" s="88"/>
      <c r="Z84" s="88"/>
      <c r="AA84" s="88"/>
      <c r="AB84" s="88" t="s">
        <v>66</v>
      </c>
      <c r="AC84" s="88" t="s">
        <v>67</v>
      </c>
      <c r="AD84" s="88" t="s">
        <v>88</v>
      </c>
      <c r="AE84" s="88" t="s">
        <v>65</v>
      </c>
      <c r="AF84" s="95" t="s">
        <v>64</v>
      </c>
      <c r="AG84" s="88" t="s">
        <v>64</v>
      </c>
      <c r="AH84" s="88"/>
      <c r="AI84" s="88" t="s">
        <v>89</v>
      </c>
      <c r="AJ84" s="88" t="s">
        <v>65</v>
      </c>
      <c r="AK84" s="88" t="s">
        <v>65</v>
      </c>
      <c r="AL84" s="88" t="s">
        <v>65</v>
      </c>
      <c r="AM84" s="88" t="s">
        <v>65</v>
      </c>
      <c r="AN84" s="88" t="s">
        <v>65</v>
      </c>
      <c r="AO84" s="88"/>
      <c r="AP84" s="88"/>
      <c r="AQ84" s="88" t="s">
        <v>925</v>
      </c>
      <c r="AR84" s="88" t="s">
        <v>518</v>
      </c>
      <c r="AS84" s="88" t="s">
        <v>64</v>
      </c>
      <c r="AT84" s="88"/>
      <c r="AU84" s="88" t="s">
        <v>65</v>
      </c>
      <c r="AV84" s="96"/>
      <c r="AW84" s="88"/>
      <c r="AX84" s="88"/>
      <c r="AY84" s="97" t="s">
        <v>926</v>
      </c>
      <c r="AZ84" s="98" t="s">
        <v>927</v>
      </c>
    </row>
    <row r="85" spans="1:52" ht="131.25" customHeight="1">
      <c r="A85" s="81">
        <v>84</v>
      </c>
      <c r="B85" s="88" t="s">
        <v>928</v>
      </c>
      <c r="C85" s="88" t="s">
        <v>751</v>
      </c>
      <c r="D85" s="88" t="s">
        <v>929</v>
      </c>
      <c r="E85" s="95">
        <v>2023</v>
      </c>
      <c r="F85" s="88" t="s">
        <v>236</v>
      </c>
      <c r="G85" s="95" t="s">
        <v>593</v>
      </c>
      <c r="H85" s="88" t="s">
        <v>222</v>
      </c>
      <c r="I85" s="82" t="str">
        <f t="array" ref="I85">_xlfn.TEXTJOIN(",", TRUE, IF(Table4[study_id]=Table3[[#This Row],[study_id]], Table4[iso_code], ""))</f>
        <v>ET</v>
      </c>
      <c r="J85" s="95">
        <f>COUNTIF(study_countries!A:A,A85)</f>
        <v>1</v>
      </c>
      <c r="K85" s="88" t="s">
        <v>320</v>
      </c>
      <c r="L85" s="88" t="s">
        <v>930</v>
      </c>
      <c r="M85" s="88" t="s">
        <v>931</v>
      </c>
      <c r="N85" s="88"/>
      <c r="O85" s="88"/>
      <c r="P85" s="88"/>
      <c r="Q85" s="95"/>
      <c r="R85" s="82"/>
      <c r="S85" s="88"/>
      <c r="T85" s="88"/>
      <c r="U85" s="88"/>
      <c r="V85" s="88"/>
      <c r="W85" s="88"/>
      <c r="X85" s="88"/>
      <c r="Y85" s="88"/>
      <c r="Z85" s="88"/>
      <c r="AA85" s="88"/>
      <c r="AB85" s="88" t="s">
        <v>66</v>
      </c>
      <c r="AC85" s="88" t="s">
        <v>67</v>
      </c>
      <c r="AD85" s="88" t="s">
        <v>88</v>
      </c>
      <c r="AE85" s="88" t="s">
        <v>64</v>
      </c>
      <c r="AF85" s="95" t="s">
        <v>65</v>
      </c>
      <c r="AG85" s="88" t="s">
        <v>65</v>
      </c>
      <c r="AH85" s="88"/>
      <c r="AI85" s="88" t="s">
        <v>69</v>
      </c>
      <c r="AJ85" s="88" t="s">
        <v>65</v>
      </c>
      <c r="AK85" s="88" t="s">
        <v>136</v>
      </c>
      <c r="AL85" s="88" t="s">
        <v>136</v>
      </c>
      <c r="AM85" s="88" t="s">
        <v>64</v>
      </c>
      <c r="AN85" s="88" t="s">
        <v>65</v>
      </c>
      <c r="AO85" s="88"/>
      <c r="AP85" s="88"/>
      <c r="AQ85" s="88" t="s">
        <v>932</v>
      </c>
      <c r="AR85" s="88" t="s">
        <v>199</v>
      </c>
      <c r="AS85" s="88" t="s">
        <v>64</v>
      </c>
      <c r="AT85" s="88"/>
      <c r="AU85" s="88" t="s">
        <v>65</v>
      </c>
      <c r="AV85" s="96"/>
      <c r="AW85" s="88"/>
      <c r="AX85" s="88"/>
      <c r="AY85" s="97" t="s">
        <v>933</v>
      </c>
      <c r="AZ85" s="98" t="s">
        <v>934</v>
      </c>
    </row>
    <row r="86" spans="1:52" ht="123.75" customHeight="1">
      <c r="A86" s="81">
        <v>85</v>
      </c>
      <c r="B86" s="88" t="s">
        <v>935</v>
      </c>
      <c r="C86" s="88" t="s">
        <v>751</v>
      </c>
      <c r="D86" s="88" t="s">
        <v>936</v>
      </c>
      <c r="E86" s="95">
        <v>2015</v>
      </c>
      <c r="F86" s="88" t="s">
        <v>236</v>
      </c>
      <c r="G86" s="95" t="s">
        <v>593</v>
      </c>
      <c r="H86" s="88" t="s">
        <v>222</v>
      </c>
      <c r="I86" s="82" t="str">
        <f t="array" ref="I86">_xlfn.TEXTJOIN(",", TRUE, IF(Table4[study_id]=Table3[[#This Row],[study_id]], Table4[iso_code], ""))</f>
        <v>DZ</v>
      </c>
      <c r="J86" s="95">
        <f>COUNTIF(study_countries!A:A,A86)</f>
        <v>1</v>
      </c>
      <c r="K86" s="88" t="s">
        <v>223</v>
      </c>
      <c r="L86" s="88" t="s">
        <v>937</v>
      </c>
      <c r="M86" s="88" t="s">
        <v>938</v>
      </c>
      <c r="N86" s="88"/>
      <c r="O86" s="88"/>
      <c r="P86" s="88"/>
      <c r="Q86" s="95"/>
      <c r="R86" s="82"/>
      <c r="S86" s="88"/>
      <c r="T86" s="88"/>
      <c r="U86" s="88"/>
      <c r="V86" s="88"/>
      <c r="W86" s="88"/>
      <c r="X86" s="88"/>
      <c r="Y86" s="88"/>
      <c r="Z86" s="88"/>
      <c r="AA86" s="88"/>
      <c r="AB86" s="88" t="s">
        <v>66</v>
      </c>
      <c r="AC86" s="88" t="s">
        <v>67</v>
      </c>
      <c r="AD86" s="88" t="s">
        <v>88</v>
      </c>
      <c r="AE86" s="88" t="s">
        <v>64</v>
      </c>
      <c r="AF86" s="95" t="s">
        <v>64</v>
      </c>
      <c r="AG86" s="88" t="s">
        <v>65</v>
      </c>
      <c r="AH86" s="88"/>
      <c r="AI86" s="88" t="s">
        <v>69</v>
      </c>
      <c r="AJ86" s="88" t="s">
        <v>65</v>
      </c>
      <c r="AK86" s="88" t="s">
        <v>65</v>
      </c>
      <c r="AL86" s="88" t="s">
        <v>65</v>
      </c>
      <c r="AM86" s="88" t="s">
        <v>64</v>
      </c>
      <c r="AN86" s="88" t="s">
        <v>65</v>
      </c>
      <c r="AO86" s="88"/>
      <c r="AP86" s="88"/>
      <c r="AQ86" s="88" t="s">
        <v>939</v>
      </c>
      <c r="AR86" s="88" t="s">
        <v>811</v>
      </c>
      <c r="AS86" s="88" t="s">
        <v>64</v>
      </c>
      <c r="AT86" s="88"/>
      <c r="AU86" s="88" t="s">
        <v>65</v>
      </c>
      <c r="AV86" s="96"/>
      <c r="AW86" s="88"/>
      <c r="AX86" s="88"/>
      <c r="AY86" s="97" t="s">
        <v>940</v>
      </c>
      <c r="AZ86" s="98" t="s">
        <v>941</v>
      </c>
    </row>
    <row r="87" spans="1:52" ht="138" customHeight="1">
      <c r="A87" s="81">
        <v>86</v>
      </c>
      <c r="B87" s="88" t="s">
        <v>942</v>
      </c>
      <c r="C87" s="88" t="s">
        <v>269</v>
      </c>
      <c r="D87" s="88" t="s">
        <v>943</v>
      </c>
      <c r="E87" s="95">
        <v>2024</v>
      </c>
      <c r="F87" s="88" t="s">
        <v>55</v>
      </c>
      <c r="G87" s="95" t="s">
        <v>129</v>
      </c>
      <c r="H87" s="88" t="s">
        <v>238</v>
      </c>
      <c r="I87" s="82" t="str">
        <f t="array" ref="I87">_xlfn.TEXTJOIN(",", TRUE, IF(Table4[study_id]=Table3[[#This Row],[study_id]], Table4[iso_code], ""))</f>
        <v>MU</v>
      </c>
      <c r="J87" s="95">
        <f>COUNTIF(study_countries!A:A,A87)</f>
        <v>1</v>
      </c>
      <c r="K87" s="88" t="s">
        <v>320</v>
      </c>
      <c r="L87" s="88" t="s">
        <v>944</v>
      </c>
      <c r="M87" s="88" t="s">
        <v>945</v>
      </c>
      <c r="N87" s="88">
        <v>2015</v>
      </c>
      <c r="O87" s="88">
        <v>2040</v>
      </c>
      <c r="P87" s="88" t="s">
        <v>61</v>
      </c>
      <c r="Q87" s="95" t="s">
        <v>84</v>
      </c>
      <c r="R87" s="82" t="s">
        <v>63</v>
      </c>
      <c r="S87" s="88" t="s">
        <v>64</v>
      </c>
      <c r="T87" s="88" t="s">
        <v>64</v>
      </c>
      <c r="U87" s="88" t="s">
        <v>64</v>
      </c>
      <c r="V87" s="88" t="s">
        <v>64</v>
      </c>
      <c r="W87" s="88" t="s">
        <v>65</v>
      </c>
      <c r="X87" s="88" t="s">
        <v>65</v>
      </c>
      <c r="Y87" s="88" t="s">
        <v>64</v>
      </c>
      <c r="Z87" s="88" t="s">
        <v>65</v>
      </c>
      <c r="AA87" s="88" t="s">
        <v>64</v>
      </c>
      <c r="AB87" s="88" t="s">
        <v>66</v>
      </c>
      <c r="AC87" s="88" t="s">
        <v>104</v>
      </c>
      <c r="AD87" s="88" t="s">
        <v>88</v>
      </c>
      <c r="AE87" s="88" t="s">
        <v>64</v>
      </c>
      <c r="AF87" s="95" t="s">
        <v>64</v>
      </c>
      <c r="AG87" s="88" t="s">
        <v>64</v>
      </c>
      <c r="AH87" s="88" t="s">
        <v>65</v>
      </c>
      <c r="AI87" s="88" t="s">
        <v>89</v>
      </c>
      <c r="AJ87" s="88" t="s">
        <v>65</v>
      </c>
      <c r="AK87" s="88" t="s">
        <v>65</v>
      </c>
      <c r="AL87" s="88" t="s">
        <v>65</v>
      </c>
      <c r="AM87" s="88" t="s">
        <v>136</v>
      </c>
      <c r="AN87" s="88" t="s">
        <v>65</v>
      </c>
      <c r="AO87" s="88" t="s">
        <v>946</v>
      </c>
      <c r="AP87" s="88" t="s">
        <v>947</v>
      </c>
      <c r="AQ87" s="88" t="s">
        <v>948</v>
      </c>
      <c r="AR87" s="88" t="s">
        <v>949</v>
      </c>
      <c r="AS87" s="88" t="s">
        <v>65</v>
      </c>
      <c r="AT87" s="88"/>
      <c r="AU87" s="88" t="s">
        <v>65</v>
      </c>
      <c r="AV87" s="96">
        <v>0.05</v>
      </c>
      <c r="AW87" s="88" t="s">
        <v>64</v>
      </c>
      <c r="AX87" s="88" t="s">
        <v>950</v>
      </c>
      <c r="AY87" s="97" t="s">
        <v>951</v>
      </c>
      <c r="AZ87" s="100" t="s">
        <v>952</v>
      </c>
    </row>
    <row r="88" spans="1:52" ht="110.25" customHeight="1">
      <c r="A88" s="81">
        <v>87</v>
      </c>
      <c r="B88" s="88" t="s">
        <v>953</v>
      </c>
      <c r="C88" s="88" t="s">
        <v>921</v>
      </c>
      <c r="D88" s="88" t="s">
        <v>954</v>
      </c>
      <c r="E88" s="95">
        <v>2023</v>
      </c>
      <c r="F88" s="88" t="s">
        <v>236</v>
      </c>
      <c r="G88" s="95" t="s">
        <v>237</v>
      </c>
      <c r="H88" s="88" t="s">
        <v>222</v>
      </c>
      <c r="I88" s="82" t="str">
        <f t="array" ref="I88">_xlfn.TEXTJOIN(",", TRUE, IF(Table4[study_id]=Table3[[#This Row],[study_id]], Table4[iso_code], ""))</f>
        <v>MA</v>
      </c>
      <c r="J88" s="95">
        <f>COUNTIF(study_countries!A:A,A88)</f>
        <v>1</v>
      </c>
      <c r="K88" s="88" t="s">
        <v>223</v>
      </c>
      <c r="L88" s="88" t="s">
        <v>955</v>
      </c>
      <c r="M88" s="88" t="s">
        <v>956</v>
      </c>
      <c r="N88" s="88"/>
      <c r="O88" s="88"/>
      <c r="P88" s="88"/>
      <c r="Q88" s="95"/>
      <c r="R88" s="82"/>
      <c r="S88" s="88"/>
      <c r="T88" s="88"/>
      <c r="U88" s="88"/>
      <c r="V88" s="88"/>
      <c r="W88" s="88"/>
      <c r="X88" s="88"/>
      <c r="Y88" s="88"/>
      <c r="Z88" s="88"/>
      <c r="AA88" s="88"/>
      <c r="AB88" s="88" t="s">
        <v>194</v>
      </c>
      <c r="AC88" s="88" t="s">
        <v>67</v>
      </c>
      <c r="AD88" s="88" t="s">
        <v>88</v>
      </c>
      <c r="AE88" s="88" t="s">
        <v>64</v>
      </c>
      <c r="AF88" s="95" t="s">
        <v>64</v>
      </c>
      <c r="AG88" s="88" t="s">
        <v>65</v>
      </c>
      <c r="AH88" s="88"/>
      <c r="AI88" s="88" t="s">
        <v>957</v>
      </c>
      <c r="AJ88" s="88" t="s">
        <v>65</v>
      </c>
      <c r="AK88" s="88" t="s">
        <v>65</v>
      </c>
      <c r="AL88" s="88" t="s">
        <v>65</v>
      </c>
      <c r="AM88" s="88" t="s">
        <v>65</v>
      </c>
      <c r="AN88" s="88" t="s">
        <v>65</v>
      </c>
      <c r="AO88" s="88"/>
      <c r="AP88" s="88"/>
      <c r="AQ88" s="88" t="s">
        <v>958</v>
      </c>
      <c r="AR88" s="88" t="s">
        <v>518</v>
      </c>
      <c r="AS88" s="88" t="s">
        <v>64</v>
      </c>
      <c r="AT88" s="88"/>
      <c r="AU88" s="88" t="s">
        <v>65</v>
      </c>
      <c r="AV88" s="96"/>
      <c r="AW88" s="88"/>
      <c r="AX88" s="88"/>
      <c r="AY88" s="97" t="s">
        <v>959</v>
      </c>
      <c r="AZ88" s="98" t="s">
        <v>960</v>
      </c>
    </row>
    <row r="89" spans="1:52" ht="121.5" customHeight="1">
      <c r="A89" s="81">
        <v>88</v>
      </c>
      <c r="B89" s="88" t="s">
        <v>961</v>
      </c>
      <c r="C89" s="88" t="s">
        <v>962</v>
      </c>
      <c r="D89" s="88" t="s">
        <v>963</v>
      </c>
      <c r="E89" s="95">
        <v>2025</v>
      </c>
      <c r="F89" s="88" t="s">
        <v>55</v>
      </c>
      <c r="G89" s="95" t="s">
        <v>129</v>
      </c>
      <c r="H89" s="88" t="s">
        <v>238</v>
      </c>
      <c r="I89" s="82" t="str">
        <f t="array" ref="I89">_xlfn.TEXTJOIN(",", TRUE, IF(Table4[study_id]=Table3[[#This Row],[study_id]], Table4[iso_code], ""))</f>
        <v>NG</v>
      </c>
      <c r="J89" s="95">
        <f>COUNTIF(study_countries!A:A,A89)</f>
        <v>1</v>
      </c>
      <c r="K89" s="88" t="s">
        <v>248</v>
      </c>
      <c r="L89" s="88" t="s">
        <v>964</v>
      </c>
      <c r="M89" s="88" t="s">
        <v>965</v>
      </c>
      <c r="N89" s="88"/>
      <c r="O89" s="88">
        <v>2050</v>
      </c>
      <c r="P89" s="88" t="s">
        <v>61</v>
      </c>
      <c r="Q89" s="95" t="s">
        <v>159</v>
      </c>
      <c r="R89" s="82" t="s">
        <v>194</v>
      </c>
      <c r="S89" s="88" t="s">
        <v>64</v>
      </c>
      <c r="T89" s="88" t="s">
        <v>64</v>
      </c>
      <c r="U89" s="88" t="s">
        <v>64</v>
      </c>
      <c r="V89" s="88" t="s">
        <v>65</v>
      </c>
      <c r="W89" s="88" t="s">
        <v>64</v>
      </c>
      <c r="X89" s="88" t="s">
        <v>65</v>
      </c>
      <c r="Y89" s="88" t="s">
        <v>64</v>
      </c>
      <c r="Z89" s="88" t="s">
        <v>65</v>
      </c>
      <c r="AA89" s="88" t="s">
        <v>65</v>
      </c>
      <c r="AB89" s="88" t="s">
        <v>66</v>
      </c>
      <c r="AC89" s="88" t="s">
        <v>87</v>
      </c>
      <c r="AD89" s="88" t="s">
        <v>68</v>
      </c>
      <c r="AE89" s="88" t="s">
        <v>64</v>
      </c>
      <c r="AF89" s="95" t="s">
        <v>64</v>
      </c>
      <c r="AG89" s="88" t="s">
        <v>65</v>
      </c>
      <c r="AH89" s="88" t="s">
        <v>65</v>
      </c>
      <c r="AI89" s="88" t="s">
        <v>89</v>
      </c>
      <c r="AJ89" s="88" t="s">
        <v>65</v>
      </c>
      <c r="AK89" s="88" t="s">
        <v>65</v>
      </c>
      <c r="AL89" s="88" t="s">
        <v>65</v>
      </c>
      <c r="AM89" s="88" t="s">
        <v>65</v>
      </c>
      <c r="AN89" s="88" t="s">
        <v>65</v>
      </c>
      <c r="AO89" s="88" t="s">
        <v>966</v>
      </c>
      <c r="AP89" s="88" t="s">
        <v>967</v>
      </c>
      <c r="AQ89" s="88" t="s">
        <v>968</v>
      </c>
      <c r="AR89" s="88" t="s">
        <v>969</v>
      </c>
      <c r="AS89" s="88" t="s">
        <v>136</v>
      </c>
      <c r="AT89" s="88"/>
      <c r="AU89" s="88" t="s">
        <v>65</v>
      </c>
      <c r="AV89" s="96" t="s">
        <v>75</v>
      </c>
      <c r="AW89" s="88" t="s">
        <v>65</v>
      </c>
      <c r="AX89" s="88"/>
      <c r="AY89" s="97" t="s">
        <v>970</v>
      </c>
      <c r="AZ89" s="98" t="s">
        <v>971</v>
      </c>
    </row>
    <row r="90" spans="1:52" ht="138.75" customHeight="1">
      <c r="A90" s="81">
        <v>89</v>
      </c>
      <c r="B90" s="88" t="s">
        <v>972</v>
      </c>
      <c r="C90" s="88" t="s">
        <v>921</v>
      </c>
      <c r="D90" s="88" t="s">
        <v>973</v>
      </c>
      <c r="E90" s="95">
        <v>2024</v>
      </c>
      <c r="F90" s="88" t="s">
        <v>236</v>
      </c>
      <c r="G90" s="95" t="s">
        <v>237</v>
      </c>
      <c r="H90" s="88" t="s">
        <v>238</v>
      </c>
      <c r="I90" s="82" t="str">
        <f t="array" ref="I90">_xlfn.TEXTJOIN(",", TRUE, IF(Table4[study_id]=Table3[[#This Row],[study_id]], Table4[iso_code], ""))</f>
        <v>TN</v>
      </c>
      <c r="J90" s="95">
        <f>COUNTIF(study_countries!A:A,A90)</f>
        <v>1</v>
      </c>
      <c r="K90" s="88" t="s">
        <v>223</v>
      </c>
      <c r="L90" s="88" t="s">
        <v>974</v>
      </c>
      <c r="M90" s="88" t="s">
        <v>975</v>
      </c>
      <c r="N90" s="88"/>
      <c r="O90" s="88"/>
      <c r="P90" s="88"/>
      <c r="Q90" s="95"/>
      <c r="R90" s="82"/>
      <c r="S90" s="88"/>
      <c r="T90" s="88"/>
      <c r="U90" s="88"/>
      <c r="V90" s="88"/>
      <c r="W90" s="88"/>
      <c r="X90" s="88"/>
      <c r="Y90" s="88"/>
      <c r="Z90" s="88"/>
      <c r="AA90" s="88"/>
      <c r="AB90" s="88" t="s">
        <v>66</v>
      </c>
      <c r="AC90" s="88" t="s">
        <v>67</v>
      </c>
      <c r="AD90" s="88" t="s">
        <v>88</v>
      </c>
      <c r="AE90" s="88" t="s">
        <v>64</v>
      </c>
      <c r="AF90" s="95" t="s">
        <v>64</v>
      </c>
      <c r="AG90" s="88" t="s">
        <v>65</v>
      </c>
      <c r="AH90" s="88"/>
      <c r="AI90" s="88" t="s">
        <v>89</v>
      </c>
      <c r="AJ90" s="88" t="s">
        <v>65</v>
      </c>
      <c r="AK90" s="88" t="s">
        <v>65</v>
      </c>
      <c r="AL90" s="88" t="s">
        <v>65</v>
      </c>
      <c r="AM90" s="88" t="s">
        <v>64</v>
      </c>
      <c r="AN90" s="88" t="s">
        <v>64</v>
      </c>
      <c r="AO90" s="88"/>
      <c r="AP90" s="88"/>
      <c r="AQ90" s="88" t="s">
        <v>976</v>
      </c>
      <c r="AR90" s="88" t="s">
        <v>977</v>
      </c>
      <c r="AS90" s="88" t="s">
        <v>64</v>
      </c>
      <c r="AT90" s="88"/>
      <c r="AU90" s="88" t="s">
        <v>65</v>
      </c>
      <c r="AV90" s="96"/>
      <c r="AW90" s="88"/>
      <c r="AX90" s="88"/>
      <c r="AY90" s="97" t="s">
        <v>978</v>
      </c>
      <c r="AZ90" s="98" t="s">
        <v>979</v>
      </c>
    </row>
    <row r="91" spans="1:52" ht="153.75" customHeight="1">
      <c r="A91" s="81">
        <v>90</v>
      </c>
      <c r="B91" s="88" t="s">
        <v>980</v>
      </c>
      <c r="C91" s="88" t="s">
        <v>981</v>
      </c>
      <c r="D91" s="88" t="s">
        <v>982</v>
      </c>
      <c r="E91" s="95">
        <v>2023</v>
      </c>
      <c r="F91" s="88" t="s">
        <v>236</v>
      </c>
      <c r="G91" s="95" t="s">
        <v>237</v>
      </c>
      <c r="H91" s="88" t="s">
        <v>222</v>
      </c>
      <c r="I91" s="82" t="str">
        <f t="array" ref="I91">_xlfn.TEXTJOIN(",", TRUE, IF(Table4[study_id]=Table3[[#This Row],[study_id]], Table4[iso_code], ""))</f>
        <v>ZW</v>
      </c>
      <c r="J91" s="95">
        <f>COUNTIF(study_countries!A:A,A91)</f>
        <v>1</v>
      </c>
      <c r="K91" s="88" t="s">
        <v>271</v>
      </c>
      <c r="L91" s="88" t="s">
        <v>983</v>
      </c>
      <c r="M91" s="88" t="s">
        <v>984</v>
      </c>
      <c r="N91" s="88"/>
      <c r="O91" s="88"/>
      <c r="P91" s="88"/>
      <c r="Q91" s="95"/>
      <c r="R91" s="82"/>
      <c r="S91" s="88"/>
      <c r="T91" s="88"/>
      <c r="U91" s="88"/>
      <c r="V91" s="88"/>
      <c r="W91" s="88"/>
      <c r="X91" s="88"/>
      <c r="Y91" s="88"/>
      <c r="Z91" s="88"/>
      <c r="AA91" s="88"/>
      <c r="AB91" s="88" t="s">
        <v>66</v>
      </c>
      <c r="AC91" s="88" t="s">
        <v>67</v>
      </c>
      <c r="AD91" s="88" t="s">
        <v>88</v>
      </c>
      <c r="AE91" s="88" t="s">
        <v>64</v>
      </c>
      <c r="AF91" s="95" t="s">
        <v>64</v>
      </c>
      <c r="AG91" s="88" t="s">
        <v>64</v>
      </c>
      <c r="AH91" s="88"/>
      <c r="AI91" s="88" t="s">
        <v>89</v>
      </c>
      <c r="AJ91" s="88" t="s">
        <v>65</v>
      </c>
      <c r="AK91" s="88" t="s">
        <v>65</v>
      </c>
      <c r="AL91" s="88" t="s">
        <v>65</v>
      </c>
      <c r="AM91" s="88" t="s">
        <v>65</v>
      </c>
      <c r="AN91" s="88" t="s">
        <v>65</v>
      </c>
      <c r="AO91" s="88"/>
      <c r="AP91" s="88"/>
      <c r="AQ91" s="88" t="s">
        <v>985</v>
      </c>
      <c r="AR91" s="88" t="s">
        <v>726</v>
      </c>
      <c r="AS91" s="88" t="s">
        <v>65</v>
      </c>
      <c r="AT91" s="88"/>
      <c r="AU91" s="88" t="s">
        <v>65</v>
      </c>
      <c r="AV91" s="96"/>
      <c r="AW91" s="88"/>
      <c r="AX91" s="88"/>
      <c r="AY91" s="97" t="s">
        <v>986</v>
      </c>
      <c r="AZ91" s="98" t="s">
        <v>987</v>
      </c>
    </row>
    <row r="92" spans="1:52" ht="132.75" customHeight="1">
      <c r="A92" s="81">
        <v>91</v>
      </c>
      <c r="B92" s="88" t="s">
        <v>988</v>
      </c>
      <c r="C92" s="88" t="s">
        <v>721</v>
      </c>
      <c r="D92" s="88" t="s">
        <v>989</v>
      </c>
      <c r="E92" s="95">
        <v>2025</v>
      </c>
      <c r="F92" s="88" t="s">
        <v>55</v>
      </c>
      <c r="G92" s="95" t="s">
        <v>129</v>
      </c>
      <c r="H92" s="88" t="s">
        <v>238</v>
      </c>
      <c r="I92" s="82" t="str">
        <f t="array" ref="I92">_xlfn.TEXTJOIN(",", TRUE, IF(Table4[study_id]=Table3[[#This Row],[study_id]], Table4[iso_code], ""))</f>
        <v>MU</v>
      </c>
      <c r="J92" s="95">
        <f>COUNTIF(study_countries!A:A,A92)</f>
        <v>1</v>
      </c>
      <c r="K92" s="88" t="s">
        <v>320</v>
      </c>
      <c r="L92" s="88" t="s">
        <v>990</v>
      </c>
      <c r="M92" s="88" t="s">
        <v>991</v>
      </c>
      <c r="N92" s="88">
        <v>2016</v>
      </c>
      <c r="O92" s="88">
        <v>2050</v>
      </c>
      <c r="P92" s="88" t="s">
        <v>61</v>
      </c>
      <c r="Q92" s="95" t="s">
        <v>440</v>
      </c>
      <c r="R92" s="82" t="s">
        <v>194</v>
      </c>
      <c r="S92" s="88" t="s">
        <v>64</v>
      </c>
      <c r="T92" s="88" t="s">
        <v>64</v>
      </c>
      <c r="U92" s="88" t="s">
        <v>64</v>
      </c>
      <c r="V92" s="88" t="s">
        <v>64</v>
      </c>
      <c r="W92" s="88" t="s">
        <v>65</v>
      </c>
      <c r="X92" s="88" t="s">
        <v>65</v>
      </c>
      <c r="Y92" s="88" t="s">
        <v>64</v>
      </c>
      <c r="Z92" s="88" t="s">
        <v>65</v>
      </c>
      <c r="AA92" s="88" t="s">
        <v>64</v>
      </c>
      <c r="AB92" s="88" t="s">
        <v>146</v>
      </c>
      <c r="AC92" s="88" t="s">
        <v>87</v>
      </c>
      <c r="AD92" s="88" t="s">
        <v>68</v>
      </c>
      <c r="AE92" s="88" t="s">
        <v>64</v>
      </c>
      <c r="AF92" s="95" t="s">
        <v>64</v>
      </c>
      <c r="AG92" s="88" t="s">
        <v>65</v>
      </c>
      <c r="AH92" s="88" t="s">
        <v>65</v>
      </c>
      <c r="AI92" s="88" t="s">
        <v>89</v>
      </c>
      <c r="AJ92" s="88" t="s">
        <v>65</v>
      </c>
      <c r="AK92" s="88" t="s">
        <v>65</v>
      </c>
      <c r="AL92" s="88" t="s">
        <v>64</v>
      </c>
      <c r="AM92" s="88" t="s">
        <v>65</v>
      </c>
      <c r="AN92" s="88" t="s">
        <v>65</v>
      </c>
      <c r="AO92" s="88" t="s">
        <v>992</v>
      </c>
      <c r="AP92" s="88" t="s">
        <v>993</v>
      </c>
      <c r="AQ92" s="88" t="s">
        <v>994</v>
      </c>
      <c r="AR92" s="88" t="s">
        <v>995</v>
      </c>
      <c r="AS92" s="88" t="s">
        <v>64</v>
      </c>
      <c r="AT92" s="88"/>
      <c r="AU92" s="88" t="s">
        <v>65</v>
      </c>
      <c r="AV92" s="96" t="s">
        <v>75</v>
      </c>
      <c r="AW92" s="88" t="s">
        <v>65</v>
      </c>
      <c r="AX92" s="88"/>
      <c r="AY92" s="97" t="s">
        <v>996</v>
      </c>
      <c r="AZ92" s="98" t="s">
        <v>997</v>
      </c>
    </row>
    <row r="93" spans="1:52" ht="102.75" customHeight="1">
      <c r="A93" s="81">
        <v>92</v>
      </c>
      <c r="B93" s="88" t="s">
        <v>998</v>
      </c>
      <c r="C93" s="88" t="s">
        <v>999</v>
      </c>
      <c r="D93" s="88" t="s">
        <v>1000</v>
      </c>
      <c r="E93" s="95">
        <v>2024</v>
      </c>
      <c r="F93" s="88" t="s">
        <v>236</v>
      </c>
      <c r="G93" s="95" t="s">
        <v>237</v>
      </c>
      <c r="H93" s="88" t="s">
        <v>222</v>
      </c>
      <c r="I93" s="82" t="str">
        <f t="array" ref="I93">_xlfn.TEXTJOIN(",", TRUE, IF(Table4[study_id]=Table3[[#This Row],[study_id]], Table4[iso_code], ""))</f>
        <v>NG</v>
      </c>
      <c r="J93" s="95">
        <f>COUNTIF(study_countries!A:A,A93)</f>
        <v>1</v>
      </c>
      <c r="K93" s="88" t="s">
        <v>248</v>
      </c>
      <c r="L93" s="88" t="s">
        <v>1001</v>
      </c>
      <c r="M93" s="88" t="s">
        <v>1002</v>
      </c>
      <c r="N93" s="88"/>
      <c r="O93" s="88"/>
      <c r="P93" s="88"/>
      <c r="Q93" s="95"/>
      <c r="R93" s="88"/>
      <c r="S93" s="88"/>
      <c r="T93" s="88"/>
      <c r="U93" s="88"/>
      <c r="V93" s="88"/>
      <c r="W93" s="88"/>
      <c r="X93" s="88"/>
      <c r="Y93" s="88"/>
      <c r="Z93" s="88"/>
      <c r="AA93" s="88"/>
      <c r="AB93" s="88" t="s">
        <v>66</v>
      </c>
      <c r="AC93" s="88" t="s">
        <v>67</v>
      </c>
      <c r="AD93" s="88" t="s">
        <v>88</v>
      </c>
      <c r="AE93" s="88" t="s">
        <v>64</v>
      </c>
      <c r="AF93" s="95" t="s">
        <v>64</v>
      </c>
      <c r="AG93" s="88" t="s">
        <v>65</v>
      </c>
      <c r="AH93" s="88"/>
      <c r="AI93" s="88" t="s">
        <v>69</v>
      </c>
      <c r="AJ93" s="88" t="s">
        <v>65</v>
      </c>
      <c r="AK93" s="88" t="s">
        <v>65</v>
      </c>
      <c r="AL93" s="88" t="s">
        <v>65</v>
      </c>
      <c r="AM93" s="88" t="s">
        <v>65</v>
      </c>
      <c r="AN93" s="88" t="s">
        <v>65</v>
      </c>
      <c r="AO93" s="88"/>
      <c r="AP93" s="88"/>
      <c r="AQ93" s="88" t="s">
        <v>1003</v>
      </c>
      <c r="AR93" s="88" t="s">
        <v>1004</v>
      </c>
      <c r="AS93" s="88" t="s">
        <v>136</v>
      </c>
      <c r="AT93" s="88"/>
      <c r="AU93" s="88" t="s">
        <v>65</v>
      </c>
      <c r="AV93" s="96"/>
      <c r="AW93" s="88"/>
      <c r="AX93" s="88"/>
      <c r="AY93" s="97" t="s">
        <v>1005</v>
      </c>
      <c r="AZ93" s="98" t="s">
        <v>1006</v>
      </c>
    </row>
    <row r="94" spans="1:52" ht="173.25" customHeight="1">
      <c r="A94" s="81">
        <v>93</v>
      </c>
      <c r="B94" s="88" t="s">
        <v>1007</v>
      </c>
      <c r="C94" s="88" t="s">
        <v>53</v>
      </c>
      <c r="D94" s="88" t="s">
        <v>1008</v>
      </c>
      <c r="E94" s="95">
        <v>2020</v>
      </c>
      <c r="F94" s="88" t="s">
        <v>55</v>
      </c>
      <c r="G94" s="95" t="s">
        <v>129</v>
      </c>
      <c r="H94" s="88" t="s">
        <v>238</v>
      </c>
      <c r="I94" s="82" t="str">
        <f t="array" ref="I94">_xlfn.TEXTJOIN(",", TRUE, IF(Table4[study_id]=Table3[[#This Row],[study_id]], Table4[iso_code], ""))</f>
        <v>MG</v>
      </c>
      <c r="J94" s="95">
        <f>COUNTIF(study_countries!A:A,A94)</f>
        <v>1</v>
      </c>
      <c r="K94" s="88" t="s">
        <v>320</v>
      </c>
      <c r="L94" s="88" t="s">
        <v>1009</v>
      </c>
      <c r="M94" s="88" t="s">
        <v>1010</v>
      </c>
      <c r="N94" s="88">
        <v>2010</v>
      </c>
      <c r="O94" s="88">
        <v>2050</v>
      </c>
      <c r="P94" s="88" t="s">
        <v>61</v>
      </c>
      <c r="Q94" s="95" t="s">
        <v>84</v>
      </c>
      <c r="R94" s="82" t="s">
        <v>63</v>
      </c>
      <c r="S94" s="88" t="s">
        <v>64</v>
      </c>
      <c r="T94" s="88" t="s">
        <v>64</v>
      </c>
      <c r="U94" s="88" t="s">
        <v>64</v>
      </c>
      <c r="V94" s="88" t="s">
        <v>64</v>
      </c>
      <c r="W94" s="88" t="s">
        <v>65</v>
      </c>
      <c r="X94" s="88" t="s">
        <v>65</v>
      </c>
      <c r="Y94" s="88" t="s">
        <v>64</v>
      </c>
      <c r="Z94" s="88" t="s">
        <v>65</v>
      </c>
      <c r="AA94" s="88" t="s">
        <v>64</v>
      </c>
      <c r="AB94" s="88" t="s">
        <v>146</v>
      </c>
      <c r="AC94" s="88" t="s">
        <v>67</v>
      </c>
      <c r="AD94" s="88" t="s">
        <v>68</v>
      </c>
      <c r="AE94" s="88" t="s">
        <v>64</v>
      </c>
      <c r="AF94" s="95" t="s">
        <v>64</v>
      </c>
      <c r="AG94" s="88" t="s">
        <v>64</v>
      </c>
      <c r="AH94" s="88" t="s">
        <v>65</v>
      </c>
      <c r="AI94" s="88" t="s">
        <v>89</v>
      </c>
      <c r="AJ94" s="88" t="s">
        <v>65</v>
      </c>
      <c r="AK94" s="88" t="s">
        <v>64</v>
      </c>
      <c r="AL94" s="88" t="s">
        <v>64</v>
      </c>
      <c r="AM94" s="88" t="s">
        <v>65</v>
      </c>
      <c r="AN94" s="88" t="s">
        <v>65</v>
      </c>
      <c r="AO94" s="88" t="s">
        <v>1011</v>
      </c>
      <c r="AP94" s="88" t="s">
        <v>1012</v>
      </c>
      <c r="AQ94" s="88" t="s">
        <v>1013</v>
      </c>
      <c r="AR94" s="88" t="s">
        <v>73</v>
      </c>
      <c r="AS94" s="88" t="s">
        <v>65</v>
      </c>
      <c r="AT94" s="88"/>
      <c r="AU94" s="88" t="s">
        <v>65</v>
      </c>
      <c r="AV94" s="96" t="s">
        <v>75</v>
      </c>
      <c r="AW94" s="88" t="s">
        <v>65</v>
      </c>
      <c r="AX94" s="88"/>
      <c r="AY94" s="97" t="s">
        <v>1014</v>
      </c>
      <c r="AZ94" s="98" t="s">
        <v>1015</v>
      </c>
    </row>
    <row r="95" spans="1:52" ht="93.75" customHeight="1">
      <c r="A95" s="81">
        <v>94</v>
      </c>
      <c r="B95" s="88" t="s">
        <v>1016</v>
      </c>
      <c r="C95" s="88" t="s">
        <v>751</v>
      </c>
      <c r="D95" s="88" t="s">
        <v>1017</v>
      </c>
      <c r="E95" s="95">
        <v>2023</v>
      </c>
      <c r="F95" s="88" t="s">
        <v>236</v>
      </c>
      <c r="G95" s="95" t="s">
        <v>753</v>
      </c>
      <c r="H95" s="88" t="s">
        <v>222</v>
      </c>
      <c r="I95" s="82" t="str">
        <f t="array" ref="I95">_xlfn.TEXTJOIN(",", TRUE, IF(Table4[study_id]=Table3[[#This Row],[study_id]], Table4[iso_code], ""))</f>
        <v>NG</v>
      </c>
      <c r="J95" s="95">
        <f>COUNTIF(study_countries!A:A,A95)</f>
        <v>1</v>
      </c>
      <c r="K95" s="88" t="s">
        <v>248</v>
      </c>
      <c r="L95" s="88" t="s">
        <v>1018</v>
      </c>
      <c r="M95" s="88" t="s">
        <v>1019</v>
      </c>
      <c r="N95" s="88"/>
      <c r="O95" s="88"/>
      <c r="P95" s="88"/>
      <c r="Q95" s="95"/>
      <c r="R95" s="82"/>
      <c r="S95" s="88"/>
      <c r="T95" s="88"/>
      <c r="U95" s="88"/>
      <c r="V95" s="88"/>
      <c r="W95" s="88"/>
      <c r="X95" s="88"/>
      <c r="Y95" s="88"/>
      <c r="Z95" s="88"/>
      <c r="AA95" s="88"/>
      <c r="AB95" s="88" t="s">
        <v>66</v>
      </c>
      <c r="AC95" s="88" t="s">
        <v>67</v>
      </c>
      <c r="AD95" s="88" t="s">
        <v>88</v>
      </c>
      <c r="AE95" s="88" t="s">
        <v>64</v>
      </c>
      <c r="AF95" s="95" t="s">
        <v>64</v>
      </c>
      <c r="AG95" s="88" t="s">
        <v>65</v>
      </c>
      <c r="AH95" s="88"/>
      <c r="AI95" s="88" t="s">
        <v>69</v>
      </c>
      <c r="AJ95" s="88" t="s">
        <v>65</v>
      </c>
      <c r="AK95" s="88" t="s">
        <v>65</v>
      </c>
      <c r="AL95" s="88" t="s">
        <v>65</v>
      </c>
      <c r="AM95" s="88" t="s">
        <v>65</v>
      </c>
      <c r="AN95" s="88" t="s">
        <v>64</v>
      </c>
      <c r="AO95" s="88"/>
      <c r="AP95" s="88"/>
      <c r="AQ95" s="88" t="s">
        <v>1020</v>
      </c>
      <c r="AR95" s="88" t="s">
        <v>1021</v>
      </c>
      <c r="AS95" s="88" t="s">
        <v>65</v>
      </c>
      <c r="AT95" s="88"/>
      <c r="AU95" s="88" t="s">
        <v>65</v>
      </c>
      <c r="AV95" s="96"/>
      <c r="AW95" s="88"/>
      <c r="AX95" s="88"/>
      <c r="AY95" s="97" t="s">
        <v>1022</v>
      </c>
      <c r="AZ95" s="98" t="s">
        <v>1023</v>
      </c>
    </row>
    <row r="96" spans="1:52" ht="128.25" customHeight="1">
      <c r="A96" s="81">
        <v>95</v>
      </c>
      <c r="B96" s="88" t="s">
        <v>1024</v>
      </c>
      <c r="C96" s="88" t="s">
        <v>1025</v>
      </c>
      <c r="D96" s="88" t="s">
        <v>1026</v>
      </c>
      <c r="E96" s="95">
        <v>2024</v>
      </c>
      <c r="F96" s="88" t="s">
        <v>236</v>
      </c>
      <c r="G96" s="95" t="s">
        <v>807</v>
      </c>
      <c r="H96" s="88" t="s">
        <v>222</v>
      </c>
      <c r="I96" s="82" t="str">
        <f t="array" ref="I96">_xlfn.TEXTJOIN(",", TRUE, IF(Table4[study_id]=Table3[[#This Row],[study_id]], Table4[iso_code], ""))</f>
        <v>NE</v>
      </c>
      <c r="J96" s="95">
        <f>COUNTIF(study_countries!A:A,A96)</f>
        <v>1</v>
      </c>
      <c r="K96" s="88" t="s">
        <v>248</v>
      </c>
      <c r="L96" s="88" t="s">
        <v>1027</v>
      </c>
      <c r="M96" s="88" t="s">
        <v>1028</v>
      </c>
      <c r="N96" s="88"/>
      <c r="O96" s="88"/>
      <c r="P96" s="88"/>
      <c r="Q96" s="95"/>
      <c r="R96" s="82"/>
      <c r="S96" s="88"/>
      <c r="T96" s="88"/>
      <c r="U96" s="88"/>
      <c r="V96" s="88"/>
      <c r="W96" s="88"/>
      <c r="X96" s="88"/>
      <c r="Y96" s="88"/>
      <c r="Z96" s="88"/>
      <c r="AA96" s="88"/>
      <c r="AB96" s="88" t="s">
        <v>66</v>
      </c>
      <c r="AC96" s="88" t="s">
        <v>67</v>
      </c>
      <c r="AD96" s="88" t="s">
        <v>88</v>
      </c>
      <c r="AE96" s="88" t="s">
        <v>64</v>
      </c>
      <c r="AF96" s="95" t="s">
        <v>64</v>
      </c>
      <c r="AG96" s="88" t="s">
        <v>65</v>
      </c>
      <c r="AH96" s="88"/>
      <c r="AI96" s="88" t="s">
        <v>89</v>
      </c>
      <c r="AJ96" s="88" t="s">
        <v>65</v>
      </c>
      <c r="AK96" s="88" t="s">
        <v>65</v>
      </c>
      <c r="AL96" s="88" t="s">
        <v>65</v>
      </c>
      <c r="AM96" s="88" t="s">
        <v>65</v>
      </c>
      <c r="AN96" s="88" t="s">
        <v>65</v>
      </c>
      <c r="AO96" s="88"/>
      <c r="AP96" s="88"/>
      <c r="AQ96" s="88" t="s">
        <v>1029</v>
      </c>
      <c r="AR96" s="88" t="s">
        <v>1030</v>
      </c>
      <c r="AS96" s="88" t="s">
        <v>64</v>
      </c>
      <c r="AT96" s="88"/>
      <c r="AU96" s="88" t="s">
        <v>65</v>
      </c>
      <c r="AV96" s="96"/>
      <c r="AW96" s="88"/>
      <c r="AX96" s="88"/>
      <c r="AY96" s="97" t="s">
        <v>1031</v>
      </c>
      <c r="AZ96" s="98" t="s">
        <v>1032</v>
      </c>
    </row>
    <row r="97" spans="1:52" ht="110.25" customHeight="1">
      <c r="A97" s="81">
        <v>96</v>
      </c>
      <c r="B97" s="88" t="s">
        <v>1033</v>
      </c>
      <c r="C97" s="88" t="s">
        <v>751</v>
      </c>
      <c r="D97" s="88" t="s">
        <v>1034</v>
      </c>
      <c r="E97" s="95">
        <v>2023</v>
      </c>
      <c r="F97" s="88" t="s">
        <v>236</v>
      </c>
      <c r="G97" s="95" t="s">
        <v>593</v>
      </c>
      <c r="H97" s="88" t="s">
        <v>222</v>
      </c>
      <c r="I97" s="82" t="str">
        <f t="array" ref="I97">_xlfn.TEXTJOIN(",", TRUE, IF(Table4[study_id]=Table3[[#This Row],[study_id]], Table4[iso_code], ""))</f>
        <v>DZ</v>
      </c>
      <c r="J97" s="95">
        <f>COUNTIF(study_countries!A:A,A97)</f>
        <v>1</v>
      </c>
      <c r="K97" s="88" t="s">
        <v>223</v>
      </c>
      <c r="L97" s="88" t="s">
        <v>1035</v>
      </c>
      <c r="M97" s="88" t="s">
        <v>1036</v>
      </c>
      <c r="N97" s="88"/>
      <c r="O97" s="88"/>
      <c r="P97" s="88"/>
      <c r="Q97" s="95"/>
      <c r="R97" s="82"/>
      <c r="S97" s="88"/>
      <c r="T97" s="88"/>
      <c r="U97" s="88"/>
      <c r="V97" s="88"/>
      <c r="W97" s="88"/>
      <c r="X97" s="88"/>
      <c r="Y97" s="88"/>
      <c r="Z97" s="88"/>
      <c r="AA97" s="88"/>
      <c r="AB97" s="88" t="s">
        <v>66</v>
      </c>
      <c r="AC97" s="88" t="s">
        <v>67</v>
      </c>
      <c r="AD97" s="88" t="s">
        <v>88</v>
      </c>
      <c r="AE97" s="88" t="s">
        <v>64</v>
      </c>
      <c r="AF97" s="95" t="s">
        <v>64</v>
      </c>
      <c r="AG97" s="88" t="s">
        <v>65</v>
      </c>
      <c r="AH97" s="88"/>
      <c r="AI97" s="88" t="s">
        <v>69</v>
      </c>
      <c r="AJ97" s="88" t="s">
        <v>65</v>
      </c>
      <c r="AK97" s="88" t="s">
        <v>65</v>
      </c>
      <c r="AL97" s="88" t="s">
        <v>65</v>
      </c>
      <c r="AM97" s="88" t="s">
        <v>65</v>
      </c>
      <c r="AN97" s="88" t="s">
        <v>65</v>
      </c>
      <c r="AO97" s="88"/>
      <c r="AP97" s="88"/>
      <c r="AQ97" s="88" t="s">
        <v>1037</v>
      </c>
      <c r="AR97" s="88" t="s">
        <v>811</v>
      </c>
      <c r="AS97" s="88" t="s">
        <v>64</v>
      </c>
      <c r="AT97" s="88"/>
      <c r="AU97" s="88" t="s">
        <v>65</v>
      </c>
      <c r="AV97" s="96"/>
      <c r="AW97" s="88"/>
      <c r="AX97" s="88"/>
      <c r="AY97" s="97" t="s">
        <v>1038</v>
      </c>
      <c r="AZ97" s="98" t="s">
        <v>1039</v>
      </c>
    </row>
    <row r="98" spans="1:52" ht="135.75" customHeight="1">
      <c r="A98" s="81">
        <v>97</v>
      </c>
      <c r="B98" s="88" t="s">
        <v>1040</v>
      </c>
      <c r="C98" s="88" t="s">
        <v>1041</v>
      </c>
      <c r="D98" s="88" t="s">
        <v>1042</v>
      </c>
      <c r="E98" s="95">
        <v>2022</v>
      </c>
      <c r="F98" s="88" t="s">
        <v>236</v>
      </c>
      <c r="G98" s="95" t="s">
        <v>237</v>
      </c>
      <c r="H98" s="88" t="s">
        <v>222</v>
      </c>
      <c r="I98" s="82" t="str">
        <f t="array" ref="I98">_xlfn.TEXTJOIN(",", TRUE, IF(Table4[study_id]=Table3[[#This Row],[study_id]], Table4[iso_code], ""))</f>
        <v>NG</v>
      </c>
      <c r="J98" s="95">
        <f>COUNTIF(study_countries!A:A,A98)</f>
        <v>1</v>
      </c>
      <c r="K98" s="88" t="s">
        <v>248</v>
      </c>
      <c r="L98" s="88" t="s">
        <v>1043</v>
      </c>
      <c r="M98" s="88" t="s">
        <v>1044</v>
      </c>
      <c r="N98" s="88"/>
      <c r="O98" s="88"/>
      <c r="P98" s="88"/>
      <c r="Q98" s="95"/>
      <c r="R98" s="82"/>
      <c r="S98" s="88"/>
      <c r="T98" s="88"/>
      <c r="U98" s="88"/>
      <c r="V98" s="88"/>
      <c r="W98" s="88"/>
      <c r="X98" s="88"/>
      <c r="Y98" s="88"/>
      <c r="Z98" s="88"/>
      <c r="AA98" s="88"/>
      <c r="AB98" s="88" t="s">
        <v>66</v>
      </c>
      <c r="AC98" s="88" t="s">
        <v>67</v>
      </c>
      <c r="AD98" s="88" t="s">
        <v>88</v>
      </c>
      <c r="AE98" s="88" t="s">
        <v>64</v>
      </c>
      <c r="AF98" s="95" t="s">
        <v>64</v>
      </c>
      <c r="AG98" s="88" t="s">
        <v>65</v>
      </c>
      <c r="AH98" s="88"/>
      <c r="AI98" s="88" t="s">
        <v>89</v>
      </c>
      <c r="AJ98" s="88" t="s">
        <v>65</v>
      </c>
      <c r="AK98" s="88" t="s">
        <v>65</v>
      </c>
      <c r="AL98" s="88" t="s">
        <v>65</v>
      </c>
      <c r="AM98" s="88" t="s">
        <v>65</v>
      </c>
      <c r="AN98" s="88" t="s">
        <v>65</v>
      </c>
      <c r="AO98" s="88"/>
      <c r="AP98" s="88"/>
      <c r="AQ98" s="88" t="s">
        <v>1045</v>
      </c>
      <c r="AR98" s="88" t="s">
        <v>1046</v>
      </c>
      <c r="AS98" s="88" t="s">
        <v>136</v>
      </c>
      <c r="AT98" s="88"/>
      <c r="AU98" s="88" t="s">
        <v>65</v>
      </c>
      <c r="AV98" s="96"/>
      <c r="AW98" s="88"/>
      <c r="AX98" s="88"/>
      <c r="AY98" s="97" t="s">
        <v>1047</v>
      </c>
      <c r="AZ98" s="100" t="s">
        <v>1048</v>
      </c>
    </row>
    <row r="99" spans="1:52" ht="146.25" customHeight="1">
      <c r="A99" s="81">
        <v>98</v>
      </c>
      <c r="B99" s="88" t="s">
        <v>1049</v>
      </c>
      <c r="C99" s="88" t="s">
        <v>269</v>
      </c>
      <c r="D99" s="88" t="s">
        <v>1050</v>
      </c>
      <c r="E99" s="95">
        <v>2024</v>
      </c>
      <c r="F99" s="88" t="s">
        <v>55</v>
      </c>
      <c r="G99" s="95" t="s">
        <v>129</v>
      </c>
      <c r="H99" s="88" t="s">
        <v>238</v>
      </c>
      <c r="I99" s="82" t="str">
        <f t="array" ref="I99">_xlfn.TEXTJOIN(",", TRUE, IF(Table4[study_id]=Table3[[#This Row],[study_id]], Table4[iso_code], ""))</f>
        <v>MA</v>
      </c>
      <c r="J99" s="95">
        <f>COUNTIF(study_countries!A:A,A99)</f>
        <v>1</v>
      </c>
      <c r="K99" s="88" t="s">
        <v>223</v>
      </c>
      <c r="L99" s="88" t="s">
        <v>1051</v>
      </c>
      <c r="M99" s="88" t="s">
        <v>1052</v>
      </c>
      <c r="N99" s="88">
        <v>2015</v>
      </c>
      <c r="O99" s="88">
        <v>2050</v>
      </c>
      <c r="P99" s="88" t="s">
        <v>61</v>
      </c>
      <c r="Q99" s="95" t="s">
        <v>84</v>
      </c>
      <c r="R99" s="82" t="s">
        <v>63</v>
      </c>
      <c r="S99" s="88" t="s">
        <v>64</v>
      </c>
      <c r="T99" s="88" t="s">
        <v>64</v>
      </c>
      <c r="U99" s="88" t="s">
        <v>64</v>
      </c>
      <c r="V99" s="88" t="s">
        <v>64</v>
      </c>
      <c r="W99" s="88" t="s">
        <v>64</v>
      </c>
      <c r="X99" s="88" t="s">
        <v>65</v>
      </c>
      <c r="Y99" s="88" t="s">
        <v>64</v>
      </c>
      <c r="Z99" s="88" t="s">
        <v>64</v>
      </c>
      <c r="AA99" s="88" t="s">
        <v>64</v>
      </c>
      <c r="AB99" s="88" t="s">
        <v>66</v>
      </c>
      <c r="AC99" s="88" t="s">
        <v>104</v>
      </c>
      <c r="AD99" s="88" t="s">
        <v>68</v>
      </c>
      <c r="AE99" s="88" t="s">
        <v>65</v>
      </c>
      <c r="AF99" s="95" t="s">
        <v>64</v>
      </c>
      <c r="AG99" s="88" t="s">
        <v>64</v>
      </c>
      <c r="AH99" s="88" t="s">
        <v>65</v>
      </c>
      <c r="AI99" s="88" t="s">
        <v>89</v>
      </c>
      <c r="AJ99" s="88" t="s">
        <v>65</v>
      </c>
      <c r="AK99" s="88" t="s">
        <v>136</v>
      </c>
      <c r="AL99" s="88" t="s">
        <v>65</v>
      </c>
      <c r="AM99" s="88" t="s">
        <v>64</v>
      </c>
      <c r="AN99" s="88" t="s">
        <v>65</v>
      </c>
      <c r="AO99" s="88" t="s">
        <v>1053</v>
      </c>
      <c r="AP99" s="88" t="s">
        <v>1054</v>
      </c>
      <c r="AQ99" s="88" t="s">
        <v>1055</v>
      </c>
      <c r="AR99" s="88" t="s">
        <v>277</v>
      </c>
      <c r="AS99" s="88" t="s">
        <v>65</v>
      </c>
      <c r="AT99" s="88"/>
      <c r="AU99" s="88" t="s">
        <v>65</v>
      </c>
      <c r="AV99" s="96">
        <v>0.1</v>
      </c>
      <c r="AW99" s="88" t="s">
        <v>64</v>
      </c>
      <c r="AX99" s="88" t="s">
        <v>1056</v>
      </c>
      <c r="AY99" s="97" t="s">
        <v>1057</v>
      </c>
      <c r="AZ99" s="98" t="s">
        <v>1058</v>
      </c>
    </row>
    <row r="100" spans="1:52" ht="125.25" customHeight="1">
      <c r="A100" s="81">
        <v>99</v>
      </c>
      <c r="B100" s="88" t="s">
        <v>1059</v>
      </c>
      <c r="C100" s="88" t="s">
        <v>1041</v>
      </c>
      <c r="D100" s="88" t="s">
        <v>1060</v>
      </c>
      <c r="E100" s="95">
        <v>2021</v>
      </c>
      <c r="F100" s="88" t="s">
        <v>236</v>
      </c>
      <c r="G100" s="95" t="s">
        <v>237</v>
      </c>
      <c r="H100" s="88" t="s">
        <v>238</v>
      </c>
      <c r="I100" s="82" t="str">
        <f t="array" ref="I100">_xlfn.TEXTJOIN(",", TRUE, IF(Table4[study_id]=Table3[[#This Row],[study_id]], Table4[iso_code], ""))</f>
        <v>DZ</v>
      </c>
      <c r="J100" s="95">
        <f>COUNTIF(study_countries!A:A,A100)</f>
        <v>1</v>
      </c>
      <c r="K100" s="88" t="s">
        <v>223</v>
      </c>
      <c r="L100" s="88" t="s">
        <v>1061</v>
      </c>
      <c r="M100" s="88" t="s">
        <v>1062</v>
      </c>
      <c r="N100" s="88"/>
      <c r="O100" s="88"/>
      <c r="P100" s="88"/>
      <c r="Q100" s="95"/>
      <c r="R100" s="82"/>
      <c r="S100" s="88"/>
      <c r="T100" s="88"/>
      <c r="U100" s="88"/>
      <c r="V100" s="88"/>
      <c r="W100" s="88"/>
      <c r="X100" s="88"/>
      <c r="Y100" s="88"/>
      <c r="Z100" s="88"/>
      <c r="AA100" s="88"/>
      <c r="AB100" s="88" t="s">
        <v>66</v>
      </c>
      <c r="AC100" s="88" t="s">
        <v>67</v>
      </c>
      <c r="AD100" s="88" t="s">
        <v>88</v>
      </c>
      <c r="AE100" s="88" t="s">
        <v>64</v>
      </c>
      <c r="AF100" s="95" t="s">
        <v>64</v>
      </c>
      <c r="AG100" s="88" t="s">
        <v>65</v>
      </c>
      <c r="AH100" s="88"/>
      <c r="AI100" s="88" t="s">
        <v>89</v>
      </c>
      <c r="AJ100" s="88" t="s">
        <v>65</v>
      </c>
      <c r="AK100" s="88" t="s">
        <v>65</v>
      </c>
      <c r="AL100" s="88" t="s">
        <v>65</v>
      </c>
      <c r="AM100" s="88" t="s">
        <v>65</v>
      </c>
      <c r="AN100" s="88" t="s">
        <v>136</v>
      </c>
      <c r="AO100" s="88"/>
      <c r="AP100" s="88"/>
      <c r="AQ100" s="88" t="s">
        <v>1063</v>
      </c>
      <c r="AR100" s="88" t="s">
        <v>811</v>
      </c>
      <c r="AS100" s="88" t="s">
        <v>64</v>
      </c>
      <c r="AT100" s="88"/>
      <c r="AU100" s="88" t="s">
        <v>65</v>
      </c>
      <c r="AV100" s="96"/>
      <c r="AW100" s="88"/>
      <c r="AX100" s="88"/>
      <c r="AY100" s="97" t="s">
        <v>1064</v>
      </c>
      <c r="AZ100" s="98" t="s">
        <v>1065</v>
      </c>
    </row>
    <row r="101" spans="1:52" ht="125.25" customHeight="1">
      <c r="A101" s="81">
        <v>100</v>
      </c>
      <c r="B101" s="88" t="s">
        <v>1066</v>
      </c>
      <c r="C101" s="88" t="s">
        <v>751</v>
      </c>
      <c r="D101" s="88" t="s">
        <v>1067</v>
      </c>
      <c r="E101" s="95">
        <v>2022</v>
      </c>
      <c r="F101" s="88" t="s">
        <v>236</v>
      </c>
      <c r="G101" s="95" t="s">
        <v>807</v>
      </c>
      <c r="H101" s="88" t="s">
        <v>222</v>
      </c>
      <c r="I101" s="82" t="str">
        <f t="array" ref="I101">_xlfn.TEXTJOIN(",", TRUE, IF(Table4[study_id]=Table3[[#This Row],[study_id]], Table4[iso_code], ""))</f>
        <v>ET</v>
      </c>
      <c r="J101" s="95">
        <f>COUNTIF(study_countries!A:A,A101)</f>
        <v>1</v>
      </c>
      <c r="K101" s="88" t="s">
        <v>320</v>
      </c>
      <c r="L101" s="88" t="s">
        <v>1068</v>
      </c>
      <c r="M101" s="88" t="s">
        <v>1069</v>
      </c>
      <c r="N101" s="88">
        <v>2020</v>
      </c>
      <c r="O101" s="88">
        <v>2035</v>
      </c>
      <c r="P101" s="88"/>
      <c r="Q101" s="95"/>
      <c r="R101" s="82"/>
      <c r="S101" s="88"/>
      <c r="T101" s="88"/>
      <c r="U101" s="88"/>
      <c r="V101" s="88"/>
      <c r="W101" s="88"/>
      <c r="X101" s="88"/>
      <c r="Y101" s="88"/>
      <c r="Z101" s="88"/>
      <c r="AA101" s="88"/>
      <c r="AB101" s="88" t="s">
        <v>66</v>
      </c>
      <c r="AC101" s="88" t="s">
        <v>67</v>
      </c>
      <c r="AD101" s="88" t="s">
        <v>88</v>
      </c>
      <c r="AE101" s="88" t="s">
        <v>64</v>
      </c>
      <c r="AF101" s="95" t="s">
        <v>64</v>
      </c>
      <c r="AG101" s="88" t="s">
        <v>65</v>
      </c>
      <c r="AH101" s="88"/>
      <c r="AI101" s="88" t="s">
        <v>69</v>
      </c>
      <c r="AJ101" s="88" t="s">
        <v>65</v>
      </c>
      <c r="AK101" s="88" t="s">
        <v>65</v>
      </c>
      <c r="AL101" s="88" t="s">
        <v>65</v>
      </c>
      <c r="AM101" s="88" t="s">
        <v>64</v>
      </c>
      <c r="AN101" s="88" t="s">
        <v>65</v>
      </c>
      <c r="AO101" s="88"/>
      <c r="AP101" s="88"/>
      <c r="AQ101" s="88" t="s">
        <v>1070</v>
      </c>
      <c r="AR101" s="88" t="s">
        <v>199</v>
      </c>
      <c r="AS101" s="88" t="s">
        <v>64</v>
      </c>
      <c r="AT101" s="88"/>
      <c r="AU101" s="88" t="s">
        <v>65</v>
      </c>
      <c r="AV101" s="96"/>
      <c r="AW101" s="88"/>
      <c r="AX101" s="88"/>
      <c r="AY101" s="97" t="s">
        <v>1071</v>
      </c>
      <c r="AZ101" s="98" t="s">
        <v>1072</v>
      </c>
    </row>
    <row r="102" spans="1:52" ht="104.25" customHeight="1">
      <c r="A102" s="81">
        <v>101</v>
      </c>
      <c r="B102" s="88" t="s">
        <v>1073</v>
      </c>
      <c r="C102" s="88" t="s">
        <v>751</v>
      </c>
      <c r="D102" s="88" t="s">
        <v>1074</v>
      </c>
      <c r="E102" s="95">
        <v>2025</v>
      </c>
      <c r="F102" s="88" t="s">
        <v>236</v>
      </c>
      <c r="G102" s="95" t="s">
        <v>753</v>
      </c>
      <c r="H102" s="88" t="s">
        <v>222</v>
      </c>
      <c r="I102" s="82" t="str">
        <f t="array" ref="I102">_xlfn.TEXTJOIN(",", TRUE, IF(Table4[study_id]=Table3[[#This Row],[study_id]], Table4[iso_code], ""))</f>
        <v>EG</v>
      </c>
      <c r="J102" s="95">
        <f>COUNTIF(study_countries!A:A,A102)</f>
        <v>1</v>
      </c>
      <c r="K102" s="88" t="s">
        <v>320</v>
      </c>
      <c r="L102" s="88" t="s">
        <v>1075</v>
      </c>
      <c r="M102" s="88" t="s">
        <v>1076</v>
      </c>
      <c r="N102" s="88"/>
      <c r="O102" s="88"/>
      <c r="P102" s="88"/>
      <c r="Q102" s="95"/>
      <c r="R102" s="82"/>
      <c r="S102" s="88"/>
      <c r="T102" s="88"/>
      <c r="U102" s="88"/>
      <c r="V102" s="88"/>
      <c r="W102" s="88"/>
      <c r="X102" s="88"/>
      <c r="Y102" s="88"/>
      <c r="Z102" s="88"/>
      <c r="AA102" s="88"/>
      <c r="AB102" s="88" t="s">
        <v>66</v>
      </c>
      <c r="AC102" s="88" t="s">
        <v>67</v>
      </c>
      <c r="AD102" s="88" t="s">
        <v>88</v>
      </c>
      <c r="AE102" s="88" t="s">
        <v>64</v>
      </c>
      <c r="AF102" s="95" t="s">
        <v>64</v>
      </c>
      <c r="AG102" s="88" t="s">
        <v>65</v>
      </c>
      <c r="AH102" s="88"/>
      <c r="AI102" s="88" t="s">
        <v>69</v>
      </c>
      <c r="AJ102" s="88" t="s">
        <v>65</v>
      </c>
      <c r="AK102" s="88" t="s">
        <v>65</v>
      </c>
      <c r="AL102" s="88" t="s">
        <v>65</v>
      </c>
      <c r="AM102" s="88" t="s">
        <v>64</v>
      </c>
      <c r="AN102" s="88" t="s">
        <v>65</v>
      </c>
      <c r="AO102" s="88"/>
      <c r="AP102" s="88"/>
      <c r="AQ102" s="88" t="s">
        <v>1077</v>
      </c>
      <c r="AR102" s="88" t="s">
        <v>873</v>
      </c>
      <c r="AS102" s="88" t="s">
        <v>64</v>
      </c>
      <c r="AT102" s="88"/>
      <c r="AU102" s="88" t="s">
        <v>65</v>
      </c>
      <c r="AV102" s="96"/>
      <c r="AW102" s="88"/>
      <c r="AX102" s="88"/>
      <c r="AY102" s="97" t="s">
        <v>1078</v>
      </c>
      <c r="AZ102" s="98" t="s">
        <v>1079</v>
      </c>
    </row>
    <row r="103" spans="1:52" ht="111.75" customHeight="1">
      <c r="A103" s="81">
        <v>102</v>
      </c>
      <c r="B103" s="88" t="s">
        <v>1080</v>
      </c>
      <c r="C103" s="88" t="s">
        <v>1081</v>
      </c>
      <c r="D103" s="88" t="s">
        <v>1082</v>
      </c>
      <c r="E103" s="95">
        <v>2022</v>
      </c>
      <c r="F103" s="88" t="s">
        <v>236</v>
      </c>
      <c r="G103" s="95" t="s">
        <v>237</v>
      </c>
      <c r="H103" s="88" t="s">
        <v>238</v>
      </c>
      <c r="I103" s="82" t="str">
        <f t="array" ref="I103">_xlfn.TEXTJOIN(",", TRUE, IF(Table4[study_id]=Table3[[#This Row],[study_id]], Table4[iso_code], ""))</f>
        <v>SD</v>
      </c>
      <c r="J103" s="95">
        <f>COUNTIF(study_countries!A:A,A103)</f>
        <v>1</v>
      </c>
      <c r="K103" s="88" t="s">
        <v>320</v>
      </c>
      <c r="L103" s="88" t="s">
        <v>1083</v>
      </c>
      <c r="M103" s="88" t="s">
        <v>1084</v>
      </c>
      <c r="N103" s="88"/>
      <c r="O103" s="88"/>
      <c r="P103" s="88"/>
      <c r="Q103" s="95"/>
      <c r="R103" s="82"/>
      <c r="S103" s="88"/>
      <c r="T103" s="88"/>
      <c r="U103" s="88"/>
      <c r="V103" s="88"/>
      <c r="W103" s="88"/>
      <c r="X103" s="88"/>
      <c r="Y103" s="88"/>
      <c r="Z103" s="88"/>
      <c r="AA103" s="88"/>
      <c r="AB103" s="88" t="s">
        <v>66</v>
      </c>
      <c r="AC103" s="88" t="s">
        <v>67</v>
      </c>
      <c r="AD103" s="88" t="s">
        <v>88</v>
      </c>
      <c r="AE103" s="88" t="s">
        <v>64</v>
      </c>
      <c r="AF103" s="95" t="s">
        <v>65</v>
      </c>
      <c r="AG103" s="88" t="s">
        <v>65</v>
      </c>
      <c r="AH103" s="88"/>
      <c r="AI103" s="88" t="s">
        <v>89</v>
      </c>
      <c r="AJ103" s="88" t="s">
        <v>65</v>
      </c>
      <c r="AK103" s="88" t="s">
        <v>65</v>
      </c>
      <c r="AL103" s="88" t="s">
        <v>65</v>
      </c>
      <c r="AM103" s="88" t="s">
        <v>65</v>
      </c>
      <c r="AN103" s="88" t="s">
        <v>65</v>
      </c>
      <c r="AO103" s="88"/>
      <c r="AP103" s="88"/>
      <c r="AQ103" s="88" t="s">
        <v>1085</v>
      </c>
      <c r="AR103" s="88" t="s">
        <v>1086</v>
      </c>
      <c r="AS103" s="88" t="s">
        <v>65</v>
      </c>
      <c r="AT103" s="88"/>
      <c r="AU103" s="88" t="s">
        <v>65</v>
      </c>
      <c r="AV103" s="96"/>
      <c r="AW103" s="88"/>
      <c r="AX103" s="88"/>
      <c r="AY103" s="97" t="s">
        <v>1087</v>
      </c>
      <c r="AZ103" s="98" t="s">
        <v>1088</v>
      </c>
    </row>
    <row r="104" spans="1:52" ht="131.25" customHeight="1">
      <c r="A104" s="81">
        <v>103</v>
      </c>
      <c r="B104" s="88" t="s">
        <v>1089</v>
      </c>
      <c r="C104" s="88" t="s">
        <v>822</v>
      </c>
      <c r="D104" s="88" t="s">
        <v>1090</v>
      </c>
      <c r="E104" s="95">
        <v>2023</v>
      </c>
      <c r="F104" s="88" t="s">
        <v>236</v>
      </c>
      <c r="G104" s="95" t="s">
        <v>753</v>
      </c>
      <c r="H104" s="88" t="s">
        <v>222</v>
      </c>
      <c r="I104" s="82" t="str">
        <f t="array" ref="I104">_xlfn.TEXTJOIN(",", TRUE, IF(Table4[study_id]=Table3[[#This Row],[study_id]], Table4[iso_code], ""))</f>
        <v>CD</v>
      </c>
      <c r="J104" s="95">
        <f>COUNTIF(study_countries!A:A,A104)</f>
        <v>1</v>
      </c>
      <c r="K104" s="88" t="s">
        <v>271</v>
      </c>
      <c r="L104" s="88" t="s">
        <v>1091</v>
      </c>
      <c r="M104" s="88" t="s">
        <v>1092</v>
      </c>
      <c r="N104" s="88"/>
      <c r="O104" s="88"/>
      <c r="P104" s="88"/>
      <c r="Q104" s="95"/>
      <c r="R104" s="82"/>
      <c r="S104" s="88"/>
      <c r="T104" s="88"/>
      <c r="U104" s="88"/>
      <c r="V104" s="88"/>
      <c r="W104" s="88"/>
      <c r="X104" s="88"/>
      <c r="Y104" s="88"/>
      <c r="Z104" s="88"/>
      <c r="AA104" s="88"/>
      <c r="AB104" s="88" t="s">
        <v>66</v>
      </c>
      <c r="AC104" s="88" t="s">
        <v>67</v>
      </c>
      <c r="AD104" s="88" t="s">
        <v>88</v>
      </c>
      <c r="AE104" s="88" t="s">
        <v>64</v>
      </c>
      <c r="AF104" s="95" t="s">
        <v>64</v>
      </c>
      <c r="AG104" s="88" t="s">
        <v>65</v>
      </c>
      <c r="AH104" s="88"/>
      <c r="AI104" s="88" t="s">
        <v>69</v>
      </c>
      <c r="AJ104" s="88" t="s">
        <v>65</v>
      </c>
      <c r="AK104" s="88" t="s">
        <v>65</v>
      </c>
      <c r="AL104" s="88" t="s">
        <v>65</v>
      </c>
      <c r="AM104" s="88" t="s">
        <v>65</v>
      </c>
      <c r="AN104" s="88" t="s">
        <v>65</v>
      </c>
      <c r="AO104" s="88"/>
      <c r="AP104" s="88"/>
      <c r="AQ104" s="88" t="s">
        <v>1093</v>
      </c>
      <c r="AR104" s="88" t="s">
        <v>1094</v>
      </c>
      <c r="AS104" s="88" t="s">
        <v>65</v>
      </c>
      <c r="AT104" s="88"/>
      <c r="AU104" s="88" t="s">
        <v>65</v>
      </c>
      <c r="AV104" s="96"/>
      <c r="AW104" s="88"/>
      <c r="AX104" s="88"/>
      <c r="AY104" s="97" t="s">
        <v>1095</v>
      </c>
      <c r="AZ104" s="98" t="s">
        <v>1096</v>
      </c>
    </row>
    <row r="105" spans="1:52" ht="132" customHeight="1">
      <c r="A105" s="81">
        <v>104</v>
      </c>
      <c r="B105" s="92" t="s">
        <v>1097</v>
      </c>
      <c r="C105" s="92" t="s">
        <v>1098</v>
      </c>
      <c r="D105" s="92" t="s">
        <v>1099</v>
      </c>
      <c r="E105" s="95">
        <v>2021</v>
      </c>
      <c r="F105" s="92" t="s">
        <v>236</v>
      </c>
      <c r="G105" s="95" t="s">
        <v>237</v>
      </c>
      <c r="H105" s="92" t="s">
        <v>238</v>
      </c>
      <c r="I105" s="82" t="str">
        <f t="array" ref="I105">_xlfn.TEXTJOIN(",", TRUE, IF(Table4[study_id]=Table3[[#This Row],[study_id]], Table4[iso_code], ""))</f>
        <v>UG</v>
      </c>
      <c r="J105" s="92">
        <f>COUNTIF(study_countries!A:A,A105)</f>
        <v>1</v>
      </c>
      <c r="K105" s="92" t="s">
        <v>320</v>
      </c>
      <c r="L105" s="92" t="s">
        <v>1100</v>
      </c>
      <c r="M105" s="92" t="s">
        <v>1101</v>
      </c>
      <c r="N105" s="92"/>
      <c r="O105" s="92"/>
      <c r="P105" s="92"/>
      <c r="Q105" s="95"/>
      <c r="R105" s="82"/>
      <c r="S105" s="92"/>
      <c r="T105" s="92"/>
      <c r="U105" s="92"/>
      <c r="V105" s="92"/>
      <c r="W105" s="92"/>
      <c r="X105" s="92"/>
      <c r="Y105" s="92"/>
      <c r="Z105" s="92"/>
      <c r="AA105" s="92"/>
      <c r="AB105" s="88" t="s">
        <v>66</v>
      </c>
      <c r="AC105" s="92" t="s">
        <v>104</v>
      </c>
      <c r="AD105" s="92" t="s">
        <v>68</v>
      </c>
      <c r="AE105" s="92" t="s">
        <v>64</v>
      </c>
      <c r="AF105" s="92" t="s">
        <v>64</v>
      </c>
      <c r="AG105" s="92" t="s">
        <v>65</v>
      </c>
      <c r="AH105" s="92"/>
      <c r="AI105" s="88" t="s">
        <v>69</v>
      </c>
      <c r="AJ105" s="92" t="s">
        <v>65</v>
      </c>
      <c r="AK105" s="92" t="s">
        <v>65</v>
      </c>
      <c r="AL105" s="92" t="s">
        <v>65</v>
      </c>
      <c r="AM105" s="92" t="s">
        <v>64</v>
      </c>
      <c r="AN105" s="92" t="s">
        <v>65</v>
      </c>
      <c r="AO105" s="92"/>
      <c r="AP105" s="92"/>
      <c r="AQ105" s="92" t="s">
        <v>1102</v>
      </c>
      <c r="AR105" s="92" t="s">
        <v>1103</v>
      </c>
      <c r="AS105" s="92" t="s">
        <v>136</v>
      </c>
      <c r="AT105" s="92"/>
      <c r="AU105" s="92" t="s">
        <v>65</v>
      </c>
      <c r="AV105" s="92"/>
      <c r="AW105" s="92"/>
      <c r="AX105" s="92"/>
      <c r="AY105" s="92" t="s">
        <v>1104</v>
      </c>
      <c r="AZ105" s="94" t="s">
        <v>1105</v>
      </c>
    </row>
    <row r="106" spans="1:52" ht="102.75" customHeight="1">
      <c r="A106" s="81">
        <v>105</v>
      </c>
      <c r="B106" s="92" t="s">
        <v>1106</v>
      </c>
      <c r="C106" s="92" t="s">
        <v>751</v>
      </c>
      <c r="D106" s="92" t="s">
        <v>1107</v>
      </c>
      <c r="E106" s="95">
        <v>2023</v>
      </c>
      <c r="F106" s="92" t="s">
        <v>236</v>
      </c>
      <c r="G106" s="95" t="s">
        <v>753</v>
      </c>
      <c r="H106" s="92" t="s">
        <v>222</v>
      </c>
      <c r="I106" s="82" t="str">
        <f t="array" ref="I106">_xlfn.TEXTJOIN(",", TRUE, IF(Table4[study_id]=Table3[[#This Row],[study_id]], Table4[iso_code], ""))</f>
        <v>CM</v>
      </c>
      <c r="J106" s="92">
        <f>COUNTIF(study_countries!A:A,A106)</f>
        <v>1</v>
      </c>
      <c r="K106" s="92" t="s">
        <v>284</v>
      </c>
      <c r="L106" s="92" t="s">
        <v>1108</v>
      </c>
      <c r="M106" s="92" t="s">
        <v>1109</v>
      </c>
      <c r="N106" s="92"/>
      <c r="O106" s="92"/>
      <c r="P106" s="92"/>
      <c r="Q106" s="95"/>
      <c r="R106" s="82"/>
      <c r="S106" s="92"/>
      <c r="T106" s="92"/>
      <c r="U106" s="92"/>
      <c r="V106" s="92"/>
      <c r="W106" s="92"/>
      <c r="X106" s="92"/>
      <c r="Y106" s="92"/>
      <c r="Z106" s="92"/>
      <c r="AA106" s="92"/>
      <c r="AB106" s="88" t="s">
        <v>66</v>
      </c>
      <c r="AC106" s="92" t="s">
        <v>67</v>
      </c>
      <c r="AD106" s="92" t="s">
        <v>68</v>
      </c>
      <c r="AE106" s="92" t="s">
        <v>64</v>
      </c>
      <c r="AF106" s="92" t="s">
        <v>65</v>
      </c>
      <c r="AG106" s="92" t="s">
        <v>65</v>
      </c>
      <c r="AH106" s="92"/>
      <c r="AI106" s="88" t="s">
        <v>69</v>
      </c>
      <c r="AJ106" s="92" t="s">
        <v>65</v>
      </c>
      <c r="AK106" s="92" t="s">
        <v>65</v>
      </c>
      <c r="AL106" s="92" t="s">
        <v>65</v>
      </c>
      <c r="AM106" s="92" t="s">
        <v>64</v>
      </c>
      <c r="AN106" s="92" t="s">
        <v>65</v>
      </c>
      <c r="AO106" s="92"/>
      <c r="AP106" s="92"/>
      <c r="AQ106" s="92" t="s">
        <v>1110</v>
      </c>
      <c r="AR106" s="92" t="s">
        <v>1111</v>
      </c>
      <c r="AS106" s="92" t="s">
        <v>64</v>
      </c>
      <c r="AT106" s="92"/>
      <c r="AU106" s="92" t="s">
        <v>65</v>
      </c>
      <c r="AV106" s="92"/>
      <c r="AW106" s="92"/>
      <c r="AX106" s="92"/>
      <c r="AY106" s="93" t="s">
        <v>1112</v>
      </c>
      <c r="AZ106" s="94" t="s">
        <v>1113</v>
      </c>
    </row>
    <row r="107" spans="1:52" ht="122.25" customHeight="1">
      <c r="A107" s="81">
        <v>106</v>
      </c>
      <c r="B107" s="82" t="s">
        <v>1114</v>
      </c>
      <c r="C107" s="82" t="s">
        <v>294</v>
      </c>
      <c r="D107" s="82" t="s">
        <v>1115</v>
      </c>
      <c r="E107" s="82">
        <v>2026</v>
      </c>
      <c r="F107" s="82" t="s">
        <v>236</v>
      </c>
      <c r="G107" s="95" t="s">
        <v>237</v>
      </c>
      <c r="H107" s="92" t="s">
        <v>222</v>
      </c>
      <c r="I107" s="82" t="str">
        <f t="array" ref="I107">_xlfn.TEXTJOIN(",", TRUE, IF(Table4[study_id]=Table3[[#This Row],[study_id]], Table4[iso_code], ""))</f>
        <v>CD</v>
      </c>
      <c r="J107" s="92">
        <f>COUNTIF(study_countries!A:A,A107)</f>
        <v>1</v>
      </c>
      <c r="K107" s="82" t="s">
        <v>271</v>
      </c>
      <c r="L107" s="82" t="s">
        <v>1116</v>
      </c>
      <c r="M107" s="82" t="s">
        <v>1117</v>
      </c>
      <c r="N107" s="82">
        <v>2020</v>
      </c>
      <c r="O107" s="82">
        <v>2030</v>
      </c>
      <c r="P107" s="82"/>
      <c r="Q107" s="95"/>
      <c r="R107" s="82"/>
      <c r="S107" s="82"/>
      <c r="T107" s="82"/>
      <c r="U107" s="82"/>
      <c r="V107" s="82"/>
      <c r="W107" s="82"/>
      <c r="X107" s="82"/>
      <c r="Y107" s="82"/>
      <c r="Z107" s="82"/>
      <c r="AA107" s="82"/>
      <c r="AB107" s="88" t="s">
        <v>66</v>
      </c>
      <c r="AC107" s="82" t="s">
        <v>104</v>
      </c>
      <c r="AD107" s="82" t="s">
        <v>88</v>
      </c>
      <c r="AE107" s="82" t="s">
        <v>64</v>
      </c>
      <c r="AF107" s="82" t="s">
        <v>65</v>
      </c>
      <c r="AG107" s="82" t="s">
        <v>65</v>
      </c>
      <c r="AH107" s="82"/>
      <c r="AI107" s="82" t="s">
        <v>89</v>
      </c>
      <c r="AJ107" s="82" t="s">
        <v>65</v>
      </c>
      <c r="AK107" s="82" t="s">
        <v>65</v>
      </c>
      <c r="AL107" s="82" t="s">
        <v>65</v>
      </c>
      <c r="AM107" s="82" t="s">
        <v>136</v>
      </c>
      <c r="AN107" s="82" t="s">
        <v>65</v>
      </c>
      <c r="AO107" s="82"/>
      <c r="AP107" s="82"/>
      <c r="AQ107" s="82" t="s">
        <v>1118</v>
      </c>
      <c r="AR107" s="82" t="s">
        <v>1119</v>
      </c>
      <c r="AS107" s="82" t="s">
        <v>65</v>
      </c>
      <c r="AT107" s="82"/>
      <c r="AU107" s="82" t="s">
        <v>65</v>
      </c>
      <c r="AV107" s="82"/>
      <c r="AW107" s="82"/>
      <c r="AX107" s="82"/>
      <c r="AY107" s="83" t="s">
        <v>1120</v>
      </c>
      <c r="AZ107" s="87" t="s">
        <v>1121</v>
      </c>
    </row>
    <row r="108" spans="1:52" ht="84.75" customHeight="1">
      <c r="A108" s="81">
        <v>107</v>
      </c>
      <c r="B108" s="82" t="s">
        <v>1122</v>
      </c>
      <c r="C108" s="82" t="s">
        <v>751</v>
      </c>
      <c r="D108" s="82" t="s">
        <v>1123</v>
      </c>
      <c r="E108" s="82">
        <v>2016</v>
      </c>
      <c r="F108" s="82" t="s">
        <v>236</v>
      </c>
      <c r="G108" s="95" t="s">
        <v>753</v>
      </c>
      <c r="H108" s="82" t="s">
        <v>222</v>
      </c>
      <c r="I108" s="82" t="str" cm="1">
        <f t="array" ref="I108">_xlfn.TEXTJOIN(",", TRUE, IF(Table4[study_id]=Table3[[#This Row],[study_id]], Table4[iso_code], ""))</f>
        <v>TN</v>
      </c>
      <c r="J108" s="92">
        <f>COUNTIF(study_countries!A:A,A108)</f>
        <v>1</v>
      </c>
      <c r="K108" s="82" t="s">
        <v>223</v>
      </c>
      <c r="L108" s="82" t="s">
        <v>1124</v>
      </c>
      <c r="M108" s="82" t="s">
        <v>1125</v>
      </c>
      <c r="N108" s="82"/>
      <c r="O108" s="82"/>
      <c r="P108" s="82"/>
      <c r="Q108" s="95"/>
      <c r="R108" s="82"/>
      <c r="S108" s="82"/>
      <c r="T108" s="82"/>
      <c r="U108" s="82"/>
      <c r="V108" s="82"/>
      <c r="W108" s="82"/>
      <c r="X108" s="82"/>
      <c r="Y108" s="82"/>
      <c r="Z108" s="82"/>
      <c r="AA108" s="82"/>
      <c r="AB108" s="88" t="s">
        <v>66</v>
      </c>
      <c r="AC108" s="82" t="s">
        <v>67</v>
      </c>
      <c r="AD108" s="82" t="s">
        <v>88</v>
      </c>
      <c r="AE108" s="82" t="s">
        <v>64</v>
      </c>
      <c r="AF108" s="82" t="s">
        <v>64</v>
      </c>
      <c r="AG108" s="82" t="s">
        <v>65</v>
      </c>
      <c r="AH108" s="82"/>
      <c r="AI108" s="82" t="s">
        <v>69</v>
      </c>
      <c r="AJ108" s="82" t="s">
        <v>65</v>
      </c>
      <c r="AK108" s="82" t="s">
        <v>65</v>
      </c>
      <c r="AL108" s="82" t="s">
        <v>65</v>
      </c>
      <c r="AM108" s="82" t="s">
        <v>64</v>
      </c>
      <c r="AN108" s="82" t="s">
        <v>65</v>
      </c>
      <c r="AO108" s="82"/>
      <c r="AP108" s="82"/>
      <c r="AQ108" s="82" t="s">
        <v>1126</v>
      </c>
      <c r="AR108" s="82" t="s">
        <v>977</v>
      </c>
      <c r="AS108" s="82" t="s">
        <v>64</v>
      </c>
      <c r="AT108" s="82"/>
      <c r="AU108" s="82" t="s">
        <v>65</v>
      </c>
      <c r="AV108" s="82"/>
      <c r="AW108" s="82"/>
      <c r="AX108" s="82"/>
      <c r="AY108" s="83" t="s">
        <v>1127</v>
      </c>
      <c r="AZ108" s="87" t="s">
        <v>1128</v>
      </c>
    </row>
    <row r="109" spans="1:52" ht="78" customHeight="1">
      <c r="A109" s="81">
        <v>108</v>
      </c>
      <c r="B109" s="82" t="s">
        <v>1129</v>
      </c>
      <c r="C109" s="82" t="s">
        <v>822</v>
      </c>
      <c r="D109" s="82" t="s">
        <v>1130</v>
      </c>
      <c r="E109" s="82">
        <v>2022</v>
      </c>
      <c r="F109" s="82" t="s">
        <v>236</v>
      </c>
      <c r="G109" s="95" t="s">
        <v>753</v>
      </c>
      <c r="H109" s="82" t="s">
        <v>222</v>
      </c>
      <c r="I109" s="82" t="str" cm="1">
        <f t="array" ref="I109">_xlfn.TEXTJOIN(",", TRUE, IF(Table4[study_id]=Table3[[#This Row],[study_id]], Table4[iso_code], ""))</f>
        <v>SD</v>
      </c>
      <c r="J109" s="92">
        <f>COUNTIF(study_countries!A:A,A109)</f>
        <v>1</v>
      </c>
      <c r="K109" s="82" t="s">
        <v>320</v>
      </c>
      <c r="L109" s="82" t="s">
        <v>1131</v>
      </c>
      <c r="M109" s="82" t="s">
        <v>1132</v>
      </c>
      <c r="N109" s="82"/>
      <c r="O109" s="82"/>
      <c r="P109" s="82"/>
      <c r="Q109" s="95"/>
      <c r="R109" s="82"/>
      <c r="S109" s="82"/>
      <c r="T109" s="82"/>
      <c r="U109" s="82"/>
      <c r="V109" s="82"/>
      <c r="W109" s="82"/>
      <c r="X109" s="82"/>
      <c r="Y109" s="82"/>
      <c r="Z109" s="82"/>
      <c r="AA109" s="82"/>
      <c r="AB109" s="88" t="s">
        <v>66</v>
      </c>
      <c r="AC109" s="82" t="s">
        <v>67</v>
      </c>
      <c r="AD109" s="82" t="s">
        <v>88</v>
      </c>
      <c r="AE109" s="82" t="s">
        <v>64</v>
      </c>
      <c r="AF109" s="82" t="s">
        <v>64</v>
      </c>
      <c r="AG109" s="82" t="s">
        <v>65</v>
      </c>
      <c r="AH109" s="82"/>
      <c r="AI109" s="82" t="s">
        <v>69</v>
      </c>
      <c r="AJ109" s="82" t="s">
        <v>65</v>
      </c>
      <c r="AK109" s="82" t="s">
        <v>65</v>
      </c>
      <c r="AL109" s="82" t="s">
        <v>65</v>
      </c>
      <c r="AM109" s="82" t="s">
        <v>64</v>
      </c>
      <c r="AN109" s="82" t="s">
        <v>65</v>
      </c>
      <c r="AO109" s="82"/>
      <c r="AP109" s="82"/>
      <c r="AQ109" s="82" t="s">
        <v>1133</v>
      </c>
      <c r="AR109" s="82" t="s">
        <v>1134</v>
      </c>
      <c r="AS109" s="82" t="s">
        <v>136</v>
      </c>
      <c r="AT109" s="82"/>
      <c r="AU109" s="82" t="s">
        <v>65</v>
      </c>
      <c r="AV109" s="82"/>
      <c r="AW109" s="82"/>
      <c r="AX109" s="82"/>
      <c r="AY109" s="83" t="s">
        <v>1135</v>
      </c>
      <c r="AZ109" s="87" t="s">
        <v>1136</v>
      </c>
    </row>
    <row r="110" spans="1:52" ht="84.75" customHeight="1">
      <c r="A110" s="81">
        <v>109</v>
      </c>
      <c r="B110" s="82" t="s">
        <v>1137</v>
      </c>
      <c r="C110" s="82" t="s">
        <v>1138</v>
      </c>
      <c r="D110" s="82" t="s">
        <v>1139</v>
      </c>
      <c r="E110" s="82">
        <v>2023</v>
      </c>
      <c r="F110" s="82" t="s">
        <v>236</v>
      </c>
      <c r="G110" s="95" t="s">
        <v>807</v>
      </c>
      <c r="H110" s="82" t="s">
        <v>222</v>
      </c>
      <c r="I110" s="92" t="str">
        <f t="array" ref="I110">_xlfn.TEXTJOIN(",", TRUE, IF(Table4[study_id]=Table3[[#This Row],[study_id]], Table4[iso_code], ""))</f>
        <v>DZ</v>
      </c>
      <c r="J110" s="92">
        <f>COUNTIF(study_countries!A:A,A110)</f>
        <v>1</v>
      </c>
      <c r="K110" s="82" t="s">
        <v>223</v>
      </c>
      <c r="L110" s="82" t="s">
        <v>1140</v>
      </c>
      <c r="M110" s="82" t="s">
        <v>1141</v>
      </c>
      <c r="N110" s="82"/>
      <c r="O110" s="82"/>
      <c r="P110" s="82"/>
      <c r="Q110" s="95"/>
      <c r="R110" s="82"/>
      <c r="S110" s="82"/>
      <c r="T110" s="82"/>
      <c r="U110" s="82"/>
      <c r="V110" s="82"/>
      <c r="W110" s="82"/>
      <c r="X110" s="82"/>
      <c r="Y110" s="82"/>
      <c r="Z110" s="82"/>
      <c r="AA110" s="82"/>
      <c r="AB110" s="88" t="s">
        <v>66</v>
      </c>
      <c r="AC110" s="82" t="s">
        <v>104</v>
      </c>
      <c r="AD110" s="82" t="s">
        <v>88</v>
      </c>
      <c r="AE110" s="82" t="s">
        <v>64</v>
      </c>
      <c r="AF110" s="82" t="s">
        <v>64</v>
      </c>
      <c r="AG110" s="82" t="s">
        <v>65</v>
      </c>
      <c r="AH110" s="82"/>
      <c r="AI110" s="82" t="s">
        <v>89</v>
      </c>
      <c r="AJ110" s="82" t="s">
        <v>65</v>
      </c>
      <c r="AK110" s="82" t="s">
        <v>65</v>
      </c>
      <c r="AL110" s="82" t="s">
        <v>65</v>
      </c>
      <c r="AM110" s="82" t="s">
        <v>65</v>
      </c>
      <c r="AN110" s="82" t="s">
        <v>65</v>
      </c>
      <c r="AO110" s="82"/>
      <c r="AP110" s="82"/>
      <c r="AQ110" s="82" t="s">
        <v>1142</v>
      </c>
      <c r="AR110" s="82" t="s">
        <v>811</v>
      </c>
      <c r="AS110" s="82" t="s">
        <v>64</v>
      </c>
      <c r="AT110" s="82"/>
      <c r="AU110" s="82" t="s">
        <v>65</v>
      </c>
      <c r="AV110" s="82"/>
      <c r="AW110" s="82"/>
      <c r="AX110" s="82"/>
      <c r="AY110" s="83" t="s">
        <v>1143</v>
      </c>
      <c r="AZ110" s="87" t="s">
        <v>1144</v>
      </c>
    </row>
    <row r="111" spans="1:52" ht="109.5" customHeight="1">
      <c r="A111" s="81">
        <v>110</v>
      </c>
      <c r="B111" s="82" t="s">
        <v>1145</v>
      </c>
      <c r="C111" s="82" t="s">
        <v>386</v>
      </c>
      <c r="D111" s="82" t="s">
        <v>1146</v>
      </c>
      <c r="E111" s="82">
        <v>2024</v>
      </c>
      <c r="F111" s="82" t="s">
        <v>55</v>
      </c>
      <c r="G111" s="95" t="s">
        <v>129</v>
      </c>
      <c r="H111" s="82" t="s">
        <v>238</v>
      </c>
      <c r="I111" s="92" t="str">
        <f t="array" ref="I111">_xlfn.TEXTJOIN(",", TRUE, IF(Table4[study_id]=Table3[[#This Row],[study_id]], Table4[iso_code], ""))</f>
        <v>ZA</v>
      </c>
      <c r="J111" s="92">
        <f>COUNTIF(study_countries!A:A,A111)</f>
        <v>1</v>
      </c>
      <c r="K111" s="82" t="s">
        <v>271</v>
      </c>
      <c r="L111" s="82" t="s">
        <v>1147</v>
      </c>
      <c r="M111" s="82" t="s">
        <v>1148</v>
      </c>
      <c r="N111" s="82">
        <v>2015</v>
      </c>
      <c r="O111" s="82">
        <v>2040</v>
      </c>
      <c r="P111" s="82" t="s">
        <v>61</v>
      </c>
      <c r="Q111" s="95" t="s">
        <v>440</v>
      </c>
      <c r="R111" s="82" t="s">
        <v>194</v>
      </c>
      <c r="S111" s="88" t="s">
        <v>65</v>
      </c>
      <c r="T111" s="88" t="s">
        <v>65</v>
      </c>
      <c r="U111" s="88" t="s">
        <v>65</v>
      </c>
      <c r="V111" s="88" t="s">
        <v>65</v>
      </c>
      <c r="W111" s="88" t="s">
        <v>65</v>
      </c>
      <c r="X111" s="88" t="s">
        <v>65</v>
      </c>
      <c r="Y111" s="88" t="s">
        <v>65</v>
      </c>
      <c r="Z111" s="88" t="s">
        <v>65</v>
      </c>
      <c r="AA111" s="88" t="s">
        <v>65</v>
      </c>
      <c r="AB111" s="82" t="s">
        <v>66</v>
      </c>
      <c r="AC111" s="82" t="s">
        <v>67</v>
      </c>
      <c r="AD111" s="82" t="s">
        <v>88</v>
      </c>
      <c r="AE111" s="82" t="s">
        <v>64</v>
      </c>
      <c r="AF111" s="82" t="s">
        <v>65</v>
      </c>
      <c r="AG111" s="82" t="s">
        <v>65</v>
      </c>
      <c r="AH111" s="82" t="s">
        <v>65</v>
      </c>
      <c r="AI111" s="82" t="s">
        <v>89</v>
      </c>
      <c r="AJ111" s="82" t="s">
        <v>65</v>
      </c>
      <c r="AK111" s="82" t="s">
        <v>65</v>
      </c>
      <c r="AL111" s="82" t="s">
        <v>65</v>
      </c>
      <c r="AM111" s="82" t="s">
        <v>65</v>
      </c>
      <c r="AN111" s="82" t="s">
        <v>65</v>
      </c>
      <c r="AO111" s="82" t="s">
        <v>1149</v>
      </c>
      <c r="AP111" s="82" t="s">
        <v>1150</v>
      </c>
      <c r="AQ111" s="82" t="s">
        <v>790</v>
      </c>
      <c r="AR111" s="82" t="s">
        <v>617</v>
      </c>
      <c r="AS111" s="82" t="s">
        <v>64</v>
      </c>
      <c r="AT111" s="82"/>
      <c r="AU111" s="82" t="s">
        <v>65</v>
      </c>
      <c r="AV111" s="82" t="s">
        <v>75</v>
      </c>
      <c r="AW111" s="82" t="s">
        <v>65</v>
      </c>
      <c r="AX111" s="82"/>
      <c r="AY111" s="83" t="s">
        <v>1151</v>
      </c>
      <c r="AZ111" s="87" t="s">
        <v>620</v>
      </c>
    </row>
    <row r="112" spans="1:52" ht="111.75" customHeight="1">
      <c r="A112" s="81">
        <v>111</v>
      </c>
      <c r="B112" s="82" t="s">
        <v>1152</v>
      </c>
      <c r="C112" s="82" t="s">
        <v>1153</v>
      </c>
      <c r="D112" s="82" t="s">
        <v>1154</v>
      </c>
      <c r="E112" s="82">
        <v>2024</v>
      </c>
      <c r="F112" s="82" t="s">
        <v>236</v>
      </c>
      <c r="G112" s="82" t="s">
        <v>237</v>
      </c>
      <c r="H112" s="82" t="s">
        <v>238</v>
      </c>
      <c r="I112" s="82" t="str">
        <f t="array" ref="I112">_xlfn.TEXTJOIN(",", TRUE, IF(Table4[study_id]=Table3[[#This Row],[study_id]], Table4[iso_code], ""))</f>
        <v>ZA</v>
      </c>
      <c r="J112" s="82">
        <f>COUNTIF(study_countries!A:A,A112)</f>
        <v>1</v>
      </c>
      <c r="K112" s="82" t="s">
        <v>271</v>
      </c>
      <c r="L112" s="82" t="s">
        <v>1155</v>
      </c>
      <c r="M112" s="82" t="s">
        <v>1156</v>
      </c>
      <c r="N112" s="82"/>
      <c r="O112" s="82"/>
      <c r="P112" s="82"/>
      <c r="Q112" s="82"/>
      <c r="R112" s="82"/>
      <c r="S112" s="82"/>
      <c r="T112" s="82"/>
      <c r="U112" s="82"/>
      <c r="V112" s="82"/>
      <c r="W112" s="82"/>
      <c r="X112" s="82"/>
      <c r="Y112" s="82"/>
      <c r="Z112" s="82"/>
      <c r="AA112" s="82"/>
      <c r="AB112" s="82" t="s">
        <v>66</v>
      </c>
      <c r="AC112" s="82" t="s">
        <v>67</v>
      </c>
      <c r="AD112" s="82" t="s">
        <v>88</v>
      </c>
      <c r="AE112" s="82" t="s">
        <v>64</v>
      </c>
      <c r="AF112" s="82" t="s">
        <v>64</v>
      </c>
      <c r="AG112" s="82" t="s">
        <v>65</v>
      </c>
      <c r="AH112" s="82"/>
      <c r="AI112" s="82" t="s">
        <v>89</v>
      </c>
      <c r="AJ112" s="82" t="s">
        <v>65</v>
      </c>
      <c r="AK112" s="82" t="s">
        <v>65</v>
      </c>
      <c r="AL112" s="82" t="s">
        <v>65</v>
      </c>
      <c r="AM112" s="82" t="s">
        <v>65</v>
      </c>
      <c r="AN112" s="82" t="s">
        <v>65</v>
      </c>
      <c r="AO112" s="82"/>
      <c r="AP112" s="82"/>
      <c r="AQ112" s="82" t="s">
        <v>1157</v>
      </c>
      <c r="AR112" s="82" t="s">
        <v>1158</v>
      </c>
      <c r="AS112" s="82" t="s">
        <v>65</v>
      </c>
      <c r="AT112" s="82"/>
      <c r="AU112" s="82" t="s">
        <v>65</v>
      </c>
      <c r="AV112" s="82"/>
      <c r="AW112" s="82"/>
      <c r="AX112" s="82"/>
      <c r="AY112" s="22" t="s">
        <v>1159</v>
      </c>
      <c r="AZ112" s="87" t="s">
        <v>1160</v>
      </c>
    </row>
    <row r="113" spans="1:52" ht="92.25" customHeight="1">
      <c r="A113" s="101">
        <v>112</v>
      </c>
      <c r="B113" s="92" t="s">
        <v>1161</v>
      </c>
      <c r="C113" s="92" t="s">
        <v>892</v>
      </c>
      <c r="D113" s="92" t="s">
        <v>1162</v>
      </c>
      <c r="E113" s="82">
        <v>2017</v>
      </c>
      <c r="F113" s="92" t="s">
        <v>55</v>
      </c>
      <c r="G113" s="82" t="s">
        <v>129</v>
      </c>
      <c r="H113" s="82" t="s">
        <v>238</v>
      </c>
      <c r="I113" s="82" t="str">
        <f t="array" ref="I113">_xlfn.TEXTJOIN(",", TRUE, IF(Table4[study_id]=Table3[[#This Row],[study_id]], Table4[iso_code], ""))</f>
        <v>GH</v>
      </c>
      <c r="J113" s="92">
        <f>COUNTIF(study_countries!A:A,A113)</f>
        <v>1</v>
      </c>
      <c r="K113" s="92" t="s">
        <v>248</v>
      </c>
      <c r="L113" s="92" t="s">
        <v>1163</v>
      </c>
      <c r="M113" s="92" t="s">
        <v>1164</v>
      </c>
      <c r="N113" s="92">
        <v>2010</v>
      </c>
      <c r="O113" s="92">
        <v>2050</v>
      </c>
      <c r="P113" s="82" t="s">
        <v>61</v>
      </c>
      <c r="Q113" s="95" t="s">
        <v>84</v>
      </c>
      <c r="R113" s="82" t="s">
        <v>63</v>
      </c>
      <c r="S113" s="82" t="s">
        <v>64</v>
      </c>
      <c r="T113" s="82" t="s">
        <v>64</v>
      </c>
      <c r="U113" s="82" t="s">
        <v>64</v>
      </c>
      <c r="V113" s="82" t="s">
        <v>64</v>
      </c>
      <c r="W113" s="82" t="s">
        <v>65</v>
      </c>
      <c r="X113" s="82" t="s">
        <v>65</v>
      </c>
      <c r="Y113" s="82" t="s">
        <v>64</v>
      </c>
      <c r="Z113" s="82" t="s">
        <v>65</v>
      </c>
      <c r="AA113" s="82" t="s">
        <v>64</v>
      </c>
      <c r="AB113" s="82" t="s">
        <v>66</v>
      </c>
      <c r="AC113" s="82" t="s">
        <v>104</v>
      </c>
      <c r="AD113" s="82" t="s">
        <v>88</v>
      </c>
      <c r="AE113" s="82" t="s">
        <v>64</v>
      </c>
      <c r="AF113" s="82" t="s">
        <v>64</v>
      </c>
      <c r="AG113" s="82" t="s">
        <v>65</v>
      </c>
      <c r="AH113" s="82" t="s">
        <v>65</v>
      </c>
      <c r="AI113" s="82" t="s">
        <v>89</v>
      </c>
      <c r="AJ113" s="82" t="s">
        <v>65</v>
      </c>
      <c r="AK113" s="82" t="s">
        <v>65</v>
      </c>
      <c r="AL113" s="82" t="s">
        <v>65</v>
      </c>
      <c r="AM113" s="82" t="s">
        <v>64</v>
      </c>
      <c r="AN113" s="82" t="s">
        <v>64</v>
      </c>
      <c r="AO113" s="92" t="s">
        <v>1165</v>
      </c>
      <c r="AP113" s="92" t="s">
        <v>1166</v>
      </c>
      <c r="AQ113" s="92" t="s">
        <v>473</v>
      </c>
      <c r="AR113" s="92" t="s">
        <v>474</v>
      </c>
      <c r="AS113" s="88" t="s">
        <v>65</v>
      </c>
      <c r="AT113" s="92"/>
      <c r="AU113" s="92" t="s">
        <v>64</v>
      </c>
      <c r="AV113" s="92" t="s">
        <v>75</v>
      </c>
      <c r="AW113" s="92" t="s">
        <v>65</v>
      </c>
      <c r="AX113" s="92"/>
      <c r="AY113" s="102" t="s">
        <v>1167</v>
      </c>
      <c r="AZ113" s="103" t="s">
        <v>1168</v>
      </c>
    </row>
    <row r="114" spans="1:52" ht="102.75" customHeight="1">
      <c r="A114" s="81">
        <v>113</v>
      </c>
      <c r="B114" s="82" t="s">
        <v>1169</v>
      </c>
      <c r="C114" s="82" t="s">
        <v>751</v>
      </c>
      <c r="D114" s="82" t="s">
        <v>1170</v>
      </c>
      <c r="E114" s="82">
        <v>2024</v>
      </c>
      <c r="F114" s="82" t="s">
        <v>236</v>
      </c>
      <c r="G114" s="82" t="s">
        <v>593</v>
      </c>
      <c r="H114" s="82" t="s">
        <v>222</v>
      </c>
      <c r="I114" s="82" t="str">
        <f t="array" ref="I114">_xlfn.TEXTJOIN(",", TRUE, IF(Table4[study_id]=Table3[[#This Row],[study_id]], Table4[iso_code], ""))</f>
        <v>ET</v>
      </c>
      <c r="J114" s="82">
        <f>COUNTIF(study_countries!A:A,A114)</f>
        <v>1</v>
      </c>
      <c r="K114" s="82" t="s">
        <v>320</v>
      </c>
      <c r="L114" s="82" t="s">
        <v>1171</v>
      </c>
      <c r="M114" s="82" t="s">
        <v>1172</v>
      </c>
      <c r="N114" s="82"/>
      <c r="O114" s="82"/>
      <c r="P114" s="82"/>
      <c r="Q114" s="95"/>
      <c r="R114" s="82"/>
      <c r="S114" s="82"/>
      <c r="T114" s="82"/>
      <c r="U114" s="82"/>
      <c r="V114" s="82"/>
      <c r="W114" s="82"/>
      <c r="X114" s="82"/>
      <c r="Y114" s="82"/>
      <c r="Z114" s="82"/>
      <c r="AA114" s="82"/>
      <c r="AB114" s="82" t="s">
        <v>66</v>
      </c>
      <c r="AC114" s="82" t="s">
        <v>67</v>
      </c>
      <c r="AD114" s="82" t="s">
        <v>88</v>
      </c>
      <c r="AE114" s="82" t="s">
        <v>64</v>
      </c>
      <c r="AF114" s="82" t="s">
        <v>64</v>
      </c>
      <c r="AG114" s="82" t="s">
        <v>65</v>
      </c>
      <c r="AH114" s="82"/>
      <c r="AI114" s="82" t="s">
        <v>69</v>
      </c>
      <c r="AJ114" s="82" t="s">
        <v>65</v>
      </c>
      <c r="AK114" s="82" t="s">
        <v>65</v>
      </c>
      <c r="AL114" s="82" t="s">
        <v>65</v>
      </c>
      <c r="AM114" s="82" t="s">
        <v>64</v>
      </c>
      <c r="AN114" s="82" t="s">
        <v>65</v>
      </c>
      <c r="AO114" s="82"/>
      <c r="AP114" s="82"/>
      <c r="AQ114" s="82" t="s">
        <v>1173</v>
      </c>
      <c r="AR114" s="82" t="s">
        <v>199</v>
      </c>
      <c r="AS114" s="88" t="s">
        <v>64</v>
      </c>
      <c r="AT114" s="82"/>
      <c r="AU114" s="82" t="s">
        <v>65</v>
      </c>
      <c r="AV114" s="82"/>
      <c r="AW114" s="82"/>
      <c r="AX114" s="82"/>
      <c r="AY114" s="22" t="s">
        <v>1174</v>
      </c>
      <c r="AZ114" s="104" t="s">
        <v>1175</v>
      </c>
    </row>
    <row r="115" spans="1:52" ht="87.75" customHeight="1">
      <c r="A115" s="81">
        <v>114</v>
      </c>
      <c r="B115" s="82" t="s">
        <v>1176</v>
      </c>
      <c r="C115" s="82" t="s">
        <v>751</v>
      </c>
      <c r="D115" s="82" t="s">
        <v>1177</v>
      </c>
      <c r="E115" s="82">
        <v>2019</v>
      </c>
      <c r="F115" s="82" t="s">
        <v>236</v>
      </c>
      <c r="G115" s="82" t="s">
        <v>593</v>
      </c>
      <c r="H115" s="82" t="s">
        <v>222</v>
      </c>
      <c r="I115" s="82" t="str">
        <f t="array" ref="I115">_xlfn.TEXTJOIN(",", TRUE, IF(Table4[study_id]=Table3[[#This Row],[study_id]], Table4[iso_code], ""))</f>
        <v>NG</v>
      </c>
      <c r="J115" s="82">
        <f>COUNTIF(study_countries!A:A,A115)</f>
        <v>1</v>
      </c>
      <c r="K115" s="82" t="s">
        <v>248</v>
      </c>
      <c r="L115" s="82" t="s">
        <v>1178</v>
      </c>
      <c r="M115" s="82" t="s">
        <v>1179</v>
      </c>
      <c r="N115" s="82"/>
      <c r="O115" s="82"/>
      <c r="P115" s="82"/>
      <c r="Q115" s="95"/>
      <c r="R115" s="82"/>
      <c r="S115" s="82"/>
      <c r="T115" s="82"/>
      <c r="U115" s="82"/>
      <c r="V115" s="82"/>
      <c r="W115" s="82"/>
      <c r="X115" s="82"/>
      <c r="Y115" s="82"/>
      <c r="Z115" s="82"/>
      <c r="AA115" s="82"/>
      <c r="AB115" s="82" t="s">
        <v>66</v>
      </c>
      <c r="AC115" s="82" t="s">
        <v>67</v>
      </c>
      <c r="AD115" s="82" t="s">
        <v>88</v>
      </c>
      <c r="AE115" s="82" t="s">
        <v>64</v>
      </c>
      <c r="AF115" s="82" t="s">
        <v>64</v>
      </c>
      <c r="AG115" s="82" t="s">
        <v>65</v>
      </c>
      <c r="AH115" s="82"/>
      <c r="AI115" s="82" t="s">
        <v>69</v>
      </c>
      <c r="AJ115" s="82" t="s">
        <v>65</v>
      </c>
      <c r="AK115" s="82" t="s">
        <v>65</v>
      </c>
      <c r="AL115" s="82" t="s">
        <v>65</v>
      </c>
      <c r="AM115" s="82" t="s">
        <v>64</v>
      </c>
      <c r="AN115" s="82" t="s">
        <v>65</v>
      </c>
      <c r="AO115" s="82"/>
      <c r="AP115" s="82"/>
      <c r="AQ115" s="82" t="s">
        <v>1180</v>
      </c>
      <c r="AR115" s="82" t="s">
        <v>1181</v>
      </c>
      <c r="AS115" s="88" t="s">
        <v>136</v>
      </c>
      <c r="AT115" s="82"/>
      <c r="AU115" s="82" t="s">
        <v>65</v>
      </c>
      <c r="AV115" s="82"/>
      <c r="AW115" s="82"/>
      <c r="AX115" s="82"/>
      <c r="AY115" s="22" t="s">
        <v>1182</v>
      </c>
      <c r="AZ115" s="104" t="s">
        <v>1183</v>
      </c>
    </row>
    <row r="116" spans="1:52" ht="93" customHeight="1">
      <c r="A116" s="81">
        <v>115</v>
      </c>
      <c r="B116" s="82" t="s">
        <v>1184</v>
      </c>
      <c r="C116" s="82" t="s">
        <v>1185</v>
      </c>
      <c r="D116" s="82" t="s">
        <v>1186</v>
      </c>
      <c r="E116" s="82">
        <v>2020</v>
      </c>
      <c r="F116" s="82" t="s">
        <v>236</v>
      </c>
      <c r="G116" s="82" t="s">
        <v>807</v>
      </c>
      <c r="H116" s="82" t="s">
        <v>222</v>
      </c>
      <c r="I116" s="82" t="str" cm="1">
        <f t="array" ref="I116">_xlfn.TEXTJOIN(",", TRUE, IF(Table4[study_id]=Table3[[#This Row],[study_id]], Table4[iso_code], ""))</f>
        <v>MW</v>
      </c>
      <c r="J116" s="82">
        <f>COUNTIF(study_countries!A:A,A116)</f>
        <v>1</v>
      </c>
      <c r="K116" s="82" t="s">
        <v>271</v>
      </c>
      <c r="L116" s="82" t="s">
        <v>1187</v>
      </c>
      <c r="M116" s="82" t="s">
        <v>1188</v>
      </c>
      <c r="N116" s="82"/>
      <c r="O116" s="82"/>
      <c r="P116" s="82"/>
      <c r="Q116" s="95"/>
      <c r="R116" s="82"/>
      <c r="S116" s="82"/>
      <c r="T116" s="82"/>
      <c r="U116" s="82"/>
      <c r="V116" s="82"/>
      <c r="W116" s="82"/>
      <c r="X116" s="82"/>
      <c r="Y116" s="82"/>
      <c r="Z116" s="82"/>
      <c r="AA116" s="82"/>
      <c r="AB116" s="82" t="s">
        <v>66</v>
      </c>
      <c r="AC116" s="82" t="s">
        <v>67</v>
      </c>
      <c r="AD116" s="82" t="s">
        <v>88</v>
      </c>
      <c r="AE116" s="82" t="s">
        <v>64</v>
      </c>
      <c r="AF116" s="82" t="s">
        <v>65</v>
      </c>
      <c r="AG116" s="82" t="s">
        <v>65</v>
      </c>
      <c r="AH116" s="82"/>
      <c r="AI116" s="82" t="s">
        <v>89</v>
      </c>
      <c r="AJ116" s="82" t="s">
        <v>65</v>
      </c>
      <c r="AK116" s="82" t="s">
        <v>65</v>
      </c>
      <c r="AL116" s="82" t="s">
        <v>65</v>
      </c>
      <c r="AM116" s="82" t="s">
        <v>64</v>
      </c>
      <c r="AN116" s="82" t="s">
        <v>65</v>
      </c>
      <c r="AO116" s="82"/>
      <c r="AP116" s="82"/>
      <c r="AQ116" s="82" t="s">
        <v>1189</v>
      </c>
      <c r="AR116" s="82" t="s">
        <v>1190</v>
      </c>
      <c r="AS116" s="88" t="s">
        <v>64</v>
      </c>
      <c r="AT116" s="82"/>
      <c r="AU116" s="82" t="s">
        <v>65</v>
      </c>
      <c r="AV116" s="82"/>
      <c r="AW116" s="82"/>
      <c r="AX116" s="82"/>
      <c r="AY116" s="22" t="s">
        <v>1191</v>
      </c>
      <c r="AZ116" s="104" t="s">
        <v>1192</v>
      </c>
    </row>
    <row r="117" spans="1:52" ht="75.75" customHeight="1">
      <c r="A117" s="81">
        <v>116</v>
      </c>
      <c r="B117" s="82" t="s">
        <v>1193</v>
      </c>
      <c r="C117" s="82" t="s">
        <v>1194</v>
      </c>
      <c r="D117" s="82" t="s">
        <v>1195</v>
      </c>
      <c r="E117" s="82">
        <v>2020</v>
      </c>
      <c r="F117" s="82" t="s">
        <v>236</v>
      </c>
      <c r="G117" s="82" t="s">
        <v>129</v>
      </c>
      <c r="H117" s="82" t="s">
        <v>238</v>
      </c>
      <c r="I117" s="82" t="str" cm="1">
        <f t="array" ref="I117">_xlfn.TEXTJOIN(",", TRUE, IF(Table4[study_id]=Table3[[#This Row],[study_id]], Table4[iso_code], ""))</f>
        <v>MA</v>
      </c>
      <c r="J117" s="82">
        <f>COUNTIF(study_countries!A:A,A117)</f>
        <v>1</v>
      </c>
      <c r="K117" s="82" t="s">
        <v>223</v>
      </c>
      <c r="L117" s="82" t="s">
        <v>1196</v>
      </c>
      <c r="M117" s="82" t="s">
        <v>1197</v>
      </c>
      <c r="N117" s="82">
        <v>2009</v>
      </c>
      <c r="O117" s="82">
        <v>2030</v>
      </c>
      <c r="P117" s="82"/>
      <c r="Q117" s="95"/>
      <c r="R117" s="82"/>
      <c r="S117" s="82"/>
      <c r="T117" s="82"/>
      <c r="U117" s="82"/>
      <c r="V117" s="82"/>
      <c r="W117" s="82"/>
      <c r="X117" s="82"/>
      <c r="Y117" s="82"/>
      <c r="Z117" s="82"/>
      <c r="AA117" s="82"/>
      <c r="AB117" s="82" t="s">
        <v>66</v>
      </c>
      <c r="AC117" s="82" t="s">
        <v>67</v>
      </c>
      <c r="AD117" s="82" t="s">
        <v>88</v>
      </c>
      <c r="AE117" s="82" t="s">
        <v>64</v>
      </c>
      <c r="AF117" s="82" t="s">
        <v>64</v>
      </c>
      <c r="AG117" s="82" t="s">
        <v>65</v>
      </c>
      <c r="AH117" s="82"/>
      <c r="AI117" s="82" t="s">
        <v>89</v>
      </c>
      <c r="AJ117" s="82" t="s">
        <v>65</v>
      </c>
      <c r="AK117" s="82" t="s">
        <v>65</v>
      </c>
      <c r="AL117" s="82" t="s">
        <v>65</v>
      </c>
      <c r="AM117" s="82" t="s">
        <v>65</v>
      </c>
      <c r="AN117" s="82" t="s">
        <v>65</v>
      </c>
      <c r="AO117" s="82"/>
      <c r="AP117" s="82"/>
      <c r="AQ117" s="82" t="s">
        <v>1198</v>
      </c>
      <c r="AR117" s="82" t="s">
        <v>518</v>
      </c>
      <c r="AS117" s="88" t="s">
        <v>64</v>
      </c>
      <c r="AT117" s="82"/>
      <c r="AU117" s="82" t="s">
        <v>65</v>
      </c>
      <c r="AV117" s="82"/>
      <c r="AW117" s="82"/>
      <c r="AX117" s="82"/>
      <c r="AY117" s="22" t="s">
        <v>1199</v>
      </c>
      <c r="AZ117" s="104" t="s">
        <v>1200</v>
      </c>
    </row>
    <row r="118" spans="1:52" ht="84.75" customHeight="1">
      <c r="A118" s="81">
        <v>117</v>
      </c>
      <c r="B118" s="82" t="s">
        <v>1201</v>
      </c>
      <c r="C118" s="82" t="s">
        <v>751</v>
      </c>
      <c r="D118" s="82" t="s">
        <v>1202</v>
      </c>
      <c r="E118" s="82">
        <v>2021</v>
      </c>
      <c r="F118" s="82" t="s">
        <v>236</v>
      </c>
      <c r="G118" s="82" t="s">
        <v>753</v>
      </c>
      <c r="H118" s="82" t="s">
        <v>222</v>
      </c>
      <c r="I118" s="82" t="str" cm="1">
        <f t="array" ref="I118">_xlfn.TEXTJOIN(",", TRUE, IF(Table4[study_id]=Table3[[#This Row],[study_id]], Table4[iso_code], ""))</f>
        <v>SO</v>
      </c>
      <c r="J118" s="82">
        <f>COUNTIF(study_countries!A:A,A118)</f>
        <v>1</v>
      </c>
      <c r="K118" s="82" t="s">
        <v>320</v>
      </c>
      <c r="L118" s="82" t="s">
        <v>1203</v>
      </c>
      <c r="M118" s="82" t="s">
        <v>1204</v>
      </c>
      <c r="N118" s="82"/>
      <c r="O118" s="82"/>
      <c r="P118" s="82"/>
      <c r="Q118" s="82"/>
      <c r="R118" s="82"/>
      <c r="S118" s="82"/>
      <c r="T118" s="82"/>
      <c r="U118" s="82"/>
      <c r="V118" s="82"/>
      <c r="W118" s="82"/>
      <c r="X118" s="82"/>
      <c r="Y118" s="82"/>
      <c r="Z118" s="82"/>
      <c r="AA118" s="82"/>
      <c r="AB118" s="82" t="s">
        <v>66</v>
      </c>
      <c r="AC118" s="82" t="s">
        <v>67</v>
      </c>
      <c r="AD118" s="82" t="s">
        <v>88</v>
      </c>
      <c r="AE118" s="82" t="s">
        <v>64</v>
      </c>
      <c r="AF118" s="82" t="s">
        <v>64</v>
      </c>
      <c r="AG118" s="82" t="s">
        <v>65</v>
      </c>
      <c r="AH118" s="82"/>
      <c r="AI118" s="82" t="s">
        <v>69</v>
      </c>
      <c r="AJ118" s="82" t="s">
        <v>65</v>
      </c>
      <c r="AK118" s="82" t="s">
        <v>65</v>
      </c>
      <c r="AL118" s="82" t="s">
        <v>65</v>
      </c>
      <c r="AM118" s="82" t="s">
        <v>64</v>
      </c>
      <c r="AN118" s="82" t="s">
        <v>65</v>
      </c>
      <c r="AO118" s="82"/>
      <c r="AP118" s="82"/>
      <c r="AQ118" s="82" t="s">
        <v>1205</v>
      </c>
      <c r="AR118" s="82" t="s">
        <v>726</v>
      </c>
      <c r="AS118" s="88" t="s">
        <v>65</v>
      </c>
      <c r="AT118" s="82"/>
      <c r="AU118" s="82" t="s">
        <v>65</v>
      </c>
      <c r="AV118" s="82"/>
      <c r="AW118" s="82"/>
      <c r="AX118" s="82"/>
      <c r="AY118" s="22" t="s">
        <v>1206</v>
      </c>
      <c r="AZ118" s="104" t="s">
        <v>1207</v>
      </c>
    </row>
    <row r="119" spans="1:52" ht="95.25" customHeight="1">
      <c r="A119" s="81">
        <v>118</v>
      </c>
      <c r="B119" s="82" t="s">
        <v>1208</v>
      </c>
      <c r="C119" s="82" t="s">
        <v>386</v>
      </c>
      <c r="D119" s="82" t="s">
        <v>1209</v>
      </c>
      <c r="E119" s="82">
        <v>2023</v>
      </c>
      <c r="F119" s="82" t="s">
        <v>55</v>
      </c>
      <c r="G119" s="82" t="s">
        <v>129</v>
      </c>
      <c r="H119" s="82" t="s">
        <v>238</v>
      </c>
      <c r="I119" s="82" t="str" cm="1">
        <f t="array" ref="I119">_xlfn.TEXTJOIN(",", TRUE, IF(Table4[study_id]=Table3[[#This Row],[study_id]], Table4[iso_code], ""))</f>
        <v>CM</v>
      </c>
      <c r="J119" s="82">
        <f>COUNTIF(study_countries!A:A,A119)</f>
        <v>1</v>
      </c>
      <c r="K119" s="82" t="s">
        <v>320</v>
      </c>
      <c r="L119" s="82" t="s">
        <v>1210</v>
      </c>
      <c r="M119" s="82" t="s">
        <v>1211</v>
      </c>
      <c r="N119" s="82">
        <v>2016</v>
      </c>
      <c r="O119" s="82">
        <v>2045</v>
      </c>
      <c r="P119" s="82" t="s">
        <v>61</v>
      </c>
      <c r="Q119" s="82" t="s">
        <v>440</v>
      </c>
      <c r="R119" s="82" t="s">
        <v>194</v>
      </c>
      <c r="S119" s="82" t="s">
        <v>65</v>
      </c>
      <c r="T119" s="82" t="s">
        <v>65</v>
      </c>
      <c r="U119" s="82" t="s">
        <v>65</v>
      </c>
      <c r="V119" s="82" t="s">
        <v>64</v>
      </c>
      <c r="W119" s="82" t="s">
        <v>65</v>
      </c>
      <c r="X119" s="82" t="s">
        <v>65</v>
      </c>
      <c r="Y119" s="82" t="s">
        <v>64</v>
      </c>
      <c r="Z119" s="82" t="s">
        <v>65</v>
      </c>
      <c r="AA119" s="82" t="s">
        <v>65</v>
      </c>
      <c r="AB119" s="82" t="s">
        <v>146</v>
      </c>
      <c r="AC119" s="82" t="s">
        <v>67</v>
      </c>
      <c r="AD119" s="82" t="s">
        <v>88</v>
      </c>
      <c r="AE119" s="82" t="s">
        <v>64</v>
      </c>
      <c r="AF119" s="82" t="s">
        <v>64</v>
      </c>
      <c r="AG119" s="82" t="s">
        <v>64</v>
      </c>
      <c r="AH119" s="82" t="s">
        <v>65</v>
      </c>
      <c r="AI119" s="82" t="s">
        <v>89</v>
      </c>
      <c r="AJ119" s="82" t="s">
        <v>65</v>
      </c>
      <c r="AK119" s="82" t="s">
        <v>64</v>
      </c>
      <c r="AL119" s="82" t="s">
        <v>64</v>
      </c>
      <c r="AM119" s="82" t="s">
        <v>65</v>
      </c>
      <c r="AN119" s="82" t="s">
        <v>64</v>
      </c>
      <c r="AO119" s="82" t="s">
        <v>1212</v>
      </c>
      <c r="AP119" s="82" t="s">
        <v>1213</v>
      </c>
      <c r="AQ119" s="82" t="s">
        <v>1214</v>
      </c>
      <c r="AR119" s="82" t="s">
        <v>1215</v>
      </c>
      <c r="AS119" s="88" t="s">
        <v>65</v>
      </c>
      <c r="AT119" s="82"/>
      <c r="AU119" s="82" t="s">
        <v>65</v>
      </c>
      <c r="AV119" s="82" t="s">
        <v>75</v>
      </c>
      <c r="AW119" s="82" t="s">
        <v>65</v>
      </c>
      <c r="AX119" s="82"/>
      <c r="AY119" s="22" t="s">
        <v>1216</v>
      </c>
      <c r="AZ119" s="104" t="s">
        <v>1217</v>
      </c>
    </row>
    <row r="120" spans="1:52" ht="99" customHeight="1">
      <c r="A120" s="81">
        <v>119</v>
      </c>
      <c r="B120" s="82" t="s">
        <v>1218</v>
      </c>
      <c r="C120" s="82" t="s">
        <v>269</v>
      </c>
      <c r="D120" s="82" t="s">
        <v>1219</v>
      </c>
      <c r="E120" s="82">
        <v>2022</v>
      </c>
      <c r="F120" s="82" t="s">
        <v>55</v>
      </c>
      <c r="G120" s="82" t="s">
        <v>129</v>
      </c>
      <c r="H120" s="82" t="s">
        <v>238</v>
      </c>
      <c r="I120" s="82" t="str" cm="1">
        <f t="array" ref="I120">_xlfn.TEXTJOIN(",", TRUE, IF(Table4[study_id]=Table3[[#This Row],[study_id]], Table4[iso_code], ""))</f>
        <v>ET</v>
      </c>
      <c r="J120" s="82">
        <f>COUNTIF(study_countries!A:A,A120)</f>
        <v>1</v>
      </c>
      <c r="K120" s="82" t="s">
        <v>320</v>
      </c>
      <c r="L120" s="82" t="s">
        <v>1220</v>
      </c>
      <c r="M120" s="82" t="s">
        <v>1221</v>
      </c>
      <c r="N120" s="82">
        <v>2015</v>
      </c>
      <c r="O120" s="82">
        <v>2065</v>
      </c>
      <c r="P120" s="82" t="s">
        <v>61</v>
      </c>
      <c r="Q120" s="82" t="s">
        <v>84</v>
      </c>
      <c r="R120" s="82" t="s">
        <v>63</v>
      </c>
      <c r="S120" s="82" t="s">
        <v>64</v>
      </c>
      <c r="T120" s="82" t="s">
        <v>64</v>
      </c>
      <c r="U120" s="82" t="s">
        <v>64</v>
      </c>
      <c r="V120" s="82" t="s">
        <v>64</v>
      </c>
      <c r="W120" s="82" t="s">
        <v>64</v>
      </c>
      <c r="X120" s="82" t="s">
        <v>64</v>
      </c>
      <c r="Y120" s="82" t="s">
        <v>64</v>
      </c>
      <c r="Z120" s="82" t="s">
        <v>65</v>
      </c>
      <c r="AA120" s="82" t="s">
        <v>64</v>
      </c>
      <c r="AB120" s="82" t="s">
        <v>66</v>
      </c>
      <c r="AC120" s="82" t="s">
        <v>104</v>
      </c>
      <c r="AD120" s="82" t="s">
        <v>88</v>
      </c>
      <c r="AE120" s="82" t="s">
        <v>64</v>
      </c>
      <c r="AF120" s="82" t="s">
        <v>64</v>
      </c>
      <c r="AG120" s="82" t="s">
        <v>64</v>
      </c>
      <c r="AH120" s="82" t="s">
        <v>65</v>
      </c>
      <c r="AI120" s="82" t="s">
        <v>89</v>
      </c>
      <c r="AJ120" s="82" t="s">
        <v>65</v>
      </c>
      <c r="AK120" s="82" t="s">
        <v>65</v>
      </c>
      <c r="AL120" s="82" t="s">
        <v>65</v>
      </c>
      <c r="AM120" s="82" t="s">
        <v>64</v>
      </c>
      <c r="AN120" s="82" t="s">
        <v>65</v>
      </c>
      <c r="AO120" s="82" t="s">
        <v>1222</v>
      </c>
      <c r="AP120" s="82" t="s">
        <v>1223</v>
      </c>
      <c r="AQ120" s="82" t="s">
        <v>1224</v>
      </c>
      <c r="AR120" s="82" t="s">
        <v>1225</v>
      </c>
      <c r="AS120" s="88" t="s">
        <v>136</v>
      </c>
      <c r="AT120" s="82"/>
      <c r="AU120" s="82" t="s">
        <v>65</v>
      </c>
      <c r="AV120" s="82" t="s">
        <v>75</v>
      </c>
      <c r="AW120" s="82" t="s">
        <v>65</v>
      </c>
      <c r="AX120" s="22"/>
      <c r="AY120" s="22" t="s">
        <v>1226</v>
      </c>
      <c r="AZ120" s="104" t="s">
        <v>1227</v>
      </c>
    </row>
    <row r="121" spans="1:52" ht="75.75" customHeight="1">
      <c r="A121" s="81">
        <v>120</v>
      </c>
      <c r="B121" s="82" t="s">
        <v>1228</v>
      </c>
      <c r="C121" s="82" t="s">
        <v>751</v>
      </c>
      <c r="D121" s="82" t="s">
        <v>1229</v>
      </c>
      <c r="E121" s="82">
        <v>2022</v>
      </c>
      <c r="F121" s="82" t="s">
        <v>236</v>
      </c>
      <c r="G121" s="82" t="s">
        <v>753</v>
      </c>
      <c r="H121" s="82" t="s">
        <v>222</v>
      </c>
      <c r="I121" s="82" t="str" cm="1">
        <f t="array" ref="I121">_xlfn.TEXTJOIN(",", TRUE, IF(Table4[study_id]=Table3[[#This Row],[study_id]], Table4[iso_code], ""))</f>
        <v>ET</v>
      </c>
      <c r="J121" s="82">
        <f>COUNTIF(study_countries!A:A,A121)</f>
        <v>1</v>
      </c>
      <c r="K121" s="82" t="s">
        <v>320</v>
      </c>
      <c r="L121" s="82" t="s">
        <v>1230</v>
      </c>
      <c r="M121" s="82" t="s">
        <v>1231</v>
      </c>
      <c r="N121" s="82"/>
      <c r="O121" s="82"/>
      <c r="P121" s="82"/>
      <c r="Q121" s="82"/>
      <c r="R121" s="82"/>
      <c r="S121" s="82"/>
      <c r="T121" s="82"/>
      <c r="U121" s="82"/>
      <c r="V121" s="82"/>
      <c r="W121" s="82"/>
      <c r="X121" s="82"/>
      <c r="Y121" s="82"/>
      <c r="Z121" s="82"/>
      <c r="AA121" s="82"/>
      <c r="AB121" s="82" t="s">
        <v>66</v>
      </c>
      <c r="AC121" s="82" t="s">
        <v>67</v>
      </c>
      <c r="AD121" s="82" t="s">
        <v>88</v>
      </c>
      <c r="AE121" s="82" t="s">
        <v>65</v>
      </c>
      <c r="AF121" s="82" t="s">
        <v>65</v>
      </c>
      <c r="AG121" s="82" t="s">
        <v>65</v>
      </c>
      <c r="AH121" s="82"/>
      <c r="AI121" s="82" t="s">
        <v>69</v>
      </c>
      <c r="AJ121" s="82" t="s">
        <v>65</v>
      </c>
      <c r="AK121" s="82" t="s">
        <v>65</v>
      </c>
      <c r="AL121" s="82" t="s">
        <v>65</v>
      </c>
      <c r="AM121" s="82" t="s">
        <v>64</v>
      </c>
      <c r="AN121" s="82" t="s">
        <v>65</v>
      </c>
      <c r="AO121" s="82"/>
      <c r="AP121" s="82"/>
      <c r="AQ121" s="82" t="s">
        <v>1232</v>
      </c>
      <c r="AR121" s="82" t="s">
        <v>726</v>
      </c>
      <c r="AS121" s="88" t="s">
        <v>65</v>
      </c>
      <c r="AT121" s="82"/>
      <c r="AU121" s="82" t="s">
        <v>65</v>
      </c>
      <c r="AV121" s="82"/>
      <c r="AW121" s="82"/>
      <c r="AX121" s="82"/>
      <c r="AY121" s="22" t="s">
        <v>1233</v>
      </c>
      <c r="AZ121" s="104" t="s">
        <v>1234</v>
      </c>
    </row>
    <row r="122" spans="1:52" ht="94.5" customHeight="1">
      <c r="A122" s="81">
        <v>121</v>
      </c>
      <c r="B122" s="82" t="s">
        <v>1235</v>
      </c>
      <c r="C122" s="82" t="s">
        <v>822</v>
      </c>
      <c r="D122" s="82" t="s">
        <v>1236</v>
      </c>
      <c r="E122" s="82">
        <v>2025</v>
      </c>
      <c r="F122" s="82" t="s">
        <v>236</v>
      </c>
      <c r="G122" s="82" t="s">
        <v>753</v>
      </c>
      <c r="H122" s="82" t="s">
        <v>222</v>
      </c>
      <c r="I122" s="82" t="str" cm="1">
        <f t="array" ref="I122">_xlfn.TEXTJOIN(",", TRUE, IF(Table4[study_id]=Table3[[#This Row],[study_id]], Table4[iso_code], ""))</f>
        <v>TZ</v>
      </c>
      <c r="J122" s="82">
        <f>COUNTIF(study_countries!A:A,A122)</f>
        <v>1</v>
      </c>
      <c r="K122" s="82" t="s">
        <v>320</v>
      </c>
      <c r="L122" s="82" t="s">
        <v>1237</v>
      </c>
      <c r="M122" s="82" t="s">
        <v>1238</v>
      </c>
      <c r="N122" s="82"/>
      <c r="O122" s="82"/>
      <c r="P122" s="82"/>
      <c r="Q122" s="82"/>
      <c r="R122" s="82"/>
      <c r="S122" s="82"/>
      <c r="T122" s="82"/>
      <c r="U122" s="82"/>
      <c r="V122" s="82"/>
      <c r="W122" s="82"/>
      <c r="X122" s="82"/>
      <c r="Y122" s="82"/>
      <c r="Z122" s="82"/>
      <c r="AA122" s="82"/>
      <c r="AB122" s="82" t="s">
        <v>66</v>
      </c>
      <c r="AC122" s="82" t="s">
        <v>67</v>
      </c>
      <c r="AD122" s="82" t="s">
        <v>88</v>
      </c>
      <c r="AE122" s="82" t="s">
        <v>65</v>
      </c>
      <c r="AF122" s="82" t="s">
        <v>65</v>
      </c>
      <c r="AG122" s="82" t="s">
        <v>65</v>
      </c>
      <c r="AH122" s="82"/>
      <c r="AI122" s="82" t="s">
        <v>69</v>
      </c>
      <c r="AJ122" s="82" t="s">
        <v>65</v>
      </c>
      <c r="AK122" s="82" t="s">
        <v>65</v>
      </c>
      <c r="AL122" s="82" t="s">
        <v>65</v>
      </c>
      <c r="AM122" s="82" t="s">
        <v>64</v>
      </c>
      <c r="AN122" s="82" t="s">
        <v>65</v>
      </c>
      <c r="AO122" s="82"/>
      <c r="AP122" s="82"/>
      <c r="AQ122" s="82" t="s">
        <v>1239</v>
      </c>
      <c r="AR122" s="82" t="s">
        <v>883</v>
      </c>
      <c r="AS122" s="88" t="s">
        <v>64</v>
      </c>
      <c r="AT122" s="82"/>
      <c r="AU122" s="82" t="s">
        <v>65</v>
      </c>
      <c r="AV122" s="82"/>
      <c r="AW122" s="82"/>
      <c r="AX122" s="82"/>
      <c r="AY122" s="22" t="s">
        <v>1240</v>
      </c>
      <c r="AZ122" s="104" t="s">
        <v>1241</v>
      </c>
    </row>
    <row r="123" spans="1:52" ht="80.25" customHeight="1">
      <c r="A123" s="81">
        <v>122</v>
      </c>
      <c r="B123" s="82" t="s">
        <v>1242</v>
      </c>
      <c r="C123" s="82" t="s">
        <v>751</v>
      </c>
      <c r="D123" s="82" t="s">
        <v>1243</v>
      </c>
      <c r="E123" s="82">
        <v>2014</v>
      </c>
      <c r="F123" s="82" t="s">
        <v>236</v>
      </c>
      <c r="G123" s="82" t="s">
        <v>593</v>
      </c>
      <c r="H123" s="82" t="s">
        <v>222</v>
      </c>
      <c r="I123" s="82" t="str" cm="1">
        <f t="array" ref="I123">_xlfn.TEXTJOIN(",", TRUE, IF(Table4[study_id]=Table3[[#This Row],[study_id]], Table4[iso_code], ""))</f>
        <v>NG</v>
      </c>
      <c r="J123" s="82">
        <f>COUNTIF(study_countries!A:A,A123)</f>
        <v>1</v>
      </c>
      <c r="K123" s="82" t="s">
        <v>248</v>
      </c>
      <c r="L123" s="82" t="s">
        <v>1244</v>
      </c>
      <c r="M123" s="82" t="s">
        <v>1245</v>
      </c>
      <c r="N123" s="82"/>
      <c r="O123" s="82"/>
      <c r="P123" s="82"/>
      <c r="Q123" s="82"/>
      <c r="R123" s="82"/>
      <c r="S123" s="82"/>
      <c r="T123" s="82"/>
      <c r="U123" s="82"/>
      <c r="V123" s="82"/>
      <c r="W123" s="82"/>
      <c r="X123" s="82"/>
      <c r="Y123" s="82"/>
      <c r="Z123" s="82"/>
      <c r="AA123" s="82"/>
      <c r="AB123" s="82" t="s">
        <v>66</v>
      </c>
      <c r="AC123" s="82" t="s">
        <v>67</v>
      </c>
      <c r="AD123" s="82" t="s">
        <v>88</v>
      </c>
      <c r="AE123" s="82" t="s">
        <v>64</v>
      </c>
      <c r="AF123" s="82" t="s">
        <v>64</v>
      </c>
      <c r="AG123" s="82" t="s">
        <v>65</v>
      </c>
      <c r="AH123" s="82"/>
      <c r="AI123" s="82" t="s">
        <v>69</v>
      </c>
      <c r="AJ123" s="82" t="s">
        <v>65</v>
      </c>
      <c r="AK123" s="82" t="s">
        <v>65</v>
      </c>
      <c r="AL123" s="82" t="s">
        <v>65</v>
      </c>
      <c r="AM123" s="82" t="s">
        <v>64</v>
      </c>
      <c r="AN123" s="82" t="s">
        <v>65</v>
      </c>
      <c r="AO123" s="82"/>
      <c r="AP123" s="82"/>
      <c r="AQ123" s="82" t="s">
        <v>1246</v>
      </c>
      <c r="AR123" s="82" t="s">
        <v>1247</v>
      </c>
      <c r="AS123" s="88" t="s">
        <v>136</v>
      </c>
      <c r="AT123" s="82"/>
      <c r="AU123" s="82" t="s">
        <v>65</v>
      </c>
      <c r="AV123" s="82"/>
      <c r="AW123" s="82"/>
      <c r="AX123" s="82"/>
      <c r="AY123" s="22" t="s">
        <v>1248</v>
      </c>
      <c r="AZ123" s="104" t="s">
        <v>1249</v>
      </c>
    </row>
    <row r="124" spans="1:52" ht="99.75" customHeight="1">
      <c r="A124" s="81">
        <v>123</v>
      </c>
      <c r="B124" s="82" t="s">
        <v>1250</v>
      </c>
      <c r="C124" s="82" t="s">
        <v>751</v>
      </c>
      <c r="D124" s="82" t="s">
        <v>1251</v>
      </c>
      <c r="E124" s="82">
        <v>2019</v>
      </c>
      <c r="F124" s="82" t="s">
        <v>236</v>
      </c>
      <c r="G124" s="82" t="s">
        <v>593</v>
      </c>
      <c r="H124" s="82" t="s">
        <v>238</v>
      </c>
      <c r="I124" s="82" t="str" cm="1">
        <f t="array" ref="I124">_xlfn.TEXTJOIN(",", TRUE, IF(Table4[study_id]=Table3[[#This Row],[study_id]], Table4[iso_code], ""))</f>
        <v>NG</v>
      </c>
      <c r="J124" s="82">
        <f>COUNTIF(study_countries!A:A,A124)</f>
        <v>1</v>
      </c>
      <c r="K124" s="82" t="s">
        <v>248</v>
      </c>
      <c r="L124" s="82" t="s">
        <v>1252</v>
      </c>
      <c r="M124" s="82" t="s">
        <v>1253</v>
      </c>
      <c r="N124" s="82"/>
      <c r="O124" s="82"/>
      <c r="P124" s="82"/>
      <c r="Q124" s="82"/>
      <c r="R124" s="82"/>
      <c r="S124" s="82"/>
      <c r="T124" s="82"/>
      <c r="U124" s="82"/>
      <c r="V124" s="82"/>
      <c r="W124" s="82"/>
      <c r="X124" s="82"/>
      <c r="Y124" s="82"/>
      <c r="Z124" s="82"/>
      <c r="AA124" s="82"/>
      <c r="AB124" s="82" t="s">
        <v>66</v>
      </c>
      <c r="AC124" s="82" t="s">
        <v>67</v>
      </c>
      <c r="AD124" s="82" t="s">
        <v>88</v>
      </c>
      <c r="AE124" s="82" t="s">
        <v>64</v>
      </c>
      <c r="AF124" s="82" t="s">
        <v>64</v>
      </c>
      <c r="AG124" s="82" t="s">
        <v>65</v>
      </c>
      <c r="AH124" s="82"/>
      <c r="AI124" s="82" t="s">
        <v>69</v>
      </c>
      <c r="AJ124" s="82" t="s">
        <v>65</v>
      </c>
      <c r="AK124" s="82" t="s">
        <v>65</v>
      </c>
      <c r="AL124" s="82" t="s">
        <v>65</v>
      </c>
      <c r="AM124" s="82" t="s">
        <v>64</v>
      </c>
      <c r="AN124" s="82" t="s">
        <v>65</v>
      </c>
      <c r="AO124" s="82"/>
      <c r="AP124" s="82"/>
      <c r="AQ124" s="82" t="s">
        <v>1254</v>
      </c>
      <c r="AR124" s="82" t="s">
        <v>1255</v>
      </c>
      <c r="AS124" s="88" t="s">
        <v>64</v>
      </c>
      <c r="AT124" s="82"/>
      <c r="AU124" s="82" t="s">
        <v>65</v>
      </c>
      <c r="AV124" s="82"/>
      <c r="AW124" s="82"/>
      <c r="AX124" s="82"/>
      <c r="AY124" s="22" t="s">
        <v>1256</v>
      </c>
      <c r="AZ124" s="104" t="s">
        <v>1257</v>
      </c>
    </row>
    <row r="125" spans="1:52" ht="96.75" customHeight="1">
      <c r="A125" s="81">
        <v>124</v>
      </c>
      <c r="B125" s="82" t="s">
        <v>1258</v>
      </c>
      <c r="C125" s="82" t="s">
        <v>751</v>
      </c>
      <c r="D125" s="82" t="s">
        <v>1259</v>
      </c>
      <c r="E125" s="82">
        <v>2013</v>
      </c>
      <c r="F125" s="82" t="s">
        <v>236</v>
      </c>
      <c r="G125" s="82" t="s">
        <v>753</v>
      </c>
      <c r="H125" s="82" t="s">
        <v>222</v>
      </c>
      <c r="I125" s="82" t="str" cm="1">
        <f t="array" ref="I125">_xlfn.TEXTJOIN(",", TRUE, IF(Table4[study_id]=Table3[[#This Row],[study_id]], Table4[iso_code], ""))</f>
        <v>NG</v>
      </c>
      <c r="J125" s="82">
        <f>COUNTIF(study_countries!A:A,A125)</f>
        <v>1</v>
      </c>
      <c r="K125" s="82" t="s">
        <v>248</v>
      </c>
      <c r="L125" s="82" t="s">
        <v>1260</v>
      </c>
      <c r="M125" s="82" t="s">
        <v>1261</v>
      </c>
      <c r="N125" s="82"/>
      <c r="O125" s="82"/>
      <c r="P125" s="82"/>
      <c r="Q125" s="82"/>
      <c r="R125" s="82"/>
      <c r="S125" s="82"/>
      <c r="T125" s="82"/>
      <c r="U125" s="82"/>
      <c r="V125" s="82"/>
      <c r="W125" s="82"/>
      <c r="X125" s="82"/>
      <c r="Y125" s="82"/>
      <c r="Z125" s="82"/>
      <c r="AA125" s="82"/>
      <c r="AB125" s="82" t="s">
        <v>66</v>
      </c>
      <c r="AC125" s="82" t="s">
        <v>67</v>
      </c>
      <c r="AD125" s="82" t="s">
        <v>88</v>
      </c>
      <c r="AE125" s="82" t="s">
        <v>64</v>
      </c>
      <c r="AF125" s="82" t="s">
        <v>64</v>
      </c>
      <c r="AG125" s="82" t="s">
        <v>65</v>
      </c>
      <c r="AH125" s="82"/>
      <c r="AI125" s="82" t="s">
        <v>881</v>
      </c>
      <c r="AJ125" s="82" t="s">
        <v>65</v>
      </c>
      <c r="AK125" s="82" t="s">
        <v>65</v>
      </c>
      <c r="AL125" s="82" t="s">
        <v>65</v>
      </c>
      <c r="AM125" s="82" t="s">
        <v>65</v>
      </c>
      <c r="AN125" s="82" t="s">
        <v>65</v>
      </c>
      <c r="AO125" s="82"/>
      <c r="AP125" s="82"/>
      <c r="AQ125" s="82" t="s">
        <v>1262</v>
      </c>
      <c r="AR125" s="82" t="s">
        <v>1263</v>
      </c>
      <c r="AS125" s="88" t="s">
        <v>64</v>
      </c>
      <c r="AT125" s="82"/>
      <c r="AU125" s="82" t="s">
        <v>65</v>
      </c>
      <c r="AV125" s="82"/>
      <c r="AW125" s="82"/>
      <c r="AX125" s="82"/>
      <c r="AY125" s="22" t="s">
        <v>1264</v>
      </c>
      <c r="AZ125" s="104" t="s">
        <v>1265</v>
      </c>
    </row>
    <row r="126" spans="1:52" ht="99.75" customHeight="1">
      <c r="A126" s="81">
        <v>125</v>
      </c>
      <c r="B126" s="82" t="s">
        <v>1266</v>
      </c>
      <c r="C126" s="82" t="s">
        <v>760</v>
      </c>
      <c r="D126" s="82" t="s">
        <v>1267</v>
      </c>
      <c r="E126" s="82">
        <v>2013</v>
      </c>
      <c r="F126" s="82" t="s">
        <v>236</v>
      </c>
      <c r="G126" s="82" t="s">
        <v>807</v>
      </c>
      <c r="H126" s="82" t="s">
        <v>238</v>
      </c>
      <c r="I126" s="82" t="str" cm="1">
        <f t="array" ref="I126">_xlfn.TEXTJOIN(",", TRUE, IF(Table4[study_id]=Table3[[#This Row],[study_id]], Table4[iso_code], ""))</f>
        <v>DZ</v>
      </c>
      <c r="J126" s="82">
        <f>COUNTIF(study_countries!A:A,A126)</f>
        <v>1</v>
      </c>
      <c r="K126" s="82" t="s">
        <v>223</v>
      </c>
      <c r="L126" s="82" t="s">
        <v>1268</v>
      </c>
      <c r="M126" s="82" t="s">
        <v>1269</v>
      </c>
      <c r="N126" s="82"/>
      <c r="O126" s="82"/>
      <c r="P126" s="82"/>
      <c r="Q126" s="82"/>
      <c r="R126" s="82"/>
      <c r="S126" s="82"/>
      <c r="T126" s="82"/>
      <c r="U126" s="82"/>
      <c r="V126" s="82"/>
      <c r="W126" s="82"/>
      <c r="X126" s="82"/>
      <c r="Y126" s="82"/>
      <c r="Z126" s="82"/>
      <c r="AA126" s="82"/>
      <c r="AB126" s="82" t="s">
        <v>66</v>
      </c>
      <c r="AC126" s="82" t="s">
        <v>104</v>
      </c>
      <c r="AD126" s="82" t="s">
        <v>88</v>
      </c>
      <c r="AE126" s="82" t="s">
        <v>65</v>
      </c>
      <c r="AF126" s="82" t="s">
        <v>65</v>
      </c>
      <c r="AG126" s="82" t="s">
        <v>65</v>
      </c>
      <c r="AH126" s="82"/>
      <c r="AI126" s="82" t="s">
        <v>89</v>
      </c>
      <c r="AJ126" s="82" t="s">
        <v>65</v>
      </c>
      <c r="AK126" s="82" t="s">
        <v>65</v>
      </c>
      <c r="AL126" s="82" t="s">
        <v>65</v>
      </c>
      <c r="AM126" s="82" t="s">
        <v>65</v>
      </c>
      <c r="AN126" s="82" t="s">
        <v>65</v>
      </c>
      <c r="AO126" s="82"/>
      <c r="AP126" s="82"/>
      <c r="AQ126" s="82" t="s">
        <v>1270</v>
      </c>
      <c r="AR126" s="82" t="s">
        <v>811</v>
      </c>
      <c r="AS126" s="88" t="s">
        <v>64</v>
      </c>
      <c r="AT126" s="82"/>
      <c r="AU126" s="82" t="s">
        <v>65</v>
      </c>
      <c r="AV126" s="82"/>
      <c r="AW126" s="82"/>
      <c r="AX126" s="82"/>
      <c r="AY126" s="22" t="s">
        <v>1271</v>
      </c>
      <c r="AZ126" s="84"/>
    </row>
    <row r="127" spans="1:52" ht="97.5" customHeight="1">
      <c r="A127" s="81">
        <v>126</v>
      </c>
      <c r="B127" s="82" t="s">
        <v>1272</v>
      </c>
      <c r="C127" s="82" t="s">
        <v>822</v>
      </c>
      <c r="D127" s="82" t="s">
        <v>1273</v>
      </c>
      <c r="E127" s="82">
        <v>2025</v>
      </c>
      <c r="F127" s="82" t="s">
        <v>236</v>
      </c>
      <c r="G127" s="82" t="s">
        <v>753</v>
      </c>
      <c r="H127" s="82" t="s">
        <v>222</v>
      </c>
      <c r="I127" s="82" t="str" cm="1">
        <f t="array" ref="I127">_xlfn.TEXTJOIN(",", TRUE, IF(Table4[study_id]=Table3[[#This Row],[study_id]], Table4[iso_code], ""))</f>
        <v>ET</v>
      </c>
      <c r="J127" s="82">
        <f>COUNTIF(study_countries!A:A,A127)</f>
        <v>1</v>
      </c>
      <c r="K127" s="82" t="s">
        <v>320</v>
      </c>
      <c r="L127" s="82" t="s">
        <v>1274</v>
      </c>
      <c r="M127" s="82" t="s">
        <v>1275</v>
      </c>
      <c r="N127" s="82"/>
      <c r="O127" s="82"/>
      <c r="P127" s="82"/>
      <c r="Q127" s="82"/>
      <c r="R127" s="82"/>
      <c r="S127" s="82"/>
      <c r="T127" s="82"/>
      <c r="U127" s="82"/>
      <c r="V127" s="82"/>
      <c r="W127" s="82"/>
      <c r="X127" s="82"/>
      <c r="Y127" s="82"/>
      <c r="Z127" s="82"/>
      <c r="AA127" s="82"/>
      <c r="AB127" s="82" t="s">
        <v>66</v>
      </c>
      <c r="AC127" s="82" t="s">
        <v>67</v>
      </c>
      <c r="AD127" s="82" t="s">
        <v>88</v>
      </c>
      <c r="AE127" s="82" t="s">
        <v>64</v>
      </c>
      <c r="AF127" s="82" t="s">
        <v>64</v>
      </c>
      <c r="AG127" s="82" t="s">
        <v>65</v>
      </c>
      <c r="AH127" s="82"/>
      <c r="AI127" s="82" t="s">
        <v>69</v>
      </c>
      <c r="AJ127" s="82" t="s">
        <v>65</v>
      </c>
      <c r="AK127" s="82" t="s">
        <v>65</v>
      </c>
      <c r="AL127" s="82" t="s">
        <v>65</v>
      </c>
      <c r="AM127" s="82" t="s">
        <v>64</v>
      </c>
      <c r="AN127" s="82" t="s">
        <v>65</v>
      </c>
      <c r="AO127" s="82"/>
      <c r="AP127" s="82"/>
      <c r="AQ127" s="82" t="s">
        <v>1276</v>
      </c>
      <c r="AR127" s="82" t="s">
        <v>1277</v>
      </c>
      <c r="AS127" s="88" t="s">
        <v>136</v>
      </c>
      <c r="AT127" s="82"/>
      <c r="AU127" s="82" t="s">
        <v>65</v>
      </c>
      <c r="AV127" s="82"/>
      <c r="AW127" s="82"/>
      <c r="AX127" s="82"/>
      <c r="AY127" s="22" t="s">
        <v>1278</v>
      </c>
      <c r="AZ127" s="104" t="s">
        <v>1279</v>
      </c>
    </row>
    <row r="128" spans="1:52" ht="89.25" customHeight="1">
      <c r="A128" s="81">
        <v>127</v>
      </c>
      <c r="B128" s="82" t="s">
        <v>1280</v>
      </c>
      <c r="C128" s="82" t="s">
        <v>751</v>
      </c>
      <c r="D128" s="82" t="s">
        <v>1281</v>
      </c>
      <c r="E128" s="82">
        <v>2020</v>
      </c>
      <c r="F128" s="82" t="s">
        <v>236</v>
      </c>
      <c r="G128" s="82" t="s">
        <v>753</v>
      </c>
      <c r="H128" s="82" t="s">
        <v>222</v>
      </c>
      <c r="I128" s="82" t="str" cm="1">
        <f t="array" ref="I128">_xlfn.TEXTJOIN(",", TRUE, IF(Table4[study_id]=Table3[[#This Row],[study_id]], Table4[iso_code], ""))</f>
        <v>NG</v>
      </c>
      <c r="J128" s="82">
        <f>COUNTIF(study_countries!A:A,A128)</f>
        <v>1</v>
      </c>
      <c r="K128" s="82" t="s">
        <v>248</v>
      </c>
      <c r="L128" s="82" t="s">
        <v>1282</v>
      </c>
      <c r="M128" s="82" t="s">
        <v>1283</v>
      </c>
      <c r="N128" s="82"/>
      <c r="O128" s="82"/>
      <c r="P128" s="82"/>
      <c r="Q128" s="82"/>
      <c r="R128" s="82"/>
      <c r="S128" s="82"/>
      <c r="T128" s="82"/>
      <c r="U128" s="82"/>
      <c r="V128" s="82"/>
      <c r="W128" s="82"/>
      <c r="X128" s="82"/>
      <c r="Y128" s="82"/>
      <c r="Z128" s="82"/>
      <c r="AA128" s="82"/>
      <c r="AB128" s="82" t="s">
        <v>66</v>
      </c>
      <c r="AC128" s="82" t="s">
        <v>67</v>
      </c>
      <c r="AD128" s="82" t="s">
        <v>88</v>
      </c>
      <c r="AE128" s="82" t="s">
        <v>64</v>
      </c>
      <c r="AF128" s="82" t="s">
        <v>64</v>
      </c>
      <c r="AG128" s="82" t="s">
        <v>65</v>
      </c>
      <c r="AH128" s="82"/>
      <c r="AI128" s="82" t="s">
        <v>89</v>
      </c>
      <c r="AJ128" s="82" t="s">
        <v>65</v>
      </c>
      <c r="AK128" s="82" t="s">
        <v>65</v>
      </c>
      <c r="AL128" s="82" t="s">
        <v>64</v>
      </c>
      <c r="AM128" s="82" t="s">
        <v>64</v>
      </c>
      <c r="AN128" s="82" t="s">
        <v>65</v>
      </c>
      <c r="AO128" s="82"/>
      <c r="AP128" s="82"/>
      <c r="AQ128" s="82" t="s">
        <v>1284</v>
      </c>
      <c r="AR128" s="82" t="s">
        <v>1285</v>
      </c>
      <c r="AS128" s="88" t="s">
        <v>136</v>
      </c>
      <c r="AT128" s="82"/>
      <c r="AU128" s="82" t="s">
        <v>65</v>
      </c>
      <c r="AV128" s="82"/>
      <c r="AW128" s="82"/>
      <c r="AX128" s="82"/>
      <c r="AY128" s="22" t="s">
        <v>1286</v>
      </c>
      <c r="AZ128" s="104" t="s">
        <v>1287</v>
      </c>
    </row>
    <row r="129" spans="1:52" ht="95.25" customHeight="1">
      <c r="A129" s="81">
        <v>128</v>
      </c>
      <c r="B129" s="82" t="s">
        <v>1288</v>
      </c>
      <c r="C129" s="82" t="s">
        <v>822</v>
      </c>
      <c r="D129" s="82" t="s">
        <v>1289</v>
      </c>
      <c r="E129" s="82">
        <v>2023</v>
      </c>
      <c r="F129" s="82" t="s">
        <v>236</v>
      </c>
      <c r="G129" s="82" t="s">
        <v>753</v>
      </c>
      <c r="H129" s="82" t="s">
        <v>222</v>
      </c>
      <c r="I129" s="82" t="str" cm="1">
        <f t="array" ref="I129">_xlfn.TEXTJOIN(",", TRUE, IF(Table4[study_id]=Table3[[#This Row],[study_id]], Table4[iso_code], ""))</f>
        <v>MA</v>
      </c>
      <c r="J129" s="82">
        <f>COUNTIF(study_countries!A:A,A129)</f>
        <v>1</v>
      </c>
      <c r="K129" s="82" t="s">
        <v>223</v>
      </c>
      <c r="L129" s="82" t="s">
        <v>1290</v>
      </c>
      <c r="M129" s="82" t="s">
        <v>1291</v>
      </c>
      <c r="N129" s="82"/>
      <c r="O129" s="82"/>
      <c r="P129" s="82"/>
      <c r="Q129" s="82"/>
      <c r="R129" s="82"/>
      <c r="S129" s="82"/>
      <c r="T129" s="82"/>
      <c r="U129" s="82"/>
      <c r="V129" s="82"/>
      <c r="W129" s="82"/>
      <c r="X129" s="82"/>
      <c r="Y129" s="82"/>
      <c r="Z129" s="82"/>
      <c r="AA129" s="82"/>
      <c r="AB129" s="82" t="s">
        <v>66</v>
      </c>
      <c r="AC129" s="82" t="s">
        <v>67</v>
      </c>
      <c r="AD129" s="82" t="s">
        <v>88</v>
      </c>
      <c r="AE129" s="82" t="s">
        <v>65</v>
      </c>
      <c r="AF129" s="82" t="s">
        <v>64</v>
      </c>
      <c r="AG129" s="82" t="s">
        <v>65</v>
      </c>
      <c r="AH129" s="82"/>
      <c r="AI129" s="82" t="s">
        <v>105</v>
      </c>
      <c r="AJ129" s="82" t="s">
        <v>65</v>
      </c>
      <c r="AK129" s="82" t="s">
        <v>65</v>
      </c>
      <c r="AL129" s="82" t="s">
        <v>65</v>
      </c>
      <c r="AM129" s="82" t="s">
        <v>65</v>
      </c>
      <c r="AN129" s="82" t="s">
        <v>65</v>
      </c>
      <c r="AO129" s="82"/>
      <c r="AP129" s="82"/>
      <c r="AQ129" s="82" t="s">
        <v>1292</v>
      </c>
      <c r="AR129" s="82" t="s">
        <v>518</v>
      </c>
      <c r="AS129" s="88" t="s">
        <v>64</v>
      </c>
      <c r="AT129" s="82"/>
      <c r="AU129" s="82" t="s">
        <v>65</v>
      </c>
      <c r="AV129" s="82"/>
      <c r="AW129" s="82"/>
      <c r="AX129" s="82"/>
      <c r="AY129" s="22" t="s">
        <v>1293</v>
      </c>
      <c r="AZ129" s="104" t="s">
        <v>1294</v>
      </c>
    </row>
    <row r="130" spans="1:52" ht="85.5" customHeight="1">
      <c r="A130" s="81">
        <v>129</v>
      </c>
      <c r="B130" s="82" t="s">
        <v>1295</v>
      </c>
      <c r="C130" s="82" t="s">
        <v>269</v>
      </c>
      <c r="D130" s="82" t="s">
        <v>1296</v>
      </c>
      <c r="E130" s="82">
        <v>2025</v>
      </c>
      <c r="F130" s="82" t="s">
        <v>55</v>
      </c>
      <c r="G130" s="82" t="s">
        <v>129</v>
      </c>
      <c r="H130" s="82" t="s">
        <v>238</v>
      </c>
      <c r="I130" s="82" t="str" cm="1">
        <f t="array" ref="I130">_xlfn.TEXTJOIN(",", TRUE, IF(Table4[study_id]=Table3[[#This Row],[study_id]], Table4[iso_code], ""))</f>
        <v>TN</v>
      </c>
      <c r="J130" s="82">
        <f>COUNTIF(study_countries!A:A,A130)</f>
        <v>1</v>
      </c>
      <c r="K130" s="82" t="s">
        <v>223</v>
      </c>
      <c r="L130" s="82" t="s">
        <v>1297</v>
      </c>
      <c r="M130" s="82" t="s">
        <v>1298</v>
      </c>
      <c r="N130" s="82">
        <v>2023</v>
      </c>
      <c r="O130" s="82">
        <v>2050</v>
      </c>
      <c r="P130" s="82" t="s">
        <v>61</v>
      </c>
      <c r="Q130" s="82" t="s">
        <v>84</v>
      </c>
      <c r="R130" s="82" t="s">
        <v>63</v>
      </c>
      <c r="S130" s="82" t="s">
        <v>64</v>
      </c>
      <c r="T130" s="82" t="s">
        <v>64</v>
      </c>
      <c r="U130" s="82" t="s">
        <v>64</v>
      </c>
      <c r="V130" s="82" t="s">
        <v>65</v>
      </c>
      <c r="W130" s="82" t="s">
        <v>65</v>
      </c>
      <c r="X130" s="82" t="s">
        <v>65</v>
      </c>
      <c r="Y130" s="82" t="s">
        <v>64</v>
      </c>
      <c r="Z130" s="82" t="s">
        <v>64</v>
      </c>
      <c r="AA130" s="82" t="s">
        <v>65</v>
      </c>
      <c r="AB130" s="82" t="s">
        <v>66</v>
      </c>
      <c r="AC130" s="82" t="s">
        <v>104</v>
      </c>
      <c r="AD130" s="82" t="s">
        <v>88</v>
      </c>
      <c r="AE130" s="82" t="s">
        <v>64</v>
      </c>
      <c r="AF130" s="82" t="s">
        <v>64</v>
      </c>
      <c r="AG130" s="82" t="s">
        <v>64</v>
      </c>
      <c r="AH130" s="82" t="s">
        <v>65</v>
      </c>
      <c r="AI130" s="82" t="s">
        <v>89</v>
      </c>
      <c r="AJ130" s="82" t="s">
        <v>65</v>
      </c>
      <c r="AK130" s="82" t="s">
        <v>65</v>
      </c>
      <c r="AL130" s="82" t="s">
        <v>65</v>
      </c>
      <c r="AM130" s="82" t="s">
        <v>65</v>
      </c>
      <c r="AN130" s="82" t="s">
        <v>65</v>
      </c>
      <c r="AO130" s="82" t="s">
        <v>1299</v>
      </c>
      <c r="AP130" s="82" t="s">
        <v>1300</v>
      </c>
      <c r="AQ130" s="82" t="s">
        <v>473</v>
      </c>
      <c r="AR130" s="82" t="s">
        <v>474</v>
      </c>
      <c r="AS130" s="88" t="s">
        <v>65</v>
      </c>
      <c r="AT130" s="82"/>
      <c r="AU130" s="82" t="s">
        <v>64</v>
      </c>
      <c r="AV130" s="85">
        <v>0.08</v>
      </c>
      <c r="AW130" s="82" t="s">
        <v>65</v>
      </c>
      <c r="AX130" s="82"/>
      <c r="AY130" s="22" t="s">
        <v>1301</v>
      </c>
      <c r="AZ130" s="104" t="s">
        <v>710</v>
      </c>
    </row>
    <row r="131" spans="1:52" ht="91.5" customHeight="1">
      <c r="A131" s="81">
        <v>130</v>
      </c>
      <c r="B131" s="82" t="s">
        <v>1302</v>
      </c>
      <c r="C131" s="82" t="s">
        <v>1303</v>
      </c>
      <c r="D131" s="82" t="s">
        <v>1304</v>
      </c>
      <c r="E131" s="82">
        <v>2021</v>
      </c>
      <c r="F131" s="82" t="s">
        <v>55</v>
      </c>
      <c r="G131" s="82" t="s">
        <v>129</v>
      </c>
      <c r="H131" s="82" t="s">
        <v>238</v>
      </c>
      <c r="I131" s="82" t="str" cm="1">
        <f t="array" ref="I131">_xlfn.TEXTJOIN(",", TRUE, IF(Table4[study_id]=Table3[[#This Row],[study_id]], Table4[iso_code], ""))</f>
        <v>KE</v>
      </c>
      <c r="J131" s="82">
        <f>COUNTIF(study_countries!A:A,A131)</f>
        <v>1</v>
      </c>
      <c r="K131" s="82" t="s">
        <v>320</v>
      </c>
      <c r="L131" s="82" t="s">
        <v>1305</v>
      </c>
      <c r="M131" s="82" t="s">
        <v>1306</v>
      </c>
      <c r="N131" s="82">
        <v>2010</v>
      </c>
      <c r="O131" s="82">
        <v>2040</v>
      </c>
      <c r="P131" s="82" t="s">
        <v>61</v>
      </c>
      <c r="Q131" s="82" t="s">
        <v>440</v>
      </c>
      <c r="R131" s="82" t="s">
        <v>194</v>
      </c>
      <c r="S131" s="82" t="s">
        <v>64</v>
      </c>
      <c r="T131" s="82" t="s">
        <v>64</v>
      </c>
      <c r="U131" s="82" t="s">
        <v>64</v>
      </c>
      <c r="V131" s="82" t="s">
        <v>64</v>
      </c>
      <c r="W131" s="82" t="s">
        <v>64</v>
      </c>
      <c r="X131" s="82" t="s">
        <v>64</v>
      </c>
      <c r="Y131" s="82" t="s">
        <v>64</v>
      </c>
      <c r="Z131" s="82" t="s">
        <v>65</v>
      </c>
      <c r="AA131" s="82" t="s">
        <v>64</v>
      </c>
      <c r="AB131" s="82" t="s">
        <v>66</v>
      </c>
      <c r="AC131" s="82" t="s">
        <v>67</v>
      </c>
      <c r="AD131" s="82" t="s">
        <v>88</v>
      </c>
      <c r="AE131" s="82" t="s">
        <v>64</v>
      </c>
      <c r="AF131" s="82" t="s">
        <v>64</v>
      </c>
      <c r="AG131" s="82" t="s">
        <v>64</v>
      </c>
      <c r="AH131" s="82" t="s">
        <v>64</v>
      </c>
      <c r="AI131" s="82" t="s">
        <v>89</v>
      </c>
      <c r="AJ131" s="82" t="s">
        <v>65</v>
      </c>
      <c r="AK131" s="82" t="s">
        <v>65</v>
      </c>
      <c r="AL131" s="82" t="s">
        <v>65</v>
      </c>
      <c r="AM131" s="82" t="s">
        <v>65</v>
      </c>
      <c r="AN131" s="82" t="s">
        <v>65</v>
      </c>
      <c r="AO131" s="82"/>
      <c r="AP131" s="82" t="s">
        <v>1307</v>
      </c>
      <c r="AQ131" s="82" t="s">
        <v>1308</v>
      </c>
      <c r="AR131" s="82" t="s">
        <v>1309</v>
      </c>
      <c r="AS131" s="88" t="s">
        <v>136</v>
      </c>
      <c r="AT131" s="82"/>
      <c r="AU131" s="82" t="s">
        <v>65</v>
      </c>
      <c r="AV131" s="85" t="s">
        <v>75</v>
      </c>
      <c r="AW131" s="82" t="s">
        <v>65</v>
      </c>
      <c r="AX131" s="82"/>
      <c r="AY131" s="22" t="s">
        <v>1310</v>
      </c>
      <c r="AZ131" s="104" t="s">
        <v>1311</v>
      </c>
    </row>
    <row r="132" spans="1:52" ht="79.5" customHeight="1">
      <c r="A132" s="81">
        <v>131</v>
      </c>
      <c r="B132" s="82" t="s">
        <v>1312</v>
      </c>
      <c r="C132" s="82" t="s">
        <v>751</v>
      </c>
      <c r="D132" s="82" t="s">
        <v>1313</v>
      </c>
      <c r="E132" s="82">
        <v>2025</v>
      </c>
      <c r="F132" s="82" t="s">
        <v>236</v>
      </c>
      <c r="G132" s="82" t="s">
        <v>593</v>
      </c>
      <c r="H132" s="82" t="s">
        <v>222</v>
      </c>
      <c r="I132" s="82" t="str" cm="1">
        <f t="array" ref="I132">_xlfn.TEXTJOIN(",", TRUE, IF(Table4[study_id]=Table3[[#This Row],[study_id]], Table4[iso_code], ""))</f>
        <v>KE</v>
      </c>
      <c r="J132" s="82">
        <f>COUNTIF(study_countries!A:A,A132)</f>
        <v>1</v>
      </c>
      <c r="K132" s="82" t="s">
        <v>320</v>
      </c>
      <c r="L132" s="82" t="s">
        <v>1313</v>
      </c>
      <c r="M132" s="82" t="s">
        <v>1314</v>
      </c>
      <c r="N132" s="82"/>
      <c r="O132" s="82"/>
      <c r="P132" s="82"/>
      <c r="Q132" s="82"/>
      <c r="R132" s="82"/>
      <c r="S132" s="82"/>
      <c r="T132" s="82"/>
      <c r="U132" s="82"/>
      <c r="V132" s="82"/>
      <c r="W132" s="82"/>
      <c r="X132" s="82"/>
      <c r="Y132" s="82"/>
      <c r="Z132" s="82"/>
      <c r="AA132" s="82"/>
      <c r="AB132" s="82" t="s">
        <v>66</v>
      </c>
      <c r="AC132" s="82" t="s">
        <v>67</v>
      </c>
      <c r="AD132" s="82" t="s">
        <v>88</v>
      </c>
      <c r="AE132" s="82" t="s">
        <v>64</v>
      </c>
      <c r="AF132" s="82" t="s">
        <v>64</v>
      </c>
      <c r="AG132" s="82" t="s">
        <v>65</v>
      </c>
      <c r="AH132" s="82"/>
      <c r="AI132" s="82" t="s">
        <v>69</v>
      </c>
      <c r="AJ132" s="82" t="s">
        <v>65</v>
      </c>
      <c r="AK132" s="82" t="s">
        <v>64</v>
      </c>
      <c r="AL132" s="82" t="s">
        <v>64</v>
      </c>
      <c r="AM132" s="82" t="s">
        <v>65</v>
      </c>
      <c r="AN132" s="82" t="s">
        <v>65</v>
      </c>
      <c r="AO132" s="82"/>
      <c r="AP132" s="82"/>
      <c r="AQ132" s="82" t="s">
        <v>1315</v>
      </c>
      <c r="AR132" s="82" t="s">
        <v>433</v>
      </c>
      <c r="AS132" s="88" t="s">
        <v>64</v>
      </c>
      <c r="AT132" s="82"/>
      <c r="AU132" s="82" t="s">
        <v>65</v>
      </c>
      <c r="AV132" s="82"/>
      <c r="AW132" s="82"/>
      <c r="AX132" s="82"/>
      <c r="AY132" s="22" t="s">
        <v>1316</v>
      </c>
      <c r="AZ132" s="104" t="s">
        <v>1317</v>
      </c>
    </row>
    <row r="133" spans="1:52" ht="67.5" customHeight="1">
      <c r="A133" s="81">
        <v>132</v>
      </c>
      <c r="B133" s="82" t="s">
        <v>1318</v>
      </c>
      <c r="C133" s="82" t="s">
        <v>1319</v>
      </c>
      <c r="D133" s="82" t="s">
        <v>1320</v>
      </c>
      <c r="E133" s="82">
        <v>2023</v>
      </c>
      <c r="F133" s="82" t="s">
        <v>236</v>
      </c>
      <c r="G133" s="82" t="s">
        <v>807</v>
      </c>
      <c r="H133" s="82" t="s">
        <v>222</v>
      </c>
      <c r="I133" s="82" t="str" cm="1">
        <f t="array" ref="I133">_xlfn.TEXTJOIN(",", TRUE, IF(Table4[study_id]=Table3[[#This Row],[study_id]], Table4[iso_code], ""))</f>
        <v>NG</v>
      </c>
      <c r="J133" s="82">
        <f>COUNTIF(study_countries!A:A,A133)</f>
        <v>1</v>
      </c>
      <c r="K133" s="82" t="s">
        <v>248</v>
      </c>
      <c r="L133" s="82" t="s">
        <v>1321</v>
      </c>
      <c r="M133" s="82" t="s">
        <v>1322</v>
      </c>
      <c r="N133" s="82"/>
      <c r="O133" s="82"/>
      <c r="P133" s="82"/>
      <c r="Q133" s="82"/>
      <c r="R133" s="82"/>
      <c r="S133" s="82"/>
      <c r="T133" s="82"/>
      <c r="U133" s="82"/>
      <c r="V133" s="82"/>
      <c r="W133" s="82"/>
      <c r="X133" s="82"/>
      <c r="Y133" s="82"/>
      <c r="Z133" s="82"/>
      <c r="AA133" s="82"/>
      <c r="AB133" s="82" t="s">
        <v>66</v>
      </c>
      <c r="AC133" s="82" t="s">
        <v>67</v>
      </c>
      <c r="AD133" s="82" t="s">
        <v>88</v>
      </c>
      <c r="AE133" s="82" t="s">
        <v>64</v>
      </c>
      <c r="AF133" s="82" t="s">
        <v>64</v>
      </c>
      <c r="AG133" s="82" t="s">
        <v>65</v>
      </c>
      <c r="AH133" s="82"/>
      <c r="AI133" s="82" t="s">
        <v>69</v>
      </c>
      <c r="AJ133" s="82" t="s">
        <v>65</v>
      </c>
      <c r="AK133" s="82" t="s">
        <v>65</v>
      </c>
      <c r="AL133" s="82" t="s">
        <v>65</v>
      </c>
      <c r="AM133" s="82" t="s">
        <v>64</v>
      </c>
      <c r="AN133" s="82" t="s">
        <v>65</v>
      </c>
      <c r="AO133" s="82"/>
      <c r="AP133" s="82"/>
      <c r="AQ133" s="82" t="s">
        <v>1323</v>
      </c>
      <c r="AR133" s="82" t="s">
        <v>1324</v>
      </c>
      <c r="AS133" s="88" t="s">
        <v>136</v>
      </c>
      <c r="AT133" s="82"/>
      <c r="AU133" s="82" t="s">
        <v>65</v>
      </c>
      <c r="AV133" s="82"/>
      <c r="AW133" s="82"/>
      <c r="AX133" s="82"/>
      <c r="AY133" s="22" t="s">
        <v>1325</v>
      </c>
      <c r="AZ133" s="104" t="s">
        <v>1326</v>
      </c>
    </row>
    <row r="134" spans="1:52" ht="83.25" customHeight="1">
      <c r="A134" s="81">
        <v>133</v>
      </c>
      <c r="B134" s="82" t="s">
        <v>1327</v>
      </c>
      <c r="C134" s="82" t="s">
        <v>751</v>
      </c>
      <c r="D134" s="82" t="s">
        <v>1328</v>
      </c>
      <c r="E134" s="82">
        <v>2021</v>
      </c>
      <c r="F134" s="82" t="s">
        <v>236</v>
      </c>
      <c r="G134" s="82" t="s">
        <v>753</v>
      </c>
      <c r="H134" s="82" t="s">
        <v>222</v>
      </c>
      <c r="I134" s="82" t="str">
        <f t="array" ref="I134">_xlfn.TEXTJOIN(",", TRUE, IF(Table4[study_id]=Table3[[#This Row],[study_id]], Table4[iso_code], ""))</f>
        <v>NG</v>
      </c>
      <c r="J134" s="82">
        <f>COUNTIF(study_countries!A:A,A134)</f>
        <v>1</v>
      </c>
      <c r="K134" s="82" t="s">
        <v>248</v>
      </c>
      <c r="L134" s="82" t="s">
        <v>1329</v>
      </c>
      <c r="M134" s="82" t="s">
        <v>1330</v>
      </c>
      <c r="N134" s="82"/>
      <c r="O134" s="82"/>
      <c r="P134" s="82"/>
      <c r="Q134" s="82"/>
      <c r="R134" s="82"/>
      <c r="S134" s="82"/>
      <c r="T134" s="82"/>
      <c r="U134" s="82"/>
      <c r="V134" s="82"/>
      <c r="W134" s="82"/>
      <c r="X134" s="82"/>
      <c r="Y134" s="82"/>
      <c r="Z134" s="82"/>
      <c r="AA134" s="82"/>
      <c r="AB134" s="82" t="s">
        <v>66</v>
      </c>
      <c r="AC134" s="82" t="s">
        <v>67</v>
      </c>
      <c r="AD134" s="82" t="s">
        <v>88</v>
      </c>
      <c r="AE134" s="82" t="s">
        <v>64</v>
      </c>
      <c r="AF134" s="82" t="s">
        <v>64</v>
      </c>
      <c r="AG134" s="82" t="s">
        <v>65</v>
      </c>
      <c r="AH134" s="82"/>
      <c r="AI134" s="82" t="s">
        <v>89</v>
      </c>
      <c r="AJ134" s="82" t="s">
        <v>65</v>
      </c>
      <c r="AK134" s="82" t="s">
        <v>65</v>
      </c>
      <c r="AL134" s="82" t="s">
        <v>65</v>
      </c>
      <c r="AM134" s="82" t="s">
        <v>64</v>
      </c>
      <c r="AN134" s="82" t="s">
        <v>65</v>
      </c>
      <c r="AO134" s="82"/>
      <c r="AP134" s="82"/>
      <c r="AQ134" s="82" t="s">
        <v>1331</v>
      </c>
      <c r="AR134" s="82" t="s">
        <v>1332</v>
      </c>
      <c r="AS134" s="88" t="s">
        <v>64</v>
      </c>
      <c r="AT134" s="82"/>
      <c r="AU134" s="82" t="s">
        <v>65</v>
      </c>
      <c r="AV134" s="82"/>
      <c r="AW134" s="82"/>
      <c r="AX134" s="82"/>
      <c r="AY134" s="22" t="s">
        <v>1333</v>
      </c>
      <c r="AZ134" s="104" t="s">
        <v>1334</v>
      </c>
    </row>
    <row r="135" spans="1:52" ht="79.5" customHeight="1">
      <c r="A135" s="81">
        <v>134</v>
      </c>
      <c r="B135" s="82" t="s">
        <v>1335</v>
      </c>
      <c r="C135" s="82" t="s">
        <v>822</v>
      </c>
      <c r="D135" s="82" t="s">
        <v>1336</v>
      </c>
      <c r="E135" s="82">
        <v>2026</v>
      </c>
      <c r="F135" s="82" t="s">
        <v>236</v>
      </c>
      <c r="G135" s="82" t="s">
        <v>753</v>
      </c>
      <c r="H135" s="82" t="s">
        <v>222</v>
      </c>
      <c r="I135" s="82" t="s">
        <v>1263</v>
      </c>
      <c r="J135" s="82">
        <f>COUNTIF(study_countries!A:A,A135)</f>
        <v>1</v>
      </c>
      <c r="K135" s="82" t="s">
        <v>248</v>
      </c>
      <c r="L135" s="82" t="s">
        <v>1337</v>
      </c>
      <c r="M135" s="82" t="s">
        <v>1338</v>
      </c>
      <c r="N135" s="82"/>
      <c r="O135" s="82"/>
      <c r="P135" s="82"/>
      <c r="Q135" s="82"/>
      <c r="R135" s="82"/>
      <c r="S135" s="82"/>
      <c r="T135" s="82"/>
      <c r="U135" s="82"/>
      <c r="V135" s="82"/>
      <c r="W135" s="82"/>
      <c r="X135" s="82"/>
      <c r="Y135" s="82"/>
      <c r="Z135" s="82"/>
      <c r="AA135" s="82"/>
      <c r="AB135" s="82" t="s">
        <v>194</v>
      </c>
      <c r="AC135" s="82" t="s">
        <v>67</v>
      </c>
      <c r="AD135" s="82" t="s">
        <v>88</v>
      </c>
      <c r="AE135" s="82" t="s">
        <v>64</v>
      </c>
      <c r="AF135" s="82" t="s">
        <v>64</v>
      </c>
      <c r="AG135" s="82" t="s">
        <v>65</v>
      </c>
      <c r="AH135" s="82"/>
      <c r="AI135" s="82" t="s">
        <v>119</v>
      </c>
      <c r="AJ135" s="82" t="s">
        <v>65</v>
      </c>
      <c r="AK135" s="82" t="s">
        <v>65</v>
      </c>
      <c r="AL135" s="82" t="s">
        <v>65</v>
      </c>
      <c r="AM135" s="82" t="s">
        <v>65</v>
      </c>
      <c r="AN135" s="82" t="s">
        <v>65</v>
      </c>
      <c r="AO135" s="82"/>
      <c r="AP135" s="82"/>
      <c r="AQ135" s="82" t="s">
        <v>1339</v>
      </c>
      <c r="AR135" s="82" t="s">
        <v>1340</v>
      </c>
      <c r="AS135" s="88" t="s">
        <v>65</v>
      </c>
      <c r="AT135" s="82"/>
      <c r="AU135" s="82" t="s">
        <v>65</v>
      </c>
      <c r="AV135" s="82"/>
      <c r="AW135" s="82"/>
      <c r="AX135" s="82"/>
      <c r="AY135" s="22" t="s">
        <v>1341</v>
      </c>
      <c r="AZ135" s="104" t="s">
        <v>1342</v>
      </c>
    </row>
    <row r="136" spans="1:52" ht="89.25" customHeight="1">
      <c r="A136" s="81">
        <v>135</v>
      </c>
      <c r="B136" s="82" t="s">
        <v>1343</v>
      </c>
      <c r="C136" s="82" t="s">
        <v>386</v>
      </c>
      <c r="D136" s="82" t="s">
        <v>1344</v>
      </c>
      <c r="E136" s="82">
        <v>2021</v>
      </c>
      <c r="F136" s="82" t="s">
        <v>55</v>
      </c>
      <c r="G136" s="82" t="s">
        <v>129</v>
      </c>
      <c r="H136" s="82" t="s">
        <v>238</v>
      </c>
      <c r="I136" s="82" t="str">
        <f t="array" ref="I136">_xlfn.TEXTJOIN(",", TRUE, IF(Table4[study_id]=Table3[[#This Row],[study_id]], Table4[iso_code], ""))</f>
        <v>ZA</v>
      </c>
      <c r="J136" s="82">
        <f>COUNTIF(study_countries!A:A,A136)</f>
        <v>1</v>
      </c>
      <c r="K136" s="82" t="s">
        <v>271</v>
      </c>
      <c r="L136" s="82" t="s">
        <v>1345</v>
      </c>
      <c r="M136" s="82" t="s">
        <v>1346</v>
      </c>
      <c r="N136" s="82">
        <v>2020</v>
      </c>
      <c r="O136" s="82">
        <v>2050</v>
      </c>
      <c r="P136" s="82" t="s">
        <v>61</v>
      </c>
      <c r="Q136" s="82" t="s">
        <v>440</v>
      </c>
      <c r="R136" s="82" t="s">
        <v>194</v>
      </c>
      <c r="S136" s="82" t="s">
        <v>64</v>
      </c>
      <c r="T136" s="82" t="s">
        <v>65</v>
      </c>
      <c r="U136" s="82" t="s">
        <v>64</v>
      </c>
      <c r="V136" s="82" t="s">
        <v>64</v>
      </c>
      <c r="W136" s="82" t="s">
        <v>64</v>
      </c>
      <c r="X136" s="82" t="s">
        <v>65</v>
      </c>
      <c r="Y136" s="82" t="s">
        <v>64</v>
      </c>
      <c r="Z136" s="82" t="s">
        <v>65</v>
      </c>
      <c r="AA136" s="82" t="s">
        <v>64</v>
      </c>
      <c r="AB136" s="82" t="s">
        <v>146</v>
      </c>
      <c r="AC136" s="82" t="s">
        <v>67</v>
      </c>
      <c r="AD136" s="82" t="s">
        <v>88</v>
      </c>
      <c r="AE136" s="82" t="s">
        <v>64</v>
      </c>
      <c r="AF136" s="82" t="s">
        <v>64</v>
      </c>
      <c r="AG136" s="82" t="s">
        <v>65</v>
      </c>
      <c r="AH136" s="82" t="s">
        <v>65</v>
      </c>
      <c r="AI136" s="82" t="s">
        <v>89</v>
      </c>
      <c r="AJ136" s="82" t="s">
        <v>65</v>
      </c>
      <c r="AK136" s="82" t="s">
        <v>65</v>
      </c>
      <c r="AL136" s="82" t="s">
        <v>64</v>
      </c>
      <c r="AM136" s="82" t="s">
        <v>65</v>
      </c>
      <c r="AN136" s="82" t="s">
        <v>65</v>
      </c>
      <c r="AO136" s="82" t="s">
        <v>1347</v>
      </c>
      <c r="AP136" s="82" t="s">
        <v>1348</v>
      </c>
      <c r="AQ136" s="82" t="s">
        <v>1349</v>
      </c>
      <c r="AR136" s="82" t="s">
        <v>617</v>
      </c>
      <c r="AS136" s="88" t="s">
        <v>64</v>
      </c>
      <c r="AT136" s="82"/>
      <c r="AU136" s="82" t="s">
        <v>65</v>
      </c>
      <c r="AV136" s="105">
        <v>9.7000000000000003E-2</v>
      </c>
      <c r="AW136" s="82" t="s">
        <v>65</v>
      </c>
      <c r="AX136" s="82"/>
      <c r="AY136" s="22" t="s">
        <v>1350</v>
      </c>
      <c r="AZ136" s="104" t="s">
        <v>1351</v>
      </c>
    </row>
    <row r="137" spans="1:52" ht="52.5" customHeight="1">
      <c r="A137" s="81">
        <v>136</v>
      </c>
      <c r="B137" s="82" t="s">
        <v>1352</v>
      </c>
      <c r="C137" s="82" t="s">
        <v>751</v>
      </c>
      <c r="D137" s="82" t="s">
        <v>1353</v>
      </c>
      <c r="E137" s="82">
        <v>2017</v>
      </c>
      <c r="F137" s="82" t="s">
        <v>236</v>
      </c>
      <c r="G137" s="82" t="s">
        <v>753</v>
      </c>
      <c r="H137" s="82" t="s">
        <v>238</v>
      </c>
      <c r="I137" s="82" t="str">
        <f t="array" ref="I137">_xlfn.TEXTJOIN(",", TRUE, IF(Table4[study_id]=Table3[[#This Row],[study_id]], Table4[iso_code], ""))</f>
        <v>MA</v>
      </c>
      <c r="J137" s="82">
        <f>COUNTIF(study_countries!A:A,A137)</f>
        <v>1</v>
      </c>
      <c r="K137" s="82" t="s">
        <v>223</v>
      </c>
      <c r="L137" s="82" t="s">
        <v>1354</v>
      </c>
      <c r="M137" s="82" t="s">
        <v>1355</v>
      </c>
      <c r="N137" s="82"/>
      <c r="O137" s="82"/>
      <c r="P137" s="82"/>
      <c r="Q137" s="82"/>
      <c r="R137" s="82"/>
      <c r="S137" s="82"/>
      <c r="T137" s="82"/>
      <c r="U137" s="82"/>
      <c r="V137" s="82"/>
      <c r="W137" s="82"/>
      <c r="X137" s="82"/>
      <c r="Y137" s="82"/>
      <c r="Z137" s="82"/>
      <c r="AA137" s="82"/>
      <c r="AB137" s="82" t="s">
        <v>66</v>
      </c>
      <c r="AC137" s="82" t="s">
        <v>67</v>
      </c>
      <c r="AD137" s="82" t="s">
        <v>88</v>
      </c>
      <c r="AE137" s="82" t="s">
        <v>64</v>
      </c>
      <c r="AF137" s="82" t="s">
        <v>64</v>
      </c>
      <c r="AG137" s="82" t="s">
        <v>65</v>
      </c>
      <c r="AH137" s="82"/>
      <c r="AI137" s="82" t="s">
        <v>89</v>
      </c>
      <c r="AJ137" s="82" t="s">
        <v>65</v>
      </c>
      <c r="AK137" s="82" t="s">
        <v>65</v>
      </c>
      <c r="AL137" s="82" t="s">
        <v>65</v>
      </c>
      <c r="AM137" s="82" t="s">
        <v>65</v>
      </c>
      <c r="AN137" s="82" t="s">
        <v>65</v>
      </c>
      <c r="AO137" s="82"/>
      <c r="AP137" s="82"/>
      <c r="AQ137" s="82" t="s">
        <v>1356</v>
      </c>
      <c r="AR137" s="82" t="s">
        <v>518</v>
      </c>
      <c r="AS137" s="88" t="s">
        <v>64</v>
      </c>
      <c r="AT137" s="82"/>
      <c r="AU137" s="82" t="s">
        <v>65</v>
      </c>
      <c r="AV137" s="82"/>
      <c r="AW137" s="82"/>
      <c r="AX137" s="82"/>
      <c r="AY137" s="22" t="s">
        <v>1357</v>
      </c>
      <c r="AZ137" s="104" t="s">
        <v>1358</v>
      </c>
    </row>
    <row r="138" spans="1:52" ht="70.5" customHeight="1">
      <c r="A138" s="81">
        <v>137</v>
      </c>
      <c r="B138" s="82" t="s">
        <v>1359</v>
      </c>
      <c r="C138" s="82" t="s">
        <v>822</v>
      </c>
      <c r="D138" s="82" t="s">
        <v>1360</v>
      </c>
      <c r="E138" s="82">
        <v>2025</v>
      </c>
      <c r="F138" s="82" t="s">
        <v>236</v>
      </c>
      <c r="G138" s="82" t="s">
        <v>807</v>
      </c>
      <c r="H138" s="82" t="s">
        <v>222</v>
      </c>
      <c r="I138" s="82" t="str">
        <f t="array" ref="I138">_xlfn.TEXTJOIN(",", TRUE, IF(Table4[study_id]=Table3[[#This Row],[study_id]], Table4[iso_code], ""))</f>
        <v>AO</v>
      </c>
      <c r="J138" s="82">
        <f>COUNTIF(study_countries!A:A,A138)</f>
        <v>1</v>
      </c>
      <c r="K138" s="82" t="s">
        <v>271</v>
      </c>
      <c r="L138" s="82" t="s">
        <v>1361</v>
      </c>
      <c r="M138" s="82" t="s">
        <v>1362</v>
      </c>
      <c r="N138" s="82"/>
      <c r="O138" s="82"/>
      <c r="P138" s="82"/>
      <c r="Q138" s="82"/>
      <c r="R138" s="82"/>
      <c r="S138" s="82"/>
      <c r="T138" s="82"/>
      <c r="U138" s="82"/>
      <c r="V138" s="82"/>
      <c r="W138" s="82"/>
      <c r="X138" s="82"/>
      <c r="Y138" s="82"/>
      <c r="Z138" s="82"/>
      <c r="AA138" s="82"/>
      <c r="AB138" s="82" t="s">
        <v>66</v>
      </c>
      <c r="AC138" s="82" t="s">
        <v>67</v>
      </c>
      <c r="AD138" s="82" t="s">
        <v>88</v>
      </c>
      <c r="AE138" s="82" t="s">
        <v>64</v>
      </c>
      <c r="AF138" s="82" t="s">
        <v>64</v>
      </c>
      <c r="AG138" s="82" t="s">
        <v>65</v>
      </c>
      <c r="AH138" s="82"/>
      <c r="AI138" s="82" t="s">
        <v>69</v>
      </c>
      <c r="AJ138" s="82" t="s">
        <v>65</v>
      </c>
      <c r="AK138" s="82" t="s">
        <v>65</v>
      </c>
      <c r="AL138" s="82" t="s">
        <v>65</v>
      </c>
      <c r="AM138" s="82" t="s">
        <v>64</v>
      </c>
      <c r="AN138" s="82" t="s">
        <v>64</v>
      </c>
      <c r="AO138" s="82"/>
      <c r="AP138" s="82"/>
      <c r="AQ138" s="82" t="s">
        <v>1363</v>
      </c>
      <c r="AR138" s="82" t="s">
        <v>265</v>
      </c>
      <c r="AS138" s="88" t="s">
        <v>65</v>
      </c>
      <c r="AT138" s="82"/>
      <c r="AU138" s="82" t="s">
        <v>65</v>
      </c>
      <c r="AV138" s="82"/>
      <c r="AW138" s="82"/>
      <c r="AX138" s="82"/>
      <c r="AY138" s="22" t="s">
        <v>1364</v>
      </c>
      <c r="AZ138" s="104" t="s">
        <v>1365</v>
      </c>
    </row>
    <row r="139" spans="1:52" ht="102.75" customHeight="1">
      <c r="A139" s="81">
        <v>138</v>
      </c>
      <c r="B139" s="82" t="s">
        <v>1366</v>
      </c>
      <c r="C139" s="82" t="s">
        <v>1367</v>
      </c>
      <c r="D139" s="82" t="s">
        <v>1368</v>
      </c>
      <c r="E139" s="82">
        <v>2024</v>
      </c>
      <c r="F139" s="82" t="s">
        <v>236</v>
      </c>
      <c r="G139" s="82" t="s">
        <v>1369</v>
      </c>
      <c r="H139" s="82" t="s">
        <v>222</v>
      </c>
      <c r="I139" s="82" t="str">
        <f t="array" ref="I139">_xlfn.TEXTJOIN(",", TRUE, IF(Table4[study_id]=Table3[[#This Row],[study_id]], Table4[iso_code], ""))</f>
        <v>GH</v>
      </c>
      <c r="J139" s="82">
        <f>COUNTIF(study_countries!A:A,A139)</f>
        <v>1</v>
      </c>
      <c r="K139" s="82" t="s">
        <v>248</v>
      </c>
      <c r="L139" s="82" t="s">
        <v>1370</v>
      </c>
      <c r="M139" s="82" t="s">
        <v>1371</v>
      </c>
      <c r="N139" s="82"/>
      <c r="O139" s="82"/>
      <c r="P139" s="82"/>
      <c r="Q139" s="82"/>
      <c r="R139" s="82"/>
      <c r="S139" s="82"/>
      <c r="T139" s="82"/>
      <c r="U139" s="82"/>
      <c r="V139" s="82"/>
      <c r="W139" s="82"/>
      <c r="X139" s="82"/>
      <c r="Y139" s="82"/>
      <c r="Z139" s="82"/>
      <c r="AA139" s="82"/>
      <c r="AB139" s="82" t="s">
        <v>66</v>
      </c>
      <c r="AC139" s="82" t="s">
        <v>67</v>
      </c>
      <c r="AD139" s="82" t="s">
        <v>88</v>
      </c>
      <c r="AE139" s="82" t="s">
        <v>64</v>
      </c>
      <c r="AF139" s="82" t="s">
        <v>64</v>
      </c>
      <c r="AG139" s="82" t="s">
        <v>65</v>
      </c>
      <c r="AH139" s="82"/>
      <c r="AI139" s="82" t="s">
        <v>89</v>
      </c>
      <c r="AJ139" s="82" t="s">
        <v>65</v>
      </c>
      <c r="AK139" s="82" t="s">
        <v>65</v>
      </c>
      <c r="AL139" s="82" t="s">
        <v>65</v>
      </c>
      <c r="AM139" s="82" t="s">
        <v>64</v>
      </c>
      <c r="AN139" s="82" t="s">
        <v>65</v>
      </c>
      <c r="AO139" s="82"/>
      <c r="AP139" s="82"/>
      <c r="AQ139" s="82" t="s">
        <v>1372</v>
      </c>
      <c r="AR139" s="82" t="s">
        <v>255</v>
      </c>
      <c r="AS139" s="88" t="s">
        <v>64</v>
      </c>
      <c r="AT139" s="82"/>
      <c r="AU139" s="82" t="s">
        <v>65</v>
      </c>
      <c r="AV139" s="82"/>
      <c r="AW139" s="82"/>
      <c r="AX139" s="82"/>
      <c r="AY139" s="22" t="s">
        <v>1373</v>
      </c>
      <c r="AZ139" s="104" t="s">
        <v>1374</v>
      </c>
    </row>
    <row r="140" spans="1:52" ht="85.5" customHeight="1">
      <c r="A140" s="81">
        <v>139</v>
      </c>
      <c r="B140" s="82" t="s">
        <v>1375</v>
      </c>
      <c r="C140" s="82" t="s">
        <v>1376</v>
      </c>
      <c r="D140" s="82" t="s">
        <v>1377</v>
      </c>
      <c r="E140" s="82">
        <v>2020</v>
      </c>
      <c r="F140" s="82" t="s">
        <v>236</v>
      </c>
      <c r="G140" s="82" t="s">
        <v>593</v>
      </c>
      <c r="H140" s="82" t="s">
        <v>238</v>
      </c>
      <c r="I140" s="82" t="str">
        <f t="array" ref="I140">_xlfn.TEXTJOIN(",", TRUE, IF(Table4[study_id]=Table3[[#This Row],[study_id]], Table4[iso_code], ""))</f>
        <v>MW</v>
      </c>
      <c r="J140" s="82">
        <f>COUNTIF(study_countries!A:A,A140)</f>
        <v>1</v>
      </c>
      <c r="K140" s="82" t="s">
        <v>271</v>
      </c>
      <c r="L140" s="82" t="s">
        <v>1378</v>
      </c>
      <c r="M140" s="82" t="s">
        <v>1379</v>
      </c>
      <c r="N140" s="82"/>
      <c r="O140" s="82"/>
      <c r="P140" s="82"/>
      <c r="Q140" s="82"/>
      <c r="R140" s="82"/>
      <c r="S140" s="82"/>
      <c r="T140" s="82"/>
      <c r="U140" s="82"/>
      <c r="V140" s="82"/>
      <c r="W140" s="82"/>
      <c r="X140" s="82"/>
      <c r="Y140" s="82"/>
      <c r="Z140" s="82"/>
      <c r="AA140" s="82"/>
      <c r="AB140" s="82" t="s">
        <v>66</v>
      </c>
      <c r="AC140" s="82" t="s">
        <v>67</v>
      </c>
      <c r="AD140" s="82" t="s">
        <v>88</v>
      </c>
      <c r="AE140" s="82" t="s">
        <v>64</v>
      </c>
      <c r="AF140" s="82" t="s">
        <v>65</v>
      </c>
      <c r="AG140" s="82" t="s">
        <v>65</v>
      </c>
      <c r="AH140" s="82"/>
      <c r="AI140" s="82" t="s">
        <v>69</v>
      </c>
      <c r="AJ140" s="82" t="s">
        <v>65</v>
      </c>
      <c r="AK140" s="82" t="s">
        <v>65</v>
      </c>
      <c r="AL140" s="82" t="s">
        <v>65</v>
      </c>
      <c r="AM140" s="82" t="s">
        <v>136</v>
      </c>
      <c r="AN140" s="82" t="s">
        <v>65</v>
      </c>
      <c r="AO140" s="82"/>
      <c r="AP140" s="82"/>
      <c r="AQ140" s="82" t="s">
        <v>1380</v>
      </c>
      <c r="AR140" s="82" t="s">
        <v>277</v>
      </c>
      <c r="AS140" s="88" t="s">
        <v>65</v>
      </c>
      <c r="AT140" s="82"/>
      <c r="AU140" s="82" t="s">
        <v>65</v>
      </c>
      <c r="AV140" s="82"/>
      <c r="AW140" s="82"/>
      <c r="AX140" s="82"/>
      <c r="AY140" s="22" t="s">
        <v>1381</v>
      </c>
      <c r="AZ140" s="104" t="s">
        <v>1382</v>
      </c>
    </row>
    <row r="141" spans="1:52" ht="105.75" customHeight="1">
      <c r="A141" s="81">
        <v>140</v>
      </c>
      <c r="B141" s="82" t="s">
        <v>1383</v>
      </c>
      <c r="C141" s="82" t="s">
        <v>1384</v>
      </c>
      <c r="D141" s="82" t="s">
        <v>1385</v>
      </c>
      <c r="E141" s="82">
        <v>2026</v>
      </c>
      <c r="F141" s="82" t="s">
        <v>55</v>
      </c>
      <c r="G141" s="82" t="s">
        <v>129</v>
      </c>
      <c r="H141" s="82" t="s">
        <v>238</v>
      </c>
      <c r="I141" s="82" t="str">
        <f t="array" ref="I141">_xlfn.TEXTJOIN(",", TRUE, IF(Table4[study_id]=Table3[[#This Row],[study_id]], Table4[iso_code], ""))</f>
        <v>KE</v>
      </c>
      <c r="J141" s="82">
        <f>COUNTIF(study_countries!A:A,A141)</f>
        <v>1</v>
      </c>
      <c r="K141" s="82" t="s">
        <v>320</v>
      </c>
      <c r="L141" s="82" t="s">
        <v>1386</v>
      </c>
      <c r="M141" s="82" t="s">
        <v>1387</v>
      </c>
      <c r="N141" s="82">
        <v>2020</v>
      </c>
      <c r="O141" s="82">
        <v>2040</v>
      </c>
      <c r="P141" s="82" t="s">
        <v>61</v>
      </c>
      <c r="Q141" s="82" t="s">
        <v>84</v>
      </c>
      <c r="R141" s="82" t="s">
        <v>63</v>
      </c>
      <c r="S141" s="82" t="s">
        <v>64</v>
      </c>
      <c r="T141" s="82" t="s">
        <v>64</v>
      </c>
      <c r="U141" s="82" t="s">
        <v>64</v>
      </c>
      <c r="V141" s="82" t="s">
        <v>64</v>
      </c>
      <c r="W141" s="82" t="s">
        <v>65</v>
      </c>
      <c r="X141" s="82" t="s">
        <v>64</v>
      </c>
      <c r="Y141" s="82" t="s">
        <v>64</v>
      </c>
      <c r="Z141" s="82" t="s">
        <v>65</v>
      </c>
      <c r="AA141" s="82" t="s">
        <v>64</v>
      </c>
      <c r="AB141" s="82" t="s">
        <v>146</v>
      </c>
      <c r="AC141" s="82" t="s">
        <v>104</v>
      </c>
      <c r="AD141" s="82" t="s">
        <v>172</v>
      </c>
      <c r="AE141" s="82" t="s">
        <v>64</v>
      </c>
      <c r="AF141" s="82" t="s">
        <v>64</v>
      </c>
      <c r="AG141" s="82" t="s">
        <v>64</v>
      </c>
      <c r="AH141" s="82" t="s">
        <v>65</v>
      </c>
      <c r="AI141" s="82" t="s">
        <v>89</v>
      </c>
      <c r="AJ141" s="82" t="s">
        <v>65</v>
      </c>
      <c r="AK141" s="82" t="s">
        <v>65</v>
      </c>
      <c r="AL141" s="82" t="s">
        <v>65</v>
      </c>
      <c r="AM141" s="82" t="s">
        <v>64</v>
      </c>
      <c r="AN141" s="82" t="s">
        <v>65</v>
      </c>
      <c r="AO141" s="82" t="s">
        <v>1388</v>
      </c>
      <c r="AP141" s="82" t="s">
        <v>1389</v>
      </c>
      <c r="AQ141" s="82" t="s">
        <v>1390</v>
      </c>
      <c r="AR141" s="82" t="s">
        <v>1309</v>
      </c>
      <c r="AS141" s="88" t="s">
        <v>136</v>
      </c>
      <c r="AT141" s="82"/>
      <c r="AU141" s="82" t="s">
        <v>65</v>
      </c>
      <c r="AV141" s="82" t="s">
        <v>75</v>
      </c>
      <c r="AW141" s="82" t="s">
        <v>65</v>
      </c>
      <c r="AX141" s="82"/>
      <c r="AY141" s="22" t="s">
        <v>1391</v>
      </c>
      <c r="AZ141" s="104" t="s">
        <v>1392</v>
      </c>
    </row>
    <row r="142" spans="1:52" ht="92.25" customHeight="1">
      <c r="A142" s="81">
        <v>141</v>
      </c>
      <c r="B142" s="82" t="s">
        <v>1393</v>
      </c>
      <c r="C142" s="82" t="s">
        <v>386</v>
      </c>
      <c r="D142" s="82" t="s">
        <v>1394</v>
      </c>
      <c r="E142" s="82">
        <v>2021</v>
      </c>
      <c r="F142" s="82" t="s">
        <v>55</v>
      </c>
      <c r="G142" s="82" t="s">
        <v>129</v>
      </c>
      <c r="H142" s="82" t="s">
        <v>238</v>
      </c>
      <c r="I142" s="82" t="str">
        <f t="array" ref="I142">_xlfn.TEXTJOIN(",", TRUE, IF(Table4[study_id]=Table3[[#This Row],[study_id]], Table4[iso_code], ""))</f>
        <v>MZ</v>
      </c>
      <c r="J142" s="82">
        <f>COUNTIF(study_countries!A:A,A142)</f>
        <v>1</v>
      </c>
      <c r="K142" s="82" t="s">
        <v>271</v>
      </c>
      <c r="L142" s="82" t="s">
        <v>1395</v>
      </c>
      <c r="M142" s="82" t="s">
        <v>1396</v>
      </c>
      <c r="N142" s="82">
        <v>2019</v>
      </c>
      <c r="O142" s="82">
        <v>2030</v>
      </c>
      <c r="P142" s="82" t="s">
        <v>61</v>
      </c>
      <c r="Q142" s="82" t="s">
        <v>440</v>
      </c>
      <c r="R142" s="82" t="s">
        <v>194</v>
      </c>
      <c r="S142" s="82" t="s">
        <v>64</v>
      </c>
      <c r="T142" s="82" t="s">
        <v>64</v>
      </c>
      <c r="U142" s="82" t="s">
        <v>64</v>
      </c>
      <c r="V142" s="82" t="s">
        <v>64</v>
      </c>
      <c r="W142" s="82" t="s">
        <v>65</v>
      </c>
      <c r="X142" s="82" t="s">
        <v>65</v>
      </c>
      <c r="Y142" s="82" t="s">
        <v>64</v>
      </c>
      <c r="Z142" s="82" t="s">
        <v>65</v>
      </c>
      <c r="AA142" s="82" t="s">
        <v>65</v>
      </c>
      <c r="AB142" s="82" t="s">
        <v>66</v>
      </c>
      <c r="AC142" s="82" t="s">
        <v>67</v>
      </c>
      <c r="AD142" s="82" t="s">
        <v>68</v>
      </c>
      <c r="AE142" s="82" t="s">
        <v>64</v>
      </c>
      <c r="AF142" s="82" t="s">
        <v>64</v>
      </c>
      <c r="AG142" s="82" t="s">
        <v>64</v>
      </c>
      <c r="AH142" s="82" t="s">
        <v>65</v>
      </c>
      <c r="AI142" s="82" t="s">
        <v>89</v>
      </c>
      <c r="AJ142" s="82" t="s">
        <v>65</v>
      </c>
      <c r="AK142" s="82" t="s">
        <v>136</v>
      </c>
      <c r="AL142" s="82" t="s">
        <v>65</v>
      </c>
      <c r="AM142" s="82" t="s">
        <v>64</v>
      </c>
      <c r="AN142" s="82" t="s">
        <v>65</v>
      </c>
      <c r="AO142" s="82" t="s">
        <v>1397</v>
      </c>
      <c r="AP142" s="82" t="s">
        <v>1398</v>
      </c>
      <c r="AQ142" s="82" t="s">
        <v>1399</v>
      </c>
      <c r="AR142" s="82" t="s">
        <v>1400</v>
      </c>
      <c r="AS142" s="88" t="s">
        <v>136</v>
      </c>
      <c r="AT142" s="82" t="s">
        <v>1401</v>
      </c>
      <c r="AU142" s="82" t="s">
        <v>65</v>
      </c>
      <c r="AV142" s="82" t="s">
        <v>75</v>
      </c>
      <c r="AW142" s="82" t="s">
        <v>65</v>
      </c>
      <c r="AX142" s="82"/>
      <c r="AY142" s="22" t="s">
        <v>1402</v>
      </c>
      <c r="AZ142" s="104" t="s">
        <v>1403</v>
      </c>
    </row>
    <row r="143" spans="1:52" ht="75.75" customHeight="1">
      <c r="A143" s="81">
        <v>142</v>
      </c>
      <c r="B143" s="82" t="s">
        <v>1404</v>
      </c>
      <c r="C143" s="82" t="s">
        <v>1405</v>
      </c>
      <c r="D143" s="82" t="s">
        <v>1406</v>
      </c>
      <c r="E143" s="82">
        <v>2016</v>
      </c>
      <c r="F143" s="82" t="s">
        <v>236</v>
      </c>
      <c r="G143" s="82" t="s">
        <v>129</v>
      </c>
      <c r="H143" s="82" t="s">
        <v>238</v>
      </c>
      <c r="I143" s="82" t="str">
        <f t="array" ref="I143">_xlfn.TEXTJOIN(",", TRUE, IF(Table4[study_id]=Table3[[#This Row],[study_id]], Table4[iso_code], ""))</f>
        <v>EG</v>
      </c>
      <c r="J143" s="82">
        <f>COUNTIF(study_countries!A:A,A143)</f>
        <v>1</v>
      </c>
      <c r="K143" s="82" t="s">
        <v>320</v>
      </c>
      <c r="L143" s="82" t="s">
        <v>1407</v>
      </c>
      <c r="M143" s="82" t="s">
        <v>1408</v>
      </c>
      <c r="N143" s="82">
        <v>2007</v>
      </c>
      <c r="O143" s="82">
        <v>2030</v>
      </c>
      <c r="P143" s="82"/>
      <c r="Q143" s="82"/>
      <c r="R143" s="82"/>
      <c r="S143" s="82"/>
      <c r="T143" s="82"/>
      <c r="U143" s="82"/>
      <c r="V143" s="82"/>
      <c r="W143" s="82"/>
      <c r="X143" s="82"/>
      <c r="Y143" s="82"/>
      <c r="Z143" s="82"/>
      <c r="AA143" s="82"/>
      <c r="AB143" s="82" t="s">
        <v>146</v>
      </c>
      <c r="AC143" s="82" t="s">
        <v>67</v>
      </c>
      <c r="AD143" s="82" t="s">
        <v>88</v>
      </c>
      <c r="AE143" s="82" t="s">
        <v>64</v>
      </c>
      <c r="AF143" s="82" t="s">
        <v>64</v>
      </c>
      <c r="AG143" s="82" t="s">
        <v>65</v>
      </c>
      <c r="AH143" s="82"/>
      <c r="AI143" s="82" t="s">
        <v>89</v>
      </c>
      <c r="AJ143" s="82" t="s">
        <v>65</v>
      </c>
      <c r="AK143" s="82" t="s">
        <v>65</v>
      </c>
      <c r="AL143" s="82" t="s">
        <v>65</v>
      </c>
      <c r="AM143" s="82" t="s">
        <v>65</v>
      </c>
      <c r="AN143" s="82" t="s">
        <v>65</v>
      </c>
      <c r="AO143" s="82"/>
      <c r="AP143" s="82"/>
      <c r="AQ143" s="82" t="s">
        <v>1409</v>
      </c>
      <c r="AR143" s="82" t="s">
        <v>873</v>
      </c>
      <c r="AS143" s="88" t="s">
        <v>64</v>
      </c>
      <c r="AT143" s="82"/>
      <c r="AU143" s="82" t="s">
        <v>65</v>
      </c>
      <c r="AV143" s="82"/>
      <c r="AW143" s="82"/>
      <c r="AX143" s="82"/>
      <c r="AY143" s="22" t="s">
        <v>1410</v>
      </c>
      <c r="AZ143" s="104" t="s">
        <v>1411</v>
      </c>
    </row>
    <row r="144" spans="1:52" ht="76.5" customHeight="1">
      <c r="A144" s="81">
        <v>143</v>
      </c>
      <c r="B144" s="82" t="s">
        <v>1412</v>
      </c>
      <c r="C144" s="82" t="s">
        <v>1413</v>
      </c>
      <c r="D144" s="82" t="s">
        <v>1414</v>
      </c>
      <c r="E144" s="82">
        <v>2025</v>
      </c>
      <c r="F144" s="82" t="s">
        <v>55</v>
      </c>
      <c r="G144" s="82" t="s">
        <v>129</v>
      </c>
      <c r="H144" s="82" t="s">
        <v>238</v>
      </c>
      <c r="I144" s="82" t="str">
        <f t="array" ref="I144">_xlfn.TEXTJOIN(",", TRUE, IF(Table4[study_id]=Table3[[#This Row],[study_id]], Table4[iso_code], ""))</f>
        <v>SL</v>
      </c>
      <c r="J144" s="82">
        <f>COUNTIF(study_countries!A:A,A144)</f>
        <v>1</v>
      </c>
      <c r="K144" s="82" t="s">
        <v>248</v>
      </c>
      <c r="L144" s="82" t="s">
        <v>1415</v>
      </c>
      <c r="M144" s="82" t="s">
        <v>1416</v>
      </c>
      <c r="N144" s="82">
        <v>2023</v>
      </c>
      <c r="O144" s="82">
        <v>2050</v>
      </c>
      <c r="P144" s="82" t="s">
        <v>61</v>
      </c>
      <c r="Q144" s="82" t="s">
        <v>159</v>
      </c>
      <c r="R144" s="82" t="s">
        <v>63</v>
      </c>
      <c r="S144" s="82" t="s">
        <v>64</v>
      </c>
      <c r="T144" s="82" t="s">
        <v>64</v>
      </c>
      <c r="U144" s="82" t="s">
        <v>65</v>
      </c>
      <c r="V144" s="82" t="s">
        <v>64</v>
      </c>
      <c r="W144" s="82" t="s">
        <v>65</v>
      </c>
      <c r="X144" s="82" t="s">
        <v>65</v>
      </c>
      <c r="Y144" s="82" t="s">
        <v>64</v>
      </c>
      <c r="Z144" s="82" t="s">
        <v>65</v>
      </c>
      <c r="AA144" s="82" t="s">
        <v>65</v>
      </c>
      <c r="AB144" s="82" t="s">
        <v>66</v>
      </c>
      <c r="AC144" s="82" t="s">
        <v>87</v>
      </c>
      <c r="AD144" s="82" t="s">
        <v>88</v>
      </c>
      <c r="AE144" s="82" t="s">
        <v>64</v>
      </c>
      <c r="AF144" s="82" t="s">
        <v>64</v>
      </c>
      <c r="AG144" s="82" t="s">
        <v>64</v>
      </c>
      <c r="AH144" s="82" t="s">
        <v>65</v>
      </c>
      <c r="AI144" s="82" t="s">
        <v>89</v>
      </c>
      <c r="AJ144" s="82" t="s">
        <v>65</v>
      </c>
      <c r="AK144" s="82" t="s">
        <v>65</v>
      </c>
      <c r="AL144" s="82" t="s">
        <v>65</v>
      </c>
      <c r="AM144" s="82" t="s">
        <v>136</v>
      </c>
      <c r="AN144" s="82" t="s">
        <v>65</v>
      </c>
      <c r="AO144" s="82" t="s">
        <v>1417</v>
      </c>
      <c r="AP144" s="82" t="s">
        <v>1418</v>
      </c>
      <c r="AQ144" s="82" t="s">
        <v>1419</v>
      </c>
      <c r="AR144" s="82" t="s">
        <v>255</v>
      </c>
      <c r="AS144" s="88" t="s">
        <v>64</v>
      </c>
      <c r="AT144" s="82"/>
      <c r="AU144" s="82" t="s">
        <v>65</v>
      </c>
      <c r="AV144" s="85">
        <v>0.1</v>
      </c>
      <c r="AW144" s="82" t="s">
        <v>65</v>
      </c>
      <c r="AX144" s="82"/>
      <c r="AY144" s="22" t="s">
        <v>1420</v>
      </c>
      <c r="AZ144" s="104" t="s">
        <v>1421</v>
      </c>
    </row>
    <row r="145" spans="1:52" ht="78.75" customHeight="1">
      <c r="A145" s="81">
        <v>144</v>
      </c>
      <c r="B145" s="82" t="s">
        <v>1422</v>
      </c>
      <c r="C145" s="82" t="s">
        <v>1423</v>
      </c>
      <c r="D145" s="82" t="s">
        <v>1424</v>
      </c>
      <c r="E145" s="82">
        <v>2025</v>
      </c>
      <c r="F145" s="82" t="s">
        <v>55</v>
      </c>
      <c r="G145" s="82" t="s">
        <v>129</v>
      </c>
      <c r="H145" s="82" t="s">
        <v>101</v>
      </c>
      <c r="I145" s="82" t="str">
        <f t="array" ref="I145">_xlfn.TEXTJOIN(",", TRUE, IF(Table4[study_id]=Table3[[#This Row],[study_id]], Table4[iso_code], ""))</f>
        <v>MA,TN,DZ</v>
      </c>
      <c r="J145" s="82">
        <f>COUNTIF(study_countries!A:A,A145)</f>
        <v>3</v>
      </c>
      <c r="K145" s="82" t="s">
        <v>223</v>
      </c>
      <c r="L145" s="82" t="s">
        <v>1425</v>
      </c>
      <c r="M145" s="82" t="s">
        <v>1426</v>
      </c>
      <c r="N145" s="82">
        <v>2018</v>
      </c>
      <c r="O145" s="82">
        <v>2050</v>
      </c>
      <c r="P145" s="82" t="s">
        <v>61</v>
      </c>
      <c r="Q145" s="82" t="s">
        <v>84</v>
      </c>
      <c r="R145" s="82" t="s">
        <v>63</v>
      </c>
      <c r="S145" s="82" t="s">
        <v>64</v>
      </c>
      <c r="T145" s="82" t="s">
        <v>64</v>
      </c>
      <c r="U145" s="82" t="s">
        <v>64</v>
      </c>
      <c r="V145" s="82" t="s">
        <v>65</v>
      </c>
      <c r="W145" s="82" t="s">
        <v>65</v>
      </c>
      <c r="X145" s="82" t="s">
        <v>65</v>
      </c>
      <c r="Y145" s="82" t="s">
        <v>64</v>
      </c>
      <c r="Z145" s="82" t="s">
        <v>64</v>
      </c>
      <c r="AA145" s="82" t="s">
        <v>64</v>
      </c>
      <c r="AB145" s="82" t="s">
        <v>66</v>
      </c>
      <c r="AC145" s="82" t="s">
        <v>67</v>
      </c>
      <c r="AD145" s="82" t="s">
        <v>88</v>
      </c>
      <c r="AE145" s="82" t="s">
        <v>64</v>
      </c>
      <c r="AF145" s="82" t="s">
        <v>64</v>
      </c>
      <c r="AG145" s="82" t="s">
        <v>64</v>
      </c>
      <c r="AH145" s="82" t="s">
        <v>65</v>
      </c>
      <c r="AI145" s="82" t="s">
        <v>89</v>
      </c>
      <c r="AJ145" s="82" t="s">
        <v>65</v>
      </c>
      <c r="AK145" s="82" t="s">
        <v>65</v>
      </c>
      <c r="AL145" s="82" t="s">
        <v>65</v>
      </c>
      <c r="AM145" s="82" t="s">
        <v>65</v>
      </c>
      <c r="AN145" s="82" t="s">
        <v>65</v>
      </c>
      <c r="AO145" s="82" t="s">
        <v>1427</v>
      </c>
      <c r="AP145" s="82" t="s">
        <v>1428</v>
      </c>
      <c r="AQ145" s="82" t="s">
        <v>1429</v>
      </c>
      <c r="AR145" s="82" t="s">
        <v>1430</v>
      </c>
      <c r="AS145" s="82" t="s">
        <v>65</v>
      </c>
      <c r="AT145" s="82"/>
      <c r="AU145" s="82" t="s">
        <v>65</v>
      </c>
      <c r="AV145" s="85">
        <v>0.05</v>
      </c>
      <c r="AW145" s="82" t="s">
        <v>65</v>
      </c>
      <c r="AX145" s="82"/>
      <c r="AY145" s="22" t="s">
        <v>1431</v>
      </c>
      <c r="AZ145" s="104" t="s">
        <v>1432</v>
      </c>
    </row>
    <row r="146" spans="1:52" ht="108.75" customHeight="1">
      <c r="A146" s="81">
        <v>145</v>
      </c>
      <c r="B146" s="82" t="s">
        <v>1433</v>
      </c>
      <c r="C146" s="82" t="s">
        <v>751</v>
      </c>
      <c r="D146" s="82" t="s">
        <v>1434</v>
      </c>
      <c r="E146" s="82">
        <v>2021</v>
      </c>
      <c r="F146" s="82" t="s">
        <v>236</v>
      </c>
      <c r="G146" s="82" t="s">
        <v>593</v>
      </c>
      <c r="H146" s="82" t="s">
        <v>222</v>
      </c>
      <c r="I146" s="82" t="str">
        <f t="array" ref="I146">_xlfn.TEXTJOIN(",", TRUE, IF(Table4[study_id]=Table3[[#This Row],[study_id]], Table4[iso_code], ""))</f>
        <v>GH</v>
      </c>
      <c r="J146" s="82">
        <f>COUNTIF(study_countries!A:A,A146)</f>
        <v>1</v>
      </c>
      <c r="K146" s="82" t="s">
        <v>248</v>
      </c>
      <c r="L146" s="82" t="s">
        <v>1435</v>
      </c>
      <c r="M146" s="82" t="s">
        <v>1436</v>
      </c>
      <c r="N146" s="82"/>
      <c r="O146" s="82"/>
      <c r="P146" s="82"/>
      <c r="Q146" s="82"/>
      <c r="R146" s="82"/>
      <c r="S146" s="82"/>
      <c r="T146" s="82"/>
      <c r="U146" s="82"/>
      <c r="V146" s="82"/>
      <c r="W146" s="82"/>
      <c r="X146" s="82"/>
      <c r="Y146" s="82"/>
      <c r="Z146" s="82"/>
      <c r="AA146" s="82"/>
      <c r="AB146" s="82" t="s">
        <v>66</v>
      </c>
      <c r="AC146" s="82" t="s">
        <v>67</v>
      </c>
      <c r="AD146" s="82" t="s">
        <v>88</v>
      </c>
      <c r="AE146" s="82" t="s">
        <v>64</v>
      </c>
      <c r="AF146" s="82" t="s">
        <v>64</v>
      </c>
      <c r="AG146" s="82" t="s">
        <v>65</v>
      </c>
      <c r="AH146" s="82"/>
      <c r="AI146" s="82" t="s">
        <v>69</v>
      </c>
      <c r="AJ146" s="82" t="s">
        <v>65</v>
      </c>
      <c r="AK146" s="82" t="s">
        <v>65</v>
      </c>
      <c r="AL146" s="82" t="s">
        <v>64</v>
      </c>
      <c r="AM146" s="82" t="s">
        <v>65</v>
      </c>
      <c r="AN146" s="82" t="s">
        <v>65</v>
      </c>
      <c r="AO146" s="82"/>
      <c r="AP146" s="82"/>
      <c r="AQ146" s="82" t="s">
        <v>1437</v>
      </c>
      <c r="AR146" s="82" t="s">
        <v>1438</v>
      </c>
      <c r="AS146" s="82" t="s">
        <v>65</v>
      </c>
      <c r="AT146" s="82"/>
      <c r="AU146" s="82" t="s">
        <v>65</v>
      </c>
      <c r="AV146" s="82"/>
      <c r="AW146" s="82"/>
      <c r="AX146" s="82"/>
      <c r="AY146" s="22" t="s">
        <v>1439</v>
      </c>
      <c r="AZ146" s="104" t="s">
        <v>1440</v>
      </c>
    </row>
    <row r="147" spans="1:52" ht="83.25" customHeight="1">
      <c r="A147" s="81">
        <v>146</v>
      </c>
      <c r="B147" s="82" t="s">
        <v>1441</v>
      </c>
      <c r="C147" s="82" t="s">
        <v>386</v>
      </c>
      <c r="D147" s="82" t="s">
        <v>1442</v>
      </c>
      <c r="E147" s="82">
        <v>2026</v>
      </c>
      <c r="F147" s="82" t="s">
        <v>55</v>
      </c>
      <c r="G147" s="82" t="s">
        <v>129</v>
      </c>
      <c r="H147" s="82" t="s">
        <v>238</v>
      </c>
      <c r="I147" s="82" t="str">
        <f t="array" ref="I147">_xlfn.TEXTJOIN(",", TRUE, IF(Table4[study_id]=Table3[[#This Row],[study_id]], Table4[iso_code], ""))</f>
        <v>BI</v>
      </c>
      <c r="J147" s="82">
        <f>COUNTIF(study_countries!A:A,A147)</f>
        <v>1</v>
      </c>
      <c r="K147" s="82" t="s">
        <v>320</v>
      </c>
      <c r="L147" s="82" t="s">
        <v>1443</v>
      </c>
      <c r="M147" s="82" t="s">
        <v>1444</v>
      </c>
      <c r="N147" s="82">
        <v>2015</v>
      </c>
      <c r="O147" s="82">
        <v>2040</v>
      </c>
      <c r="P147" s="82" t="s">
        <v>61</v>
      </c>
      <c r="Q147" s="82" t="s">
        <v>440</v>
      </c>
      <c r="R147" s="82" t="s">
        <v>194</v>
      </c>
      <c r="S147" s="82" t="s">
        <v>64</v>
      </c>
      <c r="T147" s="82" t="s">
        <v>64</v>
      </c>
      <c r="U147" s="82" t="s">
        <v>64</v>
      </c>
      <c r="V147" s="82" t="s">
        <v>64</v>
      </c>
      <c r="W147" s="82" t="s">
        <v>65</v>
      </c>
      <c r="X147" s="82" t="s">
        <v>65</v>
      </c>
      <c r="Y147" s="82" t="s">
        <v>64</v>
      </c>
      <c r="Z147" s="82" t="s">
        <v>65</v>
      </c>
      <c r="AA147" s="82" t="s">
        <v>65</v>
      </c>
      <c r="AB147" s="82" t="s">
        <v>66</v>
      </c>
      <c r="AC147" s="82" t="s">
        <v>67</v>
      </c>
      <c r="AD147" s="82" t="s">
        <v>88</v>
      </c>
      <c r="AE147" s="82" t="s">
        <v>64</v>
      </c>
      <c r="AF147" s="82" t="s">
        <v>64</v>
      </c>
      <c r="AG147" s="82" t="s">
        <v>65</v>
      </c>
      <c r="AH147" s="82" t="s">
        <v>65</v>
      </c>
      <c r="AI147" s="82" t="s">
        <v>89</v>
      </c>
      <c r="AJ147" s="82" t="s">
        <v>65</v>
      </c>
      <c r="AK147" s="82" t="s">
        <v>64</v>
      </c>
      <c r="AL147" s="82" t="s">
        <v>64</v>
      </c>
      <c r="AM147" s="82" t="s">
        <v>64</v>
      </c>
      <c r="AN147" s="82" t="s">
        <v>64</v>
      </c>
      <c r="AO147" s="82" t="s">
        <v>1445</v>
      </c>
      <c r="AP147" s="82" t="s">
        <v>1446</v>
      </c>
      <c r="AQ147" s="82" t="s">
        <v>1447</v>
      </c>
      <c r="AR147" s="82" t="s">
        <v>1448</v>
      </c>
      <c r="AS147" s="82" t="s">
        <v>64</v>
      </c>
      <c r="AT147" s="82"/>
      <c r="AU147" s="82" t="s">
        <v>65</v>
      </c>
      <c r="AV147" s="82" t="s">
        <v>75</v>
      </c>
      <c r="AW147" s="82" t="s">
        <v>65</v>
      </c>
      <c r="AX147" s="82"/>
      <c r="AY147" s="22" t="s">
        <v>1449</v>
      </c>
      <c r="AZ147" s="104" t="s">
        <v>1450</v>
      </c>
    </row>
    <row r="148" spans="1:52" ht="84.75" customHeight="1">
      <c r="A148" s="81">
        <v>147</v>
      </c>
      <c r="B148" s="82" t="s">
        <v>1451</v>
      </c>
      <c r="C148" s="82" t="s">
        <v>269</v>
      </c>
      <c r="D148" s="82" t="s">
        <v>1452</v>
      </c>
      <c r="E148" s="82">
        <v>2026</v>
      </c>
      <c r="F148" s="82" t="s">
        <v>55</v>
      </c>
      <c r="G148" s="82" t="s">
        <v>129</v>
      </c>
      <c r="H148" s="82" t="s">
        <v>238</v>
      </c>
      <c r="I148" s="82" t="str">
        <f t="array" ref="I148">_xlfn.TEXTJOIN(",", TRUE, IF(Table4[study_id]=Table3[[#This Row],[study_id]], Table4[iso_code], ""))</f>
        <v>ET</v>
      </c>
      <c r="J148" s="82">
        <f>COUNTIF(study_countries!A:A,A148)</f>
        <v>1</v>
      </c>
      <c r="K148" s="82" t="s">
        <v>320</v>
      </c>
      <c r="L148" s="82" t="s">
        <v>1453</v>
      </c>
      <c r="M148" s="82" t="s">
        <v>1454</v>
      </c>
      <c r="N148" s="82">
        <v>2022</v>
      </c>
      <c r="O148" s="82">
        <v>2050</v>
      </c>
      <c r="P148" s="82" t="s">
        <v>61</v>
      </c>
      <c r="Q148" s="82" t="s">
        <v>84</v>
      </c>
      <c r="R148" s="82" t="s">
        <v>63</v>
      </c>
      <c r="S148" s="82" t="s">
        <v>64</v>
      </c>
      <c r="T148" s="82" t="s">
        <v>64</v>
      </c>
      <c r="U148" s="82" t="s">
        <v>64</v>
      </c>
      <c r="V148" s="82" t="s">
        <v>65</v>
      </c>
      <c r="W148" s="82" t="s">
        <v>65</v>
      </c>
      <c r="X148" s="82" t="s">
        <v>64</v>
      </c>
      <c r="Y148" s="82" t="s">
        <v>64</v>
      </c>
      <c r="Z148" s="82" t="s">
        <v>65</v>
      </c>
      <c r="AA148" s="82" t="s">
        <v>64</v>
      </c>
      <c r="AB148" s="82" t="s">
        <v>146</v>
      </c>
      <c r="AC148" s="82" t="s">
        <v>104</v>
      </c>
      <c r="AD148" s="82" t="s">
        <v>88</v>
      </c>
      <c r="AE148" s="82" t="s">
        <v>64</v>
      </c>
      <c r="AF148" s="82" t="s">
        <v>64</v>
      </c>
      <c r="AG148" s="82" t="s">
        <v>65</v>
      </c>
      <c r="AH148" s="82" t="s">
        <v>65</v>
      </c>
      <c r="AI148" s="82" t="s">
        <v>881</v>
      </c>
      <c r="AJ148" s="82" t="s">
        <v>65</v>
      </c>
      <c r="AK148" s="82" t="s">
        <v>65</v>
      </c>
      <c r="AL148" s="82" t="s">
        <v>65</v>
      </c>
      <c r="AM148" s="82" t="s">
        <v>65</v>
      </c>
      <c r="AN148" s="82" t="s">
        <v>65</v>
      </c>
      <c r="AO148" s="82" t="s">
        <v>1455</v>
      </c>
      <c r="AP148" s="82"/>
      <c r="AQ148" s="82" t="s">
        <v>1456</v>
      </c>
      <c r="AR148" s="82" t="s">
        <v>199</v>
      </c>
      <c r="AS148" s="82" t="s">
        <v>64</v>
      </c>
      <c r="AT148" s="82"/>
      <c r="AU148" s="82" t="s">
        <v>64</v>
      </c>
      <c r="AV148" s="82" t="s">
        <v>75</v>
      </c>
      <c r="AW148" s="82" t="s">
        <v>65</v>
      </c>
      <c r="AX148" s="82"/>
      <c r="AY148" s="22" t="s">
        <v>1457</v>
      </c>
      <c r="AZ148" s="104" t="s">
        <v>1458</v>
      </c>
    </row>
    <row r="149" spans="1:52" ht="84" customHeight="1">
      <c r="A149" s="81">
        <v>148</v>
      </c>
      <c r="B149" s="82" t="s">
        <v>1459</v>
      </c>
      <c r="C149" s="82" t="s">
        <v>1460</v>
      </c>
      <c r="D149" s="82" t="s">
        <v>1461</v>
      </c>
      <c r="E149" s="82">
        <v>2024</v>
      </c>
      <c r="F149" s="82" t="s">
        <v>236</v>
      </c>
      <c r="G149" s="82" t="s">
        <v>194</v>
      </c>
      <c r="H149" s="82" t="s">
        <v>222</v>
      </c>
      <c r="I149" s="82" t="str">
        <f t="array" ref="I149">_xlfn.TEXTJOIN(",", TRUE, IF(Table4[study_id]=Table3[[#This Row],[study_id]], Table4[iso_code], ""))</f>
        <v>KE</v>
      </c>
      <c r="J149" s="82">
        <f>COUNTIF(study_countries!A:A,A149)</f>
        <v>1</v>
      </c>
      <c r="K149" s="82" t="s">
        <v>320</v>
      </c>
      <c r="L149" s="82" t="s">
        <v>1462</v>
      </c>
      <c r="M149" s="82" t="s">
        <v>1463</v>
      </c>
      <c r="N149" s="82"/>
      <c r="O149" s="82"/>
      <c r="P149" s="82"/>
      <c r="Q149" s="82"/>
      <c r="R149" s="82"/>
      <c r="S149" s="82"/>
      <c r="T149" s="82"/>
      <c r="U149" s="82"/>
      <c r="V149" s="82"/>
      <c r="W149" s="82"/>
      <c r="X149" s="82"/>
      <c r="Y149" s="82"/>
      <c r="Z149" s="82"/>
      <c r="AA149" s="82"/>
      <c r="AB149" s="82" t="s">
        <v>66</v>
      </c>
      <c r="AC149" s="82" t="s">
        <v>67</v>
      </c>
      <c r="AD149" s="82" t="s">
        <v>88</v>
      </c>
      <c r="AE149" s="82" t="s">
        <v>64</v>
      </c>
      <c r="AF149" s="82" t="s">
        <v>65</v>
      </c>
      <c r="AG149" s="82" t="s">
        <v>65</v>
      </c>
      <c r="AH149" s="82"/>
      <c r="AI149" s="82" t="s">
        <v>89</v>
      </c>
      <c r="AJ149" s="82" t="s">
        <v>65</v>
      </c>
      <c r="AK149" s="82" t="s">
        <v>65</v>
      </c>
      <c r="AL149" s="82" t="s">
        <v>65</v>
      </c>
      <c r="AM149" s="82" t="s">
        <v>64</v>
      </c>
      <c r="AN149" s="82" t="s">
        <v>65</v>
      </c>
      <c r="AO149" s="82"/>
      <c r="AP149" s="82"/>
      <c r="AQ149" s="82" t="s">
        <v>1464</v>
      </c>
      <c r="AR149" s="82" t="s">
        <v>567</v>
      </c>
      <c r="AS149" s="82" t="s">
        <v>65</v>
      </c>
      <c r="AT149" s="82"/>
      <c r="AU149" s="82" t="s">
        <v>65</v>
      </c>
      <c r="AV149" s="82"/>
      <c r="AW149" s="82"/>
      <c r="AX149" s="82"/>
      <c r="AY149" s="22" t="s">
        <v>1465</v>
      </c>
      <c r="AZ149" s="104" t="s">
        <v>1466</v>
      </c>
    </row>
    <row r="150" spans="1:52" ht="90.75" customHeight="1">
      <c r="A150" s="81">
        <v>149</v>
      </c>
      <c r="B150" s="82" t="s">
        <v>1467</v>
      </c>
      <c r="C150" s="82" t="s">
        <v>1468</v>
      </c>
      <c r="D150" s="82" t="s">
        <v>1469</v>
      </c>
      <c r="E150" s="82">
        <v>2016</v>
      </c>
      <c r="F150" s="82" t="s">
        <v>236</v>
      </c>
      <c r="G150" s="82" t="s">
        <v>206</v>
      </c>
      <c r="H150" s="82" t="s">
        <v>238</v>
      </c>
      <c r="I150" s="82" t="str">
        <f t="array" ref="I150">_xlfn.TEXTJOIN(",", TRUE, IF(Table4[study_id]=Table3[[#This Row],[study_id]], Table4[iso_code], ""))</f>
        <v>ZA</v>
      </c>
      <c r="J150" s="82">
        <f>COUNTIF(study_countries!A:A,A150)</f>
        <v>1</v>
      </c>
      <c r="K150" s="82" t="s">
        <v>271</v>
      </c>
      <c r="L150" s="82" t="s">
        <v>1470</v>
      </c>
      <c r="M150" s="82" t="s">
        <v>1471</v>
      </c>
      <c r="N150" s="82">
        <v>2015</v>
      </c>
      <c r="O150" s="82">
        <v>2050</v>
      </c>
      <c r="P150" s="82"/>
      <c r="Q150" s="82"/>
      <c r="R150" s="82"/>
      <c r="S150" s="82"/>
      <c r="T150" s="82"/>
      <c r="U150" s="82"/>
      <c r="V150" s="82"/>
      <c r="W150" s="82"/>
      <c r="X150" s="82"/>
      <c r="Y150" s="82"/>
      <c r="Z150" s="82"/>
      <c r="AA150" s="82"/>
      <c r="AB150" s="82" t="s">
        <v>146</v>
      </c>
      <c r="AC150" s="82" t="s">
        <v>67</v>
      </c>
      <c r="AD150" s="82" t="s">
        <v>88</v>
      </c>
      <c r="AE150" s="82" t="s">
        <v>64</v>
      </c>
      <c r="AF150" s="82" t="s">
        <v>64</v>
      </c>
      <c r="AG150" s="82" t="s">
        <v>65</v>
      </c>
      <c r="AH150" s="82"/>
      <c r="AI150" s="82" t="s">
        <v>89</v>
      </c>
      <c r="AJ150" s="82" t="s">
        <v>65</v>
      </c>
      <c r="AK150" s="82" t="s">
        <v>64</v>
      </c>
      <c r="AL150" s="82" t="s">
        <v>64</v>
      </c>
      <c r="AM150" s="82" t="s">
        <v>65</v>
      </c>
      <c r="AN150" s="82" t="s">
        <v>65</v>
      </c>
      <c r="AO150" s="82"/>
      <c r="AP150" s="82"/>
      <c r="AQ150" s="82" t="s">
        <v>1472</v>
      </c>
      <c r="AR150" s="82" t="s">
        <v>1473</v>
      </c>
      <c r="AS150" s="82" t="s">
        <v>136</v>
      </c>
      <c r="AT150" s="82"/>
      <c r="AU150" s="82" t="s">
        <v>65</v>
      </c>
      <c r="AV150" s="82"/>
      <c r="AW150" s="82"/>
      <c r="AX150" s="82"/>
      <c r="AY150" s="22" t="s">
        <v>1474</v>
      </c>
      <c r="AZ150" s="104" t="s">
        <v>1475</v>
      </c>
    </row>
    <row r="151" spans="1:52" ht="83.25" customHeight="1">
      <c r="A151" s="81">
        <v>150</v>
      </c>
      <c r="B151" s="82" t="s">
        <v>1476</v>
      </c>
      <c r="C151" s="82" t="s">
        <v>751</v>
      </c>
      <c r="D151" s="82" t="s">
        <v>1477</v>
      </c>
      <c r="E151" s="82">
        <v>2021</v>
      </c>
      <c r="F151" s="82" t="s">
        <v>236</v>
      </c>
      <c r="G151" s="82" t="s">
        <v>753</v>
      </c>
      <c r="H151" s="82" t="s">
        <v>222</v>
      </c>
      <c r="I151" s="82" t="str">
        <f t="array" ref="I151">_xlfn.TEXTJOIN(",", TRUE, IF(Table4[study_id]=Table3[[#This Row],[study_id]], Table4[iso_code], ""))</f>
        <v>ZA</v>
      </c>
      <c r="J151" s="82">
        <f>COUNTIF(study_countries!A:A,A151)</f>
        <v>1</v>
      </c>
      <c r="K151" s="82" t="s">
        <v>271</v>
      </c>
      <c r="L151" s="82" t="s">
        <v>1478</v>
      </c>
      <c r="M151" s="82" t="s">
        <v>1479</v>
      </c>
      <c r="N151" s="82"/>
      <c r="O151" s="82"/>
      <c r="P151" s="82"/>
      <c r="Q151" s="82"/>
      <c r="R151" s="82"/>
      <c r="S151" s="82"/>
      <c r="T151" s="82"/>
      <c r="U151" s="82"/>
      <c r="V151" s="82"/>
      <c r="W151" s="82"/>
      <c r="X151" s="82"/>
      <c r="Y151" s="82"/>
      <c r="Z151" s="82"/>
      <c r="AA151" s="82"/>
      <c r="AB151" s="82" t="s">
        <v>66</v>
      </c>
      <c r="AC151" s="82" t="s">
        <v>67</v>
      </c>
      <c r="AD151" s="82" t="s">
        <v>88</v>
      </c>
      <c r="AE151" s="82" t="s">
        <v>64</v>
      </c>
      <c r="AF151" s="82" t="s">
        <v>64</v>
      </c>
      <c r="AG151" s="82" t="s">
        <v>65</v>
      </c>
      <c r="AH151" s="82"/>
      <c r="AI151" s="82" t="s">
        <v>119</v>
      </c>
      <c r="AJ151" s="82" t="s">
        <v>65</v>
      </c>
      <c r="AK151" s="82" t="s">
        <v>65</v>
      </c>
      <c r="AL151" s="82" t="s">
        <v>65</v>
      </c>
      <c r="AM151" s="82" t="s">
        <v>64</v>
      </c>
      <c r="AN151" s="82" t="s">
        <v>64</v>
      </c>
      <c r="AO151" s="82"/>
      <c r="AP151" s="82"/>
      <c r="AQ151" s="82" t="s">
        <v>1480</v>
      </c>
      <c r="AR151" s="82" t="s">
        <v>1481</v>
      </c>
      <c r="AS151" s="82" t="s">
        <v>64</v>
      </c>
      <c r="AT151" s="82"/>
      <c r="AU151" s="82" t="s">
        <v>65</v>
      </c>
      <c r="AV151" s="82"/>
      <c r="AW151" s="82"/>
      <c r="AX151" s="82"/>
      <c r="AY151" s="22" t="s">
        <v>1482</v>
      </c>
      <c r="AZ151" s="104" t="s">
        <v>1483</v>
      </c>
    </row>
    <row r="152" spans="1:52" ht="91.5" customHeight="1">
      <c r="A152" s="81">
        <v>151</v>
      </c>
      <c r="B152" s="82" t="s">
        <v>1484</v>
      </c>
      <c r="C152" s="82" t="s">
        <v>386</v>
      </c>
      <c r="D152" s="82" t="s">
        <v>1485</v>
      </c>
      <c r="E152" s="82">
        <v>2024</v>
      </c>
      <c r="F152" s="82" t="s">
        <v>55</v>
      </c>
      <c r="G152" s="82" t="s">
        <v>129</v>
      </c>
      <c r="H152" s="82" t="s">
        <v>238</v>
      </c>
      <c r="I152" s="82" t="str">
        <f t="array" ref="I152">_xlfn.TEXTJOIN(",", TRUE, IF(Table4[study_id]=Table3[[#This Row],[study_id]], Table4[iso_code], ""))</f>
        <v>KE</v>
      </c>
      <c r="J152" s="82">
        <f>COUNTIF(study_countries!A:A,A152)</f>
        <v>1</v>
      </c>
      <c r="K152" s="82" t="s">
        <v>320</v>
      </c>
      <c r="L152" s="82" t="s">
        <v>1486</v>
      </c>
      <c r="M152" s="82" t="s">
        <v>1487</v>
      </c>
      <c r="N152" s="82">
        <v>2015</v>
      </c>
      <c r="O152" s="82">
        <v>2040</v>
      </c>
      <c r="P152" s="82" t="s">
        <v>159</v>
      </c>
      <c r="Q152" s="82" t="s">
        <v>440</v>
      </c>
      <c r="R152" s="82" t="s">
        <v>194</v>
      </c>
      <c r="S152" s="82" t="s">
        <v>64</v>
      </c>
      <c r="T152" s="82" t="s">
        <v>64</v>
      </c>
      <c r="U152" s="82" t="s">
        <v>65</v>
      </c>
      <c r="V152" s="82" t="s">
        <v>64</v>
      </c>
      <c r="W152" s="82" t="s">
        <v>64</v>
      </c>
      <c r="X152" s="82" t="s">
        <v>64</v>
      </c>
      <c r="Y152" s="82" t="s">
        <v>64</v>
      </c>
      <c r="Z152" s="82" t="s">
        <v>65</v>
      </c>
      <c r="AA152" s="82" t="s">
        <v>64</v>
      </c>
      <c r="AB152" s="82" t="s">
        <v>146</v>
      </c>
      <c r="AC152" s="82" t="s">
        <v>67</v>
      </c>
      <c r="AD152" s="82" t="s">
        <v>68</v>
      </c>
      <c r="AE152" s="82" t="s">
        <v>64</v>
      </c>
      <c r="AF152" s="82" t="s">
        <v>64</v>
      </c>
      <c r="AG152" s="82" t="s">
        <v>65</v>
      </c>
      <c r="AH152" s="82" t="s">
        <v>65</v>
      </c>
      <c r="AI152" s="82" t="s">
        <v>89</v>
      </c>
      <c r="AJ152" s="82" t="s">
        <v>136</v>
      </c>
      <c r="AK152" s="82" t="s">
        <v>64</v>
      </c>
      <c r="AL152" s="82" t="s">
        <v>64</v>
      </c>
      <c r="AM152" s="82" t="s">
        <v>65</v>
      </c>
      <c r="AN152" s="82" t="s">
        <v>64</v>
      </c>
      <c r="AO152" s="82" t="s">
        <v>1488</v>
      </c>
      <c r="AP152" s="82" t="s">
        <v>1489</v>
      </c>
      <c r="AQ152" s="82" t="s">
        <v>1490</v>
      </c>
      <c r="AR152" s="82" t="s">
        <v>1448</v>
      </c>
      <c r="AS152" s="82" t="s">
        <v>64</v>
      </c>
      <c r="AT152" s="82"/>
      <c r="AU152" s="82" t="s">
        <v>65</v>
      </c>
      <c r="AV152" s="82" t="s">
        <v>75</v>
      </c>
      <c r="AW152" s="82" t="s">
        <v>65</v>
      </c>
      <c r="AX152" s="82"/>
      <c r="AY152" s="22" t="s">
        <v>1491</v>
      </c>
      <c r="AZ152" s="104" t="s">
        <v>1450</v>
      </c>
    </row>
    <row r="153" spans="1:52" ht="75" customHeight="1">
      <c r="A153" s="81">
        <v>152</v>
      </c>
      <c r="B153" s="82" t="s">
        <v>1492</v>
      </c>
      <c r="C153" s="82" t="s">
        <v>1493</v>
      </c>
      <c r="D153" s="82" t="s">
        <v>1494</v>
      </c>
      <c r="E153" s="82" t="s">
        <v>1495</v>
      </c>
      <c r="F153" s="82" t="s">
        <v>236</v>
      </c>
      <c r="G153" s="82" t="s">
        <v>593</v>
      </c>
      <c r="H153" s="82" t="s">
        <v>222</v>
      </c>
      <c r="I153" s="82" t="s">
        <v>1496</v>
      </c>
      <c r="J153" s="82" t="s">
        <v>1497</v>
      </c>
      <c r="K153" s="82" t="s">
        <v>271</v>
      </c>
      <c r="L153" s="82" t="s">
        <v>1498</v>
      </c>
      <c r="M153" s="82" t="s">
        <v>1499</v>
      </c>
      <c r="N153" s="82" t="s">
        <v>1495</v>
      </c>
      <c r="O153" s="82" t="s">
        <v>1500</v>
      </c>
      <c r="P153" s="82"/>
      <c r="Q153" s="82"/>
      <c r="R153" s="82"/>
      <c r="S153" s="82"/>
      <c r="T153" s="82"/>
      <c r="U153" s="82"/>
      <c r="V153" s="82"/>
      <c r="W153" s="82"/>
      <c r="X153" s="82"/>
      <c r="Y153" s="82"/>
      <c r="Z153" s="82"/>
      <c r="AA153" s="82"/>
      <c r="AB153" s="82" t="s">
        <v>66</v>
      </c>
      <c r="AC153" s="82" t="s">
        <v>104</v>
      </c>
      <c r="AD153" s="82" t="s">
        <v>88</v>
      </c>
      <c r="AE153" s="82" t="s">
        <v>64</v>
      </c>
      <c r="AF153" s="82" t="s">
        <v>64</v>
      </c>
      <c r="AG153" s="82" t="s">
        <v>65</v>
      </c>
      <c r="AH153" s="82"/>
      <c r="AI153" s="82" t="s">
        <v>69</v>
      </c>
      <c r="AJ153" s="82" t="s">
        <v>136</v>
      </c>
      <c r="AK153" s="82" t="s">
        <v>65</v>
      </c>
      <c r="AL153" s="82" t="s">
        <v>65</v>
      </c>
      <c r="AM153" s="82" t="s">
        <v>64</v>
      </c>
      <c r="AN153" s="82" t="s">
        <v>65</v>
      </c>
      <c r="AO153" s="82"/>
      <c r="AP153" s="82"/>
      <c r="AQ153" s="82" t="s">
        <v>1501</v>
      </c>
      <c r="AR153" s="82" t="s">
        <v>1502</v>
      </c>
      <c r="AS153" s="82" t="s">
        <v>136</v>
      </c>
      <c r="AT153" s="82"/>
      <c r="AU153" s="82" t="s">
        <v>65</v>
      </c>
      <c r="AV153" s="82"/>
      <c r="AW153" s="82"/>
      <c r="AX153" s="82"/>
      <c r="AY153" s="82" t="s">
        <v>1503</v>
      </c>
      <c r="AZ153" s="84" t="s">
        <v>1504</v>
      </c>
    </row>
    <row r="154" spans="1:52" ht="75" customHeight="1">
      <c r="A154" s="81">
        <v>153</v>
      </c>
      <c r="B154" s="82" t="s">
        <v>1505</v>
      </c>
      <c r="C154" s="82" t="s">
        <v>751</v>
      </c>
      <c r="D154" s="82" t="s">
        <v>1506</v>
      </c>
      <c r="E154" s="82" t="s">
        <v>1507</v>
      </c>
      <c r="F154" s="82" t="s">
        <v>236</v>
      </c>
      <c r="G154" s="82" t="s">
        <v>593</v>
      </c>
      <c r="H154" s="82" t="s">
        <v>238</v>
      </c>
      <c r="I154" s="82" t="s">
        <v>1508</v>
      </c>
      <c r="J154" s="82" t="s">
        <v>1497</v>
      </c>
      <c r="K154" s="82" t="s">
        <v>320</v>
      </c>
      <c r="L154" s="82" t="s">
        <v>1509</v>
      </c>
      <c r="M154" s="82" t="s">
        <v>1510</v>
      </c>
      <c r="N154" s="82"/>
      <c r="O154" s="82"/>
      <c r="P154" s="82"/>
      <c r="Q154" s="82"/>
      <c r="R154" s="82"/>
      <c r="S154" s="82"/>
      <c r="T154" s="82"/>
      <c r="U154" s="82"/>
      <c r="V154" s="82"/>
      <c r="W154" s="82"/>
      <c r="X154" s="82"/>
      <c r="Y154" s="82"/>
      <c r="Z154" s="82"/>
      <c r="AA154" s="82"/>
      <c r="AB154" s="82" t="s">
        <v>66</v>
      </c>
      <c r="AC154" s="82" t="s">
        <v>67</v>
      </c>
      <c r="AD154" s="82" t="s">
        <v>88</v>
      </c>
      <c r="AE154" s="82" t="s">
        <v>64</v>
      </c>
      <c r="AF154" s="82" t="s">
        <v>64</v>
      </c>
      <c r="AG154" s="82" t="s">
        <v>65</v>
      </c>
      <c r="AH154" s="82"/>
      <c r="AI154" s="82" t="s">
        <v>69</v>
      </c>
      <c r="AJ154" s="82" t="s">
        <v>65</v>
      </c>
      <c r="AK154" s="82" t="s">
        <v>65</v>
      </c>
      <c r="AL154" s="82" t="s">
        <v>65</v>
      </c>
      <c r="AM154" s="82" t="s">
        <v>64</v>
      </c>
      <c r="AN154" s="82" t="s">
        <v>65</v>
      </c>
      <c r="AO154" s="82"/>
      <c r="AP154" s="82"/>
      <c r="AQ154" s="82" t="s">
        <v>1511</v>
      </c>
      <c r="AR154" s="82" t="s">
        <v>1512</v>
      </c>
      <c r="AS154" s="82" t="s">
        <v>65</v>
      </c>
      <c r="AT154" s="82"/>
      <c r="AU154" s="82" t="s">
        <v>65</v>
      </c>
      <c r="AV154" s="82"/>
      <c r="AW154" s="82"/>
      <c r="AX154" s="82"/>
      <c r="AY154" s="82" t="s">
        <v>1513</v>
      </c>
      <c r="AZ154" s="84" t="s">
        <v>1514</v>
      </c>
    </row>
    <row r="155" spans="1:52" ht="75" customHeight="1">
      <c r="A155" s="81">
        <v>154</v>
      </c>
      <c r="B155" s="82" t="s">
        <v>1515</v>
      </c>
      <c r="C155" s="82" t="s">
        <v>751</v>
      </c>
      <c r="D155" s="82" t="s">
        <v>1516</v>
      </c>
      <c r="E155" s="82" t="s">
        <v>1517</v>
      </c>
      <c r="F155" s="82" t="s">
        <v>236</v>
      </c>
      <c r="G155" s="82" t="s">
        <v>753</v>
      </c>
      <c r="H155" s="82" t="s">
        <v>222</v>
      </c>
      <c r="I155" s="82" t="s">
        <v>199</v>
      </c>
      <c r="J155" s="82" t="s">
        <v>1497</v>
      </c>
      <c r="K155" s="82" t="s">
        <v>320</v>
      </c>
      <c r="L155" s="82" t="s">
        <v>1518</v>
      </c>
      <c r="M155" s="82" t="s">
        <v>1519</v>
      </c>
      <c r="N155" s="82"/>
      <c r="O155" s="82"/>
      <c r="P155" s="82"/>
      <c r="Q155" s="82"/>
      <c r="R155" s="82"/>
      <c r="S155" s="82"/>
      <c r="T155" s="82"/>
      <c r="U155" s="82"/>
      <c r="V155" s="82"/>
      <c r="W155" s="82"/>
      <c r="X155" s="82"/>
      <c r="Y155" s="82"/>
      <c r="Z155" s="82"/>
      <c r="AA155" s="82"/>
      <c r="AB155" s="82" t="s">
        <v>66</v>
      </c>
      <c r="AC155" s="82" t="s">
        <v>67</v>
      </c>
      <c r="AD155" s="82" t="s">
        <v>88</v>
      </c>
      <c r="AE155" s="82" t="s">
        <v>64</v>
      </c>
      <c r="AF155" s="82" t="s">
        <v>64</v>
      </c>
      <c r="AG155" s="82" t="s">
        <v>65</v>
      </c>
      <c r="AH155" s="82"/>
      <c r="AI155" s="82" t="s">
        <v>69</v>
      </c>
      <c r="AJ155" s="82" t="s">
        <v>65</v>
      </c>
      <c r="AK155" s="82" t="s">
        <v>65</v>
      </c>
      <c r="AL155" s="82" t="s">
        <v>65</v>
      </c>
      <c r="AM155" s="82" t="s">
        <v>64</v>
      </c>
      <c r="AN155" s="82" t="s">
        <v>65</v>
      </c>
      <c r="AO155" s="82"/>
      <c r="AP155" s="82"/>
      <c r="AQ155" s="82" t="s">
        <v>1520</v>
      </c>
      <c r="AR155" s="82" t="s">
        <v>1521</v>
      </c>
      <c r="AS155" s="82" t="s">
        <v>136</v>
      </c>
      <c r="AT155" s="82"/>
      <c r="AU155" s="82" t="s">
        <v>65</v>
      </c>
      <c r="AV155" s="82"/>
      <c r="AW155" s="82"/>
      <c r="AX155" s="82"/>
      <c r="AY155" s="82" t="s">
        <v>1522</v>
      </c>
      <c r="AZ155" s="84" t="s">
        <v>1523</v>
      </c>
    </row>
    <row r="156" spans="1:52" ht="75" customHeight="1">
      <c r="A156" s="81">
        <v>155</v>
      </c>
      <c r="B156" s="82" t="s">
        <v>1524</v>
      </c>
      <c r="C156" s="82" t="s">
        <v>822</v>
      </c>
      <c r="D156" s="82" t="s">
        <v>1525</v>
      </c>
      <c r="E156" s="82" t="s">
        <v>1526</v>
      </c>
      <c r="F156" s="82" t="s">
        <v>236</v>
      </c>
      <c r="G156" s="82" t="s">
        <v>753</v>
      </c>
      <c r="H156" s="82" t="s">
        <v>222</v>
      </c>
      <c r="I156" s="82" t="s">
        <v>1263</v>
      </c>
      <c r="J156" s="82" t="s">
        <v>1497</v>
      </c>
      <c r="K156" s="82" t="s">
        <v>248</v>
      </c>
      <c r="L156" s="82" t="s">
        <v>1527</v>
      </c>
      <c r="M156" s="82" t="s">
        <v>1528</v>
      </c>
      <c r="N156" s="82"/>
      <c r="O156" s="82"/>
      <c r="P156" s="82"/>
      <c r="Q156" s="82"/>
      <c r="R156" s="82"/>
      <c r="S156" s="82"/>
      <c r="T156" s="82"/>
      <c r="U156" s="82"/>
      <c r="V156" s="82"/>
      <c r="W156" s="82"/>
      <c r="X156" s="82"/>
      <c r="Y156" s="82"/>
      <c r="Z156" s="82"/>
      <c r="AA156" s="82"/>
      <c r="AB156" s="82" t="s">
        <v>66</v>
      </c>
      <c r="AC156" s="82" t="s">
        <v>67</v>
      </c>
      <c r="AD156" s="82" t="s">
        <v>88</v>
      </c>
      <c r="AE156" s="82" t="s">
        <v>64</v>
      </c>
      <c r="AF156" s="82" t="s">
        <v>64</v>
      </c>
      <c r="AG156" s="82" t="s">
        <v>65</v>
      </c>
      <c r="AH156" s="82"/>
      <c r="AI156" s="82" t="s">
        <v>89</v>
      </c>
      <c r="AJ156" s="82" t="s">
        <v>65</v>
      </c>
      <c r="AK156" s="82" t="s">
        <v>65</v>
      </c>
      <c r="AL156" s="82" t="s">
        <v>65</v>
      </c>
      <c r="AM156" s="82" t="s">
        <v>65</v>
      </c>
      <c r="AN156" s="82" t="s">
        <v>65</v>
      </c>
      <c r="AO156" s="82"/>
      <c r="AP156" s="82"/>
      <c r="AQ156" s="82" t="s">
        <v>1529</v>
      </c>
      <c r="AR156" s="82" t="s">
        <v>1263</v>
      </c>
      <c r="AS156" s="82" t="s">
        <v>64</v>
      </c>
      <c r="AT156" s="82"/>
      <c r="AU156" s="82" t="s">
        <v>65</v>
      </c>
      <c r="AV156" s="82"/>
      <c r="AW156" s="82"/>
      <c r="AX156" s="82"/>
      <c r="AY156" s="82" t="s">
        <v>1530</v>
      </c>
      <c r="AZ156" s="84" t="s">
        <v>1531</v>
      </c>
    </row>
    <row r="157" spans="1:52" ht="75" customHeight="1">
      <c r="A157" s="81">
        <v>156</v>
      </c>
      <c r="B157" s="82" t="s">
        <v>1532</v>
      </c>
      <c r="C157" s="82" t="s">
        <v>751</v>
      </c>
      <c r="D157" s="82" t="s">
        <v>1533</v>
      </c>
      <c r="E157" s="82" t="s">
        <v>1517</v>
      </c>
      <c r="F157" s="82" t="s">
        <v>236</v>
      </c>
      <c r="G157" s="82" t="s">
        <v>753</v>
      </c>
      <c r="H157" s="82" t="s">
        <v>222</v>
      </c>
      <c r="I157" s="82" t="s">
        <v>1263</v>
      </c>
      <c r="J157" s="82" t="s">
        <v>1497</v>
      </c>
      <c r="K157" s="82" t="s">
        <v>248</v>
      </c>
      <c r="L157" s="82" t="s">
        <v>1534</v>
      </c>
      <c r="M157" s="82" t="s">
        <v>1535</v>
      </c>
      <c r="N157" s="82"/>
      <c r="O157" s="82"/>
      <c r="P157" s="82"/>
      <c r="Q157" s="82"/>
      <c r="R157" s="82"/>
      <c r="S157" s="82"/>
      <c r="T157" s="82"/>
      <c r="U157" s="82"/>
      <c r="V157" s="82"/>
      <c r="W157" s="82"/>
      <c r="X157" s="82"/>
      <c r="Y157" s="82"/>
      <c r="Z157" s="82"/>
      <c r="AA157" s="82"/>
      <c r="AB157" s="82" t="s">
        <v>66</v>
      </c>
      <c r="AC157" s="82" t="s">
        <v>67</v>
      </c>
      <c r="AD157" s="82" t="s">
        <v>88</v>
      </c>
      <c r="AE157" s="82" t="s">
        <v>64</v>
      </c>
      <c r="AF157" s="82" t="s">
        <v>64</v>
      </c>
      <c r="AG157" s="82" t="s">
        <v>65</v>
      </c>
      <c r="AH157" s="82"/>
      <c r="AI157" s="82" t="s">
        <v>69</v>
      </c>
      <c r="AJ157" s="82" t="s">
        <v>65</v>
      </c>
      <c r="AK157" s="82" t="s">
        <v>65</v>
      </c>
      <c r="AL157" s="82" t="s">
        <v>65</v>
      </c>
      <c r="AM157" s="82" t="s">
        <v>64</v>
      </c>
      <c r="AN157" s="82" t="s">
        <v>65</v>
      </c>
      <c r="AO157" s="82"/>
      <c r="AP157" s="82"/>
      <c r="AQ157" s="82" t="s">
        <v>1536</v>
      </c>
      <c r="AR157" s="82" t="s">
        <v>1263</v>
      </c>
      <c r="AS157" s="82" t="s">
        <v>64</v>
      </c>
      <c r="AT157" s="82"/>
      <c r="AU157" s="82" t="s">
        <v>65</v>
      </c>
      <c r="AV157" s="82"/>
      <c r="AW157" s="82"/>
      <c r="AX157" s="82"/>
      <c r="AY157" s="82" t="s">
        <v>1537</v>
      </c>
      <c r="AZ157" s="84" t="s">
        <v>1538</v>
      </c>
    </row>
    <row r="158" spans="1:52" ht="75" customHeight="1">
      <c r="A158" s="81">
        <v>157</v>
      </c>
      <c r="B158" s="82" t="s">
        <v>1539</v>
      </c>
      <c r="C158" s="82" t="s">
        <v>294</v>
      </c>
      <c r="D158" s="82" t="s">
        <v>1540</v>
      </c>
      <c r="E158" s="82" t="s">
        <v>1495</v>
      </c>
      <c r="F158" s="82" t="s">
        <v>236</v>
      </c>
      <c r="G158" s="82" t="s">
        <v>593</v>
      </c>
      <c r="H158" s="82" t="s">
        <v>222</v>
      </c>
      <c r="I158" s="82" t="s">
        <v>433</v>
      </c>
      <c r="J158" s="82" t="s">
        <v>1497</v>
      </c>
      <c r="K158" s="82" t="s">
        <v>320</v>
      </c>
      <c r="L158" s="82" t="s">
        <v>1541</v>
      </c>
      <c r="M158" s="82" t="s">
        <v>1542</v>
      </c>
      <c r="N158" s="82" t="s">
        <v>1543</v>
      </c>
      <c r="O158" s="82" t="s">
        <v>1544</v>
      </c>
      <c r="P158" s="82"/>
      <c r="Q158" s="82"/>
      <c r="R158" s="82"/>
      <c r="S158" s="82"/>
      <c r="T158" s="82"/>
      <c r="U158" s="82"/>
      <c r="V158" s="82"/>
      <c r="W158" s="82"/>
      <c r="X158" s="82"/>
      <c r="Y158" s="82"/>
      <c r="Z158" s="82"/>
      <c r="AA158" s="82"/>
      <c r="AB158" s="82" t="s">
        <v>66</v>
      </c>
      <c r="AC158" s="82" t="s">
        <v>87</v>
      </c>
      <c r="AD158" s="82" t="s">
        <v>88</v>
      </c>
      <c r="AE158" s="82" t="s">
        <v>64</v>
      </c>
      <c r="AF158" s="82" t="s">
        <v>65</v>
      </c>
      <c r="AG158" s="82" t="s">
        <v>65</v>
      </c>
      <c r="AH158" s="82"/>
      <c r="AI158" s="82" t="s">
        <v>69</v>
      </c>
      <c r="AJ158" s="82" t="s">
        <v>65</v>
      </c>
      <c r="AK158" s="82" t="s">
        <v>64</v>
      </c>
      <c r="AL158" s="82" t="s">
        <v>64</v>
      </c>
      <c r="AM158" s="82" t="s">
        <v>65</v>
      </c>
      <c r="AN158" s="82" t="s">
        <v>65</v>
      </c>
      <c r="AO158" s="82"/>
      <c r="AP158" s="82"/>
      <c r="AQ158" s="82" t="s">
        <v>1545</v>
      </c>
      <c r="AR158" s="82" t="s">
        <v>1546</v>
      </c>
      <c r="AS158" s="82" t="s">
        <v>64</v>
      </c>
      <c r="AT158" s="82"/>
      <c r="AU158" s="82" t="s">
        <v>64</v>
      </c>
      <c r="AV158" s="82"/>
      <c r="AW158" s="82"/>
      <c r="AX158" s="82"/>
      <c r="AY158" s="82" t="s">
        <v>1547</v>
      </c>
      <c r="AZ158" s="84" t="s">
        <v>1548</v>
      </c>
    </row>
    <row r="159" spans="1:52" ht="75" customHeight="1">
      <c r="A159" s="81">
        <v>158</v>
      </c>
      <c r="B159" s="82" t="s">
        <v>1549</v>
      </c>
      <c r="C159" s="82" t="s">
        <v>822</v>
      </c>
      <c r="D159" s="82" t="s">
        <v>1550</v>
      </c>
      <c r="E159" s="82" t="s">
        <v>1551</v>
      </c>
      <c r="F159" s="82" t="s">
        <v>236</v>
      </c>
      <c r="G159" s="82" t="s">
        <v>1369</v>
      </c>
      <c r="H159" s="82" t="s">
        <v>238</v>
      </c>
      <c r="I159" s="82" t="s">
        <v>617</v>
      </c>
      <c r="J159" s="82" t="s">
        <v>1497</v>
      </c>
      <c r="K159" s="82" t="s">
        <v>271</v>
      </c>
      <c r="L159" s="82" t="s">
        <v>1552</v>
      </c>
      <c r="M159" s="82" t="s">
        <v>1553</v>
      </c>
      <c r="N159" s="82"/>
      <c r="O159" s="82"/>
      <c r="P159" s="82"/>
      <c r="Q159" s="82"/>
      <c r="R159" s="82"/>
      <c r="S159" s="82"/>
      <c r="T159" s="82"/>
      <c r="U159" s="82"/>
      <c r="V159" s="82"/>
      <c r="W159" s="82"/>
      <c r="X159" s="82"/>
      <c r="Y159" s="82"/>
      <c r="Z159" s="82"/>
      <c r="AA159" s="82"/>
      <c r="AB159" s="82" t="s">
        <v>66</v>
      </c>
      <c r="AC159" s="82" t="s">
        <v>67</v>
      </c>
      <c r="AD159" s="82" t="s">
        <v>88</v>
      </c>
      <c r="AE159" s="82" t="s">
        <v>64</v>
      </c>
      <c r="AF159" s="82" t="s">
        <v>64</v>
      </c>
      <c r="AG159" s="82" t="s">
        <v>65</v>
      </c>
      <c r="AH159" s="82"/>
      <c r="AI159" s="82" t="s">
        <v>89</v>
      </c>
      <c r="AJ159" s="82" t="s">
        <v>65</v>
      </c>
      <c r="AK159" s="82" t="s">
        <v>65</v>
      </c>
      <c r="AL159" s="82" t="s">
        <v>65</v>
      </c>
      <c r="AM159" s="82" t="s">
        <v>64</v>
      </c>
      <c r="AN159" s="82" t="s">
        <v>65</v>
      </c>
      <c r="AO159" s="82"/>
      <c r="AP159" s="82"/>
      <c r="AQ159" s="82" t="s">
        <v>1554</v>
      </c>
      <c r="AR159" s="82" t="s">
        <v>617</v>
      </c>
      <c r="AS159" s="82" t="s">
        <v>64</v>
      </c>
      <c r="AT159" s="82"/>
      <c r="AU159" s="82" t="s">
        <v>65</v>
      </c>
      <c r="AV159" s="82"/>
      <c r="AW159" s="82"/>
      <c r="AX159" s="82"/>
      <c r="AY159" s="82" t="s">
        <v>1555</v>
      </c>
      <c r="AZ159" s="84" t="s">
        <v>1556</v>
      </c>
    </row>
    <row r="160" spans="1:52" ht="75" customHeight="1">
      <c r="A160" s="81">
        <v>159</v>
      </c>
      <c r="B160" s="82" t="s">
        <v>1557</v>
      </c>
      <c r="C160" s="82" t="s">
        <v>822</v>
      </c>
      <c r="D160" s="82" t="s">
        <v>1558</v>
      </c>
      <c r="E160" s="82" t="s">
        <v>1559</v>
      </c>
      <c r="F160" s="82" t="s">
        <v>236</v>
      </c>
      <c r="G160" s="82" t="s">
        <v>593</v>
      </c>
      <c r="H160" s="82" t="s">
        <v>222</v>
      </c>
      <c r="I160" s="82" t="s">
        <v>290</v>
      </c>
      <c r="J160" s="82" t="s">
        <v>1497</v>
      </c>
      <c r="K160" s="82" t="s">
        <v>284</v>
      </c>
      <c r="L160" s="82" t="s">
        <v>1560</v>
      </c>
      <c r="M160" s="82" t="s">
        <v>1561</v>
      </c>
      <c r="N160" s="82"/>
      <c r="O160" s="82"/>
      <c r="P160" s="82"/>
      <c r="Q160" s="82"/>
      <c r="R160" s="82"/>
      <c r="S160" s="82"/>
      <c r="T160" s="82"/>
      <c r="U160" s="82"/>
      <c r="V160" s="82"/>
      <c r="W160" s="82"/>
      <c r="X160" s="82"/>
      <c r="Y160" s="82"/>
      <c r="Z160" s="82"/>
      <c r="AA160" s="82"/>
      <c r="AB160" s="82" t="s">
        <v>66</v>
      </c>
      <c r="AC160" s="82" t="s">
        <v>67</v>
      </c>
      <c r="AD160" s="82" t="s">
        <v>88</v>
      </c>
      <c r="AE160" s="82" t="s">
        <v>64</v>
      </c>
      <c r="AF160" s="82" t="s">
        <v>65</v>
      </c>
      <c r="AG160" s="82" t="s">
        <v>65</v>
      </c>
      <c r="AH160" s="82"/>
      <c r="AI160" s="82" t="s">
        <v>69</v>
      </c>
      <c r="AJ160" s="82" t="s">
        <v>65</v>
      </c>
      <c r="AK160" s="82" t="s">
        <v>65</v>
      </c>
      <c r="AL160" s="82" t="s">
        <v>65</v>
      </c>
      <c r="AM160" s="82" t="s">
        <v>64</v>
      </c>
      <c r="AN160" s="82" t="s">
        <v>65</v>
      </c>
      <c r="AO160" s="82"/>
      <c r="AP160" s="82"/>
      <c r="AQ160" s="82" t="s">
        <v>1562</v>
      </c>
      <c r="AR160" s="82" t="s">
        <v>290</v>
      </c>
      <c r="AS160" s="82" t="s">
        <v>64</v>
      </c>
      <c r="AT160" s="82"/>
      <c r="AU160" s="82" t="s">
        <v>65</v>
      </c>
      <c r="AV160" s="82"/>
      <c r="AW160" s="82"/>
      <c r="AX160" s="82"/>
      <c r="AY160" s="82" t="s">
        <v>1563</v>
      </c>
      <c r="AZ160" s="84" t="s">
        <v>1564</v>
      </c>
    </row>
    <row r="161" spans="1:52" ht="75" customHeight="1">
      <c r="A161" s="81">
        <v>160</v>
      </c>
      <c r="B161" s="82" t="s">
        <v>1565</v>
      </c>
      <c r="C161" s="82" t="s">
        <v>294</v>
      </c>
      <c r="D161" s="82" t="s">
        <v>1566</v>
      </c>
      <c r="E161" s="82" t="s">
        <v>1567</v>
      </c>
      <c r="F161" s="82" t="s">
        <v>236</v>
      </c>
      <c r="G161" s="82" t="s">
        <v>593</v>
      </c>
      <c r="H161" s="82" t="s">
        <v>238</v>
      </c>
      <c r="I161" s="82" t="s">
        <v>199</v>
      </c>
      <c r="J161" s="82" t="s">
        <v>1497</v>
      </c>
      <c r="K161" s="82" t="s">
        <v>320</v>
      </c>
      <c r="L161" s="82" t="s">
        <v>1568</v>
      </c>
      <c r="M161" s="82" t="s">
        <v>1569</v>
      </c>
      <c r="N161" s="82" t="s">
        <v>1570</v>
      </c>
      <c r="O161" s="82" t="s">
        <v>1571</v>
      </c>
      <c r="P161" s="82"/>
      <c r="Q161" s="82"/>
      <c r="R161" s="82"/>
      <c r="S161" s="82"/>
      <c r="T161" s="82"/>
      <c r="U161" s="82"/>
      <c r="V161" s="82"/>
      <c r="W161" s="82"/>
      <c r="X161" s="82"/>
      <c r="Y161" s="82"/>
      <c r="Z161" s="82"/>
      <c r="AA161" s="82"/>
      <c r="AB161" s="82" t="s">
        <v>66</v>
      </c>
      <c r="AC161" s="82" t="s">
        <v>104</v>
      </c>
      <c r="AD161" s="82" t="s">
        <v>88</v>
      </c>
      <c r="AE161" s="82" t="s">
        <v>64</v>
      </c>
      <c r="AF161" s="82" t="s">
        <v>65</v>
      </c>
      <c r="AG161" s="82" t="s">
        <v>65</v>
      </c>
      <c r="AH161" s="82"/>
      <c r="AI161" s="82" t="s">
        <v>89</v>
      </c>
      <c r="AJ161" s="82" t="s">
        <v>65</v>
      </c>
      <c r="AK161" s="82" t="s">
        <v>65</v>
      </c>
      <c r="AL161" s="82" t="s">
        <v>65</v>
      </c>
      <c r="AM161" s="82" t="s">
        <v>65</v>
      </c>
      <c r="AN161" s="82" t="s">
        <v>65</v>
      </c>
      <c r="AO161" s="82"/>
      <c r="AP161" s="82"/>
      <c r="AQ161" s="82" t="s">
        <v>1572</v>
      </c>
      <c r="AR161" s="82" t="s">
        <v>1573</v>
      </c>
      <c r="AS161" s="82" t="s">
        <v>136</v>
      </c>
      <c r="AT161" s="82"/>
      <c r="AU161" s="82" t="s">
        <v>65</v>
      </c>
      <c r="AV161" s="82"/>
      <c r="AW161" s="82"/>
      <c r="AX161" s="82"/>
      <c r="AY161" s="82" t="s">
        <v>1574</v>
      </c>
      <c r="AZ161" s="84" t="s">
        <v>1575</v>
      </c>
    </row>
    <row r="162" spans="1:52" ht="75" customHeight="1">
      <c r="A162" s="81">
        <v>161</v>
      </c>
      <c r="B162" s="82" t="s">
        <v>1576</v>
      </c>
      <c r="C162" s="82" t="s">
        <v>822</v>
      </c>
      <c r="D162" s="82" t="s">
        <v>1577</v>
      </c>
      <c r="E162" s="82" t="s">
        <v>1495</v>
      </c>
      <c r="F162" s="82" t="s">
        <v>236</v>
      </c>
      <c r="G162" s="82" t="s">
        <v>807</v>
      </c>
      <c r="H162" s="82" t="s">
        <v>222</v>
      </c>
      <c r="I162" s="82" t="s">
        <v>1263</v>
      </c>
      <c r="J162" s="82" t="s">
        <v>1497</v>
      </c>
      <c r="K162" s="82" t="s">
        <v>248</v>
      </c>
      <c r="L162" s="82" t="s">
        <v>1578</v>
      </c>
      <c r="M162" s="82" t="s">
        <v>1579</v>
      </c>
      <c r="N162" s="82"/>
      <c r="O162" s="82"/>
      <c r="P162" s="82"/>
      <c r="Q162" s="82"/>
      <c r="R162" s="82"/>
      <c r="S162" s="82"/>
      <c r="T162" s="82"/>
      <c r="U162" s="82"/>
      <c r="V162" s="82"/>
      <c r="W162" s="82"/>
      <c r="X162" s="82"/>
      <c r="Y162" s="82"/>
      <c r="Z162" s="82"/>
      <c r="AA162" s="82"/>
      <c r="AB162" s="82" t="s">
        <v>66</v>
      </c>
      <c r="AC162" s="82" t="s">
        <v>67</v>
      </c>
      <c r="AD162" s="82" t="s">
        <v>88</v>
      </c>
      <c r="AE162" s="82" t="s">
        <v>64</v>
      </c>
      <c r="AF162" s="82" t="s">
        <v>64</v>
      </c>
      <c r="AG162" s="82" t="s">
        <v>65</v>
      </c>
      <c r="AH162" s="82"/>
      <c r="AI162" s="82" t="s">
        <v>1580</v>
      </c>
      <c r="AJ162" s="82" t="s">
        <v>65</v>
      </c>
      <c r="AK162" s="82" t="s">
        <v>65</v>
      </c>
      <c r="AL162" s="82" t="s">
        <v>65</v>
      </c>
      <c r="AM162" s="82" t="s">
        <v>65</v>
      </c>
      <c r="AN162" s="82" t="s">
        <v>65</v>
      </c>
      <c r="AO162" s="82"/>
      <c r="AP162" s="82"/>
      <c r="AQ162" s="82" t="s">
        <v>1581</v>
      </c>
      <c r="AR162" s="82" t="s">
        <v>1021</v>
      </c>
      <c r="AS162" s="82" t="s">
        <v>65</v>
      </c>
      <c r="AT162" s="82"/>
      <c r="AU162" s="82" t="s">
        <v>65</v>
      </c>
      <c r="AV162" s="82"/>
      <c r="AW162" s="82"/>
      <c r="AX162" s="82"/>
      <c r="AY162" s="82" t="s">
        <v>1582</v>
      </c>
      <c r="AZ162" s="84" t="s">
        <v>1583</v>
      </c>
    </row>
    <row r="163" spans="1:52" ht="75" customHeight="1">
      <c r="A163" s="81">
        <v>162</v>
      </c>
      <c r="B163" s="82" t="s">
        <v>1584</v>
      </c>
      <c r="C163" s="82" t="s">
        <v>1585</v>
      </c>
      <c r="D163" s="82" t="s">
        <v>1586</v>
      </c>
      <c r="E163" s="82" t="s">
        <v>1587</v>
      </c>
      <c r="F163" s="82" t="s">
        <v>236</v>
      </c>
      <c r="G163" s="82" t="s">
        <v>237</v>
      </c>
      <c r="H163" s="82" t="s">
        <v>222</v>
      </c>
      <c r="I163" s="82" t="s">
        <v>290</v>
      </c>
      <c r="J163" s="82" t="s">
        <v>1497</v>
      </c>
      <c r="K163" s="82" t="s">
        <v>284</v>
      </c>
      <c r="L163" s="82" t="s">
        <v>1588</v>
      </c>
      <c r="M163" s="82" t="s">
        <v>1589</v>
      </c>
      <c r="N163" s="82" t="s">
        <v>1590</v>
      </c>
      <c r="O163" s="82" t="s">
        <v>1591</v>
      </c>
      <c r="P163" s="82"/>
      <c r="Q163" s="82"/>
      <c r="R163" s="82"/>
      <c r="S163" s="82"/>
      <c r="T163" s="82"/>
      <c r="U163" s="82"/>
      <c r="V163" s="82"/>
      <c r="W163" s="82"/>
      <c r="X163" s="82"/>
      <c r="Y163" s="82"/>
      <c r="Z163" s="82"/>
      <c r="AA163" s="82"/>
      <c r="AB163" s="82" t="s">
        <v>66</v>
      </c>
      <c r="AC163" s="82" t="s">
        <v>67</v>
      </c>
      <c r="AD163" s="82" t="s">
        <v>88</v>
      </c>
      <c r="AE163" s="82" t="s">
        <v>64</v>
      </c>
      <c r="AF163" s="82" t="s">
        <v>65</v>
      </c>
      <c r="AG163" s="82" t="s">
        <v>65</v>
      </c>
      <c r="AH163" s="82"/>
      <c r="AI163" s="82" t="s">
        <v>69</v>
      </c>
      <c r="AJ163" s="82" t="s">
        <v>65</v>
      </c>
      <c r="AK163" s="82" t="s">
        <v>65</v>
      </c>
      <c r="AL163" s="82" t="s">
        <v>65</v>
      </c>
      <c r="AM163" s="82" t="s">
        <v>136</v>
      </c>
      <c r="AN163" s="82" t="s">
        <v>65</v>
      </c>
      <c r="AO163" s="82"/>
      <c r="AP163" s="82"/>
      <c r="AQ163" s="82" t="s">
        <v>1592</v>
      </c>
      <c r="AR163" s="82" t="s">
        <v>290</v>
      </c>
      <c r="AS163" s="82" t="s">
        <v>64</v>
      </c>
      <c r="AT163" s="82"/>
      <c r="AU163" s="82" t="s">
        <v>65</v>
      </c>
      <c r="AV163" s="82"/>
      <c r="AW163" s="82"/>
      <c r="AX163" s="82"/>
      <c r="AY163" s="82" t="s">
        <v>1593</v>
      </c>
      <c r="AZ163" s="84" t="s">
        <v>1594</v>
      </c>
    </row>
    <row r="164" spans="1:52" ht="75" customHeight="1">
      <c r="A164" s="81">
        <v>163</v>
      </c>
      <c r="B164" s="82" t="s">
        <v>1595</v>
      </c>
      <c r="C164" s="82" t="s">
        <v>751</v>
      </c>
      <c r="D164" s="82" t="s">
        <v>1596</v>
      </c>
      <c r="E164" s="82" t="s">
        <v>1517</v>
      </c>
      <c r="F164" s="82" t="s">
        <v>236</v>
      </c>
      <c r="G164" s="82" t="s">
        <v>753</v>
      </c>
      <c r="H164" s="82" t="s">
        <v>238</v>
      </c>
      <c r="I164" s="82" t="s">
        <v>873</v>
      </c>
      <c r="J164" s="82" t="s">
        <v>1497</v>
      </c>
      <c r="K164" s="82" t="s">
        <v>320</v>
      </c>
      <c r="L164" s="82" t="s">
        <v>1597</v>
      </c>
      <c r="M164" s="82" t="s">
        <v>1598</v>
      </c>
      <c r="N164" s="82"/>
      <c r="O164" s="82"/>
      <c r="P164" s="82"/>
      <c r="Q164" s="82"/>
      <c r="R164" s="82"/>
      <c r="S164" s="82"/>
      <c r="T164" s="82"/>
      <c r="U164" s="82"/>
      <c r="V164" s="82"/>
      <c r="W164" s="82"/>
      <c r="X164" s="82"/>
      <c r="Y164" s="82"/>
      <c r="Z164" s="82"/>
      <c r="AA164" s="82"/>
      <c r="AB164" s="82" t="s">
        <v>66</v>
      </c>
      <c r="AC164" s="82" t="s">
        <v>67</v>
      </c>
      <c r="AD164" s="82" t="s">
        <v>88</v>
      </c>
      <c r="AE164" s="82" t="s">
        <v>64</v>
      </c>
      <c r="AF164" s="82" t="s">
        <v>64</v>
      </c>
      <c r="AG164" s="82" t="s">
        <v>65</v>
      </c>
      <c r="AH164" s="82"/>
      <c r="AI164" s="82" t="s">
        <v>89</v>
      </c>
      <c r="AJ164" s="82" t="s">
        <v>65</v>
      </c>
      <c r="AK164" s="82" t="s">
        <v>65</v>
      </c>
      <c r="AL164" s="82" t="s">
        <v>65</v>
      </c>
      <c r="AM164" s="82" t="s">
        <v>65</v>
      </c>
      <c r="AN164" s="82" t="s">
        <v>65</v>
      </c>
      <c r="AO164" s="82"/>
      <c r="AP164" s="82"/>
      <c r="AQ164" s="82" t="s">
        <v>1599</v>
      </c>
      <c r="AR164" s="82" t="s">
        <v>873</v>
      </c>
      <c r="AS164" s="82" t="s">
        <v>64</v>
      </c>
      <c r="AT164" s="82"/>
      <c r="AU164" s="82" t="s">
        <v>65</v>
      </c>
      <c r="AV164" s="82"/>
      <c r="AW164" s="82"/>
      <c r="AX164" s="82"/>
      <c r="AY164" s="82" t="s">
        <v>1600</v>
      </c>
      <c r="AZ164" s="84" t="s">
        <v>1601</v>
      </c>
    </row>
    <row r="165" spans="1:52" ht="75" customHeight="1">
      <c r="A165" s="81">
        <v>164</v>
      </c>
      <c r="B165" s="82" t="s">
        <v>1602</v>
      </c>
      <c r="C165" s="82" t="s">
        <v>751</v>
      </c>
      <c r="D165" s="82" t="s">
        <v>1603</v>
      </c>
      <c r="E165" s="82" t="s">
        <v>1587</v>
      </c>
      <c r="F165" s="82" t="s">
        <v>236</v>
      </c>
      <c r="G165" s="82" t="s">
        <v>753</v>
      </c>
      <c r="H165" s="82" t="s">
        <v>222</v>
      </c>
      <c r="I165" s="82" t="s">
        <v>1508</v>
      </c>
      <c r="J165" s="82" t="s">
        <v>1497</v>
      </c>
      <c r="K165" s="82" t="s">
        <v>320</v>
      </c>
      <c r="L165" s="82" t="s">
        <v>1604</v>
      </c>
      <c r="M165" s="82" t="s">
        <v>1605</v>
      </c>
      <c r="N165" s="82"/>
      <c r="O165" s="82"/>
      <c r="P165" s="82"/>
      <c r="Q165" s="82"/>
      <c r="R165" s="82"/>
      <c r="S165" s="82"/>
      <c r="T165" s="82"/>
      <c r="U165" s="82"/>
      <c r="V165" s="82"/>
      <c r="W165" s="82"/>
      <c r="X165" s="82"/>
      <c r="Y165" s="82"/>
      <c r="Z165" s="82"/>
      <c r="AA165" s="82"/>
      <c r="AB165" s="82" t="s">
        <v>66</v>
      </c>
      <c r="AC165" s="82" t="s">
        <v>67</v>
      </c>
      <c r="AD165" s="82" t="s">
        <v>88</v>
      </c>
      <c r="AE165" s="82" t="s">
        <v>64</v>
      </c>
      <c r="AF165" s="82" t="s">
        <v>65</v>
      </c>
      <c r="AG165" s="82" t="s">
        <v>65</v>
      </c>
      <c r="AH165" s="82"/>
      <c r="AI165" s="82" t="s">
        <v>69</v>
      </c>
      <c r="AJ165" s="82" t="s">
        <v>65</v>
      </c>
      <c r="AK165" s="82" t="s">
        <v>65</v>
      </c>
      <c r="AL165" s="82" t="s">
        <v>65</v>
      </c>
      <c r="AM165" s="82" t="s">
        <v>64</v>
      </c>
      <c r="AN165" s="82" t="s">
        <v>65</v>
      </c>
      <c r="AO165" s="82"/>
      <c r="AP165" s="82"/>
      <c r="AQ165" s="82" t="s">
        <v>1606</v>
      </c>
      <c r="AR165" s="82" t="s">
        <v>1607</v>
      </c>
      <c r="AS165" s="82" t="s">
        <v>65</v>
      </c>
      <c r="AT165" s="82"/>
      <c r="AU165" s="82" t="s">
        <v>65</v>
      </c>
      <c r="AV165" s="82"/>
      <c r="AW165" s="82"/>
      <c r="AX165" s="82"/>
      <c r="AY165" s="82" t="s">
        <v>1608</v>
      </c>
      <c r="AZ165" s="84" t="s">
        <v>1609</v>
      </c>
    </row>
    <row r="166" spans="1:52" ht="75" customHeight="1">
      <c r="A166" s="81">
        <v>165</v>
      </c>
      <c r="B166" s="82" t="s">
        <v>1610</v>
      </c>
      <c r="C166" s="82" t="s">
        <v>1611</v>
      </c>
      <c r="D166" s="82" t="s">
        <v>1612</v>
      </c>
      <c r="E166" s="82" t="s">
        <v>1551</v>
      </c>
      <c r="F166" s="82" t="s">
        <v>236</v>
      </c>
      <c r="G166" s="82" t="s">
        <v>807</v>
      </c>
      <c r="H166" s="82" t="s">
        <v>238</v>
      </c>
      <c r="I166" s="82" t="s">
        <v>199</v>
      </c>
      <c r="J166" s="82" t="s">
        <v>1497</v>
      </c>
      <c r="K166" s="82" t="s">
        <v>320</v>
      </c>
      <c r="L166" s="82" t="s">
        <v>1613</v>
      </c>
      <c r="M166" s="82" t="s">
        <v>1614</v>
      </c>
      <c r="N166" s="82" t="s">
        <v>1570</v>
      </c>
      <c r="O166" s="82" t="s">
        <v>1500</v>
      </c>
      <c r="P166" s="82"/>
      <c r="Q166" s="82"/>
      <c r="R166" s="82"/>
      <c r="S166" s="82"/>
      <c r="T166" s="82"/>
      <c r="U166" s="82"/>
      <c r="V166" s="82"/>
      <c r="W166" s="82"/>
      <c r="X166" s="82"/>
      <c r="Y166" s="82"/>
      <c r="Z166" s="82"/>
      <c r="AA166" s="82"/>
      <c r="AB166" s="82" t="s">
        <v>146</v>
      </c>
      <c r="AC166" s="82" t="s">
        <v>87</v>
      </c>
      <c r="AD166" s="82" t="s">
        <v>88</v>
      </c>
      <c r="AE166" s="82" t="s">
        <v>64</v>
      </c>
      <c r="AF166" s="82" t="s">
        <v>64</v>
      </c>
      <c r="AG166" s="82" t="s">
        <v>65</v>
      </c>
      <c r="AH166" s="82"/>
      <c r="AI166" s="82" t="s">
        <v>89</v>
      </c>
      <c r="AJ166" s="82" t="s">
        <v>65</v>
      </c>
      <c r="AK166" s="82" t="s">
        <v>65</v>
      </c>
      <c r="AL166" s="82" t="s">
        <v>65</v>
      </c>
      <c r="AM166" s="82" t="s">
        <v>65</v>
      </c>
      <c r="AN166" s="82" t="s">
        <v>64</v>
      </c>
      <c r="AO166" s="82"/>
      <c r="AP166" s="82"/>
      <c r="AQ166" s="82" t="s">
        <v>1615</v>
      </c>
      <c r="AR166" s="82" t="s">
        <v>199</v>
      </c>
      <c r="AS166" s="82" t="s">
        <v>64</v>
      </c>
      <c r="AT166" s="82"/>
      <c r="AU166" s="82" t="s">
        <v>65</v>
      </c>
      <c r="AV166" s="82"/>
      <c r="AW166" s="82"/>
      <c r="AX166" s="82"/>
      <c r="AY166" s="82" t="s">
        <v>1616</v>
      </c>
      <c r="AZ166" s="84" t="s">
        <v>1617</v>
      </c>
    </row>
    <row r="167" spans="1:52" ht="75" customHeight="1">
      <c r="A167" s="81">
        <v>166</v>
      </c>
      <c r="B167" s="82" t="s">
        <v>1618</v>
      </c>
      <c r="C167" s="82" t="s">
        <v>1619</v>
      </c>
      <c r="D167" s="82" t="s">
        <v>1620</v>
      </c>
      <c r="E167" s="82" t="s">
        <v>1544</v>
      </c>
      <c r="F167" s="82" t="s">
        <v>236</v>
      </c>
      <c r="G167" s="82" t="s">
        <v>237</v>
      </c>
      <c r="H167" s="82" t="s">
        <v>238</v>
      </c>
      <c r="I167" s="82" t="s">
        <v>1030</v>
      </c>
      <c r="J167" s="82" t="s">
        <v>1497</v>
      </c>
      <c r="K167" s="82" t="s">
        <v>248</v>
      </c>
      <c r="L167" s="82" t="s">
        <v>1621</v>
      </c>
      <c r="M167" s="82" t="s">
        <v>1622</v>
      </c>
      <c r="N167" s="82"/>
      <c r="O167" s="82"/>
      <c r="P167" s="82"/>
      <c r="Q167" s="82"/>
      <c r="R167" s="82"/>
      <c r="S167" s="82"/>
      <c r="T167" s="82"/>
      <c r="U167" s="82"/>
      <c r="V167" s="82"/>
      <c r="W167" s="82"/>
      <c r="X167" s="82"/>
      <c r="Y167" s="82"/>
      <c r="Z167" s="82"/>
      <c r="AA167" s="82"/>
      <c r="AB167" s="82" t="s">
        <v>66</v>
      </c>
      <c r="AC167" s="82" t="s">
        <v>67</v>
      </c>
      <c r="AD167" s="82" t="s">
        <v>88</v>
      </c>
      <c r="AE167" s="82" t="s">
        <v>64</v>
      </c>
      <c r="AF167" s="82" t="s">
        <v>64</v>
      </c>
      <c r="AG167" s="82" t="s">
        <v>65</v>
      </c>
      <c r="AH167" s="82"/>
      <c r="AI167" s="82" t="s">
        <v>89</v>
      </c>
      <c r="AJ167" s="82" t="s">
        <v>65</v>
      </c>
      <c r="AK167" s="82" t="s">
        <v>65</v>
      </c>
      <c r="AL167" s="82" t="s">
        <v>65</v>
      </c>
      <c r="AM167" s="82" t="s">
        <v>65</v>
      </c>
      <c r="AN167" s="82" t="s">
        <v>65</v>
      </c>
      <c r="AO167" s="82"/>
      <c r="AP167" s="82"/>
      <c r="AQ167" s="82" t="s">
        <v>1623</v>
      </c>
      <c r="AR167" s="82" t="s">
        <v>1624</v>
      </c>
      <c r="AS167" s="82" t="s">
        <v>136</v>
      </c>
      <c r="AT167" s="82"/>
      <c r="AU167" s="82" t="s">
        <v>65</v>
      </c>
      <c r="AV167" s="82"/>
      <c r="AW167" s="82"/>
      <c r="AX167" s="82"/>
      <c r="AY167" s="82" t="s">
        <v>1625</v>
      </c>
      <c r="AZ167" s="84" t="s">
        <v>1626</v>
      </c>
    </row>
    <row r="168" spans="1:52" ht="75" customHeight="1">
      <c r="A168" s="81">
        <v>167</v>
      </c>
      <c r="B168" s="82" t="s">
        <v>1627</v>
      </c>
      <c r="C168" s="82" t="s">
        <v>1628</v>
      </c>
      <c r="D168" s="82" t="s">
        <v>1629</v>
      </c>
      <c r="E168" s="82" t="s">
        <v>1630</v>
      </c>
      <c r="F168" s="82" t="s">
        <v>236</v>
      </c>
      <c r="G168" s="82" t="s">
        <v>807</v>
      </c>
      <c r="H168" s="82" t="s">
        <v>238</v>
      </c>
      <c r="I168" s="82" t="s">
        <v>433</v>
      </c>
      <c r="J168" s="82" t="s">
        <v>1497</v>
      </c>
      <c r="K168" s="82" t="s">
        <v>320</v>
      </c>
      <c r="L168" s="82" t="s">
        <v>1631</v>
      </c>
      <c r="M168" s="82" t="s">
        <v>1632</v>
      </c>
      <c r="N168" s="82"/>
      <c r="O168" s="82"/>
      <c r="P168" s="82"/>
      <c r="Q168" s="82"/>
      <c r="R168" s="82"/>
      <c r="S168" s="82"/>
      <c r="T168" s="82"/>
      <c r="U168" s="82"/>
      <c r="V168" s="82"/>
      <c r="W168" s="82"/>
      <c r="X168" s="82"/>
      <c r="Y168" s="82"/>
      <c r="Z168" s="82"/>
      <c r="AA168" s="82"/>
      <c r="AB168" s="82" t="s">
        <v>66</v>
      </c>
      <c r="AC168" s="82" t="s">
        <v>67</v>
      </c>
      <c r="AD168" s="82" t="s">
        <v>88</v>
      </c>
      <c r="AE168" s="82" t="s">
        <v>65</v>
      </c>
      <c r="AF168" s="82" t="s">
        <v>65</v>
      </c>
      <c r="AG168" s="82" t="s">
        <v>65</v>
      </c>
      <c r="AH168" s="82"/>
      <c r="AI168" s="82" t="s">
        <v>89</v>
      </c>
      <c r="AJ168" s="82" t="s">
        <v>65</v>
      </c>
      <c r="AK168" s="82" t="s">
        <v>65</v>
      </c>
      <c r="AL168" s="82" t="s">
        <v>65</v>
      </c>
      <c r="AM168" s="82" t="s">
        <v>64</v>
      </c>
      <c r="AN168" s="82" t="s">
        <v>65</v>
      </c>
      <c r="AO168" s="82"/>
      <c r="AP168" s="82"/>
      <c r="AQ168" s="82" t="s">
        <v>1633</v>
      </c>
      <c r="AR168" s="82" t="s">
        <v>617</v>
      </c>
      <c r="AS168" s="82" t="s">
        <v>64</v>
      </c>
      <c r="AT168" s="82"/>
      <c r="AU168" s="82" t="s">
        <v>65</v>
      </c>
      <c r="AV168" s="82"/>
      <c r="AW168" s="82"/>
      <c r="AX168" s="82"/>
      <c r="AY168" s="82" t="s">
        <v>1634</v>
      </c>
      <c r="AZ168" s="84" t="s">
        <v>1635</v>
      </c>
    </row>
    <row r="169" spans="1:52" ht="75" customHeight="1">
      <c r="A169" s="81">
        <v>168</v>
      </c>
      <c r="B169" s="82" t="s">
        <v>1636</v>
      </c>
      <c r="C169" s="82" t="s">
        <v>386</v>
      </c>
      <c r="D169" s="82" t="s">
        <v>1637</v>
      </c>
      <c r="E169" s="82" t="s">
        <v>1543</v>
      </c>
      <c r="F169" s="82" t="s">
        <v>55</v>
      </c>
      <c r="G169" s="82" t="s">
        <v>129</v>
      </c>
      <c r="H169" s="82" t="s">
        <v>238</v>
      </c>
      <c r="I169" s="82" t="s">
        <v>433</v>
      </c>
      <c r="J169" s="82" t="s">
        <v>1497</v>
      </c>
      <c r="K169" s="82" t="s">
        <v>320</v>
      </c>
      <c r="L169" s="82" t="s">
        <v>1638</v>
      </c>
      <c r="M169" s="82" t="s">
        <v>1639</v>
      </c>
      <c r="N169" s="82" t="s">
        <v>1640</v>
      </c>
      <c r="O169" s="82" t="s">
        <v>1500</v>
      </c>
      <c r="P169" s="82" t="s">
        <v>61</v>
      </c>
      <c r="Q169" s="82" t="s">
        <v>440</v>
      </c>
      <c r="R169" s="82" t="s">
        <v>194</v>
      </c>
      <c r="S169" s="82" t="s">
        <v>64</v>
      </c>
      <c r="T169" s="82" t="s">
        <v>64</v>
      </c>
      <c r="U169" s="82" t="s">
        <v>64</v>
      </c>
      <c r="V169" s="82" t="s">
        <v>65</v>
      </c>
      <c r="W169" s="82" t="s">
        <v>64</v>
      </c>
      <c r="X169" s="82" t="s">
        <v>64</v>
      </c>
      <c r="Y169" s="82" t="s">
        <v>64</v>
      </c>
      <c r="Z169" s="82" t="s">
        <v>65</v>
      </c>
      <c r="AA169" s="82" t="s">
        <v>64</v>
      </c>
      <c r="AB169" s="82" t="s">
        <v>66</v>
      </c>
      <c r="AC169" s="82" t="s">
        <v>67</v>
      </c>
      <c r="AD169" s="82" t="s">
        <v>68</v>
      </c>
      <c r="AE169" s="82" t="s">
        <v>64</v>
      </c>
      <c r="AF169" s="82" t="s">
        <v>64</v>
      </c>
      <c r="AG169" s="82" t="s">
        <v>64</v>
      </c>
      <c r="AH169" s="82" t="s">
        <v>65</v>
      </c>
      <c r="AI169" s="82" t="s">
        <v>89</v>
      </c>
      <c r="AJ169" s="82" t="s">
        <v>65</v>
      </c>
      <c r="AK169" s="82" t="s">
        <v>65</v>
      </c>
      <c r="AL169" s="82" t="s">
        <v>65</v>
      </c>
      <c r="AM169" s="82" t="s">
        <v>65</v>
      </c>
      <c r="AN169" s="82" t="s">
        <v>136</v>
      </c>
      <c r="AO169" s="82" t="s">
        <v>1641</v>
      </c>
      <c r="AP169" s="82" t="s">
        <v>1642</v>
      </c>
      <c r="AQ169" s="82" t="s">
        <v>1643</v>
      </c>
      <c r="AR169" s="82" t="s">
        <v>433</v>
      </c>
      <c r="AS169" s="82" t="s">
        <v>64</v>
      </c>
      <c r="AT169" s="82"/>
      <c r="AU169" s="82" t="s">
        <v>65</v>
      </c>
      <c r="AV169" s="82" t="s">
        <v>1644</v>
      </c>
      <c r="AW169" s="82" t="s">
        <v>65</v>
      </c>
      <c r="AX169" s="82"/>
      <c r="AY169" s="82" t="s">
        <v>1645</v>
      </c>
      <c r="AZ169" s="84" t="s">
        <v>1646</v>
      </c>
    </row>
    <row r="170" spans="1:52" ht="75" customHeight="1">
      <c r="A170" s="81">
        <v>169</v>
      </c>
      <c r="B170" s="82" t="s">
        <v>1647</v>
      </c>
      <c r="C170" s="82" t="s">
        <v>751</v>
      </c>
      <c r="D170" s="82" t="s">
        <v>1648</v>
      </c>
      <c r="E170" s="82" t="s">
        <v>1630</v>
      </c>
      <c r="F170" s="82" t="s">
        <v>236</v>
      </c>
      <c r="G170" s="82" t="s">
        <v>593</v>
      </c>
      <c r="H170" s="82" t="s">
        <v>222</v>
      </c>
      <c r="I170" s="82" t="s">
        <v>1263</v>
      </c>
      <c r="J170" s="82" t="s">
        <v>1497</v>
      </c>
      <c r="K170" s="82" t="s">
        <v>248</v>
      </c>
      <c r="L170" s="82" t="s">
        <v>1649</v>
      </c>
      <c r="M170" s="82" t="s">
        <v>1650</v>
      </c>
      <c r="N170" s="82"/>
      <c r="O170" s="82"/>
      <c r="P170" s="82"/>
      <c r="Q170" s="82"/>
      <c r="R170" s="82"/>
      <c r="S170" s="82"/>
      <c r="T170" s="82"/>
      <c r="U170" s="82"/>
      <c r="V170" s="82"/>
      <c r="W170" s="82"/>
      <c r="X170" s="82"/>
      <c r="Y170" s="82"/>
      <c r="Z170" s="82"/>
      <c r="AA170" s="82"/>
      <c r="AB170" s="82" t="s">
        <v>66</v>
      </c>
      <c r="AC170" s="82" t="s">
        <v>67</v>
      </c>
      <c r="AD170" s="82" t="s">
        <v>88</v>
      </c>
      <c r="AE170" s="82" t="s">
        <v>64</v>
      </c>
      <c r="AF170" s="82" t="s">
        <v>65</v>
      </c>
      <c r="AG170" s="82" t="s">
        <v>65</v>
      </c>
      <c r="AH170" s="82"/>
      <c r="AI170" s="82" t="s">
        <v>69</v>
      </c>
      <c r="AJ170" s="82" t="s">
        <v>65</v>
      </c>
      <c r="AK170" s="82" t="s">
        <v>65</v>
      </c>
      <c r="AL170" s="82" t="s">
        <v>65</v>
      </c>
      <c r="AM170" s="82" t="s">
        <v>64</v>
      </c>
      <c r="AN170" s="82" t="s">
        <v>65</v>
      </c>
      <c r="AO170" s="82"/>
      <c r="AP170" s="82"/>
      <c r="AQ170" s="82" t="s">
        <v>1651</v>
      </c>
      <c r="AR170" s="82" t="s">
        <v>1652</v>
      </c>
      <c r="AS170" s="82" t="s">
        <v>65</v>
      </c>
      <c r="AT170" s="82"/>
      <c r="AU170" s="82" t="s">
        <v>65</v>
      </c>
      <c r="AV170" s="82"/>
      <c r="AW170" s="82"/>
      <c r="AX170" s="82"/>
      <c r="AY170" s="82" t="s">
        <v>1653</v>
      </c>
      <c r="AZ170" s="84" t="s">
        <v>1654</v>
      </c>
    </row>
    <row r="171" spans="1:52" ht="75" customHeight="1">
      <c r="A171" s="81">
        <v>170</v>
      </c>
      <c r="B171" s="82" t="s">
        <v>1655</v>
      </c>
      <c r="C171" s="82" t="s">
        <v>1656</v>
      </c>
      <c r="D171" s="82" t="s">
        <v>1657</v>
      </c>
      <c r="E171" s="82" t="s">
        <v>1517</v>
      </c>
      <c r="F171" s="82" t="s">
        <v>236</v>
      </c>
      <c r="G171" s="82" t="s">
        <v>237</v>
      </c>
      <c r="H171" s="82" t="s">
        <v>222</v>
      </c>
      <c r="I171" s="82" t="s">
        <v>1030</v>
      </c>
      <c r="J171" s="82" t="s">
        <v>1497</v>
      </c>
      <c r="K171" s="82" t="s">
        <v>248</v>
      </c>
      <c r="L171" s="82" t="s">
        <v>1658</v>
      </c>
      <c r="M171" s="82" t="s">
        <v>1659</v>
      </c>
      <c r="N171" s="82"/>
      <c r="O171" s="82"/>
      <c r="P171" s="82"/>
      <c r="Q171" s="82"/>
      <c r="R171" s="82"/>
      <c r="S171" s="82"/>
      <c r="T171" s="82"/>
      <c r="U171" s="82"/>
      <c r="V171" s="82"/>
      <c r="W171" s="82"/>
      <c r="X171" s="82"/>
      <c r="Y171" s="82"/>
      <c r="Z171" s="82"/>
      <c r="AA171" s="82"/>
      <c r="AB171" s="82" t="s">
        <v>66</v>
      </c>
      <c r="AC171" s="82" t="s">
        <v>67</v>
      </c>
      <c r="AD171" s="82" t="s">
        <v>88</v>
      </c>
      <c r="AE171" s="82" t="s">
        <v>64</v>
      </c>
      <c r="AF171" s="82" t="s">
        <v>64</v>
      </c>
      <c r="AG171" s="82" t="s">
        <v>65</v>
      </c>
      <c r="AH171" s="82"/>
      <c r="AI171" s="82" t="s">
        <v>89</v>
      </c>
      <c r="AJ171" s="82" t="s">
        <v>65</v>
      </c>
      <c r="AK171" s="82" t="s">
        <v>136</v>
      </c>
      <c r="AL171" s="82" t="s">
        <v>65</v>
      </c>
      <c r="AM171" s="82" t="s">
        <v>136</v>
      </c>
      <c r="AN171" s="82" t="s">
        <v>136</v>
      </c>
      <c r="AO171" s="82"/>
      <c r="AP171" s="82"/>
      <c r="AQ171" s="82" t="s">
        <v>1660</v>
      </c>
      <c r="AR171" s="82" t="s">
        <v>726</v>
      </c>
      <c r="AS171" s="82" t="s">
        <v>65</v>
      </c>
      <c r="AT171" s="82"/>
      <c r="AU171" s="82" t="s">
        <v>65</v>
      </c>
      <c r="AV171" s="82"/>
      <c r="AW171" s="82"/>
      <c r="AX171" s="82"/>
      <c r="AY171" s="82" t="s">
        <v>1661</v>
      </c>
      <c r="AZ171" s="84" t="s">
        <v>1662</v>
      </c>
    </row>
    <row r="172" spans="1:52" ht="75" customHeight="1">
      <c r="A172" s="81">
        <v>171</v>
      </c>
      <c r="B172" s="82" t="s">
        <v>1242</v>
      </c>
      <c r="C172" s="82" t="s">
        <v>751</v>
      </c>
      <c r="D172" s="82" t="s">
        <v>1663</v>
      </c>
      <c r="E172" s="82" t="s">
        <v>1587</v>
      </c>
      <c r="F172" s="82" t="s">
        <v>236</v>
      </c>
      <c r="G172" s="82" t="s">
        <v>753</v>
      </c>
      <c r="H172" s="82" t="s">
        <v>222</v>
      </c>
      <c r="I172" s="82" t="s">
        <v>255</v>
      </c>
      <c r="J172" s="82" t="s">
        <v>1497</v>
      </c>
      <c r="K172" s="82" t="s">
        <v>248</v>
      </c>
      <c r="L172" s="82" t="s">
        <v>1664</v>
      </c>
      <c r="M172" s="82" t="s">
        <v>1665</v>
      </c>
      <c r="N172" s="82"/>
      <c r="O172" s="82"/>
      <c r="P172" s="82"/>
      <c r="Q172" s="82"/>
      <c r="R172" s="82"/>
      <c r="S172" s="82"/>
      <c r="T172" s="82"/>
      <c r="U172" s="82"/>
      <c r="V172" s="82"/>
      <c r="W172" s="82"/>
      <c r="X172" s="82"/>
      <c r="Y172" s="82"/>
      <c r="Z172" s="82"/>
      <c r="AA172" s="82"/>
      <c r="AB172" s="82" t="s">
        <v>66</v>
      </c>
      <c r="AC172" s="82" t="s">
        <v>67</v>
      </c>
      <c r="AD172" s="82" t="s">
        <v>88</v>
      </c>
      <c r="AE172" s="82" t="s">
        <v>64</v>
      </c>
      <c r="AF172" s="82" t="s">
        <v>65</v>
      </c>
      <c r="AG172" s="82" t="s">
        <v>65</v>
      </c>
      <c r="AH172" s="82"/>
      <c r="AI172" s="82" t="s">
        <v>89</v>
      </c>
      <c r="AJ172" s="82" t="s">
        <v>65</v>
      </c>
      <c r="AK172" s="82" t="s">
        <v>65</v>
      </c>
      <c r="AL172" s="82" t="s">
        <v>65</v>
      </c>
      <c r="AM172" s="82" t="s">
        <v>65</v>
      </c>
      <c r="AN172" s="82" t="s">
        <v>65</v>
      </c>
      <c r="AO172" s="82"/>
      <c r="AP172" s="82"/>
      <c r="AQ172" s="82" t="s">
        <v>1666</v>
      </c>
      <c r="AR172" s="82" t="s">
        <v>1667</v>
      </c>
      <c r="AS172" s="82" t="s">
        <v>65</v>
      </c>
      <c r="AT172" s="82"/>
      <c r="AU172" s="82" t="s">
        <v>65</v>
      </c>
      <c r="AV172" s="82"/>
      <c r="AW172" s="82"/>
      <c r="AX172" s="82"/>
      <c r="AY172" s="82" t="s">
        <v>1668</v>
      </c>
      <c r="AZ172" s="84" t="s">
        <v>1249</v>
      </c>
    </row>
    <row r="173" spans="1:52" ht="75" customHeight="1">
      <c r="A173" s="81">
        <v>172</v>
      </c>
      <c r="B173" s="82" t="s">
        <v>1669</v>
      </c>
      <c r="C173" s="82" t="s">
        <v>751</v>
      </c>
      <c r="D173" s="82" t="s">
        <v>1670</v>
      </c>
      <c r="E173" s="82" t="s">
        <v>1544</v>
      </c>
      <c r="F173" s="82" t="s">
        <v>236</v>
      </c>
      <c r="G173" s="82" t="s">
        <v>593</v>
      </c>
      <c r="H173" s="82" t="s">
        <v>222</v>
      </c>
      <c r="I173" s="82" t="s">
        <v>1263</v>
      </c>
      <c r="J173" s="82" t="s">
        <v>1497</v>
      </c>
      <c r="K173" s="82" t="s">
        <v>248</v>
      </c>
      <c r="L173" s="82" t="s">
        <v>1671</v>
      </c>
      <c r="M173" s="82" t="s">
        <v>1672</v>
      </c>
      <c r="N173" s="82"/>
      <c r="O173" s="82"/>
      <c r="P173" s="82"/>
      <c r="Q173" s="82"/>
      <c r="R173" s="82"/>
      <c r="S173" s="82"/>
      <c r="T173" s="82"/>
      <c r="U173" s="82"/>
      <c r="V173" s="82"/>
      <c r="W173" s="82"/>
      <c r="X173" s="82"/>
      <c r="Y173" s="82"/>
      <c r="Z173" s="82"/>
      <c r="AA173" s="82"/>
      <c r="AB173" s="82" t="s">
        <v>66</v>
      </c>
      <c r="AC173" s="82" t="s">
        <v>67</v>
      </c>
      <c r="AD173" s="82" t="s">
        <v>88</v>
      </c>
      <c r="AE173" s="82" t="s">
        <v>64</v>
      </c>
      <c r="AF173" s="82" t="s">
        <v>64</v>
      </c>
      <c r="AG173" s="82" t="s">
        <v>65</v>
      </c>
      <c r="AH173" s="82"/>
      <c r="AI173" s="82" t="s">
        <v>69</v>
      </c>
      <c r="AJ173" s="82" t="s">
        <v>65</v>
      </c>
      <c r="AK173" s="82" t="s">
        <v>65</v>
      </c>
      <c r="AL173" s="82" t="s">
        <v>65</v>
      </c>
      <c r="AM173" s="82" t="s">
        <v>64</v>
      </c>
      <c r="AN173" s="82" t="s">
        <v>65</v>
      </c>
      <c r="AO173" s="82"/>
      <c r="AP173" s="82"/>
      <c r="AQ173" s="82" t="s">
        <v>1673</v>
      </c>
      <c r="AR173" s="82" t="s">
        <v>1263</v>
      </c>
      <c r="AS173" s="82" t="s">
        <v>64</v>
      </c>
      <c r="AT173" s="82"/>
      <c r="AU173" s="82" t="s">
        <v>65</v>
      </c>
      <c r="AV173" s="82"/>
      <c r="AW173" s="82"/>
      <c r="AX173" s="82"/>
      <c r="AY173" s="82" t="s">
        <v>1674</v>
      </c>
      <c r="AZ173" s="84" t="s">
        <v>1675</v>
      </c>
    </row>
    <row r="174" spans="1:52" ht="75" customHeight="1">
      <c r="A174" s="81">
        <v>173</v>
      </c>
      <c r="B174" s="82" t="s">
        <v>1676</v>
      </c>
      <c r="C174" s="82" t="s">
        <v>386</v>
      </c>
      <c r="D174" s="82" t="s">
        <v>1677</v>
      </c>
      <c r="E174" s="82" t="s">
        <v>1570</v>
      </c>
      <c r="F174" s="82" t="s">
        <v>55</v>
      </c>
      <c r="G174" s="82" t="s">
        <v>129</v>
      </c>
      <c r="H174" s="82" t="s">
        <v>222</v>
      </c>
      <c r="I174" s="82" t="s">
        <v>1678</v>
      </c>
      <c r="J174" s="82" t="s">
        <v>1497</v>
      </c>
      <c r="K174" s="82" t="s">
        <v>248</v>
      </c>
      <c r="L174" s="82" t="s">
        <v>1679</v>
      </c>
      <c r="M174" s="82" t="s">
        <v>1680</v>
      </c>
      <c r="N174" s="82" t="s">
        <v>1630</v>
      </c>
      <c r="O174" s="82" t="s">
        <v>1681</v>
      </c>
      <c r="P174" s="82" t="s">
        <v>61</v>
      </c>
      <c r="Q174" s="82" t="s">
        <v>440</v>
      </c>
      <c r="R174" s="82" t="s">
        <v>194</v>
      </c>
      <c r="S174" s="82" t="s">
        <v>65</v>
      </c>
      <c r="T174" s="82" t="s">
        <v>64</v>
      </c>
      <c r="U174" s="82" t="s">
        <v>64</v>
      </c>
      <c r="V174" s="82" t="s">
        <v>65</v>
      </c>
      <c r="W174" s="82" t="s">
        <v>65</v>
      </c>
      <c r="X174" s="82" t="s">
        <v>65</v>
      </c>
      <c r="Y174" s="82" t="s">
        <v>64</v>
      </c>
      <c r="Z174" s="82" t="s">
        <v>65</v>
      </c>
      <c r="AA174" s="82" t="s">
        <v>65</v>
      </c>
      <c r="AB174" s="82" t="s">
        <v>66</v>
      </c>
      <c r="AC174" s="82" t="s">
        <v>67</v>
      </c>
      <c r="AD174" s="82" t="s">
        <v>88</v>
      </c>
      <c r="AE174" s="82" t="s">
        <v>64</v>
      </c>
      <c r="AF174" s="82" t="s">
        <v>64</v>
      </c>
      <c r="AG174" s="82" t="s">
        <v>65</v>
      </c>
      <c r="AH174" s="82" t="s">
        <v>65</v>
      </c>
      <c r="AI174" s="82" t="s">
        <v>89</v>
      </c>
      <c r="AJ174" s="82" t="s">
        <v>65</v>
      </c>
      <c r="AK174" s="82" t="s">
        <v>65</v>
      </c>
      <c r="AL174" s="82" t="s">
        <v>65</v>
      </c>
      <c r="AM174" s="82" t="s">
        <v>65</v>
      </c>
      <c r="AN174" s="82" t="s">
        <v>65</v>
      </c>
      <c r="AO174" s="82" t="s">
        <v>1682</v>
      </c>
      <c r="AP174" s="82" t="s">
        <v>1683</v>
      </c>
      <c r="AQ174" s="82" t="s">
        <v>1684</v>
      </c>
      <c r="AR174" s="82" t="s">
        <v>1685</v>
      </c>
      <c r="AS174" s="82" t="s">
        <v>136</v>
      </c>
      <c r="AT174" s="82"/>
      <c r="AU174" s="82" t="s">
        <v>65</v>
      </c>
      <c r="AV174" s="82" t="s">
        <v>75</v>
      </c>
      <c r="AW174" s="82" t="s">
        <v>65</v>
      </c>
      <c r="AX174" s="82"/>
      <c r="AY174" s="82" t="s">
        <v>1686</v>
      </c>
      <c r="AZ174" s="84" t="s">
        <v>1687</v>
      </c>
    </row>
    <row r="175" spans="1:52" ht="75" customHeight="1">
      <c r="A175" s="81">
        <v>174</v>
      </c>
      <c r="B175" s="82" t="s">
        <v>1688</v>
      </c>
      <c r="C175" s="82" t="s">
        <v>751</v>
      </c>
      <c r="D175" s="82" t="s">
        <v>1689</v>
      </c>
      <c r="E175" s="82" t="s">
        <v>1507</v>
      </c>
      <c r="F175" s="82" t="s">
        <v>236</v>
      </c>
      <c r="G175" s="82" t="s">
        <v>753</v>
      </c>
      <c r="H175" s="82" t="s">
        <v>222</v>
      </c>
      <c r="I175" s="82" t="s">
        <v>617</v>
      </c>
      <c r="J175" s="82" t="s">
        <v>1497</v>
      </c>
      <c r="K175" s="82" t="s">
        <v>271</v>
      </c>
      <c r="L175" s="82" t="s">
        <v>1690</v>
      </c>
      <c r="M175" s="82" t="s">
        <v>1691</v>
      </c>
      <c r="N175" s="82"/>
      <c r="O175" s="82"/>
      <c r="P175" s="82"/>
      <c r="Q175" s="82"/>
      <c r="R175" s="82"/>
      <c r="S175" s="82"/>
      <c r="T175" s="82"/>
      <c r="U175" s="82"/>
      <c r="V175" s="82"/>
      <c r="W175" s="82"/>
      <c r="X175" s="82"/>
      <c r="Y175" s="82"/>
      <c r="Z175" s="82"/>
      <c r="AA175" s="82"/>
      <c r="AB175" s="82" t="s">
        <v>66</v>
      </c>
      <c r="AC175" s="82" t="s">
        <v>67</v>
      </c>
      <c r="AD175" s="82" t="s">
        <v>88</v>
      </c>
      <c r="AE175" s="82" t="s">
        <v>65</v>
      </c>
      <c r="AF175" s="82" t="s">
        <v>65</v>
      </c>
      <c r="AG175" s="82" t="s">
        <v>65</v>
      </c>
      <c r="AH175" s="82"/>
      <c r="AI175" s="82" t="s">
        <v>89</v>
      </c>
      <c r="AJ175" s="82" t="s">
        <v>65</v>
      </c>
      <c r="AK175" s="82" t="s">
        <v>65</v>
      </c>
      <c r="AL175" s="82" t="s">
        <v>65</v>
      </c>
      <c r="AM175" s="82" t="s">
        <v>64</v>
      </c>
      <c r="AN175" s="82" t="s">
        <v>65</v>
      </c>
      <c r="AO175" s="82"/>
      <c r="AP175" s="82"/>
      <c r="AQ175" s="82" t="s">
        <v>1692</v>
      </c>
      <c r="AR175" s="82" t="s">
        <v>617</v>
      </c>
      <c r="AS175" s="82" t="s">
        <v>64</v>
      </c>
      <c r="AT175" s="82"/>
      <c r="AU175" s="82" t="s">
        <v>65</v>
      </c>
      <c r="AV175" s="82"/>
      <c r="AW175" s="82"/>
      <c r="AX175" s="82"/>
      <c r="AY175" s="82" t="s">
        <v>1693</v>
      </c>
      <c r="AZ175" s="84"/>
    </row>
    <row r="176" spans="1:52" ht="75" customHeight="1">
      <c r="A176" s="81">
        <v>175</v>
      </c>
      <c r="B176" s="82" t="s">
        <v>1694</v>
      </c>
      <c r="C176" s="82" t="s">
        <v>751</v>
      </c>
      <c r="D176" s="82" t="s">
        <v>1695</v>
      </c>
      <c r="E176" s="82" t="s">
        <v>1526</v>
      </c>
      <c r="F176" s="82" t="s">
        <v>236</v>
      </c>
      <c r="G176" s="82" t="s">
        <v>753</v>
      </c>
      <c r="H176" s="82" t="s">
        <v>222</v>
      </c>
      <c r="I176" s="82" t="s">
        <v>1263</v>
      </c>
      <c r="J176" s="82" t="s">
        <v>1497</v>
      </c>
      <c r="K176" s="82" t="s">
        <v>248</v>
      </c>
      <c r="L176" s="82" t="s">
        <v>1696</v>
      </c>
      <c r="M176" s="82" t="s">
        <v>1697</v>
      </c>
      <c r="N176" s="82"/>
      <c r="O176" s="82"/>
      <c r="P176" s="82"/>
      <c r="Q176" s="82"/>
      <c r="R176" s="82"/>
      <c r="S176" s="82"/>
      <c r="T176" s="82"/>
      <c r="U176" s="82"/>
      <c r="V176" s="82"/>
      <c r="W176" s="82"/>
      <c r="X176" s="82"/>
      <c r="Y176" s="82"/>
      <c r="Z176" s="82"/>
      <c r="AA176" s="82"/>
      <c r="AB176" s="82" t="s">
        <v>66</v>
      </c>
      <c r="AC176" s="82" t="s">
        <v>67</v>
      </c>
      <c r="AD176" s="82" t="s">
        <v>88</v>
      </c>
      <c r="AE176" s="82" t="s">
        <v>64</v>
      </c>
      <c r="AF176" s="82" t="s">
        <v>64</v>
      </c>
      <c r="AG176" s="82" t="s">
        <v>65</v>
      </c>
      <c r="AH176" s="82"/>
      <c r="AI176" s="82" t="s">
        <v>69</v>
      </c>
      <c r="AJ176" s="82" t="s">
        <v>65</v>
      </c>
      <c r="AK176" s="82" t="s">
        <v>65</v>
      </c>
      <c r="AL176" s="82" t="s">
        <v>65</v>
      </c>
      <c r="AM176" s="82" t="s">
        <v>64</v>
      </c>
      <c r="AN176" s="82" t="s">
        <v>65</v>
      </c>
      <c r="AO176" s="82"/>
      <c r="AP176" s="82"/>
      <c r="AQ176" s="82" t="s">
        <v>1698</v>
      </c>
      <c r="AR176" s="82" t="s">
        <v>1263</v>
      </c>
      <c r="AS176" s="82" t="s">
        <v>64</v>
      </c>
      <c r="AT176" s="82"/>
      <c r="AU176" s="82" t="s">
        <v>65</v>
      </c>
      <c r="AV176" s="82"/>
      <c r="AW176" s="82"/>
      <c r="AX176" s="82"/>
      <c r="AY176" s="82" t="s">
        <v>1699</v>
      </c>
      <c r="AZ176" s="84" t="s">
        <v>1700</v>
      </c>
    </row>
    <row r="177" spans="1:52" ht="75" customHeight="1">
      <c r="A177" s="81">
        <v>176</v>
      </c>
      <c r="B177" s="82" t="s">
        <v>1701</v>
      </c>
      <c r="C177" s="82" t="s">
        <v>751</v>
      </c>
      <c r="D177" s="82" t="s">
        <v>1702</v>
      </c>
      <c r="E177" s="82" t="s">
        <v>1570</v>
      </c>
      <c r="F177" s="82" t="s">
        <v>236</v>
      </c>
      <c r="G177" s="82" t="s">
        <v>593</v>
      </c>
      <c r="H177" s="82" t="s">
        <v>222</v>
      </c>
      <c r="I177" s="82" t="s">
        <v>1263</v>
      </c>
      <c r="J177" s="82" t="s">
        <v>1497</v>
      </c>
      <c r="K177" s="82" t="s">
        <v>248</v>
      </c>
      <c r="L177" s="82" t="s">
        <v>1703</v>
      </c>
      <c r="M177" s="82" t="s">
        <v>1704</v>
      </c>
      <c r="N177" s="82"/>
      <c r="O177" s="82"/>
      <c r="P177" s="82"/>
      <c r="Q177" s="82"/>
      <c r="R177" s="82"/>
      <c r="S177" s="82"/>
      <c r="T177" s="82"/>
      <c r="U177" s="82"/>
      <c r="V177" s="82"/>
      <c r="W177" s="82"/>
      <c r="X177" s="82"/>
      <c r="Y177" s="82"/>
      <c r="Z177" s="82"/>
      <c r="AA177" s="82"/>
      <c r="AB177" s="82" t="s">
        <v>66</v>
      </c>
      <c r="AC177" s="82" t="s">
        <v>67</v>
      </c>
      <c r="AD177" s="82" t="s">
        <v>88</v>
      </c>
      <c r="AE177" s="82" t="s">
        <v>64</v>
      </c>
      <c r="AF177" s="82" t="s">
        <v>64</v>
      </c>
      <c r="AG177" s="82" t="s">
        <v>65</v>
      </c>
      <c r="AH177" s="82"/>
      <c r="AI177" s="82" t="s">
        <v>69</v>
      </c>
      <c r="AJ177" s="82" t="s">
        <v>65</v>
      </c>
      <c r="AK177" s="82" t="s">
        <v>136</v>
      </c>
      <c r="AL177" s="82" t="s">
        <v>65</v>
      </c>
      <c r="AM177" s="82" t="s">
        <v>136</v>
      </c>
      <c r="AN177" s="82" t="s">
        <v>65</v>
      </c>
      <c r="AO177" s="82"/>
      <c r="AP177" s="82"/>
      <c r="AQ177" s="82" t="s">
        <v>1705</v>
      </c>
      <c r="AR177" s="82" t="s">
        <v>1263</v>
      </c>
      <c r="AS177" s="82" t="s">
        <v>64</v>
      </c>
      <c r="AT177" s="82"/>
      <c r="AU177" s="82" t="s">
        <v>65</v>
      </c>
      <c r="AV177" s="82"/>
      <c r="AW177" s="82"/>
      <c r="AX177" s="82"/>
      <c r="AY177" s="82" t="s">
        <v>1706</v>
      </c>
      <c r="AZ177" s="84" t="s">
        <v>1707</v>
      </c>
    </row>
    <row r="178" spans="1:52" ht="75" customHeight="1">
      <c r="A178" s="81">
        <v>177</v>
      </c>
      <c r="B178" s="82" t="s">
        <v>1708</v>
      </c>
      <c r="C178" s="82" t="s">
        <v>1709</v>
      </c>
      <c r="D178" s="82" t="s">
        <v>1710</v>
      </c>
      <c r="E178" s="82" t="s">
        <v>1570</v>
      </c>
      <c r="F178" s="82" t="s">
        <v>236</v>
      </c>
      <c r="G178" s="82" t="s">
        <v>807</v>
      </c>
      <c r="H178" s="82" t="s">
        <v>222</v>
      </c>
      <c r="I178" s="82" t="s">
        <v>1711</v>
      </c>
      <c r="J178" s="82" t="s">
        <v>1497</v>
      </c>
      <c r="K178" s="82" t="s">
        <v>284</v>
      </c>
      <c r="L178" s="82" t="s">
        <v>1712</v>
      </c>
      <c r="M178" s="82" t="s">
        <v>1713</v>
      </c>
      <c r="N178" s="82"/>
      <c r="O178" s="82"/>
      <c r="P178" s="82"/>
      <c r="Q178" s="82"/>
      <c r="R178" s="82"/>
      <c r="S178" s="82"/>
      <c r="T178" s="82"/>
      <c r="U178" s="82"/>
      <c r="V178" s="82"/>
      <c r="W178" s="82"/>
      <c r="X178" s="82"/>
      <c r="Y178" s="82"/>
      <c r="Z178" s="82"/>
      <c r="AA178" s="82"/>
      <c r="AB178" s="82" t="s">
        <v>66</v>
      </c>
      <c r="AC178" s="82" t="s">
        <v>67</v>
      </c>
      <c r="AD178" s="82" t="s">
        <v>88</v>
      </c>
      <c r="AE178" s="82" t="s">
        <v>64</v>
      </c>
      <c r="AF178" s="82" t="s">
        <v>65</v>
      </c>
      <c r="AG178" s="82" t="s">
        <v>65</v>
      </c>
      <c r="AH178" s="82"/>
      <c r="AI178" s="82" t="s">
        <v>69</v>
      </c>
      <c r="AJ178" s="82" t="s">
        <v>65</v>
      </c>
      <c r="AK178" s="82" t="s">
        <v>65</v>
      </c>
      <c r="AL178" s="82" t="s">
        <v>65</v>
      </c>
      <c r="AM178" s="82" t="s">
        <v>65</v>
      </c>
      <c r="AN178" s="82" t="s">
        <v>65</v>
      </c>
      <c r="AO178" s="82"/>
      <c r="AP178" s="82"/>
      <c r="AQ178" s="82" t="s">
        <v>1714</v>
      </c>
      <c r="AR178" s="82" t="s">
        <v>1715</v>
      </c>
      <c r="AS178" s="82" t="s">
        <v>64</v>
      </c>
      <c r="AT178" s="82"/>
      <c r="AU178" s="82" t="s">
        <v>65</v>
      </c>
      <c r="AV178" s="82"/>
      <c r="AW178" s="82"/>
      <c r="AX178" s="82"/>
      <c r="AY178" s="82" t="s">
        <v>1716</v>
      </c>
      <c r="AZ178" s="84" t="s">
        <v>1717</v>
      </c>
    </row>
    <row r="179" spans="1:52" ht="75" customHeight="1">
      <c r="A179" s="81">
        <v>178</v>
      </c>
      <c r="B179" s="82" t="s">
        <v>1718</v>
      </c>
      <c r="C179" s="82" t="s">
        <v>1185</v>
      </c>
      <c r="D179" s="82" t="s">
        <v>1719</v>
      </c>
      <c r="E179" s="82" t="s">
        <v>1517</v>
      </c>
      <c r="F179" s="82" t="s">
        <v>236</v>
      </c>
      <c r="G179" s="82" t="s">
        <v>593</v>
      </c>
      <c r="H179" s="82" t="s">
        <v>222</v>
      </c>
      <c r="I179" s="82" t="s">
        <v>1263</v>
      </c>
      <c r="J179" s="82" t="s">
        <v>1497</v>
      </c>
      <c r="K179" s="82" t="s">
        <v>248</v>
      </c>
      <c r="L179" s="82" t="s">
        <v>1720</v>
      </c>
      <c r="M179" s="82" t="s">
        <v>1721</v>
      </c>
      <c r="N179" s="82"/>
      <c r="O179" s="82"/>
      <c r="P179" s="82"/>
      <c r="Q179" s="82"/>
      <c r="R179" s="82"/>
      <c r="S179" s="82"/>
      <c r="T179" s="82"/>
      <c r="U179" s="82"/>
      <c r="V179" s="82"/>
      <c r="W179" s="82"/>
      <c r="X179" s="82"/>
      <c r="Y179" s="82"/>
      <c r="Z179" s="82"/>
      <c r="AA179" s="82"/>
      <c r="AB179" s="82" t="s">
        <v>66</v>
      </c>
      <c r="AC179" s="82" t="s">
        <v>67</v>
      </c>
      <c r="AD179" s="82" t="s">
        <v>88</v>
      </c>
      <c r="AE179" s="82" t="s">
        <v>64</v>
      </c>
      <c r="AF179" s="82" t="s">
        <v>64</v>
      </c>
      <c r="AG179" s="82" t="s">
        <v>65</v>
      </c>
      <c r="AH179" s="82"/>
      <c r="AI179" s="82" t="s">
        <v>69</v>
      </c>
      <c r="AJ179" s="82" t="s">
        <v>65</v>
      </c>
      <c r="AK179" s="82" t="s">
        <v>65</v>
      </c>
      <c r="AL179" s="82" t="s">
        <v>65</v>
      </c>
      <c r="AM179" s="82" t="s">
        <v>65</v>
      </c>
      <c r="AN179" s="82" t="s">
        <v>65</v>
      </c>
      <c r="AO179" s="82"/>
      <c r="AP179" s="82"/>
      <c r="AQ179" s="82" t="s">
        <v>1722</v>
      </c>
      <c r="AR179" s="82" t="s">
        <v>1723</v>
      </c>
      <c r="AS179" s="82" t="s">
        <v>136</v>
      </c>
      <c r="AT179" s="82"/>
      <c r="AU179" s="82" t="s">
        <v>65</v>
      </c>
      <c r="AV179" s="82"/>
      <c r="AW179" s="82"/>
      <c r="AX179" s="82"/>
      <c r="AY179" s="82" t="s">
        <v>1724</v>
      </c>
      <c r="AZ179" s="84" t="s">
        <v>1725</v>
      </c>
    </row>
    <row r="180" spans="1:52" ht="75" customHeight="1">
      <c r="A180" s="81">
        <v>179</v>
      </c>
      <c r="B180" s="82" t="s">
        <v>1726</v>
      </c>
      <c r="C180" s="82" t="s">
        <v>751</v>
      </c>
      <c r="D180" s="82" t="s">
        <v>1727</v>
      </c>
      <c r="E180" s="82" t="s">
        <v>1543</v>
      </c>
      <c r="F180" s="82" t="s">
        <v>236</v>
      </c>
      <c r="G180" s="82" t="s">
        <v>593</v>
      </c>
      <c r="H180" s="82" t="s">
        <v>222</v>
      </c>
      <c r="I180" s="82" t="s">
        <v>1263</v>
      </c>
      <c r="J180" s="82" t="s">
        <v>1497</v>
      </c>
      <c r="K180" s="82" t="s">
        <v>248</v>
      </c>
      <c r="L180" s="82" t="s">
        <v>1728</v>
      </c>
      <c r="M180" s="82" t="s">
        <v>1729</v>
      </c>
      <c r="N180" s="82"/>
      <c r="O180" s="82"/>
      <c r="P180" s="82"/>
      <c r="Q180" s="82"/>
      <c r="R180" s="82"/>
      <c r="S180" s="82"/>
      <c r="T180" s="82"/>
      <c r="U180" s="82"/>
      <c r="V180" s="82"/>
      <c r="W180" s="82"/>
      <c r="X180" s="82"/>
      <c r="Y180" s="82"/>
      <c r="Z180" s="82"/>
      <c r="AA180" s="82"/>
      <c r="AB180" s="82" t="s">
        <v>66</v>
      </c>
      <c r="AC180" s="82" t="s">
        <v>67</v>
      </c>
      <c r="AD180" s="82" t="s">
        <v>88</v>
      </c>
      <c r="AE180" s="82" t="s">
        <v>64</v>
      </c>
      <c r="AF180" s="82" t="s">
        <v>64</v>
      </c>
      <c r="AG180" s="82" t="s">
        <v>65</v>
      </c>
      <c r="AH180" s="82"/>
      <c r="AI180" s="82" t="s">
        <v>69</v>
      </c>
      <c r="AJ180" s="82" t="s">
        <v>65</v>
      </c>
      <c r="AK180" s="82" t="s">
        <v>65</v>
      </c>
      <c r="AL180" s="82" t="s">
        <v>65</v>
      </c>
      <c r="AM180" s="82" t="s">
        <v>64</v>
      </c>
      <c r="AN180" s="82" t="s">
        <v>65</v>
      </c>
      <c r="AO180" s="82"/>
      <c r="AP180" s="82"/>
      <c r="AQ180" s="82" t="s">
        <v>1730</v>
      </c>
      <c r="AR180" s="82" t="s">
        <v>617</v>
      </c>
      <c r="AS180" s="82" t="s">
        <v>64</v>
      </c>
      <c r="AT180" s="82"/>
      <c r="AU180" s="82" t="s">
        <v>65</v>
      </c>
      <c r="AV180" s="82"/>
      <c r="AW180" s="82"/>
      <c r="AX180" s="82"/>
      <c r="AY180" s="82" t="s">
        <v>1731</v>
      </c>
      <c r="AZ180" s="84" t="s">
        <v>1732</v>
      </c>
    </row>
    <row r="181" spans="1:52" ht="75" customHeight="1">
      <c r="A181" s="81">
        <v>180</v>
      </c>
      <c r="B181" s="82" t="s">
        <v>1733</v>
      </c>
      <c r="C181" s="82" t="s">
        <v>1734</v>
      </c>
      <c r="D181" s="82" t="s">
        <v>1735</v>
      </c>
      <c r="E181" s="82" t="s">
        <v>1570</v>
      </c>
      <c r="F181" s="82" t="s">
        <v>236</v>
      </c>
      <c r="G181" s="82" t="s">
        <v>807</v>
      </c>
      <c r="H181" s="82" t="s">
        <v>238</v>
      </c>
      <c r="I181" s="82" t="s">
        <v>1736</v>
      </c>
      <c r="J181" s="82" t="s">
        <v>1497</v>
      </c>
      <c r="K181" s="82" t="s">
        <v>248</v>
      </c>
      <c r="L181" s="82" t="s">
        <v>1737</v>
      </c>
      <c r="M181" s="82" t="s">
        <v>1738</v>
      </c>
      <c r="N181" s="82"/>
      <c r="O181" s="82"/>
      <c r="P181" s="82"/>
      <c r="Q181" s="82"/>
      <c r="R181" s="82"/>
      <c r="S181" s="82"/>
      <c r="T181" s="82"/>
      <c r="U181" s="82"/>
      <c r="V181" s="82"/>
      <c r="W181" s="82"/>
      <c r="X181" s="82"/>
      <c r="Y181" s="82"/>
      <c r="Z181" s="82"/>
      <c r="AA181" s="82"/>
      <c r="AB181" s="82" t="s">
        <v>66</v>
      </c>
      <c r="AC181" s="82" t="s">
        <v>67</v>
      </c>
      <c r="AD181" s="82" t="s">
        <v>88</v>
      </c>
      <c r="AE181" s="82" t="s">
        <v>65</v>
      </c>
      <c r="AF181" s="82" t="s">
        <v>65</v>
      </c>
      <c r="AG181" s="82" t="s">
        <v>65</v>
      </c>
      <c r="AH181" s="82"/>
      <c r="AI181" s="82" t="s">
        <v>89</v>
      </c>
      <c r="AJ181" s="82" t="s">
        <v>65</v>
      </c>
      <c r="AK181" s="82" t="s">
        <v>65</v>
      </c>
      <c r="AL181" s="82" t="s">
        <v>65</v>
      </c>
      <c r="AM181" s="82" t="s">
        <v>64</v>
      </c>
      <c r="AN181" s="82" t="s">
        <v>65</v>
      </c>
      <c r="AO181" s="82"/>
      <c r="AP181" s="82"/>
      <c r="AQ181" s="82" t="s">
        <v>1739</v>
      </c>
      <c r="AR181" s="82" t="s">
        <v>1736</v>
      </c>
      <c r="AS181" s="82" t="s">
        <v>64</v>
      </c>
      <c r="AT181" s="82"/>
      <c r="AU181" s="82" t="s">
        <v>65</v>
      </c>
      <c r="AV181" s="82"/>
      <c r="AW181" s="82"/>
      <c r="AX181" s="82"/>
      <c r="AY181" s="82" t="s">
        <v>1740</v>
      </c>
      <c r="AZ181" s="84" t="s">
        <v>1741</v>
      </c>
    </row>
    <row r="182" spans="1:52" ht="75" customHeight="1">
      <c r="A182" s="81">
        <v>181</v>
      </c>
      <c r="B182" s="82" t="s">
        <v>1742</v>
      </c>
      <c r="C182" s="82" t="s">
        <v>1743</v>
      </c>
      <c r="D182" s="82" t="s">
        <v>1744</v>
      </c>
      <c r="E182" s="82" t="s">
        <v>1517</v>
      </c>
      <c r="F182" s="82" t="s">
        <v>55</v>
      </c>
      <c r="G182" s="82" t="s">
        <v>129</v>
      </c>
      <c r="H182" s="82" t="s">
        <v>238</v>
      </c>
      <c r="I182" s="82" t="s">
        <v>873</v>
      </c>
      <c r="J182" s="82" t="s">
        <v>1497</v>
      </c>
      <c r="K182" s="82" t="s">
        <v>320</v>
      </c>
      <c r="L182" s="82" t="s">
        <v>1745</v>
      </c>
      <c r="M182" s="82" t="s">
        <v>1746</v>
      </c>
      <c r="N182" s="82" t="s">
        <v>1570</v>
      </c>
      <c r="O182" s="82" t="s">
        <v>1747</v>
      </c>
      <c r="P182" s="82" t="s">
        <v>61</v>
      </c>
      <c r="Q182" s="82" t="s">
        <v>84</v>
      </c>
      <c r="R182" s="82" t="s">
        <v>1748</v>
      </c>
      <c r="S182" s="82" t="s">
        <v>64</v>
      </c>
      <c r="T182" s="82" t="s">
        <v>64</v>
      </c>
      <c r="U182" s="82" t="s">
        <v>64</v>
      </c>
      <c r="V182" s="82" t="s">
        <v>64</v>
      </c>
      <c r="W182" s="82" t="s">
        <v>65</v>
      </c>
      <c r="X182" s="82" t="s">
        <v>64</v>
      </c>
      <c r="Y182" s="82" t="s">
        <v>64</v>
      </c>
      <c r="Z182" s="82" t="s">
        <v>64</v>
      </c>
      <c r="AA182" s="82" t="s">
        <v>65</v>
      </c>
      <c r="AB182" s="82" t="s">
        <v>146</v>
      </c>
      <c r="AC182" s="82" t="s">
        <v>67</v>
      </c>
      <c r="AD182" s="82" t="s">
        <v>68</v>
      </c>
      <c r="AE182" s="82" t="s">
        <v>64</v>
      </c>
      <c r="AF182" s="82" t="s">
        <v>64</v>
      </c>
      <c r="AG182" s="82" t="s">
        <v>65</v>
      </c>
      <c r="AH182" s="82" t="s">
        <v>65</v>
      </c>
      <c r="AI182" s="82" t="s">
        <v>89</v>
      </c>
      <c r="AJ182" s="82" t="s">
        <v>65</v>
      </c>
      <c r="AK182" s="82" t="s">
        <v>65</v>
      </c>
      <c r="AL182" s="82" t="s">
        <v>65</v>
      </c>
      <c r="AM182" s="82" t="s">
        <v>136</v>
      </c>
      <c r="AN182" s="82" t="s">
        <v>65</v>
      </c>
      <c r="AO182" s="82" t="s">
        <v>1749</v>
      </c>
      <c r="AP182" s="82" t="s">
        <v>1750</v>
      </c>
      <c r="AQ182" s="82" t="s">
        <v>1751</v>
      </c>
      <c r="AR182" s="82" t="s">
        <v>537</v>
      </c>
      <c r="AS182" s="82" t="s">
        <v>65</v>
      </c>
      <c r="AT182" s="82"/>
      <c r="AU182" s="82" t="s">
        <v>65</v>
      </c>
      <c r="AV182" s="82" t="s">
        <v>1752</v>
      </c>
      <c r="AW182" s="82" t="s">
        <v>65</v>
      </c>
      <c r="AX182" s="82"/>
      <c r="AY182" s="82" t="s">
        <v>1753</v>
      </c>
      <c r="AZ182" s="84" t="s">
        <v>1754</v>
      </c>
    </row>
    <row r="183" spans="1:52" ht="75" customHeight="1">
      <c r="A183" s="81">
        <v>182</v>
      </c>
      <c r="B183" s="82" t="s">
        <v>1755</v>
      </c>
      <c r="C183" s="82" t="s">
        <v>1756</v>
      </c>
      <c r="D183" s="82" t="s">
        <v>1757</v>
      </c>
      <c r="E183" s="82" t="s">
        <v>1567</v>
      </c>
      <c r="F183" s="82" t="s">
        <v>55</v>
      </c>
      <c r="G183" s="82" t="s">
        <v>129</v>
      </c>
      <c r="H183" s="82" t="s">
        <v>238</v>
      </c>
      <c r="I183" s="82" t="s">
        <v>617</v>
      </c>
      <c r="J183" s="82" t="s">
        <v>1497</v>
      </c>
      <c r="K183" s="82" t="s">
        <v>271</v>
      </c>
      <c r="L183" s="82" t="s">
        <v>1758</v>
      </c>
      <c r="M183" s="82" t="s">
        <v>1759</v>
      </c>
      <c r="N183" s="82"/>
      <c r="O183" s="82" t="s">
        <v>1571</v>
      </c>
      <c r="P183" s="82" t="s">
        <v>61</v>
      </c>
      <c r="Q183" s="82" t="s">
        <v>84</v>
      </c>
      <c r="R183" s="82" t="s">
        <v>378</v>
      </c>
      <c r="S183" s="82" t="s">
        <v>64</v>
      </c>
      <c r="T183" s="82" t="s">
        <v>64</v>
      </c>
      <c r="U183" s="82" t="s">
        <v>64</v>
      </c>
      <c r="V183" s="82" t="s">
        <v>65</v>
      </c>
      <c r="W183" s="82" t="s">
        <v>64</v>
      </c>
      <c r="X183" s="82" t="s">
        <v>65</v>
      </c>
      <c r="Y183" s="82" t="s">
        <v>64</v>
      </c>
      <c r="Z183" s="82" t="s">
        <v>64</v>
      </c>
      <c r="AA183" s="82" t="s">
        <v>64</v>
      </c>
      <c r="AB183" s="82" t="s">
        <v>66</v>
      </c>
      <c r="AC183" s="82" t="s">
        <v>67</v>
      </c>
      <c r="AD183" s="82" t="s">
        <v>88</v>
      </c>
      <c r="AE183" s="82" t="s">
        <v>64</v>
      </c>
      <c r="AF183" s="82" t="s">
        <v>64</v>
      </c>
      <c r="AG183" s="82" t="s">
        <v>65</v>
      </c>
      <c r="AH183" s="82" t="s">
        <v>65</v>
      </c>
      <c r="AI183" s="82" t="s">
        <v>89</v>
      </c>
      <c r="AJ183" s="82" t="s">
        <v>65</v>
      </c>
      <c r="AK183" s="82" t="s">
        <v>65</v>
      </c>
      <c r="AL183" s="82" t="s">
        <v>65</v>
      </c>
      <c r="AM183" s="82" t="s">
        <v>64</v>
      </c>
      <c r="AN183" s="82" t="s">
        <v>65</v>
      </c>
      <c r="AO183" s="82" t="s">
        <v>1760</v>
      </c>
      <c r="AP183" s="82" t="s">
        <v>1761</v>
      </c>
      <c r="AQ183" s="82" t="s">
        <v>1762</v>
      </c>
      <c r="AR183" s="82" t="s">
        <v>1763</v>
      </c>
      <c r="AS183" s="82" t="s">
        <v>64</v>
      </c>
      <c r="AT183" s="82"/>
      <c r="AU183" s="82" t="s">
        <v>65</v>
      </c>
      <c r="AV183" s="82" t="s">
        <v>1764</v>
      </c>
      <c r="AW183" s="82" t="s">
        <v>65</v>
      </c>
      <c r="AX183" s="82"/>
      <c r="AY183" s="82" t="s">
        <v>1765</v>
      </c>
      <c r="AZ183" s="84" t="s">
        <v>1766</v>
      </c>
    </row>
    <row r="184" spans="1:52" ht="75" customHeight="1">
      <c r="A184" s="81">
        <v>183</v>
      </c>
      <c r="B184" s="82" t="s">
        <v>1767</v>
      </c>
      <c r="C184" s="82" t="s">
        <v>269</v>
      </c>
      <c r="D184" s="82" t="s">
        <v>1768</v>
      </c>
      <c r="E184" s="82" t="s">
        <v>1630</v>
      </c>
      <c r="F184" s="82" t="s">
        <v>55</v>
      </c>
      <c r="G184" s="82" t="s">
        <v>206</v>
      </c>
      <c r="H184" s="82" t="s">
        <v>238</v>
      </c>
      <c r="I184" s="82" t="s">
        <v>1263</v>
      </c>
      <c r="J184" s="82" t="s">
        <v>1497</v>
      </c>
      <c r="K184" s="82" t="s">
        <v>248</v>
      </c>
      <c r="L184" s="82" t="s">
        <v>1769</v>
      </c>
      <c r="M184" s="82" t="s">
        <v>1770</v>
      </c>
      <c r="N184" s="82" t="s">
        <v>1640</v>
      </c>
      <c r="O184" s="82" t="s">
        <v>1571</v>
      </c>
      <c r="P184" s="82" t="s">
        <v>61</v>
      </c>
      <c r="Q184" s="82" t="s">
        <v>84</v>
      </c>
      <c r="R184" s="82" t="s">
        <v>1748</v>
      </c>
      <c r="S184" s="82" t="s">
        <v>64</v>
      </c>
      <c r="T184" s="82" t="s">
        <v>64</v>
      </c>
      <c r="U184" s="82" t="s">
        <v>64</v>
      </c>
      <c r="V184" s="82" t="s">
        <v>64</v>
      </c>
      <c r="W184" s="82" t="s">
        <v>65</v>
      </c>
      <c r="X184" s="82" t="s">
        <v>65</v>
      </c>
      <c r="Y184" s="82" t="s">
        <v>64</v>
      </c>
      <c r="Z184" s="82" t="s">
        <v>65</v>
      </c>
      <c r="AA184" s="82" t="s">
        <v>64</v>
      </c>
      <c r="AB184" s="82" t="s">
        <v>1771</v>
      </c>
      <c r="AC184" s="82" t="s">
        <v>104</v>
      </c>
      <c r="AD184" s="82" t="s">
        <v>88</v>
      </c>
      <c r="AE184" s="82" t="s">
        <v>64</v>
      </c>
      <c r="AF184" s="82" t="s">
        <v>64</v>
      </c>
      <c r="AG184" s="82" t="s">
        <v>64</v>
      </c>
      <c r="AH184" s="82" t="s">
        <v>65</v>
      </c>
      <c r="AI184" s="82" t="s">
        <v>89</v>
      </c>
      <c r="AJ184" s="82" t="s">
        <v>136</v>
      </c>
      <c r="AK184" s="82" t="s">
        <v>64</v>
      </c>
      <c r="AL184" s="82" t="s">
        <v>64</v>
      </c>
      <c r="AM184" s="82" t="s">
        <v>64</v>
      </c>
      <c r="AN184" s="82" t="s">
        <v>136</v>
      </c>
      <c r="AO184" s="82"/>
      <c r="AP184" s="82" t="s">
        <v>1772</v>
      </c>
      <c r="AQ184" s="82" t="s">
        <v>473</v>
      </c>
      <c r="AR184" s="82" t="s">
        <v>474</v>
      </c>
      <c r="AS184" s="82" t="s">
        <v>65</v>
      </c>
      <c r="AT184" s="82"/>
      <c r="AU184" s="82" t="s">
        <v>64</v>
      </c>
      <c r="AV184" s="82" t="s">
        <v>75</v>
      </c>
      <c r="AW184" s="82" t="s">
        <v>65</v>
      </c>
      <c r="AX184" s="82"/>
      <c r="AY184" s="82" t="s">
        <v>1773</v>
      </c>
      <c r="AZ184" s="84"/>
    </row>
    <row r="185" spans="1:52" ht="75" customHeight="1">
      <c r="A185" s="81">
        <v>184</v>
      </c>
      <c r="B185" s="82" t="s">
        <v>1774</v>
      </c>
      <c r="C185" s="82" t="s">
        <v>269</v>
      </c>
      <c r="D185" s="82" t="s">
        <v>1775</v>
      </c>
      <c r="E185" s="82" t="s">
        <v>1526</v>
      </c>
      <c r="F185" s="82" t="s">
        <v>55</v>
      </c>
      <c r="G185" s="82" t="s">
        <v>129</v>
      </c>
      <c r="H185" s="82" t="s">
        <v>238</v>
      </c>
      <c r="I185" s="82" t="s">
        <v>518</v>
      </c>
      <c r="J185" s="82" t="s">
        <v>1497</v>
      </c>
      <c r="K185" s="82" t="s">
        <v>223</v>
      </c>
      <c r="L185" s="82" t="s">
        <v>1776</v>
      </c>
      <c r="M185" s="82" t="s">
        <v>1777</v>
      </c>
      <c r="N185" s="82" t="s">
        <v>1640</v>
      </c>
      <c r="O185" s="82" t="s">
        <v>1747</v>
      </c>
      <c r="P185" s="82" t="s">
        <v>61</v>
      </c>
      <c r="Q185" s="82" t="s">
        <v>84</v>
      </c>
      <c r="R185" s="82" t="s">
        <v>378</v>
      </c>
      <c r="S185" s="82" t="s">
        <v>64</v>
      </c>
      <c r="T185" s="82" t="s">
        <v>64</v>
      </c>
      <c r="U185" s="82" t="s">
        <v>64</v>
      </c>
      <c r="V185" s="82" t="s">
        <v>65</v>
      </c>
      <c r="W185" s="82" t="s">
        <v>65</v>
      </c>
      <c r="X185" s="82" t="s">
        <v>65</v>
      </c>
      <c r="Y185" s="82" t="s">
        <v>64</v>
      </c>
      <c r="Z185" s="82" t="s">
        <v>65</v>
      </c>
      <c r="AA185" s="82" t="s">
        <v>64</v>
      </c>
      <c r="AB185" s="82" t="s">
        <v>66</v>
      </c>
      <c r="AC185" s="82" t="s">
        <v>104</v>
      </c>
      <c r="AD185" s="82" t="s">
        <v>88</v>
      </c>
      <c r="AE185" s="82" t="s">
        <v>64</v>
      </c>
      <c r="AF185" s="82" t="s">
        <v>64</v>
      </c>
      <c r="AG185" s="82" t="s">
        <v>65</v>
      </c>
      <c r="AH185" s="82" t="s">
        <v>65</v>
      </c>
      <c r="AI185" s="82" t="s">
        <v>89</v>
      </c>
      <c r="AJ185" s="82" t="s">
        <v>65</v>
      </c>
      <c r="AK185" s="82" t="s">
        <v>65</v>
      </c>
      <c r="AL185" s="82" t="s">
        <v>65</v>
      </c>
      <c r="AM185" s="82" t="s">
        <v>64</v>
      </c>
      <c r="AN185" s="82" t="s">
        <v>65</v>
      </c>
      <c r="AO185" s="82" t="s">
        <v>1778</v>
      </c>
      <c r="AP185" s="82" t="s">
        <v>1779</v>
      </c>
      <c r="AQ185" s="82" t="s">
        <v>1780</v>
      </c>
      <c r="AR185" s="82" t="s">
        <v>518</v>
      </c>
      <c r="AS185" s="82" t="s">
        <v>64</v>
      </c>
      <c r="AT185" s="82"/>
      <c r="AU185" s="82" t="s">
        <v>65</v>
      </c>
      <c r="AV185" s="82" t="s">
        <v>1781</v>
      </c>
      <c r="AW185" s="82" t="s">
        <v>65</v>
      </c>
      <c r="AX185" s="82"/>
      <c r="AY185" s="82" t="s">
        <v>1782</v>
      </c>
      <c r="AZ185" s="84" t="s">
        <v>1783</v>
      </c>
    </row>
    <row r="186" spans="1:52" ht="75" customHeight="1">
      <c r="A186" s="81">
        <v>185</v>
      </c>
      <c r="B186" s="82" t="s">
        <v>1784</v>
      </c>
      <c r="C186" s="82" t="s">
        <v>1785</v>
      </c>
      <c r="D186" s="82" t="s">
        <v>1786</v>
      </c>
      <c r="E186" s="82" t="s">
        <v>1630</v>
      </c>
      <c r="F186" s="82" t="s">
        <v>55</v>
      </c>
      <c r="G186" s="82" t="s">
        <v>129</v>
      </c>
      <c r="H186" s="82" t="s">
        <v>238</v>
      </c>
      <c r="I186" s="82" t="s">
        <v>255</v>
      </c>
      <c r="J186" s="82" t="s">
        <v>1497</v>
      </c>
      <c r="K186" s="82" t="s">
        <v>248</v>
      </c>
      <c r="L186" s="82" t="s">
        <v>1787</v>
      </c>
      <c r="M186" s="82" t="s">
        <v>1788</v>
      </c>
      <c r="N186" s="82" t="s">
        <v>1789</v>
      </c>
      <c r="O186" s="82" t="s">
        <v>1681</v>
      </c>
      <c r="P186" s="82" t="s">
        <v>61</v>
      </c>
      <c r="Q186" s="82" t="s">
        <v>84</v>
      </c>
      <c r="R186" s="82" t="s">
        <v>1748</v>
      </c>
      <c r="S186" s="82" t="s">
        <v>64</v>
      </c>
      <c r="T186" s="82" t="s">
        <v>64</v>
      </c>
      <c r="U186" s="82" t="s">
        <v>64</v>
      </c>
      <c r="V186" s="82" t="s">
        <v>64</v>
      </c>
      <c r="W186" s="82" t="s">
        <v>65</v>
      </c>
      <c r="X186" s="82" t="s">
        <v>65</v>
      </c>
      <c r="Y186" s="82" t="s">
        <v>64</v>
      </c>
      <c r="Z186" s="82" t="s">
        <v>65</v>
      </c>
      <c r="AA186" s="82" t="s">
        <v>65</v>
      </c>
      <c r="AB186" s="82" t="s">
        <v>66</v>
      </c>
      <c r="AC186" s="82" t="s">
        <v>87</v>
      </c>
      <c r="AD186" s="82" t="s">
        <v>88</v>
      </c>
      <c r="AE186" s="82" t="s">
        <v>64</v>
      </c>
      <c r="AF186" s="82" t="s">
        <v>64</v>
      </c>
      <c r="AG186" s="82" t="s">
        <v>64</v>
      </c>
      <c r="AH186" s="82" t="s">
        <v>65</v>
      </c>
      <c r="AI186" s="82" t="s">
        <v>89</v>
      </c>
      <c r="AJ186" s="82" t="s">
        <v>65</v>
      </c>
      <c r="AK186" s="82" t="s">
        <v>65</v>
      </c>
      <c r="AL186" s="82" t="s">
        <v>65</v>
      </c>
      <c r="AM186" s="82" t="s">
        <v>64</v>
      </c>
      <c r="AN186" s="82" t="s">
        <v>136</v>
      </c>
      <c r="AO186" s="82" t="s">
        <v>1790</v>
      </c>
      <c r="AP186" s="82"/>
      <c r="AQ186" s="82" t="s">
        <v>1791</v>
      </c>
      <c r="AR186" s="82" t="s">
        <v>277</v>
      </c>
      <c r="AS186" s="82" t="s">
        <v>65</v>
      </c>
      <c r="AT186" s="82"/>
      <c r="AU186" s="82" t="s">
        <v>65</v>
      </c>
      <c r="AV186" s="82" t="s">
        <v>1792</v>
      </c>
      <c r="AW186" s="82" t="s">
        <v>65</v>
      </c>
      <c r="AX186" s="82"/>
      <c r="AY186" s="82" t="s">
        <v>1793</v>
      </c>
      <c r="AZ186" s="84" t="s">
        <v>1794</v>
      </c>
    </row>
    <row r="187" spans="1:52" ht="75" customHeight="1">
      <c r="A187" s="81">
        <v>186</v>
      </c>
      <c r="B187" s="82" t="s">
        <v>793</v>
      </c>
      <c r="C187" s="82" t="s">
        <v>1795</v>
      </c>
      <c r="D187" s="82" t="s">
        <v>1796</v>
      </c>
      <c r="E187" s="82" t="s">
        <v>1797</v>
      </c>
      <c r="F187" s="82" t="s">
        <v>55</v>
      </c>
      <c r="G187" s="82" t="s">
        <v>129</v>
      </c>
      <c r="H187" s="82" t="s">
        <v>238</v>
      </c>
      <c r="I187" s="82" t="s">
        <v>617</v>
      </c>
      <c r="J187" s="82" t="s">
        <v>1497</v>
      </c>
      <c r="K187" s="82" t="s">
        <v>271</v>
      </c>
      <c r="L187" s="82" t="s">
        <v>1798</v>
      </c>
      <c r="M187" s="82" t="s">
        <v>1799</v>
      </c>
      <c r="N187" s="82" t="s">
        <v>1800</v>
      </c>
      <c r="O187" s="82" t="s">
        <v>1570</v>
      </c>
      <c r="P187" s="82" t="s">
        <v>61</v>
      </c>
      <c r="Q187" s="82" t="s">
        <v>159</v>
      </c>
      <c r="R187" s="82" t="s">
        <v>1748</v>
      </c>
      <c r="S187" s="82" t="s">
        <v>64</v>
      </c>
      <c r="T187" s="82" t="s">
        <v>64</v>
      </c>
      <c r="U187" s="82" t="s">
        <v>64</v>
      </c>
      <c r="V187" s="82" t="s">
        <v>64</v>
      </c>
      <c r="W187" s="82" t="s">
        <v>64</v>
      </c>
      <c r="X187" s="82" t="s">
        <v>65</v>
      </c>
      <c r="Y187" s="82" t="s">
        <v>64</v>
      </c>
      <c r="Z187" s="82" t="s">
        <v>65</v>
      </c>
      <c r="AA187" s="82" t="s">
        <v>64</v>
      </c>
      <c r="AB187" s="82" t="s">
        <v>146</v>
      </c>
      <c r="AC187" s="82" t="s">
        <v>87</v>
      </c>
      <c r="AD187" s="82" t="s">
        <v>88</v>
      </c>
      <c r="AE187" s="82" t="s">
        <v>64</v>
      </c>
      <c r="AF187" s="82" t="s">
        <v>64</v>
      </c>
      <c r="AG187" s="82" t="s">
        <v>65</v>
      </c>
      <c r="AH187" s="82" t="s">
        <v>65</v>
      </c>
      <c r="AI187" s="82" t="s">
        <v>89</v>
      </c>
      <c r="AJ187" s="82" t="s">
        <v>65</v>
      </c>
      <c r="AK187" s="82" t="s">
        <v>65</v>
      </c>
      <c r="AL187" s="82" t="s">
        <v>65</v>
      </c>
      <c r="AM187" s="82" t="s">
        <v>136</v>
      </c>
      <c r="AN187" s="82" t="s">
        <v>65</v>
      </c>
      <c r="AO187" s="82" t="s">
        <v>1801</v>
      </c>
      <c r="AP187" s="82"/>
      <c r="AQ187" s="82" t="s">
        <v>1802</v>
      </c>
      <c r="AR187" s="82" t="s">
        <v>617</v>
      </c>
      <c r="AS187" s="82" t="s">
        <v>64</v>
      </c>
      <c r="AT187" s="82"/>
      <c r="AU187" s="82" t="s">
        <v>65</v>
      </c>
      <c r="AV187" s="82" t="s">
        <v>1803</v>
      </c>
      <c r="AW187" s="82" t="s">
        <v>65</v>
      </c>
      <c r="AX187" s="82"/>
      <c r="AY187" s="82" t="s">
        <v>1804</v>
      </c>
      <c r="AZ187" s="84" t="s">
        <v>1805</v>
      </c>
    </row>
    <row r="188" spans="1:52" ht="75" customHeight="1">
      <c r="A188" s="81">
        <v>187</v>
      </c>
      <c r="B188" s="82" t="s">
        <v>1806</v>
      </c>
      <c r="C188" s="82" t="s">
        <v>751</v>
      </c>
      <c r="D188" s="82" t="s">
        <v>1807</v>
      </c>
      <c r="E188" s="82" t="s">
        <v>1543</v>
      </c>
      <c r="F188" s="82" t="s">
        <v>236</v>
      </c>
      <c r="G188" s="82" t="s">
        <v>753</v>
      </c>
      <c r="H188" s="82" t="s">
        <v>222</v>
      </c>
      <c r="I188" s="82" t="s">
        <v>1263</v>
      </c>
      <c r="J188" s="82" t="s">
        <v>1497</v>
      </c>
      <c r="K188" s="82" t="s">
        <v>248</v>
      </c>
      <c r="L188" s="82" t="s">
        <v>1808</v>
      </c>
      <c r="M188" s="82" t="s">
        <v>1809</v>
      </c>
      <c r="N188" s="82"/>
      <c r="O188" s="82"/>
      <c r="P188" s="82"/>
      <c r="Q188" s="82"/>
      <c r="R188" s="82"/>
      <c r="S188" s="82"/>
      <c r="T188" s="82"/>
      <c r="U188" s="82"/>
      <c r="V188" s="82"/>
      <c r="W188" s="82"/>
      <c r="X188" s="82"/>
      <c r="Y188" s="82"/>
      <c r="Z188" s="82"/>
      <c r="AA188" s="82"/>
      <c r="AB188" s="82" t="s">
        <v>66</v>
      </c>
      <c r="AC188" s="82" t="s">
        <v>67</v>
      </c>
      <c r="AD188" s="82" t="s">
        <v>88</v>
      </c>
      <c r="AE188" s="82" t="s">
        <v>64</v>
      </c>
      <c r="AF188" s="82" t="s">
        <v>64</v>
      </c>
      <c r="AG188" s="82" t="s">
        <v>65</v>
      </c>
      <c r="AH188" s="82"/>
      <c r="AI188" s="82" t="s">
        <v>69</v>
      </c>
      <c r="AJ188" s="82" t="s">
        <v>65</v>
      </c>
      <c r="AK188" s="82" t="s">
        <v>65</v>
      </c>
      <c r="AL188" s="82" t="s">
        <v>65</v>
      </c>
      <c r="AM188" s="82" t="s">
        <v>64</v>
      </c>
      <c r="AN188" s="82" t="s">
        <v>64</v>
      </c>
      <c r="AO188" s="82"/>
      <c r="AP188" s="82"/>
      <c r="AQ188" s="82" t="s">
        <v>1810</v>
      </c>
      <c r="AR188" s="82" t="s">
        <v>617</v>
      </c>
      <c r="AS188" s="82" t="s">
        <v>136</v>
      </c>
      <c r="AT188" s="82"/>
      <c r="AU188" s="82" t="s">
        <v>65</v>
      </c>
      <c r="AV188" s="82"/>
      <c r="AW188" s="82"/>
      <c r="AX188" s="82"/>
      <c r="AY188" s="82" t="s">
        <v>1811</v>
      </c>
      <c r="AZ188" s="84" t="s">
        <v>1812</v>
      </c>
    </row>
    <row r="189" spans="1:52" ht="146.25" customHeight="1">
      <c r="A189" s="81">
        <v>188</v>
      </c>
      <c r="B189" s="82" t="s">
        <v>1813</v>
      </c>
      <c r="C189" s="82" t="s">
        <v>53</v>
      </c>
      <c r="D189" s="82" t="s">
        <v>1814</v>
      </c>
      <c r="E189" s="82" t="s">
        <v>1559</v>
      </c>
      <c r="F189" s="82" t="s">
        <v>55</v>
      </c>
      <c r="G189" s="82" t="s">
        <v>129</v>
      </c>
      <c r="H189" s="82" t="s">
        <v>57</v>
      </c>
      <c r="I189" s="82" t="s">
        <v>1815</v>
      </c>
      <c r="J189" s="82" t="s">
        <v>1816</v>
      </c>
      <c r="K189" s="82" t="s">
        <v>1817</v>
      </c>
      <c r="L189" s="82" t="s">
        <v>1818</v>
      </c>
      <c r="M189" s="82" t="s">
        <v>1819</v>
      </c>
      <c r="N189" s="82" t="s">
        <v>1789</v>
      </c>
      <c r="O189" s="82" t="s">
        <v>1747</v>
      </c>
      <c r="P189" s="82" t="s">
        <v>61</v>
      </c>
      <c r="Q189" s="82" t="s">
        <v>84</v>
      </c>
      <c r="R189" s="82" t="s">
        <v>1748</v>
      </c>
      <c r="S189" s="82" t="s">
        <v>64</v>
      </c>
      <c r="T189" s="82" t="s">
        <v>64</v>
      </c>
      <c r="U189" s="82" t="s">
        <v>64</v>
      </c>
      <c r="V189" s="82" t="s">
        <v>64</v>
      </c>
      <c r="W189" s="82" t="s">
        <v>64</v>
      </c>
      <c r="X189" s="82" t="s">
        <v>64</v>
      </c>
      <c r="Y189" s="82" t="s">
        <v>64</v>
      </c>
      <c r="Z189" s="82" t="s">
        <v>65</v>
      </c>
      <c r="AA189" s="82" t="s">
        <v>64</v>
      </c>
      <c r="AB189" s="82" t="s">
        <v>146</v>
      </c>
      <c r="AC189" s="82" t="s">
        <v>67</v>
      </c>
      <c r="AD189" s="82" t="s">
        <v>88</v>
      </c>
      <c r="AE189" s="82" t="s">
        <v>64</v>
      </c>
      <c r="AF189" s="82" t="s">
        <v>64</v>
      </c>
      <c r="AG189" s="82" t="s">
        <v>64</v>
      </c>
      <c r="AH189" s="82" t="s">
        <v>65</v>
      </c>
      <c r="AI189" s="82" t="s">
        <v>89</v>
      </c>
      <c r="AJ189" s="82" t="s">
        <v>65</v>
      </c>
      <c r="AK189" s="82" t="s">
        <v>64</v>
      </c>
      <c r="AL189" s="82" t="s">
        <v>64</v>
      </c>
      <c r="AM189" s="82" t="s">
        <v>65</v>
      </c>
      <c r="AN189" s="82" t="s">
        <v>65</v>
      </c>
      <c r="AO189" s="82" t="s">
        <v>1820</v>
      </c>
      <c r="AP189" s="82" t="s">
        <v>1821</v>
      </c>
      <c r="AQ189" s="82" t="s">
        <v>1822</v>
      </c>
      <c r="AR189" s="82" t="s">
        <v>1823</v>
      </c>
      <c r="AS189" s="82" t="s">
        <v>65</v>
      </c>
      <c r="AT189" s="82"/>
      <c r="AU189" s="82" t="s">
        <v>65</v>
      </c>
      <c r="AV189" s="82" t="s">
        <v>75</v>
      </c>
      <c r="AW189" s="82" t="s">
        <v>65</v>
      </c>
      <c r="AX189" s="82"/>
      <c r="AY189" s="82" t="s">
        <v>1824</v>
      </c>
      <c r="AZ189" s="84" t="s">
        <v>1825</v>
      </c>
    </row>
    <row r="190" spans="1:52" ht="75" customHeight="1">
      <c r="A190" s="81">
        <v>189</v>
      </c>
      <c r="B190" s="82" t="s">
        <v>1826</v>
      </c>
      <c r="C190" s="82" t="s">
        <v>751</v>
      </c>
      <c r="D190" s="82" t="s">
        <v>1827</v>
      </c>
      <c r="E190" s="82" t="s">
        <v>1640</v>
      </c>
      <c r="F190" s="82" t="s">
        <v>236</v>
      </c>
      <c r="G190" s="82" t="s">
        <v>753</v>
      </c>
      <c r="H190" s="82" t="s">
        <v>222</v>
      </c>
      <c r="I190" s="82" t="s">
        <v>873</v>
      </c>
      <c r="J190" s="82" t="s">
        <v>1497</v>
      </c>
      <c r="K190" s="82" t="s">
        <v>320</v>
      </c>
      <c r="L190" s="82" t="s">
        <v>1828</v>
      </c>
      <c r="M190" s="82" t="s">
        <v>1829</v>
      </c>
      <c r="N190" s="82"/>
      <c r="O190" s="82"/>
      <c r="P190" s="82"/>
      <c r="Q190" s="82"/>
      <c r="R190" s="82"/>
      <c r="S190" s="82"/>
      <c r="T190" s="82"/>
      <c r="U190" s="82"/>
      <c r="V190" s="82"/>
      <c r="W190" s="82"/>
      <c r="X190" s="82"/>
      <c r="Y190" s="82"/>
      <c r="Z190" s="82"/>
      <c r="AA190" s="82"/>
      <c r="AB190" s="82" t="s">
        <v>66</v>
      </c>
      <c r="AC190" s="82" t="s">
        <v>67</v>
      </c>
      <c r="AD190" s="82" t="s">
        <v>88</v>
      </c>
      <c r="AE190" s="82" t="s">
        <v>65</v>
      </c>
      <c r="AF190" s="82" t="s">
        <v>65</v>
      </c>
      <c r="AG190" s="82" t="s">
        <v>65</v>
      </c>
      <c r="AH190" s="82"/>
      <c r="AI190" s="82" t="s">
        <v>105</v>
      </c>
      <c r="AJ190" s="82" t="s">
        <v>65</v>
      </c>
      <c r="AK190" s="82" t="s">
        <v>65</v>
      </c>
      <c r="AL190" s="82" t="s">
        <v>65</v>
      </c>
      <c r="AM190" s="82" t="s">
        <v>65</v>
      </c>
      <c r="AN190" s="82" t="s">
        <v>65</v>
      </c>
      <c r="AO190" s="82"/>
      <c r="AP190" s="82"/>
      <c r="AQ190" s="82" t="s">
        <v>1830</v>
      </c>
      <c r="AR190" s="82" t="s">
        <v>1831</v>
      </c>
      <c r="AS190" s="82" t="s">
        <v>136</v>
      </c>
      <c r="AT190" s="82"/>
      <c r="AU190" s="82" t="s">
        <v>65</v>
      </c>
      <c r="AV190" s="82"/>
      <c r="AW190" s="82"/>
      <c r="AX190" s="82"/>
      <c r="AY190" s="82" t="s">
        <v>1832</v>
      </c>
      <c r="AZ190" s="84" t="s">
        <v>1833</v>
      </c>
    </row>
    <row r="191" spans="1:52" ht="75" customHeight="1">
      <c r="A191" s="81">
        <v>190</v>
      </c>
      <c r="B191" s="82" t="s">
        <v>1826</v>
      </c>
      <c r="C191" s="82" t="s">
        <v>751</v>
      </c>
      <c r="D191" s="82" t="s">
        <v>1834</v>
      </c>
      <c r="E191" s="82" t="s">
        <v>1835</v>
      </c>
      <c r="F191" s="82" t="s">
        <v>236</v>
      </c>
      <c r="G191" s="82" t="s">
        <v>753</v>
      </c>
      <c r="H191" s="82" t="s">
        <v>222</v>
      </c>
      <c r="I191" s="82" t="s">
        <v>873</v>
      </c>
      <c r="J191" s="82" t="s">
        <v>1497</v>
      </c>
      <c r="K191" s="82" t="s">
        <v>320</v>
      </c>
      <c r="L191" s="82" t="s">
        <v>1836</v>
      </c>
      <c r="M191" s="82" t="s">
        <v>1837</v>
      </c>
      <c r="N191" s="82"/>
      <c r="O191" s="82"/>
      <c r="P191" s="82"/>
      <c r="Q191" s="82"/>
      <c r="R191" s="82"/>
      <c r="S191" s="82"/>
      <c r="T191" s="82"/>
      <c r="U191" s="82"/>
      <c r="V191" s="82"/>
      <c r="W191" s="82"/>
      <c r="X191" s="82"/>
      <c r="Y191" s="82"/>
      <c r="Z191" s="82"/>
      <c r="AA191" s="82"/>
      <c r="AB191" s="82" t="s">
        <v>66</v>
      </c>
      <c r="AC191" s="82" t="s">
        <v>67</v>
      </c>
      <c r="AD191" s="82" t="s">
        <v>88</v>
      </c>
      <c r="AE191" s="82" t="s">
        <v>64</v>
      </c>
      <c r="AF191" s="82" t="s">
        <v>64</v>
      </c>
      <c r="AG191" s="82" t="s">
        <v>65</v>
      </c>
      <c r="AH191" s="82"/>
      <c r="AI191" s="82" t="s">
        <v>89</v>
      </c>
      <c r="AJ191" s="82" t="s">
        <v>65</v>
      </c>
      <c r="AK191" s="82" t="s">
        <v>65</v>
      </c>
      <c r="AL191" s="82" t="s">
        <v>65</v>
      </c>
      <c r="AM191" s="82" t="s">
        <v>64</v>
      </c>
      <c r="AN191" s="82" t="s">
        <v>64</v>
      </c>
      <c r="AO191" s="82"/>
      <c r="AP191" s="82"/>
      <c r="AQ191" s="82" t="s">
        <v>1830</v>
      </c>
      <c r="AR191" s="82" t="s">
        <v>1831</v>
      </c>
      <c r="AS191" s="82" t="s">
        <v>136</v>
      </c>
      <c r="AT191" s="82"/>
      <c r="AU191" s="82" t="s">
        <v>65</v>
      </c>
      <c r="AV191" s="82"/>
      <c r="AW191" s="82"/>
      <c r="AX191" s="82"/>
      <c r="AY191" s="82" t="s">
        <v>1838</v>
      </c>
      <c r="AZ191" s="84" t="s">
        <v>1833</v>
      </c>
    </row>
    <row r="192" spans="1:52" ht="75" customHeight="1">
      <c r="A192" s="81">
        <v>191</v>
      </c>
      <c r="B192" s="82" t="s">
        <v>1839</v>
      </c>
      <c r="C192" s="82" t="s">
        <v>386</v>
      </c>
      <c r="D192" s="82" t="s">
        <v>1840</v>
      </c>
      <c r="E192" s="82" t="s">
        <v>1841</v>
      </c>
      <c r="F192" s="82" t="s">
        <v>55</v>
      </c>
      <c r="G192" s="82" t="s">
        <v>129</v>
      </c>
      <c r="H192" s="82" t="s">
        <v>238</v>
      </c>
      <c r="I192" s="82" t="s">
        <v>617</v>
      </c>
      <c r="J192" s="82" t="s">
        <v>1497</v>
      </c>
      <c r="K192" s="82" t="s">
        <v>271</v>
      </c>
      <c r="L192" s="82" t="s">
        <v>1842</v>
      </c>
      <c r="M192" s="82" t="s">
        <v>1843</v>
      </c>
      <c r="N192" s="82" t="s">
        <v>1844</v>
      </c>
      <c r="O192" s="82" t="s">
        <v>1571</v>
      </c>
      <c r="P192" s="82" t="s">
        <v>61</v>
      </c>
      <c r="Q192" s="82" t="s">
        <v>440</v>
      </c>
      <c r="R192" s="82" t="s">
        <v>194</v>
      </c>
      <c r="S192" s="82" t="s">
        <v>64</v>
      </c>
      <c r="T192" s="82" t="s">
        <v>64</v>
      </c>
      <c r="U192" s="82" t="s">
        <v>64</v>
      </c>
      <c r="V192" s="82" t="s">
        <v>64</v>
      </c>
      <c r="W192" s="82" t="s">
        <v>64</v>
      </c>
      <c r="X192" s="82" t="s">
        <v>65</v>
      </c>
      <c r="Y192" s="82" t="s">
        <v>64</v>
      </c>
      <c r="Z192" s="82" t="s">
        <v>65</v>
      </c>
      <c r="AA192" s="82" t="s">
        <v>64</v>
      </c>
      <c r="AB192" s="82" t="s">
        <v>146</v>
      </c>
      <c r="AC192" s="82" t="s">
        <v>67</v>
      </c>
      <c r="AD192" s="82" t="s">
        <v>68</v>
      </c>
      <c r="AE192" s="82" t="s">
        <v>64</v>
      </c>
      <c r="AF192" s="82" t="s">
        <v>64</v>
      </c>
      <c r="AG192" s="82" t="s">
        <v>65</v>
      </c>
      <c r="AH192" s="82" t="s">
        <v>65</v>
      </c>
      <c r="AI192" s="82" t="s">
        <v>89</v>
      </c>
      <c r="AJ192" s="82" t="s">
        <v>65</v>
      </c>
      <c r="AK192" s="82" t="s">
        <v>64</v>
      </c>
      <c r="AL192" s="82" t="s">
        <v>136</v>
      </c>
      <c r="AM192" s="82" t="s">
        <v>65</v>
      </c>
      <c r="AN192" s="82" t="s">
        <v>65</v>
      </c>
      <c r="AO192" s="82" t="s">
        <v>1845</v>
      </c>
      <c r="AP192" s="82" t="s">
        <v>1846</v>
      </c>
      <c r="AQ192" s="82" t="s">
        <v>1847</v>
      </c>
      <c r="AR192" s="82" t="s">
        <v>617</v>
      </c>
      <c r="AS192" s="82" t="s">
        <v>64</v>
      </c>
      <c r="AT192" s="82"/>
      <c r="AU192" s="82" t="s">
        <v>65</v>
      </c>
      <c r="AV192" s="82" t="s">
        <v>75</v>
      </c>
      <c r="AW192" s="82" t="s">
        <v>65</v>
      </c>
      <c r="AX192" s="82"/>
      <c r="AY192" s="82" t="s">
        <v>1848</v>
      </c>
      <c r="AZ192" s="84" t="s">
        <v>1849</v>
      </c>
    </row>
    <row r="193" spans="1:52" ht="75" customHeight="1">
      <c r="A193" s="81">
        <v>192</v>
      </c>
      <c r="B193" s="82" t="s">
        <v>1850</v>
      </c>
      <c r="C193" s="82" t="s">
        <v>751</v>
      </c>
      <c r="D193" s="82" t="s">
        <v>1851</v>
      </c>
      <c r="E193" s="82" t="s">
        <v>1559</v>
      </c>
      <c r="F193" s="82" t="s">
        <v>236</v>
      </c>
      <c r="G193" s="82" t="s">
        <v>753</v>
      </c>
      <c r="H193" s="82" t="s">
        <v>222</v>
      </c>
      <c r="I193" s="82" t="s">
        <v>883</v>
      </c>
      <c r="J193" s="82" t="s">
        <v>1497</v>
      </c>
      <c r="K193" s="82" t="s">
        <v>320</v>
      </c>
      <c r="L193" s="82" t="s">
        <v>1852</v>
      </c>
      <c r="M193" s="82" t="s">
        <v>1853</v>
      </c>
      <c r="N193" s="82"/>
      <c r="O193" s="82"/>
      <c r="P193" s="82"/>
      <c r="Q193" s="82"/>
      <c r="R193" s="82"/>
      <c r="S193" s="82"/>
      <c r="T193" s="82"/>
      <c r="U193" s="82"/>
      <c r="V193" s="82"/>
      <c r="W193" s="82"/>
      <c r="X193" s="82"/>
      <c r="Y193" s="82"/>
      <c r="Z193" s="82"/>
      <c r="AA193" s="82"/>
      <c r="AB193" s="82" t="s">
        <v>66</v>
      </c>
      <c r="AC193" s="82" t="s">
        <v>67</v>
      </c>
      <c r="AD193" s="82" t="s">
        <v>88</v>
      </c>
      <c r="AE193" s="82" t="s">
        <v>64</v>
      </c>
      <c r="AF193" s="82" t="s">
        <v>64</v>
      </c>
      <c r="AG193" s="82" t="s">
        <v>65</v>
      </c>
      <c r="AH193" s="82"/>
      <c r="AI193" s="82" t="s">
        <v>69</v>
      </c>
      <c r="AJ193" s="82" t="s">
        <v>65</v>
      </c>
      <c r="AK193" s="82" t="s">
        <v>65</v>
      </c>
      <c r="AL193" s="82" t="s">
        <v>65</v>
      </c>
      <c r="AM193" s="82" t="s">
        <v>64</v>
      </c>
      <c r="AN193" s="82" t="s">
        <v>65</v>
      </c>
      <c r="AO193" s="82"/>
      <c r="AP193" s="82"/>
      <c r="AQ193" s="82" t="s">
        <v>1854</v>
      </c>
      <c r="AR193" s="82" t="s">
        <v>1855</v>
      </c>
      <c r="AS193" s="82" t="s">
        <v>65</v>
      </c>
      <c r="AT193" s="82"/>
      <c r="AU193" s="82" t="s">
        <v>65</v>
      </c>
      <c r="AV193" s="82"/>
      <c r="AW193" s="82"/>
      <c r="AX193" s="82"/>
      <c r="AY193" s="82" t="s">
        <v>1856</v>
      </c>
      <c r="AZ193" s="84" t="s">
        <v>1857</v>
      </c>
    </row>
    <row r="194" spans="1:52" ht="75" customHeight="1">
      <c r="A194" s="81">
        <v>193</v>
      </c>
      <c r="B194" s="82" t="s">
        <v>1858</v>
      </c>
      <c r="C194" s="82" t="s">
        <v>1859</v>
      </c>
      <c r="D194" s="82" t="s">
        <v>1860</v>
      </c>
      <c r="E194" s="82" t="s">
        <v>1587</v>
      </c>
      <c r="F194" s="82" t="s">
        <v>236</v>
      </c>
      <c r="G194" s="82" t="s">
        <v>237</v>
      </c>
      <c r="H194" s="82" t="s">
        <v>238</v>
      </c>
      <c r="I194" s="82" t="s">
        <v>290</v>
      </c>
      <c r="J194" s="82" t="s">
        <v>1497</v>
      </c>
      <c r="K194" s="82" t="s">
        <v>284</v>
      </c>
      <c r="L194" s="82" t="s">
        <v>1861</v>
      </c>
      <c r="M194" s="82" t="s">
        <v>1862</v>
      </c>
      <c r="N194" s="82"/>
      <c r="O194" s="82"/>
      <c r="P194" s="82"/>
      <c r="Q194" s="82"/>
      <c r="R194" s="82"/>
      <c r="S194" s="82"/>
      <c r="T194" s="82"/>
      <c r="U194" s="82"/>
      <c r="V194" s="82"/>
      <c r="W194" s="82"/>
      <c r="X194" s="82"/>
      <c r="Y194" s="82"/>
      <c r="Z194" s="82"/>
      <c r="AA194" s="82"/>
      <c r="AB194" s="82" t="s">
        <v>66</v>
      </c>
      <c r="AC194" s="82" t="s">
        <v>67</v>
      </c>
      <c r="AD194" s="82" t="s">
        <v>88</v>
      </c>
      <c r="AE194" s="82" t="s">
        <v>64</v>
      </c>
      <c r="AF194" s="82" t="s">
        <v>64</v>
      </c>
      <c r="AG194" s="82" t="s">
        <v>65</v>
      </c>
      <c r="AH194" s="82"/>
      <c r="AI194" s="82" t="s">
        <v>89</v>
      </c>
      <c r="AJ194" s="82" t="s">
        <v>65</v>
      </c>
      <c r="AK194" s="82" t="s">
        <v>65</v>
      </c>
      <c r="AL194" s="82" t="s">
        <v>65</v>
      </c>
      <c r="AM194" s="82" t="s">
        <v>65</v>
      </c>
      <c r="AN194" s="82" t="s">
        <v>65</v>
      </c>
      <c r="AO194" s="82"/>
      <c r="AP194" s="82"/>
      <c r="AQ194" s="82" t="s">
        <v>1863</v>
      </c>
      <c r="AR194" s="82" t="s">
        <v>1864</v>
      </c>
      <c r="AS194" s="82" t="s">
        <v>65</v>
      </c>
      <c r="AT194" s="82"/>
      <c r="AU194" s="82" t="s">
        <v>65</v>
      </c>
      <c r="AV194" s="82"/>
      <c r="AW194" s="82"/>
      <c r="AX194" s="82"/>
      <c r="AY194" s="82" t="s">
        <v>1865</v>
      </c>
      <c r="AZ194" s="84" t="s">
        <v>1866</v>
      </c>
    </row>
    <row r="195" spans="1:52" ht="75" customHeight="1">
      <c r="A195" s="81">
        <v>194</v>
      </c>
      <c r="B195" s="82" t="s">
        <v>1867</v>
      </c>
      <c r="C195" s="82" t="s">
        <v>1868</v>
      </c>
      <c r="D195" s="82" t="s">
        <v>1869</v>
      </c>
      <c r="E195" s="82" t="s">
        <v>1526</v>
      </c>
      <c r="F195" s="82" t="s">
        <v>236</v>
      </c>
      <c r="G195" s="82" t="s">
        <v>206</v>
      </c>
      <c r="H195" s="82" t="s">
        <v>222</v>
      </c>
      <c r="I195" s="82" t="s">
        <v>290</v>
      </c>
      <c r="J195" s="82" t="s">
        <v>1497</v>
      </c>
      <c r="K195" s="82" t="s">
        <v>284</v>
      </c>
      <c r="L195" s="82" t="s">
        <v>1870</v>
      </c>
      <c r="M195" s="82" t="s">
        <v>1871</v>
      </c>
      <c r="N195" s="82"/>
      <c r="O195" s="82"/>
      <c r="P195" s="82"/>
      <c r="Q195" s="82"/>
      <c r="R195" s="82"/>
      <c r="S195" s="82"/>
      <c r="T195" s="82"/>
      <c r="U195" s="82"/>
      <c r="V195" s="82"/>
      <c r="W195" s="82"/>
      <c r="X195" s="82"/>
      <c r="Y195" s="82"/>
      <c r="Z195" s="82"/>
      <c r="AA195" s="82"/>
      <c r="AB195" s="82" t="s">
        <v>66</v>
      </c>
      <c r="AC195" s="82" t="s">
        <v>87</v>
      </c>
      <c r="AD195" s="82" t="s">
        <v>88</v>
      </c>
      <c r="AE195" s="82" t="s">
        <v>64</v>
      </c>
      <c r="AF195" s="82" t="s">
        <v>64</v>
      </c>
      <c r="AG195" s="82" t="s">
        <v>65</v>
      </c>
      <c r="AH195" s="82"/>
      <c r="AI195" s="82" t="s">
        <v>89</v>
      </c>
      <c r="AJ195" s="82" t="s">
        <v>65</v>
      </c>
      <c r="AK195" s="82" t="s">
        <v>65</v>
      </c>
      <c r="AL195" s="82" t="s">
        <v>65</v>
      </c>
      <c r="AM195" s="82" t="s">
        <v>65</v>
      </c>
      <c r="AN195" s="82" t="s">
        <v>65</v>
      </c>
      <c r="AO195" s="82"/>
      <c r="AP195" s="82"/>
      <c r="AQ195" s="82" t="s">
        <v>1872</v>
      </c>
      <c r="AR195" s="82" t="s">
        <v>1873</v>
      </c>
      <c r="AS195" s="82" t="s">
        <v>136</v>
      </c>
      <c r="AT195" s="82"/>
      <c r="AU195" s="82" t="s">
        <v>65</v>
      </c>
      <c r="AV195" s="82"/>
      <c r="AW195" s="82"/>
      <c r="AX195" s="82"/>
      <c r="AY195" s="82" t="s">
        <v>1874</v>
      </c>
      <c r="AZ195" s="84"/>
    </row>
    <row r="196" spans="1:52" ht="75" customHeight="1">
      <c r="A196" s="81">
        <v>195</v>
      </c>
      <c r="B196" s="82" t="s">
        <v>1875</v>
      </c>
      <c r="C196" s="82" t="s">
        <v>822</v>
      </c>
      <c r="D196" s="82" t="s">
        <v>1876</v>
      </c>
      <c r="E196" s="82" t="s">
        <v>1543</v>
      </c>
      <c r="F196" s="82" t="s">
        <v>236</v>
      </c>
      <c r="G196" s="82" t="s">
        <v>593</v>
      </c>
      <c r="H196" s="82" t="s">
        <v>222</v>
      </c>
      <c r="I196" s="82" t="s">
        <v>1877</v>
      </c>
      <c r="J196" s="82" t="s">
        <v>1497</v>
      </c>
      <c r="K196" s="82" t="s">
        <v>271</v>
      </c>
      <c r="L196" s="82" t="s">
        <v>1878</v>
      </c>
      <c r="M196" s="82" t="s">
        <v>1879</v>
      </c>
      <c r="N196" s="82"/>
      <c r="O196" s="82"/>
      <c r="P196" s="82"/>
      <c r="Q196" s="82"/>
      <c r="R196" s="82"/>
      <c r="S196" s="82"/>
      <c r="T196" s="82"/>
      <c r="U196" s="82"/>
      <c r="V196" s="82"/>
      <c r="W196" s="82"/>
      <c r="X196" s="82"/>
      <c r="Y196" s="82"/>
      <c r="Z196" s="82"/>
      <c r="AA196" s="82"/>
      <c r="AB196" s="82" t="s">
        <v>66</v>
      </c>
      <c r="AC196" s="82" t="s">
        <v>67</v>
      </c>
      <c r="AD196" s="82" t="s">
        <v>88</v>
      </c>
      <c r="AE196" s="82" t="s">
        <v>64</v>
      </c>
      <c r="AF196" s="82" t="s">
        <v>64</v>
      </c>
      <c r="AG196" s="82" t="s">
        <v>65</v>
      </c>
      <c r="AH196" s="82"/>
      <c r="AI196" s="82" t="s">
        <v>69</v>
      </c>
      <c r="AJ196" s="82" t="s">
        <v>136</v>
      </c>
      <c r="AK196" s="82" t="s">
        <v>136</v>
      </c>
      <c r="AL196" s="82" t="s">
        <v>65</v>
      </c>
      <c r="AM196" s="82" t="s">
        <v>64</v>
      </c>
      <c r="AN196" s="82" t="s">
        <v>65</v>
      </c>
      <c r="AO196" s="82"/>
      <c r="AP196" s="82"/>
      <c r="AQ196" s="82" t="s">
        <v>1880</v>
      </c>
      <c r="AR196" s="82" t="s">
        <v>1881</v>
      </c>
      <c r="AS196" s="82" t="s">
        <v>64</v>
      </c>
      <c r="AT196" s="82"/>
      <c r="AU196" s="82" t="s">
        <v>65</v>
      </c>
      <c r="AV196" s="82"/>
      <c r="AW196" s="82"/>
      <c r="AX196" s="82"/>
      <c r="AY196" s="82" t="s">
        <v>1882</v>
      </c>
      <c r="AZ196" s="84" t="s">
        <v>1883</v>
      </c>
    </row>
    <row r="197" spans="1:52" ht="75" customHeight="1">
      <c r="A197" s="81">
        <v>196</v>
      </c>
      <c r="B197" s="82" t="s">
        <v>1884</v>
      </c>
      <c r="C197" s="82" t="s">
        <v>721</v>
      </c>
      <c r="D197" s="82" t="s">
        <v>1885</v>
      </c>
      <c r="E197" s="82" t="s">
        <v>1570</v>
      </c>
      <c r="F197" s="82" t="s">
        <v>55</v>
      </c>
      <c r="G197" s="82" t="s">
        <v>129</v>
      </c>
      <c r="H197" s="82" t="s">
        <v>238</v>
      </c>
      <c r="I197" s="82" t="s">
        <v>1263</v>
      </c>
      <c r="J197" s="82" t="s">
        <v>1497</v>
      </c>
      <c r="K197" s="82" t="s">
        <v>248</v>
      </c>
      <c r="L197" s="82" t="s">
        <v>1886</v>
      </c>
      <c r="M197" s="82" t="s">
        <v>1887</v>
      </c>
      <c r="N197" s="82"/>
      <c r="O197" s="82" t="s">
        <v>1571</v>
      </c>
      <c r="P197" s="82" t="s">
        <v>61</v>
      </c>
      <c r="Q197" s="82" t="s">
        <v>84</v>
      </c>
      <c r="R197" s="82" t="s">
        <v>194</v>
      </c>
      <c r="S197" s="82" t="s">
        <v>64</v>
      </c>
      <c r="T197" s="82" t="s">
        <v>64</v>
      </c>
      <c r="U197" s="82" t="s">
        <v>64</v>
      </c>
      <c r="V197" s="82" t="s">
        <v>65</v>
      </c>
      <c r="W197" s="82" t="s">
        <v>65</v>
      </c>
      <c r="X197" s="82" t="s">
        <v>65</v>
      </c>
      <c r="Y197" s="82" t="s">
        <v>64</v>
      </c>
      <c r="Z197" s="82" t="s">
        <v>65</v>
      </c>
      <c r="AA197" s="82" t="s">
        <v>65</v>
      </c>
      <c r="AB197" s="82" t="s">
        <v>66</v>
      </c>
      <c r="AC197" s="82" t="s">
        <v>67</v>
      </c>
      <c r="AD197" s="82" t="s">
        <v>88</v>
      </c>
      <c r="AE197" s="82" t="s">
        <v>64</v>
      </c>
      <c r="AF197" s="82" t="s">
        <v>64</v>
      </c>
      <c r="AG197" s="82" t="s">
        <v>65</v>
      </c>
      <c r="AH197" s="82" t="s">
        <v>65</v>
      </c>
      <c r="AI197" s="82" t="s">
        <v>89</v>
      </c>
      <c r="AJ197" s="82" t="s">
        <v>65</v>
      </c>
      <c r="AK197" s="82" t="s">
        <v>65</v>
      </c>
      <c r="AL197" s="82" t="s">
        <v>65</v>
      </c>
      <c r="AM197" s="82" t="s">
        <v>64</v>
      </c>
      <c r="AN197" s="82" t="s">
        <v>65</v>
      </c>
      <c r="AO197" s="82" t="s">
        <v>1888</v>
      </c>
      <c r="AP197" s="82" t="s">
        <v>1889</v>
      </c>
      <c r="AQ197" s="82" t="s">
        <v>1890</v>
      </c>
      <c r="AR197" s="82" t="s">
        <v>1891</v>
      </c>
      <c r="AS197" s="82" t="s">
        <v>65</v>
      </c>
      <c r="AT197" s="82"/>
      <c r="AU197" s="82" t="s">
        <v>65</v>
      </c>
      <c r="AV197" s="82" t="s">
        <v>1892</v>
      </c>
      <c r="AW197" s="82" t="s">
        <v>65</v>
      </c>
      <c r="AX197" s="82"/>
      <c r="AY197" s="82" t="s">
        <v>1893</v>
      </c>
      <c r="AZ197" s="84" t="s">
        <v>1894</v>
      </c>
    </row>
    <row r="198" spans="1:52" ht="75" customHeight="1">
      <c r="A198" s="81">
        <v>197</v>
      </c>
      <c r="B198" s="82" t="s">
        <v>1895</v>
      </c>
      <c r="C198" s="82" t="s">
        <v>1896</v>
      </c>
      <c r="D198" s="82" t="s">
        <v>1897</v>
      </c>
      <c r="E198" s="82" t="s">
        <v>1543</v>
      </c>
      <c r="F198" s="82" t="s">
        <v>236</v>
      </c>
      <c r="G198" s="82" t="s">
        <v>237</v>
      </c>
      <c r="H198" s="82" t="s">
        <v>238</v>
      </c>
      <c r="I198" s="82" t="s">
        <v>518</v>
      </c>
      <c r="J198" s="82" t="s">
        <v>1497</v>
      </c>
      <c r="K198" s="82" t="s">
        <v>223</v>
      </c>
      <c r="L198" s="82" t="s">
        <v>1898</v>
      </c>
      <c r="M198" s="82" t="s">
        <v>1899</v>
      </c>
      <c r="N198" s="82"/>
      <c r="O198" s="82"/>
      <c r="P198" s="82"/>
      <c r="Q198" s="82"/>
      <c r="R198" s="82"/>
      <c r="S198" s="82"/>
      <c r="T198" s="82"/>
      <c r="U198" s="82"/>
      <c r="V198" s="82"/>
      <c r="W198" s="82"/>
      <c r="X198" s="82"/>
      <c r="Y198" s="82"/>
      <c r="Z198" s="82"/>
      <c r="AA198" s="82"/>
      <c r="AB198" s="82" t="s">
        <v>66</v>
      </c>
      <c r="AC198" s="82" t="s">
        <v>104</v>
      </c>
      <c r="AD198" s="82" t="s">
        <v>88</v>
      </c>
      <c r="AE198" s="82" t="s">
        <v>64</v>
      </c>
      <c r="AF198" s="82" t="s">
        <v>65</v>
      </c>
      <c r="AG198" s="82" t="s">
        <v>65</v>
      </c>
      <c r="AH198" s="82"/>
      <c r="AI198" s="82" t="s">
        <v>89</v>
      </c>
      <c r="AJ198" s="82" t="s">
        <v>65</v>
      </c>
      <c r="AK198" s="82" t="s">
        <v>65</v>
      </c>
      <c r="AL198" s="82" t="s">
        <v>65</v>
      </c>
      <c r="AM198" s="82" t="s">
        <v>65</v>
      </c>
      <c r="AN198" s="82" t="s">
        <v>65</v>
      </c>
      <c r="AO198" s="82"/>
      <c r="AP198" s="82"/>
      <c r="AQ198" s="82" t="s">
        <v>1900</v>
      </c>
      <c r="AR198" s="82" t="s">
        <v>518</v>
      </c>
      <c r="AS198" s="82" t="s">
        <v>64</v>
      </c>
      <c r="AT198" s="82"/>
      <c r="AU198" s="82" t="s">
        <v>65</v>
      </c>
      <c r="AV198" s="82"/>
      <c r="AW198" s="82"/>
      <c r="AX198" s="82"/>
      <c r="AY198" s="82" t="s">
        <v>1901</v>
      </c>
      <c r="AZ198" s="84" t="s">
        <v>1902</v>
      </c>
    </row>
    <row r="199" spans="1:52" ht="75" customHeight="1">
      <c r="A199" s="81">
        <v>198</v>
      </c>
      <c r="B199" s="82" t="s">
        <v>1903</v>
      </c>
      <c r="C199" s="82" t="s">
        <v>1709</v>
      </c>
      <c r="D199" s="82" t="s">
        <v>1904</v>
      </c>
      <c r="E199" s="82" t="s">
        <v>1567</v>
      </c>
      <c r="F199" s="82" t="s">
        <v>236</v>
      </c>
      <c r="G199" s="82" t="s">
        <v>237</v>
      </c>
      <c r="H199" s="82" t="s">
        <v>222</v>
      </c>
      <c r="I199" s="82" t="s">
        <v>811</v>
      </c>
      <c r="J199" s="82" t="s">
        <v>1497</v>
      </c>
      <c r="K199" s="82" t="s">
        <v>223</v>
      </c>
      <c r="L199" s="82" t="s">
        <v>1905</v>
      </c>
      <c r="M199" s="82" t="s">
        <v>1906</v>
      </c>
      <c r="N199" s="82"/>
      <c r="O199" s="82"/>
      <c r="P199" s="82"/>
      <c r="Q199" s="82"/>
      <c r="R199" s="82"/>
      <c r="S199" s="82"/>
      <c r="T199" s="82"/>
      <c r="U199" s="82"/>
      <c r="V199" s="82"/>
      <c r="W199" s="82"/>
      <c r="X199" s="82"/>
      <c r="Y199" s="82"/>
      <c r="Z199" s="82"/>
      <c r="AA199" s="82"/>
      <c r="AB199" s="82" t="s">
        <v>66</v>
      </c>
      <c r="AC199" s="82" t="s">
        <v>67</v>
      </c>
      <c r="AD199" s="82" t="s">
        <v>88</v>
      </c>
      <c r="AE199" s="82" t="s">
        <v>64</v>
      </c>
      <c r="AF199" s="82" t="s">
        <v>64</v>
      </c>
      <c r="AG199" s="82" t="s">
        <v>65</v>
      </c>
      <c r="AH199" s="82"/>
      <c r="AI199" s="82" t="s">
        <v>89</v>
      </c>
      <c r="AJ199" s="82" t="s">
        <v>65</v>
      </c>
      <c r="AK199" s="82" t="s">
        <v>65</v>
      </c>
      <c r="AL199" s="82" t="s">
        <v>65</v>
      </c>
      <c r="AM199" s="82" t="s">
        <v>65</v>
      </c>
      <c r="AN199" s="82" t="s">
        <v>65</v>
      </c>
      <c r="AO199" s="82"/>
      <c r="AP199" s="82"/>
      <c r="AQ199" s="82" t="s">
        <v>1907</v>
      </c>
      <c r="AR199" s="82" t="s">
        <v>811</v>
      </c>
      <c r="AS199" s="82" t="s">
        <v>64</v>
      </c>
      <c r="AT199" s="82"/>
      <c r="AU199" s="82" t="s">
        <v>65</v>
      </c>
      <c r="AV199" s="82"/>
      <c r="AW199" s="82"/>
      <c r="AX199" s="82"/>
      <c r="AY199" s="82" t="s">
        <v>1908</v>
      </c>
      <c r="AZ199" s="84" t="s">
        <v>1909</v>
      </c>
    </row>
    <row r="200" spans="1:52" ht="75" customHeight="1">
      <c r="A200" s="81">
        <v>199</v>
      </c>
      <c r="B200" s="82" t="s">
        <v>1910</v>
      </c>
      <c r="C200" s="82" t="s">
        <v>1911</v>
      </c>
      <c r="D200" s="82" t="s">
        <v>1912</v>
      </c>
      <c r="E200" s="82" t="s">
        <v>1543</v>
      </c>
      <c r="F200" s="82" t="s">
        <v>236</v>
      </c>
      <c r="G200" s="82" t="s">
        <v>753</v>
      </c>
      <c r="H200" s="82" t="s">
        <v>222</v>
      </c>
      <c r="I200" s="82" t="s">
        <v>873</v>
      </c>
      <c r="J200" s="82" t="s">
        <v>1497</v>
      </c>
      <c r="K200" s="82" t="s">
        <v>320</v>
      </c>
      <c r="L200" s="82" t="s">
        <v>1913</v>
      </c>
      <c r="M200" s="82" t="s">
        <v>1914</v>
      </c>
      <c r="N200" s="82"/>
      <c r="O200" s="82"/>
      <c r="P200" s="82"/>
      <c r="Q200" s="82"/>
      <c r="R200" s="82"/>
      <c r="S200" s="82"/>
      <c r="T200" s="82"/>
      <c r="U200" s="82"/>
      <c r="V200" s="82"/>
      <c r="W200" s="82"/>
      <c r="X200" s="82"/>
      <c r="Y200" s="82"/>
      <c r="Z200" s="82"/>
      <c r="AA200" s="82"/>
      <c r="AB200" s="82" t="s">
        <v>66</v>
      </c>
      <c r="AC200" s="82" t="s">
        <v>67</v>
      </c>
      <c r="AD200" s="82" t="s">
        <v>88</v>
      </c>
      <c r="AE200" s="82" t="s">
        <v>64</v>
      </c>
      <c r="AF200" s="82" t="s">
        <v>64</v>
      </c>
      <c r="AG200" s="82" t="s">
        <v>65</v>
      </c>
      <c r="AH200" s="82"/>
      <c r="AI200" s="82" t="s">
        <v>69</v>
      </c>
      <c r="AJ200" s="82" t="s">
        <v>65</v>
      </c>
      <c r="AK200" s="82" t="s">
        <v>65</v>
      </c>
      <c r="AL200" s="82" t="s">
        <v>65</v>
      </c>
      <c r="AM200" s="82" t="s">
        <v>65</v>
      </c>
      <c r="AN200" s="82" t="s">
        <v>65</v>
      </c>
      <c r="AO200" s="82"/>
      <c r="AP200" s="82"/>
      <c r="AQ200" s="82" t="s">
        <v>1915</v>
      </c>
      <c r="AR200" s="82" t="s">
        <v>873</v>
      </c>
      <c r="AS200" s="82" t="s">
        <v>64</v>
      </c>
      <c r="AT200" s="82"/>
      <c r="AU200" s="82" t="s">
        <v>65</v>
      </c>
      <c r="AV200" s="82"/>
      <c r="AW200" s="82"/>
      <c r="AX200" s="82"/>
      <c r="AY200" s="82" t="s">
        <v>1916</v>
      </c>
      <c r="AZ200" s="84"/>
    </row>
    <row r="201" spans="1:52" ht="75" customHeight="1">
      <c r="A201" s="81">
        <v>200</v>
      </c>
      <c r="B201" s="82" t="s">
        <v>1917</v>
      </c>
      <c r="C201" s="82" t="s">
        <v>1918</v>
      </c>
      <c r="D201" s="82" t="s">
        <v>1919</v>
      </c>
      <c r="E201" s="82" t="s">
        <v>1526</v>
      </c>
      <c r="F201" s="82" t="s">
        <v>55</v>
      </c>
      <c r="G201" s="82" t="s">
        <v>206</v>
      </c>
      <c r="H201" s="82" t="s">
        <v>101</v>
      </c>
      <c r="I201" s="82" t="s">
        <v>1920</v>
      </c>
      <c r="J201" s="82" t="s">
        <v>1921</v>
      </c>
      <c r="K201" s="82" t="s">
        <v>271</v>
      </c>
      <c r="L201" s="82" t="s">
        <v>1922</v>
      </c>
      <c r="M201" s="82" t="s">
        <v>1923</v>
      </c>
      <c r="N201" s="82"/>
      <c r="O201" s="82"/>
      <c r="P201" s="82" t="s">
        <v>61</v>
      </c>
      <c r="Q201" s="82" t="s">
        <v>84</v>
      </c>
      <c r="R201" s="82" t="s">
        <v>1748</v>
      </c>
      <c r="S201" s="82" t="s">
        <v>64</v>
      </c>
      <c r="T201" s="82" t="s">
        <v>64</v>
      </c>
      <c r="U201" s="82" t="s">
        <v>64</v>
      </c>
      <c r="V201" s="82" t="s">
        <v>64</v>
      </c>
      <c r="W201" s="82" t="s">
        <v>64</v>
      </c>
      <c r="X201" s="82" t="s">
        <v>65</v>
      </c>
      <c r="Y201" s="82" t="s">
        <v>64</v>
      </c>
      <c r="Z201" s="82" t="s">
        <v>65</v>
      </c>
      <c r="AA201" s="82" t="s">
        <v>64</v>
      </c>
      <c r="AB201" s="82" t="s">
        <v>66</v>
      </c>
      <c r="AC201" s="82" t="s">
        <v>104</v>
      </c>
      <c r="AD201" s="82" t="s">
        <v>88</v>
      </c>
      <c r="AE201" s="82" t="s">
        <v>64</v>
      </c>
      <c r="AF201" s="82" t="s">
        <v>65</v>
      </c>
      <c r="AG201" s="82" t="s">
        <v>65</v>
      </c>
      <c r="AH201" s="82" t="s">
        <v>65</v>
      </c>
      <c r="AI201" s="82" t="s">
        <v>89</v>
      </c>
      <c r="AJ201" s="82" t="s">
        <v>65</v>
      </c>
      <c r="AK201" s="82" t="s">
        <v>65</v>
      </c>
      <c r="AL201" s="82" t="s">
        <v>65</v>
      </c>
      <c r="AM201" s="82" t="s">
        <v>65</v>
      </c>
      <c r="AN201" s="82" t="s">
        <v>65</v>
      </c>
      <c r="AO201" s="82" t="s">
        <v>1924</v>
      </c>
      <c r="AP201" s="82" t="s">
        <v>1925</v>
      </c>
      <c r="AQ201" s="82" t="s">
        <v>1926</v>
      </c>
      <c r="AR201" s="82" t="s">
        <v>109</v>
      </c>
      <c r="AS201" s="82" t="s">
        <v>65</v>
      </c>
      <c r="AT201" s="82"/>
      <c r="AU201" s="82" t="s">
        <v>65</v>
      </c>
      <c r="AV201" s="82" t="s">
        <v>75</v>
      </c>
      <c r="AW201" s="82" t="s">
        <v>65</v>
      </c>
      <c r="AX201" s="82"/>
      <c r="AY201" s="82" t="s">
        <v>1927</v>
      </c>
      <c r="AZ201" s="84" t="s">
        <v>112</v>
      </c>
    </row>
    <row r="202" spans="1:52" ht="75" customHeight="1">
      <c r="A202" s="81">
        <v>201</v>
      </c>
      <c r="B202" s="82" t="s">
        <v>1928</v>
      </c>
      <c r="C202" s="82" t="s">
        <v>822</v>
      </c>
      <c r="D202" s="82" t="s">
        <v>1929</v>
      </c>
      <c r="E202" s="82" t="s">
        <v>1495</v>
      </c>
      <c r="F202" s="82" t="s">
        <v>236</v>
      </c>
      <c r="G202" s="82" t="s">
        <v>593</v>
      </c>
      <c r="H202" s="82" t="s">
        <v>238</v>
      </c>
      <c r="I202" s="82" t="s">
        <v>811</v>
      </c>
      <c r="J202" s="82" t="s">
        <v>1497</v>
      </c>
      <c r="K202" s="82" t="s">
        <v>223</v>
      </c>
      <c r="L202" s="82" t="s">
        <v>1930</v>
      </c>
      <c r="M202" s="82" t="s">
        <v>1931</v>
      </c>
      <c r="N202" s="82"/>
      <c r="O202" s="82"/>
      <c r="P202" s="82"/>
      <c r="Q202" s="82"/>
      <c r="R202" s="82"/>
      <c r="S202" s="82"/>
      <c r="T202" s="82"/>
      <c r="U202" s="82"/>
      <c r="V202" s="82"/>
      <c r="W202" s="82"/>
      <c r="X202" s="82"/>
      <c r="Y202" s="82"/>
      <c r="Z202" s="82"/>
      <c r="AA202" s="82"/>
      <c r="AB202" s="82" t="s">
        <v>66</v>
      </c>
      <c r="AC202" s="82" t="s">
        <v>67</v>
      </c>
      <c r="AD202" s="82" t="s">
        <v>88</v>
      </c>
      <c r="AE202" s="82" t="s">
        <v>64</v>
      </c>
      <c r="AF202" s="82" t="s">
        <v>64</v>
      </c>
      <c r="AG202" s="82" t="s">
        <v>65</v>
      </c>
      <c r="AH202" s="82"/>
      <c r="AI202" s="82" t="s">
        <v>89</v>
      </c>
      <c r="AJ202" s="82" t="s">
        <v>65</v>
      </c>
      <c r="AK202" s="82" t="s">
        <v>65</v>
      </c>
      <c r="AL202" s="82" t="s">
        <v>65</v>
      </c>
      <c r="AM202" s="82" t="s">
        <v>64</v>
      </c>
      <c r="AN202" s="82" t="s">
        <v>65</v>
      </c>
      <c r="AO202" s="82"/>
      <c r="AP202" s="82"/>
      <c r="AQ202" s="82" t="s">
        <v>1932</v>
      </c>
      <c r="AR202" s="82" t="s">
        <v>1933</v>
      </c>
      <c r="AS202" s="82" t="s">
        <v>136</v>
      </c>
      <c r="AT202" s="82"/>
      <c r="AU202" s="82" t="s">
        <v>65</v>
      </c>
      <c r="AV202" s="82"/>
      <c r="AW202" s="82"/>
      <c r="AX202" s="82"/>
      <c r="AY202" s="82" t="s">
        <v>1934</v>
      </c>
      <c r="AZ202" s="84" t="s">
        <v>1935</v>
      </c>
    </row>
    <row r="203" spans="1:52" ht="75" customHeight="1">
      <c r="A203" s="81">
        <v>202</v>
      </c>
      <c r="B203" s="82" t="s">
        <v>1936</v>
      </c>
      <c r="C203" s="82" t="s">
        <v>53</v>
      </c>
      <c r="D203" s="82" t="s">
        <v>1937</v>
      </c>
      <c r="E203" s="82" t="s">
        <v>1559</v>
      </c>
      <c r="F203" s="82" t="s">
        <v>55</v>
      </c>
      <c r="G203" s="82" t="s">
        <v>129</v>
      </c>
      <c r="H203" s="82" t="s">
        <v>238</v>
      </c>
      <c r="I203" s="82" t="s">
        <v>199</v>
      </c>
      <c r="J203" s="82" t="s">
        <v>1497</v>
      </c>
      <c r="K203" s="82" t="s">
        <v>320</v>
      </c>
      <c r="L203" s="82" t="s">
        <v>1938</v>
      </c>
      <c r="M203" s="82" t="s">
        <v>1939</v>
      </c>
      <c r="N203" s="82" t="s">
        <v>1789</v>
      </c>
      <c r="O203" s="82" t="s">
        <v>1747</v>
      </c>
      <c r="P203" s="82" t="s">
        <v>61</v>
      </c>
      <c r="Q203" s="82" t="s">
        <v>84</v>
      </c>
      <c r="R203" s="82" t="s">
        <v>1748</v>
      </c>
      <c r="S203" s="82" t="s">
        <v>64</v>
      </c>
      <c r="T203" s="82" t="s">
        <v>64</v>
      </c>
      <c r="U203" s="82" t="s">
        <v>64</v>
      </c>
      <c r="V203" s="82" t="s">
        <v>64</v>
      </c>
      <c r="W203" s="82" t="s">
        <v>65</v>
      </c>
      <c r="X203" s="82" t="s">
        <v>64</v>
      </c>
      <c r="Y203" s="82" t="s">
        <v>64</v>
      </c>
      <c r="Z203" s="82" t="s">
        <v>65</v>
      </c>
      <c r="AA203" s="82" t="s">
        <v>64</v>
      </c>
      <c r="AB203" s="82" t="s">
        <v>66</v>
      </c>
      <c r="AC203" s="82" t="s">
        <v>67</v>
      </c>
      <c r="AD203" s="82" t="s">
        <v>88</v>
      </c>
      <c r="AE203" s="82" t="s">
        <v>64</v>
      </c>
      <c r="AF203" s="82" t="s">
        <v>64</v>
      </c>
      <c r="AG203" s="82" t="s">
        <v>64</v>
      </c>
      <c r="AH203" s="82" t="s">
        <v>65</v>
      </c>
      <c r="AI203" s="82" t="s">
        <v>89</v>
      </c>
      <c r="AJ203" s="82" t="s">
        <v>65</v>
      </c>
      <c r="AK203" s="82" t="s">
        <v>65</v>
      </c>
      <c r="AL203" s="82" t="s">
        <v>65</v>
      </c>
      <c r="AM203" s="82" t="s">
        <v>65</v>
      </c>
      <c r="AN203" s="82" t="s">
        <v>65</v>
      </c>
      <c r="AO203" s="82" t="s">
        <v>1940</v>
      </c>
      <c r="AP203" s="82" t="s">
        <v>1941</v>
      </c>
      <c r="AQ203" s="82" t="s">
        <v>1942</v>
      </c>
      <c r="AR203" s="82" t="s">
        <v>1943</v>
      </c>
      <c r="AS203" s="82" t="s">
        <v>65</v>
      </c>
      <c r="AT203" s="82"/>
      <c r="AU203" s="82" t="s">
        <v>65</v>
      </c>
      <c r="AV203" s="82" t="s">
        <v>75</v>
      </c>
      <c r="AW203" s="82" t="s">
        <v>65</v>
      </c>
      <c r="AX203" s="82"/>
      <c r="AY203" s="82" t="s">
        <v>1944</v>
      </c>
      <c r="AZ203" s="84" t="s">
        <v>1945</v>
      </c>
    </row>
    <row r="204" spans="1:52" ht="75" customHeight="1">
      <c r="A204" s="81">
        <v>203</v>
      </c>
      <c r="B204" s="82" t="s">
        <v>1946</v>
      </c>
      <c r="C204" s="82" t="s">
        <v>1734</v>
      </c>
      <c r="D204" s="82" t="s">
        <v>1947</v>
      </c>
      <c r="E204" s="82" t="s">
        <v>1640</v>
      </c>
      <c r="F204" s="82" t="s">
        <v>236</v>
      </c>
      <c r="G204" s="82" t="s">
        <v>807</v>
      </c>
      <c r="H204" s="82" t="s">
        <v>222</v>
      </c>
      <c r="I204" s="82" t="s">
        <v>199</v>
      </c>
      <c r="J204" s="82" t="s">
        <v>1497</v>
      </c>
      <c r="K204" s="82" t="s">
        <v>320</v>
      </c>
      <c r="L204" s="82" t="s">
        <v>1948</v>
      </c>
      <c r="M204" s="82" t="s">
        <v>1949</v>
      </c>
      <c r="N204" s="82"/>
      <c r="O204" s="82"/>
      <c r="P204" s="82"/>
      <c r="Q204" s="82"/>
      <c r="R204" s="82"/>
      <c r="S204" s="82"/>
      <c r="T204" s="82"/>
      <c r="U204" s="82"/>
      <c r="V204" s="82"/>
      <c r="W204" s="82"/>
      <c r="X204" s="82"/>
      <c r="Y204" s="82"/>
      <c r="Z204" s="82"/>
      <c r="AA204" s="82"/>
      <c r="AB204" s="82" t="s">
        <v>66</v>
      </c>
      <c r="AC204" s="82" t="s">
        <v>67</v>
      </c>
      <c r="AD204" s="82" t="s">
        <v>88</v>
      </c>
      <c r="AE204" s="82" t="s">
        <v>64</v>
      </c>
      <c r="AF204" s="82" t="s">
        <v>64</v>
      </c>
      <c r="AG204" s="82" t="s">
        <v>65</v>
      </c>
      <c r="AH204" s="82"/>
      <c r="AI204" s="82" t="s">
        <v>1580</v>
      </c>
      <c r="AJ204" s="82" t="s">
        <v>65</v>
      </c>
      <c r="AK204" s="82" t="s">
        <v>65</v>
      </c>
      <c r="AL204" s="82" t="s">
        <v>65</v>
      </c>
      <c r="AM204" s="82" t="s">
        <v>65</v>
      </c>
      <c r="AN204" s="82" t="s">
        <v>64</v>
      </c>
      <c r="AO204" s="82"/>
      <c r="AP204" s="82"/>
      <c r="AQ204" s="82" t="s">
        <v>1950</v>
      </c>
      <c r="AR204" s="82" t="s">
        <v>199</v>
      </c>
      <c r="AS204" s="82" t="s">
        <v>64</v>
      </c>
      <c r="AT204" s="82"/>
      <c r="AU204" s="82" t="s">
        <v>64</v>
      </c>
      <c r="AV204" s="82"/>
      <c r="AW204" s="82"/>
      <c r="AX204" s="82"/>
      <c r="AY204" s="82" t="s">
        <v>1951</v>
      </c>
      <c r="AZ204" s="84"/>
    </row>
    <row r="205" spans="1:52" ht="75" customHeight="1">
      <c r="A205" s="81">
        <v>204</v>
      </c>
      <c r="B205" s="82" t="s">
        <v>1952</v>
      </c>
      <c r="C205" s="82" t="s">
        <v>822</v>
      </c>
      <c r="D205" s="82" t="s">
        <v>1953</v>
      </c>
      <c r="E205" s="82" t="s">
        <v>1567</v>
      </c>
      <c r="F205" s="82" t="s">
        <v>236</v>
      </c>
      <c r="G205" s="82" t="s">
        <v>593</v>
      </c>
      <c r="H205" s="82" t="s">
        <v>222</v>
      </c>
      <c r="I205" s="82" t="s">
        <v>1263</v>
      </c>
      <c r="J205" s="82" t="s">
        <v>1497</v>
      </c>
      <c r="K205" s="82" t="s">
        <v>248</v>
      </c>
      <c r="L205" s="82" t="s">
        <v>1954</v>
      </c>
      <c r="M205" s="82" t="s">
        <v>1955</v>
      </c>
      <c r="N205" s="82"/>
      <c r="O205" s="82"/>
      <c r="P205" s="82"/>
      <c r="Q205" s="82"/>
      <c r="R205" s="82"/>
      <c r="S205" s="82"/>
      <c r="T205" s="82"/>
      <c r="U205" s="82"/>
      <c r="V205" s="82"/>
      <c r="W205" s="82"/>
      <c r="X205" s="82"/>
      <c r="Y205" s="82"/>
      <c r="Z205" s="82"/>
      <c r="AA205" s="82"/>
      <c r="AB205" s="82" t="s">
        <v>66</v>
      </c>
      <c r="AC205" s="82" t="s">
        <v>67</v>
      </c>
      <c r="AD205" s="82" t="s">
        <v>88</v>
      </c>
      <c r="AE205" s="82" t="s">
        <v>64</v>
      </c>
      <c r="AF205" s="82" t="s">
        <v>65</v>
      </c>
      <c r="AG205" s="82" t="s">
        <v>65</v>
      </c>
      <c r="AH205" s="82"/>
      <c r="AI205" s="82" t="s">
        <v>69</v>
      </c>
      <c r="AJ205" s="82" t="s">
        <v>65</v>
      </c>
      <c r="AK205" s="82" t="s">
        <v>136</v>
      </c>
      <c r="AL205" s="82" t="s">
        <v>65</v>
      </c>
      <c r="AM205" s="82" t="s">
        <v>64</v>
      </c>
      <c r="AN205" s="82" t="s">
        <v>65</v>
      </c>
      <c r="AO205" s="82"/>
      <c r="AP205" s="82"/>
      <c r="AQ205" s="82" t="s">
        <v>1956</v>
      </c>
      <c r="AR205" s="82" t="s">
        <v>1957</v>
      </c>
      <c r="AS205" s="82" t="s">
        <v>136</v>
      </c>
      <c r="AT205" s="82"/>
      <c r="AU205" s="82" t="s">
        <v>65</v>
      </c>
      <c r="AV205" s="82"/>
      <c r="AW205" s="82"/>
      <c r="AX205" s="82"/>
      <c r="AY205" s="82" t="s">
        <v>1958</v>
      </c>
      <c r="AZ205" s="84" t="s">
        <v>1959</v>
      </c>
    </row>
    <row r="206" spans="1:52" ht="75" customHeight="1">
      <c r="A206" s="81">
        <v>205</v>
      </c>
      <c r="B206" s="82" t="s">
        <v>1960</v>
      </c>
      <c r="C206" s="82" t="s">
        <v>1185</v>
      </c>
      <c r="D206" s="82" t="s">
        <v>1961</v>
      </c>
      <c r="E206" s="82" t="s">
        <v>1567</v>
      </c>
      <c r="F206" s="82" t="s">
        <v>236</v>
      </c>
      <c r="G206" s="82" t="s">
        <v>593</v>
      </c>
      <c r="H206" s="82" t="s">
        <v>222</v>
      </c>
      <c r="I206" s="82" t="s">
        <v>255</v>
      </c>
      <c r="J206" s="82" t="s">
        <v>1497</v>
      </c>
      <c r="K206" s="82" t="s">
        <v>248</v>
      </c>
      <c r="L206" s="82" t="s">
        <v>1962</v>
      </c>
      <c r="M206" s="82" t="s">
        <v>1963</v>
      </c>
      <c r="N206" s="82"/>
      <c r="O206" s="82"/>
      <c r="P206" s="82"/>
      <c r="Q206" s="82"/>
      <c r="R206" s="82"/>
      <c r="S206" s="82"/>
      <c r="T206" s="82"/>
      <c r="U206" s="82"/>
      <c r="V206" s="82"/>
      <c r="W206" s="82"/>
      <c r="X206" s="82"/>
      <c r="Y206" s="82"/>
      <c r="Z206" s="82"/>
      <c r="AA206" s="82"/>
      <c r="AB206" s="82" t="s">
        <v>66</v>
      </c>
      <c r="AC206" s="82" t="s">
        <v>67</v>
      </c>
      <c r="AD206" s="82" t="s">
        <v>88</v>
      </c>
      <c r="AE206" s="82" t="s">
        <v>64</v>
      </c>
      <c r="AF206" s="82" t="s">
        <v>64</v>
      </c>
      <c r="AG206" s="82" t="s">
        <v>65</v>
      </c>
      <c r="AH206" s="82"/>
      <c r="AI206" s="82" t="s">
        <v>69</v>
      </c>
      <c r="AJ206" s="82" t="s">
        <v>65</v>
      </c>
      <c r="AK206" s="82" t="s">
        <v>65</v>
      </c>
      <c r="AL206" s="82" t="s">
        <v>65</v>
      </c>
      <c r="AM206" s="82" t="s">
        <v>65</v>
      </c>
      <c r="AN206" s="82" t="s">
        <v>65</v>
      </c>
      <c r="AO206" s="82"/>
      <c r="AP206" s="82"/>
      <c r="AQ206" s="82" t="s">
        <v>1964</v>
      </c>
      <c r="AR206" s="82" t="s">
        <v>1965</v>
      </c>
      <c r="AS206" s="82" t="s">
        <v>136</v>
      </c>
      <c r="AT206" s="82"/>
      <c r="AU206" s="82" t="s">
        <v>65</v>
      </c>
      <c r="AV206" s="82"/>
      <c r="AW206" s="82"/>
      <c r="AX206" s="82"/>
      <c r="AY206" s="82" t="s">
        <v>1966</v>
      </c>
      <c r="AZ206" s="84" t="s">
        <v>1967</v>
      </c>
    </row>
    <row r="207" spans="1:52" ht="75" customHeight="1">
      <c r="A207" s="81">
        <v>206</v>
      </c>
      <c r="B207" s="82" t="s">
        <v>1968</v>
      </c>
      <c r="C207" s="82" t="s">
        <v>386</v>
      </c>
      <c r="D207" s="82" t="s">
        <v>1969</v>
      </c>
      <c r="E207" s="82" t="s">
        <v>1570</v>
      </c>
      <c r="F207" s="82" t="s">
        <v>55</v>
      </c>
      <c r="G207" s="82" t="s">
        <v>129</v>
      </c>
      <c r="H207" s="82" t="s">
        <v>238</v>
      </c>
      <c r="I207" s="82" t="s">
        <v>1263</v>
      </c>
      <c r="J207" s="82" t="s">
        <v>1497</v>
      </c>
      <c r="K207" s="82" t="s">
        <v>248</v>
      </c>
      <c r="L207" s="82" t="s">
        <v>1970</v>
      </c>
      <c r="M207" s="82" t="s">
        <v>1971</v>
      </c>
      <c r="N207" s="82" t="s">
        <v>1640</v>
      </c>
      <c r="O207" s="82" t="s">
        <v>1571</v>
      </c>
      <c r="P207" s="82" t="s">
        <v>61</v>
      </c>
      <c r="Q207" s="82" t="s">
        <v>193</v>
      </c>
      <c r="R207" s="82" t="s">
        <v>194</v>
      </c>
      <c r="S207" s="82" t="s">
        <v>64</v>
      </c>
      <c r="T207" s="82" t="s">
        <v>64</v>
      </c>
      <c r="U207" s="82" t="s">
        <v>64</v>
      </c>
      <c r="V207" s="82" t="s">
        <v>64</v>
      </c>
      <c r="W207" s="82" t="s">
        <v>65</v>
      </c>
      <c r="X207" s="82" t="s">
        <v>65</v>
      </c>
      <c r="Y207" s="82" t="s">
        <v>64</v>
      </c>
      <c r="Z207" s="82" t="s">
        <v>65</v>
      </c>
      <c r="AA207" s="82" t="s">
        <v>64</v>
      </c>
      <c r="AB207" s="82" t="s">
        <v>66</v>
      </c>
      <c r="AC207" s="82" t="s">
        <v>67</v>
      </c>
      <c r="AD207" s="82" t="s">
        <v>88</v>
      </c>
      <c r="AE207" s="82" t="s">
        <v>64</v>
      </c>
      <c r="AF207" s="82" t="s">
        <v>64</v>
      </c>
      <c r="AG207" s="82" t="s">
        <v>64</v>
      </c>
      <c r="AH207" s="82" t="s">
        <v>65</v>
      </c>
      <c r="AI207" s="82" t="s">
        <v>89</v>
      </c>
      <c r="AJ207" s="82" t="s">
        <v>65</v>
      </c>
      <c r="AK207" s="82" t="s">
        <v>65</v>
      </c>
      <c r="AL207" s="82" t="s">
        <v>65</v>
      </c>
      <c r="AM207" s="82" t="s">
        <v>64</v>
      </c>
      <c r="AN207" s="82" t="s">
        <v>65</v>
      </c>
      <c r="AO207" s="82" t="s">
        <v>1972</v>
      </c>
      <c r="AP207" s="82" t="s">
        <v>1973</v>
      </c>
      <c r="AQ207" s="82" t="s">
        <v>1974</v>
      </c>
      <c r="AR207" s="82" t="s">
        <v>1975</v>
      </c>
      <c r="AS207" s="82" t="s">
        <v>136</v>
      </c>
      <c r="AT207" s="82"/>
      <c r="AU207" s="82" t="s">
        <v>65</v>
      </c>
      <c r="AV207" s="82" t="s">
        <v>75</v>
      </c>
      <c r="AW207" s="82" t="s">
        <v>65</v>
      </c>
      <c r="AX207" s="82"/>
      <c r="AY207" s="82" t="s">
        <v>1976</v>
      </c>
      <c r="AZ207" s="84" t="s">
        <v>1977</v>
      </c>
    </row>
    <row r="208" spans="1:52" ht="75" customHeight="1">
      <c r="A208" s="81">
        <v>207</v>
      </c>
      <c r="B208" s="82" t="s">
        <v>1978</v>
      </c>
      <c r="C208" s="82" t="s">
        <v>1979</v>
      </c>
      <c r="D208" s="82" t="s">
        <v>1980</v>
      </c>
      <c r="E208" s="82" t="s">
        <v>1835</v>
      </c>
      <c r="F208" s="82" t="s">
        <v>55</v>
      </c>
      <c r="G208" s="82" t="s">
        <v>129</v>
      </c>
      <c r="H208" s="82" t="s">
        <v>238</v>
      </c>
      <c r="I208" s="82" t="s">
        <v>617</v>
      </c>
      <c r="J208" s="82" t="s">
        <v>1497</v>
      </c>
      <c r="K208" s="82" t="s">
        <v>271</v>
      </c>
      <c r="L208" s="82" t="s">
        <v>1981</v>
      </c>
      <c r="M208" s="82" t="s">
        <v>1982</v>
      </c>
      <c r="N208" s="82" t="s">
        <v>1983</v>
      </c>
      <c r="O208" s="82" t="s">
        <v>1747</v>
      </c>
      <c r="P208" s="82" t="s">
        <v>159</v>
      </c>
      <c r="Q208" s="82" t="s">
        <v>159</v>
      </c>
      <c r="R208" s="82" t="s">
        <v>1748</v>
      </c>
      <c r="S208" s="82" t="s">
        <v>65</v>
      </c>
      <c r="T208" s="82" t="s">
        <v>64</v>
      </c>
      <c r="U208" s="82" t="s">
        <v>64</v>
      </c>
      <c r="V208" s="82" t="s">
        <v>65</v>
      </c>
      <c r="W208" s="82" t="s">
        <v>65</v>
      </c>
      <c r="X208" s="82" t="s">
        <v>65</v>
      </c>
      <c r="Y208" s="82" t="s">
        <v>64</v>
      </c>
      <c r="Z208" s="82" t="s">
        <v>64</v>
      </c>
      <c r="AA208" s="82" t="s">
        <v>64</v>
      </c>
      <c r="AB208" s="82" t="s">
        <v>146</v>
      </c>
      <c r="AC208" s="82" t="s">
        <v>67</v>
      </c>
      <c r="AD208" s="82" t="s">
        <v>88</v>
      </c>
      <c r="AE208" s="82" t="s">
        <v>64</v>
      </c>
      <c r="AF208" s="82" t="s">
        <v>64</v>
      </c>
      <c r="AG208" s="82" t="s">
        <v>64</v>
      </c>
      <c r="AH208" s="82" t="s">
        <v>65</v>
      </c>
      <c r="AI208" s="82" t="s">
        <v>89</v>
      </c>
      <c r="AJ208" s="82" t="s">
        <v>65</v>
      </c>
      <c r="AK208" s="82" t="s">
        <v>136</v>
      </c>
      <c r="AL208" s="82" t="s">
        <v>64</v>
      </c>
      <c r="AM208" s="82" t="s">
        <v>136</v>
      </c>
      <c r="AN208" s="82" t="s">
        <v>136</v>
      </c>
      <c r="AO208" s="82" t="s">
        <v>1984</v>
      </c>
      <c r="AP208" s="82" t="s">
        <v>1985</v>
      </c>
      <c r="AQ208" s="82" t="s">
        <v>1986</v>
      </c>
      <c r="AR208" s="82" t="s">
        <v>617</v>
      </c>
      <c r="AS208" s="82" t="s">
        <v>64</v>
      </c>
      <c r="AT208" s="82"/>
      <c r="AU208" s="82" t="s">
        <v>65</v>
      </c>
      <c r="AV208" s="82" t="s">
        <v>1764</v>
      </c>
      <c r="AW208" s="82" t="s">
        <v>65</v>
      </c>
      <c r="AX208" s="82"/>
      <c r="AY208" s="82" t="s">
        <v>1987</v>
      </c>
      <c r="AZ208" s="84" t="s">
        <v>1988</v>
      </c>
    </row>
    <row r="209" spans="1:52" ht="75" customHeight="1">
      <c r="A209" s="81">
        <v>208</v>
      </c>
      <c r="B209" s="82" t="s">
        <v>1989</v>
      </c>
      <c r="C209" s="82" t="s">
        <v>822</v>
      </c>
      <c r="D209" s="82" t="s">
        <v>1990</v>
      </c>
      <c r="E209" s="82" t="s">
        <v>1526</v>
      </c>
      <c r="F209" s="82" t="s">
        <v>236</v>
      </c>
      <c r="G209" s="82" t="s">
        <v>753</v>
      </c>
      <c r="H209" s="82" t="s">
        <v>222</v>
      </c>
      <c r="I209" s="82" t="s">
        <v>873</v>
      </c>
      <c r="J209" s="82" t="s">
        <v>1497</v>
      </c>
      <c r="K209" s="82" t="s">
        <v>320</v>
      </c>
      <c r="L209" s="82" t="s">
        <v>1991</v>
      </c>
      <c r="M209" s="82" t="s">
        <v>1992</v>
      </c>
      <c r="N209" s="82"/>
      <c r="O209" s="82"/>
      <c r="P209" s="82"/>
      <c r="Q209" s="82"/>
      <c r="R209" s="82"/>
      <c r="S209" s="82"/>
      <c r="T209" s="82"/>
      <c r="U209" s="82"/>
      <c r="V209" s="82"/>
      <c r="W209" s="82"/>
      <c r="X209" s="82"/>
      <c r="Y209" s="82"/>
      <c r="Z209" s="82"/>
      <c r="AA209" s="82"/>
      <c r="AB209" s="82" t="s">
        <v>66</v>
      </c>
      <c r="AC209" s="82" t="s">
        <v>67</v>
      </c>
      <c r="AD209" s="82" t="s">
        <v>88</v>
      </c>
      <c r="AE209" s="82" t="s">
        <v>64</v>
      </c>
      <c r="AF209" s="82" t="s">
        <v>64</v>
      </c>
      <c r="AG209" s="82" t="s">
        <v>65</v>
      </c>
      <c r="AH209" s="82"/>
      <c r="AI209" s="82" t="s">
        <v>1580</v>
      </c>
      <c r="AJ209" s="82" t="s">
        <v>65</v>
      </c>
      <c r="AK209" s="82" t="s">
        <v>65</v>
      </c>
      <c r="AL209" s="82" t="s">
        <v>65</v>
      </c>
      <c r="AM209" s="82" t="s">
        <v>64</v>
      </c>
      <c r="AN209" s="82" t="s">
        <v>64</v>
      </c>
      <c r="AO209" s="82"/>
      <c r="AP209" s="82"/>
      <c r="AQ209" s="82" t="s">
        <v>1993</v>
      </c>
      <c r="AR209" s="82" t="s">
        <v>1994</v>
      </c>
      <c r="AS209" s="82" t="s">
        <v>136</v>
      </c>
      <c r="AT209" s="82"/>
      <c r="AU209" s="82" t="s">
        <v>65</v>
      </c>
      <c r="AV209" s="82"/>
      <c r="AW209" s="82"/>
      <c r="AX209" s="82"/>
      <c r="AY209" s="82" t="s">
        <v>1995</v>
      </c>
      <c r="AZ209" s="84" t="s">
        <v>1996</v>
      </c>
    </row>
    <row r="210" spans="1:52" ht="75" customHeight="1">
      <c r="A210" s="81">
        <v>209</v>
      </c>
      <c r="B210" s="82" t="s">
        <v>1997</v>
      </c>
      <c r="C210" s="82" t="s">
        <v>822</v>
      </c>
      <c r="D210" s="82" t="s">
        <v>1998</v>
      </c>
      <c r="E210" s="82" t="s">
        <v>1567</v>
      </c>
      <c r="F210" s="82" t="s">
        <v>236</v>
      </c>
      <c r="G210" s="82" t="s">
        <v>593</v>
      </c>
      <c r="H210" s="82" t="s">
        <v>222</v>
      </c>
      <c r="I210" s="82" t="s">
        <v>873</v>
      </c>
      <c r="J210" s="82" t="s">
        <v>1497</v>
      </c>
      <c r="K210" s="82" t="s">
        <v>320</v>
      </c>
      <c r="L210" s="82" t="s">
        <v>1999</v>
      </c>
      <c r="M210" s="82" t="s">
        <v>2000</v>
      </c>
      <c r="N210" s="82"/>
      <c r="O210" s="82"/>
      <c r="P210" s="82"/>
      <c r="Q210" s="82"/>
      <c r="R210" s="82"/>
      <c r="S210" s="82"/>
      <c r="T210" s="82"/>
      <c r="U210" s="82"/>
      <c r="V210" s="82"/>
      <c r="W210" s="82"/>
      <c r="X210" s="82"/>
      <c r="Y210" s="82"/>
      <c r="Z210" s="82"/>
      <c r="AA210" s="82"/>
      <c r="AB210" s="82" t="s">
        <v>66</v>
      </c>
      <c r="AC210" s="82" t="s">
        <v>67</v>
      </c>
      <c r="AD210" s="82" t="s">
        <v>88</v>
      </c>
      <c r="AE210" s="82" t="s">
        <v>64</v>
      </c>
      <c r="AF210" s="82" t="s">
        <v>64</v>
      </c>
      <c r="AG210" s="82" t="s">
        <v>65</v>
      </c>
      <c r="AH210" s="82"/>
      <c r="AI210" s="82" t="s">
        <v>69</v>
      </c>
      <c r="AJ210" s="82" t="s">
        <v>65</v>
      </c>
      <c r="AK210" s="82" t="s">
        <v>65</v>
      </c>
      <c r="AL210" s="82" t="s">
        <v>65</v>
      </c>
      <c r="AM210" s="82" t="s">
        <v>64</v>
      </c>
      <c r="AN210" s="82" t="s">
        <v>65</v>
      </c>
      <c r="AO210" s="82"/>
      <c r="AP210" s="82"/>
      <c r="AQ210" s="82" t="s">
        <v>2001</v>
      </c>
      <c r="AR210" s="82" t="s">
        <v>2002</v>
      </c>
      <c r="AS210" s="82" t="s">
        <v>136</v>
      </c>
      <c r="AT210" s="82"/>
      <c r="AU210" s="82" t="s">
        <v>65</v>
      </c>
      <c r="AV210" s="82"/>
      <c r="AW210" s="82"/>
      <c r="AX210" s="82"/>
      <c r="AY210" s="82" t="s">
        <v>2003</v>
      </c>
      <c r="AZ210" s="84" t="s">
        <v>2004</v>
      </c>
    </row>
    <row r="211" spans="1:52" ht="75" customHeight="1">
      <c r="A211" s="81">
        <v>210</v>
      </c>
      <c r="B211" s="82" t="s">
        <v>2005</v>
      </c>
      <c r="C211" s="82" t="s">
        <v>822</v>
      </c>
      <c r="D211" s="82" t="s">
        <v>823</v>
      </c>
      <c r="E211" s="82" t="s">
        <v>1517</v>
      </c>
      <c r="F211" s="82" t="s">
        <v>236</v>
      </c>
      <c r="G211" s="82" t="s">
        <v>753</v>
      </c>
      <c r="H211" s="82" t="s">
        <v>222</v>
      </c>
      <c r="I211" s="82" t="s">
        <v>811</v>
      </c>
      <c r="J211" s="82" t="s">
        <v>1497</v>
      </c>
      <c r="K211" s="82" t="s">
        <v>223</v>
      </c>
      <c r="L211" s="82" t="s">
        <v>2006</v>
      </c>
      <c r="M211" s="82" t="s">
        <v>2007</v>
      </c>
      <c r="N211" s="82"/>
      <c r="O211" s="82"/>
      <c r="P211" s="82"/>
      <c r="Q211" s="82"/>
      <c r="R211" s="82"/>
      <c r="S211" s="82"/>
      <c r="T211" s="82"/>
      <c r="U211" s="82"/>
      <c r="V211" s="82"/>
      <c r="W211" s="82"/>
      <c r="X211" s="82"/>
      <c r="Y211" s="82"/>
      <c r="Z211" s="82"/>
      <c r="AA211" s="82"/>
      <c r="AB211" s="82" t="s">
        <v>66</v>
      </c>
      <c r="AC211" s="82" t="s">
        <v>67</v>
      </c>
      <c r="AD211" s="82" t="s">
        <v>88</v>
      </c>
      <c r="AE211" s="82" t="s">
        <v>65</v>
      </c>
      <c r="AF211" s="82" t="s">
        <v>64</v>
      </c>
      <c r="AG211" s="82" t="s">
        <v>65</v>
      </c>
      <c r="AH211" s="82"/>
      <c r="AI211" s="82" t="s">
        <v>89</v>
      </c>
      <c r="AJ211" s="82" t="s">
        <v>65</v>
      </c>
      <c r="AK211" s="82" t="s">
        <v>65</v>
      </c>
      <c r="AL211" s="82" t="s">
        <v>65</v>
      </c>
      <c r="AM211" s="82" t="s">
        <v>64</v>
      </c>
      <c r="AN211" s="82" t="s">
        <v>65</v>
      </c>
      <c r="AO211" s="82"/>
      <c r="AP211" s="82"/>
      <c r="AQ211" s="82" t="s">
        <v>826</v>
      </c>
      <c r="AR211" s="82" t="s">
        <v>811</v>
      </c>
      <c r="AS211" s="82" t="s">
        <v>64</v>
      </c>
      <c r="AT211" s="82"/>
      <c r="AU211" s="82" t="s">
        <v>65</v>
      </c>
      <c r="AV211" s="82"/>
      <c r="AW211" s="82"/>
      <c r="AX211" s="82"/>
      <c r="AY211" s="82" t="s">
        <v>827</v>
      </c>
      <c r="AZ211" s="84" t="s">
        <v>828</v>
      </c>
    </row>
    <row r="212" spans="1:52" ht="75" customHeight="1">
      <c r="A212" s="81">
        <v>211</v>
      </c>
      <c r="B212" s="82" t="s">
        <v>2008</v>
      </c>
      <c r="C212" s="82" t="s">
        <v>822</v>
      </c>
      <c r="D212" s="82" t="s">
        <v>2009</v>
      </c>
      <c r="E212" s="82" t="s">
        <v>1567</v>
      </c>
      <c r="F212" s="82" t="s">
        <v>236</v>
      </c>
      <c r="G212" s="82" t="s">
        <v>753</v>
      </c>
      <c r="H212" s="82" t="s">
        <v>222</v>
      </c>
      <c r="I212" s="82" t="s">
        <v>290</v>
      </c>
      <c r="J212" s="82" t="s">
        <v>1497</v>
      </c>
      <c r="K212" s="82" t="s">
        <v>284</v>
      </c>
      <c r="L212" s="82" t="s">
        <v>2010</v>
      </c>
      <c r="M212" s="82" t="s">
        <v>2011</v>
      </c>
      <c r="N212" s="82"/>
      <c r="O212" s="82"/>
      <c r="P212" s="82"/>
      <c r="Q212" s="82"/>
      <c r="R212" s="82"/>
      <c r="S212" s="82"/>
      <c r="T212" s="82"/>
      <c r="U212" s="82"/>
      <c r="V212" s="82"/>
      <c r="W212" s="82"/>
      <c r="X212" s="82"/>
      <c r="Y212" s="82"/>
      <c r="Z212" s="82"/>
      <c r="AA212" s="82"/>
      <c r="AB212" s="82" t="s">
        <v>66</v>
      </c>
      <c r="AC212" s="82" t="s">
        <v>67</v>
      </c>
      <c r="AD212" s="82" t="s">
        <v>88</v>
      </c>
      <c r="AE212" s="82" t="s">
        <v>64</v>
      </c>
      <c r="AF212" s="82" t="s">
        <v>65</v>
      </c>
      <c r="AG212" s="82" t="s">
        <v>65</v>
      </c>
      <c r="AH212" s="82"/>
      <c r="AI212" s="82" t="s">
        <v>1580</v>
      </c>
      <c r="AJ212" s="82" t="s">
        <v>65</v>
      </c>
      <c r="AK212" s="82" t="s">
        <v>65</v>
      </c>
      <c r="AL212" s="82" t="s">
        <v>65</v>
      </c>
      <c r="AM212" s="82" t="s">
        <v>64</v>
      </c>
      <c r="AN212" s="82" t="s">
        <v>64</v>
      </c>
      <c r="AO212" s="82"/>
      <c r="AP212" s="82"/>
      <c r="AQ212" s="82" t="s">
        <v>2012</v>
      </c>
      <c r="AR212" s="82" t="s">
        <v>2013</v>
      </c>
      <c r="AS212" s="82" t="s">
        <v>136</v>
      </c>
      <c r="AT212" s="82"/>
      <c r="AU212" s="82" t="s">
        <v>65</v>
      </c>
      <c r="AV212" s="82"/>
      <c r="AW212" s="82"/>
      <c r="AX212" s="82"/>
      <c r="AY212" s="82" t="s">
        <v>2014</v>
      </c>
      <c r="AZ212" s="84" t="s">
        <v>2015</v>
      </c>
    </row>
    <row r="213" spans="1:52" ht="75" customHeight="1">
      <c r="A213" s="81">
        <v>212</v>
      </c>
      <c r="B213" s="82" t="s">
        <v>2016</v>
      </c>
      <c r="C213" s="82" t="s">
        <v>751</v>
      </c>
      <c r="D213" s="82" t="s">
        <v>2017</v>
      </c>
      <c r="E213" s="82" t="s">
        <v>1570</v>
      </c>
      <c r="F213" s="82" t="s">
        <v>236</v>
      </c>
      <c r="G213" s="82" t="s">
        <v>807</v>
      </c>
      <c r="H213" s="82" t="s">
        <v>222</v>
      </c>
      <c r="I213" s="82" t="s">
        <v>199</v>
      </c>
      <c r="J213" s="82" t="s">
        <v>1497</v>
      </c>
      <c r="K213" s="82" t="s">
        <v>320</v>
      </c>
      <c r="L213" s="82" t="s">
        <v>2018</v>
      </c>
      <c r="M213" s="82" t="s">
        <v>2019</v>
      </c>
      <c r="N213" s="82"/>
      <c r="O213" s="82"/>
      <c r="P213" s="82"/>
      <c r="Q213" s="82"/>
      <c r="R213" s="82"/>
      <c r="S213" s="82"/>
      <c r="T213" s="82"/>
      <c r="U213" s="82"/>
      <c r="V213" s="82"/>
      <c r="W213" s="82"/>
      <c r="X213" s="82"/>
      <c r="Y213" s="82"/>
      <c r="Z213" s="82"/>
      <c r="AA213" s="82"/>
      <c r="AB213" s="82" t="s">
        <v>66</v>
      </c>
      <c r="AC213" s="82" t="s">
        <v>67</v>
      </c>
      <c r="AD213" s="82" t="s">
        <v>88</v>
      </c>
      <c r="AE213" s="82" t="s">
        <v>64</v>
      </c>
      <c r="AF213" s="82" t="s">
        <v>64</v>
      </c>
      <c r="AG213" s="82" t="s">
        <v>65</v>
      </c>
      <c r="AH213" s="82"/>
      <c r="AI213" s="82" t="s">
        <v>89</v>
      </c>
      <c r="AJ213" s="82" t="s">
        <v>65</v>
      </c>
      <c r="AK213" s="82" t="s">
        <v>65</v>
      </c>
      <c r="AL213" s="82" t="s">
        <v>65</v>
      </c>
      <c r="AM213" s="82" t="s">
        <v>65</v>
      </c>
      <c r="AN213" s="82" t="s">
        <v>65</v>
      </c>
      <c r="AO213" s="82"/>
      <c r="AP213" s="82"/>
      <c r="AQ213" s="82" t="s">
        <v>2020</v>
      </c>
      <c r="AR213" s="82" t="s">
        <v>2021</v>
      </c>
      <c r="AS213" s="82" t="s">
        <v>136</v>
      </c>
      <c r="AT213" s="82"/>
      <c r="AU213" s="82" t="s">
        <v>65</v>
      </c>
      <c r="AV213" s="82"/>
      <c r="AW213" s="82"/>
      <c r="AX213" s="82"/>
      <c r="AY213" s="82" t="s">
        <v>2022</v>
      </c>
      <c r="AZ213" s="84" t="s">
        <v>2023</v>
      </c>
    </row>
    <row r="214" spans="1:52" ht="75" customHeight="1">
      <c r="A214" s="81">
        <v>213</v>
      </c>
      <c r="B214" s="82" t="s">
        <v>2024</v>
      </c>
      <c r="C214" s="82" t="s">
        <v>751</v>
      </c>
      <c r="D214" s="82" t="s">
        <v>2025</v>
      </c>
      <c r="E214" s="82" t="s">
        <v>1567</v>
      </c>
      <c r="F214" s="82" t="s">
        <v>236</v>
      </c>
      <c r="G214" s="82" t="s">
        <v>593</v>
      </c>
      <c r="H214" s="82" t="s">
        <v>222</v>
      </c>
      <c r="I214" s="82" t="s">
        <v>1332</v>
      </c>
      <c r="J214" s="82" t="s">
        <v>2026</v>
      </c>
      <c r="K214" s="82" t="s">
        <v>2027</v>
      </c>
      <c r="L214" s="82" t="s">
        <v>2028</v>
      </c>
      <c r="M214" s="82" t="s">
        <v>2029</v>
      </c>
      <c r="N214" s="82"/>
      <c r="O214" s="82"/>
      <c r="P214" s="82"/>
      <c r="Q214" s="82"/>
      <c r="R214" s="82"/>
      <c r="S214" s="82"/>
      <c r="T214" s="82"/>
      <c r="U214" s="82"/>
      <c r="V214" s="82"/>
      <c r="W214" s="82"/>
      <c r="X214" s="82"/>
      <c r="Y214" s="82"/>
      <c r="Z214" s="82"/>
      <c r="AA214" s="82"/>
      <c r="AB214" s="82" t="s">
        <v>66</v>
      </c>
      <c r="AC214" s="82" t="s">
        <v>67</v>
      </c>
      <c r="AD214" s="82" t="s">
        <v>88</v>
      </c>
      <c r="AE214" s="82" t="s">
        <v>64</v>
      </c>
      <c r="AF214" s="82" t="s">
        <v>64</v>
      </c>
      <c r="AG214" s="82" t="s">
        <v>65</v>
      </c>
      <c r="AH214" s="82"/>
      <c r="AI214" s="82" t="s">
        <v>69</v>
      </c>
      <c r="AJ214" s="82" t="s">
        <v>65</v>
      </c>
      <c r="AK214" s="82" t="s">
        <v>65</v>
      </c>
      <c r="AL214" s="82" t="s">
        <v>65</v>
      </c>
      <c r="AM214" s="82" t="s">
        <v>64</v>
      </c>
      <c r="AN214" s="82" t="s">
        <v>65</v>
      </c>
      <c r="AO214" s="82"/>
      <c r="AP214" s="82"/>
      <c r="AQ214" s="82" t="s">
        <v>2030</v>
      </c>
      <c r="AR214" s="82" t="s">
        <v>2031</v>
      </c>
      <c r="AS214" s="82" t="s">
        <v>64</v>
      </c>
      <c r="AT214" s="82"/>
      <c r="AU214" s="82" t="s">
        <v>65</v>
      </c>
      <c r="AV214" s="82"/>
      <c r="AW214" s="82"/>
      <c r="AX214" s="82"/>
      <c r="AY214" s="82" t="s">
        <v>2032</v>
      </c>
      <c r="AZ214" s="84" t="s">
        <v>2033</v>
      </c>
    </row>
    <row r="215" spans="1:52" ht="75" customHeight="1">
      <c r="A215" s="81">
        <v>214</v>
      </c>
      <c r="B215" s="82" t="s">
        <v>1208</v>
      </c>
      <c r="C215" s="82" t="s">
        <v>386</v>
      </c>
      <c r="D215" s="82" t="s">
        <v>2034</v>
      </c>
      <c r="E215" s="82" t="s">
        <v>1517</v>
      </c>
      <c r="F215" s="82" t="s">
        <v>55</v>
      </c>
      <c r="G215" s="82" t="s">
        <v>129</v>
      </c>
      <c r="H215" s="82" t="s">
        <v>238</v>
      </c>
      <c r="I215" s="82" t="s">
        <v>290</v>
      </c>
      <c r="J215" s="82" t="s">
        <v>1497</v>
      </c>
      <c r="K215" s="82" t="s">
        <v>284</v>
      </c>
      <c r="L215" s="82" t="s">
        <v>2035</v>
      </c>
      <c r="M215" s="82" t="s">
        <v>2036</v>
      </c>
      <c r="N215" s="82" t="s">
        <v>1835</v>
      </c>
      <c r="O215" s="82" t="s">
        <v>2037</v>
      </c>
      <c r="P215" s="82" t="s">
        <v>61</v>
      </c>
      <c r="Q215" s="82" t="s">
        <v>440</v>
      </c>
      <c r="R215" s="82" t="s">
        <v>194</v>
      </c>
      <c r="S215" s="82" t="s">
        <v>64</v>
      </c>
      <c r="T215" s="82" t="s">
        <v>64</v>
      </c>
      <c r="U215" s="82" t="s">
        <v>64</v>
      </c>
      <c r="V215" s="82" t="s">
        <v>64</v>
      </c>
      <c r="W215" s="82" t="s">
        <v>65</v>
      </c>
      <c r="X215" s="82" t="s">
        <v>65</v>
      </c>
      <c r="Y215" s="82" t="s">
        <v>64</v>
      </c>
      <c r="Z215" s="82" t="s">
        <v>65</v>
      </c>
      <c r="AA215" s="82" t="s">
        <v>65</v>
      </c>
      <c r="AB215" s="82" t="s">
        <v>66</v>
      </c>
      <c r="AC215" s="82" t="s">
        <v>67</v>
      </c>
      <c r="AD215" s="82" t="s">
        <v>88</v>
      </c>
      <c r="AE215" s="82" t="s">
        <v>64</v>
      </c>
      <c r="AF215" s="82" t="s">
        <v>64</v>
      </c>
      <c r="AG215" s="82" t="s">
        <v>64</v>
      </c>
      <c r="AH215" s="82" t="s">
        <v>65</v>
      </c>
      <c r="AI215" s="82" t="s">
        <v>89</v>
      </c>
      <c r="AJ215" s="82" t="s">
        <v>65</v>
      </c>
      <c r="AK215" s="82" t="s">
        <v>136</v>
      </c>
      <c r="AL215" s="82" t="s">
        <v>65</v>
      </c>
      <c r="AM215" s="82" t="s">
        <v>64</v>
      </c>
      <c r="AN215" s="82" t="s">
        <v>136</v>
      </c>
      <c r="AO215" s="82"/>
      <c r="AP215" s="82" t="s">
        <v>2038</v>
      </c>
      <c r="AQ215" s="82" t="s">
        <v>2039</v>
      </c>
      <c r="AR215" s="82" t="s">
        <v>1215</v>
      </c>
      <c r="AS215" s="82" t="s">
        <v>136</v>
      </c>
      <c r="AT215" s="82"/>
      <c r="AU215" s="82" t="s">
        <v>65</v>
      </c>
      <c r="AV215" s="82" t="s">
        <v>1764</v>
      </c>
      <c r="AW215" s="82" t="s">
        <v>65</v>
      </c>
      <c r="AX215" s="82"/>
      <c r="AY215" s="82" t="s">
        <v>2040</v>
      </c>
      <c r="AZ215" s="84" t="s">
        <v>1217</v>
      </c>
    </row>
    <row r="216" spans="1:52" ht="75" customHeight="1">
      <c r="A216" s="81">
        <v>215</v>
      </c>
      <c r="B216" s="82" t="s">
        <v>2041</v>
      </c>
      <c r="C216" s="82" t="s">
        <v>822</v>
      </c>
      <c r="D216" s="82" t="s">
        <v>2042</v>
      </c>
      <c r="E216" s="82" t="s">
        <v>1567</v>
      </c>
      <c r="F216" s="82" t="s">
        <v>236</v>
      </c>
      <c r="G216" s="82" t="s">
        <v>807</v>
      </c>
      <c r="H216" s="82" t="s">
        <v>222</v>
      </c>
      <c r="I216" s="82" t="s">
        <v>2043</v>
      </c>
      <c r="J216" s="82" t="s">
        <v>1497</v>
      </c>
      <c r="K216" s="82" t="s">
        <v>223</v>
      </c>
      <c r="L216" s="82" t="s">
        <v>2044</v>
      </c>
      <c r="M216" s="82" t="s">
        <v>2045</v>
      </c>
      <c r="N216" s="82"/>
      <c r="O216" s="82"/>
      <c r="P216" s="82"/>
      <c r="Q216" s="82"/>
      <c r="R216" s="82"/>
      <c r="S216" s="82"/>
      <c r="T216" s="82"/>
      <c r="U216" s="82"/>
      <c r="V216" s="82"/>
      <c r="W216" s="82"/>
      <c r="X216" s="82"/>
      <c r="Y216" s="82"/>
      <c r="Z216" s="82"/>
      <c r="AA216" s="82"/>
      <c r="AB216" s="82" t="s">
        <v>66</v>
      </c>
      <c r="AC216" s="82" t="s">
        <v>67</v>
      </c>
      <c r="AD216" s="82" t="s">
        <v>88</v>
      </c>
      <c r="AE216" s="82" t="s">
        <v>64</v>
      </c>
      <c r="AF216" s="82" t="s">
        <v>64</v>
      </c>
      <c r="AG216" s="82" t="s">
        <v>65</v>
      </c>
      <c r="AH216" s="82"/>
      <c r="AI216" s="82" t="s">
        <v>69</v>
      </c>
      <c r="AJ216" s="82" t="s">
        <v>65</v>
      </c>
      <c r="AK216" s="82" t="s">
        <v>65</v>
      </c>
      <c r="AL216" s="82" t="s">
        <v>65</v>
      </c>
      <c r="AM216" s="82" t="s">
        <v>64</v>
      </c>
      <c r="AN216" s="82" t="s">
        <v>64</v>
      </c>
      <c r="AO216" s="82"/>
      <c r="AP216" s="82"/>
      <c r="AQ216" s="82" t="s">
        <v>2046</v>
      </c>
      <c r="AR216" s="82" t="s">
        <v>2047</v>
      </c>
      <c r="AS216" s="82" t="s">
        <v>136</v>
      </c>
      <c r="AT216" s="82"/>
      <c r="AU216" s="82" t="s">
        <v>65</v>
      </c>
      <c r="AV216" s="82"/>
      <c r="AW216" s="82"/>
      <c r="AX216" s="82"/>
      <c r="AY216" s="82" t="s">
        <v>2048</v>
      </c>
      <c r="AZ216" s="84" t="s">
        <v>2049</v>
      </c>
    </row>
    <row r="217" spans="1:52" ht="75" customHeight="1">
      <c r="A217" s="81">
        <v>216</v>
      </c>
      <c r="B217" s="82" t="s">
        <v>2050</v>
      </c>
      <c r="C217" s="82" t="s">
        <v>822</v>
      </c>
      <c r="D217" s="82" t="s">
        <v>2051</v>
      </c>
      <c r="E217" s="82" t="s">
        <v>1517</v>
      </c>
      <c r="F217" s="82" t="s">
        <v>236</v>
      </c>
      <c r="G217" s="82" t="s">
        <v>753</v>
      </c>
      <c r="H217" s="82" t="s">
        <v>222</v>
      </c>
      <c r="I217" s="82" t="s">
        <v>290</v>
      </c>
      <c r="J217" s="82" t="s">
        <v>1497</v>
      </c>
      <c r="K217" s="82" t="s">
        <v>284</v>
      </c>
      <c r="L217" s="82" t="s">
        <v>2052</v>
      </c>
      <c r="M217" s="82" t="s">
        <v>2053</v>
      </c>
      <c r="N217" s="82"/>
      <c r="O217" s="82"/>
      <c r="P217" s="82"/>
      <c r="Q217" s="82"/>
      <c r="R217" s="82"/>
      <c r="S217" s="82"/>
      <c r="T217" s="82"/>
      <c r="U217" s="82"/>
      <c r="V217" s="82"/>
      <c r="W217" s="82"/>
      <c r="X217" s="82"/>
      <c r="Y217" s="82"/>
      <c r="Z217" s="82"/>
      <c r="AA217" s="82"/>
      <c r="AB217" s="82" t="s">
        <v>66</v>
      </c>
      <c r="AC217" s="82" t="s">
        <v>67</v>
      </c>
      <c r="AD217" s="82" t="s">
        <v>88</v>
      </c>
      <c r="AE217" s="82" t="s">
        <v>64</v>
      </c>
      <c r="AF217" s="82" t="s">
        <v>64</v>
      </c>
      <c r="AG217" s="82" t="s">
        <v>65</v>
      </c>
      <c r="AH217" s="82"/>
      <c r="AI217" s="82" t="s">
        <v>69</v>
      </c>
      <c r="AJ217" s="82" t="s">
        <v>65</v>
      </c>
      <c r="AK217" s="82" t="s">
        <v>65</v>
      </c>
      <c r="AL217" s="82" t="s">
        <v>65</v>
      </c>
      <c r="AM217" s="82" t="s">
        <v>64</v>
      </c>
      <c r="AN217" s="82" t="s">
        <v>65</v>
      </c>
      <c r="AO217" s="82"/>
      <c r="AP217" s="82"/>
      <c r="AQ217" s="82" t="s">
        <v>2054</v>
      </c>
      <c r="AR217" s="82" t="s">
        <v>2055</v>
      </c>
      <c r="AS217" s="82" t="s">
        <v>64</v>
      </c>
      <c r="AT217" s="82"/>
      <c r="AU217" s="82" t="s">
        <v>65</v>
      </c>
      <c r="AV217" s="82"/>
      <c r="AW217" s="82"/>
      <c r="AX217" s="82"/>
      <c r="AY217" s="82" t="s">
        <v>2056</v>
      </c>
      <c r="AZ217" s="84" t="s">
        <v>2057</v>
      </c>
    </row>
    <row r="218" spans="1:52" ht="75" customHeight="1">
      <c r="A218" s="81">
        <v>217</v>
      </c>
      <c r="B218" s="82" t="s">
        <v>1989</v>
      </c>
      <c r="C218" s="82" t="s">
        <v>822</v>
      </c>
      <c r="D218" s="82" t="s">
        <v>2058</v>
      </c>
      <c r="E218" s="82" t="s">
        <v>1570</v>
      </c>
      <c r="F218" s="82" t="s">
        <v>236</v>
      </c>
      <c r="G218" s="82" t="s">
        <v>753</v>
      </c>
      <c r="H218" s="82" t="s">
        <v>222</v>
      </c>
      <c r="I218" s="82" t="s">
        <v>873</v>
      </c>
      <c r="J218" s="82" t="s">
        <v>1497</v>
      </c>
      <c r="K218" s="82" t="s">
        <v>320</v>
      </c>
      <c r="L218" s="82" t="s">
        <v>2059</v>
      </c>
      <c r="M218" s="82" t="s">
        <v>2060</v>
      </c>
      <c r="N218" s="82"/>
      <c r="O218" s="82"/>
      <c r="P218" s="82"/>
      <c r="Q218" s="82"/>
      <c r="R218" s="82"/>
      <c r="S218" s="82"/>
      <c r="T218" s="82"/>
      <c r="U218" s="82"/>
      <c r="V218" s="82"/>
      <c r="W218" s="82"/>
      <c r="X218" s="82"/>
      <c r="Y218" s="82"/>
      <c r="Z218" s="82"/>
      <c r="AA218" s="82"/>
      <c r="AB218" s="82" t="s">
        <v>66</v>
      </c>
      <c r="AC218" s="82" t="s">
        <v>67</v>
      </c>
      <c r="AD218" s="82" t="s">
        <v>88</v>
      </c>
      <c r="AE218" s="82" t="s">
        <v>64</v>
      </c>
      <c r="AF218" s="82" t="s">
        <v>64</v>
      </c>
      <c r="AG218" s="82" t="s">
        <v>65</v>
      </c>
      <c r="AH218" s="82"/>
      <c r="AI218" s="82" t="s">
        <v>69</v>
      </c>
      <c r="AJ218" s="82" t="s">
        <v>65</v>
      </c>
      <c r="AK218" s="82" t="s">
        <v>65</v>
      </c>
      <c r="AL218" s="82" t="s">
        <v>65</v>
      </c>
      <c r="AM218" s="82" t="s">
        <v>64</v>
      </c>
      <c r="AN218" s="82" t="s">
        <v>64</v>
      </c>
      <c r="AO218" s="82"/>
      <c r="AP218" s="82"/>
      <c r="AQ218" s="82" t="s">
        <v>2061</v>
      </c>
      <c r="AR218" s="82" t="s">
        <v>1831</v>
      </c>
      <c r="AS218" s="82" t="s">
        <v>136</v>
      </c>
      <c r="AT218" s="82"/>
      <c r="AU218" s="82" t="s">
        <v>65</v>
      </c>
      <c r="AV218" s="82"/>
      <c r="AW218" s="82"/>
      <c r="AX218" s="82"/>
      <c r="AY218" s="82" t="s">
        <v>2062</v>
      </c>
      <c r="AZ218" s="84" t="s">
        <v>2063</v>
      </c>
    </row>
    <row r="219" spans="1:52" ht="75" customHeight="1">
      <c r="A219" s="81">
        <v>218</v>
      </c>
      <c r="B219" s="82" t="s">
        <v>2064</v>
      </c>
      <c r="C219" s="82" t="s">
        <v>2065</v>
      </c>
      <c r="D219" s="82" t="s">
        <v>2066</v>
      </c>
      <c r="E219" s="82" t="s">
        <v>1526</v>
      </c>
      <c r="F219" s="82" t="s">
        <v>236</v>
      </c>
      <c r="G219" s="82" t="s">
        <v>807</v>
      </c>
      <c r="H219" s="82" t="s">
        <v>222</v>
      </c>
      <c r="I219" s="82" t="s">
        <v>2067</v>
      </c>
      <c r="J219" s="82" t="s">
        <v>1497</v>
      </c>
      <c r="K219" s="82" t="s">
        <v>248</v>
      </c>
      <c r="L219" s="82" t="s">
        <v>2068</v>
      </c>
      <c r="M219" s="82" t="s">
        <v>2069</v>
      </c>
      <c r="N219" s="82" t="s">
        <v>1800</v>
      </c>
      <c r="O219" s="82" t="s">
        <v>1747</v>
      </c>
      <c r="P219" s="82"/>
      <c r="Q219" s="82"/>
      <c r="R219" s="82"/>
      <c r="S219" s="82"/>
      <c r="T219" s="82"/>
      <c r="U219" s="82"/>
      <c r="V219" s="82"/>
      <c r="W219" s="82"/>
      <c r="X219" s="82"/>
      <c r="Y219" s="82"/>
      <c r="Z219" s="82"/>
      <c r="AA219" s="82"/>
      <c r="AB219" s="82" t="s">
        <v>66</v>
      </c>
      <c r="AC219" s="82" t="s">
        <v>67</v>
      </c>
      <c r="AD219" s="82" t="s">
        <v>88</v>
      </c>
      <c r="AE219" s="82" t="s">
        <v>64</v>
      </c>
      <c r="AF219" s="82" t="s">
        <v>65</v>
      </c>
      <c r="AG219" s="82" t="s">
        <v>65</v>
      </c>
      <c r="AH219" s="82"/>
      <c r="AI219" s="82" t="s">
        <v>1580</v>
      </c>
      <c r="AJ219" s="82" t="s">
        <v>65</v>
      </c>
      <c r="AK219" s="82" t="s">
        <v>65</v>
      </c>
      <c r="AL219" s="82" t="s">
        <v>65</v>
      </c>
      <c r="AM219" s="82" t="s">
        <v>65</v>
      </c>
      <c r="AN219" s="82" t="s">
        <v>136</v>
      </c>
      <c r="AO219" s="82"/>
      <c r="AP219" s="82"/>
      <c r="AQ219" s="82" t="s">
        <v>2070</v>
      </c>
      <c r="AR219" s="82" t="s">
        <v>2071</v>
      </c>
      <c r="AS219" s="82" t="s">
        <v>136</v>
      </c>
      <c r="AT219" s="82"/>
      <c r="AU219" s="82" t="s">
        <v>65</v>
      </c>
      <c r="AV219" s="82"/>
      <c r="AW219" s="82"/>
      <c r="AX219" s="82"/>
      <c r="AY219" s="82" t="s">
        <v>2072</v>
      </c>
      <c r="AZ219" s="84"/>
    </row>
    <row r="220" spans="1:52" ht="75" customHeight="1">
      <c r="A220" s="81">
        <v>219</v>
      </c>
      <c r="B220" s="82" t="s">
        <v>2073</v>
      </c>
      <c r="C220" s="82" t="s">
        <v>844</v>
      </c>
      <c r="D220" s="82" t="s">
        <v>2074</v>
      </c>
      <c r="E220" s="82" t="s">
        <v>1567</v>
      </c>
      <c r="F220" s="82" t="s">
        <v>236</v>
      </c>
      <c r="G220" s="82" t="s">
        <v>206</v>
      </c>
      <c r="H220" s="82" t="s">
        <v>222</v>
      </c>
      <c r="I220" s="82" t="s">
        <v>2075</v>
      </c>
      <c r="J220" s="82" t="s">
        <v>1497</v>
      </c>
      <c r="K220" s="82" t="s">
        <v>271</v>
      </c>
      <c r="L220" s="82" t="s">
        <v>2076</v>
      </c>
      <c r="M220" s="82" t="s">
        <v>2077</v>
      </c>
      <c r="N220" s="82" t="s">
        <v>1543</v>
      </c>
      <c r="O220" s="82" t="s">
        <v>1747</v>
      </c>
      <c r="P220" s="82"/>
      <c r="Q220" s="82"/>
      <c r="R220" s="82"/>
      <c r="S220" s="82"/>
      <c r="T220" s="82"/>
      <c r="U220" s="82"/>
      <c r="V220" s="82"/>
      <c r="W220" s="82"/>
      <c r="X220" s="82"/>
      <c r="Y220" s="82"/>
      <c r="Z220" s="82"/>
      <c r="AA220" s="82"/>
      <c r="AB220" s="82" t="s">
        <v>194</v>
      </c>
      <c r="AC220" s="82" t="s">
        <v>67</v>
      </c>
      <c r="AD220" s="82" t="s">
        <v>88</v>
      </c>
      <c r="AE220" s="82" t="s">
        <v>64</v>
      </c>
      <c r="AF220" s="82" t="s">
        <v>64</v>
      </c>
      <c r="AG220" s="82" t="s">
        <v>65</v>
      </c>
      <c r="AH220" s="82"/>
      <c r="AI220" s="82" t="s">
        <v>1580</v>
      </c>
      <c r="AJ220" s="82" t="s">
        <v>65</v>
      </c>
      <c r="AK220" s="82" t="s">
        <v>64</v>
      </c>
      <c r="AL220" s="82" t="s">
        <v>136</v>
      </c>
      <c r="AM220" s="82" t="s">
        <v>64</v>
      </c>
      <c r="AN220" s="82" t="s">
        <v>64</v>
      </c>
      <c r="AO220" s="82"/>
      <c r="AP220" s="82"/>
      <c r="AQ220" s="82" t="s">
        <v>2078</v>
      </c>
      <c r="AR220" s="82" t="s">
        <v>2079</v>
      </c>
      <c r="AS220" s="82" t="s">
        <v>136</v>
      </c>
      <c r="AT220" s="82"/>
      <c r="AU220" s="82" t="s">
        <v>65</v>
      </c>
      <c r="AV220" s="82"/>
      <c r="AW220" s="82"/>
      <c r="AX220" s="82"/>
      <c r="AY220" s="82" t="s">
        <v>2080</v>
      </c>
      <c r="AZ220" s="84" t="s">
        <v>2081</v>
      </c>
    </row>
    <row r="221" spans="1:52" ht="75" customHeight="1">
      <c r="A221" s="81">
        <v>220</v>
      </c>
      <c r="B221" s="82" t="s">
        <v>2082</v>
      </c>
      <c r="C221" s="82" t="s">
        <v>2083</v>
      </c>
      <c r="D221" s="82" t="s">
        <v>2084</v>
      </c>
      <c r="E221" s="82" t="s">
        <v>1495</v>
      </c>
      <c r="F221" s="82" t="s">
        <v>236</v>
      </c>
      <c r="G221" s="82" t="s">
        <v>129</v>
      </c>
      <c r="H221" s="82" t="s">
        <v>238</v>
      </c>
      <c r="I221" s="82" t="s">
        <v>199</v>
      </c>
      <c r="J221" s="82" t="s">
        <v>1497</v>
      </c>
      <c r="K221" s="82" t="s">
        <v>320</v>
      </c>
      <c r="L221" s="82" t="s">
        <v>2085</v>
      </c>
      <c r="M221" s="82" t="s">
        <v>2086</v>
      </c>
      <c r="N221" s="82" t="s">
        <v>1800</v>
      </c>
      <c r="O221" s="82" t="s">
        <v>1747</v>
      </c>
      <c r="P221" s="82"/>
      <c r="Q221" s="82"/>
      <c r="R221" s="82"/>
      <c r="S221" s="82"/>
      <c r="T221" s="82"/>
      <c r="U221" s="82"/>
      <c r="V221" s="82"/>
      <c r="W221" s="82"/>
      <c r="X221" s="82"/>
      <c r="Y221" s="82"/>
      <c r="Z221" s="82"/>
      <c r="AA221" s="82"/>
      <c r="AB221" s="82" t="s">
        <v>66</v>
      </c>
      <c r="AC221" s="82" t="s">
        <v>67</v>
      </c>
      <c r="AD221" s="82" t="s">
        <v>88</v>
      </c>
      <c r="AE221" s="82" t="s">
        <v>64</v>
      </c>
      <c r="AF221" s="82" t="s">
        <v>64</v>
      </c>
      <c r="AG221" s="82" t="s">
        <v>65</v>
      </c>
      <c r="AH221" s="82"/>
      <c r="AI221" s="82" t="s">
        <v>89</v>
      </c>
      <c r="AJ221" s="82" t="s">
        <v>65</v>
      </c>
      <c r="AK221" s="82" t="s">
        <v>65</v>
      </c>
      <c r="AL221" s="82" t="s">
        <v>65</v>
      </c>
      <c r="AM221" s="82" t="s">
        <v>64</v>
      </c>
      <c r="AN221" s="82" t="s">
        <v>64</v>
      </c>
      <c r="AO221" s="82"/>
      <c r="AP221" s="82"/>
      <c r="AQ221" s="82" t="s">
        <v>2087</v>
      </c>
      <c r="AR221" s="82" t="s">
        <v>2088</v>
      </c>
      <c r="AS221" s="82" t="s">
        <v>136</v>
      </c>
      <c r="AT221" s="82"/>
      <c r="AU221" s="82" t="s">
        <v>65</v>
      </c>
      <c r="AV221" s="82"/>
      <c r="AW221" s="82"/>
      <c r="AX221" s="82"/>
      <c r="AY221" s="82" t="s">
        <v>2089</v>
      </c>
      <c r="AZ221" s="84" t="s">
        <v>2090</v>
      </c>
    </row>
    <row r="222" spans="1:52" ht="75" customHeight="1">
      <c r="A222" s="81">
        <v>221</v>
      </c>
      <c r="B222" s="82" t="s">
        <v>2091</v>
      </c>
      <c r="C222" s="82" t="s">
        <v>2092</v>
      </c>
      <c r="D222" s="82" t="s">
        <v>2093</v>
      </c>
      <c r="E222" s="82" t="s">
        <v>1507</v>
      </c>
      <c r="F222" s="82" t="s">
        <v>236</v>
      </c>
      <c r="G222" s="82" t="s">
        <v>206</v>
      </c>
      <c r="H222" s="82" t="s">
        <v>222</v>
      </c>
      <c r="I222" s="82" t="s">
        <v>617</v>
      </c>
      <c r="J222" s="82" t="s">
        <v>1497</v>
      </c>
      <c r="K222" s="82" t="s">
        <v>271</v>
      </c>
      <c r="L222" s="82" t="s">
        <v>2094</v>
      </c>
      <c r="M222" s="82" t="s">
        <v>2095</v>
      </c>
      <c r="N222" s="82" t="s">
        <v>1844</v>
      </c>
      <c r="O222" s="82" t="s">
        <v>2096</v>
      </c>
      <c r="P222" s="82"/>
      <c r="Q222" s="82"/>
      <c r="R222" s="82"/>
      <c r="S222" s="82"/>
      <c r="T222" s="82"/>
      <c r="U222" s="82"/>
      <c r="V222" s="82"/>
      <c r="W222" s="82"/>
      <c r="X222" s="82"/>
      <c r="Y222" s="82"/>
      <c r="Z222" s="82"/>
      <c r="AA222" s="82"/>
      <c r="AB222" s="82" t="s">
        <v>194</v>
      </c>
      <c r="AC222" s="82" t="s">
        <v>67</v>
      </c>
      <c r="AD222" s="82" t="s">
        <v>88</v>
      </c>
      <c r="AE222" s="82" t="s">
        <v>65</v>
      </c>
      <c r="AF222" s="82" t="s">
        <v>65</v>
      </c>
      <c r="AG222" s="82" t="s">
        <v>65</v>
      </c>
      <c r="AH222" s="82"/>
      <c r="AI222" s="82" t="s">
        <v>89</v>
      </c>
      <c r="AJ222" s="82" t="s">
        <v>65</v>
      </c>
      <c r="AK222" s="82" t="s">
        <v>65</v>
      </c>
      <c r="AL222" s="82" t="s">
        <v>65</v>
      </c>
      <c r="AM222" s="82" t="s">
        <v>65</v>
      </c>
      <c r="AN222" s="82" t="s">
        <v>65</v>
      </c>
      <c r="AO222" s="82"/>
      <c r="AP222" s="82"/>
      <c r="AQ222" s="82" t="s">
        <v>2097</v>
      </c>
      <c r="AR222" s="82" t="s">
        <v>1481</v>
      </c>
      <c r="AS222" s="82" t="s">
        <v>64</v>
      </c>
      <c r="AT222" s="82"/>
      <c r="AU222" s="82" t="s">
        <v>65</v>
      </c>
      <c r="AV222" s="82"/>
      <c r="AW222" s="82"/>
      <c r="AX222" s="82"/>
      <c r="AY222" s="82" t="s">
        <v>2098</v>
      </c>
      <c r="AZ222" s="84" t="s">
        <v>2099</v>
      </c>
    </row>
    <row r="223" spans="1:52" ht="75" customHeight="1">
      <c r="A223" s="81">
        <v>222</v>
      </c>
      <c r="B223" s="82" t="s">
        <v>2100</v>
      </c>
      <c r="C223" s="82" t="s">
        <v>2101</v>
      </c>
      <c r="D223" s="82" t="s">
        <v>2102</v>
      </c>
      <c r="E223" s="82" t="s">
        <v>1543</v>
      </c>
      <c r="F223" s="82" t="s">
        <v>236</v>
      </c>
      <c r="G223" s="82" t="s">
        <v>237</v>
      </c>
      <c r="H223" s="82" t="s">
        <v>238</v>
      </c>
      <c r="I223" s="82" t="s">
        <v>873</v>
      </c>
      <c r="J223" s="82" t="s">
        <v>1497</v>
      </c>
      <c r="K223" s="82" t="s">
        <v>320</v>
      </c>
      <c r="L223" s="82" t="s">
        <v>2103</v>
      </c>
      <c r="M223" s="82" t="s">
        <v>2104</v>
      </c>
      <c r="N223" s="82"/>
      <c r="O223" s="82"/>
      <c r="P223" s="82"/>
      <c r="Q223" s="82"/>
      <c r="R223" s="82"/>
      <c r="S223" s="82"/>
      <c r="T223" s="82"/>
      <c r="U223" s="82"/>
      <c r="V223" s="82"/>
      <c r="W223" s="82"/>
      <c r="X223" s="82"/>
      <c r="Y223" s="82"/>
      <c r="Z223" s="82"/>
      <c r="AA223" s="82"/>
      <c r="AB223" s="82" t="s">
        <v>66</v>
      </c>
      <c r="AC223" s="82" t="s">
        <v>67</v>
      </c>
      <c r="AD223" s="82" t="s">
        <v>88</v>
      </c>
      <c r="AE223" s="82" t="s">
        <v>64</v>
      </c>
      <c r="AF223" s="82" t="s">
        <v>65</v>
      </c>
      <c r="AG223" s="82" t="s">
        <v>65</v>
      </c>
      <c r="AH223" s="82"/>
      <c r="AI223" s="82" t="s">
        <v>89</v>
      </c>
      <c r="AJ223" s="82" t="s">
        <v>65</v>
      </c>
      <c r="AK223" s="82" t="s">
        <v>65</v>
      </c>
      <c r="AL223" s="82" t="s">
        <v>65</v>
      </c>
      <c r="AM223" s="82" t="s">
        <v>65</v>
      </c>
      <c r="AN223" s="82" t="s">
        <v>65</v>
      </c>
      <c r="AO223" s="82"/>
      <c r="AP223" s="82"/>
      <c r="AQ223" s="82" t="s">
        <v>2105</v>
      </c>
      <c r="AR223" s="82" t="s">
        <v>2106</v>
      </c>
      <c r="AS223" s="82" t="s">
        <v>64</v>
      </c>
      <c r="AT223" s="82"/>
      <c r="AU223" s="82" t="s">
        <v>65</v>
      </c>
      <c r="AV223" s="82"/>
      <c r="AW223" s="82"/>
      <c r="AX223" s="82"/>
      <c r="AY223" s="82" t="s">
        <v>2107</v>
      </c>
      <c r="AZ223" s="84" t="s">
        <v>1088</v>
      </c>
    </row>
    <row r="224" spans="1:52" ht="75" customHeight="1">
      <c r="A224" s="81">
        <v>223</v>
      </c>
      <c r="B224" s="82" t="s">
        <v>2108</v>
      </c>
      <c r="C224" s="82" t="s">
        <v>374</v>
      </c>
      <c r="D224" s="82" t="s">
        <v>2109</v>
      </c>
      <c r="E224" s="82" t="s">
        <v>1543</v>
      </c>
      <c r="F224" s="82" t="s">
        <v>55</v>
      </c>
      <c r="G224" s="82" t="s">
        <v>129</v>
      </c>
      <c r="H224" s="82" t="s">
        <v>238</v>
      </c>
      <c r="I224" s="82" t="s">
        <v>1508</v>
      </c>
      <c r="J224" s="82" t="s">
        <v>1497</v>
      </c>
      <c r="K224" s="82" t="s">
        <v>320</v>
      </c>
      <c r="L224" s="82" t="s">
        <v>2110</v>
      </c>
      <c r="M224" s="82" t="s">
        <v>2111</v>
      </c>
      <c r="N224" s="82" t="s">
        <v>1640</v>
      </c>
      <c r="O224" s="82" t="s">
        <v>1747</v>
      </c>
      <c r="P224" s="82" t="s">
        <v>61</v>
      </c>
      <c r="Q224" s="82" t="s">
        <v>84</v>
      </c>
      <c r="R224" s="82" t="s">
        <v>1748</v>
      </c>
      <c r="S224" s="82" t="s">
        <v>64</v>
      </c>
      <c r="T224" s="82" t="s">
        <v>64</v>
      </c>
      <c r="U224" s="82" t="s">
        <v>65</v>
      </c>
      <c r="V224" s="82" t="s">
        <v>64</v>
      </c>
      <c r="W224" s="82" t="s">
        <v>64</v>
      </c>
      <c r="X224" s="82" t="s">
        <v>64</v>
      </c>
      <c r="Y224" s="82" t="s">
        <v>64</v>
      </c>
      <c r="Z224" s="82" t="s">
        <v>65</v>
      </c>
      <c r="AA224" s="82" t="s">
        <v>65</v>
      </c>
      <c r="AB224" s="82" t="s">
        <v>66</v>
      </c>
      <c r="AC224" s="82" t="s">
        <v>67</v>
      </c>
      <c r="AD224" s="82" t="s">
        <v>88</v>
      </c>
      <c r="AE224" s="82" t="s">
        <v>64</v>
      </c>
      <c r="AF224" s="82" t="s">
        <v>64</v>
      </c>
      <c r="AG224" s="82" t="s">
        <v>65</v>
      </c>
      <c r="AH224" s="82" t="s">
        <v>65</v>
      </c>
      <c r="AI224" s="82" t="s">
        <v>89</v>
      </c>
      <c r="AJ224" s="82" t="s">
        <v>65</v>
      </c>
      <c r="AK224" s="82" t="s">
        <v>65</v>
      </c>
      <c r="AL224" s="82" t="s">
        <v>65</v>
      </c>
      <c r="AM224" s="82" t="s">
        <v>65</v>
      </c>
      <c r="AN224" s="82" t="s">
        <v>65</v>
      </c>
      <c r="AO224" s="82" t="s">
        <v>2112</v>
      </c>
      <c r="AP224" s="82" t="s">
        <v>2113</v>
      </c>
      <c r="AQ224" s="82" t="s">
        <v>1464</v>
      </c>
      <c r="AR224" s="82" t="s">
        <v>567</v>
      </c>
      <c r="AS224" s="82" t="s">
        <v>136</v>
      </c>
      <c r="AT224" s="82"/>
      <c r="AU224" s="82" t="s">
        <v>65</v>
      </c>
      <c r="AV224" s="82" t="s">
        <v>1781</v>
      </c>
      <c r="AW224" s="82" t="s">
        <v>65</v>
      </c>
      <c r="AX224" s="82"/>
      <c r="AY224" s="82" t="s">
        <v>2114</v>
      </c>
      <c r="AZ224" s="84" t="s">
        <v>2115</v>
      </c>
    </row>
    <row r="225" spans="1:52" ht="75" customHeight="1">
      <c r="A225" s="81">
        <v>224</v>
      </c>
      <c r="B225" s="82" t="s">
        <v>2116</v>
      </c>
      <c r="C225" s="82" t="s">
        <v>1138</v>
      </c>
      <c r="D225" s="82" t="s">
        <v>2117</v>
      </c>
      <c r="E225" s="82" t="s">
        <v>1526</v>
      </c>
      <c r="F225" s="82" t="s">
        <v>236</v>
      </c>
      <c r="G225" s="82" t="s">
        <v>807</v>
      </c>
      <c r="H225" s="82" t="s">
        <v>238</v>
      </c>
      <c r="I225" s="82" t="s">
        <v>757</v>
      </c>
      <c r="J225" s="82" t="s">
        <v>1497</v>
      </c>
      <c r="K225" s="82" t="s">
        <v>271</v>
      </c>
      <c r="L225" s="82" t="s">
        <v>2118</v>
      </c>
      <c r="M225" s="82" t="s">
        <v>2119</v>
      </c>
      <c r="N225" s="82"/>
      <c r="O225" s="82"/>
      <c r="P225" s="82"/>
      <c r="Q225" s="82"/>
      <c r="R225" s="82"/>
      <c r="S225" s="82"/>
      <c r="T225" s="82"/>
      <c r="U225" s="82"/>
      <c r="V225" s="82"/>
      <c r="W225" s="82"/>
      <c r="X225" s="82"/>
      <c r="Y225" s="82"/>
      <c r="Z225" s="82"/>
      <c r="AA225" s="82"/>
      <c r="AB225" s="82" t="s">
        <v>66</v>
      </c>
      <c r="AC225" s="82" t="s">
        <v>104</v>
      </c>
      <c r="AD225" s="82" t="s">
        <v>88</v>
      </c>
      <c r="AE225" s="82" t="s">
        <v>64</v>
      </c>
      <c r="AF225" s="82" t="s">
        <v>65</v>
      </c>
      <c r="AG225" s="82" t="s">
        <v>65</v>
      </c>
      <c r="AH225" s="82"/>
      <c r="AI225" s="82" t="s">
        <v>69</v>
      </c>
      <c r="AJ225" s="82" t="s">
        <v>65</v>
      </c>
      <c r="AK225" s="82" t="s">
        <v>65</v>
      </c>
      <c r="AL225" s="82" t="s">
        <v>65</v>
      </c>
      <c r="AM225" s="82" t="s">
        <v>64</v>
      </c>
      <c r="AN225" s="82" t="s">
        <v>65</v>
      </c>
      <c r="AO225" s="82"/>
      <c r="AP225" s="82"/>
      <c r="AQ225" s="82" t="s">
        <v>2120</v>
      </c>
      <c r="AR225" s="82" t="s">
        <v>2121</v>
      </c>
      <c r="AS225" s="82" t="s">
        <v>64</v>
      </c>
      <c r="AT225" s="82"/>
      <c r="AU225" s="82" t="s">
        <v>65</v>
      </c>
      <c r="AV225" s="82"/>
      <c r="AW225" s="82"/>
      <c r="AX225" s="82"/>
      <c r="AY225" s="82" t="s">
        <v>2122</v>
      </c>
      <c r="AZ225" s="84" t="s">
        <v>2123</v>
      </c>
    </row>
    <row r="226" spans="1:52" ht="75" customHeight="1">
      <c r="A226" s="81">
        <v>225</v>
      </c>
      <c r="B226" s="82" t="s">
        <v>2124</v>
      </c>
      <c r="C226" s="82" t="s">
        <v>2125</v>
      </c>
      <c r="D226" s="82" t="s">
        <v>2126</v>
      </c>
      <c r="E226" s="82" t="s">
        <v>1495</v>
      </c>
      <c r="F226" s="82" t="s">
        <v>236</v>
      </c>
      <c r="G226" s="82" t="s">
        <v>1369</v>
      </c>
      <c r="H226" s="82" t="s">
        <v>101</v>
      </c>
      <c r="I226" s="82" t="s">
        <v>2127</v>
      </c>
      <c r="J226" s="82" t="s">
        <v>2128</v>
      </c>
      <c r="K226" s="82" t="s">
        <v>320</v>
      </c>
      <c r="L226" s="82" t="s">
        <v>2129</v>
      </c>
      <c r="M226" s="82" t="s">
        <v>2130</v>
      </c>
      <c r="N226" s="82"/>
      <c r="O226" s="82"/>
      <c r="P226" s="82"/>
      <c r="Q226" s="82"/>
      <c r="R226" s="82"/>
      <c r="S226" s="82"/>
      <c r="T226" s="82"/>
      <c r="U226" s="82"/>
      <c r="V226" s="82"/>
      <c r="W226" s="82"/>
      <c r="X226" s="82"/>
      <c r="Y226" s="82"/>
      <c r="Z226" s="82"/>
      <c r="AA226" s="82"/>
      <c r="AB226" s="82" t="s">
        <v>66</v>
      </c>
      <c r="AC226" s="82" t="s">
        <v>104</v>
      </c>
      <c r="AD226" s="82" t="s">
        <v>88</v>
      </c>
      <c r="AE226" s="82" t="s">
        <v>65</v>
      </c>
      <c r="AF226" s="82" t="s">
        <v>65</v>
      </c>
      <c r="AG226" s="82" t="s">
        <v>65</v>
      </c>
      <c r="AH226" s="82"/>
      <c r="AI226" s="82" t="s">
        <v>89</v>
      </c>
      <c r="AJ226" s="82" t="s">
        <v>65</v>
      </c>
      <c r="AK226" s="82" t="s">
        <v>65</v>
      </c>
      <c r="AL226" s="82" t="s">
        <v>65</v>
      </c>
      <c r="AM226" s="82" t="s">
        <v>64</v>
      </c>
      <c r="AN226" s="82" t="s">
        <v>65</v>
      </c>
      <c r="AO226" s="82"/>
      <c r="AP226" s="82"/>
      <c r="AQ226" s="82" t="s">
        <v>2131</v>
      </c>
      <c r="AR226" s="82" t="s">
        <v>2132</v>
      </c>
      <c r="AS226" s="82" t="s">
        <v>65</v>
      </c>
      <c r="AT226" s="82"/>
      <c r="AU226" s="82" t="s">
        <v>65</v>
      </c>
      <c r="AV226" s="82"/>
      <c r="AW226" s="82"/>
      <c r="AX226" s="82"/>
      <c r="AY226" s="82" t="s">
        <v>2133</v>
      </c>
      <c r="AZ226" s="84" t="s">
        <v>2134</v>
      </c>
    </row>
    <row r="227" spans="1:52" ht="75" customHeight="1">
      <c r="A227" s="81">
        <v>226</v>
      </c>
      <c r="B227" s="82" t="s">
        <v>2135</v>
      </c>
      <c r="C227" s="82" t="s">
        <v>1979</v>
      </c>
      <c r="D227" s="82" t="s">
        <v>2136</v>
      </c>
      <c r="E227" s="82" t="s">
        <v>1835</v>
      </c>
      <c r="F227" s="82" t="s">
        <v>55</v>
      </c>
      <c r="G227" s="82" t="s">
        <v>129</v>
      </c>
      <c r="H227" s="82" t="s">
        <v>238</v>
      </c>
      <c r="I227" s="82" t="s">
        <v>617</v>
      </c>
      <c r="J227" s="82" t="s">
        <v>1497</v>
      </c>
      <c r="K227" s="82" t="s">
        <v>271</v>
      </c>
      <c r="L227" s="82" t="s">
        <v>2137</v>
      </c>
      <c r="M227" s="82" t="s">
        <v>2138</v>
      </c>
      <c r="N227" s="82" t="s">
        <v>1789</v>
      </c>
      <c r="O227" s="82" t="s">
        <v>1500</v>
      </c>
      <c r="P227" s="82" t="s">
        <v>61</v>
      </c>
      <c r="Q227" s="82" t="s">
        <v>159</v>
      </c>
      <c r="R227" s="82" t="s">
        <v>1748</v>
      </c>
      <c r="S227" s="82" t="s">
        <v>64</v>
      </c>
      <c r="T227" s="82" t="s">
        <v>64</v>
      </c>
      <c r="U227" s="82" t="s">
        <v>64</v>
      </c>
      <c r="V227" s="82" t="s">
        <v>65</v>
      </c>
      <c r="W227" s="82" t="s">
        <v>64</v>
      </c>
      <c r="X227" s="82" t="s">
        <v>65</v>
      </c>
      <c r="Y227" s="82" t="s">
        <v>64</v>
      </c>
      <c r="Z227" s="82" t="s">
        <v>65</v>
      </c>
      <c r="AA227" s="82" t="s">
        <v>64</v>
      </c>
      <c r="AB227" s="82" t="s">
        <v>66</v>
      </c>
      <c r="AC227" s="82" t="s">
        <v>67</v>
      </c>
      <c r="AD227" s="82" t="s">
        <v>68</v>
      </c>
      <c r="AE227" s="82" t="s">
        <v>64</v>
      </c>
      <c r="AF227" s="82" t="s">
        <v>64</v>
      </c>
      <c r="AG227" s="82" t="s">
        <v>65</v>
      </c>
      <c r="AH227" s="82" t="s">
        <v>65</v>
      </c>
      <c r="AI227" s="82" t="s">
        <v>89</v>
      </c>
      <c r="AJ227" s="82" t="s">
        <v>65</v>
      </c>
      <c r="AK227" s="82" t="s">
        <v>65</v>
      </c>
      <c r="AL227" s="82" t="s">
        <v>65</v>
      </c>
      <c r="AM227" s="82" t="s">
        <v>64</v>
      </c>
      <c r="AN227" s="82" t="s">
        <v>65</v>
      </c>
      <c r="AO227" s="82"/>
      <c r="AP227" s="82"/>
      <c r="AQ227" s="82" t="s">
        <v>2139</v>
      </c>
      <c r="AR227" s="82" t="s">
        <v>2140</v>
      </c>
      <c r="AS227" s="82" t="s">
        <v>136</v>
      </c>
      <c r="AT227" s="82"/>
      <c r="AU227" s="82" t="s">
        <v>65</v>
      </c>
      <c r="AV227" s="82" t="s">
        <v>75</v>
      </c>
      <c r="AW227" s="82" t="s">
        <v>65</v>
      </c>
      <c r="AX227" s="82"/>
      <c r="AY227" s="82" t="s">
        <v>2141</v>
      </c>
      <c r="AZ227" s="84" t="s">
        <v>2142</v>
      </c>
    </row>
    <row r="228" spans="1:52" ht="75" customHeight="1">
      <c r="A228" s="81">
        <v>227</v>
      </c>
      <c r="B228" s="82" t="s">
        <v>2143</v>
      </c>
      <c r="C228" s="82" t="s">
        <v>751</v>
      </c>
      <c r="D228" s="82" t="s">
        <v>2144</v>
      </c>
      <c r="E228" s="82" t="s">
        <v>1517</v>
      </c>
      <c r="F228" s="82" t="s">
        <v>236</v>
      </c>
      <c r="G228" s="82" t="s">
        <v>593</v>
      </c>
      <c r="H228" s="82" t="s">
        <v>222</v>
      </c>
      <c r="I228" s="82" t="s">
        <v>2145</v>
      </c>
      <c r="J228" s="82" t="s">
        <v>1497</v>
      </c>
      <c r="K228" s="82" t="s">
        <v>248</v>
      </c>
      <c r="L228" s="82" t="s">
        <v>2146</v>
      </c>
      <c r="M228" s="82" t="s">
        <v>2147</v>
      </c>
      <c r="N228" s="82"/>
      <c r="O228" s="82"/>
      <c r="P228" s="82"/>
      <c r="Q228" s="82"/>
      <c r="R228" s="82"/>
      <c r="S228" s="82"/>
      <c r="T228" s="82"/>
      <c r="U228" s="82"/>
      <c r="V228" s="82"/>
      <c r="W228" s="82"/>
      <c r="X228" s="82"/>
      <c r="Y228" s="82"/>
      <c r="Z228" s="82"/>
      <c r="AA228" s="82"/>
      <c r="AB228" s="82" t="s">
        <v>66</v>
      </c>
      <c r="AC228" s="82" t="s">
        <v>67</v>
      </c>
      <c r="AD228" s="82" t="s">
        <v>88</v>
      </c>
      <c r="AE228" s="82" t="s">
        <v>64</v>
      </c>
      <c r="AF228" s="82" t="s">
        <v>64</v>
      </c>
      <c r="AG228" s="82" t="s">
        <v>65</v>
      </c>
      <c r="AH228" s="82"/>
      <c r="AI228" s="82" t="s">
        <v>69</v>
      </c>
      <c r="AJ228" s="82" t="s">
        <v>65</v>
      </c>
      <c r="AK228" s="82" t="s">
        <v>65</v>
      </c>
      <c r="AL228" s="82" t="s">
        <v>65</v>
      </c>
      <c r="AM228" s="82" t="s">
        <v>64</v>
      </c>
      <c r="AN228" s="82" t="s">
        <v>65</v>
      </c>
      <c r="AO228" s="82"/>
      <c r="AP228" s="82"/>
      <c r="AQ228" s="82" t="s">
        <v>2148</v>
      </c>
      <c r="AR228" s="82" t="s">
        <v>2149</v>
      </c>
      <c r="AS228" s="82" t="s">
        <v>65</v>
      </c>
      <c r="AT228" s="82"/>
      <c r="AU228" s="82" t="s">
        <v>65</v>
      </c>
      <c r="AV228" s="82"/>
      <c r="AW228" s="82"/>
      <c r="AX228" s="82"/>
      <c r="AY228" s="82" t="s">
        <v>2150</v>
      </c>
      <c r="AZ228" s="84" t="s">
        <v>2151</v>
      </c>
    </row>
    <row r="229" spans="1:52" ht="75" customHeight="1">
      <c r="A229" s="81">
        <v>228</v>
      </c>
      <c r="B229" s="82" t="s">
        <v>2152</v>
      </c>
      <c r="C229" s="82" t="s">
        <v>751</v>
      </c>
      <c r="D229" s="82" t="s">
        <v>2153</v>
      </c>
      <c r="E229" s="82" t="s">
        <v>1559</v>
      </c>
      <c r="F229" s="82" t="s">
        <v>236</v>
      </c>
      <c r="G229" s="82" t="s">
        <v>593</v>
      </c>
      <c r="H229" s="82" t="s">
        <v>222</v>
      </c>
      <c r="I229" s="82" t="s">
        <v>883</v>
      </c>
      <c r="J229" s="82" t="s">
        <v>1497</v>
      </c>
      <c r="K229" s="82" t="s">
        <v>320</v>
      </c>
      <c r="L229" s="82" t="s">
        <v>2154</v>
      </c>
      <c r="M229" s="82" t="s">
        <v>2155</v>
      </c>
      <c r="N229" s="82"/>
      <c r="O229" s="82"/>
      <c r="P229" s="82"/>
      <c r="Q229" s="82"/>
      <c r="R229" s="82"/>
      <c r="S229" s="82"/>
      <c r="T229" s="82"/>
      <c r="U229" s="82"/>
      <c r="V229" s="82"/>
      <c r="W229" s="82"/>
      <c r="X229" s="82"/>
      <c r="Y229" s="82"/>
      <c r="Z229" s="82"/>
      <c r="AA229" s="82"/>
      <c r="AB229" s="82" t="s">
        <v>66</v>
      </c>
      <c r="AC229" s="82" t="s">
        <v>67</v>
      </c>
      <c r="AD229" s="82" t="s">
        <v>88</v>
      </c>
      <c r="AE229" s="82" t="s">
        <v>64</v>
      </c>
      <c r="AF229" s="82" t="s">
        <v>65</v>
      </c>
      <c r="AG229" s="82" t="s">
        <v>65</v>
      </c>
      <c r="AH229" s="82"/>
      <c r="AI229" s="82" t="s">
        <v>69</v>
      </c>
      <c r="AJ229" s="82" t="s">
        <v>65</v>
      </c>
      <c r="AK229" s="82" t="s">
        <v>65</v>
      </c>
      <c r="AL229" s="82" t="s">
        <v>65</v>
      </c>
      <c r="AM229" s="82" t="s">
        <v>64</v>
      </c>
      <c r="AN229" s="82" t="s">
        <v>65</v>
      </c>
      <c r="AO229" s="82"/>
      <c r="AP229" s="82"/>
      <c r="AQ229" s="82" t="s">
        <v>2156</v>
      </c>
      <c r="AR229" s="82" t="s">
        <v>567</v>
      </c>
      <c r="AS229" s="82" t="s">
        <v>65</v>
      </c>
      <c r="AT229" s="82"/>
      <c r="AU229" s="82" t="s">
        <v>65</v>
      </c>
      <c r="AV229" s="82"/>
      <c r="AW229" s="82"/>
      <c r="AX229" s="82"/>
      <c r="AY229" s="82" t="s">
        <v>2157</v>
      </c>
      <c r="AZ229" s="84" t="s">
        <v>2158</v>
      </c>
    </row>
    <row r="230" spans="1:52" ht="75" customHeight="1">
      <c r="A230" s="81">
        <v>229</v>
      </c>
      <c r="B230" s="82" t="s">
        <v>2159</v>
      </c>
      <c r="C230" s="82" t="s">
        <v>822</v>
      </c>
      <c r="D230" s="82" t="s">
        <v>2160</v>
      </c>
      <c r="E230" s="82" t="s">
        <v>1517</v>
      </c>
      <c r="F230" s="82" t="s">
        <v>236</v>
      </c>
      <c r="G230" s="82" t="s">
        <v>593</v>
      </c>
      <c r="H230" s="82" t="s">
        <v>222</v>
      </c>
      <c r="I230" s="82" t="s">
        <v>2161</v>
      </c>
      <c r="J230" s="82" t="s">
        <v>1497</v>
      </c>
      <c r="K230" s="82" t="s">
        <v>223</v>
      </c>
      <c r="L230" s="82" t="s">
        <v>2162</v>
      </c>
      <c r="M230" s="82" t="s">
        <v>2163</v>
      </c>
      <c r="N230" s="82" t="s">
        <v>1517</v>
      </c>
      <c r="O230" s="82" t="s">
        <v>2164</v>
      </c>
      <c r="P230" s="82"/>
      <c r="Q230" s="82"/>
      <c r="R230" s="82"/>
      <c r="S230" s="82"/>
      <c r="T230" s="82"/>
      <c r="U230" s="82"/>
      <c r="V230" s="82"/>
      <c r="W230" s="82"/>
      <c r="X230" s="82"/>
      <c r="Y230" s="82"/>
      <c r="Z230" s="82"/>
      <c r="AA230" s="82"/>
      <c r="AB230" s="82" t="s">
        <v>66</v>
      </c>
      <c r="AC230" s="82" t="s">
        <v>67</v>
      </c>
      <c r="AD230" s="82" t="s">
        <v>88</v>
      </c>
      <c r="AE230" s="82" t="s">
        <v>64</v>
      </c>
      <c r="AF230" s="82" t="s">
        <v>65</v>
      </c>
      <c r="AG230" s="82" t="s">
        <v>65</v>
      </c>
      <c r="AH230" s="82"/>
      <c r="AI230" s="82" t="s">
        <v>69</v>
      </c>
      <c r="AJ230" s="82" t="s">
        <v>65</v>
      </c>
      <c r="AK230" s="82" t="s">
        <v>65</v>
      </c>
      <c r="AL230" s="82" t="s">
        <v>65</v>
      </c>
      <c r="AM230" s="82" t="s">
        <v>65</v>
      </c>
      <c r="AN230" s="82" t="s">
        <v>65</v>
      </c>
      <c r="AO230" s="82"/>
      <c r="AP230" s="82"/>
      <c r="AQ230" s="82" t="s">
        <v>2165</v>
      </c>
      <c r="AR230" s="82" t="s">
        <v>2166</v>
      </c>
      <c r="AS230" s="82" t="s">
        <v>64</v>
      </c>
      <c r="AT230" s="82"/>
      <c r="AU230" s="82" t="s">
        <v>65</v>
      </c>
      <c r="AV230" s="82"/>
      <c r="AW230" s="82"/>
      <c r="AX230" s="82"/>
      <c r="AY230" s="82" t="s">
        <v>2167</v>
      </c>
      <c r="AZ230" s="84" t="s">
        <v>2168</v>
      </c>
    </row>
    <row r="231" spans="1:52" ht="75" customHeight="1">
      <c r="A231" s="81">
        <v>230</v>
      </c>
      <c r="B231" s="82" t="s">
        <v>2169</v>
      </c>
      <c r="C231" s="82" t="s">
        <v>751</v>
      </c>
      <c r="D231" s="82" t="s">
        <v>2170</v>
      </c>
      <c r="E231" s="82" t="s">
        <v>1517</v>
      </c>
      <c r="F231" s="82" t="s">
        <v>236</v>
      </c>
      <c r="G231" s="82" t="s">
        <v>807</v>
      </c>
      <c r="H231" s="82" t="s">
        <v>222</v>
      </c>
      <c r="I231" s="82" t="s">
        <v>873</v>
      </c>
      <c r="J231" s="82" t="s">
        <v>1497</v>
      </c>
      <c r="K231" s="82" t="s">
        <v>320</v>
      </c>
      <c r="L231" s="82" t="s">
        <v>2171</v>
      </c>
      <c r="M231" s="82" t="s">
        <v>2172</v>
      </c>
      <c r="N231" s="82"/>
      <c r="O231" s="82"/>
      <c r="P231" s="82"/>
      <c r="Q231" s="82"/>
      <c r="R231" s="82"/>
      <c r="S231" s="82"/>
      <c r="T231" s="82"/>
      <c r="U231" s="82"/>
      <c r="V231" s="82"/>
      <c r="W231" s="82"/>
      <c r="X231" s="82"/>
      <c r="Y231" s="82"/>
      <c r="Z231" s="82"/>
      <c r="AA231" s="82"/>
      <c r="AB231" s="82" t="s">
        <v>66</v>
      </c>
      <c r="AC231" s="82" t="s">
        <v>67</v>
      </c>
      <c r="AD231" s="82" t="s">
        <v>88</v>
      </c>
      <c r="AE231" s="82" t="s">
        <v>64</v>
      </c>
      <c r="AF231" s="82" t="s">
        <v>64</v>
      </c>
      <c r="AG231" s="82" t="s">
        <v>65</v>
      </c>
      <c r="AH231" s="82"/>
      <c r="AI231" s="82" t="s">
        <v>957</v>
      </c>
      <c r="AJ231" s="82" t="s">
        <v>65</v>
      </c>
      <c r="AK231" s="82" t="s">
        <v>65</v>
      </c>
      <c r="AL231" s="82" t="s">
        <v>65</v>
      </c>
      <c r="AM231" s="82" t="s">
        <v>64</v>
      </c>
      <c r="AN231" s="82" t="s">
        <v>65</v>
      </c>
      <c r="AO231" s="82"/>
      <c r="AP231" s="82"/>
      <c r="AQ231" s="82" t="s">
        <v>2173</v>
      </c>
      <c r="AR231" s="82" t="s">
        <v>873</v>
      </c>
      <c r="AS231" s="82" t="s">
        <v>64</v>
      </c>
      <c r="AT231" s="82"/>
      <c r="AU231" s="82" t="s">
        <v>65</v>
      </c>
      <c r="AV231" s="82"/>
      <c r="AW231" s="82"/>
      <c r="AX231" s="82"/>
      <c r="AY231" s="82" t="s">
        <v>2174</v>
      </c>
      <c r="AZ231" s="84" t="s">
        <v>2175</v>
      </c>
    </row>
    <row r="232" spans="1:52" ht="75" customHeight="1">
      <c r="A232" s="81">
        <v>231</v>
      </c>
      <c r="B232" s="82" t="s">
        <v>1393</v>
      </c>
      <c r="C232" s="82" t="s">
        <v>386</v>
      </c>
      <c r="D232" s="82" t="s">
        <v>1394</v>
      </c>
      <c r="E232" s="82" t="s">
        <v>1526</v>
      </c>
      <c r="F232" s="82" t="s">
        <v>55</v>
      </c>
      <c r="G232" s="82" t="s">
        <v>129</v>
      </c>
      <c r="H232" s="82" t="s">
        <v>238</v>
      </c>
      <c r="I232" s="82" t="s">
        <v>1496</v>
      </c>
      <c r="J232" s="82" t="s">
        <v>1497</v>
      </c>
      <c r="K232" s="82" t="s">
        <v>271</v>
      </c>
      <c r="L232" s="82" t="s">
        <v>1395</v>
      </c>
      <c r="M232" s="82" t="s">
        <v>1396</v>
      </c>
      <c r="N232" s="82" t="s">
        <v>1551</v>
      </c>
      <c r="O232" s="82" t="s">
        <v>1571</v>
      </c>
      <c r="P232" s="82" t="s">
        <v>61</v>
      </c>
      <c r="Q232" s="82" t="s">
        <v>440</v>
      </c>
      <c r="R232" s="82" t="s">
        <v>1748</v>
      </c>
      <c r="S232" s="82" t="s">
        <v>64</v>
      </c>
      <c r="T232" s="82" t="s">
        <v>64</v>
      </c>
      <c r="U232" s="82" t="s">
        <v>64</v>
      </c>
      <c r="V232" s="82" t="s">
        <v>64</v>
      </c>
      <c r="W232" s="82" t="s">
        <v>65</v>
      </c>
      <c r="X232" s="82" t="s">
        <v>65</v>
      </c>
      <c r="Y232" s="82" t="s">
        <v>64</v>
      </c>
      <c r="Z232" s="82" t="s">
        <v>65</v>
      </c>
      <c r="AA232" s="82" t="s">
        <v>64</v>
      </c>
      <c r="AB232" s="82" t="s">
        <v>66</v>
      </c>
      <c r="AC232" s="82" t="s">
        <v>67</v>
      </c>
      <c r="AD232" s="82" t="s">
        <v>68</v>
      </c>
      <c r="AE232" s="82" t="s">
        <v>64</v>
      </c>
      <c r="AF232" s="82" t="s">
        <v>64</v>
      </c>
      <c r="AG232" s="82" t="s">
        <v>64</v>
      </c>
      <c r="AH232" s="82" t="s">
        <v>65</v>
      </c>
      <c r="AI232" s="82" t="s">
        <v>89</v>
      </c>
      <c r="AJ232" s="82" t="s">
        <v>65</v>
      </c>
      <c r="AK232" s="82" t="s">
        <v>136</v>
      </c>
      <c r="AL232" s="82" t="s">
        <v>65</v>
      </c>
      <c r="AM232" s="82" t="s">
        <v>64</v>
      </c>
      <c r="AN232" s="82" t="s">
        <v>65</v>
      </c>
      <c r="AO232" s="82" t="s">
        <v>1397</v>
      </c>
      <c r="AP232" s="82" t="s">
        <v>1398</v>
      </c>
      <c r="AQ232" s="82" t="s">
        <v>1399</v>
      </c>
      <c r="AR232" s="82" t="s">
        <v>1400</v>
      </c>
      <c r="AS232" s="82" t="s">
        <v>136</v>
      </c>
      <c r="AT232" s="82" t="s">
        <v>1401</v>
      </c>
      <c r="AU232" s="82" t="s">
        <v>65</v>
      </c>
      <c r="AV232" s="82" t="s">
        <v>75</v>
      </c>
      <c r="AW232" s="82" t="s">
        <v>65</v>
      </c>
      <c r="AX232" s="82"/>
      <c r="AY232" s="82" t="s">
        <v>1402</v>
      </c>
      <c r="AZ232" s="84" t="s">
        <v>1403</v>
      </c>
    </row>
    <row r="233" spans="1:52" ht="75" customHeight="1">
      <c r="A233" s="81">
        <v>232</v>
      </c>
      <c r="B233" s="82" t="s">
        <v>2176</v>
      </c>
      <c r="C233" s="82" t="s">
        <v>386</v>
      </c>
      <c r="D233" s="82" t="s">
        <v>1485</v>
      </c>
      <c r="E233" s="82" t="s">
        <v>1567</v>
      </c>
      <c r="F233" s="82" t="s">
        <v>55</v>
      </c>
      <c r="G233" s="82" t="s">
        <v>129</v>
      </c>
      <c r="H233" s="82" t="s">
        <v>238</v>
      </c>
      <c r="I233" s="82" t="s">
        <v>433</v>
      </c>
      <c r="J233" s="82" t="s">
        <v>1497</v>
      </c>
      <c r="K233" s="82" t="s">
        <v>320</v>
      </c>
      <c r="L233" s="82" t="s">
        <v>2177</v>
      </c>
      <c r="M233" s="82" t="s">
        <v>2178</v>
      </c>
      <c r="N233" s="82" t="s">
        <v>1640</v>
      </c>
      <c r="O233" s="82" t="s">
        <v>1681</v>
      </c>
      <c r="P233" s="82" t="s">
        <v>159</v>
      </c>
      <c r="Q233" s="82" t="s">
        <v>440</v>
      </c>
      <c r="R233" s="82" t="s">
        <v>194</v>
      </c>
      <c r="S233" s="82" t="s">
        <v>64</v>
      </c>
      <c r="T233" s="82" t="s">
        <v>64</v>
      </c>
      <c r="U233" s="82" t="s">
        <v>65</v>
      </c>
      <c r="V233" s="82" t="s">
        <v>64</v>
      </c>
      <c r="W233" s="82" t="s">
        <v>64</v>
      </c>
      <c r="X233" s="82" t="s">
        <v>64</v>
      </c>
      <c r="Y233" s="82" t="s">
        <v>64</v>
      </c>
      <c r="Z233" s="82" t="s">
        <v>65</v>
      </c>
      <c r="AA233" s="82" t="s">
        <v>64</v>
      </c>
      <c r="AB233" s="82" t="s">
        <v>146</v>
      </c>
      <c r="AC233" s="82" t="s">
        <v>67</v>
      </c>
      <c r="AD233" s="82" t="s">
        <v>68</v>
      </c>
      <c r="AE233" s="82" t="s">
        <v>64</v>
      </c>
      <c r="AF233" s="82" t="s">
        <v>64</v>
      </c>
      <c r="AG233" s="82" t="s">
        <v>65</v>
      </c>
      <c r="AH233" s="82" t="s">
        <v>65</v>
      </c>
      <c r="AI233" s="82" t="s">
        <v>89</v>
      </c>
      <c r="AJ233" s="82" t="s">
        <v>136</v>
      </c>
      <c r="AK233" s="82" t="s">
        <v>64</v>
      </c>
      <c r="AL233" s="82" t="s">
        <v>64</v>
      </c>
      <c r="AM233" s="82" t="s">
        <v>65</v>
      </c>
      <c r="AN233" s="82" t="s">
        <v>64</v>
      </c>
      <c r="AO233" s="82" t="s">
        <v>1488</v>
      </c>
      <c r="AP233" s="82" t="s">
        <v>1489</v>
      </c>
      <c r="AQ233" s="82" t="s">
        <v>1490</v>
      </c>
      <c r="AR233" s="82" t="s">
        <v>1448</v>
      </c>
      <c r="AS233" s="82" t="s">
        <v>64</v>
      </c>
      <c r="AT233" s="82"/>
      <c r="AU233" s="82" t="s">
        <v>65</v>
      </c>
      <c r="AV233" s="82" t="s">
        <v>75</v>
      </c>
      <c r="AW233" s="82" t="s">
        <v>65</v>
      </c>
      <c r="AX233" s="82"/>
      <c r="AY233" s="82" t="s">
        <v>1491</v>
      </c>
      <c r="AZ233" s="84" t="s">
        <v>1450</v>
      </c>
    </row>
    <row r="234" spans="1:52" ht="75" customHeight="1">
      <c r="A234" s="81">
        <v>233</v>
      </c>
      <c r="B234" s="82" t="s">
        <v>2179</v>
      </c>
      <c r="C234" s="82" t="s">
        <v>386</v>
      </c>
      <c r="D234" s="82" t="s">
        <v>2180</v>
      </c>
      <c r="E234" s="82" t="s">
        <v>1630</v>
      </c>
      <c r="F234" s="82" t="s">
        <v>55</v>
      </c>
      <c r="G234" s="82" t="s">
        <v>129</v>
      </c>
      <c r="H234" s="82" t="s">
        <v>238</v>
      </c>
      <c r="I234" s="82" t="s">
        <v>255</v>
      </c>
      <c r="J234" s="82" t="s">
        <v>1497</v>
      </c>
      <c r="K234" s="82" t="s">
        <v>248</v>
      </c>
      <c r="L234" s="82" t="s">
        <v>2181</v>
      </c>
      <c r="M234" s="82" t="s">
        <v>2182</v>
      </c>
      <c r="N234" s="82" t="s">
        <v>1789</v>
      </c>
      <c r="O234" s="82" t="s">
        <v>1571</v>
      </c>
      <c r="P234" s="82" t="s">
        <v>61</v>
      </c>
      <c r="Q234" s="82" t="s">
        <v>440</v>
      </c>
      <c r="R234" s="82" t="s">
        <v>194</v>
      </c>
      <c r="S234" s="82" t="s">
        <v>65</v>
      </c>
      <c r="T234" s="82" t="s">
        <v>65</v>
      </c>
      <c r="U234" s="82" t="s">
        <v>65</v>
      </c>
      <c r="V234" s="82" t="s">
        <v>64</v>
      </c>
      <c r="W234" s="82" t="s">
        <v>65</v>
      </c>
      <c r="X234" s="82" t="s">
        <v>65</v>
      </c>
      <c r="Y234" s="82" t="s">
        <v>64</v>
      </c>
      <c r="Z234" s="82" t="s">
        <v>65</v>
      </c>
      <c r="AA234" s="82" t="s">
        <v>65</v>
      </c>
      <c r="AB234" s="82" t="s">
        <v>146</v>
      </c>
      <c r="AC234" s="82" t="s">
        <v>67</v>
      </c>
      <c r="AD234" s="82" t="s">
        <v>88</v>
      </c>
      <c r="AE234" s="82" t="s">
        <v>64</v>
      </c>
      <c r="AF234" s="82" t="s">
        <v>64</v>
      </c>
      <c r="AG234" s="82" t="s">
        <v>65</v>
      </c>
      <c r="AH234" s="82" t="s">
        <v>65</v>
      </c>
      <c r="AI234" s="82" t="s">
        <v>69</v>
      </c>
      <c r="AJ234" s="82" t="s">
        <v>65</v>
      </c>
      <c r="AK234" s="82" t="s">
        <v>64</v>
      </c>
      <c r="AL234" s="82" t="s">
        <v>64</v>
      </c>
      <c r="AM234" s="82" t="s">
        <v>64</v>
      </c>
      <c r="AN234" s="82" t="s">
        <v>64</v>
      </c>
      <c r="AO234" s="82" t="s">
        <v>2183</v>
      </c>
      <c r="AP234" s="82" t="s">
        <v>2184</v>
      </c>
      <c r="AQ234" s="82" t="s">
        <v>2185</v>
      </c>
      <c r="AR234" s="82" t="s">
        <v>2186</v>
      </c>
      <c r="AS234" s="82" t="s">
        <v>136</v>
      </c>
      <c r="AT234" s="82"/>
      <c r="AU234" s="82" t="s">
        <v>65</v>
      </c>
      <c r="AV234" s="82" t="s">
        <v>75</v>
      </c>
      <c r="AW234" s="82" t="s">
        <v>65</v>
      </c>
      <c r="AX234" s="82"/>
      <c r="AY234" s="82" t="s">
        <v>2187</v>
      </c>
      <c r="AZ234" s="84" t="s">
        <v>2188</v>
      </c>
    </row>
    <row r="235" spans="1:52" ht="75" customHeight="1">
      <c r="A235" s="81">
        <v>234</v>
      </c>
      <c r="B235" s="82" t="s">
        <v>2189</v>
      </c>
      <c r="C235" s="82" t="s">
        <v>721</v>
      </c>
      <c r="D235" s="82" t="s">
        <v>2190</v>
      </c>
      <c r="E235" s="82" t="s">
        <v>1567</v>
      </c>
      <c r="F235" s="82" t="s">
        <v>55</v>
      </c>
      <c r="G235" s="82" t="s">
        <v>1369</v>
      </c>
      <c r="H235" s="82" t="s">
        <v>101</v>
      </c>
      <c r="I235" s="82" t="s">
        <v>2191</v>
      </c>
      <c r="J235" s="82" t="s">
        <v>1921</v>
      </c>
      <c r="K235" s="82" t="s">
        <v>284</v>
      </c>
      <c r="L235" s="82" t="s">
        <v>2192</v>
      </c>
      <c r="M235" s="82" t="s">
        <v>2193</v>
      </c>
      <c r="N235" s="82"/>
      <c r="O235" s="82"/>
      <c r="P235" s="82" t="s">
        <v>61</v>
      </c>
      <c r="Q235" s="82" t="s">
        <v>440</v>
      </c>
      <c r="R235" s="82" t="s">
        <v>194</v>
      </c>
      <c r="S235" s="82" t="s">
        <v>64</v>
      </c>
      <c r="T235" s="82" t="s">
        <v>64</v>
      </c>
      <c r="U235" s="82" t="s">
        <v>64</v>
      </c>
      <c r="V235" s="82" t="s">
        <v>65</v>
      </c>
      <c r="W235" s="82" t="s">
        <v>65</v>
      </c>
      <c r="X235" s="82" t="s">
        <v>65</v>
      </c>
      <c r="Y235" s="82" t="s">
        <v>64</v>
      </c>
      <c r="Z235" s="82" t="s">
        <v>65</v>
      </c>
      <c r="AA235" s="82" t="s">
        <v>65</v>
      </c>
      <c r="AB235" s="82" t="s">
        <v>66</v>
      </c>
      <c r="AC235" s="82" t="s">
        <v>67</v>
      </c>
      <c r="AD235" s="82" t="s">
        <v>88</v>
      </c>
      <c r="AE235" s="82" t="s">
        <v>64</v>
      </c>
      <c r="AF235" s="82" t="s">
        <v>64</v>
      </c>
      <c r="AG235" s="82" t="s">
        <v>65</v>
      </c>
      <c r="AH235" s="82" t="s">
        <v>65</v>
      </c>
      <c r="AI235" s="82" t="s">
        <v>89</v>
      </c>
      <c r="AJ235" s="82" t="s">
        <v>65</v>
      </c>
      <c r="AK235" s="82" t="s">
        <v>65</v>
      </c>
      <c r="AL235" s="82" t="s">
        <v>65</v>
      </c>
      <c r="AM235" s="82" t="s">
        <v>64</v>
      </c>
      <c r="AN235" s="82" t="s">
        <v>65</v>
      </c>
      <c r="AO235" s="82"/>
      <c r="AP235" s="82" t="s">
        <v>2194</v>
      </c>
      <c r="AQ235" s="82" t="s">
        <v>2195</v>
      </c>
      <c r="AR235" s="82" t="s">
        <v>2196</v>
      </c>
      <c r="AS235" s="82" t="s">
        <v>65</v>
      </c>
      <c r="AT235" s="82"/>
      <c r="AU235" s="82" t="s">
        <v>65</v>
      </c>
      <c r="AV235" s="82" t="s">
        <v>1892</v>
      </c>
      <c r="AW235" s="82" t="s">
        <v>65</v>
      </c>
      <c r="AX235" s="82"/>
      <c r="AY235" s="82" t="s">
        <v>2197</v>
      </c>
      <c r="AZ235" s="84" t="s">
        <v>2198</v>
      </c>
    </row>
    <row r="236" spans="1:52" ht="75" customHeight="1">
      <c r="A236" s="81">
        <v>235</v>
      </c>
      <c r="B236" s="82" t="s">
        <v>2199</v>
      </c>
      <c r="C236" s="82" t="s">
        <v>386</v>
      </c>
      <c r="D236" s="82" t="s">
        <v>2200</v>
      </c>
      <c r="E236" s="82" t="s">
        <v>1789</v>
      </c>
      <c r="F236" s="82" t="s">
        <v>55</v>
      </c>
      <c r="G236" s="82" t="s">
        <v>129</v>
      </c>
      <c r="H236" s="82" t="s">
        <v>101</v>
      </c>
      <c r="I236" s="82" t="s">
        <v>2201</v>
      </c>
      <c r="J236" s="82" t="s">
        <v>2202</v>
      </c>
      <c r="K236" s="82" t="s">
        <v>2203</v>
      </c>
      <c r="L236" s="82" t="s">
        <v>2204</v>
      </c>
      <c r="M236" s="82" t="s">
        <v>2205</v>
      </c>
      <c r="N236" s="82" t="s">
        <v>1844</v>
      </c>
      <c r="O236" s="82" t="s">
        <v>1571</v>
      </c>
      <c r="P236" s="82" t="s">
        <v>61</v>
      </c>
      <c r="Q236" s="82" t="s">
        <v>440</v>
      </c>
      <c r="R236" s="82" t="s">
        <v>194</v>
      </c>
      <c r="S236" s="82" t="s">
        <v>64</v>
      </c>
      <c r="T236" s="82" t="s">
        <v>64</v>
      </c>
      <c r="U236" s="82" t="s">
        <v>64</v>
      </c>
      <c r="V236" s="82" t="s">
        <v>64</v>
      </c>
      <c r="W236" s="82" t="s">
        <v>65</v>
      </c>
      <c r="X236" s="82" t="s">
        <v>64</v>
      </c>
      <c r="Y236" s="82" t="s">
        <v>64</v>
      </c>
      <c r="Z236" s="82" t="s">
        <v>65</v>
      </c>
      <c r="AA236" s="82" t="s">
        <v>64</v>
      </c>
      <c r="AB236" s="82" t="s">
        <v>146</v>
      </c>
      <c r="AC236" s="82" t="s">
        <v>67</v>
      </c>
      <c r="AD236" s="82" t="s">
        <v>88</v>
      </c>
      <c r="AE236" s="82" t="s">
        <v>64</v>
      </c>
      <c r="AF236" s="82" t="s">
        <v>65</v>
      </c>
      <c r="AG236" s="82" t="s">
        <v>65</v>
      </c>
      <c r="AH236" s="82" t="s">
        <v>65</v>
      </c>
      <c r="AI236" s="82" t="s">
        <v>89</v>
      </c>
      <c r="AJ236" s="82" t="s">
        <v>136</v>
      </c>
      <c r="AK236" s="82" t="s">
        <v>64</v>
      </c>
      <c r="AL236" s="82" t="s">
        <v>136</v>
      </c>
      <c r="AM236" s="82" t="s">
        <v>64</v>
      </c>
      <c r="AN236" s="82" t="s">
        <v>64</v>
      </c>
      <c r="AO236" s="82"/>
      <c r="AP236" s="82" t="s">
        <v>2206</v>
      </c>
      <c r="AQ236" s="82" t="s">
        <v>1986</v>
      </c>
      <c r="AR236" s="82" t="s">
        <v>617</v>
      </c>
      <c r="AS236" s="82" t="s">
        <v>64</v>
      </c>
      <c r="AT236" s="82"/>
      <c r="AU236" s="82" t="s">
        <v>65</v>
      </c>
      <c r="AV236" s="82" t="s">
        <v>75</v>
      </c>
      <c r="AW236" s="82" t="s">
        <v>65</v>
      </c>
      <c r="AX236" s="82"/>
      <c r="AY236" s="22" t="s">
        <v>2207</v>
      </c>
      <c r="AZ236" s="84"/>
    </row>
    <row r="237" spans="1:52" ht="75" customHeight="1">
      <c r="A237" s="81">
        <v>236</v>
      </c>
      <c r="B237" s="82" t="s">
        <v>1960</v>
      </c>
      <c r="C237" s="82" t="s">
        <v>1185</v>
      </c>
      <c r="D237" s="82" t="s">
        <v>4354</v>
      </c>
      <c r="E237" s="82" t="s">
        <v>1567</v>
      </c>
      <c r="F237" s="82" t="s">
        <v>236</v>
      </c>
      <c r="G237" s="82" t="s">
        <v>753</v>
      </c>
      <c r="H237" s="82" t="s">
        <v>222</v>
      </c>
      <c r="I237" s="82" t="s">
        <v>255</v>
      </c>
      <c r="J237" s="82" t="s">
        <v>1497</v>
      </c>
      <c r="K237" s="82" t="s">
        <v>248</v>
      </c>
      <c r="L237" s="82" t="s">
        <v>4355</v>
      </c>
      <c r="M237" s="82" t="s">
        <v>4356</v>
      </c>
      <c r="N237" s="82"/>
      <c r="O237" s="82"/>
      <c r="P237" s="82"/>
      <c r="Q237" s="82"/>
      <c r="R237" s="82"/>
      <c r="S237" s="82"/>
      <c r="T237" s="82"/>
      <c r="U237" s="82"/>
      <c r="V237" s="82"/>
      <c r="W237" s="82"/>
      <c r="X237" s="82"/>
      <c r="Y237" s="82"/>
      <c r="Z237" s="82"/>
      <c r="AA237" s="82"/>
      <c r="AB237" s="82" t="s">
        <v>66</v>
      </c>
      <c r="AC237" s="82" t="s">
        <v>67</v>
      </c>
      <c r="AD237" s="82" t="s">
        <v>68</v>
      </c>
      <c r="AE237" s="82" t="s">
        <v>65</v>
      </c>
      <c r="AF237" s="82" t="s">
        <v>65</v>
      </c>
      <c r="AG237" s="82" t="s">
        <v>65</v>
      </c>
      <c r="AH237" s="82"/>
      <c r="AI237" s="82" t="s">
        <v>69</v>
      </c>
      <c r="AJ237" s="82" t="s">
        <v>65</v>
      </c>
      <c r="AK237" s="82" t="s">
        <v>65</v>
      </c>
      <c r="AL237" s="82" t="s">
        <v>65</v>
      </c>
      <c r="AM237" s="82" t="s">
        <v>65</v>
      </c>
      <c r="AN237" s="82" t="s">
        <v>65</v>
      </c>
      <c r="AO237" s="82"/>
      <c r="AP237" s="82"/>
      <c r="AQ237" s="82" t="s">
        <v>4357</v>
      </c>
      <c r="AR237" s="82" t="s">
        <v>391</v>
      </c>
      <c r="AS237" s="82" t="s">
        <v>136</v>
      </c>
      <c r="AT237" s="82"/>
      <c r="AU237" s="82" t="s">
        <v>65</v>
      </c>
      <c r="AV237" s="82"/>
      <c r="AW237" s="82"/>
      <c r="AX237" s="82"/>
      <c r="AY237" s="106" t="s">
        <v>4358</v>
      </c>
      <c r="AZ237" s="84" t="s">
        <v>1967</v>
      </c>
    </row>
    <row r="238" spans="1:52" ht="75" customHeight="1">
      <c r="A238" s="81">
        <v>237</v>
      </c>
      <c r="B238" s="82" t="s">
        <v>4359</v>
      </c>
      <c r="C238" s="82" t="s">
        <v>4350</v>
      </c>
      <c r="D238" s="82" t="s">
        <v>4360</v>
      </c>
      <c r="E238" s="82" t="s">
        <v>1517</v>
      </c>
      <c r="F238" s="82" t="s">
        <v>236</v>
      </c>
      <c r="G238" s="82" t="s">
        <v>129</v>
      </c>
      <c r="H238" s="82" t="s">
        <v>238</v>
      </c>
      <c r="I238" s="82" t="s">
        <v>1263</v>
      </c>
      <c r="J238" s="82" t="s">
        <v>1497</v>
      </c>
      <c r="K238" s="82" t="s">
        <v>248</v>
      </c>
      <c r="L238" s="82" t="s">
        <v>4361</v>
      </c>
      <c r="M238" s="82" t="s">
        <v>4362</v>
      </c>
      <c r="N238" s="82" t="s">
        <v>1640</v>
      </c>
      <c r="O238" s="82" t="s">
        <v>1747</v>
      </c>
      <c r="P238" s="82"/>
      <c r="Q238" s="82"/>
      <c r="R238" s="82"/>
      <c r="S238" s="82"/>
      <c r="T238" s="82"/>
      <c r="U238" s="82"/>
      <c r="V238" s="82"/>
      <c r="W238" s="82"/>
      <c r="X238" s="82"/>
      <c r="Y238" s="82"/>
      <c r="Z238" s="82"/>
      <c r="AA238" s="82"/>
      <c r="AB238" s="82" t="s">
        <v>194</v>
      </c>
      <c r="AC238" s="82" t="s">
        <v>104</v>
      </c>
      <c r="AD238" s="82" t="s">
        <v>68</v>
      </c>
      <c r="AE238" s="82" t="s">
        <v>65</v>
      </c>
      <c r="AF238" s="82" t="s">
        <v>64</v>
      </c>
      <c r="AG238" s="82" t="s">
        <v>64</v>
      </c>
      <c r="AH238" s="82"/>
      <c r="AI238" s="82" t="s">
        <v>957</v>
      </c>
      <c r="AJ238" s="82" t="s">
        <v>65</v>
      </c>
      <c r="AK238" s="82" t="s">
        <v>65</v>
      </c>
      <c r="AL238" s="82" t="s">
        <v>65</v>
      </c>
      <c r="AM238" s="82" t="s">
        <v>64</v>
      </c>
      <c r="AN238" s="82" t="s">
        <v>64</v>
      </c>
      <c r="AO238" s="82"/>
      <c r="AP238" s="82"/>
      <c r="AQ238" s="82" t="s">
        <v>4363</v>
      </c>
      <c r="AR238" s="82" t="s">
        <v>326</v>
      </c>
      <c r="AS238" s="82" t="s">
        <v>65</v>
      </c>
      <c r="AT238" s="82"/>
      <c r="AU238" s="82" t="s">
        <v>65</v>
      </c>
      <c r="AV238" s="82"/>
      <c r="AW238" s="82"/>
      <c r="AX238" s="82"/>
      <c r="AY238" s="106" t="s">
        <v>4364</v>
      </c>
      <c r="AZ238" s="84" t="s">
        <v>1977</v>
      </c>
    </row>
    <row r="239" spans="1:52" ht="75" customHeight="1">
      <c r="A239" s="81">
        <v>238</v>
      </c>
      <c r="B239" s="82" t="s">
        <v>4365</v>
      </c>
      <c r="C239" s="82" t="s">
        <v>4351</v>
      </c>
      <c r="D239" s="82" t="s">
        <v>4366</v>
      </c>
      <c r="E239" s="82" t="s">
        <v>1567</v>
      </c>
      <c r="F239" s="82" t="s">
        <v>236</v>
      </c>
      <c r="G239" s="82" t="s">
        <v>753</v>
      </c>
      <c r="H239" s="82" t="s">
        <v>222</v>
      </c>
      <c r="I239" s="82" t="s">
        <v>617</v>
      </c>
      <c r="J239" s="82" t="s">
        <v>1497</v>
      </c>
      <c r="K239" s="82" t="s">
        <v>271</v>
      </c>
      <c r="L239" s="82" t="s">
        <v>4367</v>
      </c>
      <c r="M239" s="82" t="s">
        <v>4368</v>
      </c>
      <c r="N239" s="82"/>
      <c r="O239" s="82"/>
      <c r="P239" s="82"/>
      <c r="Q239" s="82"/>
      <c r="R239" s="82"/>
      <c r="S239" s="82"/>
      <c r="T239" s="82"/>
      <c r="U239" s="82"/>
      <c r="V239" s="82"/>
      <c r="W239" s="82"/>
      <c r="X239" s="82"/>
      <c r="Y239" s="82"/>
      <c r="Z239" s="82"/>
      <c r="AA239" s="82"/>
      <c r="AB239" s="82" t="s">
        <v>66</v>
      </c>
      <c r="AC239" s="82" t="s">
        <v>67</v>
      </c>
      <c r="AD239" s="82" t="s">
        <v>68</v>
      </c>
      <c r="AE239" s="82" t="s">
        <v>64</v>
      </c>
      <c r="AF239" s="82" t="s">
        <v>64</v>
      </c>
      <c r="AG239" s="82" t="s">
        <v>65</v>
      </c>
      <c r="AH239" s="82"/>
      <c r="AI239" s="82" t="s">
        <v>957</v>
      </c>
      <c r="AJ239" s="82" t="s">
        <v>65</v>
      </c>
      <c r="AK239" s="82" t="s">
        <v>65</v>
      </c>
      <c r="AL239" s="82" t="s">
        <v>65</v>
      </c>
      <c r="AM239" s="82" t="s">
        <v>64</v>
      </c>
      <c r="AN239" s="82" t="s">
        <v>64</v>
      </c>
      <c r="AO239" s="82"/>
      <c r="AP239" s="82"/>
      <c r="AQ239" s="82" t="s">
        <v>1730</v>
      </c>
      <c r="AR239" s="82" t="s">
        <v>617</v>
      </c>
      <c r="AS239" s="82" t="s">
        <v>64</v>
      </c>
      <c r="AT239" s="82"/>
      <c r="AU239" s="82" t="s">
        <v>65</v>
      </c>
      <c r="AV239" s="82"/>
      <c r="AW239" s="82"/>
      <c r="AX239" s="82"/>
      <c r="AY239" s="106" t="s">
        <v>4369</v>
      </c>
      <c r="AZ239" s="84" t="s">
        <v>4370</v>
      </c>
    </row>
    <row r="240" spans="1:52" ht="75" customHeight="1">
      <c r="A240" s="81">
        <v>239</v>
      </c>
      <c r="B240" s="82" t="s">
        <v>4371</v>
      </c>
      <c r="C240" s="82" t="s">
        <v>4372</v>
      </c>
      <c r="D240" s="82" t="s">
        <v>4373</v>
      </c>
      <c r="E240" s="82" t="s">
        <v>1495</v>
      </c>
      <c r="F240" s="82" t="s">
        <v>236</v>
      </c>
      <c r="G240" s="82" t="s">
        <v>753</v>
      </c>
      <c r="H240" s="82" t="s">
        <v>222</v>
      </c>
      <c r="I240" s="82" t="s">
        <v>883</v>
      </c>
      <c r="J240" s="82" t="s">
        <v>1497</v>
      </c>
      <c r="K240" s="82" t="s">
        <v>320</v>
      </c>
      <c r="L240" s="82" t="s">
        <v>4374</v>
      </c>
      <c r="M240" s="82" t="s">
        <v>4375</v>
      </c>
      <c r="N240" s="82"/>
      <c r="O240" s="82"/>
      <c r="P240" s="82"/>
      <c r="Q240" s="82"/>
      <c r="R240" s="82"/>
      <c r="S240" s="82"/>
      <c r="T240" s="82"/>
      <c r="U240" s="82"/>
      <c r="V240" s="82"/>
      <c r="W240" s="82"/>
      <c r="X240" s="82"/>
      <c r="Y240" s="82"/>
      <c r="Z240" s="82"/>
      <c r="AA240" s="82"/>
      <c r="AB240" s="82" t="s">
        <v>66</v>
      </c>
      <c r="AC240" s="82" t="s">
        <v>67</v>
      </c>
      <c r="AD240" s="82" t="s">
        <v>88</v>
      </c>
      <c r="AE240" s="82" t="s">
        <v>64</v>
      </c>
      <c r="AF240" s="82" t="s">
        <v>65</v>
      </c>
      <c r="AG240" s="82" t="s">
        <v>65</v>
      </c>
      <c r="AH240" s="82"/>
      <c r="AI240" s="82" t="s">
        <v>69</v>
      </c>
      <c r="AJ240" s="82" t="s">
        <v>65</v>
      </c>
      <c r="AK240" s="82" t="s">
        <v>65</v>
      </c>
      <c r="AL240" s="82" t="s">
        <v>65</v>
      </c>
      <c r="AM240" s="82" t="s">
        <v>64</v>
      </c>
      <c r="AN240" s="82" t="s">
        <v>65</v>
      </c>
      <c r="AO240" s="82"/>
      <c r="AP240" s="82"/>
      <c r="AQ240" s="82" t="s">
        <v>4376</v>
      </c>
      <c r="AR240" s="82" t="s">
        <v>4377</v>
      </c>
      <c r="AS240" s="82" t="s">
        <v>65</v>
      </c>
      <c r="AT240" s="82"/>
      <c r="AU240" s="82" t="s">
        <v>65</v>
      </c>
      <c r="AV240" s="82"/>
      <c r="AW240" s="82"/>
      <c r="AX240" s="82"/>
      <c r="AY240" s="106" t="s">
        <v>4378</v>
      </c>
      <c r="AZ240" s="84" t="s">
        <v>4379</v>
      </c>
    </row>
    <row r="241" spans="1:52" ht="75" customHeight="1">
      <c r="A241" s="81">
        <v>240</v>
      </c>
      <c r="B241" s="82" t="s">
        <v>4380</v>
      </c>
      <c r="C241" s="82" t="s">
        <v>1153</v>
      </c>
      <c r="D241" s="82" t="s">
        <v>4381</v>
      </c>
      <c r="E241" s="82" t="s">
        <v>1567</v>
      </c>
      <c r="F241" s="82" t="s">
        <v>236</v>
      </c>
      <c r="G241" s="82" t="s">
        <v>237</v>
      </c>
      <c r="H241" s="82" t="s">
        <v>222</v>
      </c>
      <c r="I241" s="82" t="s">
        <v>811</v>
      </c>
      <c r="J241" s="82" t="s">
        <v>1497</v>
      </c>
      <c r="K241" s="82" t="s">
        <v>223</v>
      </c>
      <c r="L241" s="82" t="s">
        <v>4382</v>
      </c>
      <c r="M241" s="82" t="s">
        <v>4383</v>
      </c>
      <c r="N241" s="82" t="s">
        <v>1570</v>
      </c>
      <c r="O241" s="82" t="s">
        <v>1747</v>
      </c>
      <c r="P241" s="82"/>
      <c r="Q241" s="82"/>
      <c r="R241" s="82"/>
      <c r="S241" s="82"/>
      <c r="T241" s="82"/>
      <c r="U241" s="82"/>
      <c r="V241" s="82"/>
      <c r="W241" s="82"/>
      <c r="X241" s="82"/>
      <c r="Y241" s="82"/>
      <c r="Z241" s="82"/>
      <c r="AA241" s="82"/>
      <c r="AB241" s="82" t="s">
        <v>194</v>
      </c>
      <c r="AC241" s="82" t="s">
        <v>67</v>
      </c>
      <c r="AD241" s="82" t="s">
        <v>68</v>
      </c>
      <c r="AE241" s="82" t="s">
        <v>65</v>
      </c>
      <c r="AF241" s="82" t="s">
        <v>64</v>
      </c>
      <c r="AG241" s="82" t="s">
        <v>64</v>
      </c>
      <c r="AH241" s="82"/>
      <c r="AI241" s="82" t="s">
        <v>89</v>
      </c>
      <c r="AJ241" s="82" t="s">
        <v>65</v>
      </c>
      <c r="AK241" s="82" t="s">
        <v>65</v>
      </c>
      <c r="AL241" s="82" t="s">
        <v>65</v>
      </c>
      <c r="AM241" s="82" t="s">
        <v>65</v>
      </c>
      <c r="AN241" s="82" t="s">
        <v>65</v>
      </c>
      <c r="AO241" s="82"/>
      <c r="AP241" s="82"/>
      <c r="AQ241" s="82" t="s">
        <v>4384</v>
      </c>
      <c r="AR241" s="82" t="s">
        <v>811</v>
      </c>
      <c r="AS241" s="82" t="s">
        <v>64</v>
      </c>
      <c r="AT241" s="82"/>
      <c r="AU241" s="82" t="s">
        <v>65</v>
      </c>
      <c r="AV241" s="82"/>
      <c r="AW241" s="82"/>
      <c r="AX241" s="82"/>
      <c r="AY241" s="106" t="s">
        <v>4385</v>
      </c>
      <c r="AZ241" s="84" t="s">
        <v>4386</v>
      </c>
    </row>
    <row r="242" spans="1:52" ht="75" customHeight="1">
      <c r="A242" s="81">
        <v>241</v>
      </c>
      <c r="B242" s="82" t="s">
        <v>4387</v>
      </c>
      <c r="C242" s="82" t="s">
        <v>4352</v>
      </c>
      <c r="D242" s="82" t="s">
        <v>4388</v>
      </c>
      <c r="E242" s="82" t="s">
        <v>1526</v>
      </c>
      <c r="F242" s="82" t="s">
        <v>236</v>
      </c>
      <c r="G242" s="82" t="s">
        <v>807</v>
      </c>
      <c r="H242" s="82" t="s">
        <v>101</v>
      </c>
      <c r="I242" s="82" t="s">
        <v>4389</v>
      </c>
      <c r="J242" s="82" t="s">
        <v>4390</v>
      </c>
      <c r="K242" s="82" t="s">
        <v>4391</v>
      </c>
      <c r="L242" s="82" t="s">
        <v>4392</v>
      </c>
      <c r="M242" s="82" t="s">
        <v>4393</v>
      </c>
      <c r="N242" s="82"/>
      <c r="O242" s="82"/>
      <c r="P242" s="82"/>
      <c r="Q242" s="82"/>
      <c r="R242" s="82"/>
      <c r="S242" s="82"/>
      <c r="T242" s="82"/>
      <c r="U242" s="82"/>
      <c r="V242" s="82"/>
      <c r="W242" s="82"/>
      <c r="X242" s="82"/>
      <c r="Y242" s="82"/>
      <c r="Z242" s="82"/>
      <c r="AA242" s="82"/>
      <c r="AB242" s="82" t="s">
        <v>1771</v>
      </c>
      <c r="AC242" s="82" t="s">
        <v>67</v>
      </c>
      <c r="AD242" s="82" t="s">
        <v>68</v>
      </c>
      <c r="AE242" s="82" t="s">
        <v>64</v>
      </c>
      <c r="AF242" s="82" t="s">
        <v>65</v>
      </c>
      <c r="AG242" s="82" t="s">
        <v>65</v>
      </c>
      <c r="AH242" s="82"/>
      <c r="AI242" s="82" t="s">
        <v>957</v>
      </c>
      <c r="AJ242" s="82" t="s">
        <v>65</v>
      </c>
      <c r="AK242" s="82" t="s">
        <v>64</v>
      </c>
      <c r="AL242" s="82" t="s">
        <v>65</v>
      </c>
      <c r="AM242" s="82" t="s">
        <v>65</v>
      </c>
      <c r="AN242" s="82" t="s">
        <v>65</v>
      </c>
      <c r="AO242" s="82"/>
      <c r="AP242" s="82"/>
      <c r="AQ242" s="82" t="s">
        <v>4394</v>
      </c>
      <c r="AR242" s="82" t="s">
        <v>277</v>
      </c>
      <c r="AS242" s="82" t="s">
        <v>65</v>
      </c>
      <c r="AT242" s="82"/>
      <c r="AU242" s="82" t="s">
        <v>64</v>
      </c>
      <c r="AV242" s="82"/>
      <c r="AW242" s="82"/>
      <c r="AX242" s="82"/>
      <c r="AY242" s="106" t="s">
        <v>4395</v>
      </c>
      <c r="AZ242" s="84" t="s">
        <v>4396</v>
      </c>
    </row>
    <row r="243" spans="1:52" ht="75" customHeight="1">
      <c r="A243" s="81">
        <v>242</v>
      </c>
      <c r="B243" s="82" t="s">
        <v>4397</v>
      </c>
      <c r="C243" s="82" t="s">
        <v>751</v>
      </c>
      <c r="D243" s="82" t="s">
        <v>4398</v>
      </c>
      <c r="E243" s="82" t="s">
        <v>1587</v>
      </c>
      <c r="F243" s="82" t="s">
        <v>236</v>
      </c>
      <c r="G243" s="82" t="s">
        <v>753</v>
      </c>
      <c r="H243" s="82" t="s">
        <v>222</v>
      </c>
      <c r="I243" s="82" t="s">
        <v>1263</v>
      </c>
      <c r="J243" s="82" t="s">
        <v>1497</v>
      </c>
      <c r="K243" s="82" t="s">
        <v>248</v>
      </c>
      <c r="L243" s="82" t="s">
        <v>4399</v>
      </c>
      <c r="M243" s="82" t="s">
        <v>4400</v>
      </c>
      <c r="N243" s="82"/>
      <c r="O243" s="82"/>
      <c r="P243" s="82"/>
      <c r="Q243" s="82"/>
      <c r="R243" s="82"/>
      <c r="S243" s="82"/>
      <c r="T243" s="82"/>
      <c r="U243" s="82"/>
      <c r="V243" s="82"/>
      <c r="W243" s="82"/>
      <c r="X243" s="82"/>
      <c r="Y243" s="82"/>
      <c r="Z243" s="82"/>
      <c r="AA243" s="82"/>
      <c r="AB243" s="82" t="s">
        <v>66</v>
      </c>
      <c r="AC243" s="82" t="s">
        <v>67</v>
      </c>
      <c r="AD243" s="82" t="s">
        <v>68</v>
      </c>
      <c r="AE243" s="82" t="s">
        <v>64</v>
      </c>
      <c r="AF243" s="82" t="s">
        <v>64</v>
      </c>
      <c r="AG243" s="82" t="s">
        <v>65</v>
      </c>
      <c r="AH243" s="82"/>
      <c r="AI243" s="82" t="s">
        <v>69</v>
      </c>
      <c r="AJ243" s="82" t="s">
        <v>65</v>
      </c>
      <c r="AK243" s="82" t="s">
        <v>136</v>
      </c>
      <c r="AL243" s="82" t="s">
        <v>136</v>
      </c>
      <c r="AM243" s="82" t="s">
        <v>64</v>
      </c>
      <c r="AN243" s="82" t="s">
        <v>65</v>
      </c>
      <c r="AO243" s="82"/>
      <c r="AP243" s="82"/>
      <c r="AQ243" s="82" t="s">
        <v>4401</v>
      </c>
      <c r="AR243" s="82" t="s">
        <v>597</v>
      </c>
      <c r="AS243" s="82" t="s">
        <v>64</v>
      </c>
      <c r="AT243" s="82"/>
      <c r="AU243" s="82" t="s">
        <v>65</v>
      </c>
      <c r="AV243" s="82"/>
      <c r="AW243" s="82"/>
      <c r="AX243" s="82"/>
      <c r="AY243" s="106"/>
      <c r="AZ243" s="84" t="s">
        <v>4402</v>
      </c>
    </row>
    <row r="244" spans="1:52" ht="75" customHeight="1">
      <c r="A244" s="81">
        <v>243</v>
      </c>
      <c r="B244" s="82" t="s">
        <v>4403</v>
      </c>
      <c r="C244" s="82" t="s">
        <v>4353</v>
      </c>
      <c r="D244" s="82" t="s">
        <v>4404</v>
      </c>
      <c r="E244" s="82" t="s">
        <v>1835</v>
      </c>
      <c r="F244" s="82" t="s">
        <v>236</v>
      </c>
      <c r="G244" s="82" t="s">
        <v>593</v>
      </c>
      <c r="H244" s="82" t="s">
        <v>238</v>
      </c>
      <c r="I244" s="82" t="s">
        <v>2294</v>
      </c>
      <c r="J244" s="82" t="s">
        <v>1497</v>
      </c>
      <c r="K244" s="82" t="s">
        <v>248</v>
      </c>
      <c r="L244" s="82" t="s">
        <v>4405</v>
      </c>
      <c r="M244" s="82" t="s">
        <v>4406</v>
      </c>
      <c r="N244" s="82"/>
      <c r="O244" s="82"/>
      <c r="P244" s="82"/>
      <c r="Q244" s="82"/>
      <c r="R244" s="82"/>
      <c r="S244" s="82"/>
      <c r="T244" s="82"/>
      <c r="U244" s="82"/>
      <c r="V244" s="82"/>
      <c r="W244" s="82"/>
      <c r="X244" s="82"/>
      <c r="Y244" s="82"/>
      <c r="Z244" s="82"/>
      <c r="AA244" s="82"/>
      <c r="AB244" s="82" t="s">
        <v>66</v>
      </c>
      <c r="AC244" s="82" t="s">
        <v>104</v>
      </c>
      <c r="AD244" s="82" t="s">
        <v>68</v>
      </c>
      <c r="AE244" s="82" t="s">
        <v>64</v>
      </c>
      <c r="AF244" s="82" t="s">
        <v>65</v>
      </c>
      <c r="AG244" s="82" t="s">
        <v>65</v>
      </c>
      <c r="AH244" s="82"/>
      <c r="AI244" s="82" t="s">
        <v>69</v>
      </c>
      <c r="AJ244" s="82" t="s">
        <v>136</v>
      </c>
      <c r="AK244" s="82" t="s">
        <v>64</v>
      </c>
      <c r="AL244" s="82" t="s">
        <v>65</v>
      </c>
      <c r="AM244" s="82" t="s">
        <v>65</v>
      </c>
      <c r="AN244" s="82" t="s">
        <v>65</v>
      </c>
      <c r="AO244" s="82"/>
      <c r="AP244" s="82"/>
      <c r="AQ244" s="82" t="s">
        <v>4407</v>
      </c>
      <c r="AR244" s="82" t="s">
        <v>371</v>
      </c>
      <c r="AS244" s="82" t="s">
        <v>65</v>
      </c>
      <c r="AT244" s="82"/>
      <c r="AU244" s="82" t="s">
        <v>64</v>
      </c>
      <c r="AV244" s="82"/>
      <c r="AW244" s="82"/>
      <c r="AX244" s="82"/>
      <c r="AY244" s="106" t="s">
        <v>4408</v>
      </c>
      <c r="AZ244" s="84"/>
    </row>
    <row r="245" spans="1:52" ht="75" customHeight="1">
      <c r="A245" s="81">
        <v>244</v>
      </c>
      <c r="B245" s="82" t="s">
        <v>4409</v>
      </c>
      <c r="C245" s="82" t="s">
        <v>2268</v>
      </c>
      <c r="D245" s="82" t="s">
        <v>4410</v>
      </c>
      <c r="E245" s="82" t="s">
        <v>1543</v>
      </c>
      <c r="F245" s="82" t="s">
        <v>236</v>
      </c>
      <c r="G245" s="82" t="s">
        <v>237</v>
      </c>
      <c r="H245" s="82" t="s">
        <v>222</v>
      </c>
      <c r="I245" s="82" t="s">
        <v>1263</v>
      </c>
      <c r="J245" s="82">
        <v>1</v>
      </c>
      <c r="K245" s="82" t="s">
        <v>248</v>
      </c>
      <c r="L245" s="82" t="s">
        <v>4411</v>
      </c>
      <c r="M245" s="82" t="s">
        <v>4412</v>
      </c>
      <c r="N245" s="82"/>
      <c r="O245" s="82"/>
      <c r="P245" s="82"/>
      <c r="Q245" s="82"/>
      <c r="R245" s="82"/>
      <c r="S245" s="82"/>
      <c r="T245" s="82"/>
      <c r="U245" s="82"/>
      <c r="V245" s="82"/>
      <c r="W245" s="82"/>
      <c r="X245" s="82"/>
      <c r="Y245" s="82"/>
      <c r="Z245" s="82"/>
      <c r="AA245" s="82"/>
      <c r="AB245" s="82" t="s">
        <v>66</v>
      </c>
      <c r="AC245" s="82" t="s">
        <v>104</v>
      </c>
      <c r="AD245" s="82" t="s">
        <v>68</v>
      </c>
      <c r="AE245" s="82" t="s">
        <v>64</v>
      </c>
      <c r="AF245" s="82" t="s">
        <v>64</v>
      </c>
      <c r="AG245" s="82" t="s">
        <v>65</v>
      </c>
      <c r="AH245" s="82"/>
      <c r="AI245" s="82" t="s">
        <v>89</v>
      </c>
      <c r="AJ245" s="82" t="s">
        <v>65</v>
      </c>
      <c r="AK245" s="82" t="s">
        <v>65</v>
      </c>
      <c r="AL245" s="82" t="s">
        <v>65</v>
      </c>
      <c r="AM245" s="82" t="s">
        <v>64</v>
      </c>
      <c r="AN245" s="82" t="s">
        <v>65</v>
      </c>
      <c r="AO245" s="82"/>
      <c r="AP245" s="82"/>
      <c r="AQ245" s="82" t="s">
        <v>4413</v>
      </c>
      <c r="AR245" s="82" t="s">
        <v>1263</v>
      </c>
      <c r="AS245" s="82" t="s">
        <v>64</v>
      </c>
      <c r="AT245" s="82"/>
      <c r="AU245" s="82" t="s">
        <v>65</v>
      </c>
      <c r="AV245" s="82"/>
      <c r="AW245" s="82"/>
      <c r="AX245" s="82"/>
      <c r="AY245" s="106" t="s">
        <v>4414</v>
      </c>
      <c r="AZ245" s="84" t="s">
        <v>4415</v>
      </c>
    </row>
    <row r="246" spans="1:52" ht="65" customHeight="1">
      <c r="A246" s="81">
        <v>245</v>
      </c>
      <c r="B246" s="82" t="s">
        <v>4418</v>
      </c>
      <c r="C246" s="82" t="s">
        <v>4419</v>
      </c>
      <c r="D246" s="82" t="s">
        <v>4420</v>
      </c>
      <c r="E246" s="82" t="s">
        <v>1495</v>
      </c>
      <c r="F246" s="82" t="s">
        <v>55</v>
      </c>
      <c r="G246" s="82" t="s">
        <v>129</v>
      </c>
      <c r="H246" s="82" t="s">
        <v>238</v>
      </c>
      <c r="I246" s="82" t="s">
        <v>433</v>
      </c>
      <c r="J246" s="82" t="s">
        <v>1497</v>
      </c>
      <c r="K246" s="82" t="s">
        <v>320</v>
      </c>
      <c r="L246" s="82" t="s">
        <v>4421</v>
      </c>
      <c r="M246" s="82" t="s">
        <v>4422</v>
      </c>
      <c r="N246" s="82" t="s">
        <v>1551</v>
      </c>
      <c r="O246" s="82" t="s">
        <v>4423</v>
      </c>
      <c r="P246" s="82" t="s">
        <v>61</v>
      </c>
      <c r="Q246" s="82" t="s">
        <v>440</v>
      </c>
      <c r="R246" s="82" t="s">
        <v>194</v>
      </c>
      <c r="S246" s="82" t="s">
        <v>65</v>
      </c>
      <c r="T246" s="82" t="s">
        <v>64</v>
      </c>
      <c r="U246" s="82" t="s">
        <v>65</v>
      </c>
      <c r="V246" s="82" t="s">
        <v>64</v>
      </c>
      <c r="W246" s="82" t="s">
        <v>65</v>
      </c>
      <c r="X246" s="82" t="s">
        <v>65</v>
      </c>
      <c r="Y246" s="82" t="s">
        <v>64</v>
      </c>
      <c r="Z246" s="82" t="s">
        <v>65</v>
      </c>
      <c r="AA246" s="82" t="s">
        <v>65</v>
      </c>
      <c r="AB246" s="82" t="s">
        <v>146</v>
      </c>
      <c r="AC246" s="82" t="s">
        <v>104</v>
      </c>
      <c r="AD246" s="82" t="s">
        <v>160</v>
      </c>
      <c r="AE246" s="82" t="s">
        <v>64</v>
      </c>
      <c r="AF246" s="82" t="s">
        <v>65</v>
      </c>
      <c r="AG246" s="82" t="s">
        <v>65</v>
      </c>
      <c r="AH246" s="82" t="s">
        <v>65</v>
      </c>
      <c r="AI246" s="82" t="s">
        <v>89</v>
      </c>
      <c r="AJ246" s="82" t="s">
        <v>65</v>
      </c>
      <c r="AK246" s="82" t="s">
        <v>64</v>
      </c>
      <c r="AL246" s="82" t="s">
        <v>64</v>
      </c>
      <c r="AM246" s="82" t="s">
        <v>65</v>
      </c>
      <c r="AN246" s="82" t="s">
        <v>64</v>
      </c>
      <c r="AO246" s="82" t="s">
        <v>4424</v>
      </c>
      <c r="AP246" s="82" t="s">
        <v>4425</v>
      </c>
      <c r="AQ246" s="82" t="s">
        <v>4426</v>
      </c>
      <c r="AR246" s="82" t="s">
        <v>462</v>
      </c>
      <c r="AS246" s="82" t="s">
        <v>136</v>
      </c>
      <c r="AT246" s="82" t="s">
        <v>4427</v>
      </c>
      <c r="AU246" s="82" t="s">
        <v>65</v>
      </c>
      <c r="AV246" s="82" t="s">
        <v>75</v>
      </c>
      <c r="AW246" s="82" t="s">
        <v>65</v>
      </c>
      <c r="AX246" s="82"/>
      <c r="AY246" s="82" t="s">
        <v>4428</v>
      </c>
      <c r="AZ246" s="84" t="s">
        <v>4429</v>
      </c>
    </row>
    <row r="247" spans="1:52" ht="65" customHeight="1">
      <c r="A247" s="81">
        <v>246</v>
      </c>
      <c r="B247" s="82" t="s">
        <v>4430</v>
      </c>
      <c r="C247" s="82" t="s">
        <v>822</v>
      </c>
      <c r="D247" s="82" t="s">
        <v>4431</v>
      </c>
      <c r="E247" s="82" t="s">
        <v>1570</v>
      </c>
      <c r="F247" s="82" t="s">
        <v>236</v>
      </c>
      <c r="G247" s="82" t="s">
        <v>753</v>
      </c>
      <c r="H247" s="82" t="s">
        <v>222</v>
      </c>
      <c r="I247" s="82" t="s">
        <v>873</v>
      </c>
      <c r="J247" s="82" t="s">
        <v>1497</v>
      </c>
      <c r="K247" s="82" t="s">
        <v>320</v>
      </c>
      <c r="L247" s="82" t="s">
        <v>4432</v>
      </c>
      <c r="M247" s="82" t="s">
        <v>4433</v>
      </c>
      <c r="N247" s="82"/>
      <c r="O247" s="82"/>
      <c r="P247" s="82"/>
      <c r="Q247" s="82"/>
      <c r="R247" s="82"/>
      <c r="S247" s="82"/>
      <c r="T247" s="82"/>
      <c r="U247" s="82"/>
      <c r="V247" s="82"/>
      <c r="W247" s="82"/>
      <c r="X247" s="82"/>
      <c r="Y247" s="82"/>
      <c r="Z247" s="82"/>
      <c r="AA247" s="82"/>
      <c r="AB247" s="82" t="s">
        <v>66</v>
      </c>
      <c r="AC247" s="82" t="s">
        <v>67</v>
      </c>
      <c r="AD247" s="82" t="s">
        <v>68</v>
      </c>
      <c r="AE247" s="82" t="s">
        <v>64</v>
      </c>
      <c r="AF247" s="82" t="s">
        <v>64</v>
      </c>
      <c r="AG247" s="82" t="s">
        <v>65</v>
      </c>
      <c r="AH247" s="82"/>
      <c r="AI247" s="82" t="s">
        <v>69</v>
      </c>
      <c r="AJ247" s="82" t="s">
        <v>65</v>
      </c>
      <c r="AK247" s="82" t="s">
        <v>65</v>
      </c>
      <c r="AL247" s="82" t="s">
        <v>65</v>
      </c>
      <c r="AM247" s="82" t="s">
        <v>64</v>
      </c>
      <c r="AN247" s="82" t="s">
        <v>136</v>
      </c>
      <c r="AO247" s="82"/>
      <c r="AP247" s="82"/>
      <c r="AQ247" s="82" t="s">
        <v>4434</v>
      </c>
      <c r="AR247" s="82" t="s">
        <v>4435</v>
      </c>
      <c r="AS247" s="82" t="s">
        <v>136</v>
      </c>
      <c r="AT247" s="82"/>
      <c r="AU247" s="82" t="s">
        <v>65</v>
      </c>
      <c r="AV247" s="82"/>
      <c r="AW247" s="82"/>
      <c r="AX247" s="82"/>
      <c r="AY247" s="82" t="s">
        <v>4436</v>
      </c>
      <c r="AZ247" s="84" t="s">
        <v>4437</v>
      </c>
    </row>
    <row r="248" spans="1:52" ht="65" customHeight="1">
      <c r="A248" s="81">
        <v>247</v>
      </c>
      <c r="B248" s="82" t="s">
        <v>4438</v>
      </c>
      <c r="C248" s="82" t="s">
        <v>269</v>
      </c>
      <c r="D248" s="82" t="s">
        <v>4439</v>
      </c>
      <c r="E248" s="82" t="s">
        <v>1551</v>
      </c>
      <c r="F248" s="82" t="s">
        <v>55</v>
      </c>
      <c r="G248" s="82" t="s">
        <v>129</v>
      </c>
      <c r="H248" s="82" t="s">
        <v>238</v>
      </c>
      <c r="I248" s="82" t="s">
        <v>995</v>
      </c>
      <c r="J248" s="82" t="s">
        <v>1497</v>
      </c>
      <c r="K248" s="82" t="s">
        <v>320</v>
      </c>
      <c r="L248" s="82" t="s">
        <v>4440</v>
      </c>
      <c r="M248" s="82" t="s">
        <v>4441</v>
      </c>
      <c r="N248" s="82"/>
      <c r="O248" s="82" t="s">
        <v>1681</v>
      </c>
      <c r="P248" s="82" t="s">
        <v>61</v>
      </c>
      <c r="Q248" s="82" t="s">
        <v>84</v>
      </c>
      <c r="R248" s="82" t="s">
        <v>1748</v>
      </c>
      <c r="S248" s="82" t="s">
        <v>64</v>
      </c>
      <c r="T248" s="82" t="s">
        <v>64</v>
      </c>
      <c r="U248" s="82" t="s">
        <v>64</v>
      </c>
      <c r="V248" s="82" t="s">
        <v>64</v>
      </c>
      <c r="W248" s="82" t="s">
        <v>65</v>
      </c>
      <c r="X248" s="82" t="s">
        <v>65</v>
      </c>
      <c r="Y248" s="82" t="s">
        <v>64</v>
      </c>
      <c r="Z248" s="82" t="s">
        <v>65</v>
      </c>
      <c r="AA248" s="82" t="s">
        <v>64</v>
      </c>
      <c r="AB248" s="82" t="s">
        <v>66</v>
      </c>
      <c r="AC248" s="82" t="s">
        <v>104</v>
      </c>
      <c r="AD248" s="82" t="s">
        <v>88</v>
      </c>
      <c r="AE248" s="82" t="s">
        <v>64</v>
      </c>
      <c r="AF248" s="82" t="s">
        <v>64</v>
      </c>
      <c r="AG248" s="82" t="s">
        <v>65</v>
      </c>
      <c r="AH248" s="82" t="s">
        <v>65</v>
      </c>
      <c r="AI248" s="82" t="s">
        <v>89</v>
      </c>
      <c r="AJ248" s="82" t="s">
        <v>65</v>
      </c>
      <c r="AK248" s="82" t="s">
        <v>65</v>
      </c>
      <c r="AL248" s="82" t="s">
        <v>65</v>
      </c>
      <c r="AM248" s="82" t="s">
        <v>64</v>
      </c>
      <c r="AN248" s="82" t="s">
        <v>65</v>
      </c>
      <c r="AO248" s="82" t="s">
        <v>4442</v>
      </c>
      <c r="AP248" s="82" t="s">
        <v>4443</v>
      </c>
      <c r="AQ248" s="82" t="s">
        <v>4444</v>
      </c>
      <c r="AR248" s="82" t="s">
        <v>4445</v>
      </c>
      <c r="AS248" s="82" t="s">
        <v>136</v>
      </c>
      <c r="AT248" s="82"/>
      <c r="AU248" s="82" t="s">
        <v>65</v>
      </c>
      <c r="AV248" s="82" t="s">
        <v>1764</v>
      </c>
      <c r="AW248" s="82" t="s">
        <v>65</v>
      </c>
      <c r="AX248" s="82"/>
      <c r="AY248" s="82" t="s">
        <v>4446</v>
      </c>
      <c r="AZ248" s="84" t="s">
        <v>4447</v>
      </c>
    </row>
    <row r="249" spans="1:52" ht="65" customHeight="1">
      <c r="A249" s="81">
        <v>248</v>
      </c>
      <c r="B249" s="82" t="s">
        <v>4448</v>
      </c>
      <c r="C249" s="82" t="s">
        <v>822</v>
      </c>
      <c r="D249" s="82" t="s">
        <v>4449</v>
      </c>
      <c r="E249" s="82" t="s">
        <v>1567</v>
      </c>
      <c r="F249" s="82" t="s">
        <v>236</v>
      </c>
      <c r="G249" s="82" t="s">
        <v>753</v>
      </c>
      <c r="H249" s="82" t="s">
        <v>222</v>
      </c>
      <c r="I249" s="82" t="s">
        <v>1736</v>
      </c>
      <c r="J249" s="82" t="s">
        <v>1497</v>
      </c>
      <c r="K249" s="82" t="s">
        <v>248</v>
      </c>
      <c r="L249" s="82" t="s">
        <v>4450</v>
      </c>
      <c r="M249" s="82" t="s">
        <v>4451</v>
      </c>
      <c r="N249" s="82"/>
      <c r="O249" s="82"/>
      <c r="P249" s="82"/>
      <c r="Q249" s="82"/>
      <c r="R249" s="82"/>
      <c r="S249" s="82"/>
      <c r="T249" s="82"/>
      <c r="U249" s="82"/>
      <c r="V249" s="82"/>
      <c r="W249" s="82"/>
      <c r="X249" s="82"/>
      <c r="Y249" s="82"/>
      <c r="Z249" s="82"/>
      <c r="AA249" s="82"/>
      <c r="AB249" s="82" t="s">
        <v>66</v>
      </c>
      <c r="AC249" s="82" t="s">
        <v>67</v>
      </c>
      <c r="AD249" s="82" t="s">
        <v>68</v>
      </c>
      <c r="AE249" s="82" t="s">
        <v>64</v>
      </c>
      <c r="AF249" s="82" t="s">
        <v>65</v>
      </c>
      <c r="AG249" s="82" t="s">
        <v>65</v>
      </c>
      <c r="AH249" s="82"/>
      <c r="AI249" s="82" t="s">
        <v>69</v>
      </c>
      <c r="AJ249" s="82" t="s">
        <v>65</v>
      </c>
      <c r="AK249" s="82" t="s">
        <v>65</v>
      </c>
      <c r="AL249" s="82" t="s">
        <v>65</v>
      </c>
      <c r="AM249" s="82" t="s">
        <v>64</v>
      </c>
      <c r="AN249" s="82" t="s">
        <v>65</v>
      </c>
      <c r="AO249" s="82"/>
      <c r="AP249" s="82"/>
      <c r="AQ249" s="82" t="s">
        <v>4452</v>
      </c>
      <c r="AR249" s="82" t="s">
        <v>4453</v>
      </c>
      <c r="AS249" s="82" t="s">
        <v>136</v>
      </c>
      <c r="AT249" s="82"/>
      <c r="AU249" s="82" t="s">
        <v>65</v>
      </c>
      <c r="AV249" s="82"/>
      <c r="AW249" s="82"/>
      <c r="AX249" s="82"/>
      <c r="AY249" s="82" t="s">
        <v>4454</v>
      </c>
      <c r="AZ249" s="84" t="s">
        <v>4455</v>
      </c>
    </row>
    <row r="250" spans="1:52" ht="65" customHeight="1">
      <c r="A250" s="81">
        <v>249</v>
      </c>
      <c r="B250" s="82" t="s">
        <v>4456</v>
      </c>
      <c r="C250" s="82" t="s">
        <v>822</v>
      </c>
      <c r="D250" s="82" t="s">
        <v>4457</v>
      </c>
      <c r="E250" s="82" t="s">
        <v>1495</v>
      </c>
      <c r="F250" s="82" t="s">
        <v>236</v>
      </c>
      <c r="G250" s="82" t="s">
        <v>753</v>
      </c>
      <c r="H250" s="82" t="s">
        <v>222</v>
      </c>
      <c r="I250" s="82" t="s">
        <v>199</v>
      </c>
      <c r="J250" s="82" t="s">
        <v>1497</v>
      </c>
      <c r="K250" s="82" t="s">
        <v>320</v>
      </c>
      <c r="L250" s="82" t="s">
        <v>4458</v>
      </c>
      <c r="M250" s="82" t="s">
        <v>4459</v>
      </c>
      <c r="N250" s="82"/>
      <c r="O250" s="82"/>
      <c r="P250" s="82"/>
      <c r="Q250" s="82"/>
      <c r="R250" s="82"/>
      <c r="S250" s="82"/>
      <c r="T250" s="82"/>
      <c r="U250" s="82"/>
      <c r="V250" s="82"/>
      <c r="W250" s="82"/>
      <c r="X250" s="82"/>
      <c r="Y250" s="82"/>
      <c r="Z250" s="82"/>
      <c r="AA250" s="82"/>
      <c r="AB250" s="82" t="s">
        <v>1771</v>
      </c>
      <c r="AC250" s="82" t="s">
        <v>67</v>
      </c>
      <c r="AD250" s="82" t="s">
        <v>88</v>
      </c>
      <c r="AE250" s="82" t="s">
        <v>64</v>
      </c>
      <c r="AF250" s="82" t="s">
        <v>64</v>
      </c>
      <c r="AG250" s="82" t="s">
        <v>65</v>
      </c>
      <c r="AH250" s="82"/>
      <c r="AI250" s="82" t="s">
        <v>69</v>
      </c>
      <c r="AJ250" s="82" t="s">
        <v>65</v>
      </c>
      <c r="AK250" s="82" t="s">
        <v>64</v>
      </c>
      <c r="AL250" s="82" t="s">
        <v>64</v>
      </c>
      <c r="AM250" s="82" t="s">
        <v>64</v>
      </c>
      <c r="AN250" s="82" t="s">
        <v>65</v>
      </c>
      <c r="AO250" s="82"/>
      <c r="AP250" s="82"/>
      <c r="AQ250" s="82" t="s">
        <v>4460</v>
      </c>
      <c r="AR250" s="82" t="s">
        <v>2339</v>
      </c>
      <c r="AS250" s="82" t="s">
        <v>65</v>
      </c>
      <c r="AT250" s="82"/>
      <c r="AU250" s="82" t="s">
        <v>65</v>
      </c>
      <c r="AV250" s="82"/>
      <c r="AW250" s="82"/>
      <c r="AX250" s="82"/>
      <c r="AY250" s="82" t="s">
        <v>4461</v>
      </c>
      <c r="AZ250" s="84" t="s">
        <v>4462</v>
      </c>
    </row>
    <row r="251" spans="1:52" ht="65" customHeight="1">
      <c r="A251" s="81">
        <v>250</v>
      </c>
      <c r="B251" s="82" t="s">
        <v>4463</v>
      </c>
      <c r="C251" s="82" t="s">
        <v>751</v>
      </c>
      <c r="D251" s="82" t="s">
        <v>4464</v>
      </c>
      <c r="E251" s="82" t="s">
        <v>1526</v>
      </c>
      <c r="F251" s="82" t="s">
        <v>236</v>
      </c>
      <c r="G251" s="82" t="s">
        <v>753</v>
      </c>
      <c r="H251" s="82" t="s">
        <v>222</v>
      </c>
      <c r="I251" s="82" t="s">
        <v>1263</v>
      </c>
      <c r="J251" s="82" t="s">
        <v>1497</v>
      </c>
      <c r="K251" s="82" t="s">
        <v>248</v>
      </c>
      <c r="L251" s="82" t="s">
        <v>4465</v>
      </c>
      <c r="M251" s="82" t="s">
        <v>4466</v>
      </c>
      <c r="N251" s="82"/>
      <c r="O251" s="82"/>
      <c r="P251" s="82"/>
      <c r="Q251" s="82"/>
      <c r="R251" s="82"/>
      <c r="S251" s="82"/>
      <c r="T251" s="82"/>
      <c r="U251" s="82"/>
      <c r="V251" s="82"/>
      <c r="W251" s="82"/>
      <c r="X251" s="82"/>
      <c r="Y251" s="82"/>
      <c r="Z251" s="82"/>
      <c r="AA251" s="82"/>
      <c r="AB251" s="82" t="s">
        <v>66</v>
      </c>
      <c r="AC251" s="82" t="s">
        <v>67</v>
      </c>
      <c r="AD251" s="82" t="s">
        <v>68</v>
      </c>
      <c r="AE251" s="82" t="s">
        <v>64</v>
      </c>
      <c r="AF251" s="82" t="s">
        <v>64</v>
      </c>
      <c r="AG251" s="82" t="s">
        <v>65</v>
      </c>
      <c r="AH251" s="82"/>
      <c r="AI251" s="82" t="s">
        <v>69</v>
      </c>
      <c r="AJ251" s="82" t="s">
        <v>65</v>
      </c>
      <c r="AK251" s="82" t="s">
        <v>136</v>
      </c>
      <c r="AL251" s="82" t="s">
        <v>65</v>
      </c>
      <c r="AM251" s="82" t="s">
        <v>64</v>
      </c>
      <c r="AN251" s="82" t="s">
        <v>65</v>
      </c>
      <c r="AO251" s="82"/>
      <c r="AP251" s="82"/>
      <c r="AQ251" s="82" t="s">
        <v>4467</v>
      </c>
      <c r="AR251" s="82" t="s">
        <v>4468</v>
      </c>
      <c r="AS251" s="82" t="s">
        <v>136</v>
      </c>
      <c r="AT251" s="82"/>
      <c r="AU251" s="82" t="s">
        <v>65</v>
      </c>
      <c r="AV251" s="82"/>
      <c r="AW251" s="82"/>
      <c r="AX251" s="82"/>
      <c r="AY251" s="82" t="s">
        <v>4469</v>
      </c>
      <c r="AZ251" s="84" t="s">
        <v>4470</v>
      </c>
    </row>
    <row r="252" spans="1:52" ht="65" customHeight="1">
      <c r="A252" s="81">
        <v>251</v>
      </c>
      <c r="B252" s="82" t="s">
        <v>4471</v>
      </c>
      <c r="C252" s="82" t="s">
        <v>4472</v>
      </c>
      <c r="D252" s="82" t="s">
        <v>4473</v>
      </c>
      <c r="E252" s="82" t="s">
        <v>1495</v>
      </c>
      <c r="F252" s="82" t="s">
        <v>236</v>
      </c>
      <c r="G252" s="82" t="s">
        <v>237</v>
      </c>
      <c r="H252" s="82" t="s">
        <v>238</v>
      </c>
      <c r="I252" s="82" t="s">
        <v>1263</v>
      </c>
      <c r="J252" s="82" t="s">
        <v>1497</v>
      </c>
      <c r="K252" s="82" t="s">
        <v>248</v>
      </c>
      <c r="L252" s="82" t="s">
        <v>4474</v>
      </c>
      <c r="M252" s="82" t="s">
        <v>4475</v>
      </c>
      <c r="N252" s="82" t="s">
        <v>1495</v>
      </c>
      <c r="O252" s="82" t="s">
        <v>1747</v>
      </c>
      <c r="P252" s="82"/>
      <c r="Q252" s="82"/>
      <c r="R252" s="82"/>
      <c r="S252" s="82"/>
      <c r="T252" s="82"/>
      <c r="U252" s="82"/>
      <c r="V252" s="82"/>
      <c r="W252" s="82"/>
      <c r="X252" s="82"/>
      <c r="Y252" s="82"/>
      <c r="Z252" s="82"/>
      <c r="AA252" s="82"/>
      <c r="AB252" s="82" t="s">
        <v>66</v>
      </c>
      <c r="AC252" s="82" t="s">
        <v>87</v>
      </c>
      <c r="AD252" s="82" t="s">
        <v>68</v>
      </c>
      <c r="AE252" s="82" t="s">
        <v>64</v>
      </c>
      <c r="AF252" s="82" t="s">
        <v>64</v>
      </c>
      <c r="AG252" s="82" t="s">
        <v>65</v>
      </c>
      <c r="AH252" s="82"/>
      <c r="AI252" s="82" t="s">
        <v>69</v>
      </c>
      <c r="AJ252" s="82" t="s">
        <v>65</v>
      </c>
      <c r="AK252" s="82" t="s">
        <v>65</v>
      </c>
      <c r="AL252" s="82" t="s">
        <v>65</v>
      </c>
      <c r="AM252" s="82" t="s">
        <v>64</v>
      </c>
      <c r="AN252" s="82" t="s">
        <v>136</v>
      </c>
      <c r="AO252" s="82"/>
      <c r="AP252" s="82"/>
      <c r="AQ252" s="82" t="s">
        <v>4476</v>
      </c>
      <c r="AR252" s="82" t="s">
        <v>4477</v>
      </c>
      <c r="AS252" s="82" t="s">
        <v>136</v>
      </c>
      <c r="AT252" s="82"/>
      <c r="AU252" s="82" t="s">
        <v>65</v>
      </c>
      <c r="AV252" s="82"/>
      <c r="AW252" s="82"/>
      <c r="AX252" s="82"/>
      <c r="AY252" s="82" t="s">
        <v>4478</v>
      </c>
      <c r="AZ252" s="84" t="s">
        <v>4479</v>
      </c>
    </row>
    <row r="253" spans="1:52" ht="65" customHeight="1">
      <c r="A253" s="81">
        <v>252</v>
      </c>
      <c r="B253" s="82" t="s">
        <v>4480</v>
      </c>
      <c r="C253" s="82" t="s">
        <v>751</v>
      </c>
      <c r="D253" s="82" t="s">
        <v>4481</v>
      </c>
      <c r="E253" s="82" t="s">
        <v>1570</v>
      </c>
      <c r="F253" s="82" t="s">
        <v>236</v>
      </c>
      <c r="G253" s="82" t="s">
        <v>753</v>
      </c>
      <c r="H253" s="82" t="s">
        <v>222</v>
      </c>
      <c r="I253" s="82" t="s">
        <v>1263</v>
      </c>
      <c r="J253" s="82" t="s">
        <v>1497</v>
      </c>
      <c r="K253" s="82" t="s">
        <v>248</v>
      </c>
      <c r="L253" s="82" t="s">
        <v>4482</v>
      </c>
      <c r="M253" s="82" t="s">
        <v>4483</v>
      </c>
      <c r="N253" s="82"/>
      <c r="O253" s="82"/>
      <c r="P253" s="82"/>
      <c r="Q253" s="82"/>
      <c r="R253" s="82"/>
      <c r="S253" s="82"/>
      <c r="T253" s="82"/>
      <c r="U253" s="82"/>
      <c r="V253" s="82"/>
      <c r="W253" s="82"/>
      <c r="X253" s="82"/>
      <c r="Y253" s="82"/>
      <c r="Z253" s="82"/>
      <c r="AA253" s="82"/>
      <c r="AB253" s="82" t="s">
        <v>66</v>
      </c>
      <c r="AC253" s="82" t="s">
        <v>67</v>
      </c>
      <c r="AD253" s="82" t="s">
        <v>68</v>
      </c>
      <c r="AE253" s="82" t="s">
        <v>64</v>
      </c>
      <c r="AF253" s="82" t="s">
        <v>64</v>
      </c>
      <c r="AG253" s="82" t="s">
        <v>65</v>
      </c>
      <c r="AH253" s="82"/>
      <c r="AI253" s="82" t="s">
        <v>69</v>
      </c>
      <c r="AJ253" s="82" t="s">
        <v>65</v>
      </c>
      <c r="AK253" s="82" t="s">
        <v>65</v>
      </c>
      <c r="AL253" s="82" t="s">
        <v>65</v>
      </c>
      <c r="AM253" s="82" t="s">
        <v>64</v>
      </c>
      <c r="AN253" s="82" t="s">
        <v>65</v>
      </c>
      <c r="AO253" s="82"/>
      <c r="AP253" s="82"/>
      <c r="AQ253" s="82" t="s">
        <v>4484</v>
      </c>
      <c r="AR253" s="82" t="s">
        <v>1263</v>
      </c>
      <c r="AS253" s="82" t="s">
        <v>64</v>
      </c>
      <c r="AT253" s="82"/>
      <c r="AU253" s="82" t="s">
        <v>65</v>
      </c>
      <c r="AV253" s="82"/>
      <c r="AW253" s="82"/>
      <c r="AX253" s="82"/>
      <c r="AY253" s="82" t="s">
        <v>4485</v>
      </c>
      <c r="AZ253" s="84" t="s">
        <v>4486</v>
      </c>
    </row>
    <row r="254" spans="1:52" ht="65" customHeight="1">
      <c r="A254" s="81">
        <v>253</v>
      </c>
      <c r="B254" s="82" t="s">
        <v>4487</v>
      </c>
      <c r="C254" s="82" t="s">
        <v>751</v>
      </c>
      <c r="D254" s="82" t="s">
        <v>4488</v>
      </c>
      <c r="E254" s="82" t="s">
        <v>1587</v>
      </c>
      <c r="F254" s="82" t="s">
        <v>236</v>
      </c>
      <c r="G254" s="82" t="s">
        <v>593</v>
      </c>
      <c r="H254" s="82" t="s">
        <v>222</v>
      </c>
      <c r="I254" s="82" t="s">
        <v>617</v>
      </c>
      <c r="J254" s="82" t="s">
        <v>1497</v>
      </c>
      <c r="K254" s="82" t="s">
        <v>271</v>
      </c>
      <c r="L254" s="82" t="s">
        <v>4489</v>
      </c>
      <c r="M254" s="82" t="s">
        <v>4490</v>
      </c>
      <c r="N254" s="82"/>
      <c r="O254" s="82"/>
      <c r="P254" s="82"/>
      <c r="Q254" s="82"/>
      <c r="R254" s="82"/>
      <c r="S254" s="82"/>
      <c r="T254" s="82"/>
      <c r="U254" s="82"/>
      <c r="V254" s="82"/>
      <c r="W254" s="82"/>
      <c r="X254" s="82"/>
      <c r="Y254" s="82"/>
      <c r="Z254" s="82"/>
      <c r="AA254" s="82"/>
      <c r="AB254" s="82" t="s">
        <v>66</v>
      </c>
      <c r="AC254" s="82" t="s">
        <v>67</v>
      </c>
      <c r="AD254" s="82" t="s">
        <v>68</v>
      </c>
      <c r="AE254" s="82" t="s">
        <v>64</v>
      </c>
      <c r="AF254" s="82" t="s">
        <v>64</v>
      </c>
      <c r="AG254" s="82" t="s">
        <v>65</v>
      </c>
      <c r="AH254" s="82"/>
      <c r="AI254" s="82" t="s">
        <v>69</v>
      </c>
      <c r="AJ254" s="82" t="s">
        <v>65</v>
      </c>
      <c r="AK254" s="82" t="s">
        <v>65</v>
      </c>
      <c r="AL254" s="82" t="s">
        <v>65</v>
      </c>
      <c r="AM254" s="82" t="s">
        <v>64</v>
      </c>
      <c r="AN254" s="82" t="s">
        <v>65</v>
      </c>
      <c r="AO254" s="82"/>
      <c r="AP254" s="82"/>
      <c r="AQ254" s="82" t="s">
        <v>4491</v>
      </c>
      <c r="AR254" s="82" t="s">
        <v>617</v>
      </c>
      <c r="AS254" s="82" t="s">
        <v>64</v>
      </c>
      <c r="AT254" s="82"/>
      <c r="AU254" s="82" t="s">
        <v>65</v>
      </c>
      <c r="AV254" s="82"/>
      <c r="AW254" s="82"/>
      <c r="AX254" s="82"/>
      <c r="AY254" s="82" t="s">
        <v>4492</v>
      </c>
      <c r="AZ254" s="84" t="s">
        <v>4493</v>
      </c>
    </row>
    <row r="255" spans="1:52" ht="65" customHeight="1">
      <c r="A255" s="81">
        <v>254</v>
      </c>
      <c r="B255" s="82" t="s">
        <v>4494</v>
      </c>
      <c r="C255" s="82" t="s">
        <v>1656</v>
      </c>
      <c r="D255" s="82" t="s">
        <v>4495</v>
      </c>
      <c r="E255" s="82" t="s">
        <v>1567</v>
      </c>
      <c r="F255" s="82" t="s">
        <v>236</v>
      </c>
      <c r="G255" s="82" t="s">
        <v>593</v>
      </c>
      <c r="H255" s="82" t="s">
        <v>222</v>
      </c>
      <c r="I255" s="82" t="s">
        <v>4496</v>
      </c>
      <c r="J255" s="82" t="s">
        <v>4497</v>
      </c>
      <c r="K255" s="82" t="s">
        <v>4498</v>
      </c>
      <c r="L255" s="82" t="s">
        <v>4499</v>
      </c>
      <c r="M255" s="82" t="s">
        <v>4500</v>
      </c>
      <c r="N255" s="82"/>
      <c r="O255" s="82"/>
      <c r="P255" s="82"/>
      <c r="Q255" s="82"/>
      <c r="R255" s="82"/>
      <c r="S255" s="82"/>
      <c r="T255" s="82"/>
      <c r="U255" s="82"/>
      <c r="V255" s="82"/>
      <c r="W255" s="82"/>
      <c r="X255" s="82"/>
      <c r="Y255" s="82"/>
      <c r="Z255" s="82"/>
      <c r="AA255" s="82"/>
      <c r="AB255" s="82" t="s">
        <v>66</v>
      </c>
      <c r="AC255" s="82" t="s">
        <v>67</v>
      </c>
      <c r="AD255" s="82" t="s">
        <v>68</v>
      </c>
      <c r="AE255" s="82" t="s">
        <v>64</v>
      </c>
      <c r="AF255" s="82" t="s">
        <v>64</v>
      </c>
      <c r="AG255" s="82" t="s">
        <v>64</v>
      </c>
      <c r="AH255" s="82"/>
      <c r="AI255" s="82" t="s">
        <v>69</v>
      </c>
      <c r="AJ255" s="82" t="s">
        <v>65</v>
      </c>
      <c r="AK255" s="82" t="s">
        <v>65</v>
      </c>
      <c r="AL255" s="82" t="s">
        <v>65</v>
      </c>
      <c r="AM255" s="82" t="s">
        <v>64</v>
      </c>
      <c r="AN255" s="82" t="s">
        <v>65</v>
      </c>
      <c r="AO255" s="82"/>
      <c r="AP255" s="82"/>
      <c r="AQ255" s="82" t="s">
        <v>4501</v>
      </c>
      <c r="AR255" s="82" t="s">
        <v>2548</v>
      </c>
      <c r="AS255" s="82" t="s">
        <v>65</v>
      </c>
      <c r="AT255" s="82"/>
      <c r="AU255" s="82" t="s">
        <v>65</v>
      </c>
      <c r="AV255" s="82"/>
      <c r="AW255" s="82"/>
      <c r="AX255" s="82"/>
      <c r="AY255" s="82" t="s">
        <v>4502</v>
      </c>
      <c r="AZ255" s="84" t="s">
        <v>4503</v>
      </c>
    </row>
    <row r="256" spans="1:52" ht="65" customHeight="1">
      <c r="A256" s="81">
        <v>255</v>
      </c>
      <c r="B256" s="82" t="s">
        <v>4504</v>
      </c>
      <c r="C256" s="82" t="s">
        <v>751</v>
      </c>
      <c r="D256" s="82" t="s">
        <v>4505</v>
      </c>
      <c r="E256" s="82" t="s">
        <v>1587</v>
      </c>
      <c r="F256" s="82" t="s">
        <v>236</v>
      </c>
      <c r="G256" s="82" t="s">
        <v>753</v>
      </c>
      <c r="H256" s="82" t="s">
        <v>222</v>
      </c>
      <c r="I256" s="82" t="s">
        <v>1508</v>
      </c>
      <c r="J256" s="82" t="s">
        <v>1497</v>
      </c>
      <c r="K256" s="82" t="s">
        <v>320</v>
      </c>
      <c r="L256" s="82" t="s">
        <v>4506</v>
      </c>
      <c r="M256" s="82" t="s">
        <v>4507</v>
      </c>
      <c r="N256" s="82"/>
      <c r="O256" s="82"/>
      <c r="P256" s="82"/>
      <c r="Q256" s="82"/>
      <c r="R256" s="82"/>
      <c r="S256" s="82"/>
      <c r="T256" s="82"/>
      <c r="U256" s="82"/>
      <c r="V256" s="82"/>
      <c r="W256" s="82"/>
      <c r="X256" s="82"/>
      <c r="Y256" s="82"/>
      <c r="Z256" s="82"/>
      <c r="AA256" s="82"/>
      <c r="AB256" s="82" t="s">
        <v>66</v>
      </c>
      <c r="AC256" s="82" t="s">
        <v>67</v>
      </c>
      <c r="AD256" s="82" t="s">
        <v>68</v>
      </c>
      <c r="AE256" s="82" t="s">
        <v>64</v>
      </c>
      <c r="AF256" s="82" t="s">
        <v>64</v>
      </c>
      <c r="AG256" s="82" t="s">
        <v>65</v>
      </c>
      <c r="AH256" s="82"/>
      <c r="AI256" s="82" t="s">
        <v>69</v>
      </c>
      <c r="AJ256" s="82" t="s">
        <v>65</v>
      </c>
      <c r="AK256" s="82" t="s">
        <v>136</v>
      </c>
      <c r="AL256" s="82" t="s">
        <v>65</v>
      </c>
      <c r="AM256" s="82" t="s">
        <v>64</v>
      </c>
      <c r="AN256" s="82" t="s">
        <v>65</v>
      </c>
      <c r="AO256" s="82"/>
      <c r="AP256" s="82"/>
      <c r="AQ256" s="82" t="s">
        <v>4508</v>
      </c>
      <c r="AR256" s="82" t="s">
        <v>617</v>
      </c>
      <c r="AS256" s="82" t="s">
        <v>64</v>
      </c>
      <c r="AT256" s="82"/>
      <c r="AU256" s="82" t="s">
        <v>65</v>
      </c>
      <c r="AV256" s="82"/>
      <c r="AW256" s="82"/>
      <c r="AX256" s="82"/>
      <c r="AY256" s="82" t="s">
        <v>4509</v>
      </c>
      <c r="AZ256" s="84"/>
    </row>
    <row r="257" spans="1:52" ht="65" customHeight="1">
      <c r="A257" s="81">
        <v>256</v>
      </c>
      <c r="B257" s="82" t="s">
        <v>4510</v>
      </c>
      <c r="C257" s="82" t="s">
        <v>269</v>
      </c>
      <c r="D257" s="82" t="s">
        <v>4511</v>
      </c>
      <c r="E257" s="82" t="s">
        <v>1526</v>
      </c>
      <c r="F257" s="82" t="s">
        <v>55</v>
      </c>
      <c r="G257" s="82" t="s">
        <v>129</v>
      </c>
      <c r="H257" s="82" t="s">
        <v>238</v>
      </c>
      <c r="I257" s="82" t="s">
        <v>518</v>
      </c>
      <c r="J257" s="82" t="s">
        <v>1497</v>
      </c>
      <c r="K257" s="82" t="s">
        <v>223</v>
      </c>
      <c r="L257" s="82" t="s">
        <v>4512</v>
      </c>
      <c r="M257" s="82" t="s">
        <v>4513</v>
      </c>
      <c r="N257" s="82" t="s">
        <v>1640</v>
      </c>
      <c r="O257" s="82" t="s">
        <v>1681</v>
      </c>
      <c r="P257" s="82" t="s">
        <v>61</v>
      </c>
      <c r="Q257" s="82" t="s">
        <v>84</v>
      </c>
      <c r="R257" s="82" t="s">
        <v>1748</v>
      </c>
      <c r="S257" s="82" t="s">
        <v>64</v>
      </c>
      <c r="T257" s="82" t="s">
        <v>64</v>
      </c>
      <c r="U257" s="82" t="s">
        <v>64</v>
      </c>
      <c r="V257" s="82" t="s">
        <v>65</v>
      </c>
      <c r="W257" s="82" t="s">
        <v>65</v>
      </c>
      <c r="X257" s="82" t="s">
        <v>65</v>
      </c>
      <c r="Y257" s="82" t="s">
        <v>64</v>
      </c>
      <c r="Z257" s="82" t="s">
        <v>65</v>
      </c>
      <c r="AA257" s="82" t="s">
        <v>64</v>
      </c>
      <c r="AB257" s="82" t="s">
        <v>66</v>
      </c>
      <c r="AC257" s="82" t="s">
        <v>104</v>
      </c>
      <c r="AD257" s="82" t="s">
        <v>88</v>
      </c>
      <c r="AE257" s="82" t="s">
        <v>64</v>
      </c>
      <c r="AF257" s="82" t="s">
        <v>64</v>
      </c>
      <c r="AG257" s="82" t="s">
        <v>64</v>
      </c>
      <c r="AH257" s="82" t="s">
        <v>65</v>
      </c>
      <c r="AI257" s="82" t="s">
        <v>89</v>
      </c>
      <c r="AJ257" s="82" t="s">
        <v>65</v>
      </c>
      <c r="AK257" s="82" t="s">
        <v>65</v>
      </c>
      <c r="AL257" s="82" t="s">
        <v>65</v>
      </c>
      <c r="AM257" s="82" t="s">
        <v>64</v>
      </c>
      <c r="AN257" s="82" t="s">
        <v>65</v>
      </c>
      <c r="AO257" s="82" t="s">
        <v>4514</v>
      </c>
      <c r="AP257" s="82" t="s">
        <v>4515</v>
      </c>
      <c r="AQ257" s="82" t="s">
        <v>4516</v>
      </c>
      <c r="AR257" s="82" t="s">
        <v>518</v>
      </c>
      <c r="AS257" s="82" t="s">
        <v>64</v>
      </c>
      <c r="AT257" s="82"/>
      <c r="AU257" s="82" t="s">
        <v>65</v>
      </c>
      <c r="AV257" s="82" t="s">
        <v>1781</v>
      </c>
      <c r="AW257" s="82" t="s">
        <v>65</v>
      </c>
      <c r="AX257" s="82"/>
      <c r="AY257" s="82" t="s">
        <v>4517</v>
      </c>
      <c r="AZ257" s="84" t="s">
        <v>4518</v>
      </c>
    </row>
    <row r="258" spans="1:52" ht="65" customHeight="1">
      <c r="A258" s="81">
        <v>257</v>
      </c>
      <c r="B258" s="82" t="s">
        <v>4519</v>
      </c>
      <c r="C258" s="82" t="s">
        <v>751</v>
      </c>
      <c r="D258" s="82" t="s">
        <v>4520</v>
      </c>
      <c r="E258" s="82" t="s">
        <v>1495</v>
      </c>
      <c r="F258" s="82" t="s">
        <v>236</v>
      </c>
      <c r="G258" s="82" t="s">
        <v>753</v>
      </c>
      <c r="H258" s="82" t="s">
        <v>222</v>
      </c>
      <c r="I258" s="82" t="s">
        <v>617</v>
      </c>
      <c r="J258" s="82" t="s">
        <v>1497</v>
      </c>
      <c r="K258" s="82" t="s">
        <v>271</v>
      </c>
      <c r="L258" s="82" t="s">
        <v>4521</v>
      </c>
      <c r="M258" s="82" t="s">
        <v>4522</v>
      </c>
      <c r="N258" s="82" t="s">
        <v>1495</v>
      </c>
      <c r="O258" s="82" t="s">
        <v>1747</v>
      </c>
      <c r="P258" s="82"/>
      <c r="Q258" s="82"/>
      <c r="R258" s="82"/>
      <c r="S258" s="82"/>
      <c r="T258" s="82"/>
      <c r="U258" s="82"/>
      <c r="V258" s="82"/>
      <c r="W258" s="82"/>
      <c r="X258" s="82"/>
      <c r="Y258" s="82"/>
      <c r="Z258" s="82"/>
      <c r="AA258" s="82"/>
      <c r="AB258" s="82" t="s">
        <v>66</v>
      </c>
      <c r="AC258" s="82" t="s">
        <v>67</v>
      </c>
      <c r="AD258" s="82" t="s">
        <v>68</v>
      </c>
      <c r="AE258" s="82" t="s">
        <v>64</v>
      </c>
      <c r="AF258" s="82" t="s">
        <v>64</v>
      </c>
      <c r="AG258" s="82" t="s">
        <v>65</v>
      </c>
      <c r="AH258" s="82"/>
      <c r="AI258" s="82" t="s">
        <v>69</v>
      </c>
      <c r="AJ258" s="82" t="s">
        <v>65</v>
      </c>
      <c r="AK258" s="82" t="s">
        <v>65</v>
      </c>
      <c r="AL258" s="82" t="s">
        <v>65</v>
      </c>
      <c r="AM258" s="82" t="s">
        <v>64</v>
      </c>
      <c r="AN258" s="82" t="s">
        <v>65</v>
      </c>
      <c r="AO258" s="82"/>
      <c r="AP258" s="82"/>
      <c r="AQ258" s="82" t="s">
        <v>4523</v>
      </c>
      <c r="AR258" s="82" t="s">
        <v>617</v>
      </c>
      <c r="AS258" s="82" t="s">
        <v>64</v>
      </c>
      <c r="AT258" s="82"/>
      <c r="AU258" s="82" t="s">
        <v>65</v>
      </c>
      <c r="AV258" s="82"/>
      <c r="AW258" s="82"/>
      <c r="AX258" s="82"/>
      <c r="AY258" s="82" t="s">
        <v>4524</v>
      </c>
      <c r="AZ258" s="84" t="s">
        <v>4525</v>
      </c>
    </row>
    <row r="259" spans="1:52" ht="65" customHeight="1">
      <c r="A259" s="81">
        <v>258</v>
      </c>
      <c r="B259" s="82" t="s">
        <v>4526</v>
      </c>
      <c r="C259" s="82" t="s">
        <v>751</v>
      </c>
      <c r="D259" s="82" t="s">
        <v>4527</v>
      </c>
      <c r="E259" s="82" t="s">
        <v>1526</v>
      </c>
      <c r="F259" s="82" t="s">
        <v>236</v>
      </c>
      <c r="G259" s="82" t="s">
        <v>753</v>
      </c>
      <c r="H259" s="82" t="s">
        <v>222</v>
      </c>
      <c r="I259" s="82" t="s">
        <v>1263</v>
      </c>
      <c r="J259" s="82" t="s">
        <v>1497</v>
      </c>
      <c r="K259" s="82" t="s">
        <v>248</v>
      </c>
      <c r="L259" s="82" t="s">
        <v>4528</v>
      </c>
      <c r="M259" s="82" t="s">
        <v>4529</v>
      </c>
      <c r="N259" s="82"/>
      <c r="O259" s="82"/>
      <c r="P259" s="82"/>
      <c r="Q259" s="82"/>
      <c r="R259" s="82"/>
      <c r="S259" s="82"/>
      <c r="T259" s="82"/>
      <c r="U259" s="82"/>
      <c r="V259" s="82"/>
      <c r="W259" s="82"/>
      <c r="X259" s="82"/>
      <c r="Y259" s="82"/>
      <c r="Z259" s="82"/>
      <c r="AA259" s="82"/>
      <c r="AB259" s="82" t="s">
        <v>66</v>
      </c>
      <c r="AC259" s="82" t="s">
        <v>67</v>
      </c>
      <c r="AD259" s="82" t="s">
        <v>68</v>
      </c>
      <c r="AE259" s="82" t="s">
        <v>64</v>
      </c>
      <c r="AF259" s="82" t="s">
        <v>64</v>
      </c>
      <c r="AG259" s="82" t="s">
        <v>65</v>
      </c>
      <c r="AH259" s="82"/>
      <c r="AI259" s="82" t="s">
        <v>69</v>
      </c>
      <c r="AJ259" s="82" t="s">
        <v>65</v>
      </c>
      <c r="AK259" s="82" t="s">
        <v>65</v>
      </c>
      <c r="AL259" s="82" t="s">
        <v>65</v>
      </c>
      <c r="AM259" s="82" t="s">
        <v>64</v>
      </c>
      <c r="AN259" s="82" t="s">
        <v>136</v>
      </c>
      <c r="AO259" s="82"/>
      <c r="AP259" s="82"/>
      <c r="AQ259" s="82" t="s">
        <v>4530</v>
      </c>
      <c r="AR259" s="82" t="s">
        <v>1263</v>
      </c>
      <c r="AS259" s="82" t="s">
        <v>64</v>
      </c>
      <c r="AT259" s="82"/>
      <c r="AU259" s="82" t="s">
        <v>65</v>
      </c>
      <c r="AV259" s="82"/>
      <c r="AW259" s="82"/>
      <c r="AX259" s="82"/>
      <c r="AY259" s="82" t="s">
        <v>4531</v>
      </c>
      <c r="AZ259" s="84" t="s">
        <v>4532</v>
      </c>
    </row>
    <row r="260" spans="1:52" ht="65" customHeight="1">
      <c r="A260" s="81">
        <v>259</v>
      </c>
      <c r="B260" s="82" t="s">
        <v>4533</v>
      </c>
      <c r="C260" s="82" t="s">
        <v>4534</v>
      </c>
      <c r="D260" s="82" t="s">
        <v>4535</v>
      </c>
      <c r="E260" s="82" t="s">
        <v>1570</v>
      </c>
      <c r="F260" s="82" t="s">
        <v>236</v>
      </c>
      <c r="G260" s="82" t="s">
        <v>807</v>
      </c>
      <c r="H260" s="82" t="s">
        <v>222</v>
      </c>
      <c r="I260" s="82" t="s">
        <v>518</v>
      </c>
      <c r="J260" s="82" t="s">
        <v>1497</v>
      </c>
      <c r="K260" s="82" t="s">
        <v>223</v>
      </c>
      <c r="L260" s="82" t="s">
        <v>4536</v>
      </c>
      <c r="M260" s="82" t="s">
        <v>4537</v>
      </c>
      <c r="N260" s="82"/>
      <c r="O260" s="82"/>
      <c r="P260" s="82"/>
      <c r="Q260" s="82"/>
      <c r="R260" s="82"/>
      <c r="S260" s="82"/>
      <c r="T260" s="82"/>
      <c r="U260" s="82"/>
      <c r="V260" s="82"/>
      <c r="W260" s="82"/>
      <c r="X260" s="82"/>
      <c r="Y260" s="82"/>
      <c r="Z260" s="82"/>
      <c r="AA260" s="82"/>
      <c r="AB260" s="82" t="s">
        <v>66</v>
      </c>
      <c r="AC260" s="82" t="s">
        <v>67</v>
      </c>
      <c r="AD260" s="82" t="s">
        <v>68</v>
      </c>
      <c r="AE260" s="82" t="s">
        <v>65</v>
      </c>
      <c r="AF260" s="82" t="s">
        <v>64</v>
      </c>
      <c r="AG260" s="82" t="s">
        <v>65</v>
      </c>
      <c r="AH260" s="82"/>
      <c r="AI260" s="82" t="s">
        <v>89</v>
      </c>
      <c r="AJ260" s="82" t="s">
        <v>65</v>
      </c>
      <c r="AK260" s="82" t="s">
        <v>65</v>
      </c>
      <c r="AL260" s="82" t="s">
        <v>65</v>
      </c>
      <c r="AM260" s="82" t="s">
        <v>65</v>
      </c>
      <c r="AN260" s="82" t="s">
        <v>65</v>
      </c>
      <c r="AO260" s="82"/>
      <c r="AP260" s="82"/>
      <c r="AQ260" s="82" t="s">
        <v>4538</v>
      </c>
      <c r="AR260" s="82" t="s">
        <v>4539</v>
      </c>
      <c r="AS260" s="82" t="s">
        <v>64</v>
      </c>
      <c r="AT260" s="82"/>
      <c r="AU260" s="82" t="s">
        <v>65</v>
      </c>
      <c r="AV260" s="82"/>
      <c r="AW260" s="82"/>
      <c r="AX260" s="82"/>
      <c r="AY260" s="82" t="s">
        <v>4540</v>
      </c>
      <c r="AZ260" s="84" t="s">
        <v>4541</v>
      </c>
    </row>
    <row r="261" spans="1:52" ht="65" customHeight="1">
      <c r="A261" s="81">
        <v>260</v>
      </c>
      <c r="B261" s="82" t="s">
        <v>4542</v>
      </c>
      <c r="C261" s="82" t="s">
        <v>822</v>
      </c>
      <c r="D261" s="82" t="s">
        <v>4543</v>
      </c>
      <c r="E261" s="82" t="s">
        <v>1517</v>
      </c>
      <c r="F261" s="82" t="s">
        <v>236</v>
      </c>
      <c r="G261" s="82" t="s">
        <v>753</v>
      </c>
      <c r="H261" s="82" t="s">
        <v>238</v>
      </c>
      <c r="I261" s="82" t="s">
        <v>1263</v>
      </c>
      <c r="J261" s="82" t="s">
        <v>1497</v>
      </c>
      <c r="K261" s="82" t="s">
        <v>248</v>
      </c>
      <c r="L261" s="82" t="s">
        <v>4544</v>
      </c>
      <c r="M261" s="82" t="s">
        <v>4545</v>
      </c>
      <c r="N261" s="82"/>
      <c r="O261" s="82"/>
      <c r="P261" s="82"/>
      <c r="Q261" s="82"/>
      <c r="R261" s="82"/>
      <c r="S261" s="82"/>
      <c r="T261" s="82"/>
      <c r="U261" s="82"/>
      <c r="V261" s="82"/>
      <c r="W261" s="82"/>
      <c r="X261" s="82"/>
      <c r="Y261" s="82"/>
      <c r="Z261" s="82"/>
      <c r="AA261" s="82"/>
      <c r="AB261" s="82" t="s">
        <v>66</v>
      </c>
      <c r="AC261" s="82" t="s">
        <v>67</v>
      </c>
      <c r="AD261" s="82" t="s">
        <v>68</v>
      </c>
      <c r="AE261" s="82" t="s">
        <v>64</v>
      </c>
      <c r="AF261" s="82" t="s">
        <v>64</v>
      </c>
      <c r="AG261" s="82" t="s">
        <v>65</v>
      </c>
      <c r="AH261" s="82"/>
      <c r="AI261" s="82" t="s">
        <v>69</v>
      </c>
      <c r="AJ261" s="82" t="s">
        <v>65</v>
      </c>
      <c r="AK261" s="82" t="s">
        <v>65</v>
      </c>
      <c r="AL261" s="82" t="s">
        <v>65</v>
      </c>
      <c r="AM261" s="82" t="s">
        <v>64</v>
      </c>
      <c r="AN261" s="82" t="s">
        <v>136</v>
      </c>
      <c r="AO261" s="82"/>
      <c r="AP261" s="82"/>
      <c r="AQ261" s="82" t="s">
        <v>4546</v>
      </c>
      <c r="AR261" s="82" t="s">
        <v>1263</v>
      </c>
      <c r="AS261" s="82" t="s">
        <v>64</v>
      </c>
      <c r="AT261" s="82"/>
      <c r="AU261" s="82" t="s">
        <v>65</v>
      </c>
      <c r="AV261" s="82"/>
      <c r="AW261" s="82"/>
      <c r="AX261" s="82"/>
      <c r="AY261" s="82" t="s">
        <v>4547</v>
      </c>
      <c r="AZ261" s="84" t="s">
        <v>4548</v>
      </c>
    </row>
    <row r="262" spans="1:52" ht="65" customHeight="1">
      <c r="A262" s="81">
        <v>261</v>
      </c>
      <c r="B262" s="82" t="s">
        <v>4549</v>
      </c>
      <c r="C262" s="82" t="s">
        <v>751</v>
      </c>
      <c r="D262" s="82" t="s">
        <v>4550</v>
      </c>
      <c r="E262" s="82" t="s">
        <v>1835</v>
      </c>
      <c r="F262" s="82" t="s">
        <v>236</v>
      </c>
      <c r="G262" s="82" t="s">
        <v>753</v>
      </c>
      <c r="H262" s="82" t="s">
        <v>222</v>
      </c>
      <c r="I262" s="82" t="s">
        <v>873</v>
      </c>
      <c r="J262" s="82" t="s">
        <v>1497</v>
      </c>
      <c r="K262" s="82" t="s">
        <v>320</v>
      </c>
      <c r="L262" s="82" t="s">
        <v>4551</v>
      </c>
      <c r="M262" s="82" t="s">
        <v>4552</v>
      </c>
      <c r="N262" s="82"/>
      <c r="O262" s="82"/>
      <c r="P262" s="82"/>
      <c r="Q262" s="82"/>
      <c r="R262" s="82"/>
      <c r="S262" s="82"/>
      <c r="T262" s="82"/>
      <c r="U262" s="82"/>
      <c r="V262" s="82"/>
      <c r="W262" s="82"/>
      <c r="X262" s="82"/>
      <c r="Y262" s="82"/>
      <c r="Z262" s="82"/>
      <c r="AA262" s="82"/>
      <c r="AB262" s="82" t="s">
        <v>66</v>
      </c>
      <c r="AC262" s="82" t="s">
        <v>67</v>
      </c>
      <c r="AD262" s="82" t="s">
        <v>68</v>
      </c>
      <c r="AE262" s="82" t="s">
        <v>64</v>
      </c>
      <c r="AF262" s="82" t="s">
        <v>64</v>
      </c>
      <c r="AG262" s="82" t="s">
        <v>65</v>
      </c>
      <c r="AH262" s="82"/>
      <c r="AI262" s="82" t="s">
        <v>69</v>
      </c>
      <c r="AJ262" s="82" t="s">
        <v>65</v>
      </c>
      <c r="AK262" s="82" t="s">
        <v>65</v>
      </c>
      <c r="AL262" s="82" t="s">
        <v>65</v>
      </c>
      <c r="AM262" s="82" t="s">
        <v>64</v>
      </c>
      <c r="AN262" s="82" t="s">
        <v>65</v>
      </c>
      <c r="AO262" s="82"/>
      <c r="AP262" s="82"/>
      <c r="AQ262" s="82" t="s">
        <v>4553</v>
      </c>
      <c r="AR262" s="82" t="s">
        <v>873</v>
      </c>
      <c r="AS262" s="82" t="s">
        <v>64</v>
      </c>
      <c r="AT262" s="82"/>
      <c r="AU262" s="82" t="s">
        <v>65</v>
      </c>
      <c r="AV262" s="82"/>
      <c r="AW262" s="82"/>
      <c r="AX262" s="82"/>
      <c r="AY262" s="82" t="s">
        <v>4554</v>
      </c>
      <c r="AZ262" s="84" t="s">
        <v>4555</v>
      </c>
    </row>
    <row r="263" spans="1:52" ht="65" customHeight="1">
      <c r="A263" s="81">
        <v>262</v>
      </c>
      <c r="B263" s="82" t="s">
        <v>4556</v>
      </c>
      <c r="C263" s="82" t="s">
        <v>1185</v>
      </c>
      <c r="D263" s="82" t="s">
        <v>4557</v>
      </c>
      <c r="E263" s="82" t="s">
        <v>1551</v>
      </c>
      <c r="F263" s="82" t="s">
        <v>236</v>
      </c>
      <c r="G263" s="82" t="s">
        <v>807</v>
      </c>
      <c r="H263" s="82" t="s">
        <v>238</v>
      </c>
      <c r="I263" s="82" t="s">
        <v>255</v>
      </c>
      <c r="J263" s="82" t="s">
        <v>1497</v>
      </c>
      <c r="K263" s="82" t="s">
        <v>248</v>
      </c>
      <c r="L263" s="82" t="s">
        <v>4558</v>
      </c>
      <c r="M263" s="82" t="s">
        <v>4559</v>
      </c>
      <c r="N263" s="82"/>
      <c r="O263" s="82"/>
      <c r="P263" s="82"/>
      <c r="Q263" s="82"/>
      <c r="R263" s="82"/>
      <c r="S263" s="82"/>
      <c r="T263" s="82"/>
      <c r="U263" s="82"/>
      <c r="V263" s="82"/>
      <c r="W263" s="82"/>
      <c r="X263" s="82"/>
      <c r="Y263" s="82"/>
      <c r="Z263" s="82"/>
      <c r="AA263" s="82"/>
      <c r="AB263" s="82" t="s">
        <v>66</v>
      </c>
      <c r="AC263" s="82" t="s">
        <v>67</v>
      </c>
      <c r="AD263" s="82" t="s">
        <v>68</v>
      </c>
      <c r="AE263" s="82" t="s">
        <v>64</v>
      </c>
      <c r="AF263" s="82" t="s">
        <v>64</v>
      </c>
      <c r="AG263" s="82" t="s">
        <v>65</v>
      </c>
      <c r="AH263" s="82"/>
      <c r="AI263" s="82" t="s">
        <v>89</v>
      </c>
      <c r="AJ263" s="82" t="s">
        <v>65</v>
      </c>
      <c r="AK263" s="82" t="s">
        <v>65</v>
      </c>
      <c r="AL263" s="82" t="s">
        <v>65</v>
      </c>
      <c r="AM263" s="82" t="s">
        <v>65</v>
      </c>
      <c r="AN263" s="82" t="s">
        <v>65</v>
      </c>
      <c r="AO263" s="82"/>
      <c r="AP263" s="82"/>
      <c r="AQ263" s="82" t="s">
        <v>4560</v>
      </c>
      <c r="AR263" s="82" t="s">
        <v>2966</v>
      </c>
      <c r="AS263" s="82" t="s">
        <v>65</v>
      </c>
      <c r="AT263" s="82"/>
      <c r="AU263" s="82" t="s">
        <v>65</v>
      </c>
      <c r="AV263" s="82"/>
      <c r="AW263" s="82"/>
      <c r="AX263" s="82"/>
      <c r="AY263" s="82" t="s">
        <v>4561</v>
      </c>
      <c r="AZ263" s="84" t="s">
        <v>4562</v>
      </c>
    </row>
    <row r="264" spans="1:52" ht="65" customHeight="1">
      <c r="A264" s="81">
        <v>263</v>
      </c>
      <c r="B264" s="82" t="s">
        <v>4563</v>
      </c>
      <c r="C264" s="82" t="s">
        <v>1734</v>
      </c>
      <c r="D264" s="82" t="s">
        <v>4564</v>
      </c>
      <c r="E264" s="82" t="s">
        <v>1559</v>
      </c>
      <c r="F264" s="82" t="s">
        <v>236</v>
      </c>
      <c r="G264" s="82" t="s">
        <v>237</v>
      </c>
      <c r="H264" s="82" t="s">
        <v>238</v>
      </c>
      <c r="I264" s="82" t="s">
        <v>1263</v>
      </c>
      <c r="J264" s="82" t="s">
        <v>1497</v>
      </c>
      <c r="K264" s="82" t="s">
        <v>248</v>
      </c>
      <c r="L264" s="82" t="s">
        <v>4565</v>
      </c>
      <c r="M264" s="82" t="s">
        <v>4566</v>
      </c>
      <c r="N264" s="82"/>
      <c r="O264" s="82"/>
      <c r="P264" s="82"/>
      <c r="Q264" s="82"/>
      <c r="R264" s="82"/>
      <c r="S264" s="82"/>
      <c r="T264" s="82"/>
      <c r="U264" s="82"/>
      <c r="V264" s="82"/>
      <c r="W264" s="82"/>
      <c r="X264" s="82"/>
      <c r="Y264" s="82"/>
      <c r="Z264" s="82"/>
      <c r="AA264" s="82"/>
      <c r="AB264" s="82" t="s">
        <v>66</v>
      </c>
      <c r="AC264" s="82" t="s">
        <v>67</v>
      </c>
      <c r="AD264" s="82" t="s">
        <v>68</v>
      </c>
      <c r="AE264" s="82" t="s">
        <v>65</v>
      </c>
      <c r="AF264" s="82" t="s">
        <v>65</v>
      </c>
      <c r="AG264" s="82" t="s">
        <v>65</v>
      </c>
      <c r="AH264" s="82"/>
      <c r="AI264" s="82" t="s">
        <v>89</v>
      </c>
      <c r="AJ264" s="82" t="s">
        <v>65</v>
      </c>
      <c r="AK264" s="82" t="s">
        <v>65</v>
      </c>
      <c r="AL264" s="82" t="s">
        <v>65</v>
      </c>
      <c r="AM264" s="82" t="s">
        <v>65</v>
      </c>
      <c r="AN264" s="82" t="s">
        <v>65</v>
      </c>
      <c r="AO264" s="82"/>
      <c r="AP264" s="82"/>
      <c r="AQ264" s="82" t="s">
        <v>4567</v>
      </c>
      <c r="AR264" s="82" t="s">
        <v>4568</v>
      </c>
      <c r="AS264" s="82" t="s">
        <v>65</v>
      </c>
      <c r="AT264" s="82"/>
      <c r="AU264" s="82" t="s">
        <v>64</v>
      </c>
      <c r="AV264" s="82"/>
      <c r="AW264" s="82"/>
      <c r="AX264" s="82"/>
      <c r="AY264" s="82" t="s">
        <v>4569</v>
      </c>
      <c r="AZ264" s="84" t="s">
        <v>578</v>
      </c>
    </row>
    <row r="265" spans="1:52" ht="65" customHeight="1">
      <c r="A265" s="81">
        <v>264</v>
      </c>
      <c r="B265" s="82" t="s">
        <v>4570</v>
      </c>
      <c r="C265" s="82" t="s">
        <v>1460</v>
      </c>
      <c r="D265" s="82" t="s">
        <v>4571</v>
      </c>
      <c r="E265" s="82" t="s">
        <v>1495</v>
      </c>
      <c r="F265" s="82" t="s">
        <v>236</v>
      </c>
      <c r="G265" s="82" t="s">
        <v>1369</v>
      </c>
      <c r="H265" s="82" t="s">
        <v>238</v>
      </c>
      <c r="I265" s="82" t="s">
        <v>1263</v>
      </c>
      <c r="J265" s="82" t="s">
        <v>1497</v>
      </c>
      <c r="K265" s="82" t="s">
        <v>248</v>
      </c>
      <c r="L265" s="82" t="s">
        <v>4572</v>
      </c>
      <c r="M265" s="82" t="s">
        <v>4573</v>
      </c>
      <c r="N265" s="82"/>
      <c r="O265" s="82"/>
      <c r="P265" s="82"/>
      <c r="Q265" s="82"/>
      <c r="R265" s="82"/>
      <c r="S265" s="82"/>
      <c r="T265" s="82"/>
      <c r="U265" s="82"/>
      <c r="V265" s="82"/>
      <c r="W265" s="82"/>
      <c r="X265" s="82"/>
      <c r="Y265" s="82"/>
      <c r="Z265" s="82"/>
      <c r="AA265" s="82"/>
      <c r="AB265" s="82" t="s">
        <v>66</v>
      </c>
      <c r="AC265" s="82" t="s">
        <v>67</v>
      </c>
      <c r="AD265" s="82" t="s">
        <v>68</v>
      </c>
      <c r="AE265" s="82" t="s">
        <v>65</v>
      </c>
      <c r="AF265" s="82" t="s">
        <v>65</v>
      </c>
      <c r="AG265" s="82" t="s">
        <v>65</v>
      </c>
      <c r="AH265" s="82"/>
      <c r="AI265" s="82" t="s">
        <v>89</v>
      </c>
      <c r="AJ265" s="82" t="s">
        <v>65</v>
      </c>
      <c r="AK265" s="82" t="s">
        <v>65</v>
      </c>
      <c r="AL265" s="82" t="s">
        <v>65</v>
      </c>
      <c r="AM265" s="82" t="s">
        <v>64</v>
      </c>
      <c r="AN265" s="82" t="s">
        <v>65</v>
      </c>
      <c r="AO265" s="82"/>
      <c r="AP265" s="82"/>
      <c r="AQ265" s="82" t="s">
        <v>4574</v>
      </c>
      <c r="AR265" s="82" t="s">
        <v>1263</v>
      </c>
      <c r="AS265" s="82" t="s">
        <v>64</v>
      </c>
      <c r="AT265" s="82"/>
      <c r="AU265" s="82" t="s">
        <v>65</v>
      </c>
      <c r="AV265" s="82"/>
      <c r="AW265" s="82"/>
      <c r="AX265" s="82"/>
      <c r="AY265" s="82" t="s">
        <v>4575</v>
      </c>
      <c r="AZ265" s="84" t="s">
        <v>4576</v>
      </c>
    </row>
    <row r="266" spans="1:52" ht="65" customHeight="1">
      <c r="A266" s="81">
        <v>265</v>
      </c>
      <c r="B266" s="82" t="s">
        <v>4577</v>
      </c>
      <c r="C266" s="82" t="s">
        <v>294</v>
      </c>
      <c r="D266" s="82" t="s">
        <v>4578</v>
      </c>
      <c r="E266" s="82" t="s">
        <v>1544</v>
      </c>
      <c r="F266" s="82" t="s">
        <v>236</v>
      </c>
      <c r="G266" s="82" t="s">
        <v>237</v>
      </c>
      <c r="H266" s="82" t="s">
        <v>238</v>
      </c>
      <c r="I266" s="82" t="s">
        <v>2292</v>
      </c>
      <c r="J266" s="82" t="s">
        <v>1497</v>
      </c>
      <c r="K266" s="82" t="s">
        <v>248</v>
      </c>
      <c r="L266" s="82" t="s">
        <v>4579</v>
      </c>
      <c r="M266" s="82" t="s">
        <v>4580</v>
      </c>
      <c r="N266" s="82" t="s">
        <v>1567</v>
      </c>
      <c r="O266" s="82" t="s">
        <v>1571</v>
      </c>
      <c r="P266" s="82"/>
      <c r="Q266" s="82"/>
      <c r="R266" s="82"/>
      <c r="S266" s="82"/>
      <c r="T266" s="82"/>
      <c r="U266" s="82"/>
      <c r="V266" s="82"/>
      <c r="W266" s="82"/>
      <c r="X266" s="82"/>
      <c r="Y266" s="82"/>
      <c r="Z266" s="82"/>
      <c r="AA266" s="82"/>
      <c r="AB266" s="82" t="s">
        <v>66</v>
      </c>
      <c r="AC266" s="82" t="s">
        <v>104</v>
      </c>
      <c r="AD266" s="82" t="s">
        <v>68</v>
      </c>
      <c r="AE266" s="82" t="s">
        <v>64</v>
      </c>
      <c r="AF266" s="82" t="s">
        <v>64</v>
      </c>
      <c r="AG266" s="82" t="s">
        <v>65</v>
      </c>
      <c r="AH266" s="82"/>
      <c r="AI266" s="82" t="s">
        <v>69</v>
      </c>
      <c r="AJ266" s="82" t="s">
        <v>65</v>
      </c>
      <c r="AK266" s="82" t="s">
        <v>65</v>
      </c>
      <c r="AL266" s="82" t="s">
        <v>65</v>
      </c>
      <c r="AM266" s="82" t="s">
        <v>65</v>
      </c>
      <c r="AN266" s="82" t="s">
        <v>64</v>
      </c>
      <c r="AO266" s="82"/>
      <c r="AP266" s="82"/>
      <c r="AQ266" s="82" t="s">
        <v>4581</v>
      </c>
      <c r="AR266" s="82" t="s">
        <v>2292</v>
      </c>
      <c r="AS266" s="82" t="s">
        <v>64</v>
      </c>
      <c r="AT266" s="82"/>
      <c r="AU266" s="82" t="s">
        <v>64</v>
      </c>
      <c r="AV266" s="82"/>
      <c r="AW266" s="82"/>
      <c r="AX266" s="82"/>
      <c r="AY266" s="82" t="s">
        <v>4582</v>
      </c>
      <c r="AZ266" s="84" t="s">
        <v>4583</v>
      </c>
    </row>
    <row r="267" spans="1:52" ht="65" customHeight="1">
      <c r="A267" s="81">
        <v>266</v>
      </c>
      <c r="B267" s="82" t="s">
        <v>1114</v>
      </c>
      <c r="C267" s="82" t="s">
        <v>294</v>
      </c>
      <c r="D267" s="82" t="s">
        <v>4584</v>
      </c>
      <c r="E267" s="82" t="s">
        <v>1517</v>
      </c>
      <c r="F267" s="82" t="s">
        <v>236</v>
      </c>
      <c r="G267" s="82" t="s">
        <v>237</v>
      </c>
      <c r="H267" s="82" t="s">
        <v>238</v>
      </c>
      <c r="I267" s="82" t="s">
        <v>2300</v>
      </c>
      <c r="J267" s="82" t="s">
        <v>1497</v>
      </c>
      <c r="K267" s="82" t="s">
        <v>320</v>
      </c>
      <c r="L267" s="82" t="s">
        <v>4585</v>
      </c>
      <c r="M267" s="82" t="s">
        <v>4586</v>
      </c>
      <c r="N267" s="82" t="s">
        <v>1570</v>
      </c>
      <c r="O267" s="82" t="s">
        <v>1681</v>
      </c>
      <c r="P267" s="82"/>
      <c r="Q267" s="82"/>
      <c r="R267" s="82"/>
      <c r="S267" s="82"/>
      <c r="T267" s="82"/>
      <c r="U267" s="82"/>
      <c r="V267" s="82"/>
      <c r="W267" s="82"/>
      <c r="X267" s="82"/>
      <c r="Y267" s="82"/>
      <c r="Z267" s="82"/>
      <c r="AA267" s="82"/>
      <c r="AB267" s="82" t="s">
        <v>66</v>
      </c>
      <c r="AC267" s="82" t="s">
        <v>104</v>
      </c>
      <c r="AD267" s="82" t="s">
        <v>68</v>
      </c>
      <c r="AE267" s="82" t="s">
        <v>64</v>
      </c>
      <c r="AF267" s="82" t="s">
        <v>65</v>
      </c>
      <c r="AG267" s="82" t="s">
        <v>65</v>
      </c>
      <c r="AH267" s="82"/>
      <c r="AI267" s="82" t="s">
        <v>69</v>
      </c>
      <c r="AJ267" s="82" t="s">
        <v>65</v>
      </c>
      <c r="AK267" s="82" t="s">
        <v>65</v>
      </c>
      <c r="AL267" s="82" t="s">
        <v>65</v>
      </c>
      <c r="AM267" s="82" t="s">
        <v>64</v>
      </c>
      <c r="AN267" s="82" t="s">
        <v>64</v>
      </c>
      <c r="AO267" s="82"/>
      <c r="AP267" s="82"/>
      <c r="AQ267" s="82" t="s">
        <v>4587</v>
      </c>
      <c r="AR267" s="82" t="s">
        <v>4588</v>
      </c>
      <c r="AS267" s="82" t="s">
        <v>136</v>
      </c>
      <c r="AT267" s="82"/>
      <c r="AU267" s="82" t="s">
        <v>65</v>
      </c>
      <c r="AV267" s="82"/>
      <c r="AW267" s="82"/>
      <c r="AX267" s="82"/>
      <c r="AY267" s="82" t="s">
        <v>4589</v>
      </c>
      <c r="AZ267" s="84" t="s">
        <v>4590</v>
      </c>
    </row>
    <row r="268" spans="1:52" ht="65" customHeight="1">
      <c r="A268" s="81">
        <v>267</v>
      </c>
      <c r="B268" s="82" t="s">
        <v>4591</v>
      </c>
      <c r="C268" s="82" t="s">
        <v>531</v>
      </c>
      <c r="D268" s="82" t="s">
        <v>4592</v>
      </c>
      <c r="E268" s="82" t="s">
        <v>1495</v>
      </c>
      <c r="F268" s="82" t="s">
        <v>55</v>
      </c>
      <c r="G268" s="82" t="s">
        <v>129</v>
      </c>
      <c r="H268" s="82" t="s">
        <v>238</v>
      </c>
      <c r="I268" s="82" t="s">
        <v>2297</v>
      </c>
      <c r="J268" s="82" t="s">
        <v>1497</v>
      </c>
      <c r="K268" s="82" t="s">
        <v>320</v>
      </c>
      <c r="L268" s="82" t="s">
        <v>4593</v>
      </c>
      <c r="M268" s="82" t="s">
        <v>4594</v>
      </c>
      <c r="N268" s="82" t="s">
        <v>1517</v>
      </c>
      <c r="O268" s="82" t="s">
        <v>1747</v>
      </c>
      <c r="P268" s="82" t="s">
        <v>61</v>
      </c>
      <c r="Q268" s="82" t="s">
        <v>84</v>
      </c>
      <c r="R268" s="82" t="s">
        <v>378</v>
      </c>
      <c r="S268" s="82" t="s">
        <v>64</v>
      </c>
      <c r="T268" s="82" t="s">
        <v>64</v>
      </c>
      <c r="U268" s="82" t="s">
        <v>65</v>
      </c>
      <c r="V268" s="82" t="s">
        <v>65</v>
      </c>
      <c r="W268" s="82" t="s">
        <v>65</v>
      </c>
      <c r="X268" s="82" t="s">
        <v>65</v>
      </c>
      <c r="Y268" s="82" t="s">
        <v>64</v>
      </c>
      <c r="Z268" s="82" t="s">
        <v>65</v>
      </c>
      <c r="AA268" s="82" t="s">
        <v>65</v>
      </c>
      <c r="AB268" s="82" t="s">
        <v>66</v>
      </c>
      <c r="AC268" s="82" t="s">
        <v>67</v>
      </c>
      <c r="AD268" s="82" t="s">
        <v>88</v>
      </c>
      <c r="AE268" s="82" t="s">
        <v>64</v>
      </c>
      <c r="AF268" s="82" t="s">
        <v>65</v>
      </c>
      <c r="AG268" s="82" t="s">
        <v>65</v>
      </c>
      <c r="AH268" s="82" t="s">
        <v>65</v>
      </c>
      <c r="AI268" s="82" t="s">
        <v>89</v>
      </c>
      <c r="AJ268" s="82" t="s">
        <v>65</v>
      </c>
      <c r="AK268" s="82" t="s">
        <v>65</v>
      </c>
      <c r="AL268" s="82" t="s">
        <v>65</v>
      </c>
      <c r="AM268" s="82" t="s">
        <v>64</v>
      </c>
      <c r="AN268" s="82" t="s">
        <v>65</v>
      </c>
      <c r="AO268" s="82" t="s">
        <v>4595</v>
      </c>
      <c r="AP268" s="82"/>
      <c r="AQ268" s="82" t="s">
        <v>4596</v>
      </c>
      <c r="AR268" s="82" t="s">
        <v>1508</v>
      </c>
      <c r="AS268" s="82" t="s">
        <v>64</v>
      </c>
      <c r="AT268" s="82"/>
      <c r="AU268" s="82" t="s">
        <v>65</v>
      </c>
      <c r="AV268" s="82" t="s">
        <v>1792</v>
      </c>
      <c r="AW268" s="82" t="s">
        <v>65</v>
      </c>
      <c r="AX268" s="82"/>
      <c r="AY268" s="82" t="s">
        <v>4597</v>
      </c>
      <c r="AZ268" s="84" t="s">
        <v>4598</v>
      </c>
    </row>
    <row r="269" spans="1:52" ht="65" customHeight="1">
      <c r="A269" s="81">
        <v>268</v>
      </c>
      <c r="B269" s="82" t="s">
        <v>4599</v>
      </c>
      <c r="C269" s="82" t="s">
        <v>386</v>
      </c>
      <c r="D269" s="82" t="s">
        <v>4600</v>
      </c>
      <c r="E269" s="82" t="s">
        <v>4601</v>
      </c>
      <c r="F269" s="82" t="s">
        <v>55</v>
      </c>
      <c r="G269" s="82" t="s">
        <v>129</v>
      </c>
      <c r="H269" s="82" t="s">
        <v>238</v>
      </c>
      <c r="I269" s="82" t="s">
        <v>1190</v>
      </c>
      <c r="J269" s="82" t="s">
        <v>1497</v>
      </c>
      <c r="K269" s="82" t="s">
        <v>271</v>
      </c>
      <c r="L269" s="82" t="s">
        <v>4602</v>
      </c>
      <c r="M269" s="82" t="s">
        <v>4603</v>
      </c>
      <c r="N269" s="82" t="s">
        <v>4604</v>
      </c>
      <c r="O269" s="82" t="s">
        <v>1747</v>
      </c>
      <c r="P269" s="82" t="s">
        <v>61</v>
      </c>
      <c r="Q269" s="82" t="s">
        <v>440</v>
      </c>
      <c r="R269" s="82" t="s">
        <v>194</v>
      </c>
      <c r="S269" s="82" t="s">
        <v>64</v>
      </c>
      <c r="T269" s="82" t="s">
        <v>64</v>
      </c>
      <c r="U269" s="82" t="s">
        <v>64</v>
      </c>
      <c r="V269" s="82" t="s">
        <v>64</v>
      </c>
      <c r="W269" s="82" t="s">
        <v>65</v>
      </c>
      <c r="X269" s="82" t="s">
        <v>64</v>
      </c>
      <c r="Y269" s="82" t="s">
        <v>64</v>
      </c>
      <c r="Z269" s="82" t="s">
        <v>65</v>
      </c>
      <c r="AA269" s="82" t="s">
        <v>64</v>
      </c>
      <c r="AB269" s="82" t="s">
        <v>146</v>
      </c>
      <c r="AC269" s="82" t="s">
        <v>67</v>
      </c>
      <c r="AD269" s="82" t="s">
        <v>68</v>
      </c>
      <c r="AE269" s="82" t="s">
        <v>64</v>
      </c>
      <c r="AF269" s="82" t="s">
        <v>64</v>
      </c>
      <c r="AG269" s="82" t="s">
        <v>65</v>
      </c>
      <c r="AH269" s="82" t="s">
        <v>65</v>
      </c>
      <c r="AI269" s="82" t="s">
        <v>89</v>
      </c>
      <c r="AJ269" s="82" t="s">
        <v>65</v>
      </c>
      <c r="AK269" s="82" t="s">
        <v>64</v>
      </c>
      <c r="AL269" s="82" t="s">
        <v>136</v>
      </c>
      <c r="AM269" s="82" t="s">
        <v>64</v>
      </c>
      <c r="AN269" s="82" t="s">
        <v>64</v>
      </c>
      <c r="AO269" s="82"/>
      <c r="AP269" s="82"/>
      <c r="AQ269" s="82" t="s">
        <v>4605</v>
      </c>
      <c r="AR269" s="82" t="s">
        <v>1094</v>
      </c>
      <c r="AS269" s="82" t="s">
        <v>65</v>
      </c>
      <c r="AT269" s="82"/>
      <c r="AU269" s="82" t="s">
        <v>65</v>
      </c>
      <c r="AV269" s="82" t="s">
        <v>75</v>
      </c>
      <c r="AW269" s="82" t="s">
        <v>65</v>
      </c>
      <c r="AX269" s="82"/>
      <c r="AY269" s="82" t="s">
        <v>4606</v>
      </c>
      <c r="AZ269" s="84" t="s">
        <v>4607</v>
      </c>
    </row>
    <row r="270" spans="1:52" ht="65" customHeight="1">
      <c r="A270" s="81">
        <v>269</v>
      </c>
      <c r="B270" s="82" t="s">
        <v>4608</v>
      </c>
      <c r="C270" s="82" t="s">
        <v>751</v>
      </c>
      <c r="D270" s="82" t="s">
        <v>4609</v>
      </c>
      <c r="E270" s="82" t="s">
        <v>1495</v>
      </c>
      <c r="F270" s="82" t="s">
        <v>236</v>
      </c>
      <c r="G270" s="82" t="s">
        <v>753</v>
      </c>
      <c r="H270" s="82" t="s">
        <v>222</v>
      </c>
      <c r="I270" s="82" t="s">
        <v>1263</v>
      </c>
      <c r="J270" s="82" t="s">
        <v>1497</v>
      </c>
      <c r="K270" s="82" t="s">
        <v>248</v>
      </c>
      <c r="L270" s="82" t="s">
        <v>4610</v>
      </c>
      <c r="M270" s="82" t="s">
        <v>4611</v>
      </c>
      <c r="N270" s="82"/>
      <c r="O270" s="82"/>
      <c r="P270" s="82"/>
      <c r="Q270" s="82"/>
      <c r="R270" s="82"/>
      <c r="S270" s="82"/>
      <c r="T270" s="82"/>
      <c r="U270" s="82"/>
      <c r="V270" s="82"/>
      <c r="W270" s="82"/>
      <c r="X270" s="82"/>
      <c r="Y270" s="82"/>
      <c r="Z270" s="82"/>
      <c r="AA270" s="82"/>
      <c r="AB270" s="82" t="s">
        <v>66</v>
      </c>
      <c r="AC270" s="82" t="s">
        <v>67</v>
      </c>
      <c r="AD270" s="82" t="s">
        <v>68</v>
      </c>
      <c r="AE270" s="82" t="s">
        <v>64</v>
      </c>
      <c r="AF270" s="82" t="s">
        <v>64</v>
      </c>
      <c r="AG270" s="82" t="s">
        <v>65</v>
      </c>
      <c r="AH270" s="82"/>
      <c r="AI270" s="82" t="s">
        <v>69</v>
      </c>
      <c r="AJ270" s="82" t="s">
        <v>65</v>
      </c>
      <c r="AK270" s="82" t="s">
        <v>65</v>
      </c>
      <c r="AL270" s="82" t="s">
        <v>65</v>
      </c>
      <c r="AM270" s="82" t="s">
        <v>64</v>
      </c>
      <c r="AN270" s="82" t="s">
        <v>136</v>
      </c>
      <c r="AO270" s="82"/>
      <c r="AP270" s="82"/>
      <c r="AQ270" s="82" t="s">
        <v>4612</v>
      </c>
      <c r="AR270" s="82" t="s">
        <v>1263</v>
      </c>
      <c r="AS270" s="82" t="s">
        <v>64</v>
      </c>
      <c r="AT270" s="82"/>
      <c r="AU270" s="82" t="s">
        <v>65</v>
      </c>
      <c r="AV270" s="82"/>
      <c r="AW270" s="82"/>
      <c r="AX270" s="82"/>
      <c r="AY270" s="82" t="s">
        <v>4613</v>
      </c>
      <c r="AZ270" s="84"/>
    </row>
    <row r="271" spans="1:52" ht="65" customHeight="1">
      <c r="A271" s="81">
        <v>270</v>
      </c>
      <c r="B271" s="82" t="s">
        <v>4614</v>
      </c>
      <c r="C271" s="82" t="s">
        <v>751</v>
      </c>
      <c r="D271" s="82" t="s">
        <v>4615</v>
      </c>
      <c r="E271" s="82" t="s">
        <v>1567</v>
      </c>
      <c r="F271" s="82" t="s">
        <v>236</v>
      </c>
      <c r="G271" s="82" t="s">
        <v>753</v>
      </c>
      <c r="H271" s="82" t="s">
        <v>222</v>
      </c>
      <c r="I271" s="82" t="s">
        <v>873</v>
      </c>
      <c r="J271" s="82" t="s">
        <v>1497</v>
      </c>
      <c r="K271" s="82" t="s">
        <v>320</v>
      </c>
      <c r="L271" s="82" t="s">
        <v>4616</v>
      </c>
      <c r="M271" s="82" t="s">
        <v>4617</v>
      </c>
      <c r="N271" s="82"/>
      <c r="O271" s="82"/>
      <c r="P271" s="82"/>
      <c r="Q271" s="82"/>
      <c r="R271" s="82"/>
      <c r="S271" s="82"/>
      <c r="T271" s="82"/>
      <c r="U271" s="82"/>
      <c r="V271" s="82"/>
      <c r="W271" s="82"/>
      <c r="X271" s="82"/>
      <c r="Y271" s="82"/>
      <c r="Z271" s="82"/>
      <c r="AA271" s="82"/>
      <c r="AB271" s="82" t="s">
        <v>66</v>
      </c>
      <c r="AC271" s="82" t="s">
        <v>67</v>
      </c>
      <c r="AD271" s="82" t="s">
        <v>68</v>
      </c>
      <c r="AE271" s="82" t="s">
        <v>64</v>
      </c>
      <c r="AF271" s="82" t="s">
        <v>64</v>
      </c>
      <c r="AG271" s="82" t="s">
        <v>65</v>
      </c>
      <c r="AH271" s="82"/>
      <c r="AI271" s="82" t="s">
        <v>69</v>
      </c>
      <c r="AJ271" s="82" t="s">
        <v>65</v>
      </c>
      <c r="AK271" s="82" t="s">
        <v>65</v>
      </c>
      <c r="AL271" s="82" t="s">
        <v>65</v>
      </c>
      <c r="AM271" s="82" t="s">
        <v>64</v>
      </c>
      <c r="AN271" s="82" t="s">
        <v>65</v>
      </c>
      <c r="AO271" s="82"/>
      <c r="AP271" s="82"/>
      <c r="AQ271" s="82" t="s">
        <v>4618</v>
      </c>
      <c r="AR271" s="82" t="s">
        <v>873</v>
      </c>
      <c r="AS271" s="82" t="s">
        <v>64</v>
      </c>
      <c r="AT271" s="82"/>
      <c r="AU271" s="82" t="s">
        <v>65</v>
      </c>
      <c r="AV271" s="82"/>
      <c r="AW271" s="82"/>
      <c r="AX271" s="82"/>
      <c r="AY271" s="82" t="s">
        <v>4619</v>
      </c>
      <c r="AZ271" s="84"/>
    </row>
    <row r="272" spans="1:52" ht="140" customHeight="1">
      <c r="A272" s="81">
        <v>271</v>
      </c>
      <c r="B272" s="82" t="s">
        <v>4620</v>
      </c>
      <c r="C272" s="82" t="s">
        <v>1743</v>
      </c>
      <c r="D272" s="82" t="s">
        <v>4621</v>
      </c>
      <c r="E272" s="82" t="s">
        <v>1543</v>
      </c>
      <c r="F272" s="82" t="s">
        <v>55</v>
      </c>
      <c r="G272" s="82" t="s">
        <v>129</v>
      </c>
      <c r="H272" s="82" t="s">
        <v>57</v>
      </c>
      <c r="I272" s="82" t="s">
        <v>1815</v>
      </c>
      <c r="J272" s="82" t="s">
        <v>1816</v>
      </c>
      <c r="K272" s="82" t="s">
        <v>1817</v>
      </c>
      <c r="L272" s="82" t="s">
        <v>4622</v>
      </c>
      <c r="M272" s="82" t="s">
        <v>4623</v>
      </c>
      <c r="N272" s="82" t="s">
        <v>1570</v>
      </c>
      <c r="O272" s="82" t="s">
        <v>1747</v>
      </c>
      <c r="P272" s="82" t="s">
        <v>61</v>
      </c>
      <c r="Q272" s="82" t="s">
        <v>84</v>
      </c>
      <c r="R272" s="82" t="s">
        <v>1748</v>
      </c>
      <c r="S272" s="82" t="s">
        <v>64</v>
      </c>
      <c r="T272" s="82" t="s">
        <v>64</v>
      </c>
      <c r="U272" s="82" t="s">
        <v>64</v>
      </c>
      <c r="V272" s="82" t="s">
        <v>64</v>
      </c>
      <c r="W272" s="82" t="s">
        <v>64</v>
      </c>
      <c r="X272" s="82" t="s">
        <v>64</v>
      </c>
      <c r="Y272" s="82" t="s">
        <v>64</v>
      </c>
      <c r="Z272" s="82" t="s">
        <v>64</v>
      </c>
      <c r="AA272" s="82" t="s">
        <v>64</v>
      </c>
      <c r="AB272" s="82" t="s">
        <v>146</v>
      </c>
      <c r="AC272" s="82" t="s">
        <v>87</v>
      </c>
      <c r="AD272" s="82" t="s">
        <v>68</v>
      </c>
      <c r="AE272" s="82" t="s">
        <v>64</v>
      </c>
      <c r="AF272" s="82" t="s">
        <v>64</v>
      </c>
      <c r="AG272" s="82" t="s">
        <v>65</v>
      </c>
      <c r="AH272" s="82" t="s">
        <v>65</v>
      </c>
      <c r="AI272" s="82" t="s">
        <v>89</v>
      </c>
      <c r="AJ272" s="82" t="s">
        <v>65</v>
      </c>
      <c r="AK272" s="82" t="s">
        <v>64</v>
      </c>
      <c r="AL272" s="82" t="s">
        <v>64</v>
      </c>
      <c r="AM272" s="82" t="s">
        <v>64</v>
      </c>
      <c r="AN272" s="82" t="s">
        <v>136</v>
      </c>
      <c r="AO272" s="82" t="s">
        <v>4624</v>
      </c>
      <c r="AP272" s="82" t="s">
        <v>4625</v>
      </c>
      <c r="AQ272" s="82" t="s">
        <v>1751</v>
      </c>
      <c r="AR272" s="82" t="s">
        <v>537</v>
      </c>
      <c r="AS272" s="82" t="s">
        <v>65</v>
      </c>
      <c r="AT272" s="82"/>
      <c r="AU272" s="82" t="s">
        <v>65</v>
      </c>
      <c r="AV272" s="82" t="s">
        <v>4626</v>
      </c>
      <c r="AW272" s="82" t="s">
        <v>64</v>
      </c>
      <c r="AX272" s="82"/>
      <c r="AY272" s="82" t="s">
        <v>4627</v>
      </c>
      <c r="AZ272" s="84" t="s">
        <v>4628</v>
      </c>
    </row>
    <row r="273" spans="1:52" ht="65" customHeight="1">
      <c r="A273" s="81">
        <v>272</v>
      </c>
      <c r="B273" s="82" t="s">
        <v>4629</v>
      </c>
      <c r="C273" s="82" t="s">
        <v>751</v>
      </c>
      <c r="D273" s="82" t="s">
        <v>4630</v>
      </c>
      <c r="E273" s="82" t="s">
        <v>1630</v>
      </c>
      <c r="F273" s="82" t="s">
        <v>236</v>
      </c>
      <c r="G273" s="82" t="s">
        <v>753</v>
      </c>
      <c r="H273" s="82" t="s">
        <v>222</v>
      </c>
      <c r="I273" s="82" t="s">
        <v>1877</v>
      </c>
      <c r="J273" s="82" t="s">
        <v>1497</v>
      </c>
      <c r="K273" s="82" t="s">
        <v>271</v>
      </c>
      <c r="L273" s="82" t="s">
        <v>4631</v>
      </c>
      <c r="M273" s="82" t="s">
        <v>4632</v>
      </c>
      <c r="N273" s="82"/>
      <c r="O273" s="82"/>
      <c r="P273" s="82"/>
      <c r="Q273" s="82"/>
      <c r="R273" s="82"/>
      <c r="S273" s="82"/>
      <c r="T273" s="82"/>
      <c r="U273" s="82"/>
      <c r="V273" s="82"/>
      <c r="W273" s="82"/>
      <c r="X273" s="82"/>
      <c r="Y273" s="82"/>
      <c r="Z273" s="82"/>
      <c r="AA273" s="82"/>
      <c r="AB273" s="82" t="s">
        <v>66</v>
      </c>
      <c r="AC273" s="82" t="s">
        <v>67</v>
      </c>
      <c r="AD273" s="82" t="s">
        <v>88</v>
      </c>
      <c r="AE273" s="82" t="s">
        <v>64</v>
      </c>
      <c r="AF273" s="82" t="s">
        <v>64</v>
      </c>
      <c r="AG273" s="82" t="s">
        <v>65</v>
      </c>
      <c r="AH273" s="82"/>
      <c r="AI273" s="82" t="s">
        <v>69</v>
      </c>
      <c r="AJ273" s="82" t="s">
        <v>65</v>
      </c>
      <c r="AK273" s="82" t="s">
        <v>65</v>
      </c>
      <c r="AL273" s="82" t="s">
        <v>65</v>
      </c>
      <c r="AM273" s="82" t="s">
        <v>64</v>
      </c>
      <c r="AN273" s="82" t="s">
        <v>65</v>
      </c>
      <c r="AO273" s="82"/>
      <c r="AP273" s="82"/>
      <c r="AQ273" s="82" t="s">
        <v>4633</v>
      </c>
      <c r="AR273" s="82" t="s">
        <v>4634</v>
      </c>
      <c r="AS273" s="82" t="s">
        <v>136</v>
      </c>
      <c r="AT273" s="82"/>
      <c r="AU273" s="82" t="s">
        <v>65</v>
      </c>
      <c r="AV273" s="82"/>
      <c r="AW273" s="82"/>
      <c r="AX273" s="82"/>
      <c r="AY273" s="82" t="s">
        <v>4635</v>
      </c>
      <c r="AZ273" s="84" t="s">
        <v>4636</v>
      </c>
    </row>
    <row r="274" spans="1:52" ht="65" customHeight="1">
      <c r="A274" s="81">
        <v>273</v>
      </c>
      <c r="B274" s="82" t="s">
        <v>4637</v>
      </c>
      <c r="C274" s="82" t="s">
        <v>751</v>
      </c>
      <c r="D274" s="82" t="s">
        <v>4638</v>
      </c>
      <c r="E274" s="82" t="s">
        <v>1570</v>
      </c>
      <c r="F274" s="82" t="s">
        <v>236</v>
      </c>
      <c r="G274" s="82" t="s">
        <v>753</v>
      </c>
      <c r="H274" s="82" t="s">
        <v>238</v>
      </c>
      <c r="I274" s="82" t="s">
        <v>1263</v>
      </c>
      <c r="J274" s="82" t="s">
        <v>1497</v>
      </c>
      <c r="K274" s="82" t="s">
        <v>248</v>
      </c>
      <c r="L274" s="82" t="s">
        <v>4639</v>
      </c>
      <c r="M274" s="82" t="s">
        <v>4640</v>
      </c>
      <c r="N274" s="82"/>
      <c r="O274" s="82"/>
      <c r="P274" s="82"/>
      <c r="Q274" s="82"/>
      <c r="R274" s="82"/>
      <c r="S274" s="82"/>
      <c r="T274" s="82"/>
      <c r="U274" s="82"/>
      <c r="V274" s="82"/>
      <c r="W274" s="82"/>
      <c r="X274" s="82"/>
      <c r="Y274" s="82"/>
      <c r="Z274" s="82"/>
      <c r="AA274" s="82"/>
      <c r="AB274" s="82" t="s">
        <v>66</v>
      </c>
      <c r="AC274" s="82" t="s">
        <v>67</v>
      </c>
      <c r="AD274" s="82" t="s">
        <v>68</v>
      </c>
      <c r="AE274" s="82" t="s">
        <v>64</v>
      </c>
      <c r="AF274" s="82" t="s">
        <v>64</v>
      </c>
      <c r="AG274" s="82" t="s">
        <v>65</v>
      </c>
      <c r="AH274" s="82"/>
      <c r="AI274" s="82" t="s">
        <v>69</v>
      </c>
      <c r="AJ274" s="82" t="s">
        <v>65</v>
      </c>
      <c r="AK274" s="82" t="s">
        <v>64</v>
      </c>
      <c r="AL274" s="82" t="s">
        <v>65</v>
      </c>
      <c r="AM274" s="82" t="s">
        <v>64</v>
      </c>
      <c r="AN274" s="82" t="s">
        <v>65</v>
      </c>
      <c r="AO274" s="82"/>
      <c r="AP274" s="82"/>
      <c r="AQ274" s="82" t="s">
        <v>4641</v>
      </c>
      <c r="AR274" s="82" t="s">
        <v>4642</v>
      </c>
      <c r="AS274" s="82" t="s">
        <v>136</v>
      </c>
      <c r="AT274" s="82"/>
      <c r="AU274" s="82" t="s">
        <v>65</v>
      </c>
      <c r="AV274" s="82"/>
      <c r="AW274" s="82"/>
      <c r="AX274" s="82"/>
      <c r="AY274" s="82" t="s">
        <v>4643</v>
      </c>
      <c r="AZ274" s="84" t="s">
        <v>4644</v>
      </c>
    </row>
    <row r="275" spans="1:52" ht="65" customHeight="1">
      <c r="A275" s="81">
        <v>274</v>
      </c>
      <c r="B275" s="82" t="s">
        <v>4645</v>
      </c>
      <c r="C275" s="82" t="s">
        <v>822</v>
      </c>
      <c r="D275" s="82" t="s">
        <v>4646</v>
      </c>
      <c r="E275" s="82" t="s">
        <v>1543</v>
      </c>
      <c r="F275" s="82" t="s">
        <v>236</v>
      </c>
      <c r="G275" s="82" t="s">
        <v>753</v>
      </c>
      <c r="H275" s="82" t="s">
        <v>222</v>
      </c>
      <c r="I275" s="82" t="s">
        <v>255</v>
      </c>
      <c r="J275" s="82" t="s">
        <v>1497</v>
      </c>
      <c r="K275" s="82" t="s">
        <v>248</v>
      </c>
      <c r="L275" s="82" t="s">
        <v>4647</v>
      </c>
      <c r="M275" s="82" t="s">
        <v>4648</v>
      </c>
      <c r="N275" s="82"/>
      <c r="O275" s="82"/>
      <c r="P275" s="82"/>
      <c r="Q275" s="82"/>
      <c r="R275" s="82"/>
      <c r="S275" s="82"/>
      <c r="T275" s="82"/>
      <c r="U275" s="82"/>
      <c r="V275" s="82"/>
      <c r="W275" s="82"/>
      <c r="X275" s="82"/>
      <c r="Y275" s="82"/>
      <c r="Z275" s="82"/>
      <c r="AA275" s="82"/>
      <c r="AB275" s="82" t="s">
        <v>66</v>
      </c>
      <c r="AC275" s="82" t="s">
        <v>67</v>
      </c>
      <c r="AD275" s="82" t="s">
        <v>68</v>
      </c>
      <c r="AE275" s="82" t="s">
        <v>64</v>
      </c>
      <c r="AF275" s="82" t="s">
        <v>65</v>
      </c>
      <c r="AG275" s="82" t="s">
        <v>65</v>
      </c>
      <c r="AH275" s="82"/>
      <c r="AI275" s="82" t="s">
        <v>69</v>
      </c>
      <c r="AJ275" s="82" t="s">
        <v>65</v>
      </c>
      <c r="AK275" s="82" t="s">
        <v>65</v>
      </c>
      <c r="AL275" s="82" t="s">
        <v>65</v>
      </c>
      <c r="AM275" s="82" t="s">
        <v>64</v>
      </c>
      <c r="AN275" s="82" t="s">
        <v>136</v>
      </c>
      <c r="AO275" s="82"/>
      <c r="AP275" s="82"/>
      <c r="AQ275" s="82" t="s">
        <v>4649</v>
      </c>
      <c r="AR275" s="82" t="s">
        <v>255</v>
      </c>
      <c r="AS275" s="82" t="s">
        <v>64</v>
      </c>
      <c r="AT275" s="82"/>
      <c r="AU275" s="82" t="s">
        <v>65</v>
      </c>
      <c r="AV275" s="82"/>
      <c r="AW275" s="82"/>
      <c r="AX275" s="82"/>
      <c r="AY275" s="82" t="s">
        <v>4650</v>
      </c>
      <c r="AZ275" s="84" t="s">
        <v>4651</v>
      </c>
    </row>
    <row r="276" spans="1:52" ht="65" customHeight="1">
      <c r="A276" s="81">
        <v>275</v>
      </c>
      <c r="B276" s="82" t="s">
        <v>4652</v>
      </c>
      <c r="C276" s="82" t="s">
        <v>4417</v>
      </c>
      <c r="D276" s="82" t="s">
        <v>4653</v>
      </c>
      <c r="E276" s="82" t="s">
        <v>1570</v>
      </c>
      <c r="F276" s="82" t="s">
        <v>236</v>
      </c>
      <c r="G276" s="82" t="s">
        <v>753</v>
      </c>
      <c r="H276" s="82" t="s">
        <v>222</v>
      </c>
      <c r="I276" s="82" t="s">
        <v>433</v>
      </c>
      <c r="J276" s="82" t="s">
        <v>1497</v>
      </c>
      <c r="K276" s="82" t="s">
        <v>320</v>
      </c>
      <c r="L276" s="82" t="s">
        <v>4654</v>
      </c>
      <c r="M276" s="82" t="s">
        <v>4655</v>
      </c>
      <c r="N276" s="82"/>
      <c r="O276" s="82"/>
      <c r="P276" s="82"/>
      <c r="Q276" s="82"/>
      <c r="R276" s="82"/>
      <c r="S276" s="82"/>
      <c r="T276" s="82"/>
      <c r="U276" s="82"/>
      <c r="V276" s="82"/>
      <c r="W276" s="82"/>
      <c r="X276" s="82"/>
      <c r="Y276" s="82"/>
      <c r="Z276" s="82"/>
      <c r="AA276" s="82"/>
      <c r="AB276" s="82" t="s">
        <v>66</v>
      </c>
      <c r="AC276" s="82" t="s">
        <v>87</v>
      </c>
      <c r="AD276" s="82" t="s">
        <v>88</v>
      </c>
      <c r="AE276" s="82" t="s">
        <v>64</v>
      </c>
      <c r="AF276" s="82" t="s">
        <v>64</v>
      </c>
      <c r="AG276" s="82" t="s">
        <v>65</v>
      </c>
      <c r="AH276" s="82"/>
      <c r="AI276" s="82" t="s">
        <v>69</v>
      </c>
      <c r="AJ276" s="82" t="s">
        <v>65</v>
      </c>
      <c r="AK276" s="82" t="s">
        <v>65</v>
      </c>
      <c r="AL276" s="82" t="s">
        <v>65</v>
      </c>
      <c r="AM276" s="82" t="s">
        <v>65</v>
      </c>
      <c r="AN276" s="82" t="s">
        <v>65</v>
      </c>
      <c r="AO276" s="82"/>
      <c r="AP276" s="82"/>
      <c r="AQ276" s="82" t="s">
        <v>4656</v>
      </c>
      <c r="AR276" s="82" t="s">
        <v>433</v>
      </c>
      <c r="AS276" s="82" t="s">
        <v>64</v>
      </c>
      <c r="AT276" s="82"/>
      <c r="AU276" s="82" t="s">
        <v>64</v>
      </c>
      <c r="AV276" s="82"/>
      <c r="AW276" s="82"/>
      <c r="AX276" s="82"/>
      <c r="AY276" s="82" t="s">
        <v>4657</v>
      </c>
      <c r="AZ276" s="84" t="s">
        <v>4658</v>
      </c>
    </row>
    <row r="277" spans="1:52" ht="65" customHeight="1">
      <c r="A277" s="81">
        <v>276</v>
      </c>
      <c r="B277" s="82" t="s">
        <v>4659</v>
      </c>
      <c r="C277" s="82" t="s">
        <v>822</v>
      </c>
      <c r="D277" s="82" t="s">
        <v>4660</v>
      </c>
      <c r="E277" s="82" t="s">
        <v>1567</v>
      </c>
      <c r="F277" s="82" t="s">
        <v>236</v>
      </c>
      <c r="G277" s="82" t="s">
        <v>753</v>
      </c>
      <c r="H277" s="82" t="s">
        <v>222</v>
      </c>
      <c r="I277" s="82" t="s">
        <v>1263</v>
      </c>
      <c r="J277" s="82" t="s">
        <v>1497</v>
      </c>
      <c r="K277" s="82" t="s">
        <v>248</v>
      </c>
      <c r="L277" s="82" t="s">
        <v>4661</v>
      </c>
      <c r="M277" s="82" t="s">
        <v>4662</v>
      </c>
      <c r="N277" s="82"/>
      <c r="O277" s="82"/>
      <c r="P277" s="82"/>
      <c r="Q277" s="82"/>
      <c r="R277" s="82"/>
      <c r="S277" s="82"/>
      <c r="T277" s="82"/>
      <c r="U277" s="82"/>
      <c r="V277" s="82"/>
      <c r="W277" s="82"/>
      <c r="X277" s="82"/>
      <c r="Y277" s="82"/>
      <c r="Z277" s="82"/>
      <c r="AA277" s="82"/>
      <c r="AB277" s="82" t="s">
        <v>66</v>
      </c>
      <c r="AC277" s="82" t="s">
        <v>67</v>
      </c>
      <c r="AD277" s="82" t="s">
        <v>68</v>
      </c>
      <c r="AE277" s="82" t="s">
        <v>64</v>
      </c>
      <c r="AF277" s="82" t="s">
        <v>65</v>
      </c>
      <c r="AG277" s="82" t="s">
        <v>65</v>
      </c>
      <c r="AH277" s="82"/>
      <c r="AI277" s="82" t="s">
        <v>69</v>
      </c>
      <c r="AJ277" s="82" t="s">
        <v>65</v>
      </c>
      <c r="AK277" s="82" t="s">
        <v>65</v>
      </c>
      <c r="AL277" s="82" t="s">
        <v>65</v>
      </c>
      <c r="AM277" s="82" t="s">
        <v>64</v>
      </c>
      <c r="AN277" s="82" t="s">
        <v>65</v>
      </c>
      <c r="AO277" s="82"/>
      <c r="AP277" s="82"/>
      <c r="AQ277" s="82" t="s">
        <v>4663</v>
      </c>
      <c r="AR277" s="82" t="s">
        <v>4664</v>
      </c>
      <c r="AS277" s="82" t="s">
        <v>64</v>
      </c>
      <c r="AT277" s="82"/>
      <c r="AU277" s="82" t="s">
        <v>65</v>
      </c>
      <c r="AV277" s="82"/>
      <c r="AW277" s="82"/>
      <c r="AX277" s="82"/>
      <c r="AY277" s="82" t="s">
        <v>4665</v>
      </c>
      <c r="AZ277" s="84" t="s">
        <v>4666</v>
      </c>
    </row>
    <row r="278" spans="1:52" ht="65" customHeight="1">
      <c r="A278" s="81">
        <v>277</v>
      </c>
      <c r="B278" s="82" t="s">
        <v>4667</v>
      </c>
      <c r="C278" s="82" t="s">
        <v>822</v>
      </c>
      <c r="D278" s="82" t="s">
        <v>4668</v>
      </c>
      <c r="E278" s="82" t="s">
        <v>1517</v>
      </c>
      <c r="F278" s="82" t="s">
        <v>236</v>
      </c>
      <c r="G278" s="82" t="s">
        <v>753</v>
      </c>
      <c r="H278" s="82" t="s">
        <v>222</v>
      </c>
      <c r="I278" s="82" t="s">
        <v>199</v>
      </c>
      <c r="J278" s="82" t="s">
        <v>1497</v>
      </c>
      <c r="K278" s="82" t="s">
        <v>320</v>
      </c>
      <c r="L278" s="82" t="s">
        <v>4669</v>
      </c>
      <c r="M278" s="82" t="s">
        <v>4670</v>
      </c>
      <c r="N278" s="82"/>
      <c r="O278" s="82"/>
      <c r="P278" s="82"/>
      <c r="Q278" s="82"/>
      <c r="R278" s="82"/>
      <c r="S278" s="82"/>
      <c r="T278" s="82"/>
      <c r="U278" s="82"/>
      <c r="V278" s="82"/>
      <c r="W278" s="82"/>
      <c r="X278" s="82"/>
      <c r="Y278" s="82"/>
      <c r="Z278" s="82"/>
      <c r="AA278" s="82"/>
      <c r="AB278" s="82" t="s">
        <v>66</v>
      </c>
      <c r="AC278" s="82" t="s">
        <v>67</v>
      </c>
      <c r="AD278" s="82" t="s">
        <v>88</v>
      </c>
      <c r="AE278" s="82" t="s">
        <v>64</v>
      </c>
      <c r="AF278" s="82" t="s">
        <v>64</v>
      </c>
      <c r="AG278" s="82" t="s">
        <v>65</v>
      </c>
      <c r="AH278" s="82"/>
      <c r="AI278" s="82" t="s">
        <v>69</v>
      </c>
      <c r="AJ278" s="82" t="s">
        <v>65</v>
      </c>
      <c r="AK278" s="82" t="s">
        <v>65</v>
      </c>
      <c r="AL278" s="82" t="s">
        <v>65</v>
      </c>
      <c r="AM278" s="82" t="s">
        <v>64</v>
      </c>
      <c r="AN278" s="82" t="s">
        <v>65</v>
      </c>
      <c r="AO278" s="82"/>
      <c r="AP278" s="82"/>
      <c r="AQ278" s="82" t="s">
        <v>4671</v>
      </c>
      <c r="AR278" s="82" t="s">
        <v>199</v>
      </c>
      <c r="AS278" s="82" t="s">
        <v>64</v>
      </c>
      <c r="AT278" s="82"/>
      <c r="AU278" s="82" t="s">
        <v>65</v>
      </c>
      <c r="AV278" s="82"/>
      <c r="AW278" s="82"/>
      <c r="AX278" s="82"/>
      <c r="AY278" s="82" t="s">
        <v>4672</v>
      </c>
      <c r="AZ278" s="84" t="s">
        <v>4673</v>
      </c>
    </row>
    <row r="279" spans="1:52" ht="65" customHeight="1">
      <c r="A279" s="81">
        <v>278</v>
      </c>
      <c r="B279" s="82" t="s">
        <v>4674</v>
      </c>
      <c r="C279" s="82" t="s">
        <v>751</v>
      </c>
      <c r="D279" s="82" t="s">
        <v>4675</v>
      </c>
      <c r="E279" s="82" t="s">
        <v>1543</v>
      </c>
      <c r="F279" s="82" t="s">
        <v>236</v>
      </c>
      <c r="G279" s="82" t="s">
        <v>593</v>
      </c>
      <c r="H279" s="82" t="s">
        <v>222</v>
      </c>
      <c r="I279" s="82" t="s">
        <v>2282</v>
      </c>
      <c r="J279" s="82" t="s">
        <v>1497</v>
      </c>
      <c r="K279" s="82" t="s">
        <v>284</v>
      </c>
      <c r="L279" s="82" t="s">
        <v>4676</v>
      </c>
      <c r="M279" s="82" t="s">
        <v>4677</v>
      </c>
      <c r="N279" s="82" t="s">
        <v>1570</v>
      </c>
      <c r="O279" s="82" t="s">
        <v>1681</v>
      </c>
      <c r="P279" s="82"/>
      <c r="Q279" s="82"/>
      <c r="R279" s="82"/>
      <c r="S279" s="82"/>
      <c r="T279" s="82"/>
      <c r="U279" s="82"/>
      <c r="V279" s="82"/>
      <c r="W279" s="82"/>
      <c r="X279" s="82"/>
      <c r="Y279" s="82"/>
      <c r="Z279" s="82"/>
      <c r="AA279" s="82"/>
      <c r="AB279" s="82" t="s">
        <v>66</v>
      </c>
      <c r="AC279" s="82" t="s">
        <v>67</v>
      </c>
      <c r="AD279" s="82" t="s">
        <v>68</v>
      </c>
      <c r="AE279" s="82" t="s">
        <v>64</v>
      </c>
      <c r="AF279" s="82" t="s">
        <v>64</v>
      </c>
      <c r="AG279" s="82" t="s">
        <v>65</v>
      </c>
      <c r="AH279" s="82"/>
      <c r="AI279" s="82" t="s">
        <v>69</v>
      </c>
      <c r="AJ279" s="82" t="s">
        <v>65</v>
      </c>
      <c r="AK279" s="82" t="s">
        <v>65</v>
      </c>
      <c r="AL279" s="82" t="s">
        <v>65</v>
      </c>
      <c r="AM279" s="82" t="s">
        <v>64</v>
      </c>
      <c r="AN279" s="82" t="s">
        <v>65</v>
      </c>
      <c r="AO279" s="82"/>
      <c r="AP279" s="82"/>
      <c r="AQ279" s="82" t="s">
        <v>4678</v>
      </c>
      <c r="AR279" s="82" t="s">
        <v>4679</v>
      </c>
      <c r="AS279" s="82" t="s">
        <v>136</v>
      </c>
      <c r="AT279" s="82"/>
      <c r="AU279" s="82" t="s">
        <v>65</v>
      </c>
      <c r="AV279" s="82"/>
      <c r="AW279" s="82"/>
      <c r="AX279" s="82"/>
      <c r="AY279" s="82" t="s">
        <v>4680</v>
      </c>
      <c r="AZ279" s="84" t="s">
        <v>4681</v>
      </c>
    </row>
    <row r="280" spans="1:52" ht="65" customHeight="1">
      <c r="A280" s="81">
        <v>279</v>
      </c>
      <c r="B280" s="82" t="s">
        <v>4682</v>
      </c>
      <c r="C280" s="82" t="s">
        <v>751</v>
      </c>
      <c r="D280" s="82" t="s">
        <v>4683</v>
      </c>
      <c r="E280" s="82" t="s">
        <v>1630</v>
      </c>
      <c r="F280" s="82" t="s">
        <v>236</v>
      </c>
      <c r="G280" s="82" t="s">
        <v>753</v>
      </c>
      <c r="H280" s="82" t="s">
        <v>222</v>
      </c>
      <c r="I280" s="82" t="s">
        <v>199</v>
      </c>
      <c r="J280" s="82" t="s">
        <v>1497</v>
      </c>
      <c r="K280" s="82" t="s">
        <v>320</v>
      </c>
      <c r="L280" s="82" t="s">
        <v>4684</v>
      </c>
      <c r="M280" s="82" t="s">
        <v>4685</v>
      </c>
      <c r="N280" s="82"/>
      <c r="O280" s="82"/>
      <c r="P280" s="82"/>
      <c r="Q280" s="82"/>
      <c r="R280" s="82"/>
      <c r="S280" s="82"/>
      <c r="T280" s="82"/>
      <c r="U280" s="82"/>
      <c r="V280" s="82"/>
      <c r="W280" s="82"/>
      <c r="X280" s="82"/>
      <c r="Y280" s="82"/>
      <c r="Z280" s="82"/>
      <c r="AA280" s="82"/>
      <c r="AB280" s="82" t="s">
        <v>66</v>
      </c>
      <c r="AC280" s="82" t="s">
        <v>67</v>
      </c>
      <c r="AD280" s="82" t="s">
        <v>68</v>
      </c>
      <c r="AE280" s="82" t="s">
        <v>64</v>
      </c>
      <c r="AF280" s="82" t="s">
        <v>64</v>
      </c>
      <c r="AG280" s="82" t="s">
        <v>65</v>
      </c>
      <c r="AH280" s="82"/>
      <c r="AI280" s="82" t="s">
        <v>69</v>
      </c>
      <c r="AJ280" s="82" t="s">
        <v>65</v>
      </c>
      <c r="AK280" s="82" t="s">
        <v>65</v>
      </c>
      <c r="AL280" s="82" t="s">
        <v>65</v>
      </c>
      <c r="AM280" s="82" t="s">
        <v>64</v>
      </c>
      <c r="AN280" s="82" t="s">
        <v>65</v>
      </c>
      <c r="AO280" s="82"/>
      <c r="AP280" s="82"/>
      <c r="AQ280" s="82" t="s">
        <v>4686</v>
      </c>
      <c r="AR280" s="82" t="s">
        <v>199</v>
      </c>
      <c r="AS280" s="82" t="s">
        <v>64</v>
      </c>
      <c r="AT280" s="82"/>
      <c r="AU280" s="82" t="s">
        <v>65</v>
      </c>
      <c r="AV280" s="82"/>
      <c r="AW280" s="82"/>
      <c r="AX280" s="82"/>
      <c r="AY280" s="82" t="s">
        <v>4687</v>
      </c>
      <c r="AZ280" s="84" t="s">
        <v>4688</v>
      </c>
    </row>
    <row r="281" spans="1:52" ht="65" customHeight="1">
      <c r="A281" s="81">
        <v>280</v>
      </c>
      <c r="B281" s="82" t="s">
        <v>4689</v>
      </c>
      <c r="C281" s="82" t="s">
        <v>822</v>
      </c>
      <c r="D281" s="82" t="s">
        <v>4690</v>
      </c>
      <c r="E281" s="82" t="s">
        <v>1526</v>
      </c>
      <c r="F281" s="82" t="s">
        <v>236</v>
      </c>
      <c r="G281" s="82" t="s">
        <v>753</v>
      </c>
      <c r="H281" s="82" t="s">
        <v>238</v>
      </c>
      <c r="I281" s="82" t="s">
        <v>1263</v>
      </c>
      <c r="J281" s="82" t="s">
        <v>1497</v>
      </c>
      <c r="K281" s="82" t="s">
        <v>248</v>
      </c>
      <c r="L281" s="82" t="s">
        <v>4691</v>
      </c>
      <c r="M281" s="82" t="s">
        <v>4692</v>
      </c>
      <c r="N281" s="82"/>
      <c r="O281" s="82"/>
      <c r="P281" s="82"/>
      <c r="Q281" s="82"/>
      <c r="R281" s="82"/>
      <c r="S281" s="82"/>
      <c r="T281" s="82"/>
      <c r="U281" s="82"/>
      <c r="V281" s="82"/>
      <c r="W281" s="82"/>
      <c r="X281" s="82"/>
      <c r="Y281" s="82"/>
      <c r="Z281" s="82"/>
      <c r="AA281" s="82"/>
      <c r="AB281" s="82" t="s">
        <v>66</v>
      </c>
      <c r="AC281" s="82" t="s">
        <v>67</v>
      </c>
      <c r="AD281" s="82" t="s">
        <v>68</v>
      </c>
      <c r="AE281" s="82" t="s">
        <v>64</v>
      </c>
      <c r="AF281" s="82" t="s">
        <v>64</v>
      </c>
      <c r="AG281" s="82" t="s">
        <v>65</v>
      </c>
      <c r="AH281" s="82"/>
      <c r="AI281" s="82" t="s">
        <v>69</v>
      </c>
      <c r="AJ281" s="82" t="s">
        <v>65</v>
      </c>
      <c r="AK281" s="82" t="s">
        <v>65</v>
      </c>
      <c r="AL281" s="82" t="s">
        <v>65</v>
      </c>
      <c r="AM281" s="82" t="s">
        <v>64</v>
      </c>
      <c r="AN281" s="82" t="s">
        <v>136</v>
      </c>
      <c r="AO281" s="82"/>
      <c r="AP281" s="82"/>
      <c r="AQ281" s="82" t="s">
        <v>4693</v>
      </c>
      <c r="AR281" s="82" t="s">
        <v>1263</v>
      </c>
      <c r="AS281" s="82" t="s">
        <v>64</v>
      </c>
      <c r="AT281" s="82"/>
      <c r="AU281" s="82" t="s">
        <v>65</v>
      </c>
      <c r="AV281" s="82"/>
      <c r="AW281" s="82"/>
      <c r="AX281" s="82"/>
      <c r="AY281" s="82"/>
      <c r="AZ281" s="84" t="s">
        <v>4666</v>
      </c>
    </row>
    <row r="282" spans="1:52" ht="65" customHeight="1">
      <c r="A282" s="81">
        <v>281</v>
      </c>
      <c r="B282" s="82" t="s">
        <v>4694</v>
      </c>
      <c r="C282" s="82" t="s">
        <v>751</v>
      </c>
      <c r="D282" s="82" t="s">
        <v>4695</v>
      </c>
      <c r="E282" s="82" t="s">
        <v>1526</v>
      </c>
      <c r="F282" s="82" t="s">
        <v>236</v>
      </c>
      <c r="G282" s="82" t="s">
        <v>753</v>
      </c>
      <c r="H282" s="82" t="s">
        <v>222</v>
      </c>
      <c r="I282" s="82" t="s">
        <v>1263</v>
      </c>
      <c r="J282" s="82" t="s">
        <v>1497</v>
      </c>
      <c r="K282" s="82" t="s">
        <v>248</v>
      </c>
      <c r="L282" s="82" t="s">
        <v>4696</v>
      </c>
      <c r="M282" s="82" t="s">
        <v>4697</v>
      </c>
      <c r="N282" s="82"/>
      <c r="O282" s="82"/>
      <c r="P282" s="82"/>
      <c r="Q282" s="82"/>
      <c r="R282" s="82"/>
      <c r="S282" s="82"/>
      <c r="T282" s="82"/>
      <c r="U282" s="82"/>
      <c r="V282" s="82"/>
      <c r="W282" s="82"/>
      <c r="X282" s="82"/>
      <c r="Y282" s="82"/>
      <c r="Z282" s="82"/>
      <c r="AA282" s="82"/>
      <c r="AB282" s="82" t="s">
        <v>66</v>
      </c>
      <c r="AC282" s="82" t="s">
        <v>67</v>
      </c>
      <c r="AD282" s="82" t="s">
        <v>68</v>
      </c>
      <c r="AE282" s="82" t="s">
        <v>64</v>
      </c>
      <c r="AF282" s="82" t="s">
        <v>64</v>
      </c>
      <c r="AG282" s="82" t="s">
        <v>65</v>
      </c>
      <c r="AH282" s="82"/>
      <c r="AI282" s="82" t="s">
        <v>69</v>
      </c>
      <c r="AJ282" s="82" t="s">
        <v>65</v>
      </c>
      <c r="AK282" s="82" t="s">
        <v>136</v>
      </c>
      <c r="AL282" s="82" t="s">
        <v>65</v>
      </c>
      <c r="AM282" s="82" t="s">
        <v>64</v>
      </c>
      <c r="AN282" s="82" t="s">
        <v>65</v>
      </c>
      <c r="AO282" s="82"/>
      <c r="AP282" s="82"/>
      <c r="AQ282" s="82" t="s">
        <v>4698</v>
      </c>
      <c r="AR282" s="82" t="s">
        <v>1263</v>
      </c>
      <c r="AS282" s="82" t="s">
        <v>64</v>
      </c>
      <c r="AT282" s="82"/>
      <c r="AU282" s="82" t="s">
        <v>65</v>
      </c>
      <c r="AV282" s="82"/>
      <c r="AW282" s="82"/>
      <c r="AX282" s="82"/>
      <c r="AY282" s="82" t="s">
        <v>4699</v>
      </c>
      <c r="AZ282" s="84" t="s">
        <v>4700</v>
      </c>
    </row>
    <row r="283" spans="1:52" ht="65" customHeight="1">
      <c r="A283" s="81">
        <v>282</v>
      </c>
      <c r="B283" s="82" t="s">
        <v>4701</v>
      </c>
      <c r="C283" s="82" t="s">
        <v>4702</v>
      </c>
      <c r="D283" s="82" t="s">
        <v>4703</v>
      </c>
      <c r="E283" s="82" t="s">
        <v>1495</v>
      </c>
      <c r="F283" s="82" t="s">
        <v>236</v>
      </c>
      <c r="G283" s="82" t="s">
        <v>753</v>
      </c>
      <c r="H283" s="82" t="s">
        <v>222</v>
      </c>
      <c r="I283" s="82" t="s">
        <v>2121</v>
      </c>
      <c r="J283" s="82" t="s">
        <v>1497</v>
      </c>
      <c r="K283" s="82" t="s">
        <v>271</v>
      </c>
      <c r="L283" s="82" t="s">
        <v>4704</v>
      </c>
      <c r="M283" s="82" t="s">
        <v>4705</v>
      </c>
      <c r="N283" s="82"/>
      <c r="O283" s="82"/>
      <c r="P283" s="82"/>
      <c r="Q283" s="82"/>
      <c r="R283" s="82"/>
      <c r="S283" s="82"/>
      <c r="T283" s="82"/>
      <c r="U283" s="82"/>
      <c r="V283" s="82"/>
      <c r="W283" s="82"/>
      <c r="X283" s="82"/>
      <c r="Y283" s="82"/>
      <c r="Z283" s="82"/>
      <c r="AA283" s="82"/>
      <c r="AB283" s="82" t="s">
        <v>66</v>
      </c>
      <c r="AC283" s="82" t="s">
        <v>67</v>
      </c>
      <c r="AD283" s="82" t="s">
        <v>88</v>
      </c>
      <c r="AE283" s="82" t="s">
        <v>64</v>
      </c>
      <c r="AF283" s="82" t="s">
        <v>64</v>
      </c>
      <c r="AG283" s="82" t="s">
        <v>65</v>
      </c>
      <c r="AH283" s="82"/>
      <c r="AI283" s="82" t="s">
        <v>69</v>
      </c>
      <c r="AJ283" s="82" t="s">
        <v>65</v>
      </c>
      <c r="AK283" s="82" t="s">
        <v>65</v>
      </c>
      <c r="AL283" s="82" t="s">
        <v>65</v>
      </c>
      <c r="AM283" s="82" t="s">
        <v>64</v>
      </c>
      <c r="AN283" s="82" t="s">
        <v>65</v>
      </c>
      <c r="AO283" s="82"/>
      <c r="AP283" s="82"/>
      <c r="AQ283" s="82" t="s">
        <v>4706</v>
      </c>
      <c r="AR283" s="82" t="s">
        <v>4707</v>
      </c>
      <c r="AS283" s="82" t="s">
        <v>64</v>
      </c>
      <c r="AT283" s="82"/>
      <c r="AU283" s="82" t="s">
        <v>65</v>
      </c>
      <c r="AV283" s="82"/>
      <c r="AW283" s="82"/>
      <c r="AX283" s="82"/>
      <c r="AY283" s="82" t="s">
        <v>4708</v>
      </c>
      <c r="AZ283" s="84" t="s">
        <v>4709</v>
      </c>
    </row>
    <row r="284" spans="1:52" ht="65" customHeight="1">
      <c r="A284" s="81">
        <v>283</v>
      </c>
      <c r="B284" s="82" t="s">
        <v>4710</v>
      </c>
      <c r="C284" s="82" t="s">
        <v>682</v>
      </c>
      <c r="D284" s="82" t="s">
        <v>4711</v>
      </c>
      <c r="E284" s="82" t="s">
        <v>1570</v>
      </c>
      <c r="F284" s="82" t="s">
        <v>236</v>
      </c>
      <c r="G284" s="82" t="s">
        <v>753</v>
      </c>
      <c r="H284" s="82" t="s">
        <v>222</v>
      </c>
      <c r="I284" s="82" t="s">
        <v>2297</v>
      </c>
      <c r="J284" s="82" t="s">
        <v>1497</v>
      </c>
      <c r="K284" s="82" t="s">
        <v>320</v>
      </c>
      <c r="L284" s="82" t="s">
        <v>4712</v>
      </c>
      <c r="M284" s="82" t="s">
        <v>4713</v>
      </c>
      <c r="N284" s="82"/>
      <c r="O284" s="82"/>
      <c r="P284" s="82"/>
      <c r="Q284" s="82"/>
      <c r="R284" s="82"/>
      <c r="S284" s="82"/>
      <c r="T284" s="82"/>
      <c r="U284" s="82"/>
      <c r="V284" s="82"/>
      <c r="W284" s="82"/>
      <c r="X284" s="82"/>
      <c r="Y284" s="82"/>
      <c r="Z284" s="82"/>
      <c r="AA284" s="82"/>
      <c r="AB284" s="82" t="s">
        <v>66</v>
      </c>
      <c r="AC284" s="82" t="s">
        <v>67</v>
      </c>
      <c r="AD284" s="82" t="s">
        <v>68</v>
      </c>
      <c r="AE284" s="82" t="s">
        <v>64</v>
      </c>
      <c r="AF284" s="82" t="s">
        <v>64</v>
      </c>
      <c r="AG284" s="82" t="s">
        <v>65</v>
      </c>
      <c r="AH284" s="82"/>
      <c r="AI284" s="82" t="s">
        <v>69</v>
      </c>
      <c r="AJ284" s="82" t="s">
        <v>65</v>
      </c>
      <c r="AK284" s="82" t="s">
        <v>65</v>
      </c>
      <c r="AL284" s="82" t="s">
        <v>65</v>
      </c>
      <c r="AM284" s="82" t="s">
        <v>64</v>
      </c>
      <c r="AN284" s="82" t="s">
        <v>136</v>
      </c>
      <c r="AO284" s="82"/>
      <c r="AP284" s="82"/>
      <c r="AQ284" s="82" t="s">
        <v>4714</v>
      </c>
      <c r="AR284" s="82" t="s">
        <v>1094</v>
      </c>
      <c r="AS284" s="82" t="s">
        <v>65</v>
      </c>
      <c r="AT284" s="82"/>
      <c r="AU284" s="82" t="s">
        <v>65</v>
      </c>
      <c r="AV284" s="82"/>
      <c r="AW284" s="82"/>
      <c r="AX284" s="82"/>
      <c r="AY284" s="82" t="s">
        <v>4715</v>
      </c>
      <c r="AZ284" s="84" t="s">
        <v>4716</v>
      </c>
    </row>
    <row r="285" spans="1:52" ht="65" customHeight="1">
      <c r="A285" s="81">
        <v>284</v>
      </c>
      <c r="B285" s="82" t="s">
        <v>4717</v>
      </c>
      <c r="C285" s="82" t="s">
        <v>822</v>
      </c>
      <c r="D285" s="82" t="s">
        <v>4718</v>
      </c>
      <c r="E285" s="82" t="s">
        <v>1495</v>
      </c>
      <c r="F285" s="82" t="s">
        <v>236</v>
      </c>
      <c r="G285" s="82" t="s">
        <v>753</v>
      </c>
      <c r="H285" s="82" t="s">
        <v>222</v>
      </c>
      <c r="I285" s="82" t="s">
        <v>518</v>
      </c>
      <c r="J285" s="82" t="s">
        <v>1497</v>
      </c>
      <c r="K285" s="82" t="s">
        <v>223</v>
      </c>
      <c r="L285" s="82" t="s">
        <v>4719</v>
      </c>
      <c r="M285" s="82" t="s">
        <v>4720</v>
      </c>
      <c r="N285" s="82"/>
      <c r="O285" s="82"/>
      <c r="P285" s="82"/>
      <c r="Q285" s="82"/>
      <c r="R285" s="82"/>
      <c r="S285" s="82"/>
      <c r="T285" s="82"/>
      <c r="U285" s="82"/>
      <c r="V285" s="82"/>
      <c r="W285" s="82"/>
      <c r="X285" s="82"/>
      <c r="Y285" s="82"/>
      <c r="Z285" s="82"/>
      <c r="AA285" s="82"/>
      <c r="AB285" s="82" t="s">
        <v>66</v>
      </c>
      <c r="AC285" s="82" t="s">
        <v>67</v>
      </c>
      <c r="AD285" s="82" t="s">
        <v>88</v>
      </c>
      <c r="AE285" s="82" t="s">
        <v>64</v>
      </c>
      <c r="AF285" s="82" t="s">
        <v>64</v>
      </c>
      <c r="AG285" s="82" t="s">
        <v>65</v>
      </c>
      <c r="AH285" s="82"/>
      <c r="AI285" s="82" t="s">
        <v>1580</v>
      </c>
      <c r="AJ285" s="82" t="s">
        <v>65</v>
      </c>
      <c r="AK285" s="82" t="s">
        <v>65</v>
      </c>
      <c r="AL285" s="82" t="s">
        <v>65</v>
      </c>
      <c r="AM285" s="82" t="s">
        <v>64</v>
      </c>
      <c r="AN285" s="82" t="s">
        <v>64</v>
      </c>
      <c r="AO285" s="82"/>
      <c r="AP285" s="82"/>
      <c r="AQ285" s="82" t="s">
        <v>4721</v>
      </c>
      <c r="AR285" s="82" t="s">
        <v>4722</v>
      </c>
      <c r="AS285" s="82" t="s">
        <v>136</v>
      </c>
      <c r="AT285" s="82"/>
      <c r="AU285" s="82" t="s">
        <v>65</v>
      </c>
      <c r="AV285" s="82"/>
      <c r="AW285" s="82"/>
      <c r="AX285" s="82"/>
      <c r="AY285" s="82" t="s">
        <v>4723</v>
      </c>
      <c r="AZ285" s="84" t="s">
        <v>4724</v>
      </c>
    </row>
    <row r="286" spans="1:52" ht="65" customHeight="1">
      <c r="A286" s="81">
        <v>285</v>
      </c>
      <c r="B286" s="82" t="s">
        <v>4725</v>
      </c>
      <c r="C286" s="82" t="s">
        <v>751</v>
      </c>
      <c r="D286" s="82" t="s">
        <v>4726</v>
      </c>
      <c r="E286" s="82" t="s">
        <v>1543</v>
      </c>
      <c r="F286" s="82" t="s">
        <v>236</v>
      </c>
      <c r="G286" s="82" t="s">
        <v>753</v>
      </c>
      <c r="H286" s="82" t="s">
        <v>222</v>
      </c>
      <c r="I286" s="82" t="s">
        <v>1263</v>
      </c>
      <c r="J286" s="82" t="s">
        <v>1497</v>
      </c>
      <c r="K286" s="82" t="s">
        <v>248</v>
      </c>
      <c r="L286" s="82" t="s">
        <v>4727</v>
      </c>
      <c r="M286" s="82" t="s">
        <v>4728</v>
      </c>
      <c r="N286" s="82"/>
      <c r="O286" s="82"/>
      <c r="P286" s="82"/>
      <c r="Q286" s="82"/>
      <c r="R286" s="82"/>
      <c r="S286" s="82"/>
      <c r="T286" s="82"/>
      <c r="U286" s="82"/>
      <c r="V286" s="82"/>
      <c r="W286" s="82"/>
      <c r="X286" s="82"/>
      <c r="Y286" s="82"/>
      <c r="Z286" s="82"/>
      <c r="AA286" s="82"/>
      <c r="AB286" s="82" t="s">
        <v>66</v>
      </c>
      <c r="AC286" s="82" t="s">
        <v>67</v>
      </c>
      <c r="AD286" s="82" t="s">
        <v>68</v>
      </c>
      <c r="AE286" s="82" t="s">
        <v>64</v>
      </c>
      <c r="AF286" s="82" t="s">
        <v>64</v>
      </c>
      <c r="AG286" s="82" t="s">
        <v>65</v>
      </c>
      <c r="AH286" s="82"/>
      <c r="AI286" s="82" t="s">
        <v>69</v>
      </c>
      <c r="AJ286" s="82" t="s">
        <v>65</v>
      </c>
      <c r="AK286" s="82" t="s">
        <v>65</v>
      </c>
      <c r="AL286" s="82" t="s">
        <v>65</v>
      </c>
      <c r="AM286" s="82" t="s">
        <v>64</v>
      </c>
      <c r="AN286" s="82" t="s">
        <v>136</v>
      </c>
      <c r="AO286" s="82"/>
      <c r="AP286" s="82"/>
      <c r="AQ286" s="82" t="s">
        <v>4698</v>
      </c>
      <c r="AR286" s="82" t="s">
        <v>1263</v>
      </c>
      <c r="AS286" s="82" t="s">
        <v>64</v>
      </c>
      <c r="AT286" s="82"/>
      <c r="AU286" s="82" t="s">
        <v>65</v>
      </c>
      <c r="AV286" s="82"/>
      <c r="AW286" s="82"/>
      <c r="AX286" s="82"/>
      <c r="AY286" s="82" t="s">
        <v>4729</v>
      </c>
      <c r="AZ286" s="84"/>
    </row>
    <row r="287" spans="1:52" ht="128" customHeight="1">
      <c r="A287" s="101">
        <v>286</v>
      </c>
      <c r="B287" s="92" t="s">
        <v>4730</v>
      </c>
      <c r="C287" s="92" t="s">
        <v>4731</v>
      </c>
      <c r="D287" s="92" t="s">
        <v>4732</v>
      </c>
      <c r="E287" s="92" t="s">
        <v>1551</v>
      </c>
      <c r="F287" s="92" t="s">
        <v>55</v>
      </c>
      <c r="G287" s="92" t="s">
        <v>129</v>
      </c>
      <c r="H287" s="92" t="s">
        <v>57</v>
      </c>
      <c r="I287" s="92" t="s">
        <v>4733</v>
      </c>
      <c r="J287" s="92" t="s">
        <v>4734</v>
      </c>
      <c r="K287" s="92" t="s">
        <v>4735</v>
      </c>
      <c r="L287" s="92" t="s">
        <v>4736</v>
      </c>
      <c r="M287" s="92" t="s">
        <v>4737</v>
      </c>
      <c r="N287" s="92" t="s">
        <v>1844</v>
      </c>
      <c r="O287" s="92" t="s">
        <v>2096</v>
      </c>
      <c r="P287" s="92" t="s">
        <v>61</v>
      </c>
      <c r="Q287" s="92" t="s">
        <v>84</v>
      </c>
      <c r="R287" s="92" t="s">
        <v>1748</v>
      </c>
      <c r="S287" s="92" t="s">
        <v>64</v>
      </c>
      <c r="T287" s="92" t="s">
        <v>64</v>
      </c>
      <c r="U287" s="92" t="s">
        <v>64</v>
      </c>
      <c r="V287" s="92" t="s">
        <v>64</v>
      </c>
      <c r="W287" s="92" t="s">
        <v>64</v>
      </c>
      <c r="X287" s="92" t="s">
        <v>64</v>
      </c>
      <c r="Y287" s="92" t="s">
        <v>64</v>
      </c>
      <c r="Z287" s="92" t="s">
        <v>65</v>
      </c>
      <c r="AA287" s="92" t="s">
        <v>64</v>
      </c>
      <c r="AB287" s="92" t="s">
        <v>146</v>
      </c>
      <c r="AC287" s="92" t="s">
        <v>67</v>
      </c>
      <c r="AD287" s="92" t="s">
        <v>88</v>
      </c>
      <c r="AE287" s="92" t="s">
        <v>65</v>
      </c>
      <c r="AF287" s="92" t="s">
        <v>64</v>
      </c>
      <c r="AG287" s="92" t="s">
        <v>65</v>
      </c>
      <c r="AH287" s="92" t="s">
        <v>65</v>
      </c>
      <c r="AI287" s="92" t="s">
        <v>89</v>
      </c>
      <c r="AJ287" s="92" t="s">
        <v>65</v>
      </c>
      <c r="AK287" s="92" t="s">
        <v>65</v>
      </c>
      <c r="AL287" s="92" t="s">
        <v>65</v>
      </c>
      <c r="AM287" s="92" t="s">
        <v>65</v>
      </c>
      <c r="AN287" s="92" t="s">
        <v>64</v>
      </c>
      <c r="AO287" s="92"/>
      <c r="AP287" s="92" t="s">
        <v>4738</v>
      </c>
      <c r="AQ287" s="92" t="s">
        <v>4739</v>
      </c>
      <c r="AR287" s="92" t="s">
        <v>4740</v>
      </c>
      <c r="AS287" s="92" t="s">
        <v>65</v>
      </c>
      <c r="AT287" s="92"/>
      <c r="AU287" s="92" t="s">
        <v>65</v>
      </c>
      <c r="AV287" s="92" t="s">
        <v>75</v>
      </c>
      <c r="AW287" s="92" t="s">
        <v>65</v>
      </c>
      <c r="AX287" s="92"/>
      <c r="AY287" s="92" t="s">
        <v>4741</v>
      </c>
      <c r="AZ287" s="86" t="s">
        <v>4742</v>
      </c>
    </row>
  </sheetData>
  <dataValidations count="63">
    <dataValidation type="list" allowBlank="1" showInputMessage="1" showErrorMessage="1" errorTitle="Invalid entry" error="Select: optimization, simulation, accounting, or hybrid." sqref="Q3:Q14 Q16:Q80" xr:uid="{00308F80-7BCD-4A87-824B-5FE5458AA2B0}">
      <formula1>"optimization,simulation,accounting,hybrid"</formula1>
    </dataValidation>
    <dataValidation type="list" allowBlank="1" showInputMessage="1" showErrorMessage="1" errorTitle="Invalid entry" error="Select yes, no, or partial for informal_economy." sqref="AK6:AM6 AK5:AN5 AK9:AL10 AK77:AN79 AJ2:AJ80 AJ107:AJ245" xr:uid="{55219AB6-A1B0-4F50-949D-378A2DD3BA11}">
      <formula1>"yes,no,partial"</formula1>
    </dataValidation>
    <dataValidation type="list" allowBlank="1" showInputMessage="1" showErrorMessage="1" errorTitle="Invalid entry" error="Select yes, no, or partial for biomass_charcoal." sqref="AK2:AL4 AK7:AL8 AK107:AL107 AK11:AL62 AG113:AH113 AM113 AK108:AK144 AL114:AN144 AK145:AN245" xr:uid="{3A0C4101-669B-4590-846E-CD50D0B13C9C}">
      <formula1>"yes,no,partial"</formula1>
    </dataValidation>
    <dataValidation type="list" allowBlank="1" showInputMessage="1" showErrorMessage="1" errorTitle="Invalid entry" error="Select yes, no, or partial for power_reliability." sqref="AM2:AM4 AM107 AM7:AM62" xr:uid="{C7C885AD-ECFA-4130-9C54-B88503C3376C}">
      <formula1>"yes,no,partial"</formula1>
    </dataValidation>
    <dataValidation type="list" allowBlank="1" showInputMessage="1" showErrorMessage="1" errorTitle="Invalid entry" error="Select yes, no, or partial for urbanization." sqref="AN2:AN4 AN107 AN6:AN62" xr:uid="{68A69502-8FAA-4610-AD12-9100513AD920}">
      <formula1>"yes,no,partial"</formula1>
    </dataValidation>
    <dataValidation type="list" allowBlank="1" showInputMessage="1" showErrorMessage="1" errorTitle="Invalid entry" error="Select a power pool or 'none'." sqref="K4" xr:uid="{28E6BEFC-B954-409C-AB7C-78E9E8C955DA}">
      <mc:AlternateContent xmlns:x12ac="http://schemas.microsoft.com/office/spreadsheetml/2011/1/ac" xmlns:mc="http://schemas.openxmlformats.org/markup-compatibility/2006">
        <mc:Choice Requires="x12ac">
          <x12ac:list>WAPP,EAPP,CAPP,SAPP,NAPP,COMELEC,"WAPP, SAPP",none</x12ac:list>
        </mc:Choice>
        <mc:Fallback>
          <formula1>"WAPP,EAPP,CAPP,SAPP,NAPP,COMELEC,WAPP, SAPP,none"</formula1>
        </mc:Fallback>
      </mc:AlternateContent>
    </dataValidation>
    <dataValidation type="list" allowBlank="1" showInputMessage="1" showErrorMessage="1" errorTitle="Invalid entry" error="Select a power pool or 'none'." sqref="K2:K3 K5:K10" xr:uid="{5C404FCF-FE85-4C80-8F43-13D08EAD1C32}">
      <mc:AlternateContent xmlns:x12ac="http://schemas.microsoft.com/office/spreadsheetml/2011/1/ac" xmlns:mc="http://schemas.openxmlformats.org/markup-compatibility/2006">
        <mc:Choice Requires="x12ac">
          <x12ac:list>WAPP,EAPP,CAPP,SAPP,NAPP,COMELEC,none,"WAPP,SAPP,EAPP,CAPP,COMELEC"</x12ac:list>
        </mc:Choice>
        <mc:Fallback>
          <formula1>"WAPP,EAPP,CAPP,SAPP,NAPP,COMELEC,none,WAPP,SAPP,EAPP,CAPP,COMELEC"</formula1>
        </mc:Fallback>
      </mc:AlternateContent>
    </dataValidation>
    <dataValidation type="list" allowBlank="1" showInputMessage="1" showErrorMessage="1" errorTitle="Invalid entry" error="Select a power pool or 'none'." sqref="K54:K62 K11:K52" xr:uid="{1966D9BB-C323-4BBF-A0F8-2965B6A8DCBB}">
      <formula1>"WAPP,EAPP,CAPP,SAPP,NAPP,COMELEC,none"</formula1>
    </dataValidation>
    <dataValidation type="list" allowBlank="1" showInputMessage="1" showErrorMessage="1" errorTitle="Invalid entry" error="Select yes or no for sdg_7." sqref="AF9:AG10 AE2:AE80 AF111:AH111 AL111:AN111 AL112:AL113 AN113 AF114:AG144 AE111:AE144 AE145:AG245" xr:uid="{2F5516AA-225F-4FD5-8426-93A001462FC8}">
      <formula1>"yes,no"</formula1>
    </dataValidation>
    <dataValidation type="list" allowBlank="1" showInputMessage="1" showErrorMessage="1" errorTitle="Invalid entry" error="Select yes or no for sdg_13." sqref="AF2:AF8 AF11:AF62" xr:uid="{E39770EF-F840-4A81-B016-E347B5BB7FFD}">
      <formula1>"yes,no"</formula1>
    </dataValidation>
    <dataValidation type="list" allowBlank="1" showInputMessage="1" showErrorMessage="1" errorTitle="Invalid entry" error="Select yes or no for ndc_mention." sqref="AG2:AG8 AH2:AH10 AG11:AH62" xr:uid="{E2C2E3A3-2D82-49D3-9F17-CCFC2C58E2F8}">
      <formula1>"yes,no"</formula1>
    </dataValidation>
    <dataValidation type="list" allowBlank="1" showInputMessage="1" showErrorMessage="1" errorTitle="Invalid entry" error="Select a power pool or 'none'." sqref="K53" xr:uid="{CA273330-B1AB-4DC5-87D5-B20D6034C62A}">
      <mc:AlternateContent xmlns:x12ac="http://schemas.microsoft.com/office/spreadsheetml/2011/1/ac" xmlns:mc="http://schemas.openxmlformats.org/markup-compatibility/2006">
        <mc:Choice Requires="x12ac">
          <x12ac:list>WAPP,EAPP,CAPP,SAPP,NAPP,COMELEC,none,"WAPP,CAPP,EAPP,SAPP"</x12ac:list>
        </mc:Choice>
        <mc:Fallback>
          <formula1>"WAPP,EAPP,CAPP,SAPP,NAPP,COMELEC,none,WAPP,CAPP,EAPP,SAPP"</formula1>
        </mc:Fallback>
      </mc:AlternateContent>
    </dataValidation>
    <dataValidation type="list" allowBlank="1" showInputMessage="1" showErrorMessage="1" errorTitle="Invalid entry" error="Select: optimization, simulation, accounting, or hybrid." sqref="Q2" xr:uid="{23A96435-0F08-4A86-B99E-AAAD1D783B83}">
      <formula1>"optimization,simulation,accounting,Econometric,Economic Equilibrium, Spreadsheet/Toolbox,Backcasting,Multi_Criteria,hybrid"</formula1>
    </dataValidation>
    <dataValidation type="list" allowBlank="1" showInputMessage="1" showErrorMessage="1" errorTitle="Invalid entry" error="Select: bottom-up, top-down, or hybrid." sqref="R2:R4 R6:R92 R94:R245" xr:uid="{0B6492A9-9782-45D3-A8D5-24121C73D603}">
      <formula1>"Linear_programming,mixed-integer_programming,dynamic_programming,stochastic,other"</formula1>
    </dataValidation>
    <dataValidation type="list" allowBlank="1" showInputMessage="1" showErrorMessage="1" errorTitle="Invalid entry" error="Select: optimization, simulation, accounting, or hybrid." sqref="R2:R4 R6:R92 R94:R245" xr:uid="{14863E2B-2038-44FF-8F4F-908B9BDC48CA}">
      <formula1>"linear,mixed-integer,dynamic,stochastic,other"</formula1>
    </dataValidation>
    <dataValidation type="list" allowBlank="1" showInputMessage="1" showErrorMessage="1" errorTitle="Invalid entry" error="Select: bottom-up, top-down, or hybrid." sqref="R5" xr:uid="{2A663396-9CE4-41E7-B029-061E034A88B7}">
      <formula1>"Linear_programming,mixed-integer_programming,dynamic_programming,stochastic,not_stated,other"</formula1>
    </dataValidation>
    <dataValidation type="list" allowBlank="1" showInputMessage="1" showErrorMessage="1" errorTitle="Invalid entry" error="Select: optimization, simulation, accounting, or hybrid." sqref="R5" xr:uid="{BD09BEBC-460E-4C8F-BB83-1D52B9C40635}">
      <formula1>"linear,mixed-integer,dynamic,stochastic,other,not_stated"</formula1>
    </dataValidation>
    <dataValidation type="list" allowBlank="1" showInputMessage="1" showErrorMessage="1" errorTitle="Invalid entry" error="Select: optimization, simulation, accounting, or hybrid." sqref="Q15" xr:uid="{6FA01D0A-22C2-445A-8EF3-428503D97AA1}">
      <formula1>"optimization,simulation,accounting,hybrid,multi-criteria"</formula1>
    </dataValidation>
    <dataValidation type="list" allowBlank="1" showInputMessage="1" showErrorMessage="1" errorTitle="Invalid entry" error="Select: electricity, full_energy, or power_heat." sqref="AB2:AB39" xr:uid="{F866C97B-7F01-44E2-95A7-C47130F8AA90}">
      <formula1>"electricity,full_energy,power_heat"</formula1>
    </dataValidation>
    <dataValidation type="list" allowBlank="1" showInputMessage="1" showErrorMessage="1" errorTitle="Invalid entry" error="Select yes or no for h2." sqref="Z66:AA66 Z69:AA69 Z71:AA79 Z2:AA64" xr:uid="{307AFB60-4C80-4E04-8271-0B0158373C1B}">
      <formula1>"yes,no"</formula1>
    </dataValidation>
    <dataValidation type="list" allowBlank="1" showInputMessage="1" showErrorMessage="1" errorTitle="Invalid entry" error="Select yes or no for hydro." sqref="T65:AA65 T64 T67:AA68 T70:AA70 T80:AA80 S2:S80" xr:uid="{278E167A-BACB-4DD3-B7B9-6600AAFB3440}">
      <formula1>"yes,no"</formula1>
    </dataValidation>
    <dataValidation type="list" allowBlank="1" showInputMessage="1" showErrorMessage="1" errorTitle="Invalid entry" error="Select yes or no for wind." sqref="U66 U69 U71:U79 U2:U64" xr:uid="{81C97875-DF54-4886-B4FB-D18A953536E2}">
      <formula1>"yes,no"</formula1>
    </dataValidation>
    <dataValidation type="list" allowBlank="1" showInputMessage="1" showErrorMessage="1" errorTitle="Invalid entry" error="Select yes or no for biomass." sqref="V66 V69 V71:V79 V2:V64" xr:uid="{04D12EE6-9B19-4CE4-A94C-8E888C1AC9B3}">
      <formula1>"yes,no"</formula1>
    </dataValidation>
    <dataValidation type="list" allowBlank="1" showInputMessage="1" showErrorMessage="1" errorTitle="Invalid entry" error="Select yes or no for nuclear." sqref="W66 W69 W71:W79 W2:W64" xr:uid="{E6C8DECE-709A-4CE2-B673-E6A69E0F933C}">
      <formula1>"yes,no"</formula1>
    </dataValidation>
    <dataValidation type="list" allowBlank="1" showInputMessage="1" showErrorMessage="1" errorTitle="Invalid entry" error="Select yes or no for geothermal." sqref="X66 X69 X71:X79 X2:X64" xr:uid="{34B03D38-4209-4E1B-B6AE-BD0EC8853211}">
      <formula1>"yes,no"</formula1>
    </dataValidation>
    <dataValidation type="list" allowBlank="1" showInputMessage="1" showErrorMessage="1" errorTitle="Invalid entry" error="Select yes or no for fossil." sqref="Y66 Y69 Y71:Y79 Y2:Y64" xr:uid="{D0AE1F58-8581-4684-8225-8FD74600DE61}">
      <formula1>"yes,no"</formula1>
    </dataValidation>
    <dataValidation type="list" allowBlank="1" showInputMessage="1" showErrorMessage="1" errorTitle="Invalid entry" error="Select yes or no for ndc_mention." sqref="AI2:AI80 AI108:AI245" xr:uid="{CA799CB8-4E5D-4DA7-A849-EAEA511B67AD}">
      <formula1>"powering_livelihoods,inclusive industrialisation,urban transitions,cross_cutting,none"</formula1>
    </dataValidation>
    <dataValidation type="list" allowBlank="1" showInputMessage="1" showErrorMessage="1" sqref="F2:F80 G246:G1048576 F105:F1048576" xr:uid="{9F6877D2-E232-49C7-BE75-40CB54A6B8AB}">
      <formula1>"all,full,light,narrative"</formula1>
    </dataValidation>
    <dataValidation type="list" allowBlank="1" showInputMessage="1" showErrorMessage="1" sqref="G81:G89 G105:G148" xr:uid="{C6908775-7BBD-4436-AFA7-5B504ECEC5F6}">
      <formula1>"long_term_planning,rural_electrification,microgrid,dispatch,nexus,economic,geospatial"</formula1>
      <formula2>0</formula2>
    </dataValidation>
    <dataValidation type="list" allowBlank="1" showInputMessage="1" showErrorMessage="1" errorTitle="Invalid entry" error="Select yes or no for hydro." sqref="T89:AA89 S81:S89 S111:W112 U120:U127 S113:S169 T113:W119 V120:AA120 V121:W129 T120:T129 V132:W135 U136:AA136 U137:X169 T132:T169 S170:X245 Z137:Z245" xr:uid="{D9D60998-3E1C-46E3-8D62-5EB1989B7754}">
      <formula1>"yes,no"</formula1>
      <formula2>0</formula2>
    </dataValidation>
    <dataValidation type="list" allowBlank="1" showInputMessage="1" showErrorMessage="1" errorTitle="Invalid entry" error="Select: continental, regional, national, or subnational." sqref="H81:H89" xr:uid="{92D1868D-1DCD-42AD-94CD-ED28ABC2F472}">
      <formula1>"continental,regional,national,subnational"</formula1>
      <formula2>0</formula2>
    </dataValidation>
    <dataValidation type="list" allowBlank="1" showInputMessage="1" showErrorMessage="1" errorTitle="Invalid entry" error="Select: electricity, full_energy, or power_heat." sqref="AB81:AB89" xr:uid="{7FC60718-B7AD-4A00-9E23-3B2156050520}">
      <formula1>"electricity,full_energy,power_heat,other"</formula1>
      <formula2>0</formula2>
    </dataValidation>
    <dataValidation type="list" allowBlank="1" showInputMessage="1" showErrorMessage="1" errorTitle="Invalid entry" error="Select: open, proprietary, or mixed." sqref="AD81:AD89" xr:uid="{B5BD6040-5082-40B0-A6F9-5BD23C636707}">
      <formula1>"routine,occasional,ad_hoc,unknown"</formula1>
      <formula2>0</formula2>
    </dataValidation>
    <dataValidation type="list" allowBlank="1" showInputMessage="1" showErrorMessage="1" errorTitle="Invalid entry" error="Select yes, no, or partial for local_ownership." sqref="AU81:AU89 AS81:AS89 AS113:AS245" xr:uid="{70C101AB-3434-409D-BB35-9ED608A4FA51}">
      <formula1>"yes,no,partial"</formula1>
      <formula2>0</formula2>
    </dataValidation>
    <dataValidation type="list" allowBlank="1" showInputMessage="1" showErrorMessage="1" errorTitle="Invalid entry" error="Select yes or no for ndc_mention." sqref="AI81:AI89" xr:uid="{CB35F126-8422-49E6-AA53-CAE7A43FCC08}">
      <formula1>"powering_livelihoods,inclusive industrialisation,urban transitions,cross_cutting,none"</formula1>
      <formula2>0</formula2>
    </dataValidation>
    <dataValidation allowBlank="1" showInputMessage="1" showErrorMessage="1" errorTitle="Invalid entry" error="Select yes, no, or partial for urbanization." sqref="AO81:AQ89" xr:uid="{32FE179D-BF55-4BB5-B081-4603D05B7F27}">
      <formula1>0</formula1>
      <formula2>0</formula2>
    </dataValidation>
    <dataValidation type="list" allowBlank="1" showInputMessage="1" showErrorMessage="1" errorTitle="Invalid entry" error="Select: open, proprietary, or mixed." sqref="AC81:AC89" xr:uid="{B0F8B204-4C7F-4E88-B59F-22B6C14DAAA7}">
      <formula1>"open,proprietary,mixed"</formula1>
      <formula2>0</formula2>
    </dataValidation>
    <dataValidation type="list" allowBlank="1" showInputMessage="1" showErrorMessage="1" errorTitle="Invalid entry" error="Select yes or no for fossil." sqref="Y81:Y88" xr:uid="{3B1934B9-3FC8-412E-A3C2-2F77CAC1AC84}">
      <formula1>"yes,no"</formula1>
      <formula2>0</formula2>
    </dataValidation>
    <dataValidation type="list" allowBlank="1" showInputMessage="1" showErrorMessage="1" errorTitle="Invalid entry" error="Select yes or no for geothermal." sqref="X81:X88 X132:X134 X111:AA119 X121:AA129 Y132:AA135 AA137:AA245 Y137:Y245" xr:uid="{8C434ECF-52CF-4B0F-BA09-3EEABB97AE47}">
      <formula1>"yes,no"</formula1>
      <formula2>0</formula2>
    </dataValidation>
    <dataValidation type="list" allowBlank="1" showInputMessage="1" showErrorMessage="1" errorTitle="Invalid entry" error="Select yes or no for nuclear." sqref="W81:W88" xr:uid="{FC79CF6B-14E2-4126-846D-BFD1E94BC2C4}">
      <formula1>"yes,no"</formula1>
      <formula2>0</formula2>
    </dataValidation>
    <dataValidation type="list" allowBlank="1" showInputMessage="1" showErrorMessage="1" errorTitle="Invalid entry" error="Select yes or no for biomass." sqref="V81:V88" xr:uid="{0A671579-CC70-4056-A840-D067A342874D}">
      <formula1>"yes,no"</formula1>
      <formula2>0</formula2>
    </dataValidation>
    <dataValidation type="list" allowBlank="1" showInputMessage="1" showErrorMessage="1" errorTitle="Invalid entry" error="Select yes or no for wind." sqref="U81:U88" xr:uid="{00299588-E0F0-4E68-85D9-5FA67DF99CEA}">
      <formula1>"yes,no"</formula1>
      <formula2>0</formula2>
    </dataValidation>
    <dataValidation type="list" allowBlank="1" showInputMessage="1" showErrorMessage="1" errorTitle="Invalid entry" error="Select: bottom-up, top-down, or hybrid." sqref="P81:P89" xr:uid="{BF72986A-E9A6-464F-B6E6-9437C04EC332}">
      <formula1>"bottom-up,top-down,hybrid"</formula1>
      <formula2>0</formula2>
    </dataValidation>
    <dataValidation type="list" allowBlank="1" showInputMessage="1" showErrorMessage="1" errorTitle="Invalid entry" error="Select yes or no for h2." sqref="Z81:AA88" xr:uid="{75F876D2-F993-4C09-A851-794F325A3B34}">
      <formula1>"yes,no"</formula1>
      <formula2>0</formula2>
    </dataValidation>
    <dataValidation type="list" allowBlank="1" showInputMessage="1" showErrorMessage="1" errorTitle="Invalid entry" error="Select: optimization, simulation, accounting, or hybrid." sqref="R93" xr:uid="{31FF74B3-FF01-4B22-936D-03E0ED7ED74E}">
      <formula1>"linear,mixed-integer,dynamic,stochastic,other"</formula1>
      <formula2>0</formula2>
    </dataValidation>
    <dataValidation type="list" allowBlank="1" showInputMessage="1" showErrorMessage="1" errorTitle="Invalid entry" error="Select yes or no for sdg_7." sqref="AE81:AE89" xr:uid="{4CC4FC37-1F4B-4BFB-8FC9-35AA2D7B3479}">
      <formula1>"yes,no"</formula1>
      <formula2>0</formula2>
    </dataValidation>
    <dataValidation type="list" allowBlank="1" showInputMessage="1" showErrorMessage="1" errorTitle="Invalid entry" error="Select yes, no, or partial for informal_economy." sqref="AJ81:AJ89" xr:uid="{EBAE78E9-3643-41AE-9FE5-DA5DD65532FF}">
      <formula1>"yes,no,partial"</formula1>
      <formula2>0</formula2>
    </dataValidation>
    <dataValidation type="list" allowBlank="1" showInputMessage="1" showErrorMessage="1" errorTitle="Invalid entry" error="Select: optimization, simulation, accounting, or hybrid." sqref="Q81:Q245" xr:uid="{1E94D298-D3E2-4F6C-89F5-7D085D3D7C38}">
      <formula1>"optimization,simulation,accounting,hybrid"</formula1>
      <formula2>0</formula2>
    </dataValidation>
    <dataValidation type="list" allowBlank="1" showInputMessage="1" showErrorMessage="1" sqref="G90:G93 F81:F93 F94:G104" xr:uid="{669798B9-8195-4AB9-B56F-3ADB2C121DC6}">
      <formula1>"all,full,light,narrative"</formula1>
      <formula2>0</formula2>
    </dataValidation>
    <dataValidation type="list" allowBlank="1" showInputMessage="1" showErrorMessage="1" sqref="E90:E104" xr:uid="{061DD16D-2832-427E-A230-547498FAC3A6}">
      <formula1>0</formula1>
      <formula2>0</formula2>
    </dataValidation>
    <dataValidation type="list" allowBlank="1" showInputMessage="1" showErrorMessage="1" errorTitle="Invalid entry" error="Select a year between 2010 and 2025." sqref="E2:E62" xr:uid="{285AA50A-DE4C-47E7-BE4B-0AABE8434ACE}">
      <formula1>"2010,2011,2012,2013,2014,2015,2016,2017,2018,2019,2020,2021,2022,2023,2024,2025"</formula1>
    </dataValidation>
    <dataValidation type="list" allowBlank="1" showInputMessage="1" showErrorMessage="1" errorTitle="Invalid entry" error="Select: bottom-up, top-down, or hybrid." sqref="P2:P80 P113:P245" xr:uid="{434D687A-5330-4936-A6ED-F934B413F855}">
      <formula1>"bottom-up,top-down,hybrid"</formula1>
    </dataValidation>
    <dataValidation type="list" allowBlank="1" showInputMessage="1" showErrorMessage="1" errorTitle="Invalid entry" error="Select yes or no for solar." sqref="T2:T62" xr:uid="{AA545B15-75FB-421E-ADAD-1B738625CE3B}">
      <formula1>"yes,no"</formula1>
    </dataValidation>
    <dataValidation type="list" allowBlank="1" showInputMessage="1" showErrorMessage="1" errorTitle="Invalid entry" error="Select: open, proprietary, or mixed." sqref="AC2:AC80 AC113:AC245" xr:uid="{7DCA1475-36C0-49DA-AE19-54BB0CE09CD4}">
      <formula1>"open,proprietary,mixed"</formula1>
    </dataValidation>
    <dataValidation allowBlank="1" showInputMessage="1" showErrorMessage="1" errorTitle="Invalid entry" error="Select yes, no, or partial for urbanization." sqref="AO2:AQ80" xr:uid="{C63269E9-971B-45FA-8D64-37ADA0E009E6}"/>
    <dataValidation type="list" allowBlank="1" showInputMessage="1" showErrorMessage="1" errorTitle="Invalid entry" error="Select yes, no, or partial for local_ownership." sqref="AU2:AU80 AS2:AS80" xr:uid="{F4F59E4A-2948-4638-A6D6-FA45670D2173}">
      <formula1>"yes,no,partial"</formula1>
    </dataValidation>
    <dataValidation type="list" allowBlank="1" showInputMessage="1" showErrorMessage="1" sqref="G2:G80" xr:uid="{09B59387-03C2-46B0-9148-843D396152AD}">
      <formula1>"long_term_planning,rural_electrification,microgrid,dispatch,nexus,economic,geospatial"</formula1>
    </dataValidation>
    <dataValidation type="list" allowBlank="1" showInputMessage="1" showErrorMessage="1" errorTitle="Invalid entry" error="Select: open, proprietary, or mixed." sqref="AD2:AD80 AD111:AD245" xr:uid="{B64B3898-15BD-4F5A-80C4-9BE703C32290}">
      <formula1>"routine,occasional,ad_hoc,unknown"</formula1>
    </dataValidation>
    <dataValidation type="list" allowBlank="1" showInputMessage="1" showErrorMessage="1" errorTitle="Invalid entry" error="Select: electricity, full_energy, or power_heat." sqref="AB40:AB80 AB111:AB245" xr:uid="{7123ADF4-0FC9-4849-8DBD-B91BEB42518F}">
      <formula1>"electricity,full_energy,power_heat,other"</formula1>
    </dataValidation>
    <dataValidation type="list" allowBlank="1" showInputMessage="1" showErrorMessage="1" errorTitle="Invalid entry" error="Select: continental, regional, national, or subnational." sqref="H2:H80" xr:uid="{6182A77C-9401-448B-94EF-1D0EE2805FF4}">
      <formula1>"continental,regional,national,subnational"</formula1>
    </dataValidation>
    <dataValidation type="list" allowBlank="1" showInputMessage="1" showErrorMessage="1" sqref="T63 T81:T88 T90:T91 T66 T69 T71:T79 T93:T110 Q246:Q1048576 T246:T1048576" xr:uid="{3A8E473A-A0F6-4D6C-8755-582C043786D8}">
      <formula1>$P$2:$P$287</formula1>
    </dataValidation>
    <dataValidation type="list" allowBlank="1" showInputMessage="1" showErrorMessage="1" sqref="E246:E1048576" xr:uid="{9DD84D1A-63D9-4995-A0D8-FE1A82012B6F}">
      <formula1>"2010,2011,2012,2013"</formula1>
    </dataValidation>
    <dataValidation type="list" allowBlank="1" showInputMessage="1" showErrorMessage="1" sqref="G149:G245" xr:uid="{6DB73C13-FBA5-4299-8B00-0C4994A4A5E9}">
      <formula1>"long_term_planning,rural_electrification,microgrid,dispatch,nexus,economic,geospatial,other"</formula1>
    </dataValidation>
  </dataValidations>
  <hyperlinks>
    <hyperlink ref="AY2" r:id="rId1" xr:uid="{4C1865E0-BE02-4792-A2F3-AB965C5EF027}"/>
    <hyperlink ref="AY8" r:id="rId2" xr:uid="{5EEDF025-E411-418A-B95A-5F51F5DA527E}"/>
    <hyperlink ref="AY11" r:id="rId3" xr:uid="{DBDB1203-5BCF-44CE-A551-D3A1F202632A}"/>
    <hyperlink ref="AY13" r:id="rId4" xr:uid="{611A7627-DCA1-405A-B19E-DE7B10F58F12}"/>
    <hyperlink ref="AY14" r:id="rId5" xr:uid="{E1D41B83-79A1-4E0B-BF23-C35951C3E14E}"/>
    <hyperlink ref="AY15" r:id="rId6" xr:uid="{F8833AA4-F3B9-4351-9024-3D81DA3CBD8D}"/>
    <hyperlink ref="AY16" r:id="rId7" xr:uid="{170C5E5F-4B3C-4F11-85CA-2BFA18B4CD82}"/>
    <hyperlink ref="AY17" r:id="rId8" xr:uid="{772B52D6-0109-4208-A5DB-932CCD49DAEF}"/>
    <hyperlink ref="AY18" r:id="rId9" xr:uid="{9C953ADB-8170-4CA4-AD60-86F95C972DE6}"/>
    <hyperlink ref="AY19" r:id="rId10" xr:uid="{5C476024-2B46-4370-8C3B-167304ADB986}"/>
    <hyperlink ref="AY20" r:id="rId11" xr:uid="{8574BEA9-20F7-4A9B-98F5-512707492155}"/>
    <hyperlink ref="AY21" r:id="rId12" xr:uid="{5D619EBB-EA02-48B0-A0B2-C9A7E0488C7E}"/>
    <hyperlink ref="AY22" r:id="rId13" xr:uid="{21A673D9-4F7F-4A90-857B-4A46346E56B8}"/>
    <hyperlink ref="AY23" r:id="rId14" xr:uid="{92C83A80-5CEE-4D75-8D3D-85D09122A366}"/>
    <hyperlink ref="AY24" r:id="rId15" xr:uid="{68F35B8A-26C2-4F4A-8EEE-6E8C01DA865A}"/>
    <hyperlink ref="AY25" r:id="rId16" xr:uid="{51E03E53-B923-4B9F-8DE9-004A2AB0BADF}"/>
    <hyperlink ref="AY26" r:id="rId17" xr:uid="{AE7A7B5F-3BCF-41BC-BBAC-0F53DDABCB2A}"/>
    <hyperlink ref="AY27" r:id="rId18" xr:uid="{54369B03-61D4-4AC9-9DC4-B972DB341FC8}"/>
    <hyperlink ref="AY28" r:id="rId19" xr:uid="{FF87ADE0-5B31-4A2E-AFA4-6CBC3F6C9C16}"/>
    <hyperlink ref="AY29" r:id="rId20" xr:uid="{F5C5691D-7517-4B4E-98BE-169F405A89FF}"/>
    <hyperlink ref="AY33" r:id="rId21" xr:uid="{21F08D49-FFD9-4DB1-8823-7E2C9348448D}"/>
    <hyperlink ref="AY41" r:id="rId22" xr:uid="{099603B1-F26E-4D9D-A6D0-992DE2EFC7F7}"/>
    <hyperlink ref="AY44" r:id="rId23" xr:uid="{543E1B3B-3C55-4260-AF1C-19D89E975150}"/>
    <hyperlink ref="AY52" r:id="rId24" xr:uid="{5F810248-F745-4D50-B4A5-CA81936BD8E6}"/>
    <hyperlink ref="AZ52" r:id="rId25" xr:uid="{19CF957D-561A-4B3A-8C5D-71F0FCB89753}"/>
    <hyperlink ref="AY54" r:id="rId26" xr:uid="{23A96C7E-AF80-4B18-939E-FC52B6D68625}"/>
    <hyperlink ref="AY58" r:id="rId27" xr:uid="{0D2A886C-2879-4242-87B0-25E7ADC3C077}"/>
    <hyperlink ref="AY3" r:id="rId28" xr:uid="{3A92912F-DE92-452E-8E17-BF0985DB15EA}"/>
    <hyperlink ref="AY4" r:id="rId29" xr:uid="{B258E632-2D6A-4E01-B701-FD64B44DF083}"/>
    <hyperlink ref="AY5" r:id="rId30" xr:uid="{8D7AFC7D-F359-4C8E-94BA-888644E306BC}"/>
    <hyperlink ref="AY6" r:id="rId31" xr:uid="{9F3D45EB-23C6-4DD7-BE56-F26747B48B51}"/>
    <hyperlink ref="AY7" r:id="rId32" xr:uid="{C9E117FE-EEA7-4E9F-BFE9-50737D1E1584}"/>
    <hyperlink ref="AY9" r:id="rId33" xr:uid="{7F85487C-7D3F-410D-BC43-E2CC289D93D5}"/>
    <hyperlink ref="AY10" r:id="rId34" xr:uid="{973720EE-138F-4335-BFF9-36F9106E3821}"/>
    <hyperlink ref="AY12" r:id="rId35" xr:uid="{72D8438D-BE94-4791-A55C-2B9FE6ED7808}"/>
    <hyperlink ref="AY30" r:id="rId36" xr:uid="{A1CAB826-323F-4BD4-9969-5D3BDB13E3B6}"/>
    <hyperlink ref="AY31" r:id="rId37" xr:uid="{2A472ABA-1D1F-4C22-8D79-817B69412479}"/>
    <hyperlink ref="AY32" r:id="rId38" xr:uid="{796EC063-4B1E-41B2-A42C-2C9CB8DFE169}"/>
    <hyperlink ref="AY35" r:id="rId39" xr:uid="{8EB07A29-83DF-4B70-BE23-0310A35B08DA}"/>
    <hyperlink ref="AY36" r:id="rId40" xr:uid="{CD618DDF-0CA0-4CEA-83E1-9810051B1747}"/>
    <hyperlink ref="AY37" r:id="rId41" xr:uid="{8E3A8824-295A-43D3-BD91-EA21DE46F0D3}"/>
    <hyperlink ref="AY38" r:id="rId42" xr:uid="{9E336D48-396A-4045-9DC2-B82BDF00E07B}"/>
    <hyperlink ref="AY39" r:id="rId43" xr:uid="{4EEDA3AC-69E3-48E8-A89D-02A0955DAEC3}"/>
    <hyperlink ref="AY40" r:id="rId44" xr:uid="{A9130D2F-174D-477C-9EEF-1980817D7416}"/>
    <hyperlink ref="AY42" r:id="rId45" xr:uid="{9D4EE56C-B7DF-416A-B08C-18189E43142A}"/>
    <hyperlink ref="AY43" r:id="rId46" xr:uid="{0B7153E9-FB93-4831-9D9D-9E94DF8DCAA5}"/>
    <hyperlink ref="AY45" r:id="rId47" xr:uid="{2AD0C606-E772-4D97-A858-97C777575510}"/>
    <hyperlink ref="AY46" r:id="rId48" xr:uid="{5664F720-1715-42BD-86C8-2A458AA08FB5}"/>
    <hyperlink ref="AY47" r:id="rId49" xr:uid="{F2134AE3-BFF5-4EC3-BC34-C5D0F71292FB}"/>
    <hyperlink ref="AY48" r:id="rId50" xr:uid="{43D33DB7-D0ED-49DA-8CFE-E8E3D0463967}"/>
    <hyperlink ref="AY49" r:id="rId51" xr:uid="{906F91E5-C90F-4655-9706-77641F21CB8B}"/>
    <hyperlink ref="AY50" r:id="rId52" xr:uid="{5541F6A0-A246-4620-B4F1-252F836DCC0D}"/>
    <hyperlink ref="AY53" r:id="rId53" xr:uid="{AAD9E986-D073-4C9C-9961-B70AFA442071}"/>
    <hyperlink ref="AY55" r:id="rId54" xr:uid="{CC4AC11E-C0A9-489E-AEF9-6BF45FF2FC27}"/>
    <hyperlink ref="AY56" r:id="rId55" location="d1e156" display="https://www.tandfonline.com/doi/full/10.1080/15567249.2024.2308843#d1e156" xr:uid="{06B271BB-C217-4CA6-A2FC-5CB972044E1D}"/>
    <hyperlink ref="AY57" r:id="rId56" xr:uid="{3737CD66-F4CE-40FB-9DA5-A4E803EC73FA}"/>
    <hyperlink ref="AY59" r:id="rId57" xr:uid="{72F84442-47FD-43E7-B156-AC3AFE0303BF}"/>
    <hyperlink ref="AY60" r:id="rId58" xr:uid="{B88B1965-28B0-4A0E-9D41-CCF55C9CAFE3}"/>
    <hyperlink ref="AY61" r:id="rId59" xr:uid="{719E0CBA-D30C-4C36-A36C-B5D7987147E7}"/>
    <hyperlink ref="AY62" r:id="rId60" xr:uid="{CA1E616E-61BE-412F-88A7-9345B90042B4}"/>
    <hyperlink ref="AY51" r:id="rId61" xr:uid="{9290C98E-FE57-4E6A-88D4-E2F9CEC35418}"/>
    <hyperlink ref="AY63" r:id="rId62" xr:uid="{157DD13B-18C3-4C87-A5C0-7DC68B7D9ADA}"/>
    <hyperlink ref="AY64" r:id="rId63" xr:uid="{01CDC92C-FBAB-41E2-BDF2-039710949F50}"/>
    <hyperlink ref="AZ64" r:id="rId64" xr:uid="{AF79F475-47E1-433A-BE48-374712EC2C40}"/>
    <hyperlink ref="AY65" r:id="rId65" xr:uid="{5B4692A8-E259-4C79-AAEF-D1129D86222A}"/>
    <hyperlink ref="AZ65" r:id="rId66" xr:uid="{9E6E144C-B5F4-499A-8ED8-7EC6C9B797B8}"/>
    <hyperlink ref="AZ66" r:id="rId67" xr:uid="{44E8A23C-1F0B-4A06-A70E-C10FC25C37EB}"/>
    <hyperlink ref="AY66" r:id="rId68" xr:uid="{94A2F107-46CA-4E79-B2A2-BB9DF9D6E333}"/>
    <hyperlink ref="AY67" r:id="rId69" xr:uid="{93ABA5DF-FAE4-460B-B040-3405616DCE52}"/>
    <hyperlink ref="AZ67" r:id="rId70" xr:uid="{4375312F-CF0D-4EFE-8F10-3D974CAFCCF7}"/>
    <hyperlink ref="AY68" r:id="rId71" xr:uid="{45B7F2F5-3931-41DC-BD6E-087100534A0C}"/>
    <hyperlink ref="AZ68" r:id="rId72" xr:uid="{2B473DB0-A582-4EEA-A737-92A17063C9FD}"/>
    <hyperlink ref="AY69" r:id="rId73" xr:uid="{27FFE6F7-6E53-4D85-8AD2-6E096478B34B}"/>
    <hyperlink ref="AZ69" r:id="rId74" xr:uid="{0006B9AB-1F47-4B58-B656-F7314A572D1F}"/>
    <hyperlink ref="AY70" r:id="rId75" xr:uid="{C6E7BF4D-7671-4553-98BF-AF4ABED5793A}"/>
    <hyperlink ref="AY71" r:id="rId76" xr:uid="{9F4CD092-7544-4470-B98C-6D48317ADC35}"/>
    <hyperlink ref="AZ71" r:id="rId77" xr:uid="{C6C98C23-DA1E-4595-88B0-C6AFC29C89C6}"/>
    <hyperlink ref="AY72" r:id="rId78" xr:uid="{C019E8FA-E1AE-4ED0-9E93-E2D76309C5C9}"/>
    <hyperlink ref="AY73" r:id="rId79" xr:uid="{2469B459-B4DB-459C-BD31-AB1BF1430455}"/>
    <hyperlink ref="AZ73" r:id="rId80" xr:uid="{F4294176-E72D-4C26-B713-656FC3BC95CB}"/>
    <hyperlink ref="AY74" r:id="rId81" xr:uid="{74FE6A5C-D85B-4272-93D5-8295E06BEE10}"/>
    <hyperlink ref="AZ74" r:id="rId82" xr:uid="{57371B64-EFC4-461E-ACA5-44E57B8271B8}"/>
    <hyperlink ref="AY75" r:id="rId83" xr:uid="{C553A36F-3ECF-4EFD-B1A6-ADAB655E74D6}"/>
    <hyperlink ref="AZ75" r:id="rId84" xr:uid="{61316593-D021-4376-9BC0-11312A0BB687}"/>
    <hyperlink ref="AY76" r:id="rId85" xr:uid="{3D89AC44-10C5-49D6-95EC-20B7638CE5E8}"/>
    <hyperlink ref="AZ76" r:id="rId86" xr:uid="{AF812151-C30F-4423-B74F-C14B61741186}"/>
    <hyperlink ref="AY77" r:id="rId87" xr:uid="{203170B7-F75B-48B5-A6E1-B15764517C44}"/>
    <hyperlink ref="AZ77" r:id="rId88" xr:uid="{02E9368D-80D9-4F80-837A-0B477DBFB47F}"/>
    <hyperlink ref="AY78" r:id="rId89" xr:uid="{5562C09F-7794-4E93-9DE0-40177AC0D59A}"/>
    <hyperlink ref="AZ78" r:id="rId90" xr:uid="{A7631A29-58C7-47CC-942D-445FB1DC794A}"/>
    <hyperlink ref="AY79" r:id="rId91" display="https://www.diva-portal.org/smash/record.jsf?faces-redirect=true&amp;aq2=%5B%5B%5D%5D&amp;af=%5B%5D&amp;searchType=SIMPLE&amp;sortOrder2=title_sort_asc&amp;query=&amp;language=no&amp;pid=diva2%3A1372692%22&amp;aq=%5B%5B%5D%5D&amp;sf=all&amp;aqe=%5B%5D&amp;sortOrder=author_sort_asc&amp;onlyFullText=false&amp;noOfRows=50&amp;dswid=1325" xr:uid="{E4F379A6-D986-4B87-AFC8-5EEDAF8E5FB2}"/>
    <hyperlink ref="AY80" r:id="rId92" xr:uid="{633003AB-48AD-4A6F-8258-51FA07FD29CC}"/>
    <hyperlink ref="AY89" r:id="rId93" xr:uid="{FB545815-C3F8-449E-8F57-9D147EE1A7F6}"/>
    <hyperlink ref="AZ89" r:id="rId94" xr:uid="{7903903E-274B-4638-9BAC-8FB10C94EDB7}"/>
    <hyperlink ref="AY87" r:id="rId95" xr:uid="{7A957C7F-423B-4580-8591-BF2FDD6BE28D}"/>
    <hyperlink ref="AY104" r:id="rId96" xr:uid="{72BA7F2C-C86E-4D4A-9C7C-6C27EC7147EC}"/>
    <hyperlink ref="AZ104" r:id="rId97" xr:uid="{0DC1BD0B-6055-4F8B-A5F3-0BBFD3A3F420}"/>
    <hyperlink ref="AY95" r:id="rId98" xr:uid="{23A5AE3D-4B08-458F-A1EA-F28423ECF655}"/>
    <hyperlink ref="AZ95" r:id="rId99" xr:uid="{4A4D33D0-6C4F-4221-925E-69104A5E5040}"/>
    <hyperlink ref="AY100" r:id="rId100" xr:uid="{03C9EBF9-76C0-45F9-B7FC-6634B2D346A4}"/>
    <hyperlink ref="AZ100" r:id="rId101" xr:uid="{5375319D-7797-4A2C-94BC-1187C8172C98}"/>
    <hyperlink ref="AY88" r:id="rId102" xr:uid="{AFA1F6D8-CCA7-44BC-8480-D74C4FD55FB5}"/>
    <hyperlink ref="AZ88" r:id="rId103" xr:uid="{27FB4291-113C-4CA1-8443-7A1E4D6016A8}"/>
    <hyperlink ref="AZ105" r:id="rId104" xr:uid="{2F9C63F9-EB84-4623-8CB0-2FE62D109460}"/>
    <hyperlink ref="AY98" r:id="rId105" xr:uid="{3DF8A15A-8DEF-48B4-BD86-61B7F7E68E56}"/>
    <hyperlink ref="AY90" r:id="rId106" xr:uid="{12DAA6D2-1D23-420C-98A1-371DD62FA28F}"/>
    <hyperlink ref="AZ90" r:id="rId107" xr:uid="{AF32EBC0-4649-4415-B971-2FC73710BA67}"/>
    <hyperlink ref="AY93" r:id="rId108" xr:uid="{BAAB2306-495E-4BC1-83FF-9DA13A7283E6}"/>
    <hyperlink ref="AZ93" r:id="rId109" xr:uid="{782DB990-48FC-46BE-9386-AC103EA4CFAC}"/>
    <hyperlink ref="AY84" r:id="rId110" xr:uid="{368E384A-0FE6-41FD-9765-AD3545810828}"/>
    <hyperlink ref="AZ84" r:id="rId111" xr:uid="{0341BBF2-92B5-435B-866B-0EF9B850AF8A}"/>
    <hyperlink ref="AY83" r:id="rId112" xr:uid="{C48AC15E-5004-4DC0-8129-7092C009D572}"/>
    <hyperlink ref="AZ83" r:id="rId113" xr:uid="{F4B90DE5-45A8-4060-9615-D0958A30B926}"/>
    <hyperlink ref="AY91" r:id="rId114" xr:uid="{4A1A0ABB-07C2-43BD-9A42-FC53242CFFAF}"/>
    <hyperlink ref="AZ91" r:id="rId115" xr:uid="{2A2CA55E-2930-44B4-8B60-3A4BBC3088F7}"/>
    <hyperlink ref="AY85" r:id="rId116" xr:uid="{DA6F2B08-2F03-40D0-A838-D5171C00ED3E}"/>
    <hyperlink ref="AZ85" r:id="rId117" xr:uid="{4ACCD0B9-8AAE-4A84-A7A7-992DD7E265E0}"/>
    <hyperlink ref="AY94" r:id="rId118" xr:uid="{624E93D7-7979-453E-87D9-0E824145D870}"/>
    <hyperlink ref="AZ94" r:id="rId119" xr:uid="{4B378E78-7871-4AC2-8E9D-3D906753FBA5}"/>
    <hyperlink ref="AY99" r:id="rId120" xr:uid="{4FE716A0-7F68-4249-876E-935DF39A0557}"/>
    <hyperlink ref="AZ99" r:id="rId121" xr:uid="{DD70DF8F-0DE8-430F-8DDD-FDDBDE354B50}"/>
    <hyperlink ref="AY86" r:id="rId122" xr:uid="{342B731B-1D0A-418A-8253-04FE71956E93}"/>
    <hyperlink ref="AZ86" r:id="rId123" xr:uid="{20C70F69-3263-4DA4-9EDF-1CD1DBF3115C}"/>
    <hyperlink ref="AY101" r:id="rId124" xr:uid="{E1834881-B88A-4DDF-BE44-9383D388CF00}"/>
    <hyperlink ref="AZ101" r:id="rId125" xr:uid="{CF222B49-B005-4586-AAD8-72EE1FF4D556}"/>
    <hyperlink ref="AY97" r:id="rId126" xr:uid="{F7BE11C5-B186-460D-AD5B-14651BB49E68}"/>
    <hyperlink ref="AZ97" r:id="rId127" xr:uid="{893B2129-382A-485C-9567-5FDB0B015CA1}"/>
    <hyperlink ref="AZ82" r:id="rId128" xr:uid="{CE2C7E2A-6854-48BF-9C2B-10E5DA270D3D}"/>
    <hyperlink ref="AY96" r:id="rId129" xr:uid="{F7C9FC3B-EC77-46AC-891D-561BB42F2D92}"/>
    <hyperlink ref="AZ96" r:id="rId130" xr:uid="{F7707565-D3FA-4EB1-A9E9-D7987E01A7BD}"/>
    <hyperlink ref="AY81" r:id="rId131" xr:uid="{02D45D0B-81AF-43CB-B95A-9632051D002A}"/>
    <hyperlink ref="AZ81" r:id="rId132" xr:uid="{2E56D33E-3654-4209-9812-23C55171D7E8}"/>
    <hyperlink ref="AY92" r:id="rId133" xr:uid="{261EBD40-C71F-4153-A65E-560DFD58C3B5}"/>
    <hyperlink ref="AZ92" r:id="rId134" xr:uid="{FAD8B380-A0E5-4A60-B6C3-D3565280A61C}"/>
    <hyperlink ref="AY103" r:id="rId135" xr:uid="{C8C057C7-F77F-4D81-AF14-8E46373EB32F}"/>
    <hyperlink ref="AZ103" r:id="rId136" xr:uid="{0BC3F642-E124-4605-93B9-35004DC69C33}"/>
    <hyperlink ref="AY102" r:id="rId137" xr:uid="{D14F9434-AE6F-41BC-8BC8-3452B10A3CE7}"/>
    <hyperlink ref="AZ102" r:id="rId138" xr:uid="{5A89FF2B-7692-454B-A249-1C3346AC68F3}"/>
    <hyperlink ref="AY106" r:id="rId139" xr:uid="{98D2C2D6-4195-4497-86D6-F14211F3996D}"/>
    <hyperlink ref="AZ106" r:id="rId140" xr:uid="{DE210C5E-BBFF-43B0-8284-B7020D255132}"/>
    <hyperlink ref="AY107" r:id="rId141" xr:uid="{D1C62866-D339-42EF-9901-DD133A4FB948}"/>
    <hyperlink ref="AZ107" r:id="rId142" xr:uid="{4411CD34-0AB2-4197-9D75-DFAF73632720}"/>
    <hyperlink ref="AY108" r:id="rId143" xr:uid="{32A9E219-9B05-4D3C-883C-03905B9E1A98}"/>
    <hyperlink ref="AZ108" r:id="rId144" xr:uid="{51833CDC-169E-49AB-ABB2-EEF9AA7F7FFC}"/>
    <hyperlink ref="AY109" r:id="rId145" xr:uid="{76A773D8-5DA8-484A-BAE3-9DAF0BC2B5D4}"/>
    <hyperlink ref="AZ109" r:id="rId146" xr:uid="{89CA2E07-3760-4E11-BDB8-4C3979BF18B2}"/>
    <hyperlink ref="AY110" r:id="rId147" xr:uid="{E0D5F4A3-BD98-483F-9252-FC2DA1FB953A}"/>
    <hyperlink ref="AZ110" r:id="rId148" xr:uid="{1914ACFD-A16A-47E9-9C32-2678B06BBC4C}"/>
    <hyperlink ref="AY111" r:id="rId149" xr:uid="{9CAFD120-AB95-400D-9432-7E9561B47597}"/>
    <hyperlink ref="AZ111" r:id="rId150" xr:uid="{9C994254-624B-45A0-8DFB-C0F71DE9B560}"/>
    <hyperlink ref="AY112" r:id="rId151" xr:uid="{E71FA38C-78F2-48CD-A202-327D77FD3BE6}"/>
    <hyperlink ref="AZ112" r:id="rId152" xr:uid="{61D5FFF4-E109-4E78-9AD9-ABD3C320A642}"/>
    <hyperlink ref="AY113" r:id="rId153" xr:uid="{109E4CB0-3A15-433D-9FB9-0C72824AE3B8}"/>
    <hyperlink ref="AZ113" r:id="rId154" xr:uid="{AA155727-E740-46ED-ADDA-57992668D83C}"/>
    <hyperlink ref="AY114" r:id="rId155" xr:uid="{AFE8705F-62DE-4625-9E4E-63AA8344D32B}"/>
    <hyperlink ref="AZ114" r:id="rId156" xr:uid="{294A374E-4245-4870-A71D-ABB72C43833F}"/>
    <hyperlink ref="AY115" r:id="rId157" xr:uid="{606B5D61-D88C-426D-AA93-B76E00001EFD}"/>
    <hyperlink ref="AZ115" r:id="rId158" xr:uid="{078EE185-7932-4B46-95BC-0EA08C6C934A}"/>
    <hyperlink ref="AY116" r:id="rId159" xr:uid="{94BC52DE-407E-4851-B2C1-0DA06A828BAE}"/>
    <hyperlink ref="AZ116" r:id="rId160" xr:uid="{77DF5CB1-D15D-46AD-902F-EED168E5BF3D}"/>
    <hyperlink ref="AY117" r:id="rId161" xr:uid="{DCB8903F-A73E-4F14-890D-6B86BCE58E5D}"/>
    <hyperlink ref="AZ117" r:id="rId162" xr:uid="{841A5CF8-FDF1-46B8-96E4-D1CA064D9C70}"/>
    <hyperlink ref="AY118" r:id="rId163" xr:uid="{5A506855-487B-4FC2-BE81-B2C60A874AE1}"/>
    <hyperlink ref="AZ118" r:id="rId164" xr:uid="{5BABFAB7-512C-4C76-B150-B41C780E25E2}"/>
    <hyperlink ref="AY119" r:id="rId165" xr:uid="{60CACCC0-92B9-4095-9322-F390BC82D445}"/>
    <hyperlink ref="AZ119" r:id="rId166" xr:uid="{A67C941C-B4D6-4802-B748-F1488CF5BC8C}"/>
    <hyperlink ref="AZ120" r:id="rId167" xr:uid="{9E16A0AA-1682-4E3B-B69D-8FF37C87A2F3}"/>
    <hyperlink ref="AY120" r:id="rId168" xr:uid="{ECD5440C-B8E0-4560-9966-F1EAAFC502D3}"/>
    <hyperlink ref="AY121" r:id="rId169" xr:uid="{5438E97D-4E77-48DD-8596-CA9AB20CDBE6}"/>
    <hyperlink ref="AZ121" r:id="rId170" xr:uid="{615C6684-F032-4FCB-914D-6132A43A26C3}"/>
    <hyperlink ref="AY122" r:id="rId171" xr:uid="{9BC2AD36-9323-44F9-98FF-1FD4B17D0CBA}"/>
    <hyperlink ref="AZ122" r:id="rId172" xr:uid="{D28F38AB-9E91-4FF8-8EAB-9E82DFE08F5B}"/>
    <hyperlink ref="AY123" r:id="rId173" xr:uid="{20EA4BF2-9B88-431C-B35A-7ABB1978E3C3}"/>
    <hyperlink ref="AZ123" r:id="rId174" xr:uid="{2F6FB1F6-D39A-4316-B4A2-053928903487}"/>
    <hyperlink ref="AY124" r:id="rId175" xr:uid="{9F07BB99-3CEF-4FB9-BAB8-7474DD1AD644}"/>
    <hyperlink ref="AZ124" r:id="rId176" xr:uid="{B92BBD3E-EF2F-4CF7-A32A-72941F34391E}"/>
    <hyperlink ref="AZ125" r:id="rId177" xr:uid="{5246E2FB-E89D-4351-87B2-6BBC8042BCBD}"/>
    <hyperlink ref="AY125" r:id="rId178" xr:uid="{AF8D6312-E8EA-4BFE-ACC7-3BCDF243BD6D}"/>
    <hyperlink ref="AY126" r:id="rId179" xr:uid="{EEDB2E31-D8F9-4845-B07B-BE1D80EAECA5}"/>
    <hyperlink ref="AY127" r:id="rId180" xr:uid="{01F01D58-6D23-47F1-B9D5-E4D0875B86B5}"/>
    <hyperlink ref="AZ127" r:id="rId181" xr:uid="{A7BBCC26-1756-4666-8E4B-60D516477053}"/>
    <hyperlink ref="AY128" r:id="rId182" xr:uid="{AF443F81-CA23-481B-B7C6-FEB726F2D6AC}"/>
    <hyperlink ref="AZ128" r:id="rId183" xr:uid="{C34B88C0-6CB3-406A-A72D-2A8287CA2F1A}"/>
    <hyperlink ref="AY129" r:id="rId184" xr:uid="{9616BA39-5CC2-4BE0-86E4-B9ED319FE925}"/>
    <hyperlink ref="AZ129" r:id="rId185" xr:uid="{47642A0C-DE31-4D75-8D2E-8B695D77B16C}"/>
    <hyperlink ref="AY130" r:id="rId186" xr:uid="{46E1D905-8CAC-447F-BC68-B7FF3193FB94}"/>
    <hyperlink ref="AZ58" r:id="rId187" xr:uid="{C41848CA-AC09-471E-B3BE-8347EC636890}"/>
    <hyperlink ref="AZ130" r:id="rId188" xr:uid="{C4E7442E-CA70-4F8E-A8D6-569FB6BB6070}"/>
    <hyperlink ref="AY131" r:id="rId189" xr:uid="{524B0DEF-A82A-4D1A-9FC0-4936830868FA}"/>
    <hyperlink ref="AZ131" r:id="rId190" xr:uid="{F333CA09-77EC-41C4-A418-210A9A6D0AAF}"/>
    <hyperlink ref="AY132" r:id="rId191" xr:uid="{0C4F554C-B522-4474-B362-0C7B771BAB9E}"/>
    <hyperlink ref="AZ132" r:id="rId192" xr:uid="{9B72E33D-11E4-40F9-936F-182092800D53}"/>
    <hyperlink ref="AY133" r:id="rId193" xr:uid="{71E81E88-7D69-4C48-9E8A-5EB4BB2F0661}"/>
    <hyperlink ref="AZ133" r:id="rId194" xr:uid="{743D9FE3-F7EA-45BC-B1AB-6733FA8E72A7}"/>
    <hyperlink ref="AY134" r:id="rId195" xr:uid="{CF48DCA7-4738-4F70-B816-8A02BA360815}"/>
    <hyperlink ref="AZ134" r:id="rId196" xr:uid="{B8273BA3-197A-40D7-9958-D5A1B5C8D285}"/>
    <hyperlink ref="AY135" r:id="rId197" xr:uid="{0BB5AAC7-366E-4A77-B800-7046F80DD9F6}"/>
    <hyperlink ref="AZ135" r:id="rId198" xr:uid="{70BBDA0C-A2CD-4801-93E5-85E7E6BA7DCA}"/>
    <hyperlink ref="AY136" r:id="rId199" xr:uid="{2AA44001-E3C0-4CC4-92F4-F126D2C22379}"/>
    <hyperlink ref="AZ136" r:id="rId200" xr:uid="{C00CC82C-18EA-4C27-AD45-266F06A397E5}"/>
    <hyperlink ref="AY137" r:id="rId201" xr:uid="{BD011F77-531B-4021-BF7B-78A81160D57D}"/>
    <hyperlink ref="AZ137" r:id="rId202" xr:uid="{D82954E4-6D72-4A2F-B1A4-BC168B4A203F}"/>
    <hyperlink ref="AY138" r:id="rId203" xr:uid="{E760F874-68EF-4D4D-9247-B8ADAAED8F73}"/>
    <hyperlink ref="AZ138" r:id="rId204" xr:uid="{59ED5661-FDF8-4798-8ABD-686EB5278324}"/>
    <hyperlink ref="AY139" r:id="rId205" xr:uid="{6296F6FA-3923-437E-B09D-CCE2F1BA2D1B}"/>
    <hyperlink ref="AZ139" r:id="rId206" xr:uid="{7CDED117-6906-45F7-AB23-E1F3F6559ADB}"/>
    <hyperlink ref="AY140" r:id="rId207" xr:uid="{94AEDEA9-EC34-44BC-A04A-2A267EE3C6CB}"/>
    <hyperlink ref="AZ140" r:id="rId208" xr:uid="{2BDCDBE3-B4A6-4F3B-8B8A-5D82EBADC84E}"/>
    <hyperlink ref="AY141" r:id="rId209" xr:uid="{33132DBF-2299-4693-8100-22B9B6FAACB8}"/>
    <hyperlink ref="AZ141" r:id="rId210" xr:uid="{85DD5BC6-2E42-4D3B-BD02-C5361C425C25}"/>
    <hyperlink ref="AY142" r:id="rId211" xr:uid="{51604FEF-D854-469B-96CD-4779B8D887C7}"/>
    <hyperlink ref="AZ142" r:id="rId212" xr:uid="{E0D9639E-59C0-4C72-8FE2-70A8240C2160}"/>
    <hyperlink ref="AZ143" r:id="rId213" xr:uid="{812995A1-1007-4514-BE1D-D83EBF6DB471}"/>
    <hyperlink ref="AY143" r:id="rId214" xr:uid="{9078FD39-DE7F-4874-96F4-AA323088BAA6}"/>
    <hyperlink ref="AY144" r:id="rId215" xr:uid="{771E95D6-4816-4900-BC8B-77D940603A42}"/>
    <hyperlink ref="AZ144" r:id="rId216" xr:uid="{B445B0C5-974E-4B60-8D23-6DCFD7DC521D}"/>
    <hyperlink ref="AY145" r:id="rId217" xr:uid="{ABEB27AD-6DB0-4848-B40F-3765BCAEBE78}"/>
    <hyperlink ref="AZ145" r:id="rId218" xr:uid="{A5B7ECBF-E024-4EE5-AE75-0AB708E01502}"/>
    <hyperlink ref="AY146" r:id="rId219" xr:uid="{78A1B9C5-1357-4C31-A9A7-E5594610CF7A}"/>
    <hyperlink ref="AZ146" r:id="rId220" xr:uid="{D12FEB82-52E2-4DA9-8E49-E7B2DC372D15}"/>
    <hyperlink ref="AY147" r:id="rId221" xr:uid="{1C997D95-FE73-4EB1-B1F0-3BAD64F267D1}"/>
    <hyperlink ref="AZ147" r:id="rId222" xr:uid="{264302EB-3EF0-4E6E-806E-AE514EA4D671}"/>
    <hyperlink ref="AY148" r:id="rId223" xr:uid="{696A0B10-554E-441F-84F8-9DB5C7FFE2E3}"/>
    <hyperlink ref="AZ148" r:id="rId224" xr:uid="{D6121CB7-6AF3-45B6-9BC8-F6D8786EC13C}"/>
    <hyperlink ref="AY149" r:id="rId225" xr:uid="{D8DED2D3-5FEB-4D63-BEDB-A63637CDB0DC}"/>
    <hyperlink ref="AZ149" r:id="rId226" xr:uid="{01851F23-7C06-4E32-9B46-48BAA13B5EA1}"/>
    <hyperlink ref="AY150" r:id="rId227" xr:uid="{2706FD9D-2B8D-4FAA-ADE6-F517E906BD05}"/>
    <hyperlink ref="AZ150" r:id="rId228" xr:uid="{B99C48B2-2E55-4FCC-A3B0-7910222B8AA0}"/>
    <hyperlink ref="AY151" r:id="rId229" xr:uid="{280E798A-2FC7-4BE9-BCF8-71C17B909990}"/>
    <hyperlink ref="AZ151" r:id="rId230" xr:uid="{6B5417DE-5E4D-4355-91F2-44806AE177EB}"/>
    <hyperlink ref="AY152" r:id="rId231" xr:uid="{05A8EE67-673E-4B1F-9079-953CA5F565CA}"/>
    <hyperlink ref="AZ152" r:id="rId232" xr:uid="{2CB1B385-D0DD-48BD-B5E5-52732E7BC749}"/>
    <hyperlink ref="AY236" r:id="rId233" xr:uid="{D021F3F4-4860-4C13-A511-CA46F535ED71}"/>
  </hyperlinks>
  <pageMargins left="0.7" right="0.7" top="0.75" bottom="0.75" header="0.3" footer="0.3"/>
  <pageSetup paperSize="9" orientation="portrait" r:id="rId234"/>
  <tableParts count="1">
    <tablePart r:id="rId23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347B-8B36-4DAD-A783-9541638E8405}">
  <sheetPr codeName="Feuil3">
    <tabColor rgb="FF00B050"/>
  </sheetPr>
  <dimension ref="A1:C358"/>
  <sheetViews>
    <sheetView topLeftCell="A330" workbookViewId="0">
      <selection activeCell="G360" sqref="G360"/>
    </sheetView>
  </sheetViews>
  <sheetFormatPr baseColWidth="10" defaultColWidth="9" defaultRowHeight="15"/>
  <cols>
    <col min="1" max="1" width="9.6640625" customWidth="1"/>
    <col min="2" max="2" width="43.33203125" customWidth="1"/>
    <col min="3" max="3" width="39" customWidth="1"/>
  </cols>
  <sheetData>
    <row r="1" spans="1:3">
      <c r="A1" t="s">
        <v>0</v>
      </c>
      <c r="B1" t="s">
        <v>2208</v>
      </c>
      <c r="C1" t="s">
        <v>2209</v>
      </c>
    </row>
    <row r="2" spans="1:3">
      <c r="A2">
        <v>1</v>
      </c>
      <c r="B2" t="s">
        <v>794</v>
      </c>
      <c r="C2" t="s">
        <v>2210</v>
      </c>
    </row>
    <row r="3" spans="1:3">
      <c r="A3">
        <v>1</v>
      </c>
      <c r="B3" t="s">
        <v>2211</v>
      </c>
      <c r="C3" t="s">
        <v>2212</v>
      </c>
    </row>
    <row r="4" spans="1:3">
      <c r="A4">
        <v>2</v>
      </c>
      <c r="B4" t="s">
        <v>2213</v>
      </c>
      <c r="C4" t="s">
        <v>2214</v>
      </c>
    </row>
    <row r="5" spans="1:3">
      <c r="A5">
        <v>3</v>
      </c>
      <c r="B5" t="s">
        <v>2215</v>
      </c>
      <c r="C5" t="s">
        <v>2214</v>
      </c>
    </row>
    <row r="6" spans="1:3">
      <c r="A6">
        <v>4</v>
      </c>
      <c r="B6" t="s">
        <v>2216</v>
      </c>
      <c r="C6" t="s">
        <v>2214</v>
      </c>
    </row>
    <row r="7" spans="1:3">
      <c r="A7">
        <v>4</v>
      </c>
      <c r="B7" t="s">
        <v>2217</v>
      </c>
      <c r="C7" t="s">
        <v>2218</v>
      </c>
    </row>
    <row r="8" spans="1:3">
      <c r="A8">
        <v>4</v>
      </c>
      <c r="B8" t="s">
        <v>2219</v>
      </c>
      <c r="C8" t="s">
        <v>2212</v>
      </c>
    </row>
    <row r="9" spans="1:3">
      <c r="A9">
        <v>5</v>
      </c>
      <c r="B9" t="s">
        <v>269</v>
      </c>
      <c r="C9" t="s">
        <v>2210</v>
      </c>
    </row>
    <row r="10" spans="1:3">
      <c r="A10">
        <v>6</v>
      </c>
      <c r="B10" t="s">
        <v>269</v>
      </c>
      <c r="C10" t="s">
        <v>2220</v>
      </c>
    </row>
    <row r="11" spans="1:3">
      <c r="A11">
        <v>7</v>
      </c>
      <c r="B11" t="s">
        <v>374</v>
      </c>
      <c r="C11" t="s">
        <v>2210</v>
      </c>
    </row>
    <row r="12" spans="1:3">
      <c r="A12">
        <v>7</v>
      </c>
      <c r="B12" t="s">
        <v>2221</v>
      </c>
      <c r="C12" t="s">
        <v>2218</v>
      </c>
    </row>
    <row r="13" spans="1:3">
      <c r="A13">
        <v>8</v>
      </c>
      <c r="B13" t="s">
        <v>374</v>
      </c>
      <c r="C13" t="s">
        <v>2210</v>
      </c>
    </row>
    <row r="14" spans="1:3">
      <c r="A14">
        <v>9</v>
      </c>
      <c r="B14" t="s">
        <v>374</v>
      </c>
      <c r="C14" t="s">
        <v>2210</v>
      </c>
    </row>
    <row r="15" spans="1:3">
      <c r="A15">
        <v>10</v>
      </c>
      <c r="B15" t="s">
        <v>386</v>
      </c>
      <c r="C15" t="s">
        <v>2218</v>
      </c>
    </row>
    <row r="16" spans="1:3">
      <c r="A16">
        <v>11</v>
      </c>
      <c r="B16" t="s">
        <v>2222</v>
      </c>
      <c r="C16" t="s">
        <v>2223</v>
      </c>
    </row>
    <row r="17" spans="1:3">
      <c r="A17">
        <v>11</v>
      </c>
      <c r="B17" t="s">
        <v>2224</v>
      </c>
      <c r="C17" t="s">
        <v>2225</v>
      </c>
    </row>
    <row r="18" spans="1:3">
      <c r="A18">
        <v>12</v>
      </c>
      <c r="B18" t="s">
        <v>794</v>
      </c>
      <c r="C18" t="s">
        <v>2226</v>
      </c>
    </row>
    <row r="19" spans="1:3">
      <c r="A19">
        <v>13</v>
      </c>
      <c r="B19" t="s">
        <v>1153</v>
      </c>
      <c r="C19" t="s">
        <v>2212</v>
      </c>
    </row>
    <row r="20" spans="1:3">
      <c r="A20">
        <v>14</v>
      </c>
      <c r="B20" t="s">
        <v>386</v>
      </c>
      <c r="C20" t="s">
        <v>2218</v>
      </c>
    </row>
    <row r="21" spans="1:3">
      <c r="A21">
        <v>15</v>
      </c>
      <c r="B21" t="s">
        <v>294</v>
      </c>
      <c r="C21" t="s">
        <v>2212</v>
      </c>
    </row>
    <row r="22" spans="1:3">
      <c r="A22">
        <v>16</v>
      </c>
      <c r="B22" t="s">
        <v>269</v>
      </c>
      <c r="C22" t="s">
        <v>2210</v>
      </c>
    </row>
    <row r="23" spans="1:3">
      <c r="A23">
        <v>17</v>
      </c>
      <c r="B23" t="s">
        <v>2227</v>
      </c>
      <c r="C23" t="s">
        <v>2218</v>
      </c>
    </row>
    <row r="24" spans="1:3">
      <c r="A24">
        <v>17</v>
      </c>
      <c r="B24" t="s">
        <v>374</v>
      </c>
      <c r="C24" t="s">
        <v>2214</v>
      </c>
    </row>
    <row r="25" spans="1:3">
      <c r="A25">
        <v>18</v>
      </c>
      <c r="B25" t="s">
        <v>294</v>
      </c>
      <c r="C25" t="s">
        <v>2212</v>
      </c>
    </row>
    <row r="26" spans="1:3">
      <c r="A26">
        <v>19</v>
      </c>
      <c r="B26" t="s">
        <v>794</v>
      </c>
      <c r="C26" t="s">
        <v>2210</v>
      </c>
    </row>
    <row r="27" spans="1:3">
      <c r="A27">
        <v>20</v>
      </c>
      <c r="B27" t="s">
        <v>269</v>
      </c>
      <c r="C27" t="s">
        <v>2210</v>
      </c>
    </row>
    <row r="28" spans="1:3">
      <c r="A28">
        <v>21</v>
      </c>
      <c r="B28" t="s">
        <v>269</v>
      </c>
      <c r="C28" t="s">
        <v>2210</v>
      </c>
    </row>
    <row r="29" spans="1:3">
      <c r="A29">
        <v>22</v>
      </c>
      <c r="B29" t="s">
        <v>794</v>
      </c>
      <c r="C29" t="s">
        <v>2226</v>
      </c>
    </row>
    <row r="30" spans="1:3">
      <c r="A30">
        <v>23</v>
      </c>
      <c r="B30" t="s">
        <v>269</v>
      </c>
      <c r="C30" t="s">
        <v>2210</v>
      </c>
    </row>
    <row r="31" spans="1:3">
      <c r="A31">
        <v>23</v>
      </c>
      <c r="B31" t="s">
        <v>386</v>
      </c>
      <c r="C31" t="s">
        <v>2218</v>
      </c>
    </row>
    <row r="32" spans="1:3">
      <c r="A32">
        <v>24</v>
      </c>
      <c r="B32" t="s">
        <v>1795</v>
      </c>
      <c r="C32" t="s">
        <v>2210</v>
      </c>
    </row>
    <row r="33" spans="1:3">
      <c r="A33">
        <v>24</v>
      </c>
      <c r="B33" t="s">
        <v>386</v>
      </c>
      <c r="C33" t="s">
        <v>2218</v>
      </c>
    </row>
    <row r="34" spans="1:3">
      <c r="A34">
        <v>25</v>
      </c>
      <c r="B34" t="s">
        <v>374</v>
      </c>
      <c r="C34" t="s">
        <v>2210</v>
      </c>
    </row>
    <row r="35" spans="1:3">
      <c r="A35">
        <v>26</v>
      </c>
      <c r="B35" t="s">
        <v>386</v>
      </c>
      <c r="C35" t="s">
        <v>2228</v>
      </c>
    </row>
    <row r="36" spans="1:3">
      <c r="A36">
        <v>27</v>
      </c>
      <c r="B36" t="s">
        <v>374</v>
      </c>
      <c r="C36" t="s">
        <v>2210</v>
      </c>
    </row>
    <row r="37" spans="1:3">
      <c r="A37">
        <v>27</v>
      </c>
      <c r="B37" t="s">
        <v>386</v>
      </c>
      <c r="C37" t="s">
        <v>2218</v>
      </c>
    </row>
    <row r="38" spans="1:3">
      <c r="A38">
        <v>28</v>
      </c>
      <c r="B38" t="s">
        <v>269</v>
      </c>
      <c r="C38" t="s">
        <v>2210</v>
      </c>
    </row>
    <row r="39" spans="1:3">
      <c r="A39">
        <v>28</v>
      </c>
      <c r="B39" t="s">
        <v>386</v>
      </c>
      <c r="C39" t="s">
        <v>2226</v>
      </c>
    </row>
    <row r="40" spans="1:3">
      <c r="A40">
        <v>29</v>
      </c>
      <c r="B40" t="s">
        <v>794</v>
      </c>
      <c r="C40" t="s">
        <v>2210</v>
      </c>
    </row>
    <row r="41" spans="1:3">
      <c r="A41">
        <v>30</v>
      </c>
      <c r="B41" t="s">
        <v>386</v>
      </c>
      <c r="C41" t="s">
        <v>2218</v>
      </c>
    </row>
    <row r="42" spans="1:3">
      <c r="A42">
        <v>30</v>
      </c>
      <c r="B42" t="s">
        <v>2229</v>
      </c>
      <c r="C42" t="s">
        <v>2210</v>
      </c>
    </row>
    <row r="43" spans="1:3">
      <c r="A43">
        <v>31</v>
      </c>
      <c r="B43" t="s">
        <v>386</v>
      </c>
      <c r="C43" t="s">
        <v>2210</v>
      </c>
    </row>
    <row r="44" spans="1:3">
      <c r="A44">
        <v>32</v>
      </c>
      <c r="B44" t="s">
        <v>2230</v>
      </c>
      <c r="C44" t="s">
        <v>2210</v>
      </c>
    </row>
    <row r="45" spans="1:3">
      <c r="A45">
        <v>33</v>
      </c>
      <c r="B45" t="s">
        <v>269</v>
      </c>
      <c r="C45" t="s">
        <v>2210</v>
      </c>
    </row>
    <row r="46" spans="1:3">
      <c r="A46">
        <v>33</v>
      </c>
      <c r="B46" t="s">
        <v>2231</v>
      </c>
      <c r="C46" t="s">
        <v>2232</v>
      </c>
    </row>
    <row r="47" spans="1:3">
      <c r="A47">
        <v>34</v>
      </c>
      <c r="B47" t="s">
        <v>294</v>
      </c>
      <c r="C47" t="s">
        <v>2212</v>
      </c>
    </row>
    <row r="48" spans="1:3">
      <c r="A48">
        <v>34</v>
      </c>
      <c r="B48" t="s">
        <v>269</v>
      </c>
      <c r="C48" t="s">
        <v>2210</v>
      </c>
    </row>
    <row r="49" spans="1:3">
      <c r="A49">
        <v>35</v>
      </c>
      <c r="B49" t="s">
        <v>2233</v>
      </c>
      <c r="C49" t="s">
        <v>2210</v>
      </c>
    </row>
    <row r="50" spans="1:3">
      <c r="A50">
        <v>36</v>
      </c>
      <c r="B50" t="s">
        <v>386</v>
      </c>
      <c r="C50" t="s">
        <v>2218</v>
      </c>
    </row>
    <row r="51" spans="1:3">
      <c r="A51">
        <v>36</v>
      </c>
      <c r="B51" t="s">
        <v>2234</v>
      </c>
      <c r="C51" t="s">
        <v>2212</v>
      </c>
    </row>
    <row r="52" spans="1:3">
      <c r="A52">
        <v>37</v>
      </c>
      <c r="B52" t="s">
        <v>386</v>
      </c>
      <c r="C52" t="s">
        <v>2235</v>
      </c>
    </row>
    <row r="53" spans="1:3">
      <c r="A53">
        <v>37</v>
      </c>
      <c r="B53" t="s">
        <v>2236</v>
      </c>
      <c r="C53" t="s">
        <v>194</v>
      </c>
    </row>
    <row r="54" spans="1:3">
      <c r="A54">
        <v>37</v>
      </c>
      <c r="B54" t="s">
        <v>2237</v>
      </c>
      <c r="C54" t="s">
        <v>194</v>
      </c>
    </row>
    <row r="55" spans="1:3">
      <c r="A55">
        <v>37</v>
      </c>
      <c r="B55" t="s">
        <v>2238</v>
      </c>
      <c r="C55" t="s">
        <v>194</v>
      </c>
    </row>
    <row r="56" spans="1:3">
      <c r="A56">
        <v>38</v>
      </c>
      <c r="B56" t="s">
        <v>269</v>
      </c>
      <c r="C56" t="s">
        <v>2210</v>
      </c>
    </row>
    <row r="57" spans="1:3">
      <c r="A57">
        <v>38</v>
      </c>
      <c r="B57" t="s">
        <v>2239</v>
      </c>
      <c r="C57" t="s">
        <v>2218</v>
      </c>
    </row>
    <row r="58" spans="1:3">
      <c r="A58">
        <v>39</v>
      </c>
      <c r="B58" t="s">
        <v>1153</v>
      </c>
      <c r="C58" t="s">
        <v>2212</v>
      </c>
    </row>
    <row r="59" spans="1:3">
      <c r="A59">
        <v>39</v>
      </c>
      <c r="B59" t="s">
        <v>2240</v>
      </c>
      <c r="C59" t="s">
        <v>2241</v>
      </c>
    </row>
    <row r="60" spans="1:3">
      <c r="A60">
        <v>40</v>
      </c>
      <c r="B60" t="s">
        <v>531</v>
      </c>
      <c r="C60" t="s">
        <v>2210</v>
      </c>
    </row>
    <row r="61" spans="1:3">
      <c r="A61">
        <v>41</v>
      </c>
      <c r="B61" t="s">
        <v>386</v>
      </c>
      <c r="C61" t="s">
        <v>2228</v>
      </c>
    </row>
    <row r="62" spans="1:3">
      <c r="A62">
        <v>42</v>
      </c>
      <c r="B62" t="s">
        <v>386</v>
      </c>
      <c r="C62" t="s">
        <v>2228</v>
      </c>
    </row>
    <row r="63" spans="1:3">
      <c r="A63">
        <v>43</v>
      </c>
      <c r="B63" t="s">
        <v>374</v>
      </c>
      <c r="C63" t="s">
        <v>2210</v>
      </c>
    </row>
    <row r="64" spans="1:3">
      <c r="A64">
        <v>43</v>
      </c>
      <c r="B64" t="s">
        <v>2242</v>
      </c>
      <c r="C64" t="s">
        <v>440</v>
      </c>
    </row>
    <row r="65" spans="1:3">
      <c r="A65">
        <v>44</v>
      </c>
      <c r="B65" t="s">
        <v>2243</v>
      </c>
      <c r="C65" t="s">
        <v>2244</v>
      </c>
    </row>
    <row r="66" spans="1:3">
      <c r="A66">
        <v>45</v>
      </c>
      <c r="B66" t="s">
        <v>386</v>
      </c>
      <c r="C66" t="s">
        <v>2228</v>
      </c>
    </row>
    <row r="67" spans="1:3">
      <c r="A67">
        <v>46</v>
      </c>
      <c r="B67" t="s">
        <v>294</v>
      </c>
      <c r="C67" t="s">
        <v>2212</v>
      </c>
    </row>
    <row r="68" spans="1:3">
      <c r="A68">
        <v>46</v>
      </c>
      <c r="B68" t="s">
        <v>2234</v>
      </c>
      <c r="C68" t="s">
        <v>237</v>
      </c>
    </row>
    <row r="69" spans="1:3">
      <c r="A69">
        <v>47</v>
      </c>
      <c r="B69" t="s">
        <v>751</v>
      </c>
      <c r="C69" t="s">
        <v>2245</v>
      </c>
    </row>
    <row r="70" spans="1:3">
      <c r="A70">
        <v>48</v>
      </c>
      <c r="B70" t="s">
        <v>794</v>
      </c>
      <c r="C70" t="s">
        <v>2210</v>
      </c>
    </row>
    <row r="71" spans="1:3">
      <c r="A71">
        <v>48</v>
      </c>
      <c r="B71" t="s">
        <v>2246</v>
      </c>
      <c r="C71" t="s">
        <v>2247</v>
      </c>
    </row>
    <row r="72" spans="1:3">
      <c r="A72">
        <v>49</v>
      </c>
      <c r="B72" t="s">
        <v>2248</v>
      </c>
      <c r="C72" t="s">
        <v>2247</v>
      </c>
    </row>
    <row r="73" spans="1:3">
      <c r="A73">
        <v>50</v>
      </c>
      <c r="B73" t="s">
        <v>386</v>
      </c>
      <c r="C73" t="s">
        <v>2218</v>
      </c>
    </row>
    <row r="74" spans="1:3">
      <c r="A74">
        <v>51</v>
      </c>
      <c r="B74" t="s">
        <v>640</v>
      </c>
      <c r="C74" t="s">
        <v>2210</v>
      </c>
    </row>
    <row r="75" spans="1:3">
      <c r="A75">
        <v>52</v>
      </c>
      <c r="B75" t="s">
        <v>294</v>
      </c>
      <c r="C75" t="s">
        <v>2212</v>
      </c>
    </row>
    <row r="76" spans="1:3">
      <c r="A76">
        <v>53</v>
      </c>
      <c r="B76" t="s">
        <v>269</v>
      </c>
      <c r="C76" t="s">
        <v>2210</v>
      </c>
    </row>
    <row r="77" spans="1:3">
      <c r="A77">
        <v>53</v>
      </c>
      <c r="B77" t="s">
        <v>294</v>
      </c>
      <c r="C77" t="s">
        <v>2212</v>
      </c>
    </row>
    <row r="78" spans="1:3">
      <c r="A78">
        <v>54</v>
      </c>
      <c r="B78" t="s">
        <v>269</v>
      </c>
      <c r="C78" t="s">
        <v>2210</v>
      </c>
    </row>
    <row r="79" spans="1:3">
      <c r="A79">
        <v>55</v>
      </c>
      <c r="B79" t="s">
        <v>751</v>
      </c>
      <c r="C79" t="s">
        <v>2245</v>
      </c>
    </row>
    <row r="80" spans="1:3">
      <c r="A80">
        <v>56</v>
      </c>
      <c r="B80" t="s">
        <v>269</v>
      </c>
      <c r="C80" t="s">
        <v>2210</v>
      </c>
    </row>
    <row r="81" spans="1:3">
      <c r="A81">
        <v>57</v>
      </c>
      <c r="B81" t="s">
        <v>269</v>
      </c>
      <c r="C81" t="s">
        <v>2210</v>
      </c>
    </row>
    <row r="82" spans="1:3">
      <c r="A82">
        <v>58</v>
      </c>
      <c r="B82" t="s">
        <v>531</v>
      </c>
      <c r="C82" t="s">
        <v>2249</v>
      </c>
    </row>
    <row r="83" spans="1:3">
      <c r="A83">
        <v>59</v>
      </c>
      <c r="B83" t="s">
        <v>721</v>
      </c>
      <c r="C83" t="s">
        <v>2210</v>
      </c>
    </row>
    <row r="84" spans="1:3">
      <c r="A84">
        <v>60</v>
      </c>
      <c r="B84" t="s">
        <v>2216</v>
      </c>
      <c r="C84" t="s">
        <v>2210</v>
      </c>
    </row>
    <row r="85" spans="1:3">
      <c r="A85">
        <v>60</v>
      </c>
      <c r="B85" t="s">
        <v>294</v>
      </c>
      <c r="C85" t="s">
        <v>2212</v>
      </c>
    </row>
    <row r="86" spans="1:3">
      <c r="A86">
        <v>61</v>
      </c>
      <c r="B86" t="s">
        <v>269</v>
      </c>
      <c r="C86" t="s">
        <v>2210</v>
      </c>
    </row>
    <row r="87" spans="1:3">
      <c r="A87">
        <v>61</v>
      </c>
      <c r="B87" t="s">
        <v>2231</v>
      </c>
      <c r="C87" t="s">
        <v>2232</v>
      </c>
    </row>
    <row r="88" spans="1:3">
      <c r="A88">
        <v>62</v>
      </c>
      <c r="B88" t="s">
        <v>751</v>
      </c>
      <c r="C88" t="s">
        <v>2245</v>
      </c>
    </row>
    <row r="89" spans="1:3">
      <c r="A89">
        <v>62</v>
      </c>
      <c r="B89" t="s">
        <v>877</v>
      </c>
      <c r="C89" t="s">
        <v>440</v>
      </c>
    </row>
    <row r="90" spans="1:3">
      <c r="A90">
        <v>63</v>
      </c>
      <c r="B90" t="s">
        <v>760</v>
      </c>
      <c r="C90" t="s">
        <v>2245</v>
      </c>
    </row>
    <row r="91" spans="1:3">
      <c r="A91">
        <v>63</v>
      </c>
      <c r="B91" t="s">
        <v>1153</v>
      </c>
      <c r="C91" t="s">
        <v>2212</v>
      </c>
    </row>
    <row r="92" spans="1:3">
      <c r="A92">
        <v>64</v>
      </c>
      <c r="B92" t="s">
        <v>294</v>
      </c>
      <c r="C92" t="s">
        <v>2212</v>
      </c>
    </row>
    <row r="93" spans="1:3">
      <c r="A93">
        <v>64</v>
      </c>
      <c r="B93" t="s">
        <v>269</v>
      </c>
      <c r="C93" t="s">
        <v>2210</v>
      </c>
    </row>
    <row r="94" spans="1:3">
      <c r="A94">
        <v>65</v>
      </c>
      <c r="B94" t="s">
        <v>777</v>
      </c>
      <c r="C94" t="s">
        <v>2218</v>
      </c>
    </row>
    <row r="95" spans="1:3">
      <c r="A95">
        <v>66</v>
      </c>
      <c r="B95" t="s">
        <v>269</v>
      </c>
      <c r="C95" t="s">
        <v>2210</v>
      </c>
    </row>
    <row r="96" spans="1:3">
      <c r="A96">
        <v>66</v>
      </c>
      <c r="B96" t="s">
        <v>2231</v>
      </c>
      <c r="C96" t="s">
        <v>2250</v>
      </c>
    </row>
    <row r="97" spans="1:3">
      <c r="A97">
        <v>66</v>
      </c>
      <c r="B97" t="s">
        <v>2251</v>
      </c>
      <c r="C97" t="s">
        <v>2250</v>
      </c>
    </row>
    <row r="98" spans="1:3">
      <c r="A98">
        <v>67</v>
      </c>
      <c r="B98" t="s">
        <v>794</v>
      </c>
      <c r="C98" t="s">
        <v>2210</v>
      </c>
    </row>
    <row r="99" spans="1:3">
      <c r="A99">
        <v>68</v>
      </c>
      <c r="B99" t="s">
        <v>2234</v>
      </c>
      <c r="C99" t="s">
        <v>2212</v>
      </c>
    </row>
    <row r="100" spans="1:3">
      <c r="A100">
        <v>68</v>
      </c>
      <c r="B100" t="s">
        <v>2252</v>
      </c>
      <c r="C100" t="s">
        <v>2218</v>
      </c>
    </row>
    <row r="101" spans="1:3">
      <c r="A101">
        <v>69</v>
      </c>
      <c r="B101" t="s">
        <v>269</v>
      </c>
      <c r="C101" t="s">
        <v>2210</v>
      </c>
    </row>
    <row r="102" spans="1:3">
      <c r="A102">
        <v>69</v>
      </c>
      <c r="B102" t="s">
        <v>294</v>
      </c>
      <c r="C102" t="s">
        <v>2212</v>
      </c>
    </row>
    <row r="103" spans="1:3">
      <c r="A103">
        <v>70</v>
      </c>
      <c r="B103" t="s">
        <v>751</v>
      </c>
      <c r="C103" t="s">
        <v>2245</v>
      </c>
    </row>
    <row r="104" spans="1:3">
      <c r="A104">
        <v>71</v>
      </c>
      <c r="B104" t="s">
        <v>830</v>
      </c>
      <c r="C104" t="s">
        <v>2245</v>
      </c>
    </row>
    <row r="105" spans="1:3">
      <c r="A105">
        <v>72</v>
      </c>
      <c r="B105" t="s">
        <v>751</v>
      </c>
      <c r="C105" t="s">
        <v>2245</v>
      </c>
    </row>
    <row r="106" spans="1:3">
      <c r="A106">
        <v>72</v>
      </c>
      <c r="B106" t="s">
        <v>2253</v>
      </c>
      <c r="C106" t="s">
        <v>2247</v>
      </c>
    </row>
    <row r="107" spans="1:3">
      <c r="A107">
        <v>73</v>
      </c>
      <c r="B107" t="s">
        <v>844</v>
      </c>
      <c r="C107" t="s">
        <v>2247</v>
      </c>
    </row>
    <row r="108" spans="1:3">
      <c r="A108">
        <v>74</v>
      </c>
      <c r="B108" t="s">
        <v>751</v>
      </c>
      <c r="C108" t="s">
        <v>2245</v>
      </c>
    </row>
    <row r="109" spans="1:3">
      <c r="A109">
        <v>75</v>
      </c>
      <c r="B109" t="s">
        <v>2216</v>
      </c>
      <c r="C109" t="s">
        <v>2210</v>
      </c>
    </row>
    <row r="110" spans="1:3">
      <c r="A110">
        <v>76</v>
      </c>
      <c r="B110" t="s">
        <v>751</v>
      </c>
      <c r="C110" t="s">
        <v>2245</v>
      </c>
    </row>
    <row r="111" spans="1:3">
      <c r="A111">
        <v>77</v>
      </c>
      <c r="B111" t="s">
        <v>877</v>
      </c>
      <c r="C111" t="s">
        <v>2232</v>
      </c>
    </row>
    <row r="112" spans="1:3">
      <c r="A112">
        <v>78</v>
      </c>
      <c r="B112" t="s">
        <v>751</v>
      </c>
      <c r="C112" t="s">
        <v>2254</v>
      </c>
    </row>
    <row r="113" spans="1:3">
      <c r="A113">
        <v>79</v>
      </c>
      <c r="B113" t="s">
        <v>269</v>
      </c>
      <c r="C113" t="s">
        <v>2210</v>
      </c>
    </row>
    <row r="114" spans="1:3">
      <c r="A114">
        <v>79</v>
      </c>
      <c r="B114" t="s">
        <v>294</v>
      </c>
      <c r="C114" t="s">
        <v>2212</v>
      </c>
    </row>
    <row r="115" spans="1:3">
      <c r="A115">
        <v>80</v>
      </c>
      <c r="B115" t="s">
        <v>751</v>
      </c>
      <c r="C115" t="s">
        <v>2245</v>
      </c>
    </row>
    <row r="116" spans="1:3">
      <c r="A116">
        <v>81</v>
      </c>
      <c r="B116" t="s">
        <v>751</v>
      </c>
      <c r="C116" t="s">
        <v>2255</v>
      </c>
    </row>
    <row r="117" spans="1:3">
      <c r="A117">
        <v>82</v>
      </c>
      <c r="B117" t="s">
        <v>751</v>
      </c>
      <c r="C117" t="s">
        <v>2245</v>
      </c>
    </row>
    <row r="118" spans="1:3">
      <c r="A118">
        <v>83</v>
      </c>
      <c r="B118" t="s">
        <v>1153</v>
      </c>
      <c r="C118" t="s">
        <v>2212</v>
      </c>
    </row>
    <row r="119" spans="1:3">
      <c r="A119">
        <v>83</v>
      </c>
      <c r="B119" t="s">
        <v>751</v>
      </c>
      <c r="C119" t="s">
        <v>2245</v>
      </c>
    </row>
    <row r="120" spans="1:3">
      <c r="A120">
        <v>84</v>
      </c>
      <c r="B120" t="s">
        <v>751</v>
      </c>
      <c r="C120" t="s">
        <v>2245</v>
      </c>
    </row>
    <row r="121" spans="1:3">
      <c r="A121">
        <v>85</v>
      </c>
      <c r="B121" t="s">
        <v>751</v>
      </c>
      <c r="C121" t="s">
        <v>2245</v>
      </c>
    </row>
    <row r="122" spans="1:3">
      <c r="A122">
        <v>86</v>
      </c>
      <c r="B122" t="s">
        <v>269</v>
      </c>
      <c r="C122" t="s">
        <v>2210</v>
      </c>
    </row>
    <row r="123" spans="1:3">
      <c r="A123">
        <v>87</v>
      </c>
      <c r="B123" t="s">
        <v>1153</v>
      </c>
      <c r="C123" t="s">
        <v>2212</v>
      </c>
    </row>
    <row r="124" spans="1:3">
      <c r="A124">
        <v>88</v>
      </c>
      <c r="B124" t="s">
        <v>721</v>
      </c>
      <c r="C124" t="s">
        <v>2256</v>
      </c>
    </row>
    <row r="125" spans="1:3">
      <c r="A125">
        <v>89</v>
      </c>
      <c r="B125" t="s">
        <v>1153</v>
      </c>
      <c r="C125" t="s">
        <v>2212</v>
      </c>
    </row>
    <row r="126" spans="1:3">
      <c r="A126">
        <v>90</v>
      </c>
      <c r="B126" t="s">
        <v>760</v>
      </c>
      <c r="C126" t="s">
        <v>440</v>
      </c>
    </row>
    <row r="127" spans="1:3">
      <c r="A127">
        <v>90</v>
      </c>
      <c r="B127" t="s">
        <v>1153</v>
      </c>
      <c r="C127" t="s">
        <v>237</v>
      </c>
    </row>
    <row r="128" spans="1:3">
      <c r="A128">
        <v>91</v>
      </c>
      <c r="B128" t="s">
        <v>760</v>
      </c>
      <c r="C128" t="s">
        <v>440</v>
      </c>
    </row>
    <row r="129" spans="1:3">
      <c r="A129">
        <v>91</v>
      </c>
      <c r="B129" t="s">
        <v>721</v>
      </c>
      <c r="C129" t="s">
        <v>2210</v>
      </c>
    </row>
    <row r="130" spans="1:3">
      <c r="A130">
        <v>92</v>
      </c>
      <c r="B130" t="s">
        <v>1153</v>
      </c>
      <c r="C130" t="s">
        <v>2212</v>
      </c>
    </row>
    <row r="131" spans="1:3">
      <c r="A131">
        <v>93</v>
      </c>
      <c r="B131" t="s">
        <v>794</v>
      </c>
      <c r="C131" t="s">
        <v>2210</v>
      </c>
    </row>
    <row r="132" spans="1:3">
      <c r="A132">
        <v>94</v>
      </c>
      <c r="B132" t="s">
        <v>751</v>
      </c>
      <c r="C132" t="s">
        <v>2245</v>
      </c>
    </row>
    <row r="133" spans="1:3">
      <c r="A133">
        <v>95</v>
      </c>
      <c r="B133" t="s">
        <v>877</v>
      </c>
      <c r="C133" t="s">
        <v>2212</v>
      </c>
    </row>
    <row r="134" spans="1:3">
      <c r="A134">
        <v>95</v>
      </c>
      <c r="B134" t="s">
        <v>1185</v>
      </c>
      <c r="C134" t="s">
        <v>2212</v>
      </c>
    </row>
    <row r="135" spans="1:3">
      <c r="A135">
        <v>96</v>
      </c>
      <c r="B135" t="s">
        <v>751</v>
      </c>
      <c r="C135" t="s">
        <v>2245</v>
      </c>
    </row>
    <row r="136" spans="1:3">
      <c r="A136">
        <v>97</v>
      </c>
      <c r="B136" t="s">
        <v>1153</v>
      </c>
      <c r="C136" t="s">
        <v>2212</v>
      </c>
    </row>
    <row r="137" spans="1:3">
      <c r="A137">
        <v>98</v>
      </c>
      <c r="B137" t="s">
        <v>269</v>
      </c>
      <c r="C137" t="s">
        <v>2210</v>
      </c>
    </row>
    <row r="138" spans="1:3">
      <c r="A138">
        <v>99</v>
      </c>
      <c r="B138" t="s">
        <v>1153</v>
      </c>
      <c r="C138" t="s">
        <v>2212</v>
      </c>
    </row>
    <row r="139" spans="1:3">
      <c r="A139">
        <v>100</v>
      </c>
      <c r="B139" t="s">
        <v>751</v>
      </c>
      <c r="C139" t="s">
        <v>2255</v>
      </c>
    </row>
    <row r="140" spans="1:3">
      <c r="A140">
        <v>101</v>
      </c>
      <c r="B140" t="s">
        <v>751</v>
      </c>
      <c r="C140" t="s">
        <v>2245</v>
      </c>
    </row>
    <row r="141" spans="1:3">
      <c r="A141">
        <v>102</v>
      </c>
      <c r="B141" t="s">
        <v>1153</v>
      </c>
      <c r="C141" t="s">
        <v>2212</v>
      </c>
    </row>
    <row r="142" spans="1:3">
      <c r="A142">
        <v>103</v>
      </c>
      <c r="B142" t="s">
        <v>751</v>
      </c>
      <c r="C142" t="s">
        <v>2245</v>
      </c>
    </row>
    <row r="143" spans="1:3">
      <c r="A143">
        <v>104</v>
      </c>
      <c r="B143" t="s">
        <v>2234</v>
      </c>
      <c r="C143" t="s">
        <v>237</v>
      </c>
    </row>
    <row r="144" spans="1:3">
      <c r="A144">
        <v>105</v>
      </c>
      <c r="B144" t="s">
        <v>751</v>
      </c>
      <c r="C144" t="s">
        <v>2245</v>
      </c>
    </row>
    <row r="145" spans="1:3">
      <c r="A145">
        <v>106</v>
      </c>
      <c r="B145" t="s">
        <v>294</v>
      </c>
      <c r="C145" t="s">
        <v>2212</v>
      </c>
    </row>
    <row r="146" spans="1:3">
      <c r="A146">
        <v>107</v>
      </c>
      <c r="B146" t="s">
        <v>751</v>
      </c>
      <c r="C146" t="s">
        <v>2245</v>
      </c>
    </row>
    <row r="147" spans="1:3">
      <c r="A147">
        <v>108</v>
      </c>
      <c r="B147" t="s">
        <v>751</v>
      </c>
      <c r="C147" t="s">
        <v>2245</v>
      </c>
    </row>
    <row r="148" spans="1:3">
      <c r="A148">
        <v>109</v>
      </c>
      <c r="B148" t="s">
        <v>760</v>
      </c>
      <c r="C148" t="s">
        <v>2232</v>
      </c>
    </row>
    <row r="149" spans="1:3">
      <c r="A149">
        <v>110</v>
      </c>
      <c r="B149" t="s">
        <v>386</v>
      </c>
      <c r="C149" t="s">
        <v>2218</v>
      </c>
    </row>
    <row r="150" spans="1:3">
      <c r="A150">
        <v>111</v>
      </c>
      <c r="B150" t="s">
        <v>1153</v>
      </c>
      <c r="C150" t="s">
        <v>2212</v>
      </c>
    </row>
    <row r="151" spans="1:3">
      <c r="A151">
        <v>112</v>
      </c>
      <c r="B151" t="s">
        <v>269</v>
      </c>
      <c r="C151" t="s">
        <v>2210</v>
      </c>
    </row>
    <row r="152" spans="1:3">
      <c r="A152">
        <v>112</v>
      </c>
      <c r="B152" t="s">
        <v>294</v>
      </c>
      <c r="C152" t="s">
        <v>2212</v>
      </c>
    </row>
    <row r="153" spans="1:3">
      <c r="A153">
        <v>113</v>
      </c>
      <c r="B153" t="s">
        <v>751</v>
      </c>
      <c r="C153" t="s">
        <v>2245</v>
      </c>
    </row>
    <row r="154" spans="1:3">
      <c r="A154">
        <v>114</v>
      </c>
      <c r="B154" t="s">
        <v>751</v>
      </c>
      <c r="C154" t="s">
        <v>2245</v>
      </c>
    </row>
    <row r="155" spans="1:3">
      <c r="A155">
        <v>115</v>
      </c>
      <c r="B155" t="s">
        <v>1185</v>
      </c>
      <c r="C155" t="s">
        <v>2232</v>
      </c>
    </row>
    <row r="156" spans="1:3">
      <c r="A156">
        <v>115</v>
      </c>
      <c r="B156" t="s">
        <v>2257</v>
      </c>
      <c r="C156" t="s">
        <v>2212</v>
      </c>
    </row>
    <row r="157" spans="1:3">
      <c r="A157">
        <v>116</v>
      </c>
      <c r="B157" t="s">
        <v>1628</v>
      </c>
      <c r="C157" t="s">
        <v>2247</v>
      </c>
    </row>
    <row r="158" spans="1:3">
      <c r="A158">
        <v>117</v>
      </c>
      <c r="B158" t="s">
        <v>2258</v>
      </c>
      <c r="C158" t="s">
        <v>2245</v>
      </c>
    </row>
    <row r="159" spans="1:3">
      <c r="A159">
        <v>118</v>
      </c>
      <c r="B159" t="s">
        <v>386</v>
      </c>
      <c r="C159" t="s">
        <v>2218</v>
      </c>
    </row>
    <row r="160" spans="1:3">
      <c r="A160">
        <v>119</v>
      </c>
      <c r="B160" t="s">
        <v>269</v>
      </c>
      <c r="C160" t="s">
        <v>2210</v>
      </c>
    </row>
    <row r="161" spans="1:3">
      <c r="A161">
        <v>120</v>
      </c>
      <c r="B161" t="s">
        <v>751</v>
      </c>
      <c r="C161" t="s">
        <v>2245</v>
      </c>
    </row>
    <row r="162" spans="1:3">
      <c r="A162">
        <v>121</v>
      </c>
      <c r="B162" t="s">
        <v>751</v>
      </c>
      <c r="C162" t="s">
        <v>2245</v>
      </c>
    </row>
    <row r="163" spans="1:3">
      <c r="A163">
        <v>122</v>
      </c>
      <c r="B163" t="s">
        <v>751</v>
      </c>
      <c r="C163" t="s">
        <v>2245</v>
      </c>
    </row>
    <row r="164" spans="1:3">
      <c r="A164">
        <v>123</v>
      </c>
      <c r="B164" t="s">
        <v>751</v>
      </c>
      <c r="C164" t="s">
        <v>2245</v>
      </c>
    </row>
    <row r="165" spans="1:3">
      <c r="A165">
        <v>124</v>
      </c>
      <c r="B165" t="s">
        <v>751</v>
      </c>
      <c r="C165" t="s">
        <v>2245</v>
      </c>
    </row>
    <row r="166" spans="1:3">
      <c r="A166">
        <v>125</v>
      </c>
      <c r="B166" t="s">
        <v>760</v>
      </c>
      <c r="C166" t="s">
        <v>2232</v>
      </c>
    </row>
    <row r="167" spans="1:3">
      <c r="A167">
        <v>126</v>
      </c>
      <c r="B167" t="s">
        <v>751</v>
      </c>
      <c r="C167" t="s">
        <v>2245</v>
      </c>
    </row>
    <row r="168" spans="1:3">
      <c r="A168">
        <v>127</v>
      </c>
      <c r="B168" t="s">
        <v>751</v>
      </c>
      <c r="C168" t="s">
        <v>2245</v>
      </c>
    </row>
    <row r="169" spans="1:3">
      <c r="A169">
        <v>127</v>
      </c>
      <c r="B169" t="s">
        <v>2259</v>
      </c>
      <c r="C169" t="s">
        <v>206</v>
      </c>
    </row>
    <row r="170" spans="1:3">
      <c r="A170">
        <v>128</v>
      </c>
      <c r="B170" t="s">
        <v>751</v>
      </c>
      <c r="C170" t="s">
        <v>2245</v>
      </c>
    </row>
    <row r="171" spans="1:3">
      <c r="A171">
        <v>129</v>
      </c>
      <c r="B171" t="s">
        <v>269</v>
      </c>
      <c r="C171" t="s">
        <v>2210</v>
      </c>
    </row>
    <row r="172" spans="1:3">
      <c r="A172">
        <v>130</v>
      </c>
      <c r="B172" t="s">
        <v>386</v>
      </c>
      <c r="C172" t="s">
        <v>2226</v>
      </c>
    </row>
    <row r="173" spans="1:3">
      <c r="A173">
        <v>131</v>
      </c>
      <c r="B173" t="s">
        <v>751</v>
      </c>
      <c r="C173" t="s">
        <v>2245</v>
      </c>
    </row>
    <row r="174" spans="1:3">
      <c r="A174">
        <v>132</v>
      </c>
      <c r="B174" t="s">
        <v>1185</v>
      </c>
      <c r="C174" t="s">
        <v>440</v>
      </c>
    </row>
    <row r="175" spans="1:3">
      <c r="A175">
        <v>133</v>
      </c>
      <c r="B175" t="s">
        <v>751</v>
      </c>
      <c r="C175" t="s">
        <v>2245</v>
      </c>
    </row>
    <row r="176" spans="1:3">
      <c r="A176">
        <v>134</v>
      </c>
      <c r="B176" t="s">
        <v>751</v>
      </c>
      <c r="C176" t="s">
        <v>2245</v>
      </c>
    </row>
    <row r="177" spans="1:3">
      <c r="A177">
        <v>135</v>
      </c>
      <c r="B177" t="s">
        <v>386</v>
      </c>
      <c r="C177" t="s">
        <v>2228</v>
      </c>
    </row>
    <row r="178" spans="1:3">
      <c r="A178">
        <v>136</v>
      </c>
      <c r="B178" t="s">
        <v>751</v>
      </c>
      <c r="C178" t="s">
        <v>2245</v>
      </c>
    </row>
    <row r="179" spans="1:3">
      <c r="A179">
        <v>137</v>
      </c>
      <c r="B179" t="s">
        <v>751</v>
      </c>
      <c r="C179" t="s">
        <v>2245</v>
      </c>
    </row>
    <row r="180" spans="1:3">
      <c r="A180">
        <v>137</v>
      </c>
      <c r="B180" t="s">
        <v>2260</v>
      </c>
      <c r="C180" t="s">
        <v>2232</v>
      </c>
    </row>
    <row r="181" spans="1:3">
      <c r="A181">
        <v>137</v>
      </c>
      <c r="B181" t="s">
        <v>877</v>
      </c>
      <c r="C181" t="s">
        <v>2232</v>
      </c>
    </row>
    <row r="182" spans="1:3">
      <c r="A182">
        <v>138</v>
      </c>
      <c r="B182" t="s">
        <v>2261</v>
      </c>
      <c r="C182" t="s">
        <v>2250</v>
      </c>
    </row>
    <row r="183" spans="1:3">
      <c r="A183">
        <v>139</v>
      </c>
      <c r="B183" t="s">
        <v>751</v>
      </c>
      <c r="C183" t="s">
        <v>2245</v>
      </c>
    </row>
    <row r="184" spans="1:3">
      <c r="A184">
        <v>139</v>
      </c>
      <c r="B184" t="s">
        <v>1153</v>
      </c>
      <c r="C184" t="s">
        <v>2212</v>
      </c>
    </row>
    <row r="185" spans="1:3">
      <c r="A185">
        <v>140</v>
      </c>
      <c r="B185" t="s">
        <v>269</v>
      </c>
      <c r="C185" t="s">
        <v>2210</v>
      </c>
    </row>
    <row r="186" spans="1:3">
      <c r="A186">
        <v>140</v>
      </c>
      <c r="B186" t="s">
        <v>2262</v>
      </c>
      <c r="C186" t="s">
        <v>206</v>
      </c>
    </row>
    <row r="187" spans="1:3">
      <c r="A187">
        <v>140</v>
      </c>
      <c r="B187" t="s">
        <v>2263</v>
      </c>
      <c r="C187" t="s">
        <v>194</v>
      </c>
    </row>
    <row r="188" spans="1:3">
      <c r="A188">
        <v>141</v>
      </c>
      <c r="B188" t="s">
        <v>386</v>
      </c>
      <c r="C188" t="s">
        <v>2226</v>
      </c>
    </row>
    <row r="189" spans="1:3">
      <c r="A189">
        <v>142</v>
      </c>
      <c r="B189" t="s">
        <v>2264</v>
      </c>
      <c r="C189" t="s">
        <v>2247</v>
      </c>
    </row>
    <row r="190" spans="1:3">
      <c r="A190">
        <v>143</v>
      </c>
      <c r="B190" t="s">
        <v>269</v>
      </c>
      <c r="C190" t="s">
        <v>2210</v>
      </c>
    </row>
    <row r="191" spans="1:3">
      <c r="A191">
        <v>143</v>
      </c>
      <c r="B191" t="s">
        <v>386</v>
      </c>
      <c r="C191" t="s">
        <v>2218</v>
      </c>
    </row>
    <row r="192" spans="1:3">
      <c r="A192">
        <v>144</v>
      </c>
      <c r="B192" t="s">
        <v>794</v>
      </c>
      <c r="C192" t="s">
        <v>2210</v>
      </c>
    </row>
    <row r="193" spans="1:3">
      <c r="A193">
        <v>145</v>
      </c>
      <c r="B193" t="s">
        <v>751</v>
      </c>
      <c r="C193" t="s">
        <v>2245</v>
      </c>
    </row>
    <row r="194" spans="1:3">
      <c r="A194">
        <v>145</v>
      </c>
      <c r="B194" t="s">
        <v>1185</v>
      </c>
      <c r="C194" t="s">
        <v>2232</v>
      </c>
    </row>
    <row r="195" spans="1:3">
      <c r="A195">
        <v>146</v>
      </c>
      <c r="B195" t="s">
        <v>386</v>
      </c>
      <c r="C195" t="s">
        <v>2226</v>
      </c>
    </row>
    <row r="196" spans="1:3">
      <c r="A196">
        <v>147</v>
      </c>
      <c r="B196" t="s">
        <v>269</v>
      </c>
      <c r="C196" t="s">
        <v>2210</v>
      </c>
    </row>
    <row r="197" spans="1:3">
      <c r="A197">
        <v>148</v>
      </c>
      <c r="B197" t="s">
        <v>1460</v>
      </c>
      <c r="C197" t="s">
        <v>2250</v>
      </c>
    </row>
    <row r="198" spans="1:3">
      <c r="A198">
        <v>149</v>
      </c>
      <c r="B198" t="s">
        <v>1468</v>
      </c>
      <c r="C198" t="s">
        <v>193</v>
      </c>
    </row>
    <row r="199" spans="1:3">
      <c r="A199">
        <v>150</v>
      </c>
      <c r="B199" t="s">
        <v>751</v>
      </c>
      <c r="C199" t="s">
        <v>2245</v>
      </c>
    </row>
    <row r="200" spans="1:3">
      <c r="A200">
        <v>151</v>
      </c>
      <c r="B200" t="s">
        <v>386</v>
      </c>
      <c r="C200" t="s">
        <v>2218</v>
      </c>
    </row>
    <row r="201" spans="1:3">
      <c r="A201">
        <v>152</v>
      </c>
      <c r="B201" t="s">
        <v>1493</v>
      </c>
      <c r="C201" t="s">
        <v>2212</v>
      </c>
    </row>
    <row r="202" spans="1:3">
      <c r="A202">
        <v>152</v>
      </c>
      <c r="B202" t="s">
        <v>777</v>
      </c>
      <c r="C202" t="s">
        <v>2218</v>
      </c>
    </row>
    <row r="203" spans="1:3">
      <c r="A203">
        <v>152</v>
      </c>
      <c r="B203" t="s">
        <v>2265</v>
      </c>
      <c r="C203" t="s">
        <v>206</v>
      </c>
    </row>
    <row r="204" spans="1:3">
      <c r="A204">
        <v>153</v>
      </c>
      <c r="B204" t="s">
        <v>751</v>
      </c>
      <c r="C204" t="s">
        <v>2245</v>
      </c>
    </row>
    <row r="205" spans="1:3">
      <c r="A205">
        <v>154</v>
      </c>
      <c r="B205" t="s">
        <v>751</v>
      </c>
      <c r="C205" t="s">
        <v>2245</v>
      </c>
    </row>
    <row r="206" spans="1:3">
      <c r="A206">
        <v>155</v>
      </c>
      <c r="B206" t="s">
        <v>751</v>
      </c>
      <c r="C206" t="s">
        <v>2245</v>
      </c>
    </row>
    <row r="207" spans="1:3">
      <c r="A207">
        <v>156</v>
      </c>
      <c r="B207" t="s">
        <v>751</v>
      </c>
      <c r="C207" t="s">
        <v>2245</v>
      </c>
    </row>
    <row r="208" spans="1:3">
      <c r="A208">
        <v>157</v>
      </c>
      <c r="B208" t="s">
        <v>294</v>
      </c>
      <c r="C208" t="s">
        <v>2212</v>
      </c>
    </row>
    <row r="209" spans="1:3">
      <c r="A209">
        <v>157</v>
      </c>
      <c r="B209" t="s">
        <v>386</v>
      </c>
      <c r="C209" t="s">
        <v>2218</v>
      </c>
    </row>
    <row r="210" spans="1:3">
      <c r="A210">
        <v>158</v>
      </c>
      <c r="B210" t="s">
        <v>751</v>
      </c>
      <c r="C210" t="s">
        <v>2245</v>
      </c>
    </row>
    <row r="211" spans="1:3">
      <c r="A211">
        <v>159</v>
      </c>
      <c r="B211" t="s">
        <v>751</v>
      </c>
      <c r="C211" t="s">
        <v>2245</v>
      </c>
    </row>
    <row r="212" spans="1:3">
      <c r="A212">
        <v>160</v>
      </c>
      <c r="B212" t="s">
        <v>294</v>
      </c>
      <c r="C212" t="s">
        <v>2212</v>
      </c>
    </row>
    <row r="213" spans="1:3">
      <c r="A213">
        <v>161</v>
      </c>
      <c r="B213" t="s">
        <v>2266</v>
      </c>
      <c r="C213" t="s">
        <v>2250</v>
      </c>
    </row>
    <row r="214" spans="1:3">
      <c r="A214">
        <v>161</v>
      </c>
      <c r="B214" t="s">
        <v>751</v>
      </c>
      <c r="C214" t="s">
        <v>2232</v>
      </c>
    </row>
    <row r="215" spans="1:3">
      <c r="A215">
        <v>162</v>
      </c>
      <c r="B215" t="s">
        <v>1185</v>
      </c>
      <c r="C215" t="s">
        <v>2212</v>
      </c>
    </row>
    <row r="216" spans="1:3">
      <c r="A216">
        <v>163</v>
      </c>
      <c r="B216" t="s">
        <v>751</v>
      </c>
      <c r="C216" t="s">
        <v>2245</v>
      </c>
    </row>
    <row r="217" spans="1:3">
      <c r="A217">
        <v>164</v>
      </c>
      <c r="B217" t="s">
        <v>751</v>
      </c>
      <c r="C217" t="s">
        <v>2245</v>
      </c>
    </row>
    <row r="218" spans="1:3">
      <c r="A218">
        <v>165</v>
      </c>
      <c r="B218" t="s">
        <v>760</v>
      </c>
      <c r="C218" t="s">
        <v>2250</v>
      </c>
    </row>
    <row r="219" spans="1:3">
      <c r="A219">
        <v>165</v>
      </c>
      <c r="B219" t="s">
        <v>386</v>
      </c>
      <c r="C219" t="s">
        <v>2218</v>
      </c>
    </row>
    <row r="220" spans="1:3">
      <c r="A220">
        <v>166</v>
      </c>
      <c r="B220" t="s">
        <v>2267</v>
      </c>
      <c r="C220" t="s">
        <v>2212</v>
      </c>
    </row>
    <row r="221" spans="1:3">
      <c r="A221">
        <v>166</v>
      </c>
      <c r="B221" t="s">
        <v>2268</v>
      </c>
      <c r="C221" t="s">
        <v>2212</v>
      </c>
    </row>
    <row r="222" spans="1:3">
      <c r="A222">
        <v>166</v>
      </c>
      <c r="B222" t="s">
        <v>2269</v>
      </c>
      <c r="C222" t="s">
        <v>2212</v>
      </c>
    </row>
    <row r="223" spans="1:3">
      <c r="A223">
        <v>167</v>
      </c>
      <c r="B223" t="s">
        <v>1628</v>
      </c>
      <c r="C223" t="s">
        <v>2247</v>
      </c>
    </row>
    <row r="224" spans="1:3">
      <c r="A224">
        <v>168</v>
      </c>
      <c r="B224" t="s">
        <v>386</v>
      </c>
      <c r="C224" t="s">
        <v>2210</v>
      </c>
    </row>
    <row r="225" spans="1:3">
      <c r="A225">
        <v>169</v>
      </c>
      <c r="B225" t="s">
        <v>751</v>
      </c>
      <c r="C225" t="s">
        <v>2245</v>
      </c>
    </row>
    <row r="226" spans="1:3">
      <c r="A226">
        <v>170</v>
      </c>
      <c r="B226" t="s">
        <v>751</v>
      </c>
      <c r="C226" t="s">
        <v>2245</v>
      </c>
    </row>
    <row r="227" spans="1:3">
      <c r="A227">
        <v>171</v>
      </c>
      <c r="B227" t="s">
        <v>751</v>
      </c>
      <c r="C227" t="s">
        <v>2245</v>
      </c>
    </row>
    <row r="228" spans="1:3">
      <c r="A228">
        <v>172</v>
      </c>
      <c r="B228" t="s">
        <v>751</v>
      </c>
      <c r="C228" t="s">
        <v>753</v>
      </c>
    </row>
    <row r="229" spans="1:3">
      <c r="A229">
        <v>173</v>
      </c>
      <c r="B229" t="s">
        <v>386</v>
      </c>
      <c r="C229" t="s">
        <v>2218</v>
      </c>
    </row>
    <row r="230" spans="1:3">
      <c r="A230">
        <v>174</v>
      </c>
      <c r="B230" t="s">
        <v>751</v>
      </c>
      <c r="C230" t="s">
        <v>2245</v>
      </c>
    </row>
    <row r="231" spans="1:3">
      <c r="A231">
        <v>175</v>
      </c>
      <c r="B231" t="s">
        <v>751</v>
      </c>
      <c r="C231" t="s">
        <v>2245</v>
      </c>
    </row>
    <row r="232" spans="1:3">
      <c r="A232">
        <v>176</v>
      </c>
      <c r="B232" t="s">
        <v>751</v>
      </c>
      <c r="C232" t="s">
        <v>2245</v>
      </c>
    </row>
    <row r="233" spans="1:3">
      <c r="A233">
        <v>177</v>
      </c>
      <c r="B233" t="s">
        <v>1709</v>
      </c>
      <c r="C233" t="s">
        <v>2212</v>
      </c>
    </row>
    <row r="234" spans="1:3">
      <c r="A234">
        <v>177</v>
      </c>
      <c r="B234" t="s">
        <v>1185</v>
      </c>
      <c r="C234" t="s">
        <v>2232</v>
      </c>
    </row>
    <row r="235" spans="1:3">
      <c r="A235">
        <v>178</v>
      </c>
      <c r="B235" t="s">
        <v>1185</v>
      </c>
      <c r="C235" t="s">
        <v>2232</v>
      </c>
    </row>
    <row r="236" spans="1:3">
      <c r="A236">
        <v>179</v>
      </c>
      <c r="B236" t="s">
        <v>751</v>
      </c>
      <c r="C236" t="s">
        <v>2245</v>
      </c>
    </row>
    <row r="237" spans="1:3">
      <c r="A237">
        <v>180</v>
      </c>
      <c r="B237" t="s">
        <v>1734</v>
      </c>
      <c r="C237" t="s">
        <v>2232</v>
      </c>
    </row>
    <row r="238" spans="1:3">
      <c r="A238">
        <v>181</v>
      </c>
      <c r="B238" t="s">
        <v>2270</v>
      </c>
      <c r="C238" t="s">
        <v>2210</v>
      </c>
    </row>
    <row r="239" spans="1:3">
      <c r="A239">
        <v>182</v>
      </c>
      <c r="B239" t="s">
        <v>1756</v>
      </c>
      <c r="C239" t="s">
        <v>2210</v>
      </c>
    </row>
    <row r="240" spans="1:3">
      <c r="A240">
        <v>183</v>
      </c>
      <c r="B240" t="s">
        <v>269</v>
      </c>
      <c r="C240" t="s">
        <v>2210</v>
      </c>
    </row>
    <row r="241" spans="1:3">
      <c r="A241">
        <v>183</v>
      </c>
      <c r="B241" t="s">
        <v>294</v>
      </c>
      <c r="C241" t="s">
        <v>2212</v>
      </c>
    </row>
    <row r="242" spans="1:3">
      <c r="A242">
        <v>184</v>
      </c>
      <c r="B242" t="s">
        <v>269</v>
      </c>
      <c r="C242" t="s">
        <v>2210</v>
      </c>
    </row>
    <row r="243" spans="1:3">
      <c r="A243">
        <v>185</v>
      </c>
      <c r="B243" t="s">
        <v>386</v>
      </c>
      <c r="C243" t="s">
        <v>2218</v>
      </c>
    </row>
    <row r="244" spans="1:3">
      <c r="A244">
        <v>185</v>
      </c>
      <c r="B244" t="s">
        <v>269</v>
      </c>
      <c r="C244" t="s">
        <v>2210</v>
      </c>
    </row>
    <row r="245" spans="1:3">
      <c r="A245">
        <v>186</v>
      </c>
      <c r="B245" t="s">
        <v>1795</v>
      </c>
      <c r="C245" t="s">
        <v>2210</v>
      </c>
    </row>
    <row r="246" spans="1:3">
      <c r="A246">
        <v>186</v>
      </c>
      <c r="B246" t="s">
        <v>386</v>
      </c>
      <c r="C246" t="s">
        <v>2218</v>
      </c>
    </row>
    <row r="247" spans="1:3">
      <c r="A247">
        <v>187</v>
      </c>
      <c r="B247" t="s">
        <v>751</v>
      </c>
      <c r="C247" t="s">
        <v>2245</v>
      </c>
    </row>
    <row r="248" spans="1:3">
      <c r="A248">
        <v>188</v>
      </c>
      <c r="B248" t="s">
        <v>794</v>
      </c>
      <c r="C248" t="s">
        <v>2210</v>
      </c>
    </row>
    <row r="249" spans="1:3">
      <c r="A249">
        <v>189</v>
      </c>
      <c r="B249" t="s">
        <v>751</v>
      </c>
      <c r="C249" t="s">
        <v>2245</v>
      </c>
    </row>
    <row r="250" spans="1:3">
      <c r="A250">
        <v>190</v>
      </c>
      <c r="B250" t="s">
        <v>751</v>
      </c>
      <c r="C250" t="s">
        <v>2245</v>
      </c>
    </row>
    <row r="251" spans="1:3">
      <c r="A251">
        <v>191</v>
      </c>
      <c r="B251" t="s">
        <v>386</v>
      </c>
      <c r="C251" t="s">
        <v>2218</v>
      </c>
    </row>
    <row r="252" spans="1:3">
      <c r="A252">
        <v>192</v>
      </c>
      <c r="B252" t="s">
        <v>751</v>
      </c>
      <c r="C252" t="s">
        <v>2245</v>
      </c>
    </row>
    <row r="253" spans="1:3">
      <c r="A253">
        <v>193</v>
      </c>
      <c r="B253" t="s">
        <v>1859</v>
      </c>
      <c r="C253" t="s">
        <v>2212</v>
      </c>
    </row>
    <row r="254" spans="1:3">
      <c r="A254">
        <v>194</v>
      </c>
      <c r="B254" t="s">
        <v>1868</v>
      </c>
      <c r="C254" t="s">
        <v>206</v>
      </c>
    </row>
    <row r="255" spans="1:3">
      <c r="A255">
        <v>194</v>
      </c>
      <c r="B255" t="s">
        <v>1185</v>
      </c>
      <c r="C255" t="s">
        <v>2232</v>
      </c>
    </row>
    <row r="256" spans="1:3">
      <c r="A256">
        <v>195</v>
      </c>
      <c r="B256" t="s">
        <v>751</v>
      </c>
      <c r="C256" t="s">
        <v>2245</v>
      </c>
    </row>
    <row r="257" spans="1:3">
      <c r="A257">
        <v>196</v>
      </c>
      <c r="B257" t="s">
        <v>721</v>
      </c>
      <c r="C257" t="s">
        <v>2210</v>
      </c>
    </row>
    <row r="258" spans="1:3">
      <c r="A258">
        <v>197</v>
      </c>
      <c r="B258" t="s">
        <v>2271</v>
      </c>
      <c r="C258" t="s">
        <v>2232</v>
      </c>
    </row>
    <row r="259" spans="1:3">
      <c r="A259">
        <v>197</v>
      </c>
      <c r="B259" t="s">
        <v>760</v>
      </c>
      <c r="C259" t="s">
        <v>2232</v>
      </c>
    </row>
    <row r="260" spans="1:3">
      <c r="A260">
        <v>198</v>
      </c>
      <c r="B260" t="s">
        <v>1709</v>
      </c>
      <c r="C260" t="s">
        <v>2212</v>
      </c>
    </row>
    <row r="261" spans="1:3">
      <c r="A261">
        <v>198</v>
      </c>
      <c r="B261" t="s">
        <v>2211</v>
      </c>
    </row>
    <row r="262" spans="1:3">
      <c r="A262">
        <v>199</v>
      </c>
      <c r="B262" t="s">
        <v>1911</v>
      </c>
      <c r="C262" t="s">
        <v>2232</v>
      </c>
    </row>
    <row r="263" spans="1:3">
      <c r="A263">
        <v>200</v>
      </c>
      <c r="B263" t="s">
        <v>2215</v>
      </c>
      <c r="C263" t="s">
        <v>206</v>
      </c>
    </row>
    <row r="264" spans="1:3">
      <c r="A264">
        <v>201</v>
      </c>
      <c r="B264" t="s">
        <v>751</v>
      </c>
      <c r="C264" t="s">
        <v>2232</v>
      </c>
    </row>
    <row r="265" spans="1:3">
      <c r="A265">
        <v>202</v>
      </c>
      <c r="B265" t="s">
        <v>794</v>
      </c>
      <c r="C265" t="s">
        <v>2210</v>
      </c>
    </row>
    <row r="266" spans="1:3">
      <c r="A266">
        <v>203</v>
      </c>
      <c r="B266" t="s">
        <v>1734</v>
      </c>
      <c r="C266" t="s">
        <v>2232</v>
      </c>
    </row>
    <row r="267" spans="1:3">
      <c r="A267">
        <v>204</v>
      </c>
      <c r="B267" t="s">
        <v>751</v>
      </c>
      <c r="C267" t="s">
        <v>2245</v>
      </c>
    </row>
    <row r="268" spans="1:3">
      <c r="A268">
        <v>205</v>
      </c>
      <c r="B268" t="s">
        <v>1185</v>
      </c>
      <c r="C268" t="s">
        <v>2232</v>
      </c>
    </row>
    <row r="269" spans="1:3">
      <c r="A269">
        <v>205</v>
      </c>
      <c r="B269" t="s">
        <v>2272</v>
      </c>
      <c r="C269" t="s">
        <v>194</v>
      </c>
    </row>
    <row r="270" spans="1:3">
      <c r="A270">
        <v>206</v>
      </c>
      <c r="B270" t="s">
        <v>386</v>
      </c>
      <c r="C270" t="s">
        <v>2218</v>
      </c>
    </row>
    <row r="271" spans="1:3">
      <c r="A271">
        <v>207</v>
      </c>
      <c r="B271" t="s">
        <v>2273</v>
      </c>
      <c r="C271" t="s">
        <v>2247</v>
      </c>
    </row>
    <row r="272" spans="1:3">
      <c r="A272">
        <v>207</v>
      </c>
      <c r="B272" t="s">
        <v>794</v>
      </c>
      <c r="C272" t="s">
        <v>2210</v>
      </c>
    </row>
    <row r="273" spans="1:3">
      <c r="A273">
        <v>208</v>
      </c>
      <c r="B273" t="s">
        <v>751</v>
      </c>
      <c r="C273" t="s">
        <v>2245</v>
      </c>
    </row>
    <row r="274" spans="1:3">
      <c r="A274">
        <v>209</v>
      </c>
      <c r="B274" t="s">
        <v>751</v>
      </c>
      <c r="C274" t="s">
        <v>2212</v>
      </c>
    </row>
    <row r="275" spans="1:3">
      <c r="A275">
        <v>210</v>
      </c>
      <c r="B275" t="s">
        <v>751</v>
      </c>
      <c r="C275" t="s">
        <v>2245</v>
      </c>
    </row>
    <row r="276" spans="1:3">
      <c r="A276">
        <v>211</v>
      </c>
      <c r="B276" t="s">
        <v>751</v>
      </c>
      <c r="C276" t="s">
        <v>2245</v>
      </c>
    </row>
    <row r="277" spans="1:3">
      <c r="A277">
        <v>212</v>
      </c>
      <c r="B277" t="s">
        <v>751</v>
      </c>
      <c r="C277" t="s">
        <v>2245</v>
      </c>
    </row>
    <row r="278" spans="1:3">
      <c r="A278">
        <v>213</v>
      </c>
      <c r="B278" t="s">
        <v>751</v>
      </c>
      <c r="C278" t="s">
        <v>2245</v>
      </c>
    </row>
    <row r="279" spans="1:3">
      <c r="A279">
        <v>214</v>
      </c>
      <c r="B279" t="s">
        <v>386</v>
      </c>
      <c r="C279" t="s">
        <v>2210</v>
      </c>
    </row>
    <row r="280" spans="1:3">
      <c r="A280">
        <v>215</v>
      </c>
      <c r="B280" t="s">
        <v>751</v>
      </c>
      <c r="C280" t="s">
        <v>2232</v>
      </c>
    </row>
    <row r="281" spans="1:3">
      <c r="A281">
        <v>216</v>
      </c>
      <c r="B281" t="s">
        <v>751</v>
      </c>
      <c r="C281" t="s">
        <v>2210</v>
      </c>
    </row>
    <row r="282" spans="1:3">
      <c r="A282">
        <v>216</v>
      </c>
      <c r="B282" t="s">
        <v>2274</v>
      </c>
      <c r="C282" t="s">
        <v>2250</v>
      </c>
    </row>
    <row r="283" spans="1:3">
      <c r="A283">
        <v>217</v>
      </c>
      <c r="B283" t="s">
        <v>751</v>
      </c>
      <c r="C283" t="s">
        <v>2245</v>
      </c>
    </row>
    <row r="284" spans="1:3">
      <c r="A284">
        <v>218</v>
      </c>
      <c r="B284" t="s">
        <v>2065</v>
      </c>
      <c r="C284" t="s">
        <v>2247</v>
      </c>
    </row>
    <row r="285" spans="1:3">
      <c r="A285">
        <v>219</v>
      </c>
      <c r="B285" t="s">
        <v>844</v>
      </c>
      <c r="C285" t="s">
        <v>2247</v>
      </c>
    </row>
    <row r="286" spans="1:3">
      <c r="A286">
        <v>220</v>
      </c>
      <c r="B286" t="s">
        <v>1628</v>
      </c>
      <c r="C286" t="s">
        <v>2247</v>
      </c>
    </row>
    <row r="287" spans="1:3">
      <c r="A287">
        <v>221</v>
      </c>
      <c r="B287" t="s">
        <v>1628</v>
      </c>
      <c r="C287" t="s">
        <v>2247</v>
      </c>
    </row>
    <row r="288" spans="1:3">
      <c r="A288">
        <v>222</v>
      </c>
      <c r="B288" t="s">
        <v>1153</v>
      </c>
      <c r="C288" t="s">
        <v>2212</v>
      </c>
    </row>
    <row r="289" spans="1:3">
      <c r="A289">
        <v>223</v>
      </c>
      <c r="B289" t="s">
        <v>374</v>
      </c>
      <c r="C289" t="s">
        <v>2210</v>
      </c>
    </row>
    <row r="290" spans="1:3">
      <c r="A290">
        <v>224</v>
      </c>
      <c r="B290" t="s">
        <v>760</v>
      </c>
      <c r="C290" t="s">
        <v>2232</v>
      </c>
    </row>
    <row r="291" spans="1:3">
      <c r="A291">
        <v>225</v>
      </c>
      <c r="B291" t="s">
        <v>2125</v>
      </c>
      <c r="C291" t="s">
        <v>2232</v>
      </c>
    </row>
    <row r="292" spans="1:3">
      <c r="A292">
        <v>226</v>
      </c>
      <c r="B292" t="s">
        <v>794</v>
      </c>
      <c r="C292" t="s">
        <v>2210</v>
      </c>
    </row>
    <row r="293" spans="1:3">
      <c r="A293">
        <v>227</v>
      </c>
      <c r="B293" t="s">
        <v>751</v>
      </c>
      <c r="C293" t="s">
        <v>2245</v>
      </c>
    </row>
    <row r="294" spans="1:3">
      <c r="A294">
        <v>228</v>
      </c>
      <c r="B294" t="s">
        <v>751</v>
      </c>
      <c r="C294" t="s">
        <v>2210</v>
      </c>
    </row>
    <row r="295" spans="1:3">
      <c r="A295">
        <v>229</v>
      </c>
      <c r="B295" t="s">
        <v>751</v>
      </c>
      <c r="C295" t="s">
        <v>2245</v>
      </c>
    </row>
    <row r="296" spans="1:3">
      <c r="A296">
        <v>230</v>
      </c>
      <c r="B296" t="s">
        <v>751</v>
      </c>
      <c r="C296" t="s">
        <v>2245</v>
      </c>
    </row>
    <row r="297" spans="1:3">
      <c r="A297">
        <v>230</v>
      </c>
      <c r="B297" t="s">
        <v>1460</v>
      </c>
      <c r="C297" t="s">
        <v>2250</v>
      </c>
    </row>
    <row r="298" spans="1:3">
      <c r="A298">
        <v>231</v>
      </c>
      <c r="B298" t="s">
        <v>386</v>
      </c>
      <c r="C298" t="s">
        <v>2210</v>
      </c>
    </row>
    <row r="299" spans="1:3">
      <c r="A299">
        <v>232</v>
      </c>
      <c r="B299" t="s">
        <v>386</v>
      </c>
      <c r="C299" t="s">
        <v>2218</v>
      </c>
    </row>
    <row r="300" spans="1:3">
      <c r="A300">
        <v>233</v>
      </c>
      <c r="B300" t="s">
        <v>386</v>
      </c>
      <c r="C300" t="s">
        <v>2218</v>
      </c>
    </row>
    <row r="301" spans="1:3">
      <c r="A301">
        <v>234</v>
      </c>
      <c r="B301" t="s">
        <v>721</v>
      </c>
      <c r="C301" t="s">
        <v>2232</v>
      </c>
    </row>
    <row r="302" spans="1:3">
      <c r="A302">
        <v>235</v>
      </c>
      <c r="B302" t="s">
        <v>386</v>
      </c>
      <c r="C302" t="s">
        <v>2218</v>
      </c>
    </row>
    <row r="303" spans="1:3">
      <c r="A303">
        <v>236</v>
      </c>
      <c r="B303" t="s">
        <v>1185</v>
      </c>
      <c r="C303" t="s">
        <v>2245</v>
      </c>
    </row>
    <row r="304" spans="1:3">
      <c r="A304">
        <v>237</v>
      </c>
      <c r="B304" t="s">
        <v>4350</v>
      </c>
      <c r="C304" t="s">
        <v>193</v>
      </c>
    </row>
    <row r="305" spans="1:3">
      <c r="A305">
        <v>238</v>
      </c>
      <c r="B305" t="s">
        <v>4351</v>
      </c>
      <c r="C305" t="s">
        <v>2210</v>
      </c>
    </row>
    <row r="306" spans="1:3">
      <c r="A306">
        <v>239</v>
      </c>
      <c r="B306" t="s">
        <v>751</v>
      </c>
      <c r="C306" t="s">
        <v>2245</v>
      </c>
    </row>
    <row r="307" spans="1:3">
      <c r="A307">
        <v>240</v>
      </c>
      <c r="B307" t="s">
        <v>1153</v>
      </c>
      <c r="C307" t="s">
        <v>2218</v>
      </c>
    </row>
    <row r="308" spans="1:3">
      <c r="A308">
        <v>241</v>
      </c>
      <c r="B308" t="s">
        <v>4352</v>
      </c>
      <c r="C308" t="s">
        <v>2247</v>
      </c>
    </row>
    <row r="309" spans="1:3">
      <c r="A309">
        <v>242</v>
      </c>
      <c r="B309" t="s">
        <v>751</v>
      </c>
      <c r="C309" t="s">
        <v>4416</v>
      </c>
    </row>
    <row r="310" spans="1:3">
      <c r="A310">
        <v>243</v>
      </c>
      <c r="B310" t="s">
        <v>4353</v>
      </c>
      <c r="C310" t="s">
        <v>2212</v>
      </c>
    </row>
    <row r="311" spans="1:3">
      <c r="A311">
        <v>244</v>
      </c>
      <c r="B311" t="s">
        <v>2268</v>
      </c>
      <c r="C311" t="s">
        <v>2212</v>
      </c>
    </row>
    <row r="312" spans="1:3">
      <c r="A312">
        <v>245</v>
      </c>
      <c r="B312" t="s">
        <v>2227</v>
      </c>
      <c r="C312" t="s">
        <v>2218</v>
      </c>
    </row>
    <row r="313" spans="1:3">
      <c r="A313">
        <v>246</v>
      </c>
      <c r="B313" t="s">
        <v>751</v>
      </c>
      <c r="C313" t="s">
        <v>2210</v>
      </c>
    </row>
    <row r="314" spans="1:3">
      <c r="A314">
        <v>246</v>
      </c>
      <c r="B314" t="s">
        <v>2274</v>
      </c>
      <c r="C314" t="s">
        <v>2250</v>
      </c>
    </row>
    <row r="315" spans="1:3">
      <c r="A315">
        <v>247</v>
      </c>
      <c r="B315" t="s">
        <v>269</v>
      </c>
      <c r="C315" t="s">
        <v>2210</v>
      </c>
    </row>
    <row r="316" spans="1:3">
      <c r="A316">
        <v>248</v>
      </c>
      <c r="B316" t="s">
        <v>751</v>
      </c>
      <c r="C316" t="s">
        <v>2210</v>
      </c>
    </row>
    <row r="317" spans="1:3">
      <c r="A317">
        <v>248</v>
      </c>
      <c r="B317" t="s">
        <v>2274</v>
      </c>
      <c r="C317" t="s">
        <v>2247</v>
      </c>
    </row>
    <row r="318" spans="1:3">
      <c r="A318">
        <v>249</v>
      </c>
      <c r="B318" t="s">
        <v>751</v>
      </c>
      <c r="C318" t="s">
        <v>2232</v>
      </c>
    </row>
    <row r="319" spans="1:3">
      <c r="A319">
        <v>250</v>
      </c>
      <c r="B319" t="s">
        <v>751</v>
      </c>
      <c r="C319" t="s">
        <v>2210</v>
      </c>
    </row>
    <row r="320" spans="1:3">
      <c r="A320">
        <v>251</v>
      </c>
      <c r="B320" t="s">
        <v>760</v>
      </c>
      <c r="C320" t="s">
        <v>2232</v>
      </c>
    </row>
    <row r="321" spans="1:3">
      <c r="A321">
        <v>251</v>
      </c>
      <c r="B321" t="s">
        <v>1153</v>
      </c>
      <c r="C321" t="s">
        <v>2212</v>
      </c>
    </row>
    <row r="322" spans="1:3">
      <c r="A322">
        <v>252</v>
      </c>
      <c r="B322" t="s">
        <v>751</v>
      </c>
      <c r="C322" t="s">
        <v>2210</v>
      </c>
    </row>
    <row r="323" spans="1:3">
      <c r="A323">
        <v>253</v>
      </c>
      <c r="B323" t="s">
        <v>751</v>
      </c>
      <c r="C323" t="s">
        <v>2232</v>
      </c>
    </row>
    <row r="324" spans="1:3">
      <c r="A324">
        <v>254</v>
      </c>
      <c r="B324" t="s">
        <v>751</v>
      </c>
      <c r="C324" t="s">
        <v>2245</v>
      </c>
    </row>
    <row r="325" spans="1:3">
      <c r="A325">
        <v>255</v>
      </c>
      <c r="B325" t="s">
        <v>751</v>
      </c>
      <c r="C325" t="s">
        <v>2210</v>
      </c>
    </row>
    <row r="326" spans="1:3">
      <c r="A326">
        <v>256</v>
      </c>
      <c r="B326" t="s">
        <v>269</v>
      </c>
      <c r="C326" t="s">
        <v>2210</v>
      </c>
    </row>
    <row r="327" spans="1:3">
      <c r="A327">
        <v>257</v>
      </c>
      <c r="B327" t="s">
        <v>751</v>
      </c>
      <c r="C327" t="s">
        <v>2245</v>
      </c>
    </row>
    <row r="328" spans="1:3">
      <c r="A328">
        <v>258</v>
      </c>
      <c r="B328" t="s">
        <v>751</v>
      </c>
      <c r="C328" t="s">
        <v>2232</v>
      </c>
    </row>
    <row r="329" spans="1:3">
      <c r="A329">
        <v>259</v>
      </c>
      <c r="B329" t="s">
        <v>760</v>
      </c>
      <c r="C329" t="s">
        <v>2232</v>
      </c>
    </row>
    <row r="330" spans="1:3">
      <c r="A330">
        <v>260</v>
      </c>
      <c r="B330" t="s">
        <v>751</v>
      </c>
      <c r="C330" t="s">
        <v>2232</v>
      </c>
    </row>
    <row r="331" spans="1:3">
      <c r="A331">
        <v>260</v>
      </c>
      <c r="B331" t="s">
        <v>1185</v>
      </c>
      <c r="C331" t="s">
        <v>194</v>
      </c>
    </row>
    <row r="332" spans="1:3">
      <c r="A332">
        <v>261</v>
      </c>
      <c r="B332" t="s">
        <v>751</v>
      </c>
      <c r="C332" t="s">
        <v>2245</v>
      </c>
    </row>
    <row r="333" spans="1:3">
      <c r="A333">
        <v>262</v>
      </c>
      <c r="B333" t="s">
        <v>1185</v>
      </c>
      <c r="C333" t="s">
        <v>2232</v>
      </c>
    </row>
    <row r="334" spans="1:3">
      <c r="A334">
        <v>263</v>
      </c>
      <c r="B334" t="s">
        <v>1734</v>
      </c>
      <c r="C334" t="s">
        <v>2232</v>
      </c>
    </row>
    <row r="335" spans="1:3">
      <c r="A335">
        <v>264</v>
      </c>
      <c r="B335" t="s">
        <v>1460</v>
      </c>
      <c r="C335" t="s">
        <v>2250</v>
      </c>
    </row>
    <row r="336" spans="1:3">
      <c r="A336">
        <v>265</v>
      </c>
      <c r="B336" t="s">
        <v>294</v>
      </c>
      <c r="C336" t="s">
        <v>2212</v>
      </c>
    </row>
    <row r="337" spans="1:3">
      <c r="A337">
        <v>266</v>
      </c>
      <c r="B337" t="s">
        <v>294</v>
      </c>
      <c r="C337" t="s">
        <v>2212</v>
      </c>
    </row>
    <row r="338" spans="1:3">
      <c r="A338">
        <v>267</v>
      </c>
      <c r="B338" t="s">
        <v>531</v>
      </c>
      <c r="C338" t="s">
        <v>2210</v>
      </c>
    </row>
    <row r="339" spans="1:3">
      <c r="A339">
        <v>268</v>
      </c>
      <c r="B339" t="s">
        <v>386</v>
      </c>
      <c r="C339" t="s">
        <v>2218</v>
      </c>
    </row>
    <row r="340" spans="1:3">
      <c r="A340">
        <v>269</v>
      </c>
      <c r="B340" t="s">
        <v>751</v>
      </c>
      <c r="C340" t="s">
        <v>2245</v>
      </c>
    </row>
    <row r="341" spans="1:3">
      <c r="A341">
        <v>270</v>
      </c>
      <c r="B341" t="s">
        <v>751</v>
      </c>
      <c r="C341" t="s">
        <v>2245</v>
      </c>
    </row>
    <row r="342" spans="1:3">
      <c r="A342">
        <v>271</v>
      </c>
      <c r="B342" t="s">
        <v>2270</v>
      </c>
      <c r="C342" t="s">
        <v>2210</v>
      </c>
    </row>
    <row r="343" spans="1:3">
      <c r="A343">
        <v>272</v>
      </c>
      <c r="B343" t="s">
        <v>751</v>
      </c>
      <c r="C343" t="s">
        <v>2210</v>
      </c>
    </row>
    <row r="344" spans="1:3">
      <c r="A344">
        <v>273</v>
      </c>
      <c r="B344" t="s">
        <v>751</v>
      </c>
      <c r="C344" t="s">
        <v>2245</v>
      </c>
    </row>
    <row r="345" spans="1:3">
      <c r="A345">
        <v>274</v>
      </c>
      <c r="B345" t="s">
        <v>751</v>
      </c>
      <c r="C345" t="s">
        <v>2245</v>
      </c>
    </row>
    <row r="346" spans="1:3">
      <c r="A346">
        <v>275</v>
      </c>
      <c r="B346" t="s">
        <v>4417</v>
      </c>
      <c r="C346" t="s">
        <v>2210</v>
      </c>
    </row>
    <row r="347" spans="1:3">
      <c r="A347">
        <v>275</v>
      </c>
      <c r="B347" t="s">
        <v>751</v>
      </c>
      <c r="C347" t="s">
        <v>2245</v>
      </c>
    </row>
    <row r="348" spans="1:3">
      <c r="A348">
        <v>276</v>
      </c>
      <c r="B348" t="s">
        <v>751</v>
      </c>
      <c r="C348" t="s">
        <v>2210</v>
      </c>
    </row>
    <row r="349" spans="1:3">
      <c r="A349">
        <v>277</v>
      </c>
      <c r="B349" t="s">
        <v>751</v>
      </c>
      <c r="C349" t="s">
        <v>2245</v>
      </c>
    </row>
    <row r="350" spans="1:3">
      <c r="A350">
        <v>278</v>
      </c>
      <c r="B350" t="s">
        <v>751</v>
      </c>
      <c r="C350" t="s">
        <v>2210</v>
      </c>
    </row>
    <row r="351" spans="1:3">
      <c r="A351">
        <v>279</v>
      </c>
      <c r="B351" t="s">
        <v>751</v>
      </c>
      <c r="C351" t="s">
        <v>2210</v>
      </c>
    </row>
    <row r="352" spans="1:3">
      <c r="A352">
        <v>280</v>
      </c>
      <c r="B352" t="s">
        <v>751</v>
      </c>
      <c r="C352" t="s">
        <v>2245</v>
      </c>
    </row>
    <row r="353" spans="1:3">
      <c r="A353">
        <v>281</v>
      </c>
      <c r="B353" t="s">
        <v>751</v>
      </c>
      <c r="C353" t="s">
        <v>2245</v>
      </c>
    </row>
    <row r="354" spans="1:3">
      <c r="A354">
        <v>282</v>
      </c>
      <c r="B354" t="s">
        <v>751</v>
      </c>
      <c r="C354" t="s">
        <v>2245</v>
      </c>
    </row>
    <row r="355" spans="1:3">
      <c r="A355">
        <v>283</v>
      </c>
      <c r="B355" t="s">
        <v>751</v>
      </c>
      <c r="C355" t="s">
        <v>2245</v>
      </c>
    </row>
    <row r="356" spans="1:3">
      <c r="A356">
        <v>284</v>
      </c>
      <c r="B356" t="s">
        <v>751</v>
      </c>
      <c r="C356" t="s">
        <v>2245</v>
      </c>
    </row>
    <row r="357" spans="1:3">
      <c r="A357">
        <v>285</v>
      </c>
      <c r="B357" t="s">
        <v>751</v>
      </c>
      <c r="C357" t="s">
        <v>2245</v>
      </c>
    </row>
    <row r="358" spans="1:3">
      <c r="A358">
        <v>286</v>
      </c>
      <c r="B358" t="s">
        <v>794</v>
      </c>
      <c r="C358" t="s">
        <v>2210</v>
      </c>
    </row>
  </sheetData>
  <dataValidations count="8">
    <dataValidation type="list" allowBlank="1" showInputMessage="1" showErrorMessage="1" sqref="C2:C3" xr:uid="{B2722D7E-0D33-4370-A738-55036F1EAFA6}">
      <formula1>"capacity_expansion,production_cost,geospatial_electrification,reliability,nexus,demand_forecast,system_dynamics,hybrid_optimization"</formula1>
    </dataValidation>
    <dataValidation type="list" allowBlank="1" showInputMessage="1" showErrorMessage="1" sqref="C4:C9 C11:C15 C33:C51" xr:uid="{5356633E-CE6F-4D7C-B6D5-2286695F86E3}">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x12ac:list>
        </mc:Choice>
        <mc:Fallback>
          <formula1>"capacity_expansion,production_cost,geospatial_electrification,reliability,nexus,demand_forecast,system_dynamics,hybrid_optimization,capacity_expansion,production_cost"</formula1>
        </mc:Fallback>
      </mc:AlternateContent>
    </dataValidation>
    <dataValidation type="list" allowBlank="1" showInputMessage="1" showErrorMessage="1" sqref="C10" xr:uid="{AF61FCDE-D2A3-48C2-A0F9-87F7123975CC}">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capacity_expansion,production_cost,geospatial_electrification,reliability,nexus,demand_forecast,system_dynamics,hybrid_optimization,"capacity_expansion,production_cost","capacity expansion, nexus"</x12ac:list>
        </mc:Choice>
        <mc:Fallback>
          <formula1>"capacity_expansion,production_cost,geospatial_electrification,reliability,nexus,demand_forecast,system_dynamics,hybrid_optimization,capacity_expansion,production_cost,capacity expansion, nexus"</formula1>
        </mc:Fallback>
      </mc:AlternateContent>
    </dataValidation>
    <dataValidation type="list" allowBlank="1" showInputMessage="1" showErrorMessage="1" sqref="C16:C32" xr:uid="{F257664E-DCA0-4B4A-BAD6-1200E25831C5}">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capacity_expansion,production_cost,geospatial_electrification,reliability,nexus,demand_forecast,system_dynamics,hybrid_optimization,"capacity_expansion,production_cost",unit_commitment,hydrological,"production_cost,unit_commitment"</x12ac:list>
        </mc:Choice>
        <mc:Fallback>
          <formula1>"capacity_expansion,production_cost,geospatial_electrification,reliability,nexus,demand_forecast,system_dynamics,hybrid_optimization,capacity_expansion,production_cost,unit_commitment,hydrological,production_cost,unit_commitment"</formula1>
        </mc:Fallback>
      </mc:AlternateContent>
    </dataValidation>
    <dataValidation type="list" allowBlank="1" showInputMessage="1" showErrorMessage="1" sqref="C52:C63" xr:uid="{6D5BAAFE-110E-4648-AB6F-E025A951A84C}">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capacity_expansion,production_cost,geospatial_electrification,reliability,nexus,demand_forecast,system_dynamics,hybrid_optimization,"capacity_expansion,production_cost",other</x12ac:list>
        </mc:Choice>
        <mc:Fallback>
          <formula1>"capacity_expansion,production_cost,geospatial_electrification,reliability,nexus,demand_forecast,system_dynamics,hybrid_optimization,capacity_expansion,production_cost,other"</formula1>
        </mc:Fallback>
      </mc:AlternateContent>
    </dataValidation>
    <dataValidation type="list" allowBlank="1" showInputMessage="1" showErrorMessage="1" sqref="C64:C67" xr:uid="{F2B896F5-441C-4F51-87AD-664CC359FF5A}">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capacity_expansion,production_cost,geospatial_electrification,reliability,nexus,demand_forecast,system_dynamics,hybrid_optimization,"capacity_expansion,production_cost",simulation,other</x12ac:list>
        </mc:Choice>
        <mc:Fallback>
          <formula1>"capacity_expansion,production_cost,geospatial_electrification,reliability,nexus,demand_forecast,system_dynamics,hybrid_optimization,capacity_expansion,production_cost,simulation,other"</formula1>
        </mc:Fallback>
      </mc:AlternateContent>
    </dataValidation>
    <dataValidation type="list" allowBlank="1" showInputMessage="1" showErrorMessage="1" sqref="C68:C197" xr:uid="{1F6C0913-9CEC-4549-8EF8-89519AF1B64B}">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capacity_expansion,production_cost,geospatial_electrification,reliability,nexus,demand_forecast,system_dynamics,hybrid_optimization,"capacity_expansion,production_cost",simulation,geospatial,other</x12ac:list>
        </mc:Choice>
        <mc:Fallback>
          <formula1>"capacity_expansion,production_cost,geospatial_electrification,reliability,nexus,demand_forecast,system_dynamics,hybrid_optimization,capacity_expansion,production_cost,simulation,geospatial,other"</formula1>
        </mc:Fallback>
      </mc:AlternateContent>
    </dataValidation>
    <dataValidation type="list" allowBlank="1" showInputMessage="1" showErrorMessage="1" sqref="C198:C920" xr:uid="{9431F367-ADBA-4F92-865C-D8AE5321EE49}">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capacity_expansion,production_cost,geospatial_electrification,reliability,nexus,demand_forecast,system_dynamics,hybrid_optimization,"capacity_expansion,production_cost",simulation,geospatial,accounting,other</x12ac:list>
        </mc:Choice>
        <mc:Fallback>
          <formula1>"capacity_expansion,production_cost,geospatial_electrification,reliability,nexus,demand_forecast,system_dynamics,hybrid_optimization,capacity_expansion,production_cost,simulation,geospatial,accounting,other"</formula1>
        </mc:Fallback>
      </mc:AlternateContent>
    </dataValidation>
  </dataValidations>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12018-B49F-4534-A70F-30C4F15D8899}">
  <sheetPr codeName="Feuil4">
    <tabColor rgb="FF00B050"/>
  </sheetPr>
  <dimension ref="A1:D1165"/>
  <sheetViews>
    <sheetView workbookViewId="0">
      <selection activeCell="B4" sqref="B4"/>
    </sheetView>
  </sheetViews>
  <sheetFormatPr baseColWidth="10" defaultColWidth="9" defaultRowHeight="15"/>
  <cols>
    <col min="1" max="1" width="10.83203125" style="18" bestFit="1" customWidth="1"/>
    <col min="2" max="2" width="11.33203125" style="58" bestFit="1" customWidth="1"/>
    <col min="3" max="3" width="36.33203125" customWidth="1"/>
    <col min="4" max="4" width="25.33203125" style="58" customWidth="1"/>
  </cols>
  <sheetData>
    <row r="1" spans="1:4">
      <c r="A1" s="18" t="s">
        <v>0</v>
      </c>
      <c r="B1" s="58" t="s">
        <v>2275</v>
      </c>
      <c r="C1" s="58" t="s">
        <v>2276</v>
      </c>
      <c r="D1" s="18" t="s">
        <v>2277</v>
      </c>
    </row>
    <row r="2" spans="1:4">
      <c r="A2" s="18">
        <v>1</v>
      </c>
      <c r="B2" s="63" t="s">
        <v>811</v>
      </c>
      <c r="C2" s="62" t="str">
        <f>VLOOKUP(Table4[[#This Row],[iso_code]],iso_code!B:C,2,FALSE)</f>
        <v>DZA</v>
      </c>
      <c r="D2" s="18" t="str">
        <f>VLOOKUP(Table4[[#This Row],[iso_code]],iso_code!G:H,2,FALSE)</f>
        <v>Algeria</v>
      </c>
    </row>
    <row r="3" spans="1:4">
      <c r="A3" s="18">
        <v>1</v>
      </c>
      <c r="B3" s="63" t="s">
        <v>2278</v>
      </c>
      <c r="C3" s="62" t="str">
        <f>VLOOKUP(Table4[[#This Row],[iso_code]],iso_code!B:C,2,FALSE)</f>
        <v>AGO</v>
      </c>
      <c r="D3" s="18" t="str">
        <f>VLOOKUP(Table4[[#This Row],[iso_code]],iso_code!G:H,2,FALSE)</f>
        <v>Angola</v>
      </c>
    </row>
    <row r="4" spans="1:4">
      <c r="A4" s="18">
        <v>1</v>
      </c>
      <c r="B4" s="63" t="s">
        <v>2279</v>
      </c>
      <c r="C4" s="62" t="str">
        <f>VLOOKUP(Table4[[#This Row],[iso_code]],iso_code!B:C,2,FALSE)</f>
        <v>BEN</v>
      </c>
      <c r="D4" s="18" t="str">
        <f>VLOOKUP(Table4[[#This Row],[iso_code]],iso_code!G:H,2,FALSE)</f>
        <v>Benin</v>
      </c>
    </row>
    <row r="5" spans="1:4">
      <c r="A5" s="18">
        <v>1</v>
      </c>
      <c r="B5" s="63" t="s">
        <v>1877</v>
      </c>
      <c r="C5" s="62" t="str">
        <f>VLOOKUP(Table4[[#This Row],[iso_code]],iso_code!B:C,2,FALSE)</f>
        <v>BWA</v>
      </c>
      <c r="D5" s="18" t="str">
        <f>VLOOKUP(Table4[[#This Row],[iso_code]],iso_code!G:H,2,FALSE)</f>
        <v>Botswana</v>
      </c>
    </row>
    <row r="6" spans="1:4">
      <c r="A6" s="18">
        <v>1</v>
      </c>
      <c r="B6" s="63" t="s">
        <v>2280</v>
      </c>
      <c r="C6" s="62" t="str">
        <f>VLOOKUP(Table4[[#This Row],[iso_code]],iso_code!B:C,2,FALSE)</f>
        <v>BFA</v>
      </c>
      <c r="D6" s="18" t="str">
        <f>VLOOKUP(Table4[[#This Row],[iso_code]],iso_code!G:H,2,FALSE)</f>
        <v>Burkina Faso</v>
      </c>
    </row>
    <row r="7" spans="1:4">
      <c r="A7" s="18">
        <v>1</v>
      </c>
      <c r="B7" s="63" t="s">
        <v>2281</v>
      </c>
      <c r="C7" s="62" t="str">
        <f>VLOOKUP(Table4[[#This Row],[iso_code]],iso_code!B:C,2,FALSE)</f>
        <v>BDI</v>
      </c>
      <c r="D7" s="18" t="str">
        <f>VLOOKUP(Table4[[#This Row],[iso_code]],iso_code!G:H,2,FALSE)</f>
        <v>Burundi</v>
      </c>
    </row>
    <row r="8" spans="1:4">
      <c r="A8" s="18">
        <v>1</v>
      </c>
      <c r="B8" s="63" t="s">
        <v>290</v>
      </c>
      <c r="C8" s="62" t="str">
        <f>VLOOKUP(Table4[[#This Row],[iso_code]],iso_code!B:C,2,FALSE)</f>
        <v>CMR</v>
      </c>
      <c r="D8" s="18" t="str">
        <f>VLOOKUP(Table4[[#This Row],[iso_code]],iso_code!G:H,2,FALSE)</f>
        <v>Cameroon</v>
      </c>
    </row>
    <row r="9" spans="1:4">
      <c r="A9" s="18">
        <v>1</v>
      </c>
      <c r="B9" s="63" t="s">
        <v>1711</v>
      </c>
      <c r="C9" s="62" t="str">
        <f>VLOOKUP(Table4[[#This Row],[iso_code]],iso_code!B:C,2,FALSE)</f>
        <v>CAF</v>
      </c>
      <c r="D9" s="18" t="str">
        <f>VLOOKUP(Table4[[#This Row],[iso_code]],iso_code!G:H,2,FALSE)</f>
        <v>Central African Republic (the)</v>
      </c>
    </row>
    <row r="10" spans="1:4">
      <c r="A10" s="18">
        <v>1</v>
      </c>
      <c r="B10" s="63" t="s">
        <v>2282</v>
      </c>
      <c r="C10" s="62" t="str">
        <f>VLOOKUP(Table4[[#This Row],[iso_code]],iso_code!B:C,2,FALSE)</f>
        <v>TCD</v>
      </c>
      <c r="D10" s="18" t="str">
        <f>VLOOKUP(Table4[[#This Row],[iso_code]],iso_code!G:H,2,FALSE)</f>
        <v>Chad</v>
      </c>
    </row>
    <row r="11" spans="1:4">
      <c r="A11" s="18">
        <v>1</v>
      </c>
      <c r="B11" s="63" t="s">
        <v>2283</v>
      </c>
      <c r="C11" s="62" t="str">
        <f>VLOOKUP(Table4[[#This Row],[iso_code]],iso_code!B:C,2,FALSE)</f>
        <v>COM</v>
      </c>
      <c r="D11" s="18" t="str">
        <f>VLOOKUP(Table4[[#This Row],[iso_code]],iso_code!G:H,2,FALSE)</f>
        <v>Comoros (the)</v>
      </c>
    </row>
    <row r="12" spans="1:4">
      <c r="A12" s="18">
        <v>1</v>
      </c>
      <c r="B12" s="63" t="s">
        <v>2284</v>
      </c>
      <c r="C12" s="62" t="str">
        <f>VLOOKUP(Table4[[#This Row],[iso_code]],iso_code!B:C,2,FALSE)</f>
        <v>COG</v>
      </c>
      <c r="D12" s="18" t="str">
        <f>VLOOKUP(Table4[[#This Row],[iso_code]],iso_code!G:H,2,FALSE)</f>
        <v>Congo (the)</v>
      </c>
    </row>
    <row r="13" spans="1:4">
      <c r="A13" s="18">
        <v>1</v>
      </c>
      <c r="B13" s="63" t="s">
        <v>2075</v>
      </c>
      <c r="C13" s="62" t="str">
        <f>VLOOKUP(Table4[[#This Row],[iso_code]],iso_code!B:C,2,FALSE)</f>
        <v>COD</v>
      </c>
      <c r="D13" s="18" t="str">
        <f>VLOOKUP(Table4[[#This Row],[iso_code]],iso_code!G:H,2,FALSE)</f>
        <v>Congo (the Democratic Republic of the)</v>
      </c>
    </row>
    <row r="14" spans="1:4">
      <c r="A14" s="18">
        <v>1</v>
      </c>
      <c r="B14" s="63" t="s">
        <v>2285</v>
      </c>
      <c r="C14" s="62" t="str">
        <f>VLOOKUP(Table4[[#This Row],[iso_code]],iso_code!B:C,2,FALSE)</f>
        <v>DJI</v>
      </c>
      <c r="D14" s="18" t="str">
        <f>VLOOKUP(Table4[[#This Row],[iso_code]],iso_code!G:H,2,FALSE)</f>
        <v>Djibouti</v>
      </c>
    </row>
    <row r="15" spans="1:4">
      <c r="A15" s="18">
        <v>1</v>
      </c>
      <c r="B15" s="63" t="s">
        <v>873</v>
      </c>
      <c r="C15" s="62" t="str">
        <f>VLOOKUP(Table4[[#This Row],[iso_code]],iso_code!B:C,2,FALSE)</f>
        <v>EGY</v>
      </c>
      <c r="D15" s="18" t="str">
        <f>VLOOKUP(Table4[[#This Row],[iso_code]],iso_code!G:H,2,FALSE)</f>
        <v>Egypt</v>
      </c>
    </row>
    <row r="16" spans="1:4">
      <c r="A16" s="18">
        <v>1</v>
      </c>
      <c r="B16" s="63" t="s">
        <v>2286</v>
      </c>
      <c r="C16" s="62" t="str">
        <f>VLOOKUP(Table4[[#This Row],[iso_code]],iso_code!B:C,2,FALSE)</f>
        <v>GNQ</v>
      </c>
      <c r="D16" s="18" t="str">
        <f>VLOOKUP(Table4[[#This Row],[iso_code]],iso_code!G:H,2,FALSE)</f>
        <v>Equatorial Guinea</v>
      </c>
    </row>
    <row r="17" spans="1:4">
      <c r="A17" s="18">
        <v>1</v>
      </c>
      <c r="B17" s="63" t="s">
        <v>2287</v>
      </c>
      <c r="C17" s="62" t="str">
        <f>VLOOKUP(Table4[[#This Row],[iso_code]],iso_code!B:C,2,FALSE)</f>
        <v>ERI</v>
      </c>
      <c r="D17" s="18" t="str">
        <f>VLOOKUP(Table4[[#This Row],[iso_code]],iso_code!G:H,2,FALSE)</f>
        <v>Eritrea</v>
      </c>
    </row>
    <row r="18" spans="1:4">
      <c r="A18" s="18">
        <v>1</v>
      </c>
      <c r="B18" s="63" t="s">
        <v>199</v>
      </c>
      <c r="C18" s="62" t="str">
        <f>VLOOKUP(Table4[[#This Row],[iso_code]],iso_code!B:C,2,FALSE)</f>
        <v>ETH</v>
      </c>
      <c r="D18" s="18" t="str">
        <f>VLOOKUP(Table4[[#This Row],[iso_code]],iso_code!G:H,2,FALSE)</f>
        <v>Ethiopia</v>
      </c>
    </row>
    <row r="19" spans="1:4">
      <c r="A19" s="18">
        <v>1</v>
      </c>
      <c r="B19" s="63" t="s">
        <v>2288</v>
      </c>
      <c r="C19" s="62" t="str">
        <f>VLOOKUP(Table4[[#This Row],[iso_code]],iso_code!B:C,2,FALSE)</f>
        <v>GAB</v>
      </c>
      <c r="D19" s="18" t="str">
        <f>VLOOKUP(Table4[[#This Row],[iso_code]],iso_code!G:H,2,FALSE)</f>
        <v>Gabon</v>
      </c>
    </row>
    <row r="20" spans="1:4">
      <c r="A20" s="18">
        <v>1</v>
      </c>
      <c r="B20" s="63" t="s">
        <v>2289</v>
      </c>
      <c r="C20" s="62" t="str">
        <f>VLOOKUP(Table4[[#This Row],[iso_code]],iso_code!B:C,2,FALSE)</f>
        <v>GMB</v>
      </c>
      <c r="D20" s="18" t="str">
        <f>VLOOKUP(Table4[[#This Row],[iso_code]],iso_code!G:H,2,FALSE)</f>
        <v>Gambia (the)</v>
      </c>
    </row>
    <row r="21" spans="1:4">
      <c r="A21" s="18">
        <v>1</v>
      </c>
      <c r="B21" s="63" t="s">
        <v>255</v>
      </c>
      <c r="C21" s="62" t="str">
        <f>VLOOKUP(Table4[[#This Row],[iso_code]],iso_code!B:C,2,FALSE)</f>
        <v>GHA</v>
      </c>
      <c r="D21" s="18" t="str">
        <f>VLOOKUP(Table4[[#This Row],[iso_code]],iso_code!G:H,2,FALSE)</f>
        <v>Ghana</v>
      </c>
    </row>
    <row r="22" spans="1:4">
      <c r="A22" s="18">
        <v>1</v>
      </c>
      <c r="B22" s="63" t="s">
        <v>2290</v>
      </c>
      <c r="C22" s="62" t="str">
        <f>VLOOKUP(Table4[[#This Row],[iso_code]],iso_code!B:C,2,FALSE)</f>
        <v>GIN</v>
      </c>
      <c r="D22" s="18" t="str">
        <f>VLOOKUP(Table4[[#This Row],[iso_code]],iso_code!G:H,2,FALSE)</f>
        <v>Guinea</v>
      </c>
    </row>
    <row r="23" spans="1:4">
      <c r="A23" s="18">
        <v>1</v>
      </c>
      <c r="B23" s="63" t="s">
        <v>2291</v>
      </c>
      <c r="C23" s="62" t="str">
        <f>VLOOKUP(Table4[[#This Row],[iso_code]],iso_code!B:C,2,FALSE)</f>
        <v>GNB</v>
      </c>
      <c r="D23" s="18" t="str">
        <f>VLOOKUP(Table4[[#This Row],[iso_code]],iso_code!G:H,2,FALSE)</f>
        <v>Guinea-Bissau</v>
      </c>
    </row>
    <row r="24" spans="1:4">
      <c r="A24" s="18">
        <v>1</v>
      </c>
      <c r="B24" s="63" t="s">
        <v>2292</v>
      </c>
      <c r="C24" s="62" t="str">
        <f>VLOOKUP(Table4[[#This Row],[iso_code]],iso_code!B:C,2,FALSE)</f>
        <v>CIV</v>
      </c>
      <c r="D24" s="18" t="str">
        <f>VLOOKUP(Table4[[#This Row],[iso_code]],iso_code!G:H,2,FALSE)</f>
        <v>Côte d'Ivoire</v>
      </c>
    </row>
    <row r="25" spans="1:4">
      <c r="A25" s="18">
        <v>1</v>
      </c>
      <c r="B25" s="63" t="s">
        <v>433</v>
      </c>
      <c r="C25" s="62" t="str">
        <f>VLOOKUP(Table4[[#This Row],[iso_code]],iso_code!B:C,2,FALSE)</f>
        <v>KEN</v>
      </c>
      <c r="D25" s="18" t="str">
        <f>VLOOKUP(Table4[[#This Row],[iso_code]],iso_code!G:H,2,FALSE)</f>
        <v>Kenya</v>
      </c>
    </row>
    <row r="26" spans="1:4">
      <c r="A26" s="18">
        <v>1</v>
      </c>
      <c r="B26" s="63" t="s">
        <v>2293</v>
      </c>
      <c r="C26" s="62" t="str">
        <f>VLOOKUP(Table4[[#This Row],[iso_code]],iso_code!B:C,2,FALSE)</f>
        <v>LSO</v>
      </c>
      <c r="D26" s="18" t="str">
        <f>VLOOKUP(Table4[[#This Row],[iso_code]],iso_code!G:H,2,FALSE)</f>
        <v>Lesotho</v>
      </c>
    </row>
    <row r="27" spans="1:4">
      <c r="A27" s="18">
        <v>1</v>
      </c>
      <c r="B27" s="63" t="s">
        <v>2294</v>
      </c>
      <c r="C27" s="62" t="str">
        <f>VLOOKUP(Table4[[#This Row],[iso_code]],iso_code!B:C,2,FALSE)</f>
        <v>LBR</v>
      </c>
      <c r="D27" s="18" t="str">
        <f>VLOOKUP(Table4[[#This Row],[iso_code]],iso_code!G:H,2,FALSE)</f>
        <v>Liberia</v>
      </c>
    </row>
    <row r="28" spans="1:4">
      <c r="A28" s="18">
        <v>1</v>
      </c>
      <c r="B28" s="63" t="s">
        <v>2043</v>
      </c>
      <c r="C28" s="62" t="str">
        <f>VLOOKUP(Table4[[#This Row],[iso_code]],iso_code!B:C,2,FALSE)</f>
        <v>LBY</v>
      </c>
      <c r="D28" s="18" t="str">
        <f>VLOOKUP(Table4[[#This Row],[iso_code]],iso_code!G:H,2,FALSE)</f>
        <v>Libya</v>
      </c>
    </row>
    <row r="29" spans="1:4">
      <c r="A29" s="18">
        <v>1</v>
      </c>
      <c r="B29" s="63" t="s">
        <v>2295</v>
      </c>
      <c r="C29" s="62" t="str">
        <f>VLOOKUP(Table4[[#This Row],[iso_code]],iso_code!B:C,2,FALSE)</f>
        <v>MDG</v>
      </c>
      <c r="D29" s="18" t="str">
        <f>VLOOKUP(Table4[[#This Row],[iso_code]],iso_code!G:H,2,FALSE)</f>
        <v>Madagascar</v>
      </c>
    </row>
    <row r="30" spans="1:4">
      <c r="A30" s="18">
        <v>1</v>
      </c>
      <c r="B30" s="63" t="s">
        <v>1190</v>
      </c>
      <c r="C30" s="62" t="str">
        <f>VLOOKUP(Table4[[#This Row],[iso_code]],iso_code!B:C,2,FALSE)</f>
        <v>MWI</v>
      </c>
      <c r="D30" s="18" t="str">
        <f>VLOOKUP(Table4[[#This Row],[iso_code]],iso_code!G:H,2,FALSE)</f>
        <v>Malawi</v>
      </c>
    </row>
    <row r="31" spans="1:4">
      <c r="A31" s="18">
        <v>1</v>
      </c>
      <c r="B31" s="63" t="s">
        <v>2296</v>
      </c>
      <c r="C31" s="62" t="str">
        <f>VLOOKUP(Table4[[#This Row],[iso_code]],iso_code!B:C,2,FALSE)</f>
        <v>MLI</v>
      </c>
      <c r="D31" s="18" t="str">
        <f>VLOOKUP(Table4[[#This Row],[iso_code]],iso_code!G:H,2,FALSE)</f>
        <v>Mali</v>
      </c>
    </row>
    <row r="32" spans="1:4">
      <c r="A32" s="18">
        <v>1</v>
      </c>
      <c r="B32" s="63" t="s">
        <v>2161</v>
      </c>
      <c r="C32" s="62" t="str">
        <f>VLOOKUP(Table4[[#This Row],[iso_code]],iso_code!B:C,2,FALSE)</f>
        <v>MRT</v>
      </c>
      <c r="D32" s="18" t="str">
        <f>VLOOKUP(Table4[[#This Row],[iso_code]],iso_code!G:H,2,FALSE)</f>
        <v>Mauritania</v>
      </c>
    </row>
    <row r="33" spans="1:4">
      <c r="A33" s="18">
        <v>1</v>
      </c>
      <c r="B33" s="63" t="s">
        <v>995</v>
      </c>
      <c r="C33" s="62" t="str">
        <f>VLOOKUP(Table4[[#This Row],[iso_code]],iso_code!B:C,2,FALSE)</f>
        <v>MUS</v>
      </c>
      <c r="D33" s="18" t="str">
        <f>VLOOKUP(Table4[[#This Row],[iso_code]],iso_code!G:H,2,FALSE)</f>
        <v>Mauritius</v>
      </c>
    </row>
    <row r="34" spans="1:4">
      <c r="A34" s="18">
        <v>1</v>
      </c>
      <c r="B34" s="63" t="s">
        <v>518</v>
      </c>
      <c r="C34" s="62" t="str">
        <f>VLOOKUP(Table4[[#This Row],[iso_code]],iso_code!B:C,2,FALSE)</f>
        <v>MAR</v>
      </c>
      <c r="D34" s="18" t="str">
        <f>VLOOKUP(Table4[[#This Row],[iso_code]],iso_code!G:H,2,FALSE)</f>
        <v>Morocco</v>
      </c>
    </row>
    <row r="35" spans="1:4">
      <c r="A35" s="18">
        <v>1</v>
      </c>
      <c r="B35" s="63" t="s">
        <v>1496</v>
      </c>
      <c r="C35" s="62" t="str">
        <f>VLOOKUP(Table4[[#This Row],[iso_code]],iso_code!B:C,2,FALSE)</f>
        <v>MOZ</v>
      </c>
      <c r="D35" s="18" t="str">
        <f>VLOOKUP(Table4[[#This Row],[iso_code]],iso_code!G:H,2,FALSE)</f>
        <v>Mozambique</v>
      </c>
    </row>
    <row r="36" spans="1:4">
      <c r="A36" s="18">
        <v>1</v>
      </c>
      <c r="B36" s="63" t="s">
        <v>2121</v>
      </c>
      <c r="C36" s="62" t="str">
        <f>VLOOKUP(Table4[[#This Row],[iso_code]],iso_code!B:C,2,FALSE)</f>
        <v>NAM</v>
      </c>
      <c r="D36" s="18" t="str">
        <f>VLOOKUP(Table4[[#This Row],[iso_code]],iso_code!G:H,2,FALSE)</f>
        <v>Namibia</v>
      </c>
    </row>
    <row r="37" spans="1:4">
      <c r="A37" s="18">
        <v>1</v>
      </c>
      <c r="B37" s="63" t="s">
        <v>1030</v>
      </c>
      <c r="C37" s="62" t="str">
        <f>VLOOKUP(Table4[[#This Row],[iso_code]],iso_code!B:C,2,FALSE)</f>
        <v>NER</v>
      </c>
      <c r="D37" s="18" t="str">
        <f>VLOOKUP(Table4[[#This Row],[iso_code]],iso_code!G:H,2,FALSE)</f>
        <v>Niger (the)</v>
      </c>
    </row>
    <row r="38" spans="1:4">
      <c r="A38" s="18">
        <v>1</v>
      </c>
      <c r="B38" s="63" t="s">
        <v>1263</v>
      </c>
      <c r="C38" s="62" t="str">
        <f>VLOOKUP(Table4[[#This Row],[iso_code]],iso_code!B:C,2,FALSE)</f>
        <v>NGA</v>
      </c>
      <c r="D38" s="18" t="str">
        <f>VLOOKUP(Table4[[#This Row],[iso_code]],iso_code!G:H,2,FALSE)</f>
        <v>Nigeria</v>
      </c>
    </row>
    <row r="39" spans="1:4">
      <c r="A39" s="18">
        <v>1</v>
      </c>
      <c r="B39" s="63" t="s">
        <v>2297</v>
      </c>
      <c r="C39" s="62" t="str">
        <f>VLOOKUP(Table4[[#This Row],[iso_code]],iso_code!B:C,2,FALSE)</f>
        <v>RWA</v>
      </c>
      <c r="D39" s="18" t="str">
        <f>VLOOKUP(Table4[[#This Row],[iso_code]],iso_code!G:H,2,FALSE)</f>
        <v>Rwanda</v>
      </c>
    </row>
    <row r="40" spans="1:4">
      <c r="A40" s="18">
        <v>1</v>
      </c>
      <c r="B40" s="63" t="s">
        <v>2298</v>
      </c>
      <c r="C40" s="62" t="str">
        <f>VLOOKUP(Table4[[#This Row],[iso_code]],iso_code!B:C,2,FALSE)</f>
        <v>STP</v>
      </c>
      <c r="D40" s="18" t="str">
        <f>VLOOKUP(Table4[[#This Row],[iso_code]],iso_code!G:H,2,FALSE)</f>
        <v>Sao Tome and Principe</v>
      </c>
    </row>
    <row r="41" spans="1:4">
      <c r="A41" s="18">
        <v>1</v>
      </c>
      <c r="B41" s="63" t="s">
        <v>1736</v>
      </c>
      <c r="C41" s="62" t="str">
        <f>VLOOKUP(Table4[[#This Row],[iso_code]],iso_code!B:C,2,FALSE)</f>
        <v>SEN</v>
      </c>
      <c r="D41" s="18" t="str">
        <f>VLOOKUP(Table4[[#This Row],[iso_code]],iso_code!G:H,2,FALSE)</f>
        <v>Senegal</v>
      </c>
    </row>
    <row r="42" spans="1:4">
      <c r="A42" s="18">
        <v>1</v>
      </c>
      <c r="B42" s="63" t="s">
        <v>2299</v>
      </c>
      <c r="C42" s="62" t="str">
        <f>VLOOKUP(Table4[[#This Row],[iso_code]],iso_code!B:C,2,FALSE)</f>
        <v>SYC</v>
      </c>
      <c r="D42" s="18" t="str">
        <f>VLOOKUP(Table4[[#This Row],[iso_code]],iso_code!G:H,2,FALSE)</f>
        <v>Seychelles</v>
      </c>
    </row>
    <row r="43" spans="1:4">
      <c r="A43" s="18">
        <v>1</v>
      </c>
      <c r="B43" s="63" t="s">
        <v>2145</v>
      </c>
      <c r="C43" s="62" t="str">
        <f>VLOOKUP(Table4[[#This Row],[iso_code]],iso_code!B:C,2,FALSE)</f>
        <v>SLE</v>
      </c>
      <c r="D43" s="18" t="str">
        <f>VLOOKUP(Table4[[#This Row],[iso_code]],iso_code!G:H,2,FALSE)</f>
        <v>Sierra Leone</v>
      </c>
    </row>
    <row r="44" spans="1:4">
      <c r="A44" s="18">
        <v>1</v>
      </c>
      <c r="B44" s="63" t="s">
        <v>2300</v>
      </c>
      <c r="C44" s="62" t="str">
        <f>VLOOKUP(Table4[[#This Row],[iso_code]],iso_code!B:C,2,FALSE)</f>
        <v>SOM</v>
      </c>
      <c r="D44" s="18" t="str">
        <f>VLOOKUP(Table4[[#This Row],[iso_code]],iso_code!G:H,2,FALSE)</f>
        <v>Somalia</v>
      </c>
    </row>
    <row r="45" spans="1:4">
      <c r="A45" s="18">
        <v>1</v>
      </c>
      <c r="B45" s="63" t="s">
        <v>617</v>
      </c>
      <c r="C45" s="62" t="str">
        <f>VLOOKUP(Table4[[#This Row],[iso_code]],iso_code!B:C,2,FALSE)</f>
        <v>ZAF</v>
      </c>
      <c r="D45" s="18" t="str">
        <f>VLOOKUP(Table4[[#This Row],[iso_code]],iso_code!G:H,2,FALSE)</f>
        <v>South Africa</v>
      </c>
    </row>
    <row r="46" spans="1:4">
      <c r="A46" s="18">
        <v>1</v>
      </c>
      <c r="B46" s="63" t="s">
        <v>2301</v>
      </c>
      <c r="C46" s="62" t="str">
        <f>VLOOKUP(Table4[[#This Row],[iso_code]],iso_code!B:C,2,FALSE)</f>
        <v>SSD</v>
      </c>
      <c r="D46" s="18" t="str">
        <f>VLOOKUP(Table4[[#This Row],[iso_code]],iso_code!G:H,2,FALSE)</f>
        <v>South Sudan</v>
      </c>
    </row>
    <row r="47" spans="1:4">
      <c r="A47" s="18">
        <v>1</v>
      </c>
      <c r="B47" s="63" t="s">
        <v>2302</v>
      </c>
      <c r="C47" s="62" t="str">
        <f>VLOOKUP(Table4[[#This Row],[iso_code]],iso_code!B:C,2,FALSE)</f>
        <v>SDN</v>
      </c>
      <c r="D47" s="18" t="str">
        <f>VLOOKUP(Table4[[#This Row],[iso_code]],iso_code!G:H,2,FALSE)</f>
        <v>Sudan (the)</v>
      </c>
    </row>
    <row r="48" spans="1:4">
      <c r="A48" s="18">
        <v>1</v>
      </c>
      <c r="B48" s="63" t="s">
        <v>2303</v>
      </c>
      <c r="C48" s="62" t="str">
        <f>VLOOKUP(Table4[[#This Row],[iso_code]],iso_code!B:C,2,FALSE)</f>
        <v>SWZ</v>
      </c>
      <c r="D48" s="18" t="str">
        <f>VLOOKUP(Table4[[#This Row],[iso_code]],iso_code!G:H,2,FALSE)</f>
        <v>Eswatini</v>
      </c>
    </row>
    <row r="49" spans="1:4">
      <c r="A49" s="18">
        <v>1</v>
      </c>
      <c r="B49" s="63" t="s">
        <v>883</v>
      </c>
      <c r="C49" s="62" t="str">
        <f>VLOOKUP(Table4[[#This Row],[iso_code]],iso_code!B:C,2,FALSE)</f>
        <v>TZA</v>
      </c>
      <c r="D49" s="18" t="str">
        <f>VLOOKUP(Table4[[#This Row],[iso_code]],iso_code!G:H,2,FALSE)</f>
        <v>Tanzania, United Republic of</v>
      </c>
    </row>
    <row r="50" spans="1:4">
      <c r="A50" s="18">
        <v>1</v>
      </c>
      <c r="B50" s="63" t="s">
        <v>2067</v>
      </c>
      <c r="C50" s="62" t="str">
        <f>VLOOKUP(Table4[[#This Row],[iso_code]],iso_code!B:C,2,FALSE)</f>
        <v>TGO</v>
      </c>
      <c r="D50" s="18" t="str">
        <f>VLOOKUP(Table4[[#This Row],[iso_code]],iso_code!G:H,2,FALSE)</f>
        <v>Togo</v>
      </c>
    </row>
    <row r="51" spans="1:4">
      <c r="A51" s="18">
        <v>1</v>
      </c>
      <c r="B51" s="63" t="s">
        <v>977</v>
      </c>
      <c r="C51" s="62" t="str">
        <f>VLOOKUP(Table4[[#This Row],[iso_code]],iso_code!B:C,2,FALSE)</f>
        <v>TUN</v>
      </c>
      <c r="D51" s="18" t="str">
        <f>VLOOKUP(Table4[[#This Row],[iso_code]],iso_code!G:H,2,FALSE)</f>
        <v>Tunisia</v>
      </c>
    </row>
    <row r="52" spans="1:4">
      <c r="A52" s="18">
        <v>1</v>
      </c>
      <c r="B52" s="63" t="s">
        <v>1508</v>
      </c>
      <c r="C52" s="62" t="str">
        <f>VLOOKUP(Table4[[#This Row],[iso_code]],iso_code!B:C,2,FALSE)</f>
        <v>UGA</v>
      </c>
      <c r="D52" s="18" t="str">
        <f>VLOOKUP(Table4[[#This Row],[iso_code]],iso_code!G:H,2,FALSE)</f>
        <v>Uganda</v>
      </c>
    </row>
    <row r="53" spans="1:4">
      <c r="A53" s="18">
        <v>1</v>
      </c>
      <c r="B53" s="63" t="s">
        <v>757</v>
      </c>
      <c r="C53" s="62" t="str">
        <f>VLOOKUP(Table4[[#This Row],[iso_code]],iso_code!B:C,2,FALSE)</f>
        <v>ZMB</v>
      </c>
      <c r="D53" s="18" t="str">
        <f>VLOOKUP(Table4[[#This Row],[iso_code]],iso_code!G:H,2,FALSE)</f>
        <v>Zambia</v>
      </c>
    </row>
    <row r="54" spans="1:4">
      <c r="A54" s="18">
        <v>1</v>
      </c>
      <c r="B54" s="63" t="s">
        <v>2304</v>
      </c>
      <c r="C54" s="62" t="str">
        <f>VLOOKUP(Table4[[#This Row],[iso_code]],iso_code!B:C,2,FALSE)</f>
        <v>ZWE</v>
      </c>
      <c r="D54" s="18" t="str">
        <f>VLOOKUP(Table4[[#This Row],[iso_code]],iso_code!G:H,2,FALSE)</f>
        <v>Zimbabwe</v>
      </c>
    </row>
    <row r="55" spans="1:4">
      <c r="A55" s="18">
        <v>2</v>
      </c>
      <c r="B55" s="58" t="s">
        <v>811</v>
      </c>
      <c r="C55" s="62" t="str">
        <f>VLOOKUP(Table4[[#This Row],[iso_code]],iso_code!B:C,2,FALSE)</f>
        <v>DZA</v>
      </c>
      <c r="D55" s="18" t="str">
        <f>VLOOKUP(Table4[[#This Row],[iso_code]],iso_code!G:H,2,FALSE)</f>
        <v>Algeria</v>
      </c>
    </row>
    <row r="56" spans="1:4">
      <c r="A56" s="18">
        <v>2</v>
      </c>
      <c r="B56" s="58" t="s">
        <v>2278</v>
      </c>
      <c r="C56" s="62" t="str">
        <f>VLOOKUP(Table4[[#This Row],[iso_code]],iso_code!B:C,2,FALSE)</f>
        <v>AGO</v>
      </c>
      <c r="D56" s="18" t="str">
        <f>VLOOKUP(Table4[[#This Row],[iso_code]],iso_code!G:H,2,FALSE)</f>
        <v>Angola</v>
      </c>
    </row>
    <row r="57" spans="1:4">
      <c r="A57" s="18">
        <v>2</v>
      </c>
      <c r="B57" s="58" t="s">
        <v>2279</v>
      </c>
      <c r="C57" s="62" t="str">
        <f>VLOOKUP(Table4[[#This Row],[iso_code]],iso_code!B:C,2,FALSE)</f>
        <v>BEN</v>
      </c>
      <c r="D57" s="18" t="str">
        <f>VLOOKUP(Table4[[#This Row],[iso_code]],iso_code!G:H,2,FALSE)</f>
        <v>Benin</v>
      </c>
    </row>
    <row r="58" spans="1:4">
      <c r="A58" s="18">
        <v>2</v>
      </c>
      <c r="B58" s="58" t="s">
        <v>1877</v>
      </c>
      <c r="C58" s="62" t="str">
        <f>VLOOKUP(Table4[[#This Row],[iso_code]],iso_code!B:C,2,FALSE)</f>
        <v>BWA</v>
      </c>
      <c r="D58" s="18" t="str">
        <f>VLOOKUP(Table4[[#This Row],[iso_code]],iso_code!G:H,2,FALSE)</f>
        <v>Botswana</v>
      </c>
    </row>
    <row r="59" spans="1:4">
      <c r="A59" s="18">
        <v>2</v>
      </c>
      <c r="B59" s="58" t="s">
        <v>2280</v>
      </c>
      <c r="C59" s="62" t="str">
        <f>VLOOKUP(Table4[[#This Row],[iso_code]],iso_code!B:C,2,FALSE)</f>
        <v>BFA</v>
      </c>
      <c r="D59" s="18" t="str">
        <f>VLOOKUP(Table4[[#This Row],[iso_code]],iso_code!G:H,2,FALSE)</f>
        <v>Burkina Faso</v>
      </c>
    </row>
    <row r="60" spans="1:4">
      <c r="A60" s="18">
        <v>2</v>
      </c>
      <c r="B60" s="58" t="s">
        <v>2281</v>
      </c>
      <c r="C60" s="62" t="str">
        <f>VLOOKUP(Table4[[#This Row],[iso_code]],iso_code!B:C,2,FALSE)</f>
        <v>BDI</v>
      </c>
      <c r="D60" s="18" t="str">
        <f>VLOOKUP(Table4[[#This Row],[iso_code]],iso_code!G:H,2,FALSE)</f>
        <v>Burundi</v>
      </c>
    </row>
    <row r="61" spans="1:4">
      <c r="A61" s="18">
        <v>2</v>
      </c>
      <c r="B61" s="58" t="s">
        <v>1678</v>
      </c>
      <c r="C61" s="62" t="str">
        <f>VLOOKUP(Table4[[#This Row],[iso_code]],iso_code!B:C,2,FALSE)</f>
        <v>CPV</v>
      </c>
      <c r="D61" s="18" t="str">
        <f>VLOOKUP(Table4[[#This Row],[iso_code]],iso_code!G:H,2,FALSE)</f>
        <v>Cabo Verde</v>
      </c>
    </row>
    <row r="62" spans="1:4">
      <c r="A62" s="18">
        <v>2</v>
      </c>
      <c r="B62" s="58" t="s">
        <v>290</v>
      </c>
      <c r="C62" s="62" t="str">
        <f>VLOOKUP(Table4[[#This Row],[iso_code]],iso_code!B:C,2,FALSE)</f>
        <v>CMR</v>
      </c>
      <c r="D62" s="18" t="str">
        <f>VLOOKUP(Table4[[#This Row],[iso_code]],iso_code!G:H,2,FALSE)</f>
        <v>Cameroon</v>
      </c>
    </row>
    <row r="63" spans="1:4">
      <c r="A63" s="18">
        <v>2</v>
      </c>
      <c r="B63" s="58" t="s">
        <v>1711</v>
      </c>
      <c r="C63" s="62" t="str">
        <f>VLOOKUP(Table4[[#This Row],[iso_code]],iso_code!B:C,2,FALSE)</f>
        <v>CAF</v>
      </c>
      <c r="D63" s="18" t="str">
        <f>VLOOKUP(Table4[[#This Row],[iso_code]],iso_code!G:H,2,FALSE)</f>
        <v>Central African Republic (the)</v>
      </c>
    </row>
    <row r="64" spans="1:4">
      <c r="A64" s="18">
        <v>2</v>
      </c>
      <c r="B64" s="58" t="s">
        <v>2282</v>
      </c>
      <c r="C64" s="62" t="str">
        <f>VLOOKUP(Table4[[#This Row],[iso_code]],iso_code!B:C,2,FALSE)</f>
        <v>TCD</v>
      </c>
      <c r="D64" s="18" t="str">
        <f>VLOOKUP(Table4[[#This Row],[iso_code]],iso_code!G:H,2,FALSE)</f>
        <v>Chad</v>
      </c>
    </row>
    <row r="65" spans="1:4">
      <c r="A65" s="18">
        <v>2</v>
      </c>
      <c r="B65" s="58" t="s">
        <v>2283</v>
      </c>
      <c r="C65" s="62" t="str">
        <f>VLOOKUP(Table4[[#This Row],[iso_code]],iso_code!B:C,2,FALSE)</f>
        <v>COM</v>
      </c>
      <c r="D65" s="18" t="str">
        <f>VLOOKUP(Table4[[#This Row],[iso_code]],iso_code!G:H,2,FALSE)</f>
        <v>Comoros (the)</v>
      </c>
    </row>
    <row r="66" spans="1:4">
      <c r="A66" s="18">
        <v>2</v>
      </c>
      <c r="B66" s="58" t="s">
        <v>2075</v>
      </c>
      <c r="C66" s="62" t="str">
        <f>VLOOKUP(Table4[[#This Row],[iso_code]],iso_code!B:C,2,FALSE)</f>
        <v>COD</v>
      </c>
      <c r="D66" s="18" t="str">
        <f>VLOOKUP(Table4[[#This Row],[iso_code]],iso_code!G:H,2,FALSE)</f>
        <v>Congo (the Democratic Republic of the)</v>
      </c>
    </row>
    <row r="67" spans="1:4">
      <c r="A67" s="18">
        <v>2</v>
      </c>
      <c r="B67" s="58" t="s">
        <v>2284</v>
      </c>
      <c r="C67" s="62" t="str">
        <f>VLOOKUP(Table4[[#This Row],[iso_code]],iso_code!B:C,2,FALSE)</f>
        <v>COG</v>
      </c>
      <c r="D67" s="18" t="str">
        <f>VLOOKUP(Table4[[#This Row],[iso_code]],iso_code!G:H,2,FALSE)</f>
        <v>Congo (the)</v>
      </c>
    </row>
    <row r="68" spans="1:4">
      <c r="A68" s="18">
        <v>2</v>
      </c>
      <c r="B68" s="58" t="s">
        <v>2285</v>
      </c>
      <c r="C68" s="62" t="str">
        <f>VLOOKUP(Table4[[#This Row],[iso_code]],iso_code!B:C,2,FALSE)</f>
        <v>DJI</v>
      </c>
      <c r="D68" s="18" t="str">
        <f>VLOOKUP(Table4[[#This Row],[iso_code]],iso_code!G:H,2,FALSE)</f>
        <v>Djibouti</v>
      </c>
    </row>
    <row r="69" spans="1:4">
      <c r="A69" s="18">
        <v>2</v>
      </c>
      <c r="B69" s="58" t="s">
        <v>873</v>
      </c>
      <c r="C69" s="62" t="str">
        <f>VLOOKUP(Table4[[#This Row],[iso_code]],iso_code!B:C,2,FALSE)</f>
        <v>EGY</v>
      </c>
      <c r="D69" s="18" t="str">
        <f>VLOOKUP(Table4[[#This Row],[iso_code]],iso_code!G:H,2,FALSE)</f>
        <v>Egypt</v>
      </c>
    </row>
    <row r="70" spans="1:4">
      <c r="A70" s="18">
        <v>2</v>
      </c>
      <c r="B70" s="58" t="s">
        <v>2286</v>
      </c>
      <c r="C70" s="62" t="str">
        <f>VLOOKUP(Table4[[#This Row],[iso_code]],iso_code!B:C,2,FALSE)</f>
        <v>GNQ</v>
      </c>
      <c r="D70" s="18" t="str">
        <f>VLOOKUP(Table4[[#This Row],[iso_code]],iso_code!G:H,2,FALSE)</f>
        <v>Equatorial Guinea</v>
      </c>
    </row>
    <row r="71" spans="1:4">
      <c r="A71" s="18">
        <v>2</v>
      </c>
      <c r="B71" s="58" t="s">
        <v>2287</v>
      </c>
      <c r="C71" s="62" t="str">
        <f>VLOOKUP(Table4[[#This Row],[iso_code]],iso_code!B:C,2,FALSE)</f>
        <v>ERI</v>
      </c>
      <c r="D71" s="18" t="str">
        <f>VLOOKUP(Table4[[#This Row],[iso_code]],iso_code!G:H,2,FALSE)</f>
        <v>Eritrea</v>
      </c>
    </row>
    <row r="72" spans="1:4">
      <c r="A72" s="18">
        <v>2</v>
      </c>
      <c r="B72" s="58" t="s">
        <v>2303</v>
      </c>
      <c r="C72" s="62" t="str">
        <f>VLOOKUP(Table4[[#This Row],[iso_code]],iso_code!B:C,2,FALSE)</f>
        <v>SWZ</v>
      </c>
      <c r="D72" s="18" t="str">
        <f>VLOOKUP(Table4[[#This Row],[iso_code]],iso_code!G:H,2,FALSE)</f>
        <v>Eswatini</v>
      </c>
    </row>
    <row r="73" spans="1:4">
      <c r="A73" s="18">
        <v>2</v>
      </c>
      <c r="B73" s="58" t="s">
        <v>199</v>
      </c>
      <c r="C73" s="62" t="str">
        <f>VLOOKUP(Table4[[#This Row],[iso_code]],iso_code!B:C,2,FALSE)</f>
        <v>ETH</v>
      </c>
      <c r="D73" s="18" t="str">
        <f>VLOOKUP(Table4[[#This Row],[iso_code]],iso_code!G:H,2,FALSE)</f>
        <v>Ethiopia</v>
      </c>
    </row>
    <row r="74" spans="1:4">
      <c r="A74" s="18">
        <v>2</v>
      </c>
      <c r="B74" s="58" t="s">
        <v>2288</v>
      </c>
      <c r="C74" s="62" t="str">
        <f>VLOOKUP(Table4[[#This Row],[iso_code]],iso_code!B:C,2,FALSE)</f>
        <v>GAB</v>
      </c>
      <c r="D74" s="18" t="str">
        <f>VLOOKUP(Table4[[#This Row],[iso_code]],iso_code!G:H,2,FALSE)</f>
        <v>Gabon</v>
      </c>
    </row>
    <row r="75" spans="1:4">
      <c r="A75" s="18">
        <v>2</v>
      </c>
      <c r="B75" s="58" t="s">
        <v>2289</v>
      </c>
      <c r="C75" s="62" t="str">
        <f>VLOOKUP(Table4[[#This Row],[iso_code]],iso_code!B:C,2,FALSE)</f>
        <v>GMB</v>
      </c>
      <c r="D75" s="18" t="str">
        <f>VLOOKUP(Table4[[#This Row],[iso_code]],iso_code!G:H,2,FALSE)</f>
        <v>Gambia (the)</v>
      </c>
    </row>
    <row r="76" spans="1:4">
      <c r="A76" s="18">
        <v>2</v>
      </c>
      <c r="B76" s="58" t="s">
        <v>255</v>
      </c>
      <c r="C76" s="62" t="str">
        <f>VLOOKUP(Table4[[#This Row],[iso_code]],iso_code!B:C,2,FALSE)</f>
        <v>GHA</v>
      </c>
      <c r="D76" s="18" t="str">
        <f>VLOOKUP(Table4[[#This Row],[iso_code]],iso_code!G:H,2,FALSE)</f>
        <v>Ghana</v>
      </c>
    </row>
    <row r="77" spans="1:4">
      <c r="A77" s="18">
        <v>2</v>
      </c>
      <c r="B77" s="58" t="s">
        <v>2290</v>
      </c>
      <c r="C77" s="62" t="str">
        <f>VLOOKUP(Table4[[#This Row],[iso_code]],iso_code!B:C,2,FALSE)</f>
        <v>GIN</v>
      </c>
      <c r="D77" s="18" t="str">
        <f>VLOOKUP(Table4[[#This Row],[iso_code]],iso_code!G:H,2,FALSE)</f>
        <v>Guinea</v>
      </c>
    </row>
    <row r="78" spans="1:4">
      <c r="A78" s="18">
        <v>2</v>
      </c>
      <c r="B78" s="58" t="s">
        <v>2291</v>
      </c>
      <c r="C78" s="62" t="str">
        <f>VLOOKUP(Table4[[#This Row],[iso_code]],iso_code!B:C,2,FALSE)</f>
        <v>GNB</v>
      </c>
      <c r="D78" s="18" t="str">
        <f>VLOOKUP(Table4[[#This Row],[iso_code]],iso_code!G:H,2,FALSE)</f>
        <v>Guinea-Bissau</v>
      </c>
    </row>
    <row r="79" spans="1:4">
      <c r="A79" s="18">
        <v>2</v>
      </c>
      <c r="B79" s="58" t="s">
        <v>2292</v>
      </c>
      <c r="C79" s="62" t="str">
        <f>VLOOKUP(Table4[[#This Row],[iso_code]],iso_code!B:C,2,FALSE)</f>
        <v>CIV</v>
      </c>
      <c r="D79" s="18" t="str">
        <f>VLOOKUP(Table4[[#This Row],[iso_code]],iso_code!G:H,2,FALSE)</f>
        <v>Côte d'Ivoire</v>
      </c>
    </row>
    <row r="80" spans="1:4">
      <c r="A80" s="18">
        <v>2</v>
      </c>
      <c r="B80" s="58" t="s">
        <v>433</v>
      </c>
      <c r="C80" s="62" t="str">
        <f>VLOOKUP(Table4[[#This Row],[iso_code]],iso_code!B:C,2,FALSE)</f>
        <v>KEN</v>
      </c>
      <c r="D80" s="18" t="str">
        <f>VLOOKUP(Table4[[#This Row],[iso_code]],iso_code!G:H,2,FALSE)</f>
        <v>Kenya</v>
      </c>
    </row>
    <row r="81" spans="1:4">
      <c r="A81" s="18">
        <v>2</v>
      </c>
      <c r="B81" s="58" t="s">
        <v>2293</v>
      </c>
      <c r="C81" s="62" t="str">
        <f>VLOOKUP(Table4[[#This Row],[iso_code]],iso_code!B:C,2,FALSE)</f>
        <v>LSO</v>
      </c>
      <c r="D81" s="18" t="str">
        <f>VLOOKUP(Table4[[#This Row],[iso_code]],iso_code!G:H,2,FALSE)</f>
        <v>Lesotho</v>
      </c>
    </row>
    <row r="82" spans="1:4">
      <c r="A82" s="18">
        <v>2</v>
      </c>
      <c r="B82" s="58" t="s">
        <v>2294</v>
      </c>
      <c r="C82" s="62" t="str">
        <f>VLOOKUP(Table4[[#This Row],[iso_code]],iso_code!B:C,2,FALSE)</f>
        <v>LBR</v>
      </c>
      <c r="D82" s="18" t="str">
        <f>VLOOKUP(Table4[[#This Row],[iso_code]],iso_code!G:H,2,FALSE)</f>
        <v>Liberia</v>
      </c>
    </row>
    <row r="83" spans="1:4">
      <c r="A83" s="18">
        <v>2</v>
      </c>
      <c r="B83" s="58" t="s">
        <v>2043</v>
      </c>
      <c r="C83" s="62" t="str">
        <f>VLOOKUP(Table4[[#This Row],[iso_code]],iso_code!B:C,2,FALSE)</f>
        <v>LBY</v>
      </c>
      <c r="D83" s="18" t="str">
        <f>VLOOKUP(Table4[[#This Row],[iso_code]],iso_code!G:H,2,FALSE)</f>
        <v>Libya</v>
      </c>
    </row>
    <row r="84" spans="1:4">
      <c r="A84" s="18">
        <v>2</v>
      </c>
      <c r="B84" s="58" t="s">
        <v>2295</v>
      </c>
      <c r="C84" s="62" t="str">
        <f>VLOOKUP(Table4[[#This Row],[iso_code]],iso_code!B:C,2,FALSE)</f>
        <v>MDG</v>
      </c>
      <c r="D84" s="18" t="str">
        <f>VLOOKUP(Table4[[#This Row],[iso_code]],iso_code!G:H,2,FALSE)</f>
        <v>Madagascar</v>
      </c>
    </row>
    <row r="85" spans="1:4">
      <c r="A85" s="18">
        <v>2</v>
      </c>
      <c r="B85" s="58" t="s">
        <v>1190</v>
      </c>
      <c r="C85" s="62" t="str">
        <f>VLOOKUP(Table4[[#This Row],[iso_code]],iso_code!B:C,2,FALSE)</f>
        <v>MWI</v>
      </c>
      <c r="D85" s="18" t="str">
        <f>VLOOKUP(Table4[[#This Row],[iso_code]],iso_code!G:H,2,FALSE)</f>
        <v>Malawi</v>
      </c>
    </row>
    <row r="86" spans="1:4">
      <c r="A86" s="18">
        <v>2</v>
      </c>
      <c r="B86" s="58" t="s">
        <v>2296</v>
      </c>
      <c r="C86" s="62" t="str">
        <f>VLOOKUP(Table4[[#This Row],[iso_code]],iso_code!B:C,2,FALSE)</f>
        <v>MLI</v>
      </c>
      <c r="D86" s="18" t="str">
        <f>VLOOKUP(Table4[[#This Row],[iso_code]],iso_code!G:H,2,FALSE)</f>
        <v>Mali</v>
      </c>
    </row>
    <row r="87" spans="1:4">
      <c r="A87" s="18">
        <v>2</v>
      </c>
      <c r="B87" s="58" t="s">
        <v>2161</v>
      </c>
      <c r="C87" s="62" t="str">
        <f>VLOOKUP(Table4[[#This Row],[iso_code]],iso_code!B:C,2,FALSE)</f>
        <v>MRT</v>
      </c>
      <c r="D87" s="18" t="str">
        <f>VLOOKUP(Table4[[#This Row],[iso_code]],iso_code!G:H,2,FALSE)</f>
        <v>Mauritania</v>
      </c>
    </row>
    <row r="88" spans="1:4">
      <c r="A88" s="18">
        <v>2</v>
      </c>
      <c r="B88" s="58" t="s">
        <v>995</v>
      </c>
      <c r="C88" s="62" t="str">
        <f>VLOOKUP(Table4[[#This Row],[iso_code]],iso_code!B:C,2,FALSE)</f>
        <v>MUS</v>
      </c>
      <c r="D88" s="18" t="str">
        <f>VLOOKUP(Table4[[#This Row],[iso_code]],iso_code!G:H,2,FALSE)</f>
        <v>Mauritius</v>
      </c>
    </row>
    <row r="89" spans="1:4">
      <c r="A89" s="18">
        <v>2</v>
      </c>
      <c r="B89" s="58" t="s">
        <v>518</v>
      </c>
      <c r="C89" s="62" t="str">
        <f>VLOOKUP(Table4[[#This Row],[iso_code]],iso_code!B:C,2,FALSE)</f>
        <v>MAR</v>
      </c>
      <c r="D89" s="18" t="str">
        <f>VLOOKUP(Table4[[#This Row],[iso_code]],iso_code!G:H,2,FALSE)</f>
        <v>Morocco</v>
      </c>
    </row>
    <row r="90" spans="1:4">
      <c r="A90" s="18">
        <v>2</v>
      </c>
      <c r="B90" s="58" t="s">
        <v>1496</v>
      </c>
      <c r="C90" s="62" t="str">
        <f>VLOOKUP(Table4[[#This Row],[iso_code]],iso_code!B:C,2,FALSE)</f>
        <v>MOZ</v>
      </c>
      <c r="D90" s="18" t="str">
        <f>VLOOKUP(Table4[[#This Row],[iso_code]],iso_code!G:H,2,FALSE)</f>
        <v>Mozambique</v>
      </c>
    </row>
    <row r="91" spans="1:4">
      <c r="A91" s="18">
        <v>2</v>
      </c>
      <c r="B91" s="58" t="s">
        <v>2121</v>
      </c>
      <c r="C91" s="62" t="str">
        <f>VLOOKUP(Table4[[#This Row],[iso_code]],iso_code!B:C,2,FALSE)</f>
        <v>NAM</v>
      </c>
      <c r="D91" s="18" t="str">
        <f>VLOOKUP(Table4[[#This Row],[iso_code]],iso_code!G:H,2,FALSE)</f>
        <v>Namibia</v>
      </c>
    </row>
    <row r="92" spans="1:4">
      <c r="A92" s="18">
        <v>2</v>
      </c>
      <c r="B92" s="58" t="s">
        <v>1030</v>
      </c>
      <c r="C92" s="62" t="str">
        <f>VLOOKUP(Table4[[#This Row],[iso_code]],iso_code!B:C,2,FALSE)</f>
        <v>NER</v>
      </c>
      <c r="D92" s="18" t="str">
        <f>VLOOKUP(Table4[[#This Row],[iso_code]],iso_code!G:H,2,FALSE)</f>
        <v>Niger (the)</v>
      </c>
    </row>
    <row r="93" spans="1:4">
      <c r="A93" s="18">
        <v>2</v>
      </c>
      <c r="B93" s="58" t="s">
        <v>1263</v>
      </c>
      <c r="C93" s="62" t="str">
        <f>VLOOKUP(Table4[[#This Row],[iso_code]],iso_code!B:C,2,FALSE)</f>
        <v>NGA</v>
      </c>
      <c r="D93" s="18" t="str">
        <f>VLOOKUP(Table4[[#This Row],[iso_code]],iso_code!G:H,2,FALSE)</f>
        <v>Nigeria</v>
      </c>
    </row>
    <row r="94" spans="1:4">
      <c r="A94" s="18">
        <v>2</v>
      </c>
      <c r="B94" s="58" t="s">
        <v>2297</v>
      </c>
      <c r="C94" s="62" t="str">
        <f>VLOOKUP(Table4[[#This Row],[iso_code]],iso_code!B:C,2,FALSE)</f>
        <v>RWA</v>
      </c>
      <c r="D94" s="18" t="str">
        <f>VLOOKUP(Table4[[#This Row],[iso_code]],iso_code!G:H,2,FALSE)</f>
        <v>Rwanda</v>
      </c>
    </row>
    <row r="95" spans="1:4">
      <c r="A95" s="18">
        <v>2</v>
      </c>
      <c r="B95" s="58" t="s">
        <v>2298</v>
      </c>
      <c r="C95" s="62" t="str">
        <f>VLOOKUP(Table4[[#This Row],[iso_code]],iso_code!B:C,2,FALSE)</f>
        <v>STP</v>
      </c>
      <c r="D95" s="18" t="str">
        <f>VLOOKUP(Table4[[#This Row],[iso_code]],iso_code!G:H,2,FALSE)</f>
        <v>Sao Tome and Principe</v>
      </c>
    </row>
    <row r="96" spans="1:4">
      <c r="A96" s="18">
        <v>2</v>
      </c>
      <c r="B96" s="58" t="s">
        <v>1736</v>
      </c>
      <c r="C96" s="62" t="str">
        <f>VLOOKUP(Table4[[#This Row],[iso_code]],iso_code!B:C,2,FALSE)</f>
        <v>SEN</v>
      </c>
      <c r="D96" s="18" t="str">
        <f>VLOOKUP(Table4[[#This Row],[iso_code]],iso_code!G:H,2,FALSE)</f>
        <v>Senegal</v>
      </c>
    </row>
    <row r="97" spans="1:4">
      <c r="A97" s="18">
        <v>2</v>
      </c>
      <c r="B97" s="58" t="s">
        <v>2299</v>
      </c>
      <c r="C97" s="62" t="str">
        <f>VLOOKUP(Table4[[#This Row],[iso_code]],iso_code!B:C,2,FALSE)</f>
        <v>SYC</v>
      </c>
      <c r="D97" s="18" t="str">
        <f>VLOOKUP(Table4[[#This Row],[iso_code]],iso_code!G:H,2,FALSE)</f>
        <v>Seychelles</v>
      </c>
    </row>
    <row r="98" spans="1:4">
      <c r="A98" s="18">
        <v>2</v>
      </c>
      <c r="B98" s="58" t="s">
        <v>2145</v>
      </c>
      <c r="C98" s="62" t="str">
        <f>VLOOKUP(Table4[[#This Row],[iso_code]],iso_code!B:C,2,FALSE)</f>
        <v>SLE</v>
      </c>
      <c r="D98" s="18" t="str">
        <f>VLOOKUP(Table4[[#This Row],[iso_code]],iso_code!G:H,2,FALSE)</f>
        <v>Sierra Leone</v>
      </c>
    </row>
    <row r="99" spans="1:4">
      <c r="A99" s="18">
        <v>2</v>
      </c>
      <c r="B99" s="58" t="s">
        <v>2300</v>
      </c>
      <c r="C99" s="62" t="str">
        <f>VLOOKUP(Table4[[#This Row],[iso_code]],iso_code!B:C,2,FALSE)</f>
        <v>SOM</v>
      </c>
      <c r="D99" s="18" t="str">
        <f>VLOOKUP(Table4[[#This Row],[iso_code]],iso_code!G:H,2,FALSE)</f>
        <v>Somalia</v>
      </c>
    </row>
    <row r="100" spans="1:4">
      <c r="A100" s="18">
        <v>2</v>
      </c>
      <c r="B100" s="58" t="s">
        <v>617</v>
      </c>
      <c r="C100" s="62" t="str">
        <f>VLOOKUP(Table4[[#This Row],[iso_code]],iso_code!B:C,2,FALSE)</f>
        <v>ZAF</v>
      </c>
      <c r="D100" s="18" t="str">
        <f>VLOOKUP(Table4[[#This Row],[iso_code]],iso_code!G:H,2,FALSE)</f>
        <v>South Africa</v>
      </c>
    </row>
    <row r="101" spans="1:4">
      <c r="A101" s="18">
        <v>2</v>
      </c>
      <c r="B101" s="58" t="s">
        <v>2301</v>
      </c>
      <c r="C101" s="62" t="str">
        <f>VLOOKUP(Table4[[#This Row],[iso_code]],iso_code!B:C,2,FALSE)</f>
        <v>SSD</v>
      </c>
      <c r="D101" s="18" t="str">
        <f>VLOOKUP(Table4[[#This Row],[iso_code]],iso_code!G:H,2,FALSE)</f>
        <v>South Sudan</v>
      </c>
    </row>
    <row r="102" spans="1:4">
      <c r="A102" s="18">
        <v>2</v>
      </c>
      <c r="B102" s="58" t="s">
        <v>2302</v>
      </c>
      <c r="C102" s="62" t="str">
        <f>VLOOKUP(Table4[[#This Row],[iso_code]],iso_code!B:C,2,FALSE)</f>
        <v>SDN</v>
      </c>
      <c r="D102" s="18" t="str">
        <f>VLOOKUP(Table4[[#This Row],[iso_code]],iso_code!G:H,2,FALSE)</f>
        <v>Sudan (the)</v>
      </c>
    </row>
    <row r="103" spans="1:4">
      <c r="A103" s="18">
        <v>2</v>
      </c>
      <c r="B103" s="58" t="s">
        <v>883</v>
      </c>
      <c r="C103" s="62" t="str">
        <f>VLOOKUP(Table4[[#This Row],[iso_code]],iso_code!B:C,2,FALSE)</f>
        <v>TZA</v>
      </c>
      <c r="D103" s="18" t="str">
        <f>VLOOKUP(Table4[[#This Row],[iso_code]],iso_code!G:H,2,FALSE)</f>
        <v>Tanzania, United Republic of</v>
      </c>
    </row>
    <row r="104" spans="1:4">
      <c r="A104" s="18">
        <v>2</v>
      </c>
      <c r="B104" s="58" t="s">
        <v>2067</v>
      </c>
      <c r="C104" s="62" t="str">
        <f>VLOOKUP(Table4[[#This Row],[iso_code]],iso_code!B:C,2,FALSE)</f>
        <v>TGO</v>
      </c>
      <c r="D104" s="18" t="str">
        <f>VLOOKUP(Table4[[#This Row],[iso_code]],iso_code!G:H,2,FALSE)</f>
        <v>Togo</v>
      </c>
    </row>
    <row r="105" spans="1:4">
      <c r="A105" s="18">
        <v>2</v>
      </c>
      <c r="B105" s="18" t="s">
        <v>977</v>
      </c>
      <c r="C105" s="62" t="str">
        <f>VLOOKUP(Table4[[#This Row],[iso_code]],iso_code!B:C,2,FALSE)</f>
        <v>TUN</v>
      </c>
      <c r="D105" s="18" t="str">
        <f>VLOOKUP(Table4[[#This Row],[iso_code]],iso_code!G:H,2,FALSE)</f>
        <v>Tunisia</v>
      </c>
    </row>
    <row r="106" spans="1:4">
      <c r="A106" s="18">
        <v>2</v>
      </c>
      <c r="B106" s="18" t="s">
        <v>1508</v>
      </c>
      <c r="C106" s="62" t="str">
        <f>VLOOKUP(Table4[[#This Row],[iso_code]],iso_code!B:C,2,FALSE)</f>
        <v>UGA</v>
      </c>
      <c r="D106" s="18" t="str">
        <f>VLOOKUP(Table4[[#This Row],[iso_code]],iso_code!G:H,2,FALSE)</f>
        <v>Uganda</v>
      </c>
    </row>
    <row r="107" spans="1:4">
      <c r="A107" s="18">
        <v>2</v>
      </c>
      <c r="B107" s="18" t="s">
        <v>757</v>
      </c>
      <c r="C107" s="62" t="str">
        <f>VLOOKUP(Table4[[#This Row],[iso_code]],iso_code!B:C,2,FALSE)</f>
        <v>ZMB</v>
      </c>
      <c r="D107" s="18" t="str">
        <f>VLOOKUP(Table4[[#This Row],[iso_code]],iso_code!G:H,2,FALSE)</f>
        <v>Zambia</v>
      </c>
    </row>
    <row r="108" spans="1:4">
      <c r="A108" s="18">
        <v>2</v>
      </c>
      <c r="B108" s="18" t="s">
        <v>2304</v>
      </c>
      <c r="C108" s="62" t="str">
        <f>VLOOKUP(Table4[[#This Row],[iso_code]],iso_code!B:C,2,FALSE)</f>
        <v>ZWE</v>
      </c>
      <c r="D108" s="18" t="str">
        <f>VLOOKUP(Table4[[#This Row],[iso_code]],iso_code!G:H,2,FALSE)</f>
        <v>Zimbabwe</v>
      </c>
    </row>
    <row r="109" spans="1:4">
      <c r="A109" s="18">
        <v>3</v>
      </c>
      <c r="B109" s="58" t="s">
        <v>811</v>
      </c>
      <c r="C109" s="62" t="str">
        <f>VLOOKUP(Table4[[#This Row],[iso_code]],iso_code!B:C,2,FALSE)</f>
        <v>DZA</v>
      </c>
      <c r="D109" s="18" t="str">
        <f>VLOOKUP(Table4[[#This Row],[iso_code]],iso_code!G:H,2,FALSE)</f>
        <v>Algeria</v>
      </c>
    </row>
    <row r="110" spans="1:4">
      <c r="A110" s="18">
        <v>3</v>
      </c>
      <c r="B110" s="58" t="s">
        <v>2278</v>
      </c>
      <c r="C110" s="62" t="str">
        <f>VLOOKUP(Table4[[#This Row],[iso_code]],iso_code!B:C,2,FALSE)</f>
        <v>AGO</v>
      </c>
      <c r="D110" s="18" t="str">
        <f>VLOOKUP(Table4[[#This Row],[iso_code]],iso_code!G:H,2,FALSE)</f>
        <v>Angola</v>
      </c>
    </row>
    <row r="111" spans="1:4">
      <c r="A111" s="18">
        <v>3</v>
      </c>
      <c r="B111" s="58" t="s">
        <v>2279</v>
      </c>
      <c r="C111" s="62" t="str">
        <f>VLOOKUP(Table4[[#This Row],[iso_code]],iso_code!B:C,2,FALSE)</f>
        <v>BEN</v>
      </c>
      <c r="D111" s="18" t="str">
        <f>VLOOKUP(Table4[[#This Row],[iso_code]],iso_code!G:H,2,FALSE)</f>
        <v>Benin</v>
      </c>
    </row>
    <row r="112" spans="1:4">
      <c r="A112" s="18">
        <v>3</v>
      </c>
      <c r="B112" s="58" t="s">
        <v>1877</v>
      </c>
      <c r="C112" s="62" t="str">
        <f>VLOOKUP(Table4[[#This Row],[iso_code]],iso_code!B:C,2,FALSE)</f>
        <v>BWA</v>
      </c>
      <c r="D112" s="18" t="str">
        <f>VLOOKUP(Table4[[#This Row],[iso_code]],iso_code!G:H,2,FALSE)</f>
        <v>Botswana</v>
      </c>
    </row>
    <row r="113" spans="1:4">
      <c r="A113" s="18">
        <v>3</v>
      </c>
      <c r="B113" s="58" t="s">
        <v>2280</v>
      </c>
      <c r="C113" s="62" t="str">
        <f>VLOOKUP(Table4[[#This Row],[iso_code]],iso_code!B:C,2,FALSE)</f>
        <v>BFA</v>
      </c>
      <c r="D113" s="18" t="str">
        <f>VLOOKUP(Table4[[#This Row],[iso_code]],iso_code!G:H,2,FALSE)</f>
        <v>Burkina Faso</v>
      </c>
    </row>
    <row r="114" spans="1:4">
      <c r="A114" s="18">
        <v>3</v>
      </c>
      <c r="B114" s="58" t="s">
        <v>2281</v>
      </c>
      <c r="C114" s="62" t="str">
        <f>VLOOKUP(Table4[[#This Row],[iso_code]],iso_code!B:C,2,FALSE)</f>
        <v>BDI</v>
      </c>
      <c r="D114" s="18" t="str">
        <f>VLOOKUP(Table4[[#This Row],[iso_code]],iso_code!G:H,2,FALSE)</f>
        <v>Burundi</v>
      </c>
    </row>
    <row r="115" spans="1:4">
      <c r="A115" s="18">
        <v>3</v>
      </c>
      <c r="B115" s="58" t="s">
        <v>290</v>
      </c>
      <c r="C115" s="62" t="str">
        <f>VLOOKUP(Table4[[#This Row],[iso_code]],iso_code!B:C,2,FALSE)</f>
        <v>CMR</v>
      </c>
      <c r="D115" s="18" t="str">
        <f>VLOOKUP(Table4[[#This Row],[iso_code]],iso_code!G:H,2,FALSE)</f>
        <v>Cameroon</v>
      </c>
    </row>
    <row r="116" spans="1:4">
      <c r="A116" s="18">
        <v>3</v>
      </c>
      <c r="B116" s="58" t="s">
        <v>1711</v>
      </c>
      <c r="C116" s="62" t="str">
        <f>VLOOKUP(Table4[[#This Row],[iso_code]],iso_code!B:C,2,FALSE)</f>
        <v>CAF</v>
      </c>
      <c r="D116" s="18" t="str">
        <f>VLOOKUP(Table4[[#This Row],[iso_code]],iso_code!G:H,2,FALSE)</f>
        <v>Central African Republic (the)</v>
      </c>
    </row>
    <row r="117" spans="1:4">
      <c r="A117" s="18">
        <v>3</v>
      </c>
      <c r="B117" s="58" t="s">
        <v>2282</v>
      </c>
      <c r="C117" s="62" t="str">
        <f>VLOOKUP(Table4[[#This Row],[iso_code]],iso_code!B:C,2,FALSE)</f>
        <v>TCD</v>
      </c>
      <c r="D117" s="18" t="str">
        <f>VLOOKUP(Table4[[#This Row],[iso_code]],iso_code!G:H,2,FALSE)</f>
        <v>Chad</v>
      </c>
    </row>
    <row r="118" spans="1:4">
      <c r="A118" s="18">
        <v>3</v>
      </c>
      <c r="B118" s="58" t="s">
        <v>2075</v>
      </c>
      <c r="C118" s="62" t="str">
        <f>VLOOKUP(Table4[[#This Row],[iso_code]],iso_code!B:C,2,FALSE)</f>
        <v>COD</v>
      </c>
      <c r="D118" s="18" t="str">
        <f>VLOOKUP(Table4[[#This Row],[iso_code]],iso_code!G:H,2,FALSE)</f>
        <v>Congo (the Democratic Republic of the)</v>
      </c>
    </row>
    <row r="119" spans="1:4">
      <c r="A119" s="18">
        <v>3</v>
      </c>
      <c r="B119" s="58" t="s">
        <v>2284</v>
      </c>
      <c r="C119" s="62" t="str">
        <f>VLOOKUP(Table4[[#This Row],[iso_code]],iso_code!B:C,2,FALSE)</f>
        <v>COG</v>
      </c>
      <c r="D119" s="18" t="str">
        <f>VLOOKUP(Table4[[#This Row],[iso_code]],iso_code!G:H,2,FALSE)</f>
        <v>Congo (the)</v>
      </c>
    </row>
    <row r="120" spans="1:4">
      <c r="A120" s="18">
        <v>3</v>
      </c>
      <c r="B120" s="58" t="s">
        <v>2285</v>
      </c>
      <c r="C120" s="62" t="str">
        <f>VLOOKUP(Table4[[#This Row],[iso_code]],iso_code!B:C,2,FALSE)</f>
        <v>DJI</v>
      </c>
      <c r="D120" s="18" t="str">
        <f>VLOOKUP(Table4[[#This Row],[iso_code]],iso_code!G:H,2,FALSE)</f>
        <v>Djibouti</v>
      </c>
    </row>
    <row r="121" spans="1:4">
      <c r="A121" s="18">
        <v>3</v>
      </c>
      <c r="B121" s="58" t="s">
        <v>873</v>
      </c>
      <c r="C121" s="62" t="str">
        <f>VLOOKUP(Table4[[#This Row],[iso_code]],iso_code!B:C,2,FALSE)</f>
        <v>EGY</v>
      </c>
      <c r="D121" s="18" t="str">
        <f>VLOOKUP(Table4[[#This Row],[iso_code]],iso_code!G:H,2,FALSE)</f>
        <v>Egypt</v>
      </c>
    </row>
    <row r="122" spans="1:4">
      <c r="A122" s="18">
        <v>3</v>
      </c>
      <c r="B122" s="58" t="s">
        <v>2286</v>
      </c>
      <c r="C122" s="62" t="str">
        <f>VLOOKUP(Table4[[#This Row],[iso_code]],iso_code!B:C,2,FALSE)</f>
        <v>GNQ</v>
      </c>
      <c r="D122" s="18" t="str">
        <f>VLOOKUP(Table4[[#This Row],[iso_code]],iso_code!G:H,2,FALSE)</f>
        <v>Equatorial Guinea</v>
      </c>
    </row>
    <row r="123" spans="1:4">
      <c r="A123" s="18">
        <v>3</v>
      </c>
      <c r="B123" s="58" t="s">
        <v>2287</v>
      </c>
      <c r="C123" s="62" t="str">
        <f>VLOOKUP(Table4[[#This Row],[iso_code]],iso_code!B:C,2,FALSE)</f>
        <v>ERI</v>
      </c>
      <c r="D123" s="18" t="str">
        <f>VLOOKUP(Table4[[#This Row],[iso_code]],iso_code!G:H,2,FALSE)</f>
        <v>Eritrea</v>
      </c>
    </row>
    <row r="124" spans="1:4">
      <c r="A124" s="18">
        <v>3</v>
      </c>
      <c r="B124" s="58" t="s">
        <v>2303</v>
      </c>
      <c r="C124" s="62" t="str">
        <f>VLOOKUP(Table4[[#This Row],[iso_code]],iso_code!B:C,2,FALSE)</f>
        <v>SWZ</v>
      </c>
      <c r="D124" s="18" t="str">
        <f>VLOOKUP(Table4[[#This Row],[iso_code]],iso_code!G:H,2,FALSE)</f>
        <v>Eswatini</v>
      </c>
    </row>
    <row r="125" spans="1:4">
      <c r="A125" s="18">
        <v>3</v>
      </c>
      <c r="B125" s="58" t="s">
        <v>199</v>
      </c>
      <c r="C125" s="62" t="str">
        <f>VLOOKUP(Table4[[#This Row],[iso_code]],iso_code!B:C,2,FALSE)</f>
        <v>ETH</v>
      </c>
      <c r="D125" s="18" t="str">
        <f>VLOOKUP(Table4[[#This Row],[iso_code]],iso_code!G:H,2,FALSE)</f>
        <v>Ethiopia</v>
      </c>
    </row>
    <row r="126" spans="1:4">
      <c r="A126" s="18">
        <v>3</v>
      </c>
      <c r="B126" s="58" t="s">
        <v>2288</v>
      </c>
      <c r="C126" s="62" t="str">
        <f>VLOOKUP(Table4[[#This Row],[iso_code]],iso_code!B:C,2,FALSE)</f>
        <v>GAB</v>
      </c>
      <c r="D126" s="18" t="str">
        <f>VLOOKUP(Table4[[#This Row],[iso_code]],iso_code!G:H,2,FALSE)</f>
        <v>Gabon</v>
      </c>
    </row>
    <row r="127" spans="1:4">
      <c r="A127" s="18">
        <v>3</v>
      </c>
      <c r="B127" s="58" t="s">
        <v>2289</v>
      </c>
      <c r="C127" s="62" t="str">
        <f>VLOOKUP(Table4[[#This Row],[iso_code]],iso_code!B:C,2,FALSE)</f>
        <v>GMB</v>
      </c>
      <c r="D127" s="18" t="str">
        <f>VLOOKUP(Table4[[#This Row],[iso_code]],iso_code!G:H,2,FALSE)</f>
        <v>Gambia (the)</v>
      </c>
    </row>
    <row r="128" spans="1:4">
      <c r="A128" s="18">
        <v>3</v>
      </c>
      <c r="B128" s="58" t="s">
        <v>255</v>
      </c>
      <c r="C128" s="62" t="str">
        <f>VLOOKUP(Table4[[#This Row],[iso_code]],iso_code!B:C,2,FALSE)</f>
        <v>GHA</v>
      </c>
      <c r="D128" s="18" t="str">
        <f>VLOOKUP(Table4[[#This Row],[iso_code]],iso_code!G:H,2,FALSE)</f>
        <v>Ghana</v>
      </c>
    </row>
    <row r="129" spans="1:4">
      <c r="A129" s="18">
        <v>3</v>
      </c>
      <c r="B129" s="58" t="s">
        <v>2290</v>
      </c>
      <c r="C129" s="62" t="str">
        <f>VLOOKUP(Table4[[#This Row],[iso_code]],iso_code!B:C,2,FALSE)</f>
        <v>GIN</v>
      </c>
      <c r="D129" s="18" t="str">
        <f>VLOOKUP(Table4[[#This Row],[iso_code]],iso_code!G:H,2,FALSE)</f>
        <v>Guinea</v>
      </c>
    </row>
    <row r="130" spans="1:4">
      <c r="A130" s="18">
        <v>3</v>
      </c>
      <c r="B130" s="58" t="s">
        <v>2291</v>
      </c>
      <c r="C130" s="62" t="str">
        <f>VLOOKUP(Table4[[#This Row],[iso_code]],iso_code!B:C,2,FALSE)</f>
        <v>GNB</v>
      </c>
      <c r="D130" s="18" t="str">
        <f>VLOOKUP(Table4[[#This Row],[iso_code]],iso_code!G:H,2,FALSE)</f>
        <v>Guinea-Bissau</v>
      </c>
    </row>
    <row r="131" spans="1:4">
      <c r="A131" s="18">
        <v>3</v>
      </c>
      <c r="B131" s="58" t="s">
        <v>2292</v>
      </c>
      <c r="C131" s="62" t="str">
        <f>VLOOKUP(Table4[[#This Row],[iso_code]],iso_code!B:C,2,FALSE)</f>
        <v>CIV</v>
      </c>
      <c r="D131" s="18" t="str">
        <f>VLOOKUP(Table4[[#This Row],[iso_code]],iso_code!G:H,2,FALSE)</f>
        <v>Côte d'Ivoire</v>
      </c>
    </row>
    <row r="132" spans="1:4">
      <c r="A132" s="18">
        <v>3</v>
      </c>
      <c r="B132" s="58" t="s">
        <v>433</v>
      </c>
      <c r="C132" s="62" t="str">
        <f>VLOOKUP(Table4[[#This Row],[iso_code]],iso_code!B:C,2,FALSE)</f>
        <v>KEN</v>
      </c>
      <c r="D132" s="18" t="str">
        <f>VLOOKUP(Table4[[#This Row],[iso_code]],iso_code!G:H,2,FALSE)</f>
        <v>Kenya</v>
      </c>
    </row>
    <row r="133" spans="1:4">
      <c r="A133" s="18">
        <v>3</v>
      </c>
      <c r="B133" s="58" t="s">
        <v>2293</v>
      </c>
      <c r="C133" s="62" t="str">
        <f>VLOOKUP(Table4[[#This Row],[iso_code]],iso_code!B:C,2,FALSE)</f>
        <v>LSO</v>
      </c>
      <c r="D133" s="18" t="str">
        <f>VLOOKUP(Table4[[#This Row],[iso_code]],iso_code!G:H,2,FALSE)</f>
        <v>Lesotho</v>
      </c>
    </row>
    <row r="134" spans="1:4">
      <c r="A134" s="18">
        <v>3</v>
      </c>
      <c r="B134" s="58" t="s">
        <v>2294</v>
      </c>
      <c r="C134" s="62" t="str">
        <f>VLOOKUP(Table4[[#This Row],[iso_code]],iso_code!B:C,2,FALSE)</f>
        <v>LBR</v>
      </c>
      <c r="D134" s="18" t="str">
        <f>VLOOKUP(Table4[[#This Row],[iso_code]],iso_code!G:H,2,FALSE)</f>
        <v>Liberia</v>
      </c>
    </row>
    <row r="135" spans="1:4">
      <c r="A135" s="18">
        <v>3</v>
      </c>
      <c r="B135" s="58" t="s">
        <v>2043</v>
      </c>
      <c r="C135" s="62" t="str">
        <f>VLOOKUP(Table4[[#This Row],[iso_code]],iso_code!B:C,2,FALSE)</f>
        <v>LBY</v>
      </c>
      <c r="D135" s="18" t="str">
        <f>VLOOKUP(Table4[[#This Row],[iso_code]],iso_code!G:H,2,FALSE)</f>
        <v>Libya</v>
      </c>
    </row>
    <row r="136" spans="1:4">
      <c r="A136" s="18">
        <v>3</v>
      </c>
      <c r="B136" s="58" t="s">
        <v>1190</v>
      </c>
      <c r="C136" s="62" t="str">
        <f>VLOOKUP(Table4[[#This Row],[iso_code]],iso_code!B:C,2,FALSE)</f>
        <v>MWI</v>
      </c>
      <c r="D136" s="18" t="str">
        <f>VLOOKUP(Table4[[#This Row],[iso_code]],iso_code!G:H,2,FALSE)</f>
        <v>Malawi</v>
      </c>
    </row>
    <row r="137" spans="1:4">
      <c r="A137" s="18">
        <v>3</v>
      </c>
      <c r="B137" s="58" t="s">
        <v>2296</v>
      </c>
      <c r="C137" s="62" t="str">
        <f>VLOOKUP(Table4[[#This Row],[iso_code]],iso_code!B:C,2,FALSE)</f>
        <v>MLI</v>
      </c>
      <c r="D137" s="18" t="str">
        <f>VLOOKUP(Table4[[#This Row],[iso_code]],iso_code!G:H,2,FALSE)</f>
        <v>Mali</v>
      </c>
    </row>
    <row r="138" spans="1:4">
      <c r="A138" s="18">
        <v>3</v>
      </c>
      <c r="B138" s="58" t="s">
        <v>2161</v>
      </c>
      <c r="C138" s="62" t="str">
        <f>VLOOKUP(Table4[[#This Row],[iso_code]],iso_code!B:C,2,FALSE)</f>
        <v>MRT</v>
      </c>
      <c r="D138" s="18" t="str">
        <f>VLOOKUP(Table4[[#This Row],[iso_code]],iso_code!G:H,2,FALSE)</f>
        <v>Mauritania</v>
      </c>
    </row>
    <row r="139" spans="1:4">
      <c r="A139" s="18">
        <v>3</v>
      </c>
      <c r="B139" s="58" t="s">
        <v>518</v>
      </c>
      <c r="C139" s="62" t="str">
        <f>VLOOKUP(Table4[[#This Row],[iso_code]],iso_code!B:C,2,FALSE)</f>
        <v>MAR</v>
      </c>
      <c r="D139" s="18" t="str">
        <f>VLOOKUP(Table4[[#This Row],[iso_code]],iso_code!G:H,2,FALSE)</f>
        <v>Morocco</v>
      </c>
    </row>
    <row r="140" spans="1:4">
      <c r="A140" s="18">
        <v>3</v>
      </c>
      <c r="B140" s="58" t="s">
        <v>1496</v>
      </c>
      <c r="C140" s="62" t="str">
        <f>VLOOKUP(Table4[[#This Row],[iso_code]],iso_code!B:C,2,FALSE)</f>
        <v>MOZ</v>
      </c>
      <c r="D140" s="18" t="str">
        <f>VLOOKUP(Table4[[#This Row],[iso_code]],iso_code!G:H,2,FALSE)</f>
        <v>Mozambique</v>
      </c>
    </row>
    <row r="141" spans="1:4">
      <c r="A141" s="18">
        <v>3</v>
      </c>
      <c r="B141" s="58" t="s">
        <v>2121</v>
      </c>
      <c r="C141" s="62" t="str">
        <f>VLOOKUP(Table4[[#This Row],[iso_code]],iso_code!B:C,2,FALSE)</f>
        <v>NAM</v>
      </c>
      <c r="D141" s="18" t="str">
        <f>VLOOKUP(Table4[[#This Row],[iso_code]],iso_code!G:H,2,FALSE)</f>
        <v>Namibia</v>
      </c>
    </row>
    <row r="142" spans="1:4">
      <c r="A142" s="18">
        <v>3</v>
      </c>
      <c r="B142" s="58" t="s">
        <v>1030</v>
      </c>
      <c r="C142" s="62" t="str">
        <f>VLOOKUP(Table4[[#This Row],[iso_code]],iso_code!B:C,2,FALSE)</f>
        <v>NER</v>
      </c>
      <c r="D142" s="18" t="str">
        <f>VLOOKUP(Table4[[#This Row],[iso_code]],iso_code!G:H,2,FALSE)</f>
        <v>Niger (the)</v>
      </c>
    </row>
    <row r="143" spans="1:4">
      <c r="A143" s="18">
        <v>3</v>
      </c>
      <c r="B143" s="58" t="s">
        <v>1263</v>
      </c>
      <c r="C143" s="62" t="str">
        <f>VLOOKUP(Table4[[#This Row],[iso_code]],iso_code!B:C,2,FALSE)</f>
        <v>NGA</v>
      </c>
      <c r="D143" s="18" t="str">
        <f>VLOOKUP(Table4[[#This Row],[iso_code]],iso_code!G:H,2,FALSE)</f>
        <v>Nigeria</v>
      </c>
    </row>
    <row r="144" spans="1:4">
      <c r="A144" s="18">
        <v>3</v>
      </c>
      <c r="B144" s="58" t="s">
        <v>2297</v>
      </c>
      <c r="C144" s="62" t="str">
        <f>VLOOKUP(Table4[[#This Row],[iso_code]],iso_code!B:C,2,FALSE)</f>
        <v>RWA</v>
      </c>
      <c r="D144" s="18" t="str">
        <f>VLOOKUP(Table4[[#This Row],[iso_code]],iso_code!G:H,2,FALSE)</f>
        <v>Rwanda</v>
      </c>
    </row>
    <row r="145" spans="1:4">
      <c r="A145" s="18">
        <v>3</v>
      </c>
      <c r="B145" s="58" t="s">
        <v>1736</v>
      </c>
      <c r="C145" s="62" t="str">
        <f>VLOOKUP(Table4[[#This Row],[iso_code]],iso_code!B:C,2,FALSE)</f>
        <v>SEN</v>
      </c>
      <c r="D145" s="18" t="str">
        <f>VLOOKUP(Table4[[#This Row],[iso_code]],iso_code!G:H,2,FALSE)</f>
        <v>Senegal</v>
      </c>
    </row>
    <row r="146" spans="1:4">
      <c r="A146" s="18">
        <v>3</v>
      </c>
      <c r="B146" s="58" t="s">
        <v>2145</v>
      </c>
      <c r="C146" s="62" t="str">
        <f>VLOOKUP(Table4[[#This Row],[iso_code]],iso_code!B:C,2,FALSE)</f>
        <v>SLE</v>
      </c>
      <c r="D146" s="18" t="str">
        <f>VLOOKUP(Table4[[#This Row],[iso_code]],iso_code!G:H,2,FALSE)</f>
        <v>Sierra Leone</v>
      </c>
    </row>
    <row r="147" spans="1:4">
      <c r="A147" s="18">
        <v>3</v>
      </c>
      <c r="B147" s="58" t="s">
        <v>2300</v>
      </c>
      <c r="C147" s="62" t="str">
        <f>VLOOKUP(Table4[[#This Row],[iso_code]],iso_code!B:C,2,FALSE)</f>
        <v>SOM</v>
      </c>
      <c r="D147" s="18" t="str">
        <f>VLOOKUP(Table4[[#This Row],[iso_code]],iso_code!G:H,2,FALSE)</f>
        <v>Somalia</v>
      </c>
    </row>
    <row r="148" spans="1:4">
      <c r="A148" s="18">
        <v>3</v>
      </c>
      <c r="B148" s="58" t="s">
        <v>617</v>
      </c>
      <c r="C148" s="62" t="str">
        <f>VLOOKUP(Table4[[#This Row],[iso_code]],iso_code!B:C,2,FALSE)</f>
        <v>ZAF</v>
      </c>
      <c r="D148" s="18" t="str">
        <f>VLOOKUP(Table4[[#This Row],[iso_code]],iso_code!G:H,2,FALSE)</f>
        <v>South Africa</v>
      </c>
    </row>
    <row r="149" spans="1:4">
      <c r="A149" s="18">
        <v>3</v>
      </c>
      <c r="B149" s="58" t="s">
        <v>2301</v>
      </c>
      <c r="C149" s="62" t="str">
        <f>VLOOKUP(Table4[[#This Row],[iso_code]],iso_code!B:C,2,FALSE)</f>
        <v>SSD</v>
      </c>
      <c r="D149" s="18" t="str">
        <f>VLOOKUP(Table4[[#This Row],[iso_code]],iso_code!G:H,2,FALSE)</f>
        <v>South Sudan</v>
      </c>
    </row>
    <row r="150" spans="1:4">
      <c r="A150" s="18">
        <v>3</v>
      </c>
      <c r="B150" s="58" t="s">
        <v>2302</v>
      </c>
      <c r="C150" s="62" t="str">
        <f>VLOOKUP(Table4[[#This Row],[iso_code]],iso_code!B:C,2,FALSE)</f>
        <v>SDN</v>
      </c>
      <c r="D150" s="18" t="str">
        <f>VLOOKUP(Table4[[#This Row],[iso_code]],iso_code!G:H,2,FALSE)</f>
        <v>Sudan (the)</v>
      </c>
    </row>
    <row r="151" spans="1:4">
      <c r="A151" s="18">
        <v>3</v>
      </c>
      <c r="B151" s="58" t="s">
        <v>883</v>
      </c>
      <c r="C151" s="62" t="str">
        <f>VLOOKUP(Table4[[#This Row],[iso_code]],iso_code!B:C,2,FALSE)</f>
        <v>TZA</v>
      </c>
      <c r="D151" s="18" t="str">
        <f>VLOOKUP(Table4[[#This Row],[iso_code]],iso_code!G:H,2,FALSE)</f>
        <v>Tanzania, United Republic of</v>
      </c>
    </row>
    <row r="152" spans="1:4">
      <c r="A152" s="18">
        <v>3</v>
      </c>
      <c r="B152" s="58" t="s">
        <v>2067</v>
      </c>
      <c r="C152" s="62" t="str">
        <f>VLOOKUP(Table4[[#This Row],[iso_code]],iso_code!B:C,2,FALSE)</f>
        <v>TGO</v>
      </c>
      <c r="D152" s="18" t="str">
        <f>VLOOKUP(Table4[[#This Row],[iso_code]],iso_code!G:H,2,FALSE)</f>
        <v>Togo</v>
      </c>
    </row>
    <row r="153" spans="1:4">
      <c r="A153" s="18">
        <v>3</v>
      </c>
      <c r="B153" s="18" t="s">
        <v>977</v>
      </c>
      <c r="C153" s="62" t="str">
        <f>VLOOKUP(Table4[[#This Row],[iso_code]],iso_code!B:C,2,FALSE)</f>
        <v>TUN</v>
      </c>
      <c r="D153" s="18" t="str">
        <f>VLOOKUP(Table4[[#This Row],[iso_code]],iso_code!G:H,2,FALSE)</f>
        <v>Tunisia</v>
      </c>
    </row>
    <row r="154" spans="1:4">
      <c r="A154" s="18">
        <v>3</v>
      </c>
      <c r="B154" s="18" t="s">
        <v>1508</v>
      </c>
      <c r="C154" s="62" t="str">
        <f>VLOOKUP(Table4[[#This Row],[iso_code]],iso_code!B:C,2,FALSE)</f>
        <v>UGA</v>
      </c>
      <c r="D154" s="18" t="str">
        <f>VLOOKUP(Table4[[#This Row],[iso_code]],iso_code!G:H,2,FALSE)</f>
        <v>Uganda</v>
      </c>
    </row>
    <row r="155" spans="1:4">
      <c r="A155" s="18">
        <v>3</v>
      </c>
      <c r="B155" s="18" t="s">
        <v>757</v>
      </c>
      <c r="C155" s="62" t="str">
        <f>VLOOKUP(Table4[[#This Row],[iso_code]],iso_code!B:C,2,FALSE)</f>
        <v>ZMB</v>
      </c>
      <c r="D155" s="18" t="str">
        <f>VLOOKUP(Table4[[#This Row],[iso_code]],iso_code!G:H,2,FALSE)</f>
        <v>Zambia</v>
      </c>
    </row>
    <row r="156" spans="1:4">
      <c r="A156" s="18">
        <v>3</v>
      </c>
      <c r="B156" s="18" t="s">
        <v>2304</v>
      </c>
      <c r="C156" s="62" t="str">
        <f>VLOOKUP(Table4[[#This Row],[iso_code]],iso_code!B:C,2,FALSE)</f>
        <v>ZWE</v>
      </c>
      <c r="D156" s="18" t="str">
        <f>VLOOKUP(Table4[[#This Row],[iso_code]],iso_code!G:H,2,FALSE)</f>
        <v>Zimbabwe</v>
      </c>
    </row>
    <row r="157" spans="1:4">
      <c r="A157" s="18">
        <v>4</v>
      </c>
      <c r="B157" s="58" t="s">
        <v>811</v>
      </c>
      <c r="C157" s="62" t="str">
        <f>VLOOKUP(Table4[[#This Row],[iso_code]],iso_code!B:C,2,FALSE)</f>
        <v>DZA</v>
      </c>
      <c r="D157" s="18" t="str">
        <f>VLOOKUP(Table4[[#This Row],[iso_code]],iso_code!G:H,2,FALSE)</f>
        <v>Algeria</v>
      </c>
    </row>
    <row r="158" spans="1:4">
      <c r="A158" s="18">
        <v>4</v>
      </c>
      <c r="B158" s="58" t="s">
        <v>2278</v>
      </c>
      <c r="C158" s="62" t="str">
        <f>VLOOKUP(Table4[[#This Row],[iso_code]],iso_code!B:C,2,FALSE)</f>
        <v>AGO</v>
      </c>
      <c r="D158" s="18" t="str">
        <f>VLOOKUP(Table4[[#This Row],[iso_code]],iso_code!G:H,2,FALSE)</f>
        <v>Angola</v>
      </c>
    </row>
    <row r="159" spans="1:4">
      <c r="A159" s="18">
        <v>4</v>
      </c>
      <c r="B159" s="58" t="s">
        <v>2279</v>
      </c>
      <c r="C159" s="62" t="str">
        <f>VLOOKUP(Table4[[#This Row],[iso_code]],iso_code!B:C,2,FALSE)</f>
        <v>BEN</v>
      </c>
      <c r="D159" s="18" t="str">
        <f>VLOOKUP(Table4[[#This Row],[iso_code]],iso_code!G:H,2,FALSE)</f>
        <v>Benin</v>
      </c>
    </row>
    <row r="160" spans="1:4">
      <c r="A160" s="18">
        <v>4</v>
      </c>
      <c r="B160" s="58" t="s">
        <v>1877</v>
      </c>
      <c r="C160" s="62" t="str">
        <f>VLOOKUP(Table4[[#This Row],[iso_code]],iso_code!B:C,2,FALSE)</f>
        <v>BWA</v>
      </c>
      <c r="D160" s="18" t="str">
        <f>VLOOKUP(Table4[[#This Row],[iso_code]],iso_code!G:H,2,FALSE)</f>
        <v>Botswana</v>
      </c>
    </row>
    <row r="161" spans="1:4">
      <c r="A161" s="18">
        <v>4</v>
      </c>
      <c r="B161" s="58" t="s">
        <v>2280</v>
      </c>
      <c r="C161" s="62" t="str">
        <f>VLOOKUP(Table4[[#This Row],[iso_code]],iso_code!B:C,2,FALSE)</f>
        <v>BFA</v>
      </c>
      <c r="D161" s="18" t="str">
        <f>VLOOKUP(Table4[[#This Row],[iso_code]],iso_code!G:H,2,FALSE)</f>
        <v>Burkina Faso</v>
      </c>
    </row>
    <row r="162" spans="1:4">
      <c r="A162" s="18">
        <v>4</v>
      </c>
      <c r="B162" s="58" t="s">
        <v>2281</v>
      </c>
      <c r="C162" s="62" t="str">
        <f>VLOOKUP(Table4[[#This Row],[iso_code]],iso_code!B:C,2,FALSE)</f>
        <v>BDI</v>
      </c>
      <c r="D162" s="18" t="str">
        <f>VLOOKUP(Table4[[#This Row],[iso_code]],iso_code!G:H,2,FALSE)</f>
        <v>Burundi</v>
      </c>
    </row>
    <row r="163" spans="1:4">
      <c r="A163" s="18">
        <v>4</v>
      </c>
      <c r="B163" s="58" t="s">
        <v>1678</v>
      </c>
      <c r="C163" s="62" t="str">
        <f>VLOOKUP(Table4[[#This Row],[iso_code]],iso_code!B:C,2,FALSE)</f>
        <v>CPV</v>
      </c>
      <c r="D163" s="18" t="str">
        <f>VLOOKUP(Table4[[#This Row],[iso_code]],iso_code!G:H,2,FALSE)</f>
        <v>Cabo Verde</v>
      </c>
    </row>
    <row r="164" spans="1:4">
      <c r="A164" s="18">
        <v>4</v>
      </c>
      <c r="B164" s="58" t="s">
        <v>290</v>
      </c>
      <c r="C164" s="62" t="str">
        <f>VLOOKUP(Table4[[#This Row],[iso_code]],iso_code!B:C,2,FALSE)</f>
        <v>CMR</v>
      </c>
      <c r="D164" s="18" t="str">
        <f>VLOOKUP(Table4[[#This Row],[iso_code]],iso_code!G:H,2,FALSE)</f>
        <v>Cameroon</v>
      </c>
    </row>
    <row r="165" spans="1:4">
      <c r="A165" s="18">
        <v>4</v>
      </c>
      <c r="B165" s="58" t="s">
        <v>1711</v>
      </c>
      <c r="C165" s="62" t="str">
        <f>VLOOKUP(Table4[[#This Row],[iso_code]],iso_code!B:C,2,FALSE)</f>
        <v>CAF</v>
      </c>
      <c r="D165" s="18" t="str">
        <f>VLOOKUP(Table4[[#This Row],[iso_code]],iso_code!G:H,2,FALSE)</f>
        <v>Central African Republic (the)</v>
      </c>
    </row>
    <row r="166" spans="1:4">
      <c r="A166" s="18">
        <v>4</v>
      </c>
      <c r="B166" s="58" t="s">
        <v>2282</v>
      </c>
      <c r="C166" s="62" t="str">
        <f>VLOOKUP(Table4[[#This Row],[iso_code]],iso_code!B:C,2,FALSE)</f>
        <v>TCD</v>
      </c>
      <c r="D166" s="18" t="str">
        <f>VLOOKUP(Table4[[#This Row],[iso_code]],iso_code!G:H,2,FALSE)</f>
        <v>Chad</v>
      </c>
    </row>
    <row r="167" spans="1:4">
      <c r="A167" s="18">
        <v>4</v>
      </c>
      <c r="B167" s="58" t="s">
        <v>2283</v>
      </c>
      <c r="C167" s="62" t="str">
        <f>VLOOKUP(Table4[[#This Row],[iso_code]],iso_code!B:C,2,FALSE)</f>
        <v>COM</v>
      </c>
      <c r="D167" s="18" t="str">
        <f>VLOOKUP(Table4[[#This Row],[iso_code]],iso_code!G:H,2,FALSE)</f>
        <v>Comoros (the)</v>
      </c>
    </row>
    <row r="168" spans="1:4">
      <c r="A168" s="18">
        <v>4</v>
      </c>
      <c r="B168" s="58" t="s">
        <v>2075</v>
      </c>
      <c r="C168" s="62" t="str">
        <f>VLOOKUP(Table4[[#This Row],[iso_code]],iso_code!B:C,2,FALSE)</f>
        <v>COD</v>
      </c>
      <c r="D168" s="18" t="str">
        <f>VLOOKUP(Table4[[#This Row],[iso_code]],iso_code!G:H,2,FALSE)</f>
        <v>Congo (the Democratic Republic of the)</v>
      </c>
    </row>
    <row r="169" spans="1:4">
      <c r="A169" s="18">
        <v>4</v>
      </c>
      <c r="B169" s="58" t="s">
        <v>2284</v>
      </c>
      <c r="C169" s="62" t="str">
        <f>VLOOKUP(Table4[[#This Row],[iso_code]],iso_code!B:C,2,FALSE)</f>
        <v>COG</v>
      </c>
      <c r="D169" s="18" t="str">
        <f>VLOOKUP(Table4[[#This Row],[iso_code]],iso_code!G:H,2,FALSE)</f>
        <v>Congo (the)</v>
      </c>
    </row>
    <row r="170" spans="1:4">
      <c r="A170" s="18">
        <v>4</v>
      </c>
      <c r="B170" s="58" t="s">
        <v>2285</v>
      </c>
      <c r="C170" s="62" t="str">
        <f>VLOOKUP(Table4[[#This Row],[iso_code]],iso_code!B:C,2,FALSE)</f>
        <v>DJI</v>
      </c>
      <c r="D170" s="18" t="str">
        <f>VLOOKUP(Table4[[#This Row],[iso_code]],iso_code!G:H,2,FALSE)</f>
        <v>Djibouti</v>
      </c>
    </row>
    <row r="171" spans="1:4">
      <c r="A171" s="18">
        <v>4</v>
      </c>
      <c r="B171" s="58" t="s">
        <v>873</v>
      </c>
      <c r="C171" s="62" t="str">
        <f>VLOOKUP(Table4[[#This Row],[iso_code]],iso_code!B:C,2,FALSE)</f>
        <v>EGY</v>
      </c>
      <c r="D171" s="18" t="str">
        <f>VLOOKUP(Table4[[#This Row],[iso_code]],iso_code!G:H,2,FALSE)</f>
        <v>Egypt</v>
      </c>
    </row>
    <row r="172" spans="1:4">
      <c r="A172" s="18">
        <v>4</v>
      </c>
      <c r="B172" s="58" t="s">
        <v>2286</v>
      </c>
      <c r="C172" s="62" t="str">
        <f>VLOOKUP(Table4[[#This Row],[iso_code]],iso_code!B:C,2,FALSE)</f>
        <v>GNQ</v>
      </c>
      <c r="D172" s="18" t="str">
        <f>VLOOKUP(Table4[[#This Row],[iso_code]],iso_code!G:H,2,FALSE)</f>
        <v>Equatorial Guinea</v>
      </c>
    </row>
    <row r="173" spans="1:4">
      <c r="A173" s="18">
        <v>4</v>
      </c>
      <c r="B173" s="58" t="s">
        <v>2287</v>
      </c>
      <c r="C173" s="62" t="str">
        <f>VLOOKUP(Table4[[#This Row],[iso_code]],iso_code!B:C,2,FALSE)</f>
        <v>ERI</v>
      </c>
      <c r="D173" s="18" t="str">
        <f>VLOOKUP(Table4[[#This Row],[iso_code]],iso_code!G:H,2,FALSE)</f>
        <v>Eritrea</v>
      </c>
    </row>
    <row r="174" spans="1:4">
      <c r="A174" s="18">
        <v>4</v>
      </c>
      <c r="B174" s="58" t="s">
        <v>2303</v>
      </c>
      <c r="C174" s="62" t="str">
        <f>VLOOKUP(Table4[[#This Row],[iso_code]],iso_code!B:C,2,FALSE)</f>
        <v>SWZ</v>
      </c>
      <c r="D174" s="18" t="str">
        <f>VLOOKUP(Table4[[#This Row],[iso_code]],iso_code!G:H,2,FALSE)</f>
        <v>Eswatini</v>
      </c>
    </row>
    <row r="175" spans="1:4">
      <c r="A175" s="18">
        <v>4</v>
      </c>
      <c r="B175" s="58" t="s">
        <v>199</v>
      </c>
      <c r="C175" s="62" t="str">
        <f>VLOOKUP(Table4[[#This Row],[iso_code]],iso_code!B:C,2,FALSE)</f>
        <v>ETH</v>
      </c>
      <c r="D175" s="18" t="str">
        <f>VLOOKUP(Table4[[#This Row],[iso_code]],iso_code!G:H,2,FALSE)</f>
        <v>Ethiopia</v>
      </c>
    </row>
    <row r="176" spans="1:4">
      <c r="A176" s="18">
        <v>4</v>
      </c>
      <c r="B176" s="58" t="s">
        <v>2288</v>
      </c>
      <c r="C176" s="62" t="str">
        <f>VLOOKUP(Table4[[#This Row],[iso_code]],iso_code!B:C,2,FALSE)</f>
        <v>GAB</v>
      </c>
      <c r="D176" s="18" t="str">
        <f>VLOOKUP(Table4[[#This Row],[iso_code]],iso_code!G:H,2,FALSE)</f>
        <v>Gabon</v>
      </c>
    </row>
    <row r="177" spans="1:4">
      <c r="A177" s="18">
        <v>4</v>
      </c>
      <c r="B177" s="58" t="s">
        <v>2289</v>
      </c>
      <c r="C177" s="62" t="str">
        <f>VLOOKUP(Table4[[#This Row],[iso_code]],iso_code!B:C,2,FALSE)</f>
        <v>GMB</v>
      </c>
      <c r="D177" s="18" t="str">
        <f>VLOOKUP(Table4[[#This Row],[iso_code]],iso_code!G:H,2,FALSE)</f>
        <v>Gambia (the)</v>
      </c>
    </row>
    <row r="178" spans="1:4">
      <c r="A178" s="18">
        <v>4</v>
      </c>
      <c r="B178" s="58" t="s">
        <v>255</v>
      </c>
      <c r="C178" s="62" t="str">
        <f>VLOOKUP(Table4[[#This Row],[iso_code]],iso_code!B:C,2,FALSE)</f>
        <v>GHA</v>
      </c>
      <c r="D178" s="18" t="str">
        <f>VLOOKUP(Table4[[#This Row],[iso_code]],iso_code!G:H,2,FALSE)</f>
        <v>Ghana</v>
      </c>
    </row>
    <row r="179" spans="1:4">
      <c r="A179" s="18">
        <v>4</v>
      </c>
      <c r="B179" s="58" t="s">
        <v>2290</v>
      </c>
      <c r="C179" s="62" t="str">
        <f>VLOOKUP(Table4[[#This Row],[iso_code]],iso_code!B:C,2,FALSE)</f>
        <v>GIN</v>
      </c>
      <c r="D179" s="18" t="str">
        <f>VLOOKUP(Table4[[#This Row],[iso_code]],iso_code!G:H,2,FALSE)</f>
        <v>Guinea</v>
      </c>
    </row>
    <row r="180" spans="1:4">
      <c r="A180" s="18">
        <v>4</v>
      </c>
      <c r="B180" s="58" t="s">
        <v>2291</v>
      </c>
      <c r="C180" s="62" t="str">
        <f>VLOOKUP(Table4[[#This Row],[iso_code]],iso_code!B:C,2,FALSE)</f>
        <v>GNB</v>
      </c>
      <c r="D180" s="18" t="str">
        <f>VLOOKUP(Table4[[#This Row],[iso_code]],iso_code!G:H,2,FALSE)</f>
        <v>Guinea-Bissau</v>
      </c>
    </row>
    <row r="181" spans="1:4">
      <c r="A181" s="18">
        <v>4</v>
      </c>
      <c r="B181" s="58" t="s">
        <v>2292</v>
      </c>
      <c r="C181" s="62" t="str">
        <f>VLOOKUP(Table4[[#This Row],[iso_code]],iso_code!B:C,2,FALSE)</f>
        <v>CIV</v>
      </c>
      <c r="D181" s="18" t="str">
        <f>VLOOKUP(Table4[[#This Row],[iso_code]],iso_code!G:H,2,FALSE)</f>
        <v>Côte d'Ivoire</v>
      </c>
    </row>
    <row r="182" spans="1:4">
      <c r="A182" s="18">
        <v>4</v>
      </c>
      <c r="B182" s="58" t="s">
        <v>433</v>
      </c>
      <c r="C182" s="62" t="str">
        <f>VLOOKUP(Table4[[#This Row],[iso_code]],iso_code!B:C,2,FALSE)</f>
        <v>KEN</v>
      </c>
      <c r="D182" s="18" t="str">
        <f>VLOOKUP(Table4[[#This Row],[iso_code]],iso_code!G:H,2,FALSE)</f>
        <v>Kenya</v>
      </c>
    </row>
    <row r="183" spans="1:4">
      <c r="A183" s="18">
        <v>4</v>
      </c>
      <c r="B183" s="58" t="s">
        <v>2293</v>
      </c>
      <c r="C183" s="62" t="str">
        <f>VLOOKUP(Table4[[#This Row],[iso_code]],iso_code!B:C,2,FALSE)</f>
        <v>LSO</v>
      </c>
      <c r="D183" s="18" t="str">
        <f>VLOOKUP(Table4[[#This Row],[iso_code]],iso_code!G:H,2,FALSE)</f>
        <v>Lesotho</v>
      </c>
    </row>
    <row r="184" spans="1:4">
      <c r="A184" s="18">
        <v>4</v>
      </c>
      <c r="B184" s="58" t="s">
        <v>2294</v>
      </c>
      <c r="C184" s="62" t="str">
        <f>VLOOKUP(Table4[[#This Row],[iso_code]],iso_code!B:C,2,FALSE)</f>
        <v>LBR</v>
      </c>
      <c r="D184" s="18" t="str">
        <f>VLOOKUP(Table4[[#This Row],[iso_code]],iso_code!G:H,2,FALSE)</f>
        <v>Liberia</v>
      </c>
    </row>
    <row r="185" spans="1:4">
      <c r="A185" s="18">
        <v>4</v>
      </c>
      <c r="B185" s="58" t="s">
        <v>2043</v>
      </c>
      <c r="C185" s="62" t="str">
        <f>VLOOKUP(Table4[[#This Row],[iso_code]],iso_code!B:C,2,FALSE)</f>
        <v>LBY</v>
      </c>
      <c r="D185" s="18" t="str">
        <f>VLOOKUP(Table4[[#This Row],[iso_code]],iso_code!G:H,2,FALSE)</f>
        <v>Libya</v>
      </c>
    </row>
    <row r="186" spans="1:4">
      <c r="A186" s="18">
        <v>4</v>
      </c>
      <c r="B186" s="58" t="s">
        <v>2295</v>
      </c>
      <c r="C186" s="62" t="str">
        <f>VLOOKUP(Table4[[#This Row],[iso_code]],iso_code!B:C,2,FALSE)</f>
        <v>MDG</v>
      </c>
      <c r="D186" s="18" t="str">
        <f>VLOOKUP(Table4[[#This Row],[iso_code]],iso_code!G:H,2,FALSE)</f>
        <v>Madagascar</v>
      </c>
    </row>
    <row r="187" spans="1:4">
      <c r="A187" s="18">
        <v>4</v>
      </c>
      <c r="B187" s="58" t="s">
        <v>1190</v>
      </c>
      <c r="C187" s="62" t="str">
        <f>VLOOKUP(Table4[[#This Row],[iso_code]],iso_code!B:C,2,FALSE)</f>
        <v>MWI</v>
      </c>
      <c r="D187" s="18" t="str">
        <f>VLOOKUP(Table4[[#This Row],[iso_code]],iso_code!G:H,2,FALSE)</f>
        <v>Malawi</v>
      </c>
    </row>
    <row r="188" spans="1:4">
      <c r="A188" s="18">
        <v>4</v>
      </c>
      <c r="B188" s="58" t="s">
        <v>2296</v>
      </c>
      <c r="C188" s="62" t="str">
        <f>VLOOKUP(Table4[[#This Row],[iso_code]],iso_code!B:C,2,FALSE)</f>
        <v>MLI</v>
      </c>
      <c r="D188" s="18" t="str">
        <f>VLOOKUP(Table4[[#This Row],[iso_code]],iso_code!G:H,2,FALSE)</f>
        <v>Mali</v>
      </c>
    </row>
    <row r="189" spans="1:4">
      <c r="A189" s="18">
        <v>4</v>
      </c>
      <c r="B189" s="58" t="s">
        <v>2161</v>
      </c>
      <c r="C189" s="62" t="str">
        <f>VLOOKUP(Table4[[#This Row],[iso_code]],iso_code!B:C,2,FALSE)</f>
        <v>MRT</v>
      </c>
      <c r="D189" s="18" t="str">
        <f>VLOOKUP(Table4[[#This Row],[iso_code]],iso_code!G:H,2,FALSE)</f>
        <v>Mauritania</v>
      </c>
    </row>
    <row r="190" spans="1:4">
      <c r="A190" s="18">
        <v>4</v>
      </c>
      <c r="B190" s="58" t="s">
        <v>995</v>
      </c>
      <c r="C190" s="62" t="str">
        <f>VLOOKUP(Table4[[#This Row],[iso_code]],iso_code!B:C,2,FALSE)</f>
        <v>MUS</v>
      </c>
      <c r="D190" s="18" t="str">
        <f>VLOOKUP(Table4[[#This Row],[iso_code]],iso_code!G:H,2,FALSE)</f>
        <v>Mauritius</v>
      </c>
    </row>
    <row r="191" spans="1:4">
      <c r="A191" s="18">
        <v>4</v>
      </c>
      <c r="B191" s="58" t="s">
        <v>518</v>
      </c>
      <c r="C191" s="62" t="str">
        <f>VLOOKUP(Table4[[#This Row],[iso_code]],iso_code!B:C,2,FALSE)</f>
        <v>MAR</v>
      </c>
      <c r="D191" s="18" t="str">
        <f>VLOOKUP(Table4[[#This Row],[iso_code]],iso_code!G:H,2,FALSE)</f>
        <v>Morocco</v>
      </c>
    </row>
    <row r="192" spans="1:4">
      <c r="A192" s="18">
        <v>4</v>
      </c>
      <c r="B192" s="58" t="s">
        <v>1496</v>
      </c>
      <c r="C192" s="62" t="str">
        <f>VLOOKUP(Table4[[#This Row],[iso_code]],iso_code!B:C,2,FALSE)</f>
        <v>MOZ</v>
      </c>
      <c r="D192" s="18" t="str">
        <f>VLOOKUP(Table4[[#This Row],[iso_code]],iso_code!G:H,2,FALSE)</f>
        <v>Mozambique</v>
      </c>
    </row>
    <row r="193" spans="1:4">
      <c r="A193" s="18">
        <v>4</v>
      </c>
      <c r="B193" s="58" t="s">
        <v>2121</v>
      </c>
      <c r="C193" s="62" t="str">
        <f>VLOOKUP(Table4[[#This Row],[iso_code]],iso_code!B:C,2,FALSE)</f>
        <v>NAM</v>
      </c>
      <c r="D193" s="18" t="str">
        <f>VLOOKUP(Table4[[#This Row],[iso_code]],iso_code!G:H,2,FALSE)</f>
        <v>Namibia</v>
      </c>
    </row>
    <row r="194" spans="1:4">
      <c r="A194" s="18">
        <v>4</v>
      </c>
      <c r="B194" s="58" t="s">
        <v>1030</v>
      </c>
      <c r="C194" s="62" t="str">
        <f>VLOOKUP(Table4[[#This Row],[iso_code]],iso_code!B:C,2,FALSE)</f>
        <v>NER</v>
      </c>
      <c r="D194" s="18" t="str">
        <f>VLOOKUP(Table4[[#This Row],[iso_code]],iso_code!G:H,2,FALSE)</f>
        <v>Niger (the)</v>
      </c>
    </row>
    <row r="195" spans="1:4">
      <c r="A195" s="18">
        <v>4</v>
      </c>
      <c r="B195" s="58" t="s">
        <v>1263</v>
      </c>
      <c r="C195" s="62" t="str">
        <f>VLOOKUP(Table4[[#This Row],[iso_code]],iso_code!B:C,2,FALSE)</f>
        <v>NGA</v>
      </c>
      <c r="D195" s="18" t="str">
        <f>VLOOKUP(Table4[[#This Row],[iso_code]],iso_code!G:H,2,FALSE)</f>
        <v>Nigeria</v>
      </c>
    </row>
    <row r="196" spans="1:4">
      <c r="A196" s="18">
        <v>4</v>
      </c>
      <c r="B196" s="58" t="s">
        <v>2297</v>
      </c>
      <c r="C196" s="62" t="str">
        <f>VLOOKUP(Table4[[#This Row],[iso_code]],iso_code!B:C,2,FALSE)</f>
        <v>RWA</v>
      </c>
      <c r="D196" s="18" t="str">
        <f>VLOOKUP(Table4[[#This Row],[iso_code]],iso_code!G:H,2,FALSE)</f>
        <v>Rwanda</v>
      </c>
    </row>
    <row r="197" spans="1:4">
      <c r="A197" s="18">
        <v>4</v>
      </c>
      <c r="B197" s="58" t="s">
        <v>2298</v>
      </c>
      <c r="C197" s="62" t="str">
        <f>VLOOKUP(Table4[[#This Row],[iso_code]],iso_code!B:C,2,FALSE)</f>
        <v>STP</v>
      </c>
      <c r="D197" s="18" t="str">
        <f>VLOOKUP(Table4[[#This Row],[iso_code]],iso_code!G:H,2,FALSE)</f>
        <v>Sao Tome and Principe</v>
      </c>
    </row>
    <row r="198" spans="1:4">
      <c r="A198" s="18">
        <v>4</v>
      </c>
      <c r="B198" s="58" t="s">
        <v>1736</v>
      </c>
      <c r="C198" s="62" t="str">
        <f>VLOOKUP(Table4[[#This Row],[iso_code]],iso_code!B:C,2,FALSE)</f>
        <v>SEN</v>
      </c>
      <c r="D198" s="18" t="str">
        <f>VLOOKUP(Table4[[#This Row],[iso_code]],iso_code!G:H,2,FALSE)</f>
        <v>Senegal</v>
      </c>
    </row>
    <row r="199" spans="1:4">
      <c r="A199" s="18">
        <v>4</v>
      </c>
      <c r="B199" s="58" t="s">
        <v>2299</v>
      </c>
      <c r="C199" s="62" t="str">
        <f>VLOOKUP(Table4[[#This Row],[iso_code]],iso_code!B:C,2,FALSE)</f>
        <v>SYC</v>
      </c>
      <c r="D199" s="18" t="str">
        <f>VLOOKUP(Table4[[#This Row],[iso_code]],iso_code!G:H,2,FALSE)</f>
        <v>Seychelles</v>
      </c>
    </row>
    <row r="200" spans="1:4">
      <c r="A200" s="18">
        <v>4</v>
      </c>
      <c r="B200" s="58" t="s">
        <v>2145</v>
      </c>
      <c r="C200" s="62" t="str">
        <f>VLOOKUP(Table4[[#This Row],[iso_code]],iso_code!B:C,2,FALSE)</f>
        <v>SLE</v>
      </c>
      <c r="D200" s="18" t="str">
        <f>VLOOKUP(Table4[[#This Row],[iso_code]],iso_code!G:H,2,FALSE)</f>
        <v>Sierra Leone</v>
      </c>
    </row>
    <row r="201" spans="1:4">
      <c r="A201" s="18">
        <v>4</v>
      </c>
      <c r="B201" s="58" t="s">
        <v>2300</v>
      </c>
      <c r="C201" s="62" t="str">
        <f>VLOOKUP(Table4[[#This Row],[iso_code]],iso_code!B:C,2,FALSE)</f>
        <v>SOM</v>
      </c>
      <c r="D201" s="18" t="str">
        <f>VLOOKUP(Table4[[#This Row],[iso_code]],iso_code!G:H,2,FALSE)</f>
        <v>Somalia</v>
      </c>
    </row>
    <row r="202" spans="1:4">
      <c r="A202" s="18">
        <v>4</v>
      </c>
      <c r="B202" s="58" t="s">
        <v>617</v>
      </c>
      <c r="C202" s="62" t="str">
        <f>VLOOKUP(Table4[[#This Row],[iso_code]],iso_code!B:C,2,FALSE)</f>
        <v>ZAF</v>
      </c>
      <c r="D202" s="18" t="str">
        <f>VLOOKUP(Table4[[#This Row],[iso_code]],iso_code!G:H,2,FALSE)</f>
        <v>South Africa</v>
      </c>
    </row>
    <row r="203" spans="1:4">
      <c r="A203" s="18">
        <v>4</v>
      </c>
      <c r="B203" s="58" t="s">
        <v>2301</v>
      </c>
      <c r="C203" s="62" t="str">
        <f>VLOOKUP(Table4[[#This Row],[iso_code]],iso_code!B:C,2,FALSE)</f>
        <v>SSD</v>
      </c>
      <c r="D203" s="18" t="str">
        <f>VLOOKUP(Table4[[#This Row],[iso_code]],iso_code!G:H,2,FALSE)</f>
        <v>South Sudan</v>
      </c>
    </row>
    <row r="204" spans="1:4">
      <c r="A204" s="18">
        <v>4</v>
      </c>
      <c r="B204" s="58" t="s">
        <v>2302</v>
      </c>
      <c r="C204" s="62" t="str">
        <f>VLOOKUP(Table4[[#This Row],[iso_code]],iso_code!B:C,2,FALSE)</f>
        <v>SDN</v>
      </c>
      <c r="D204" s="18" t="str">
        <f>VLOOKUP(Table4[[#This Row],[iso_code]],iso_code!G:H,2,FALSE)</f>
        <v>Sudan (the)</v>
      </c>
    </row>
    <row r="205" spans="1:4">
      <c r="A205" s="18">
        <v>4</v>
      </c>
      <c r="B205" s="58" t="s">
        <v>883</v>
      </c>
      <c r="C205" s="62" t="str">
        <f>VLOOKUP(Table4[[#This Row],[iso_code]],iso_code!B:C,2,FALSE)</f>
        <v>TZA</v>
      </c>
      <c r="D205" s="18" t="str">
        <f>VLOOKUP(Table4[[#This Row],[iso_code]],iso_code!G:H,2,FALSE)</f>
        <v>Tanzania, United Republic of</v>
      </c>
    </row>
    <row r="206" spans="1:4">
      <c r="A206" s="18">
        <v>4</v>
      </c>
      <c r="B206" s="58" t="s">
        <v>2067</v>
      </c>
      <c r="C206" s="62" t="str">
        <f>VLOOKUP(Table4[[#This Row],[iso_code]],iso_code!B:C,2,FALSE)</f>
        <v>TGO</v>
      </c>
      <c r="D206" s="18" t="str">
        <f>VLOOKUP(Table4[[#This Row],[iso_code]],iso_code!G:H,2,FALSE)</f>
        <v>Togo</v>
      </c>
    </row>
    <row r="207" spans="1:4">
      <c r="A207" s="18">
        <v>4</v>
      </c>
      <c r="B207" s="18" t="s">
        <v>977</v>
      </c>
      <c r="C207" s="62" t="str">
        <f>VLOOKUP(Table4[[#This Row],[iso_code]],iso_code!B:C,2,FALSE)</f>
        <v>TUN</v>
      </c>
      <c r="D207" s="18" t="str">
        <f>VLOOKUP(Table4[[#This Row],[iso_code]],iso_code!G:H,2,FALSE)</f>
        <v>Tunisia</v>
      </c>
    </row>
    <row r="208" spans="1:4">
      <c r="A208" s="18">
        <v>4</v>
      </c>
      <c r="B208" s="18" t="s">
        <v>1508</v>
      </c>
      <c r="C208" s="62" t="str">
        <f>VLOOKUP(Table4[[#This Row],[iso_code]],iso_code!B:C,2,FALSE)</f>
        <v>UGA</v>
      </c>
      <c r="D208" s="18" t="str">
        <f>VLOOKUP(Table4[[#This Row],[iso_code]],iso_code!G:H,2,FALSE)</f>
        <v>Uganda</v>
      </c>
    </row>
    <row r="209" spans="1:4">
      <c r="A209" s="18">
        <v>4</v>
      </c>
      <c r="B209" s="18" t="s">
        <v>757</v>
      </c>
      <c r="C209" s="62" t="str">
        <f>VLOOKUP(Table4[[#This Row],[iso_code]],iso_code!B:C,2,FALSE)</f>
        <v>ZMB</v>
      </c>
      <c r="D209" s="18" t="str">
        <f>VLOOKUP(Table4[[#This Row],[iso_code]],iso_code!G:H,2,FALSE)</f>
        <v>Zambia</v>
      </c>
    </row>
    <row r="210" spans="1:4">
      <c r="A210" s="18">
        <v>4</v>
      </c>
      <c r="B210" s="18" t="s">
        <v>2304</v>
      </c>
      <c r="C210" s="62" t="str">
        <f>VLOOKUP(Table4[[#This Row],[iso_code]],iso_code!B:C,2,FALSE)</f>
        <v>ZWE</v>
      </c>
      <c r="D210" s="18" t="str">
        <f>VLOOKUP(Table4[[#This Row],[iso_code]],iso_code!G:H,2,FALSE)</f>
        <v>Zimbabwe</v>
      </c>
    </row>
    <row r="211" spans="1:4">
      <c r="A211" s="18">
        <v>5</v>
      </c>
      <c r="B211" s="63" t="s">
        <v>2278</v>
      </c>
      <c r="C211" s="62" t="str">
        <f>VLOOKUP(Table4[[#This Row],[iso_code]],iso_code!B:C,2,FALSE)</f>
        <v>AGO</v>
      </c>
      <c r="D211" s="18" t="str">
        <f>VLOOKUP(Table4[[#This Row],[iso_code]],iso_code!G:H,2,FALSE)</f>
        <v>Angola</v>
      </c>
    </row>
    <row r="212" spans="1:4">
      <c r="A212" s="18">
        <v>5</v>
      </c>
      <c r="B212" s="63" t="s">
        <v>2280</v>
      </c>
      <c r="C212" s="62" t="str">
        <f>VLOOKUP(Table4[[#This Row],[iso_code]],iso_code!B:C,2,FALSE)</f>
        <v>BFA</v>
      </c>
      <c r="D212" s="18" t="str">
        <f>VLOOKUP(Table4[[#This Row],[iso_code]],iso_code!G:H,2,FALSE)</f>
        <v>Burkina Faso</v>
      </c>
    </row>
    <row r="213" spans="1:4">
      <c r="A213" s="18">
        <v>5</v>
      </c>
      <c r="B213" s="63" t="s">
        <v>2281</v>
      </c>
      <c r="C213" s="62" t="str">
        <f>VLOOKUP(Table4[[#This Row],[iso_code]],iso_code!B:C,2,FALSE)</f>
        <v>BDI</v>
      </c>
      <c r="D213" s="18" t="str">
        <f>VLOOKUP(Table4[[#This Row],[iso_code]],iso_code!G:H,2,FALSE)</f>
        <v>Burundi</v>
      </c>
    </row>
    <row r="214" spans="1:4">
      <c r="A214" s="18">
        <v>5</v>
      </c>
      <c r="B214" s="63" t="s">
        <v>2279</v>
      </c>
      <c r="C214" s="62" t="str">
        <f>VLOOKUP(Table4[[#This Row],[iso_code]],iso_code!B:C,2,FALSE)</f>
        <v>BEN</v>
      </c>
      <c r="D214" s="18" t="str">
        <f>VLOOKUP(Table4[[#This Row],[iso_code]],iso_code!G:H,2,FALSE)</f>
        <v>Benin</v>
      </c>
    </row>
    <row r="215" spans="1:4">
      <c r="A215" s="18">
        <v>5</v>
      </c>
      <c r="B215" s="63" t="s">
        <v>1877</v>
      </c>
      <c r="C215" s="62" t="str">
        <f>VLOOKUP(Table4[[#This Row],[iso_code]],iso_code!B:C,2,FALSE)</f>
        <v>BWA</v>
      </c>
      <c r="D215" s="18" t="str">
        <f>VLOOKUP(Table4[[#This Row],[iso_code]],iso_code!G:H,2,FALSE)</f>
        <v>Botswana</v>
      </c>
    </row>
    <row r="216" spans="1:4">
      <c r="A216" s="18">
        <v>5</v>
      </c>
      <c r="B216" s="63" t="s">
        <v>2075</v>
      </c>
      <c r="C216" s="62" t="str">
        <f>VLOOKUP(Table4[[#This Row],[iso_code]],iso_code!B:C,2,FALSE)</f>
        <v>COD</v>
      </c>
      <c r="D216" s="18" t="str">
        <f>VLOOKUP(Table4[[#This Row],[iso_code]],iso_code!G:H,2,FALSE)</f>
        <v>Congo (the Democratic Republic of the)</v>
      </c>
    </row>
    <row r="217" spans="1:4">
      <c r="A217" s="18">
        <v>5</v>
      </c>
      <c r="B217" s="63" t="s">
        <v>1711</v>
      </c>
      <c r="C217" s="62" t="str">
        <f>VLOOKUP(Table4[[#This Row],[iso_code]],iso_code!B:C,2,FALSE)</f>
        <v>CAF</v>
      </c>
      <c r="D217" s="18" t="str">
        <f>VLOOKUP(Table4[[#This Row],[iso_code]],iso_code!G:H,2,FALSE)</f>
        <v>Central African Republic (the)</v>
      </c>
    </row>
    <row r="218" spans="1:4">
      <c r="A218" s="18">
        <v>5</v>
      </c>
      <c r="B218" s="63" t="s">
        <v>2284</v>
      </c>
      <c r="C218" s="62" t="str">
        <f>VLOOKUP(Table4[[#This Row],[iso_code]],iso_code!B:C,2,FALSE)</f>
        <v>COG</v>
      </c>
      <c r="D218" s="18" t="str">
        <f>VLOOKUP(Table4[[#This Row],[iso_code]],iso_code!G:H,2,FALSE)</f>
        <v>Congo (the)</v>
      </c>
    </row>
    <row r="219" spans="1:4">
      <c r="A219" s="18">
        <v>5</v>
      </c>
      <c r="B219" s="63" t="s">
        <v>2292</v>
      </c>
      <c r="C219" s="62" t="str">
        <f>VLOOKUP(Table4[[#This Row],[iso_code]],iso_code!B:C,2,FALSE)</f>
        <v>CIV</v>
      </c>
      <c r="D219" s="18" t="str">
        <f>VLOOKUP(Table4[[#This Row],[iso_code]],iso_code!G:H,2,FALSE)</f>
        <v>Côte d'Ivoire</v>
      </c>
    </row>
    <row r="220" spans="1:4">
      <c r="A220" s="18">
        <v>5</v>
      </c>
      <c r="B220" s="63" t="s">
        <v>290</v>
      </c>
      <c r="C220" s="62" t="str">
        <f>VLOOKUP(Table4[[#This Row],[iso_code]],iso_code!B:C,2,FALSE)</f>
        <v>CMR</v>
      </c>
      <c r="D220" s="18" t="str">
        <f>VLOOKUP(Table4[[#This Row],[iso_code]],iso_code!G:H,2,FALSE)</f>
        <v>Cameroon</v>
      </c>
    </row>
    <row r="221" spans="1:4">
      <c r="A221" s="18">
        <v>5</v>
      </c>
      <c r="B221" s="63" t="s">
        <v>2285</v>
      </c>
      <c r="C221" s="62" t="str">
        <f>VLOOKUP(Table4[[#This Row],[iso_code]],iso_code!B:C,2,FALSE)</f>
        <v>DJI</v>
      </c>
      <c r="D221" s="18" t="str">
        <f>VLOOKUP(Table4[[#This Row],[iso_code]],iso_code!G:H,2,FALSE)</f>
        <v>Djibouti</v>
      </c>
    </row>
    <row r="222" spans="1:4">
      <c r="A222" s="18">
        <v>5</v>
      </c>
      <c r="B222" s="63" t="s">
        <v>811</v>
      </c>
      <c r="C222" s="62" t="str">
        <f>VLOOKUP(Table4[[#This Row],[iso_code]],iso_code!B:C,2,FALSE)</f>
        <v>DZA</v>
      </c>
      <c r="D222" s="18" t="str">
        <f>VLOOKUP(Table4[[#This Row],[iso_code]],iso_code!G:H,2,FALSE)</f>
        <v>Algeria</v>
      </c>
    </row>
    <row r="223" spans="1:4">
      <c r="A223" s="18">
        <v>5</v>
      </c>
      <c r="B223" s="63" t="s">
        <v>873</v>
      </c>
      <c r="C223" s="62" t="str">
        <f>VLOOKUP(Table4[[#This Row],[iso_code]],iso_code!B:C,2,FALSE)</f>
        <v>EGY</v>
      </c>
      <c r="D223" s="18" t="str">
        <f>VLOOKUP(Table4[[#This Row],[iso_code]],iso_code!G:H,2,FALSE)</f>
        <v>Egypt</v>
      </c>
    </row>
    <row r="224" spans="1:4">
      <c r="A224" s="18">
        <v>5</v>
      </c>
      <c r="B224" s="63" t="s">
        <v>2287</v>
      </c>
      <c r="C224" s="62" t="str">
        <f>VLOOKUP(Table4[[#This Row],[iso_code]],iso_code!B:C,2,FALSE)</f>
        <v>ERI</v>
      </c>
      <c r="D224" s="18" t="str">
        <f>VLOOKUP(Table4[[#This Row],[iso_code]],iso_code!G:H,2,FALSE)</f>
        <v>Eritrea</v>
      </c>
    </row>
    <row r="225" spans="1:4">
      <c r="A225" s="18">
        <v>5</v>
      </c>
      <c r="B225" s="63" t="s">
        <v>199</v>
      </c>
      <c r="C225" s="62" t="str">
        <f>VLOOKUP(Table4[[#This Row],[iso_code]],iso_code!B:C,2,FALSE)</f>
        <v>ETH</v>
      </c>
      <c r="D225" s="18" t="str">
        <f>VLOOKUP(Table4[[#This Row],[iso_code]],iso_code!G:H,2,FALSE)</f>
        <v>Ethiopia</v>
      </c>
    </row>
    <row r="226" spans="1:4">
      <c r="A226" s="18">
        <v>5</v>
      </c>
      <c r="B226" s="63" t="s">
        <v>2288</v>
      </c>
      <c r="C226" s="62" t="str">
        <f>VLOOKUP(Table4[[#This Row],[iso_code]],iso_code!B:C,2,FALSE)</f>
        <v>GAB</v>
      </c>
      <c r="D226" s="18" t="str">
        <f>VLOOKUP(Table4[[#This Row],[iso_code]],iso_code!G:H,2,FALSE)</f>
        <v>Gabon</v>
      </c>
    </row>
    <row r="227" spans="1:4">
      <c r="A227" s="18">
        <v>5</v>
      </c>
      <c r="B227" s="63" t="s">
        <v>255</v>
      </c>
      <c r="C227" s="62" t="str">
        <f>VLOOKUP(Table4[[#This Row],[iso_code]],iso_code!B:C,2,FALSE)</f>
        <v>GHA</v>
      </c>
      <c r="D227" s="18" t="str">
        <f>VLOOKUP(Table4[[#This Row],[iso_code]],iso_code!G:H,2,FALSE)</f>
        <v>Ghana</v>
      </c>
    </row>
    <row r="228" spans="1:4">
      <c r="A228" s="18">
        <v>5</v>
      </c>
      <c r="B228" s="63" t="s">
        <v>2289</v>
      </c>
      <c r="C228" s="62" t="str">
        <f>VLOOKUP(Table4[[#This Row],[iso_code]],iso_code!B:C,2,FALSE)</f>
        <v>GMB</v>
      </c>
      <c r="D228" s="18" t="str">
        <f>VLOOKUP(Table4[[#This Row],[iso_code]],iso_code!G:H,2,FALSE)</f>
        <v>Gambia (the)</v>
      </c>
    </row>
    <row r="229" spans="1:4">
      <c r="A229" s="18">
        <v>5</v>
      </c>
      <c r="B229" s="63" t="s">
        <v>2290</v>
      </c>
      <c r="C229" s="62" t="str">
        <f>VLOOKUP(Table4[[#This Row],[iso_code]],iso_code!B:C,2,FALSE)</f>
        <v>GIN</v>
      </c>
      <c r="D229" s="18" t="str">
        <f>VLOOKUP(Table4[[#This Row],[iso_code]],iso_code!G:H,2,FALSE)</f>
        <v>Guinea</v>
      </c>
    </row>
    <row r="230" spans="1:4">
      <c r="A230" s="18">
        <v>5</v>
      </c>
      <c r="B230" s="63" t="s">
        <v>2286</v>
      </c>
      <c r="C230" s="62" t="str">
        <f>VLOOKUP(Table4[[#This Row],[iso_code]],iso_code!B:C,2,FALSE)</f>
        <v>GNQ</v>
      </c>
      <c r="D230" s="18" t="str">
        <f>VLOOKUP(Table4[[#This Row],[iso_code]],iso_code!G:H,2,FALSE)</f>
        <v>Equatorial Guinea</v>
      </c>
    </row>
    <row r="231" spans="1:4">
      <c r="A231" s="18">
        <v>5</v>
      </c>
      <c r="B231" s="63" t="s">
        <v>2291</v>
      </c>
      <c r="C231" s="62" t="str">
        <f>VLOOKUP(Table4[[#This Row],[iso_code]],iso_code!B:C,2,FALSE)</f>
        <v>GNB</v>
      </c>
      <c r="D231" s="18" t="str">
        <f>VLOOKUP(Table4[[#This Row],[iso_code]],iso_code!G:H,2,FALSE)</f>
        <v>Guinea-Bissau</v>
      </c>
    </row>
    <row r="232" spans="1:4">
      <c r="A232" s="18">
        <v>5</v>
      </c>
      <c r="B232" s="63" t="s">
        <v>433</v>
      </c>
      <c r="C232" s="62" t="str">
        <f>VLOOKUP(Table4[[#This Row],[iso_code]],iso_code!B:C,2,FALSE)</f>
        <v>KEN</v>
      </c>
      <c r="D232" s="18" t="str">
        <f>VLOOKUP(Table4[[#This Row],[iso_code]],iso_code!G:H,2,FALSE)</f>
        <v>Kenya</v>
      </c>
    </row>
    <row r="233" spans="1:4">
      <c r="A233" s="18">
        <v>5</v>
      </c>
      <c r="B233" s="63" t="s">
        <v>2294</v>
      </c>
      <c r="C233" s="62" t="str">
        <f>VLOOKUP(Table4[[#This Row],[iso_code]],iso_code!B:C,2,FALSE)</f>
        <v>LBR</v>
      </c>
      <c r="D233" s="18" t="str">
        <f>VLOOKUP(Table4[[#This Row],[iso_code]],iso_code!G:H,2,FALSE)</f>
        <v>Liberia</v>
      </c>
    </row>
    <row r="234" spans="1:4">
      <c r="A234" s="18">
        <v>5</v>
      </c>
      <c r="B234" s="63" t="s">
        <v>2293</v>
      </c>
      <c r="C234" s="62" t="str">
        <f>VLOOKUP(Table4[[#This Row],[iso_code]],iso_code!B:C,2,FALSE)</f>
        <v>LSO</v>
      </c>
      <c r="D234" s="18" t="str">
        <f>VLOOKUP(Table4[[#This Row],[iso_code]],iso_code!G:H,2,FALSE)</f>
        <v>Lesotho</v>
      </c>
    </row>
    <row r="235" spans="1:4">
      <c r="A235" s="18">
        <v>5</v>
      </c>
      <c r="B235" s="63" t="s">
        <v>2043</v>
      </c>
      <c r="C235" s="62" t="str">
        <f>VLOOKUP(Table4[[#This Row],[iso_code]],iso_code!B:C,2,FALSE)</f>
        <v>LBY</v>
      </c>
      <c r="D235" s="18" t="str">
        <f>VLOOKUP(Table4[[#This Row],[iso_code]],iso_code!G:H,2,FALSE)</f>
        <v>Libya</v>
      </c>
    </row>
    <row r="236" spans="1:4">
      <c r="A236" s="18">
        <v>5</v>
      </c>
      <c r="B236" s="63" t="s">
        <v>518</v>
      </c>
      <c r="C236" s="62" t="str">
        <f>VLOOKUP(Table4[[#This Row],[iso_code]],iso_code!B:C,2,FALSE)</f>
        <v>MAR</v>
      </c>
      <c r="D236" s="18" t="str">
        <f>VLOOKUP(Table4[[#This Row],[iso_code]],iso_code!G:H,2,FALSE)</f>
        <v>Morocco</v>
      </c>
    </row>
    <row r="237" spans="1:4">
      <c r="A237" s="18">
        <v>5</v>
      </c>
      <c r="B237" s="63" t="s">
        <v>2296</v>
      </c>
      <c r="C237" s="62" t="str">
        <f>VLOOKUP(Table4[[#This Row],[iso_code]],iso_code!B:C,2,FALSE)</f>
        <v>MLI</v>
      </c>
      <c r="D237" s="18" t="str">
        <f>VLOOKUP(Table4[[#This Row],[iso_code]],iso_code!G:H,2,FALSE)</f>
        <v>Mali</v>
      </c>
    </row>
    <row r="238" spans="1:4">
      <c r="A238" s="18">
        <v>5</v>
      </c>
      <c r="B238" s="63" t="s">
        <v>2161</v>
      </c>
      <c r="C238" s="62" t="str">
        <f>VLOOKUP(Table4[[#This Row],[iso_code]],iso_code!B:C,2,FALSE)</f>
        <v>MRT</v>
      </c>
      <c r="D238" s="18" t="str">
        <f>VLOOKUP(Table4[[#This Row],[iso_code]],iso_code!G:H,2,FALSE)</f>
        <v>Mauritania</v>
      </c>
    </row>
    <row r="239" spans="1:4">
      <c r="A239" s="18">
        <v>5</v>
      </c>
      <c r="B239" s="63" t="s">
        <v>1190</v>
      </c>
      <c r="C239" s="62" t="str">
        <f>VLOOKUP(Table4[[#This Row],[iso_code]],iso_code!B:C,2,FALSE)</f>
        <v>MWI</v>
      </c>
      <c r="D239" s="18" t="str">
        <f>VLOOKUP(Table4[[#This Row],[iso_code]],iso_code!G:H,2,FALSE)</f>
        <v>Malawi</v>
      </c>
    </row>
    <row r="240" spans="1:4">
      <c r="A240" s="18">
        <v>5</v>
      </c>
      <c r="B240" s="63" t="s">
        <v>1496</v>
      </c>
      <c r="C240" s="62" t="str">
        <f>VLOOKUP(Table4[[#This Row],[iso_code]],iso_code!B:C,2,FALSE)</f>
        <v>MOZ</v>
      </c>
      <c r="D240" s="18" t="str">
        <f>VLOOKUP(Table4[[#This Row],[iso_code]],iso_code!G:H,2,FALSE)</f>
        <v>Mozambique</v>
      </c>
    </row>
    <row r="241" spans="1:4">
      <c r="A241" s="18">
        <v>5</v>
      </c>
      <c r="B241" s="63" t="s">
        <v>2121</v>
      </c>
      <c r="C241" s="62" t="str">
        <f>VLOOKUP(Table4[[#This Row],[iso_code]],iso_code!B:C,2,FALSE)</f>
        <v>NAM</v>
      </c>
      <c r="D241" s="18" t="str">
        <f>VLOOKUP(Table4[[#This Row],[iso_code]],iso_code!G:H,2,FALSE)</f>
        <v>Namibia</v>
      </c>
    </row>
    <row r="242" spans="1:4">
      <c r="A242" s="18">
        <v>5</v>
      </c>
      <c r="B242" s="63" t="s">
        <v>1030</v>
      </c>
      <c r="C242" s="62" t="str">
        <f>VLOOKUP(Table4[[#This Row],[iso_code]],iso_code!B:C,2,FALSE)</f>
        <v>NER</v>
      </c>
      <c r="D242" s="18" t="str">
        <f>VLOOKUP(Table4[[#This Row],[iso_code]],iso_code!G:H,2,FALSE)</f>
        <v>Niger (the)</v>
      </c>
    </row>
    <row r="243" spans="1:4">
      <c r="A243" s="18">
        <v>5</v>
      </c>
      <c r="B243" s="63" t="s">
        <v>1263</v>
      </c>
      <c r="C243" s="62" t="str">
        <f>VLOOKUP(Table4[[#This Row],[iso_code]],iso_code!B:C,2,FALSE)</f>
        <v>NGA</v>
      </c>
      <c r="D243" s="18" t="str">
        <f>VLOOKUP(Table4[[#This Row],[iso_code]],iso_code!G:H,2,FALSE)</f>
        <v>Nigeria</v>
      </c>
    </row>
    <row r="244" spans="1:4">
      <c r="A244" s="18">
        <v>5</v>
      </c>
      <c r="B244" s="63" t="s">
        <v>2297</v>
      </c>
      <c r="C244" s="62" t="str">
        <f>VLOOKUP(Table4[[#This Row],[iso_code]],iso_code!B:C,2,FALSE)</f>
        <v>RWA</v>
      </c>
      <c r="D244" s="18" t="str">
        <f>VLOOKUP(Table4[[#This Row],[iso_code]],iso_code!G:H,2,FALSE)</f>
        <v>Rwanda</v>
      </c>
    </row>
    <row r="245" spans="1:4">
      <c r="A245" s="18">
        <v>5</v>
      </c>
      <c r="B245" s="63" t="s">
        <v>2302</v>
      </c>
      <c r="C245" s="62" t="str">
        <f>VLOOKUP(Table4[[#This Row],[iso_code]],iso_code!B:C,2,FALSE)</f>
        <v>SDN</v>
      </c>
      <c r="D245" s="18" t="str">
        <f>VLOOKUP(Table4[[#This Row],[iso_code]],iso_code!G:H,2,FALSE)</f>
        <v>Sudan (the)</v>
      </c>
    </row>
    <row r="246" spans="1:4">
      <c r="A246" s="18">
        <v>5</v>
      </c>
      <c r="B246" s="63" t="s">
        <v>2145</v>
      </c>
      <c r="C246" s="62" t="str">
        <f>VLOOKUP(Table4[[#This Row],[iso_code]],iso_code!B:C,2,FALSE)</f>
        <v>SLE</v>
      </c>
      <c r="D246" s="18" t="str">
        <f>VLOOKUP(Table4[[#This Row],[iso_code]],iso_code!G:H,2,FALSE)</f>
        <v>Sierra Leone</v>
      </c>
    </row>
    <row r="247" spans="1:4">
      <c r="A247" s="18">
        <v>5</v>
      </c>
      <c r="B247" s="63" t="s">
        <v>1736</v>
      </c>
      <c r="C247" s="62" t="str">
        <f>VLOOKUP(Table4[[#This Row],[iso_code]],iso_code!B:C,2,FALSE)</f>
        <v>SEN</v>
      </c>
      <c r="D247" s="18" t="str">
        <f>VLOOKUP(Table4[[#This Row],[iso_code]],iso_code!G:H,2,FALSE)</f>
        <v>Senegal</v>
      </c>
    </row>
    <row r="248" spans="1:4">
      <c r="A248" s="18">
        <v>5</v>
      </c>
      <c r="B248" s="63" t="s">
        <v>2300</v>
      </c>
      <c r="C248" s="62" t="str">
        <f>VLOOKUP(Table4[[#This Row],[iso_code]],iso_code!B:C,2,FALSE)</f>
        <v>SOM</v>
      </c>
      <c r="D248" s="18" t="str">
        <f>VLOOKUP(Table4[[#This Row],[iso_code]],iso_code!G:H,2,FALSE)</f>
        <v>Somalia</v>
      </c>
    </row>
    <row r="249" spans="1:4">
      <c r="A249" s="18">
        <v>5</v>
      </c>
      <c r="B249" s="63" t="s">
        <v>2303</v>
      </c>
      <c r="C249" s="62" t="str">
        <f>VLOOKUP(Table4[[#This Row],[iso_code]],iso_code!B:C,2,FALSE)</f>
        <v>SWZ</v>
      </c>
      <c r="D249" s="18" t="str">
        <f>VLOOKUP(Table4[[#This Row],[iso_code]],iso_code!G:H,2,FALSE)</f>
        <v>Eswatini</v>
      </c>
    </row>
    <row r="250" spans="1:4">
      <c r="A250" s="18">
        <v>5</v>
      </c>
      <c r="B250" s="63" t="s">
        <v>2282</v>
      </c>
      <c r="C250" s="62" t="str">
        <f>VLOOKUP(Table4[[#This Row],[iso_code]],iso_code!B:C,2,FALSE)</f>
        <v>TCD</v>
      </c>
      <c r="D250" s="18" t="str">
        <f>VLOOKUP(Table4[[#This Row],[iso_code]],iso_code!G:H,2,FALSE)</f>
        <v>Chad</v>
      </c>
    </row>
    <row r="251" spans="1:4">
      <c r="A251" s="18">
        <v>5</v>
      </c>
      <c r="B251" s="63" t="s">
        <v>2067</v>
      </c>
      <c r="C251" s="62" t="str">
        <f>VLOOKUP(Table4[[#This Row],[iso_code]],iso_code!B:C,2,FALSE)</f>
        <v>TGO</v>
      </c>
      <c r="D251" s="18" t="str">
        <f>VLOOKUP(Table4[[#This Row],[iso_code]],iso_code!G:H,2,FALSE)</f>
        <v>Togo</v>
      </c>
    </row>
    <row r="252" spans="1:4">
      <c r="A252" s="18">
        <v>5</v>
      </c>
      <c r="B252" s="63" t="s">
        <v>977</v>
      </c>
      <c r="C252" s="62" t="str">
        <f>VLOOKUP(Table4[[#This Row],[iso_code]],iso_code!B:C,2,FALSE)</f>
        <v>TUN</v>
      </c>
      <c r="D252" s="18" t="str">
        <f>VLOOKUP(Table4[[#This Row],[iso_code]],iso_code!G:H,2,FALSE)</f>
        <v>Tunisia</v>
      </c>
    </row>
    <row r="253" spans="1:4">
      <c r="A253" s="18">
        <v>5</v>
      </c>
      <c r="B253" s="63" t="s">
        <v>883</v>
      </c>
      <c r="C253" s="62" t="str">
        <f>VLOOKUP(Table4[[#This Row],[iso_code]],iso_code!B:C,2,FALSE)</f>
        <v>TZA</v>
      </c>
      <c r="D253" s="18" t="str">
        <f>VLOOKUP(Table4[[#This Row],[iso_code]],iso_code!G:H,2,FALSE)</f>
        <v>Tanzania, United Republic of</v>
      </c>
    </row>
    <row r="254" spans="1:4">
      <c r="A254" s="18">
        <v>5</v>
      </c>
      <c r="B254" s="63" t="s">
        <v>1508</v>
      </c>
      <c r="C254" s="62" t="str">
        <f>VLOOKUP(Table4[[#This Row],[iso_code]],iso_code!B:C,2,FALSE)</f>
        <v>UGA</v>
      </c>
      <c r="D254" s="18" t="str">
        <f>VLOOKUP(Table4[[#This Row],[iso_code]],iso_code!G:H,2,FALSE)</f>
        <v>Uganda</v>
      </c>
    </row>
    <row r="255" spans="1:4">
      <c r="A255" s="18">
        <v>5</v>
      </c>
      <c r="B255" s="63" t="s">
        <v>617</v>
      </c>
      <c r="C255" s="62" t="str">
        <f>VLOOKUP(Table4[[#This Row],[iso_code]],iso_code!B:C,2,FALSE)</f>
        <v>ZAF</v>
      </c>
      <c r="D255" s="18" t="str">
        <f>VLOOKUP(Table4[[#This Row],[iso_code]],iso_code!G:H,2,FALSE)</f>
        <v>South Africa</v>
      </c>
    </row>
    <row r="256" spans="1:4">
      <c r="A256" s="18">
        <v>5</v>
      </c>
      <c r="B256" s="63" t="s">
        <v>757</v>
      </c>
      <c r="C256" s="62" t="str">
        <f>VLOOKUP(Table4[[#This Row],[iso_code]],iso_code!B:C,2,FALSE)</f>
        <v>ZMB</v>
      </c>
      <c r="D256" s="18" t="str">
        <f>VLOOKUP(Table4[[#This Row],[iso_code]],iso_code!G:H,2,FALSE)</f>
        <v>Zambia</v>
      </c>
    </row>
    <row r="257" spans="1:4">
      <c r="A257" s="18">
        <v>5</v>
      </c>
      <c r="B257" s="63" t="s">
        <v>2304</v>
      </c>
      <c r="C257" s="62" t="str">
        <f>VLOOKUP(Table4[[#This Row],[iso_code]],iso_code!B:C,2,FALSE)</f>
        <v>ZWE</v>
      </c>
      <c r="D257" s="18" t="str">
        <f>VLOOKUP(Table4[[#This Row],[iso_code]],iso_code!G:H,2,FALSE)</f>
        <v>Zimbabwe</v>
      </c>
    </row>
    <row r="258" spans="1:4">
      <c r="A258" s="18">
        <v>6</v>
      </c>
      <c r="B258" s="58" t="s">
        <v>811</v>
      </c>
      <c r="C258" s="62" t="str">
        <f>VLOOKUP(Table4[[#This Row],[iso_code]],iso_code!B:C,2,FALSE)</f>
        <v>DZA</v>
      </c>
      <c r="D258" s="18" t="str">
        <f>VLOOKUP(Table4[[#This Row],[iso_code]],iso_code!G:H,2,FALSE)</f>
        <v>Algeria</v>
      </c>
    </row>
    <row r="259" spans="1:4">
      <c r="A259" s="18">
        <v>6</v>
      </c>
      <c r="B259" s="58" t="s">
        <v>2278</v>
      </c>
      <c r="C259" s="62" t="str">
        <f>VLOOKUP(Table4[[#This Row],[iso_code]],iso_code!B:C,2,FALSE)</f>
        <v>AGO</v>
      </c>
      <c r="D259" s="18" t="str">
        <f>VLOOKUP(Table4[[#This Row],[iso_code]],iso_code!G:H,2,FALSE)</f>
        <v>Angola</v>
      </c>
    </row>
    <row r="260" spans="1:4">
      <c r="A260" s="18">
        <v>6</v>
      </c>
      <c r="B260" s="58" t="s">
        <v>2279</v>
      </c>
      <c r="C260" s="62" t="str">
        <f>VLOOKUP(Table4[[#This Row],[iso_code]],iso_code!B:C,2,FALSE)</f>
        <v>BEN</v>
      </c>
      <c r="D260" s="18" t="str">
        <f>VLOOKUP(Table4[[#This Row],[iso_code]],iso_code!G:H,2,FALSE)</f>
        <v>Benin</v>
      </c>
    </row>
    <row r="261" spans="1:4">
      <c r="A261" s="18">
        <v>6</v>
      </c>
      <c r="B261" s="58" t="s">
        <v>1877</v>
      </c>
      <c r="C261" s="62" t="str">
        <f>VLOOKUP(Table4[[#This Row],[iso_code]],iso_code!B:C,2,FALSE)</f>
        <v>BWA</v>
      </c>
      <c r="D261" s="18" t="str">
        <f>VLOOKUP(Table4[[#This Row],[iso_code]],iso_code!G:H,2,FALSE)</f>
        <v>Botswana</v>
      </c>
    </row>
    <row r="262" spans="1:4">
      <c r="A262" s="18">
        <v>6</v>
      </c>
      <c r="B262" s="58" t="s">
        <v>2280</v>
      </c>
      <c r="C262" s="62" t="str">
        <f>VLOOKUP(Table4[[#This Row],[iso_code]],iso_code!B:C,2,FALSE)</f>
        <v>BFA</v>
      </c>
      <c r="D262" s="18" t="str">
        <f>VLOOKUP(Table4[[#This Row],[iso_code]],iso_code!G:H,2,FALSE)</f>
        <v>Burkina Faso</v>
      </c>
    </row>
    <row r="263" spans="1:4">
      <c r="A263" s="18">
        <v>6</v>
      </c>
      <c r="B263" s="58" t="s">
        <v>2281</v>
      </c>
      <c r="C263" s="62" t="str">
        <f>VLOOKUP(Table4[[#This Row],[iso_code]],iso_code!B:C,2,FALSE)</f>
        <v>BDI</v>
      </c>
      <c r="D263" s="18" t="str">
        <f>VLOOKUP(Table4[[#This Row],[iso_code]],iso_code!G:H,2,FALSE)</f>
        <v>Burundi</v>
      </c>
    </row>
    <row r="264" spans="1:4">
      <c r="A264" s="18">
        <v>6</v>
      </c>
      <c r="B264" s="58" t="s">
        <v>290</v>
      </c>
      <c r="C264" s="62" t="str">
        <f>VLOOKUP(Table4[[#This Row],[iso_code]],iso_code!B:C,2,FALSE)</f>
        <v>CMR</v>
      </c>
      <c r="D264" s="18" t="str">
        <f>VLOOKUP(Table4[[#This Row],[iso_code]],iso_code!G:H,2,FALSE)</f>
        <v>Cameroon</v>
      </c>
    </row>
    <row r="265" spans="1:4">
      <c r="A265" s="18">
        <v>6</v>
      </c>
      <c r="B265" s="58" t="s">
        <v>1711</v>
      </c>
      <c r="C265" s="62" t="str">
        <f>VLOOKUP(Table4[[#This Row],[iso_code]],iso_code!B:C,2,FALSE)</f>
        <v>CAF</v>
      </c>
      <c r="D265" s="18" t="str">
        <f>VLOOKUP(Table4[[#This Row],[iso_code]],iso_code!G:H,2,FALSE)</f>
        <v>Central African Republic (the)</v>
      </c>
    </row>
    <row r="266" spans="1:4">
      <c r="A266" s="18">
        <v>6</v>
      </c>
      <c r="B266" s="58" t="s">
        <v>2282</v>
      </c>
      <c r="C266" s="62" t="str">
        <f>VLOOKUP(Table4[[#This Row],[iso_code]],iso_code!B:C,2,FALSE)</f>
        <v>TCD</v>
      </c>
      <c r="D266" s="18" t="str">
        <f>VLOOKUP(Table4[[#This Row],[iso_code]],iso_code!G:H,2,FALSE)</f>
        <v>Chad</v>
      </c>
    </row>
    <row r="267" spans="1:4">
      <c r="A267" s="18">
        <v>6</v>
      </c>
      <c r="B267" s="58" t="s">
        <v>2075</v>
      </c>
      <c r="C267" s="62" t="str">
        <f>VLOOKUP(Table4[[#This Row],[iso_code]],iso_code!B:C,2,FALSE)</f>
        <v>COD</v>
      </c>
      <c r="D267" s="18" t="str">
        <f>VLOOKUP(Table4[[#This Row],[iso_code]],iso_code!G:H,2,FALSE)</f>
        <v>Congo (the Democratic Republic of the)</v>
      </c>
    </row>
    <row r="268" spans="1:4">
      <c r="A268" s="18">
        <v>6</v>
      </c>
      <c r="B268" s="58" t="s">
        <v>2284</v>
      </c>
      <c r="C268" s="62" t="str">
        <f>VLOOKUP(Table4[[#This Row],[iso_code]],iso_code!B:C,2,FALSE)</f>
        <v>COG</v>
      </c>
      <c r="D268" s="18" t="str">
        <f>VLOOKUP(Table4[[#This Row],[iso_code]],iso_code!G:H,2,FALSE)</f>
        <v>Congo (the)</v>
      </c>
    </row>
    <row r="269" spans="1:4">
      <c r="A269" s="18">
        <v>6</v>
      </c>
      <c r="B269" s="58" t="s">
        <v>2285</v>
      </c>
      <c r="C269" s="62" t="str">
        <f>VLOOKUP(Table4[[#This Row],[iso_code]],iso_code!B:C,2,FALSE)</f>
        <v>DJI</v>
      </c>
      <c r="D269" s="18" t="str">
        <f>VLOOKUP(Table4[[#This Row],[iso_code]],iso_code!G:H,2,FALSE)</f>
        <v>Djibouti</v>
      </c>
    </row>
    <row r="270" spans="1:4">
      <c r="A270" s="18">
        <v>6</v>
      </c>
      <c r="B270" s="58" t="s">
        <v>873</v>
      </c>
      <c r="C270" s="62" t="str">
        <f>VLOOKUP(Table4[[#This Row],[iso_code]],iso_code!B:C,2,FALSE)</f>
        <v>EGY</v>
      </c>
      <c r="D270" s="18" t="str">
        <f>VLOOKUP(Table4[[#This Row],[iso_code]],iso_code!G:H,2,FALSE)</f>
        <v>Egypt</v>
      </c>
    </row>
    <row r="271" spans="1:4">
      <c r="A271" s="18">
        <v>6</v>
      </c>
      <c r="B271" s="58" t="s">
        <v>2286</v>
      </c>
      <c r="C271" s="62" t="str">
        <f>VLOOKUP(Table4[[#This Row],[iso_code]],iso_code!B:C,2,FALSE)</f>
        <v>GNQ</v>
      </c>
      <c r="D271" s="18" t="str">
        <f>VLOOKUP(Table4[[#This Row],[iso_code]],iso_code!G:H,2,FALSE)</f>
        <v>Equatorial Guinea</v>
      </c>
    </row>
    <row r="272" spans="1:4">
      <c r="A272" s="18">
        <v>6</v>
      </c>
      <c r="B272" s="58" t="s">
        <v>2287</v>
      </c>
      <c r="C272" s="62" t="str">
        <f>VLOOKUP(Table4[[#This Row],[iso_code]],iso_code!B:C,2,FALSE)</f>
        <v>ERI</v>
      </c>
      <c r="D272" s="18" t="str">
        <f>VLOOKUP(Table4[[#This Row],[iso_code]],iso_code!G:H,2,FALSE)</f>
        <v>Eritrea</v>
      </c>
    </row>
    <row r="273" spans="1:4">
      <c r="A273" s="18">
        <v>6</v>
      </c>
      <c r="B273" s="58" t="s">
        <v>2303</v>
      </c>
      <c r="C273" s="62" t="str">
        <f>VLOOKUP(Table4[[#This Row],[iso_code]],iso_code!B:C,2,FALSE)</f>
        <v>SWZ</v>
      </c>
      <c r="D273" s="18" t="str">
        <f>VLOOKUP(Table4[[#This Row],[iso_code]],iso_code!G:H,2,FALSE)</f>
        <v>Eswatini</v>
      </c>
    </row>
    <row r="274" spans="1:4">
      <c r="A274" s="18">
        <v>6</v>
      </c>
      <c r="B274" s="58" t="s">
        <v>199</v>
      </c>
      <c r="C274" s="62" t="str">
        <f>VLOOKUP(Table4[[#This Row],[iso_code]],iso_code!B:C,2,FALSE)</f>
        <v>ETH</v>
      </c>
      <c r="D274" s="18" t="str">
        <f>VLOOKUP(Table4[[#This Row],[iso_code]],iso_code!G:H,2,FALSE)</f>
        <v>Ethiopia</v>
      </c>
    </row>
    <row r="275" spans="1:4">
      <c r="A275" s="18">
        <v>6</v>
      </c>
      <c r="B275" s="58" t="s">
        <v>2288</v>
      </c>
      <c r="C275" s="62" t="str">
        <f>VLOOKUP(Table4[[#This Row],[iso_code]],iso_code!B:C,2,FALSE)</f>
        <v>GAB</v>
      </c>
      <c r="D275" s="18" t="str">
        <f>VLOOKUP(Table4[[#This Row],[iso_code]],iso_code!G:H,2,FALSE)</f>
        <v>Gabon</v>
      </c>
    </row>
    <row r="276" spans="1:4">
      <c r="A276" s="18">
        <v>6</v>
      </c>
      <c r="B276" s="58" t="s">
        <v>2289</v>
      </c>
      <c r="C276" s="62" t="str">
        <f>VLOOKUP(Table4[[#This Row],[iso_code]],iso_code!B:C,2,FALSE)</f>
        <v>GMB</v>
      </c>
      <c r="D276" s="18" t="str">
        <f>VLOOKUP(Table4[[#This Row],[iso_code]],iso_code!G:H,2,FALSE)</f>
        <v>Gambia (the)</v>
      </c>
    </row>
    <row r="277" spans="1:4">
      <c r="A277" s="18">
        <v>6</v>
      </c>
      <c r="B277" s="58" t="s">
        <v>255</v>
      </c>
      <c r="C277" s="62" t="str">
        <f>VLOOKUP(Table4[[#This Row],[iso_code]],iso_code!B:C,2,FALSE)</f>
        <v>GHA</v>
      </c>
      <c r="D277" s="18" t="str">
        <f>VLOOKUP(Table4[[#This Row],[iso_code]],iso_code!G:H,2,FALSE)</f>
        <v>Ghana</v>
      </c>
    </row>
    <row r="278" spans="1:4">
      <c r="A278" s="18">
        <v>6</v>
      </c>
      <c r="B278" s="58" t="s">
        <v>2290</v>
      </c>
      <c r="C278" s="62" t="str">
        <f>VLOOKUP(Table4[[#This Row],[iso_code]],iso_code!B:C,2,FALSE)</f>
        <v>GIN</v>
      </c>
      <c r="D278" s="18" t="str">
        <f>VLOOKUP(Table4[[#This Row],[iso_code]],iso_code!G:H,2,FALSE)</f>
        <v>Guinea</v>
      </c>
    </row>
    <row r="279" spans="1:4">
      <c r="A279" s="18">
        <v>6</v>
      </c>
      <c r="B279" s="58" t="s">
        <v>2291</v>
      </c>
      <c r="C279" s="62" t="str">
        <f>VLOOKUP(Table4[[#This Row],[iso_code]],iso_code!B:C,2,FALSE)</f>
        <v>GNB</v>
      </c>
      <c r="D279" s="18" t="str">
        <f>VLOOKUP(Table4[[#This Row],[iso_code]],iso_code!G:H,2,FALSE)</f>
        <v>Guinea-Bissau</v>
      </c>
    </row>
    <row r="280" spans="1:4">
      <c r="A280" s="18">
        <v>6</v>
      </c>
      <c r="B280" s="58" t="s">
        <v>2292</v>
      </c>
      <c r="C280" s="62" t="str">
        <f>VLOOKUP(Table4[[#This Row],[iso_code]],iso_code!B:C,2,FALSE)</f>
        <v>CIV</v>
      </c>
      <c r="D280" s="18" t="str">
        <f>VLOOKUP(Table4[[#This Row],[iso_code]],iso_code!G:H,2,FALSE)</f>
        <v>Côte d'Ivoire</v>
      </c>
    </row>
    <row r="281" spans="1:4">
      <c r="A281" s="18">
        <v>6</v>
      </c>
      <c r="B281" s="58" t="s">
        <v>433</v>
      </c>
      <c r="C281" s="62" t="str">
        <f>VLOOKUP(Table4[[#This Row],[iso_code]],iso_code!B:C,2,FALSE)</f>
        <v>KEN</v>
      </c>
      <c r="D281" s="18" t="str">
        <f>VLOOKUP(Table4[[#This Row],[iso_code]],iso_code!G:H,2,FALSE)</f>
        <v>Kenya</v>
      </c>
    </row>
    <row r="282" spans="1:4">
      <c r="A282" s="18">
        <v>6</v>
      </c>
      <c r="B282" s="58" t="s">
        <v>2293</v>
      </c>
      <c r="C282" s="62" t="str">
        <f>VLOOKUP(Table4[[#This Row],[iso_code]],iso_code!B:C,2,FALSE)</f>
        <v>LSO</v>
      </c>
      <c r="D282" s="18" t="str">
        <f>VLOOKUP(Table4[[#This Row],[iso_code]],iso_code!G:H,2,FALSE)</f>
        <v>Lesotho</v>
      </c>
    </row>
    <row r="283" spans="1:4">
      <c r="A283" s="18">
        <v>6</v>
      </c>
      <c r="B283" s="58" t="s">
        <v>2294</v>
      </c>
      <c r="C283" s="62" t="str">
        <f>VLOOKUP(Table4[[#This Row],[iso_code]],iso_code!B:C,2,FALSE)</f>
        <v>LBR</v>
      </c>
      <c r="D283" s="18" t="str">
        <f>VLOOKUP(Table4[[#This Row],[iso_code]],iso_code!G:H,2,FALSE)</f>
        <v>Liberia</v>
      </c>
    </row>
    <row r="284" spans="1:4">
      <c r="A284" s="18">
        <v>6</v>
      </c>
      <c r="B284" s="58" t="s">
        <v>2043</v>
      </c>
      <c r="C284" s="62" t="str">
        <f>VLOOKUP(Table4[[#This Row],[iso_code]],iso_code!B:C,2,FALSE)</f>
        <v>LBY</v>
      </c>
      <c r="D284" s="18" t="str">
        <f>VLOOKUP(Table4[[#This Row],[iso_code]],iso_code!G:H,2,FALSE)</f>
        <v>Libya</v>
      </c>
    </row>
    <row r="285" spans="1:4">
      <c r="A285" s="18">
        <v>6</v>
      </c>
      <c r="B285" s="58" t="s">
        <v>1190</v>
      </c>
      <c r="C285" s="62" t="str">
        <f>VLOOKUP(Table4[[#This Row],[iso_code]],iso_code!B:C,2,FALSE)</f>
        <v>MWI</v>
      </c>
      <c r="D285" s="18" t="str">
        <f>VLOOKUP(Table4[[#This Row],[iso_code]],iso_code!G:H,2,FALSE)</f>
        <v>Malawi</v>
      </c>
    </row>
    <row r="286" spans="1:4">
      <c r="A286" s="18">
        <v>6</v>
      </c>
      <c r="B286" s="58" t="s">
        <v>2296</v>
      </c>
      <c r="C286" s="62" t="str">
        <f>VLOOKUP(Table4[[#This Row],[iso_code]],iso_code!B:C,2,FALSE)</f>
        <v>MLI</v>
      </c>
      <c r="D286" s="18" t="str">
        <f>VLOOKUP(Table4[[#This Row],[iso_code]],iso_code!G:H,2,FALSE)</f>
        <v>Mali</v>
      </c>
    </row>
    <row r="287" spans="1:4">
      <c r="A287" s="18">
        <v>6</v>
      </c>
      <c r="B287" s="58" t="s">
        <v>2161</v>
      </c>
      <c r="C287" s="62" t="str">
        <f>VLOOKUP(Table4[[#This Row],[iso_code]],iso_code!B:C,2,FALSE)</f>
        <v>MRT</v>
      </c>
      <c r="D287" s="18" t="str">
        <f>VLOOKUP(Table4[[#This Row],[iso_code]],iso_code!G:H,2,FALSE)</f>
        <v>Mauritania</v>
      </c>
    </row>
    <row r="288" spans="1:4">
      <c r="A288" s="18">
        <v>6</v>
      </c>
      <c r="B288" s="58" t="s">
        <v>518</v>
      </c>
      <c r="C288" s="62" t="str">
        <f>VLOOKUP(Table4[[#This Row],[iso_code]],iso_code!B:C,2,FALSE)</f>
        <v>MAR</v>
      </c>
      <c r="D288" s="18" t="str">
        <f>VLOOKUP(Table4[[#This Row],[iso_code]],iso_code!G:H,2,FALSE)</f>
        <v>Morocco</v>
      </c>
    </row>
    <row r="289" spans="1:4">
      <c r="A289" s="18">
        <v>6</v>
      </c>
      <c r="B289" s="58" t="s">
        <v>1496</v>
      </c>
      <c r="C289" s="62" t="str">
        <f>VLOOKUP(Table4[[#This Row],[iso_code]],iso_code!B:C,2,FALSE)</f>
        <v>MOZ</v>
      </c>
      <c r="D289" s="18" t="str">
        <f>VLOOKUP(Table4[[#This Row],[iso_code]],iso_code!G:H,2,FALSE)</f>
        <v>Mozambique</v>
      </c>
    </row>
    <row r="290" spans="1:4">
      <c r="A290" s="18">
        <v>6</v>
      </c>
      <c r="B290" s="58" t="s">
        <v>2121</v>
      </c>
      <c r="C290" s="62" t="str">
        <f>VLOOKUP(Table4[[#This Row],[iso_code]],iso_code!B:C,2,FALSE)</f>
        <v>NAM</v>
      </c>
      <c r="D290" s="18" t="str">
        <f>VLOOKUP(Table4[[#This Row],[iso_code]],iso_code!G:H,2,FALSE)</f>
        <v>Namibia</v>
      </c>
    </row>
    <row r="291" spans="1:4">
      <c r="A291" s="18">
        <v>6</v>
      </c>
      <c r="B291" s="58" t="s">
        <v>1030</v>
      </c>
      <c r="C291" s="62" t="str">
        <f>VLOOKUP(Table4[[#This Row],[iso_code]],iso_code!B:C,2,FALSE)</f>
        <v>NER</v>
      </c>
      <c r="D291" s="18" t="str">
        <f>VLOOKUP(Table4[[#This Row],[iso_code]],iso_code!G:H,2,FALSE)</f>
        <v>Niger (the)</v>
      </c>
    </row>
    <row r="292" spans="1:4">
      <c r="A292" s="18">
        <v>6</v>
      </c>
      <c r="B292" s="58" t="s">
        <v>1263</v>
      </c>
      <c r="C292" s="62" t="str">
        <f>VLOOKUP(Table4[[#This Row],[iso_code]],iso_code!B:C,2,FALSE)</f>
        <v>NGA</v>
      </c>
      <c r="D292" s="18" t="str">
        <f>VLOOKUP(Table4[[#This Row],[iso_code]],iso_code!G:H,2,FALSE)</f>
        <v>Nigeria</v>
      </c>
    </row>
    <row r="293" spans="1:4">
      <c r="A293" s="18">
        <v>6</v>
      </c>
      <c r="B293" s="58" t="s">
        <v>2297</v>
      </c>
      <c r="C293" s="62" t="str">
        <f>VLOOKUP(Table4[[#This Row],[iso_code]],iso_code!B:C,2,FALSE)</f>
        <v>RWA</v>
      </c>
      <c r="D293" s="18" t="str">
        <f>VLOOKUP(Table4[[#This Row],[iso_code]],iso_code!G:H,2,FALSE)</f>
        <v>Rwanda</v>
      </c>
    </row>
    <row r="294" spans="1:4">
      <c r="A294" s="18">
        <v>6</v>
      </c>
      <c r="B294" s="58" t="s">
        <v>1736</v>
      </c>
      <c r="C294" s="62" t="str">
        <f>VLOOKUP(Table4[[#This Row],[iso_code]],iso_code!B:C,2,FALSE)</f>
        <v>SEN</v>
      </c>
      <c r="D294" s="18" t="str">
        <f>VLOOKUP(Table4[[#This Row],[iso_code]],iso_code!G:H,2,FALSE)</f>
        <v>Senegal</v>
      </c>
    </row>
    <row r="295" spans="1:4">
      <c r="A295" s="18">
        <v>6</v>
      </c>
      <c r="B295" s="58" t="s">
        <v>2145</v>
      </c>
      <c r="C295" s="62" t="str">
        <f>VLOOKUP(Table4[[#This Row],[iso_code]],iso_code!B:C,2,FALSE)</f>
        <v>SLE</v>
      </c>
      <c r="D295" s="18" t="str">
        <f>VLOOKUP(Table4[[#This Row],[iso_code]],iso_code!G:H,2,FALSE)</f>
        <v>Sierra Leone</v>
      </c>
    </row>
    <row r="296" spans="1:4">
      <c r="A296" s="18">
        <v>6</v>
      </c>
      <c r="B296" s="58" t="s">
        <v>2300</v>
      </c>
      <c r="C296" s="62" t="str">
        <f>VLOOKUP(Table4[[#This Row],[iso_code]],iso_code!B:C,2,FALSE)</f>
        <v>SOM</v>
      </c>
      <c r="D296" s="18" t="str">
        <f>VLOOKUP(Table4[[#This Row],[iso_code]],iso_code!G:H,2,FALSE)</f>
        <v>Somalia</v>
      </c>
    </row>
    <row r="297" spans="1:4">
      <c r="A297" s="18">
        <v>6</v>
      </c>
      <c r="B297" s="58" t="s">
        <v>617</v>
      </c>
      <c r="C297" s="62" t="str">
        <f>VLOOKUP(Table4[[#This Row],[iso_code]],iso_code!B:C,2,FALSE)</f>
        <v>ZAF</v>
      </c>
      <c r="D297" s="18" t="str">
        <f>VLOOKUP(Table4[[#This Row],[iso_code]],iso_code!G:H,2,FALSE)</f>
        <v>South Africa</v>
      </c>
    </row>
    <row r="298" spans="1:4">
      <c r="A298" s="18">
        <v>6</v>
      </c>
      <c r="B298" s="58" t="s">
        <v>2301</v>
      </c>
      <c r="C298" s="62" t="str">
        <f>VLOOKUP(Table4[[#This Row],[iso_code]],iso_code!B:C,2,FALSE)</f>
        <v>SSD</v>
      </c>
      <c r="D298" s="18" t="str">
        <f>VLOOKUP(Table4[[#This Row],[iso_code]],iso_code!G:H,2,FALSE)</f>
        <v>South Sudan</v>
      </c>
    </row>
    <row r="299" spans="1:4">
      <c r="A299" s="18">
        <v>6</v>
      </c>
      <c r="B299" s="58" t="s">
        <v>2302</v>
      </c>
      <c r="C299" s="62" t="str">
        <f>VLOOKUP(Table4[[#This Row],[iso_code]],iso_code!B:C,2,FALSE)</f>
        <v>SDN</v>
      </c>
      <c r="D299" s="18" t="str">
        <f>VLOOKUP(Table4[[#This Row],[iso_code]],iso_code!G:H,2,FALSE)</f>
        <v>Sudan (the)</v>
      </c>
    </row>
    <row r="300" spans="1:4">
      <c r="A300" s="18">
        <v>6</v>
      </c>
      <c r="B300" s="58" t="s">
        <v>883</v>
      </c>
      <c r="C300" s="62" t="str">
        <f>VLOOKUP(Table4[[#This Row],[iso_code]],iso_code!B:C,2,FALSE)</f>
        <v>TZA</v>
      </c>
      <c r="D300" s="18" t="str">
        <f>VLOOKUP(Table4[[#This Row],[iso_code]],iso_code!G:H,2,FALSE)</f>
        <v>Tanzania, United Republic of</v>
      </c>
    </row>
    <row r="301" spans="1:4">
      <c r="A301" s="18">
        <v>6</v>
      </c>
      <c r="B301" s="58" t="s">
        <v>2067</v>
      </c>
      <c r="C301" s="62" t="str">
        <f>VLOOKUP(Table4[[#This Row],[iso_code]],iso_code!B:C,2,FALSE)</f>
        <v>TGO</v>
      </c>
      <c r="D301" s="18" t="str">
        <f>VLOOKUP(Table4[[#This Row],[iso_code]],iso_code!G:H,2,FALSE)</f>
        <v>Togo</v>
      </c>
    </row>
    <row r="302" spans="1:4">
      <c r="A302" s="18">
        <v>6</v>
      </c>
      <c r="B302" s="18" t="s">
        <v>977</v>
      </c>
      <c r="C302" s="62" t="str">
        <f>VLOOKUP(Table4[[#This Row],[iso_code]],iso_code!B:C,2,FALSE)</f>
        <v>TUN</v>
      </c>
      <c r="D302" s="18" t="str">
        <f>VLOOKUP(Table4[[#This Row],[iso_code]],iso_code!G:H,2,FALSE)</f>
        <v>Tunisia</v>
      </c>
    </row>
    <row r="303" spans="1:4">
      <c r="A303" s="18">
        <v>6</v>
      </c>
      <c r="B303" s="18" t="s">
        <v>1508</v>
      </c>
      <c r="C303" s="62" t="str">
        <f>VLOOKUP(Table4[[#This Row],[iso_code]],iso_code!B:C,2,FALSE)</f>
        <v>UGA</v>
      </c>
      <c r="D303" s="18" t="str">
        <f>VLOOKUP(Table4[[#This Row],[iso_code]],iso_code!G:H,2,FALSE)</f>
        <v>Uganda</v>
      </c>
    </row>
    <row r="304" spans="1:4">
      <c r="A304" s="18">
        <v>6</v>
      </c>
      <c r="B304" s="18" t="s">
        <v>757</v>
      </c>
      <c r="C304" s="62" t="str">
        <f>VLOOKUP(Table4[[#This Row],[iso_code]],iso_code!B:C,2,FALSE)</f>
        <v>ZMB</v>
      </c>
      <c r="D304" s="18" t="str">
        <f>VLOOKUP(Table4[[#This Row],[iso_code]],iso_code!G:H,2,FALSE)</f>
        <v>Zambia</v>
      </c>
    </row>
    <row r="305" spans="1:4">
      <c r="A305" s="18">
        <v>6</v>
      </c>
      <c r="B305" s="18" t="s">
        <v>2304</v>
      </c>
      <c r="C305" s="62" t="str">
        <f>VLOOKUP(Table4[[#This Row],[iso_code]],iso_code!B:C,2,FALSE)</f>
        <v>ZWE</v>
      </c>
      <c r="D305" s="18" t="str">
        <f>VLOOKUP(Table4[[#This Row],[iso_code]],iso_code!G:H,2,FALSE)</f>
        <v>Zimbabwe</v>
      </c>
    </row>
    <row r="306" spans="1:4">
      <c r="A306" s="18">
        <v>7</v>
      </c>
      <c r="B306" s="58" t="s">
        <v>811</v>
      </c>
      <c r="C306" s="62" t="str">
        <f>VLOOKUP(Table4[[#This Row],[iso_code]],iso_code!B:C,2,FALSE)</f>
        <v>DZA</v>
      </c>
      <c r="D306" s="18" t="str">
        <f>VLOOKUP(Table4[[#This Row],[iso_code]],iso_code!G:H,2,FALSE)</f>
        <v>Algeria</v>
      </c>
    </row>
    <row r="307" spans="1:4">
      <c r="A307" s="18">
        <v>7</v>
      </c>
      <c r="B307" s="58" t="s">
        <v>2278</v>
      </c>
      <c r="C307" s="62" t="str">
        <f>VLOOKUP(Table4[[#This Row],[iso_code]],iso_code!B:C,2,FALSE)</f>
        <v>AGO</v>
      </c>
      <c r="D307" s="18" t="str">
        <f>VLOOKUP(Table4[[#This Row],[iso_code]],iso_code!G:H,2,FALSE)</f>
        <v>Angola</v>
      </c>
    </row>
    <row r="308" spans="1:4">
      <c r="A308" s="18">
        <v>7</v>
      </c>
      <c r="B308" s="58" t="s">
        <v>2279</v>
      </c>
      <c r="C308" s="62" t="str">
        <f>VLOOKUP(Table4[[#This Row],[iso_code]],iso_code!B:C,2,FALSE)</f>
        <v>BEN</v>
      </c>
      <c r="D308" s="18" t="str">
        <f>VLOOKUP(Table4[[#This Row],[iso_code]],iso_code!G:H,2,FALSE)</f>
        <v>Benin</v>
      </c>
    </row>
    <row r="309" spans="1:4">
      <c r="A309" s="18">
        <v>7</v>
      </c>
      <c r="B309" s="58" t="s">
        <v>1877</v>
      </c>
      <c r="C309" s="62" t="str">
        <f>VLOOKUP(Table4[[#This Row],[iso_code]],iso_code!B:C,2,FALSE)</f>
        <v>BWA</v>
      </c>
      <c r="D309" s="18" t="str">
        <f>VLOOKUP(Table4[[#This Row],[iso_code]],iso_code!G:H,2,FALSE)</f>
        <v>Botswana</v>
      </c>
    </row>
    <row r="310" spans="1:4">
      <c r="A310" s="18">
        <v>7</v>
      </c>
      <c r="B310" s="58" t="s">
        <v>2280</v>
      </c>
      <c r="C310" s="62" t="str">
        <f>VLOOKUP(Table4[[#This Row],[iso_code]],iso_code!B:C,2,FALSE)</f>
        <v>BFA</v>
      </c>
      <c r="D310" s="18" t="str">
        <f>VLOOKUP(Table4[[#This Row],[iso_code]],iso_code!G:H,2,FALSE)</f>
        <v>Burkina Faso</v>
      </c>
    </row>
    <row r="311" spans="1:4">
      <c r="A311" s="18">
        <v>7</v>
      </c>
      <c r="B311" s="58" t="s">
        <v>2281</v>
      </c>
      <c r="C311" s="62" t="str">
        <f>VLOOKUP(Table4[[#This Row],[iso_code]],iso_code!B:C,2,FALSE)</f>
        <v>BDI</v>
      </c>
      <c r="D311" s="18" t="str">
        <f>VLOOKUP(Table4[[#This Row],[iso_code]],iso_code!G:H,2,FALSE)</f>
        <v>Burundi</v>
      </c>
    </row>
    <row r="312" spans="1:4">
      <c r="A312" s="18">
        <v>7</v>
      </c>
      <c r="B312" s="58" t="s">
        <v>290</v>
      </c>
      <c r="C312" s="62" t="str">
        <f>VLOOKUP(Table4[[#This Row],[iso_code]],iso_code!B:C,2,FALSE)</f>
        <v>CMR</v>
      </c>
      <c r="D312" s="18" t="str">
        <f>VLOOKUP(Table4[[#This Row],[iso_code]],iso_code!G:H,2,FALSE)</f>
        <v>Cameroon</v>
      </c>
    </row>
    <row r="313" spans="1:4">
      <c r="A313" s="18">
        <v>7</v>
      </c>
      <c r="B313" s="58" t="s">
        <v>1711</v>
      </c>
      <c r="C313" s="62" t="str">
        <f>VLOOKUP(Table4[[#This Row],[iso_code]],iso_code!B:C,2,FALSE)</f>
        <v>CAF</v>
      </c>
      <c r="D313" s="18" t="str">
        <f>VLOOKUP(Table4[[#This Row],[iso_code]],iso_code!G:H,2,FALSE)</f>
        <v>Central African Republic (the)</v>
      </c>
    </row>
    <row r="314" spans="1:4">
      <c r="A314" s="18">
        <v>7</v>
      </c>
      <c r="B314" s="58" t="s">
        <v>2282</v>
      </c>
      <c r="C314" s="62" t="str">
        <f>VLOOKUP(Table4[[#This Row],[iso_code]],iso_code!B:C,2,FALSE)</f>
        <v>TCD</v>
      </c>
      <c r="D314" s="18" t="str">
        <f>VLOOKUP(Table4[[#This Row],[iso_code]],iso_code!G:H,2,FALSE)</f>
        <v>Chad</v>
      </c>
    </row>
    <row r="315" spans="1:4">
      <c r="A315" s="18">
        <v>7</v>
      </c>
      <c r="B315" s="58" t="s">
        <v>2075</v>
      </c>
      <c r="C315" s="62" t="str">
        <f>VLOOKUP(Table4[[#This Row],[iso_code]],iso_code!B:C,2,FALSE)</f>
        <v>COD</v>
      </c>
      <c r="D315" s="18" t="str">
        <f>VLOOKUP(Table4[[#This Row],[iso_code]],iso_code!G:H,2,FALSE)</f>
        <v>Congo (the Democratic Republic of the)</v>
      </c>
    </row>
    <row r="316" spans="1:4">
      <c r="A316" s="18">
        <v>7</v>
      </c>
      <c r="B316" s="58" t="s">
        <v>2284</v>
      </c>
      <c r="C316" s="62" t="str">
        <f>VLOOKUP(Table4[[#This Row],[iso_code]],iso_code!B:C,2,FALSE)</f>
        <v>COG</v>
      </c>
      <c r="D316" s="18" t="str">
        <f>VLOOKUP(Table4[[#This Row],[iso_code]],iso_code!G:H,2,FALSE)</f>
        <v>Congo (the)</v>
      </c>
    </row>
    <row r="317" spans="1:4">
      <c r="A317" s="18">
        <v>7</v>
      </c>
      <c r="B317" s="58" t="s">
        <v>2285</v>
      </c>
      <c r="C317" s="62" t="str">
        <f>VLOOKUP(Table4[[#This Row],[iso_code]],iso_code!B:C,2,FALSE)</f>
        <v>DJI</v>
      </c>
      <c r="D317" s="18" t="str">
        <f>VLOOKUP(Table4[[#This Row],[iso_code]],iso_code!G:H,2,FALSE)</f>
        <v>Djibouti</v>
      </c>
    </row>
    <row r="318" spans="1:4">
      <c r="A318" s="18">
        <v>7</v>
      </c>
      <c r="B318" s="58" t="s">
        <v>873</v>
      </c>
      <c r="C318" s="62" t="str">
        <f>VLOOKUP(Table4[[#This Row],[iso_code]],iso_code!B:C,2,FALSE)</f>
        <v>EGY</v>
      </c>
      <c r="D318" s="18" t="str">
        <f>VLOOKUP(Table4[[#This Row],[iso_code]],iso_code!G:H,2,FALSE)</f>
        <v>Egypt</v>
      </c>
    </row>
    <row r="319" spans="1:4">
      <c r="A319" s="18">
        <v>7</v>
      </c>
      <c r="B319" s="58" t="s">
        <v>2286</v>
      </c>
      <c r="C319" s="62" t="str">
        <f>VLOOKUP(Table4[[#This Row],[iso_code]],iso_code!B:C,2,FALSE)</f>
        <v>GNQ</v>
      </c>
      <c r="D319" s="18" t="str">
        <f>VLOOKUP(Table4[[#This Row],[iso_code]],iso_code!G:H,2,FALSE)</f>
        <v>Equatorial Guinea</v>
      </c>
    </row>
    <row r="320" spans="1:4">
      <c r="A320" s="18">
        <v>7</v>
      </c>
      <c r="B320" s="58" t="s">
        <v>2287</v>
      </c>
      <c r="C320" s="62" t="str">
        <f>VLOOKUP(Table4[[#This Row],[iso_code]],iso_code!B:C,2,FALSE)</f>
        <v>ERI</v>
      </c>
      <c r="D320" s="18" t="str">
        <f>VLOOKUP(Table4[[#This Row],[iso_code]],iso_code!G:H,2,FALSE)</f>
        <v>Eritrea</v>
      </c>
    </row>
    <row r="321" spans="1:4">
      <c r="A321" s="18">
        <v>7</v>
      </c>
      <c r="B321" s="58" t="s">
        <v>2303</v>
      </c>
      <c r="C321" s="62" t="str">
        <f>VLOOKUP(Table4[[#This Row],[iso_code]],iso_code!B:C,2,FALSE)</f>
        <v>SWZ</v>
      </c>
      <c r="D321" s="18" t="str">
        <f>VLOOKUP(Table4[[#This Row],[iso_code]],iso_code!G:H,2,FALSE)</f>
        <v>Eswatini</v>
      </c>
    </row>
    <row r="322" spans="1:4">
      <c r="A322" s="18">
        <v>7</v>
      </c>
      <c r="B322" s="58" t="s">
        <v>199</v>
      </c>
      <c r="C322" s="62" t="str">
        <f>VLOOKUP(Table4[[#This Row],[iso_code]],iso_code!B:C,2,FALSE)</f>
        <v>ETH</v>
      </c>
      <c r="D322" s="18" t="str">
        <f>VLOOKUP(Table4[[#This Row],[iso_code]],iso_code!G:H,2,FALSE)</f>
        <v>Ethiopia</v>
      </c>
    </row>
    <row r="323" spans="1:4">
      <c r="A323" s="18">
        <v>7</v>
      </c>
      <c r="B323" s="58" t="s">
        <v>2288</v>
      </c>
      <c r="C323" s="62" t="str">
        <f>VLOOKUP(Table4[[#This Row],[iso_code]],iso_code!B:C,2,FALSE)</f>
        <v>GAB</v>
      </c>
      <c r="D323" s="18" t="str">
        <f>VLOOKUP(Table4[[#This Row],[iso_code]],iso_code!G:H,2,FALSE)</f>
        <v>Gabon</v>
      </c>
    </row>
    <row r="324" spans="1:4">
      <c r="A324" s="18">
        <v>7</v>
      </c>
      <c r="B324" s="58" t="s">
        <v>2289</v>
      </c>
      <c r="C324" s="62" t="str">
        <f>VLOOKUP(Table4[[#This Row],[iso_code]],iso_code!B:C,2,FALSE)</f>
        <v>GMB</v>
      </c>
      <c r="D324" s="18" t="str">
        <f>VLOOKUP(Table4[[#This Row],[iso_code]],iso_code!G:H,2,FALSE)</f>
        <v>Gambia (the)</v>
      </c>
    </row>
    <row r="325" spans="1:4">
      <c r="A325" s="18">
        <v>7</v>
      </c>
      <c r="B325" s="58" t="s">
        <v>255</v>
      </c>
      <c r="C325" s="62" t="str">
        <f>VLOOKUP(Table4[[#This Row],[iso_code]],iso_code!B:C,2,FALSE)</f>
        <v>GHA</v>
      </c>
      <c r="D325" s="18" t="str">
        <f>VLOOKUP(Table4[[#This Row],[iso_code]],iso_code!G:H,2,FALSE)</f>
        <v>Ghana</v>
      </c>
    </row>
    <row r="326" spans="1:4">
      <c r="A326" s="18">
        <v>7</v>
      </c>
      <c r="B326" s="58" t="s">
        <v>2290</v>
      </c>
      <c r="C326" s="62" t="str">
        <f>VLOOKUP(Table4[[#This Row],[iso_code]],iso_code!B:C,2,FALSE)</f>
        <v>GIN</v>
      </c>
      <c r="D326" s="18" t="str">
        <f>VLOOKUP(Table4[[#This Row],[iso_code]],iso_code!G:H,2,FALSE)</f>
        <v>Guinea</v>
      </c>
    </row>
    <row r="327" spans="1:4">
      <c r="A327" s="18">
        <v>7</v>
      </c>
      <c r="B327" s="58" t="s">
        <v>2291</v>
      </c>
      <c r="C327" s="62" t="str">
        <f>VLOOKUP(Table4[[#This Row],[iso_code]],iso_code!B:C,2,FALSE)</f>
        <v>GNB</v>
      </c>
      <c r="D327" s="18" t="str">
        <f>VLOOKUP(Table4[[#This Row],[iso_code]],iso_code!G:H,2,FALSE)</f>
        <v>Guinea-Bissau</v>
      </c>
    </row>
    <row r="328" spans="1:4">
      <c r="A328" s="18">
        <v>7</v>
      </c>
      <c r="B328" s="58" t="s">
        <v>2292</v>
      </c>
      <c r="C328" s="62" t="str">
        <f>VLOOKUP(Table4[[#This Row],[iso_code]],iso_code!B:C,2,FALSE)</f>
        <v>CIV</v>
      </c>
      <c r="D328" s="18" t="str">
        <f>VLOOKUP(Table4[[#This Row],[iso_code]],iso_code!G:H,2,FALSE)</f>
        <v>Côte d'Ivoire</v>
      </c>
    </row>
    <row r="329" spans="1:4">
      <c r="A329" s="18">
        <v>7</v>
      </c>
      <c r="B329" s="58" t="s">
        <v>433</v>
      </c>
      <c r="C329" s="62" t="str">
        <f>VLOOKUP(Table4[[#This Row],[iso_code]],iso_code!B:C,2,FALSE)</f>
        <v>KEN</v>
      </c>
      <c r="D329" s="18" t="str">
        <f>VLOOKUP(Table4[[#This Row],[iso_code]],iso_code!G:H,2,FALSE)</f>
        <v>Kenya</v>
      </c>
    </row>
    <row r="330" spans="1:4">
      <c r="A330" s="18">
        <v>7</v>
      </c>
      <c r="B330" s="58" t="s">
        <v>2293</v>
      </c>
      <c r="C330" s="62" t="str">
        <f>VLOOKUP(Table4[[#This Row],[iso_code]],iso_code!B:C,2,FALSE)</f>
        <v>LSO</v>
      </c>
      <c r="D330" s="18" t="str">
        <f>VLOOKUP(Table4[[#This Row],[iso_code]],iso_code!G:H,2,FALSE)</f>
        <v>Lesotho</v>
      </c>
    </row>
    <row r="331" spans="1:4">
      <c r="A331" s="18">
        <v>7</v>
      </c>
      <c r="B331" s="58" t="s">
        <v>2294</v>
      </c>
      <c r="C331" s="62" t="str">
        <f>VLOOKUP(Table4[[#This Row],[iso_code]],iso_code!B:C,2,FALSE)</f>
        <v>LBR</v>
      </c>
      <c r="D331" s="18" t="str">
        <f>VLOOKUP(Table4[[#This Row],[iso_code]],iso_code!G:H,2,FALSE)</f>
        <v>Liberia</v>
      </c>
    </row>
    <row r="332" spans="1:4">
      <c r="A332" s="18">
        <v>7</v>
      </c>
      <c r="B332" s="58" t="s">
        <v>2043</v>
      </c>
      <c r="C332" s="62" t="str">
        <f>VLOOKUP(Table4[[#This Row],[iso_code]],iso_code!B:C,2,FALSE)</f>
        <v>LBY</v>
      </c>
      <c r="D332" s="18" t="str">
        <f>VLOOKUP(Table4[[#This Row],[iso_code]],iso_code!G:H,2,FALSE)</f>
        <v>Libya</v>
      </c>
    </row>
    <row r="333" spans="1:4">
      <c r="A333" s="18">
        <v>7</v>
      </c>
      <c r="B333" s="58" t="s">
        <v>1190</v>
      </c>
      <c r="C333" s="62" t="str">
        <f>VLOOKUP(Table4[[#This Row],[iso_code]],iso_code!B:C,2,FALSE)</f>
        <v>MWI</v>
      </c>
      <c r="D333" s="18" t="str">
        <f>VLOOKUP(Table4[[#This Row],[iso_code]],iso_code!G:H,2,FALSE)</f>
        <v>Malawi</v>
      </c>
    </row>
    <row r="334" spans="1:4">
      <c r="A334" s="18">
        <v>7</v>
      </c>
      <c r="B334" s="58" t="s">
        <v>2296</v>
      </c>
      <c r="C334" s="62" t="str">
        <f>VLOOKUP(Table4[[#This Row],[iso_code]],iso_code!B:C,2,FALSE)</f>
        <v>MLI</v>
      </c>
      <c r="D334" s="18" t="str">
        <f>VLOOKUP(Table4[[#This Row],[iso_code]],iso_code!G:H,2,FALSE)</f>
        <v>Mali</v>
      </c>
    </row>
    <row r="335" spans="1:4">
      <c r="A335" s="18">
        <v>7</v>
      </c>
      <c r="B335" s="58" t="s">
        <v>2161</v>
      </c>
      <c r="C335" s="62" t="str">
        <f>VLOOKUP(Table4[[#This Row],[iso_code]],iso_code!B:C,2,FALSE)</f>
        <v>MRT</v>
      </c>
      <c r="D335" s="18" t="str">
        <f>VLOOKUP(Table4[[#This Row],[iso_code]],iso_code!G:H,2,FALSE)</f>
        <v>Mauritania</v>
      </c>
    </row>
    <row r="336" spans="1:4">
      <c r="A336" s="18">
        <v>7</v>
      </c>
      <c r="B336" s="58" t="s">
        <v>518</v>
      </c>
      <c r="C336" s="62" t="str">
        <f>VLOOKUP(Table4[[#This Row],[iso_code]],iso_code!B:C,2,FALSE)</f>
        <v>MAR</v>
      </c>
      <c r="D336" s="18" t="str">
        <f>VLOOKUP(Table4[[#This Row],[iso_code]],iso_code!G:H,2,FALSE)</f>
        <v>Morocco</v>
      </c>
    </row>
    <row r="337" spans="1:4">
      <c r="A337" s="18">
        <v>7</v>
      </c>
      <c r="B337" s="58" t="s">
        <v>1496</v>
      </c>
      <c r="C337" s="62" t="str">
        <f>VLOOKUP(Table4[[#This Row],[iso_code]],iso_code!B:C,2,FALSE)</f>
        <v>MOZ</v>
      </c>
      <c r="D337" s="18" t="str">
        <f>VLOOKUP(Table4[[#This Row],[iso_code]],iso_code!G:H,2,FALSE)</f>
        <v>Mozambique</v>
      </c>
    </row>
    <row r="338" spans="1:4">
      <c r="A338" s="18">
        <v>7</v>
      </c>
      <c r="B338" s="58" t="s">
        <v>2121</v>
      </c>
      <c r="C338" s="62" t="str">
        <f>VLOOKUP(Table4[[#This Row],[iso_code]],iso_code!B:C,2,FALSE)</f>
        <v>NAM</v>
      </c>
      <c r="D338" s="18" t="str">
        <f>VLOOKUP(Table4[[#This Row],[iso_code]],iso_code!G:H,2,FALSE)</f>
        <v>Namibia</v>
      </c>
    </row>
    <row r="339" spans="1:4">
      <c r="A339" s="18">
        <v>7</v>
      </c>
      <c r="B339" s="58" t="s">
        <v>1030</v>
      </c>
      <c r="C339" s="62" t="str">
        <f>VLOOKUP(Table4[[#This Row],[iso_code]],iso_code!B:C,2,FALSE)</f>
        <v>NER</v>
      </c>
      <c r="D339" s="18" t="str">
        <f>VLOOKUP(Table4[[#This Row],[iso_code]],iso_code!G:H,2,FALSE)</f>
        <v>Niger (the)</v>
      </c>
    </row>
    <row r="340" spans="1:4">
      <c r="A340" s="18">
        <v>7</v>
      </c>
      <c r="B340" s="58" t="s">
        <v>1263</v>
      </c>
      <c r="C340" s="62" t="str">
        <f>VLOOKUP(Table4[[#This Row],[iso_code]],iso_code!B:C,2,FALSE)</f>
        <v>NGA</v>
      </c>
      <c r="D340" s="18" t="str">
        <f>VLOOKUP(Table4[[#This Row],[iso_code]],iso_code!G:H,2,FALSE)</f>
        <v>Nigeria</v>
      </c>
    </row>
    <row r="341" spans="1:4">
      <c r="A341" s="18">
        <v>7</v>
      </c>
      <c r="B341" s="58" t="s">
        <v>2297</v>
      </c>
      <c r="C341" s="62" t="str">
        <f>VLOOKUP(Table4[[#This Row],[iso_code]],iso_code!B:C,2,FALSE)</f>
        <v>RWA</v>
      </c>
      <c r="D341" s="18" t="str">
        <f>VLOOKUP(Table4[[#This Row],[iso_code]],iso_code!G:H,2,FALSE)</f>
        <v>Rwanda</v>
      </c>
    </row>
    <row r="342" spans="1:4">
      <c r="A342" s="18">
        <v>7</v>
      </c>
      <c r="B342" s="58" t="s">
        <v>1736</v>
      </c>
      <c r="C342" s="62" t="str">
        <f>VLOOKUP(Table4[[#This Row],[iso_code]],iso_code!B:C,2,FALSE)</f>
        <v>SEN</v>
      </c>
      <c r="D342" s="18" t="str">
        <f>VLOOKUP(Table4[[#This Row],[iso_code]],iso_code!G:H,2,FALSE)</f>
        <v>Senegal</v>
      </c>
    </row>
    <row r="343" spans="1:4">
      <c r="A343" s="18">
        <v>7</v>
      </c>
      <c r="B343" s="58" t="s">
        <v>2145</v>
      </c>
      <c r="C343" s="62" t="str">
        <f>VLOOKUP(Table4[[#This Row],[iso_code]],iso_code!B:C,2,FALSE)</f>
        <v>SLE</v>
      </c>
      <c r="D343" s="18" t="str">
        <f>VLOOKUP(Table4[[#This Row],[iso_code]],iso_code!G:H,2,FALSE)</f>
        <v>Sierra Leone</v>
      </c>
    </row>
    <row r="344" spans="1:4">
      <c r="A344" s="18">
        <v>7</v>
      </c>
      <c r="B344" s="58" t="s">
        <v>2300</v>
      </c>
      <c r="C344" s="62" t="str">
        <f>VLOOKUP(Table4[[#This Row],[iso_code]],iso_code!B:C,2,FALSE)</f>
        <v>SOM</v>
      </c>
      <c r="D344" s="18" t="str">
        <f>VLOOKUP(Table4[[#This Row],[iso_code]],iso_code!G:H,2,FALSE)</f>
        <v>Somalia</v>
      </c>
    </row>
    <row r="345" spans="1:4">
      <c r="A345" s="18">
        <v>7</v>
      </c>
      <c r="B345" s="58" t="s">
        <v>617</v>
      </c>
      <c r="C345" s="62" t="str">
        <f>VLOOKUP(Table4[[#This Row],[iso_code]],iso_code!B:C,2,FALSE)</f>
        <v>ZAF</v>
      </c>
      <c r="D345" s="18" t="str">
        <f>VLOOKUP(Table4[[#This Row],[iso_code]],iso_code!G:H,2,FALSE)</f>
        <v>South Africa</v>
      </c>
    </row>
    <row r="346" spans="1:4">
      <c r="A346" s="18">
        <v>7</v>
      </c>
      <c r="B346" s="58" t="s">
        <v>2301</v>
      </c>
      <c r="C346" s="62" t="str">
        <f>VLOOKUP(Table4[[#This Row],[iso_code]],iso_code!B:C,2,FALSE)</f>
        <v>SSD</v>
      </c>
      <c r="D346" s="18" t="str">
        <f>VLOOKUP(Table4[[#This Row],[iso_code]],iso_code!G:H,2,FALSE)</f>
        <v>South Sudan</v>
      </c>
    </row>
    <row r="347" spans="1:4">
      <c r="A347" s="18">
        <v>7</v>
      </c>
      <c r="B347" s="58" t="s">
        <v>2302</v>
      </c>
      <c r="C347" s="62" t="str">
        <f>VLOOKUP(Table4[[#This Row],[iso_code]],iso_code!B:C,2,FALSE)</f>
        <v>SDN</v>
      </c>
      <c r="D347" s="18" t="str">
        <f>VLOOKUP(Table4[[#This Row],[iso_code]],iso_code!G:H,2,FALSE)</f>
        <v>Sudan (the)</v>
      </c>
    </row>
    <row r="348" spans="1:4">
      <c r="A348" s="18">
        <v>7</v>
      </c>
      <c r="B348" s="58" t="s">
        <v>883</v>
      </c>
      <c r="C348" s="62" t="str">
        <f>VLOOKUP(Table4[[#This Row],[iso_code]],iso_code!B:C,2,FALSE)</f>
        <v>TZA</v>
      </c>
      <c r="D348" s="18" t="str">
        <f>VLOOKUP(Table4[[#This Row],[iso_code]],iso_code!G:H,2,FALSE)</f>
        <v>Tanzania, United Republic of</v>
      </c>
    </row>
    <row r="349" spans="1:4">
      <c r="A349" s="18">
        <v>7</v>
      </c>
      <c r="B349" s="58" t="s">
        <v>2067</v>
      </c>
      <c r="C349" s="62" t="str">
        <f>VLOOKUP(Table4[[#This Row],[iso_code]],iso_code!B:C,2,FALSE)</f>
        <v>TGO</v>
      </c>
      <c r="D349" s="18" t="str">
        <f>VLOOKUP(Table4[[#This Row],[iso_code]],iso_code!G:H,2,FALSE)</f>
        <v>Togo</v>
      </c>
    </row>
    <row r="350" spans="1:4">
      <c r="A350" s="18">
        <v>7</v>
      </c>
      <c r="B350" s="18" t="s">
        <v>977</v>
      </c>
      <c r="C350" s="62" t="str">
        <f>VLOOKUP(Table4[[#This Row],[iso_code]],iso_code!B:C,2,FALSE)</f>
        <v>TUN</v>
      </c>
      <c r="D350" s="18" t="str">
        <f>VLOOKUP(Table4[[#This Row],[iso_code]],iso_code!G:H,2,FALSE)</f>
        <v>Tunisia</v>
      </c>
    </row>
    <row r="351" spans="1:4">
      <c r="A351" s="18">
        <v>7</v>
      </c>
      <c r="B351" s="18" t="s">
        <v>1508</v>
      </c>
      <c r="C351" s="62" t="str">
        <f>VLOOKUP(Table4[[#This Row],[iso_code]],iso_code!B:C,2,FALSE)</f>
        <v>UGA</v>
      </c>
      <c r="D351" s="18" t="str">
        <f>VLOOKUP(Table4[[#This Row],[iso_code]],iso_code!G:H,2,FALSE)</f>
        <v>Uganda</v>
      </c>
    </row>
    <row r="352" spans="1:4">
      <c r="A352" s="18">
        <v>7</v>
      </c>
      <c r="B352" s="18" t="s">
        <v>757</v>
      </c>
      <c r="C352" s="62" t="str">
        <f>VLOOKUP(Table4[[#This Row],[iso_code]],iso_code!B:C,2,FALSE)</f>
        <v>ZMB</v>
      </c>
      <c r="D352" s="18" t="str">
        <f>VLOOKUP(Table4[[#This Row],[iso_code]],iso_code!G:H,2,FALSE)</f>
        <v>Zambia</v>
      </c>
    </row>
    <row r="353" spans="1:4">
      <c r="A353" s="18">
        <v>7</v>
      </c>
      <c r="B353" s="18" t="s">
        <v>2304</v>
      </c>
      <c r="C353" s="62" t="str">
        <f>VLOOKUP(Table4[[#This Row],[iso_code]],iso_code!B:C,2,FALSE)</f>
        <v>ZWE</v>
      </c>
      <c r="D353" s="18" t="str">
        <f>VLOOKUP(Table4[[#This Row],[iso_code]],iso_code!G:H,2,FALSE)</f>
        <v>Zimbabwe</v>
      </c>
    </row>
    <row r="354" spans="1:4">
      <c r="A354" s="18">
        <v>8</v>
      </c>
      <c r="B354" s="58" t="s">
        <v>811</v>
      </c>
      <c r="C354" s="62" t="str">
        <f>VLOOKUP(Table4[[#This Row],[iso_code]],iso_code!B:C,2,FALSE)</f>
        <v>DZA</v>
      </c>
      <c r="D354" s="18" t="str">
        <f>VLOOKUP(Table4[[#This Row],[iso_code]],iso_code!G:H,2,FALSE)</f>
        <v>Algeria</v>
      </c>
    </row>
    <row r="355" spans="1:4">
      <c r="A355" s="18">
        <v>8</v>
      </c>
      <c r="B355" s="58" t="s">
        <v>2278</v>
      </c>
      <c r="C355" s="62" t="str">
        <f>VLOOKUP(Table4[[#This Row],[iso_code]],iso_code!B:C,2,FALSE)</f>
        <v>AGO</v>
      </c>
      <c r="D355" s="18" t="str">
        <f>VLOOKUP(Table4[[#This Row],[iso_code]],iso_code!G:H,2,FALSE)</f>
        <v>Angola</v>
      </c>
    </row>
    <row r="356" spans="1:4">
      <c r="A356" s="18">
        <v>8</v>
      </c>
      <c r="B356" s="58" t="s">
        <v>2279</v>
      </c>
      <c r="C356" s="62" t="str">
        <f>VLOOKUP(Table4[[#This Row],[iso_code]],iso_code!B:C,2,FALSE)</f>
        <v>BEN</v>
      </c>
      <c r="D356" s="18" t="str">
        <f>VLOOKUP(Table4[[#This Row],[iso_code]],iso_code!G:H,2,FALSE)</f>
        <v>Benin</v>
      </c>
    </row>
    <row r="357" spans="1:4">
      <c r="A357" s="18">
        <v>8</v>
      </c>
      <c r="B357" s="58" t="s">
        <v>1877</v>
      </c>
      <c r="C357" s="62" t="str">
        <f>VLOOKUP(Table4[[#This Row],[iso_code]],iso_code!B:C,2,FALSE)</f>
        <v>BWA</v>
      </c>
      <c r="D357" s="18" t="str">
        <f>VLOOKUP(Table4[[#This Row],[iso_code]],iso_code!G:H,2,FALSE)</f>
        <v>Botswana</v>
      </c>
    </row>
    <row r="358" spans="1:4">
      <c r="A358" s="18">
        <v>8</v>
      </c>
      <c r="B358" s="58" t="s">
        <v>2280</v>
      </c>
      <c r="C358" s="62" t="str">
        <f>VLOOKUP(Table4[[#This Row],[iso_code]],iso_code!B:C,2,FALSE)</f>
        <v>BFA</v>
      </c>
      <c r="D358" s="18" t="str">
        <f>VLOOKUP(Table4[[#This Row],[iso_code]],iso_code!G:H,2,FALSE)</f>
        <v>Burkina Faso</v>
      </c>
    </row>
    <row r="359" spans="1:4">
      <c r="A359" s="18">
        <v>8</v>
      </c>
      <c r="B359" s="58" t="s">
        <v>2281</v>
      </c>
      <c r="C359" s="62" t="str">
        <f>VLOOKUP(Table4[[#This Row],[iso_code]],iso_code!B:C,2,FALSE)</f>
        <v>BDI</v>
      </c>
      <c r="D359" s="18" t="str">
        <f>VLOOKUP(Table4[[#This Row],[iso_code]],iso_code!G:H,2,FALSE)</f>
        <v>Burundi</v>
      </c>
    </row>
    <row r="360" spans="1:4">
      <c r="A360" s="18">
        <v>8</v>
      </c>
      <c r="B360" s="58" t="s">
        <v>290</v>
      </c>
      <c r="C360" s="62" t="str">
        <f>VLOOKUP(Table4[[#This Row],[iso_code]],iso_code!B:C,2,FALSE)</f>
        <v>CMR</v>
      </c>
      <c r="D360" s="18" t="str">
        <f>VLOOKUP(Table4[[#This Row],[iso_code]],iso_code!G:H,2,FALSE)</f>
        <v>Cameroon</v>
      </c>
    </row>
    <row r="361" spans="1:4">
      <c r="A361" s="18">
        <v>8</v>
      </c>
      <c r="B361" s="58" t="s">
        <v>1711</v>
      </c>
      <c r="C361" s="62" t="str">
        <f>VLOOKUP(Table4[[#This Row],[iso_code]],iso_code!B:C,2,FALSE)</f>
        <v>CAF</v>
      </c>
      <c r="D361" s="18" t="str">
        <f>VLOOKUP(Table4[[#This Row],[iso_code]],iso_code!G:H,2,FALSE)</f>
        <v>Central African Republic (the)</v>
      </c>
    </row>
    <row r="362" spans="1:4">
      <c r="A362" s="18">
        <v>8</v>
      </c>
      <c r="B362" s="58" t="s">
        <v>2282</v>
      </c>
      <c r="C362" s="62" t="str">
        <f>VLOOKUP(Table4[[#This Row],[iso_code]],iso_code!B:C,2,FALSE)</f>
        <v>TCD</v>
      </c>
      <c r="D362" s="18" t="str">
        <f>VLOOKUP(Table4[[#This Row],[iso_code]],iso_code!G:H,2,FALSE)</f>
        <v>Chad</v>
      </c>
    </row>
    <row r="363" spans="1:4">
      <c r="A363" s="18">
        <v>8</v>
      </c>
      <c r="B363" s="58" t="s">
        <v>2075</v>
      </c>
      <c r="C363" s="62" t="str">
        <f>VLOOKUP(Table4[[#This Row],[iso_code]],iso_code!B:C,2,FALSE)</f>
        <v>COD</v>
      </c>
      <c r="D363" s="18" t="str">
        <f>VLOOKUP(Table4[[#This Row],[iso_code]],iso_code!G:H,2,FALSE)</f>
        <v>Congo (the Democratic Republic of the)</v>
      </c>
    </row>
    <row r="364" spans="1:4">
      <c r="A364" s="18">
        <v>8</v>
      </c>
      <c r="B364" s="58" t="s">
        <v>2284</v>
      </c>
      <c r="C364" s="62" t="str">
        <f>VLOOKUP(Table4[[#This Row],[iso_code]],iso_code!B:C,2,FALSE)</f>
        <v>COG</v>
      </c>
      <c r="D364" s="18" t="str">
        <f>VLOOKUP(Table4[[#This Row],[iso_code]],iso_code!G:H,2,FALSE)</f>
        <v>Congo (the)</v>
      </c>
    </row>
    <row r="365" spans="1:4">
      <c r="A365" s="18">
        <v>8</v>
      </c>
      <c r="B365" s="58" t="s">
        <v>2285</v>
      </c>
      <c r="C365" s="62" t="str">
        <f>VLOOKUP(Table4[[#This Row],[iso_code]],iso_code!B:C,2,FALSE)</f>
        <v>DJI</v>
      </c>
      <c r="D365" s="18" t="str">
        <f>VLOOKUP(Table4[[#This Row],[iso_code]],iso_code!G:H,2,FALSE)</f>
        <v>Djibouti</v>
      </c>
    </row>
    <row r="366" spans="1:4">
      <c r="A366" s="18">
        <v>8</v>
      </c>
      <c r="B366" s="58" t="s">
        <v>873</v>
      </c>
      <c r="C366" s="62" t="str">
        <f>VLOOKUP(Table4[[#This Row],[iso_code]],iso_code!B:C,2,FALSE)</f>
        <v>EGY</v>
      </c>
      <c r="D366" s="18" t="str">
        <f>VLOOKUP(Table4[[#This Row],[iso_code]],iso_code!G:H,2,FALSE)</f>
        <v>Egypt</v>
      </c>
    </row>
    <row r="367" spans="1:4">
      <c r="A367" s="18">
        <v>8</v>
      </c>
      <c r="B367" s="58" t="s">
        <v>2286</v>
      </c>
      <c r="C367" s="62" t="str">
        <f>VLOOKUP(Table4[[#This Row],[iso_code]],iso_code!B:C,2,FALSE)</f>
        <v>GNQ</v>
      </c>
      <c r="D367" s="18" t="str">
        <f>VLOOKUP(Table4[[#This Row],[iso_code]],iso_code!G:H,2,FALSE)</f>
        <v>Equatorial Guinea</v>
      </c>
    </row>
    <row r="368" spans="1:4">
      <c r="A368" s="18">
        <v>8</v>
      </c>
      <c r="B368" s="58" t="s">
        <v>2287</v>
      </c>
      <c r="C368" s="62" t="str">
        <f>VLOOKUP(Table4[[#This Row],[iso_code]],iso_code!B:C,2,FALSE)</f>
        <v>ERI</v>
      </c>
      <c r="D368" s="18" t="str">
        <f>VLOOKUP(Table4[[#This Row],[iso_code]],iso_code!G:H,2,FALSE)</f>
        <v>Eritrea</v>
      </c>
    </row>
    <row r="369" spans="1:4">
      <c r="A369" s="18">
        <v>8</v>
      </c>
      <c r="B369" s="58" t="s">
        <v>2303</v>
      </c>
      <c r="C369" s="62" t="str">
        <f>VLOOKUP(Table4[[#This Row],[iso_code]],iso_code!B:C,2,FALSE)</f>
        <v>SWZ</v>
      </c>
      <c r="D369" s="18" t="str">
        <f>VLOOKUP(Table4[[#This Row],[iso_code]],iso_code!G:H,2,FALSE)</f>
        <v>Eswatini</v>
      </c>
    </row>
    <row r="370" spans="1:4">
      <c r="A370" s="18">
        <v>8</v>
      </c>
      <c r="B370" s="58" t="s">
        <v>199</v>
      </c>
      <c r="C370" s="62" t="str">
        <f>VLOOKUP(Table4[[#This Row],[iso_code]],iso_code!B:C,2,FALSE)</f>
        <v>ETH</v>
      </c>
      <c r="D370" s="18" t="str">
        <f>VLOOKUP(Table4[[#This Row],[iso_code]],iso_code!G:H,2,FALSE)</f>
        <v>Ethiopia</v>
      </c>
    </row>
    <row r="371" spans="1:4">
      <c r="A371" s="18">
        <v>8</v>
      </c>
      <c r="B371" s="58" t="s">
        <v>2288</v>
      </c>
      <c r="C371" s="62" t="str">
        <f>VLOOKUP(Table4[[#This Row],[iso_code]],iso_code!B:C,2,FALSE)</f>
        <v>GAB</v>
      </c>
      <c r="D371" s="18" t="str">
        <f>VLOOKUP(Table4[[#This Row],[iso_code]],iso_code!G:H,2,FALSE)</f>
        <v>Gabon</v>
      </c>
    </row>
    <row r="372" spans="1:4">
      <c r="A372" s="18">
        <v>8</v>
      </c>
      <c r="B372" s="58" t="s">
        <v>2289</v>
      </c>
      <c r="C372" s="62" t="str">
        <f>VLOOKUP(Table4[[#This Row],[iso_code]],iso_code!B:C,2,FALSE)</f>
        <v>GMB</v>
      </c>
      <c r="D372" s="18" t="str">
        <f>VLOOKUP(Table4[[#This Row],[iso_code]],iso_code!G:H,2,FALSE)</f>
        <v>Gambia (the)</v>
      </c>
    </row>
    <row r="373" spans="1:4">
      <c r="A373" s="18">
        <v>8</v>
      </c>
      <c r="B373" s="58" t="s">
        <v>255</v>
      </c>
      <c r="C373" s="62" t="str">
        <f>VLOOKUP(Table4[[#This Row],[iso_code]],iso_code!B:C,2,FALSE)</f>
        <v>GHA</v>
      </c>
      <c r="D373" s="18" t="str">
        <f>VLOOKUP(Table4[[#This Row],[iso_code]],iso_code!G:H,2,FALSE)</f>
        <v>Ghana</v>
      </c>
    </row>
    <row r="374" spans="1:4">
      <c r="A374" s="18">
        <v>8</v>
      </c>
      <c r="B374" s="58" t="s">
        <v>2290</v>
      </c>
      <c r="C374" s="62" t="str">
        <f>VLOOKUP(Table4[[#This Row],[iso_code]],iso_code!B:C,2,FALSE)</f>
        <v>GIN</v>
      </c>
      <c r="D374" s="18" t="str">
        <f>VLOOKUP(Table4[[#This Row],[iso_code]],iso_code!G:H,2,FALSE)</f>
        <v>Guinea</v>
      </c>
    </row>
    <row r="375" spans="1:4">
      <c r="A375" s="18">
        <v>8</v>
      </c>
      <c r="B375" s="58" t="s">
        <v>2291</v>
      </c>
      <c r="C375" s="62" t="str">
        <f>VLOOKUP(Table4[[#This Row],[iso_code]],iso_code!B:C,2,FALSE)</f>
        <v>GNB</v>
      </c>
      <c r="D375" s="18" t="str">
        <f>VLOOKUP(Table4[[#This Row],[iso_code]],iso_code!G:H,2,FALSE)</f>
        <v>Guinea-Bissau</v>
      </c>
    </row>
    <row r="376" spans="1:4">
      <c r="A376" s="18">
        <v>8</v>
      </c>
      <c r="B376" s="58" t="s">
        <v>2292</v>
      </c>
      <c r="C376" s="62" t="str">
        <f>VLOOKUP(Table4[[#This Row],[iso_code]],iso_code!B:C,2,FALSE)</f>
        <v>CIV</v>
      </c>
      <c r="D376" s="18" t="str">
        <f>VLOOKUP(Table4[[#This Row],[iso_code]],iso_code!G:H,2,FALSE)</f>
        <v>Côte d'Ivoire</v>
      </c>
    </row>
    <row r="377" spans="1:4">
      <c r="A377" s="18">
        <v>8</v>
      </c>
      <c r="B377" s="58" t="s">
        <v>433</v>
      </c>
      <c r="C377" s="62" t="str">
        <f>VLOOKUP(Table4[[#This Row],[iso_code]],iso_code!B:C,2,FALSE)</f>
        <v>KEN</v>
      </c>
      <c r="D377" s="18" t="str">
        <f>VLOOKUP(Table4[[#This Row],[iso_code]],iso_code!G:H,2,FALSE)</f>
        <v>Kenya</v>
      </c>
    </row>
    <row r="378" spans="1:4">
      <c r="A378" s="18">
        <v>8</v>
      </c>
      <c r="B378" s="58" t="s">
        <v>2293</v>
      </c>
      <c r="C378" s="62" t="str">
        <f>VLOOKUP(Table4[[#This Row],[iso_code]],iso_code!B:C,2,FALSE)</f>
        <v>LSO</v>
      </c>
      <c r="D378" s="18" t="str">
        <f>VLOOKUP(Table4[[#This Row],[iso_code]],iso_code!G:H,2,FALSE)</f>
        <v>Lesotho</v>
      </c>
    </row>
    <row r="379" spans="1:4">
      <c r="A379" s="18">
        <v>8</v>
      </c>
      <c r="B379" s="58" t="s">
        <v>2294</v>
      </c>
      <c r="C379" s="62" t="str">
        <f>VLOOKUP(Table4[[#This Row],[iso_code]],iso_code!B:C,2,FALSE)</f>
        <v>LBR</v>
      </c>
      <c r="D379" s="18" t="str">
        <f>VLOOKUP(Table4[[#This Row],[iso_code]],iso_code!G:H,2,FALSE)</f>
        <v>Liberia</v>
      </c>
    </row>
    <row r="380" spans="1:4">
      <c r="A380" s="18">
        <v>8</v>
      </c>
      <c r="B380" s="58" t="s">
        <v>2043</v>
      </c>
      <c r="C380" s="62" t="str">
        <f>VLOOKUP(Table4[[#This Row],[iso_code]],iso_code!B:C,2,FALSE)</f>
        <v>LBY</v>
      </c>
      <c r="D380" s="18" t="str">
        <f>VLOOKUP(Table4[[#This Row],[iso_code]],iso_code!G:H,2,FALSE)</f>
        <v>Libya</v>
      </c>
    </row>
    <row r="381" spans="1:4">
      <c r="A381" s="18">
        <v>8</v>
      </c>
      <c r="B381" s="58" t="s">
        <v>1190</v>
      </c>
      <c r="C381" s="62" t="str">
        <f>VLOOKUP(Table4[[#This Row],[iso_code]],iso_code!B:C,2,FALSE)</f>
        <v>MWI</v>
      </c>
      <c r="D381" s="18" t="str">
        <f>VLOOKUP(Table4[[#This Row],[iso_code]],iso_code!G:H,2,FALSE)</f>
        <v>Malawi</v>
      </c>
    </row>
    <row r="382" spans="1:4">
      <c r="A382" s="18">
        <v>8</v>
      </c>
      <c r="B382" s="58" t="s">
        <v>2296</v>
      </c>
      <c r="C382" s="62" t="str">
        <f>VLOOKUP(Table4[[#This Row],[iso_code]],iso_code!B:C,2,FALSE)</f>
        <v>MLI</v>
      </c>
      <c r="D382" s="18" t="str">
        <f>VLOOKUP(Table4[[#This Row],[iso_code]],iso_code!G:H,2,FALSE)</f>
        <v>Mali</v>
      </c>
    </row>
    <row r="383" spans="1:4">
      <c r="A383" s="18">
        <v>8</v>
      </c>
      <c r="B383" s="58" t="s">
        <v>2161</v>
      </c>
      <c r="C383" s="62" t="str">
        <f>VLOOKUP(Table4[[#This Row],[iso_code]],iso_code!B:C,2,FALSE)</f>
        <v>MRT</v>
      </c>
      <c r="D383" s="18" t="str">
        <f>VLOOKUP(Table4[[#This Row],[iso_code]],iso_code!G:H,2,FALSE)</f>
        <v>Mauritania</v>
      </c>
    </row>
    <row r="384" spans="1:4">
      <c r="A384" s="18">
        <v>8</v>
      </c>
      <c r="B384" s="58" t="s">
        <v>518</v>
      </c>
      <c r="C384" s="62" t="str">
        <f>VLOOKUP(Table4[[#This Row],[iso_code]],iso_code!B:C,2,FALSE)</f>
        <v>MAR</v>
      </c>
      <c r="D384" s="18" t="str">
        <f>VLOOKUP(Table4[[#This Row],[iso_code]],iso_code!G:H,2,FALSE)</f>
        <v>Morocco</v>
      </c>
    </row>
    <row r="385" spans="1:4">
      <c r="A385" s="18">
        <v>8</v>
      </c>
      <c r="B385" s="58" t="s">
        <v>1496</v>
      </c>
      <c r="C385" s="62" t="str">
        <f>VLOOKUP(Table4[[#This Row],[iso_code]],iso_code!B:C,2,FALSE)</f>
        <v>MOZ</v>
      </c>
      <c r="D385" s="18" t="str">
        <f>VLOOKUP(Table4[[#This Row],[iso_code]],iso_code!G:H,2,FALSE)</f>
        <v>Mozambique</v>
      </c>
    </row>
    <row r="386" spans="1:4">
      <c r="A386" s="18">
        <v>8</v>
      </c>
      <c r="B386" s="58" t="s">
        <v>2121</v>
      </c>
      <c r="C386" s="62" t="str">
        <f>VLOOKUP(Table4[[#This Row],[iso_code]],iso_code!B:C,2,FALSE)</f>
        <v>NAM</v>
      </c>
      <c r="D386" s="18" t="str">
        <f>VLOOKUP(Table4[[#This Row],[iso_code]],iso_code!G:H,2,FALSE)</f>
        <v>Namibia</v>
      </c>
    </row>
    <row r="387" spans="1:4">
      <c r="A387" s="18">
        <v>8</v>
      </c>
      <c r="B387" s="58" t="s">
        <v>1030</v>
      </c>
      <c r="C387" s="62" t="str">
        <f>VLOOKUP(Table4[[#This Row],[iso_code]],iso_code!B:C,2,FALSE)</f>
        <v>NER</v>
      </c>
      <c r="D387" s="18" t="str">
        <f>VLOOKUP(Table4[[#This Row],[iso_code]],iso_code!G:H,2,FALSE)</f>
        <v>Niger (the)</v>
      </c>
    </row>
    <row r="388" spans="1:4">
      <c r="A388" s="18">
        <v>8</v>
      </c>
      <c r="B388" s="58" t="s">
        <v>1263</v>
      </c>
      <c r="C388" s="62" t="str">
        <f>VLOOKUP(Table4[[#This Row],[iso_code]],iso_code!B:C,2,FALSE)</f>
        <v>NGA</v>
      </c>
      <c r="D388" s="18" t="str">
        <f>VLOOKUP(Table4[[#This Row],[iso_code]],iso_code!G:H,2,FALSE)</f>
        <v>Nigeria</v>
      </c>
    </row>
    <row r="389" spans="1:4">
      <c r="A389" s="18">
        <v>8</v>
      </c>
      <c r="B389" s="58" t="s">
        <v>2297</v>
      </c>
      <c r="C389" s="62" t="str">
        <f>VLOOKUP(Table4[[#This Row],[iso_code]],iso_code!B:C,2,FALSE)</f>
        <v>RWA</v>
      </c>
      <c r="D389" s="18" t="str">
        <f>VLOOKUP(Table4[[#This Row],[iso_code]],iso_code!G:H,2,FALSE)</f>
        <v>Rwanda</v>
      </c>
    </row>
    <row r="390" spans="1:4">
      <c r="A390" s="18">
        <v>8</v>
      </c>
      <c r="B390" s="58" t="s">
        <v>1736</v>
      </c>
      <c r="C390" s="62" t="str">
        <f>VLOOKUP(Table4[[#This Row],[iso_code]],iso_code!B:C,2,FALSE)</f>
        <v>SEN</v>
      </c>
      <c r="D390" s="18" t="str">
        <f>VLOOKUP(Table4[[#This Row],[iso_code]],iso_code!G:H,2,FALSE)</f>
        <v>Senegal</v>
      </c>
    </row>
    <row r="391" spans="1:4">
      <c r="A391" s="18">
        <v>8</v>
      </c>
      <c r="B391" s="58" t="s">
        <v>2145</v>
      </c>
      <c r="C391" s="62" t="str">
        <f>VLOOKUP(Table4[[#This Row],[iso_code]],iso_code!B:C,2,FALSE)</f>
        <v>SLE</v>
      </c>
      <c r="D391" s="18" t="str">
        <f>VLOOKUP(Table4[[#This Row],[iso_code]],iso_code!G:H,2,FALSE)</f>
        <v>Sierra Leone</v>
      </c>
    </row>
    <row r="392" spans="1:4">
      <c r="A392" s="18">
        <v>8</v>
      </c>
      <c r="B392" s="58" t="s">
        <v>2300</v>
      </c>
      <c r="C392" s="62" t="str">
        <f>VLOOKUP(Table4[[#This Row],[iso_code]],iso_code!B:C,2,FALSE)</f>
        <v>SOM</v>
      </c>
      <c r="D392" s="18" t="str">
        <f>VLOOKUP(Table4[[#This Row],[iso_code]],iso_code!G:H,2,FALSE)</f>
        <v>Somalia</v>
      </c>
    </row>
    <row r="393" spans="1:4">
      <c r="A393" s="18">
        <v>8</v>
      </c>
      <c r="B393" s="58" t="s">
        <v>617</v>
      </c>
      <c r="C393" s="62" t="str">
        <f>VLOOKUP(Table4[[#This Row],[iso_code]],iso_code!B:C,2,FALSE)</f>
        <v>ZAF</v>
      </c>
      <c r="D393" s="18" t="str">
        <f>VLOOKUP(Table4[[#This Row],[iso_code]],iso_code!G:H,2,FALSE)</f>
        <v>South Africa</v>
      </c>
    </row>
    <row r="394" spans="1:4">
      <c r="A394" s="18">
        <v>8</v>
      </c>
      <c r="B394" s="58" t="s">
        <v>2301</v>
      </c>
      <c r="C394" s="62" t="str">
        <f>VLOOKUP(Table4[[#This Row],[iso_code]],iso_code!B:C,2,FALSE)</f>
        <v>SSD</v>
      </c>
      <c r="D394" s="18" t="str">
        <f>VLOOKUP(Table4[[#This Row],[iso_code]],iso_code!G:H,2,FALSE)</f>
        <v>South Sudan</v>
      </c>
    </row>
    <row r="395" spans="1:4">
      <c r="A395" s="18">
        <v>8</v>
      </c>
      <c r="B395" s="58" t="s">
        <v>2302</v>
      </c>
      <c r="C395" s="62" t="str">
        <f>VLOOKUP(Table4[[#This Row],[iso_code]],iso_code!B:C,2,FALSE)</f>
        <v>SDN</v>
      </c>
      <c r="D395" s="18" t="str">
        <f>VLOOKUP(Table4[[#This Row],[iso_code]],iso_code!G:H,2,FALSE)</f>
        <v>Sudan (the)</v>
      </c>
    </row>
    <row r="396" spans="1:4">
      <c r="A396" s="18">
        <v>8</v>
      </c>
      <c r="B396" s="58" t="s">
        <v>883</v>
      </c>
      <c r="C396" s="62" t="str">
        <f>VLOOKUP(Table4[[#This Row],[iso_code]],iso_code!B:C,2,FALSE)</f>
        <v>TZA</v>
      </c>
      <c r="D396" s="18" t="str">
        <f>VLOOKUP(Table4[[#This Row],[iso_code]],iso_code!G:H,2,FALSE)</f>
        <v>Tanzania, United Republic of</v>
      </c>
    </row>
    <row r="397" spans="1:4">
      <c r="A397" s="18">
        <v>8</v>
      </c>
      <c r="B397" s="58" t="s">
        <v>2067</v>
      </c>
      <c r="C397" s="62" t="str">
        <f>VLOOKUP(Table4[[#This Row],[iso_code]],iso_code!B:C,2,FALSE)</f>
        <v>TGO</v>
      </c>
      <c r="D397" s="18" t="str">
        <f>VLOOKUP(Table4[[#This Row],[iso_code]],iso_code!G:H,2,FALSE)</f>
        <v>Togo</v>
      </c>
    </row>
    <row r="398" spans="1:4">
      <c r="A398" s="18">
        <v>8</v>
      </c>
      <c r="B398" s="18" t="s">
        <v>977</v>
      </c>
      <c r="C398" s="62" t="str">
        <f>VLOOKUP(Table4[[#This Row],[iso_code]],iso_code!B:C,2,FALSE)</f>
        <v>TUN</v>
      </c>
      <c r="D398" s="18" t="str">
        <f>VLOOKUP(Table4[[#This Row],[iso_code]],iso_code!G:H,2,FALSE)</f>
        <v>Tunisia</v>
      </c>
    </row>
    <row r="399" spans="1:4">
      <c r="A399" s="18">
        <v>8</v>
      </c>
      <c r="B399" s="18" t="s">
        <v>1508</v>
      </c>
      <c r="C399" s="62" t="str">
        <f>VLOOKUP(Table4[[#This Row],[iso_code]],iso_code!B:C,2,FALSE)</f>
        <v>UGA</v>
      </c>
      <c r="D399" s="18" t="str">
        <f>VLOOKUP(Table4[[#This Row],[iso_code]],iso_code!G:H,2,FALSE)</f>
        <v>Uganda</v>
      </c>
    </row>
    <row r="400" spans="1:4">
      <c r="A400" s="18">
        <v>8</v>
      </c>
      <c r="B400" s="18" t="s">
        <v>757</v>
      </c>
      <c r="C400" s="62" t="str">
        <f>VLOOKUP(Table4[[#This Row],[iso_code]],iso_code!B:C,2,FALSE)</f>
        <v>ZMB</v>
      </c>
      <c r="D400" s="18" t="str">
        <f>VLOOKUP(Table4[[#This Row],[iso_code]],iso_code!G:H,2,FALSE)</f>
        <v>Zambia</v>
      </c>
    </row>
    <row r="401" spans="1:4">
      <c r="A401" s="18">
        <v>8</v>
      </c>
      <c r="B401" s="18" t="s">
        <v>2304</v>
      </c>
      <c r="C401" s="62" t="str">
        <f>VLOOKUP(Table4[[#This Row],[iso_code]],iso_code!B:C,2,FALSE)</f>
        <v>ZWE</v>
      </c>
      <c r="D401" s="18" t="str">
        <f>VLOOKUP(Table4[[#This Row],[iso_code]],iso_code!G:H,2,FALSE)</f>
        <v>Zimbabwe</v>
      </c>
    </row>
    <row r="402" spans="1:4">
      <c r="A402" s="18">
        <v>9</v>
      </c>
      <c r="B402" s="63" t="s">
        <v>2278</v>
      </c>
      <c r="C402" s="62" t="str">
        <f>VLOOKUP(Table4[[#This Row],[iso_code]],iso_code!B:C,2,FALSE)</f>
        <v>AGO</v>
      </c>
      <c r="D402" s="18" t="str">
        <f>VLOOKUP(Table4[[#This Row],[iso_code]],iso_code!G:H,2,FALSE)</f>
        <v>Angola</v>
      </c>
    </row>
    <row r="403" spans="1:4">
      <c r="A403" s="18">
        <v>9</v>
      </c>
      <c r="B403" s="63" t="s">
        <v>1877</v>
      </c>
      <c r="C403" s="62" t="str">
        <f>VLOOKUP(Table4[[#This Row],[iso_code]],iso_code!B:C,2,FALSE)</f>
        <v>BWA</v>
      </c>
      <c r="D403" s="18" t="str">
        <f>VLOOKUP(Table4[[#This Row],[iso_code]],iso_code!G:H,2,FALSE)</f>
        <v>Botswana</v>
      </c>
    </row>
    <row r="404" spans="1:4">
      <c r="A404" s="18">
        <v>9</v>
      </c>
      <c r="B404" s="58" t="s">
        <v>2281</v>
      </c>
      <c r="C404" s="62" t="str">
        <f>VLOOKUP(Table4[[#This Row],[iso_code]],iso_code!B:C,2,FALSE)</f>
        <v>BDI</v>
      </c>
      <c r="D404" s="18" t="str">
        <f>VLOOKUP(Table4[[#This Row],[iso_code]],iso_code!G:H,2,FALSE)</f>
        <v>Burundi</v>
      </c>
    </row>
    <row r="405" spans="1:4">
      <c r="A405" s="18">
        <v>9</v>
      </c>
      <c r="B405" s="63" t="s">
        <v>2285</v>
      </c>
      <c r="C405" s="62" t="str">
        <f>VLOOKUP(Table4[[#This Row],[iso_code]],iso_code!B:C,2,FALSE)</f>
        <v>DJI</v>
      </c>
      <c r="D405" s="18" t="str">
        <f>VLOOKUP(Table4[[#This Row],[iso_code]],iso_code!G:H,2,FALSE)</f>
        <v>Djibouti</v>
      </c>
    </row>
    <row r="406" spans="1:4">
      <c r="A406" s="18">
        <v>9</v>
      </c>
      <c r="B406" s="63" t="s">
        <v>873</v>
      </c>
      <c r="C406" s="62" t="str">
        <f>VLOOKUP(Table4[[#This Row],[iso_code]],iso_code!B:C,2,FALSE)</f>
        <v>EGY</v>
      </c>
      <c r="D406" s="18" t="str">
        <f>VLOOKUP(Table4[[#This Row],[iso_code]],iso_code!G:H,2,FALSE)</f>
        <v>Egypt</v>
      </c>
    </row>
    <row r="407" spans="1:4">
      <c r="A407" s="18">
        <v>9</v>
      </c>
      <c r="B407" s="63" t="s">
        <v>2303</v>
      </c>
      <c r="C407" s="62" t="str">
        <f>VLOOKUP(Table4[[#This Row],[iso_code]],iso_code!B:C,2,FALSE)</f>
        <v>SWZ</v>
      </c>
      <c r="D407" s="18" t="str">
        <f>VLOOKUP(Table4[[#This Row],[iso_code]],iso_code!G:H,2,FALSE)</f>
        <v>Eswatini</v>
      </c>
    </row>
    <row r="408" spans="1:4">
      <c r="A408" s="18">
        <v>9</v>
      </c>
      <c r="B408" s="63" t="s">
        <v>199</v>
      </c>
      <c r="C408" s="62" t="str">
        <f>VLOOKUP(Table4[[#This Row],[iso_code]],iso_code!B:C,2,FALSE)</f>
        <v>ETH</v>
      </c>
      <c r="D408" s="18" t="str">
        <f>VLOOKUP(Table4[[#This Row],[iso_code]],iso_code!G:H,2,FALSE)</f>
        <v>Ethiopia</v>
      </c>
    </row>
    <row r="409" spans="1:4">
      <c r="A409" s="18">
        <v>9</v>
      </c>
      <c r="B409" s="63" t="s">
        <v>433</v>
      </c>
      <c r="C409" s="62" t="str">
        <f>VLOOKUP(Table4[[#This Row],[iso_code]],iso_code!B:C,2,FALSE)</f>
        <v>KEN</v>
      </c>
      <c r="D409" s="18" t="str">
        <f>VLOOKUP(Table4[[#This Row],[iso_code]],iso_code!G:H,2,FALSE)</f>
        <v>Kenya</v>
      </c>
    </row>
    <row r="410" spans="1:4">
      <c r="A410" s="18">
        <v>9</v>
      </c>
      <c r="B410" s="63" t="s">
        <v>2293</v>
      </c>
      <c r="C410" s="62" t="str">
        <f>VLOOKUP(Table4[[#This Row],[iso_code]],iso_code!B:C,2,FALSE)</f>
        <v>LSO</v>
      </c>
      <c r="D410" s="18" t="str">
        <f>VLOOKUP(Table4[[#This Row],[iso_code]],iso_code!G:H,2,FALSE)</f>
        <v>Lesotho</v>
      </c>
    </row>
    <row r="411" spans="1:4">
      <c r="A411" s="18">
        <v>9</v>
      </c>
      <c r="B411" s="63" t="s">
        <v>1190</v>
      </c>
      <c r="C411" s="62" t="str">
        <f>VLOOKUP(Table4[[#This Row],[iso_code]],iso_code!B:C,2,FALSE)</f>
        <v>MWI</v>
      </c>
      <c r="D411" s="18" t="str">
        <f>VLOOKUP(Table4[[#This Row],[iso_code]],iso_code!G:H,2,FALSE)</f>
        <v>Malawi</v>
      </c>
    </row>
    <row r="412" spans="1:4">
      <c r="A412" s="18">
        <v>9</v>
      </c>
      <c r="B412" s="63" t="s">
        <v>1496</v>
      </c>
      <c r="C412" s="62" t="str">
        <f>VLOOKUP(Table4[[#This Row],[iso_code]],iso_code!B:C,2,FALSE)</f>
        <v>MOZ</v>
      </c>
      <c r="D412" s="18" t="str">
        <f>VLOOKUP(Table4[[#This Row],[iso_code]],iso_code!G:H,2,FALSE)</f>
        <v>Mozambique</v>
      </c>
    </row>
    <row r="413" spans="1:4">
      <c r="A413" s="18">
        <v>9</v>
      </c>
      <c r="B413" s="63" t="s">
        <v>2121</v>
      </c>
      <c r="C413" s="62" t="str">
        <f>VLOOKUP(Table4[[#This Row],[iso_code]],iso_code!B:C,2,FALSE)</f>
        <v>NAM</v>
      </c>
      <c r="D413" s="18" t="str">
        <f>VLOOKUP(Table4[[#This Row],[iso_code]],iso_code!G:H,2,FALSE)</f>
        <v>Namibia</v>
      </c>
    </row>
    <row r="414" spans="1:4">
      <c r="A414" s="18">
        <v>9</v>
      </c>
      <c r="B414" s="63" t="s">
        <v>2297</v>
      </c>
      <c r="C414" s="62" t="str">
        <f>VLOOKUP(Table4[[#This Row],[iso_code]],iso_code!B:C,2,FALSE)</f>
        <v>RWA</v>
      </c>
      <c r="D414" s="18" t="str">
        <f>VLOOKUP(Table4[[#This Row],[iso_code]],iso_code!G:H,2,FALSE)</f>
        <v>Rwanda</v>
      </c>
    </row>
    <row r="415" spans="1:4">
      <c r="A415" s="18">
        <v>9</v>
      </c>
      <c r="B415" s="63" t="s">
        <v>617</v>
      </c>
      <c r="C415" s="62" t="str">
        <f>VLOOKUP(Table4[[#This Row],[iso_code]],iso_code!B:C,2,FALSE)</f>
        <v>ZAF</v>
      </c>
      <c r="D415" s="18" t="str">
        <f>VLOOKUP(Table4[[#This Row],[iso_code]],iso_code!G:H,2,FALSE)</f>
        <v>South Africa</v>
      </c>
    </row>
    <row r="416" spans="1:4">
      <c r="A416" s="18">
        <v>9</v>
      </c>
      <c r="B416" s="63" t="s">
        <v>2301</v>
      </c>
      <c r="C416" s="62" t="str">
        <f>VLOOKUP(Table4[[#This Row],[iso_code]],iso_code!B:C,2,FALSE)</f>
        <v>SSD</v>
      </c>
      <c r="D416" s="18" t="str">
        <f>VLOOKUP(Table4[[#This Row],[iso_code]],iso_code!G:H,2,FALSE)</f>
        <v>South Sudan</v>
      </c>
    </row>
    <row r="417" spans="1:4">
      <c r="A417" s="18">
        <v>9</v>
      </c>
      <c r="B417" s="63" t="s">
        <v>2302</v>
      </c>
      <c r="C417" s="62" t="str">
        <f>VLOOKUP(Table4[[#This Row],[iso_code]],iso_code!B:C,2,FALSE)</f>
        <v>SDN</v>
      </c>
      <c r="D417" s="18" t="str">
        <f>VLOOKUP(Table4[[#This Row],[iso_code]],iso_code!G:H,2,FALSE)</f>
        <v>Sudan (the)</v>
      </c>
    </row>
    <row r="418" spans="1:4">
      <c r="A418" s="18">
        <v>9</v>
      </c>
      <c r="B418" s="63" t="s">
        <v>883</v>
      </c>
      <c r="C418" s="62" t="str">
        <f>VLOOKUP(Table4[[#This Row],[iso_code]],iso_code!B:C,2,FALSE)</f>
        <v>TZA</v>
      </c>
      <c r="D418" s="18" t="str">
        <f>VLOOKUP(Table4[[#This Row],[iso_code]],iso_code!G:H,2,FALSE)</f>
        <v>Tanzania, United Republic of</v>
      </c>
    </row>
    <row r="419" spans="1:4">
      <c r="A419" s="18">
        <v>9</v>
      </c>
      <c r="B419" s="63" t="s">
        <v>1508</v>
      </c>
      <c r="C419" s="62" t="str">
        <f>VLOOKUP(Table4[[#This Row],[iso_code]],iso_code!B:C,2,FALSE)</f>
        <v>UGA</v>
      </c>
      <c r="D419" s="18" t="str">
        <f>VLOOKUP(Table4[[#This Row],[iso_code]],iso_code!G:H,2,FALSE)</f>
        <v>Uganda</v>
      </c>
    </row>
    <row r="420" spans="1:4">
      <c r="A420" s="18">
        <v>9</v>
      </c>
      <c r="B420" s="63" t="s">
        <v>757</v>
      </c>
      <c r="C420" s="62" t="str">
        <f>VLOOKUP(Table4[[#This Row],[iso_code]],iso_code!B:C,2,FALSE)</f>
        <v>ZMB</v>
      </c>
      <c r="D420" s="18" t="str">
        <f>VLOOKUP(Table4[[#This Row],[iso_code]],iso_code!G:H,2,FALSE)</f>
        <v>Zambia</v>
      </c>
    </row>
    <row r="421" spans="1:4">
      <c r="A421" s="18">
        <v>9</v>
      </c>
      <c r="B421" s="63" t="s">
        <v>2304</v>
      </c>
      <c r="C421" s="62" t="str">
        <f>VLOOKUP(Table4[[#This Row],[iso_code]],iso_code!B:C,2,FALSE)</f>
        <v>ZWE</v>
      </c>
      <c r="D421" s="18" t="str">
        <f>VLOOKUP(Table4[[#This Row],[iso_code]],iso_code!G:H,2,FALSE)</f>
        <v>Zimbabwe</v>
      </c>
    </row>
    <row r="422" spans="1:4">
      <c r="A422" s="18">
        <v>9</v>
      </c>
      <c r="B422" s="63" t="s">
        <v>2075</v>
      </c>
      <c r="C422" s="62" t="str">
        <f>VLOOKUP(Table4[[#This Row],[iso_code]],iso_code!B:C,2,FALSE)</f>
        <v>COD</v>
      </c>
      <c r="D422" s="18" t="str">
        <f>VLOOKUP(Table4[[#This Row],[iso_code]],iso_code!G:H,2,FALSE)</f>
        <v>Congo (the Democratic Republic of the)</v>
      </c>
    </row>
    <row r="423" spans="1:4">
      <c r="A423" s="18">
        <v>10</v>
      </c>
      <c r="B423" s="58" t="s">
        <v>811</v>
      </c>
      <c r="C423" s="62" t="str">
        <f>VLOOKUP(Table4[[#This Row],[iso_code]],iso_code!B:C,2,FALSE)</f>
        <v>DZA</v>
      </c>
      <c r="D423" s="18" t="str">
        <f>VLOOKUP(Table4[[#This Row],[iso_code]],iso_code!G:H,2,FALSE)</f>
        <v>Algeria</v>
      </c>
    </row>
    <row r="424" spans="1:4">
      <c r="A424" s="18">
        <v>10</v>
      </c>
      <c r="B424" s="58" t="s">
        <v>2278</v>
      </c>
      <c r="C424" s="62" t="str">
        <f>VLOOKUP(Table4[[#This Row],[iso_code]],iso_code!B:C,2,FALSE)</f>
        <v>AGO</v>
      </c>
      <c r="D424" s="18" t="str">
        <f>VLOOKUP(Table4[[#This Row],[iso_code]],iso_code!G:H,2,FALSE)</f>
        <v>Angola</v>
      </c>
    </row>
    <row r="425" spans="1:4">
      <c r="A425" s="18">
        <v>10</v>
      </c>
      <c r="B425" s="58" t="s">
        <v>2279</v>
      </c>
      <c r="C425" s="62" t="str">
        <f>VLOOKUP(Table4[[#This Row],[iso_code]],iso_code!B:C,2,FALSE)</f>
        <v>BEN</v>
      </c>
      <c r="D425" s="18" t="str">
        <f>VLOOKUP(Table4[[#This Row],[iso_code]],iso_code!G:H,2,FALSE)</f>
        <v>Benin</v>
      </c>
    </row>
    <row r="426" spans="1:4">
      <c r="A426" s="18">
        <v>10</v>
      </c>
      <c r="B426" s="58" t="s">
        <v>1877</v>
      </c>
      <c r="C426" s="62" t="str">
        <f>VLOOKUP(Table4[[#This Row],[iso_code]],iso_code!B:C,2,FALSE)</f>
        <v>BWA</v>
      </c>
      <c r="D426" s="18" t="str">
        <f>VLOOKUP(Table4[[#This Row],[iso_code]],iso_code!G:H,2,FALSE)</f>
        <v>Botswana</v>
      </c>
    </row>
    <row r="427" spans="1:4">
      <c r="A427" s="18">
        <v>10</v>
      </c>
      <c r="B427" s="58" t="s">
        <v>2280</v>
      </c>
      <c r="C427" s="62" t="str">
        <f>VLOOKUP(Table4[[#This Row],[iso_code]],iso_code!B:C,2,FALSE)</f>
        <v>BFA</v>
      </c>
      <c r="D427" s="18" t="str">
        <f>VLOOKUP(Table4[[#This Row],[iso_code]],iso_code!G:H,2,FALSE)</f>
        <v>Burkina Faso</v>
      </c>
    </row>
    <row r="428" spans="1:4">
      <c r="A428" s="18">
        <v>10</v>
      </c>
      <c r="B428" s="58" t="s">
        <v>2281</v>
      </c>
      <c r="C428" s="62" t="str">
        <f>VLOOKUP(Table4[[#This Row],[iso_code]],iso_code!B:C,2,FALSE)</f>
        <v>BDI</v>
      </c>
      <c r="D428" s="18" t="str">
        <f>VLOOKUP(Table4[[#This Row],[iso_code]],iso_code!G:H,2,FALSE)</f>
        <v>Burundi</v>
      </c>
    </row>
    <row r="429" spans="1:4">
      <c r="A429" s="18">
        <v>10</v>
      </c>
      <c r="B429" s="58" t="s">
        <v>290</v>
      </c>
      <c r="C429" s="62" t="str">
        <f>VLOOKUP(Table4[[#This Row],[iso_code]],iso_code!B:C,2,FALSE)</f>
        <v>CMR</v>
      </c>
      <c r="D429" s="18" t="str">
        <f>VLOOKUP(Table4[[#This Row],[iso_code]],iso_code!G:H,2,FALSE)</f>
        <v>Cameroon</v>
      </c>
    </row>
    <row r="430" spans="1:4">
      <c r="A430" s="18">
        <v>10</v>
      </c>
      <c r="B430" s="58" t="s">
        <v>1678</v>
      </c>
      <c r="C430" s="62" t="str">
        <f>VLOOKUP(Table4[[#This Row],[iso_code]],iso_code!B:C,2,FALSE)</f>
        <v>CPV</v>
      </c>
      <c r="D430" s="18" t="str">
        <f>VLOOKUP(Table4[[#This Row],[iso_code]],iso_code!G:H,2,FALSE)</f>
        <v>Cabo Verde</v>
      </c>
    </row>
    <row r="431" spans="1:4">
      <c r="A431" s="18">
        <v>10</v>
      </c>
      <c r="B431" s="58" t="s">
        <v>1711</v>
      </c>
      <c r="C431" s="62" t="str">
        <f>VLOOKUP(Table4[[#This Row],[iso_code]],iso_code!B:C,2,FALSE)</f>
        <v>CAF</v>
      </c>
      <c r="D431" s="18" t="str">
        <f>VLOOKUP(Table4[[#This Row],[iso_code]],iso_code!G:H,2,FALSE)</f>
        <v>Central African Republic (the)</v>
      </c>
    </row>
    <row r="432" spans="1:4">
      <c r="A432" s="18">
        <v>10</v>
      </c>
      <c r="B432" s="58" t="s">
        <v>2282</v>
      </c>
      <c r="C432" s="62" t="str">
        <f>VLOOKUP(Table4[[#This Row],[iso_code]],iso_code!B:C,2,FALSE)</f>
        <v>TCD</v>
      </c>
      <c r="D432" s="18" t="str">
        <f>VLOOKUP(Table4[[#This Row],[iso_code]],iso_code!G:H,2,FALSE)</f>
        <v>Chad</v>
      </c>
    </row>
    <row r="433" spans="1:4">
      <c r="A433" s="18">
        <v>10</v>
      </c>
      <c r="B433" s="58" t="s">
        <v>2283</v>
      </c>
      <c r="C433" s="62" t="str">
        <f>VLOOKUP(Table4[[#This Row],[iso_code]],iso_code!B:C,2,FALSE)</f>
        <v>COM</v>
      </c>
      <c r="D433" s="18" t="str">
        <f>VLOOKUP(Table4[[#This Row],[iso_code]],iso_code!G:H,2,FALSE)</f>
        <v>Comoros (the)</v>
      </c>
    </row>
    <row r="434" spans="1:4">
      <c r="A434" s="18">
        <v>10</v>
      </c>
      <c r="B434" s="58" t="s">
        <v>2075</v>
      </c>
      <c r="C434" s="62" t="str">
        <f>VLOOKUP(Table4[[#This Row],[iso_code]],iso_code!B:C,2,FALSE)</f>
        <v>COD</v>
      </c>
      <c r="D434" s="18" t="str">
        <f>VLOOKUP(Table4[[#This Row],[iso_code]],iso_code!G:H,2,FALSE)</f>
        <v>Congo (the Democratic Republic of the)</v>
      </c>
    </row>
    <row r="435" spans="1:4">
      <c r="A435" s="18">
        <v>10</v>
      </c>
      <c r="B435" s="58" t="s">
        <v>2284</v>
      </c>
      <c r="C435" s="62" t="str">
        <f>VLOOKUP(Table4[[#This Row],[iso_code]],iso_code!B:C,2,FALSE)</f>
        <v>COG</v>
      </c>
      <c r="D435" s="18" t="str">
        <f>VLOOKUP(Table4[[#This Row],[iso_code]],iso_code!G:H,2,FALSE)</f>
        <v>Congo (the)</v>
      </c>
    </row>
    <row r="436" spans="1:4">
      <c r="A436" s="18">
        <v>10</v>
      </c>
      <c r="B436" s="58" t="s">
        <v>2292</v>
      </c>
      <c r="C436" s="62" t="str">
        <f>VLOOKUP(Table4[[#This Row],[iso_code]],iso_code!B:C,2,FALSE)</f>
        <v>CIV</v>
      </c>
      <c r="D436" s="18" t="str">
        <f>VLOOKUP(Table4[[#This Row],[iso_code]],iso_code!G:H,2,FALSE)</f>
        <v>Côte d'Ivoire</v>
      </c>
    </row>
    <row r="437" spans="1:4">
      <c r="A437" s="18">
        <v>10</v>
      </c>
      <c r="B437" s="58" t="s">
        <v>2285</v>
      </c>
      <c r="C437" s="62" t="str">
        <f>VLOOKUP(Table4[[#This Row],[iso_code]],iso_code!B:C,2,FALSE)</f>
        <v>DJI</v>
      </c>
      <c r="D437" s="18" t="str">
        <f>VLOOKUP(Table4[[#This Row],[iso_code]],iso_code!G:H,2,FALSE)</f>
        <v>Djibouti</v>
      </c>
    </row>
    <row r="438" spans="1:4">
      <c r="A438" s="18">
        <v>10</v>
      </c>
      <c r="B438" s="58" t="s">
        <v>873</v>
      </c>
      <c r="C438" s="62" t="str">
        <f>VLOOKUP(Table4[[#This Row],[iso_code]],iso_code!B:C,2,FALSE)</f>
        <v>EGY</v>
      </c>
      <c r="D438" s="18" t="str">
        <f>VLOOKUP(Table4[[#This Row],[iso_code]],iso_code!G:H,2,FALSE)</f>
        <v>Egypt</v>
      </c>
    </row>
    <row r="439" spans="1:4">
      <c r="A439" s="18">
        <v>10</v>
      </c>
      <c r="B439" s="58" t="s">
        <v>2286</v>
      </c>
      <c r="C439" s="62" t="str">
        <f>VLOOKUP(Table4[[#This Row],[iso_code]],iso_code!B:C,2,FALSE)</f>
        <v>GNQ</v>
      </c>
      <c r="D439" s="18" t="str">
        <f>VLOOKUP(Table4[[#This Row],[iso_code]],iso_code!G:H,2,FALSE)</f>
        <v>Equatorial Guinea</v>
      </c>
    </row>
    <row r="440" spans="1:4">
      <c r="A440" s="18">
        <v>10</v>
      </c>
      <c r="B440" s="58" t="s">
        <v>2287</v>
      </c>
      <c r="C440" s="62" t="str">
        <f>VLOOKUP(Table4[[#This Row],[iso_code]],iso_code!B:C,2,FALSE)</f>
        <v>ERI</v>
      </c>
      <c r="D440" s="18" t="str">
        <f>VLOOKUP(Table4[[#This Row],[iso_code]],iso_code!G:H,2,FALSE)</f>
        <v>Eritrea</v>
      </c>
    </row>
    <row r="441" spans="1:4">
      <c r="A441" s="18">
        <v>10</v>
      </c>
      <c r="B441" s="58" t="s">
        <v>199</v>
      </c>
      <c r="C441" s="62" t="str">
        <f>VLOOKUP(Table4[[#This Row],[iso_code]],iso_code!B:C,2,FALSE)</f>
        <v>ETH</v>
      </c>
      <c r="D441" s="18" t="str">
        <f>VLOOKUP(Table4[[#This Row],[iso_code]],iso_code!G:H,2,FALSE)</f>
        <v>Ethiopia</v>
      </c>
    </row>
    <row r="442" spans="1:4">
      <c r="A442" s="18">
        <v>10</v>
      </c>
      <c r="B442" s="58" t="s">
        <v>2288</v>
      </c>
      <c r="C442" s="62" t="str">
        <f>VLOOKUP(Table4[[#This Row],[iso_code]],iso_code!B:C,2,FALSE)</f>
        <v>GAB</v>
      </c>
      <c r="D442" s="18" t="str">
        <f>VLOOKUP(Table4[[#This Row],[iso_code]],iso_code!G:H,2,FALSE)</f>
        <v>Gabon</v>
      </c>
    </row>
    <row r="443" spans="1:4">
      <c r="A443" s="18">
        <v>10</v>
      </c>
      <c r="B443" s="58" t="s">
        <v>2289</v>
      </c>
      <c r="C443" s="62" t="str">
        <f>VLOOKUP(Table4[[#This Row],[iso_code]],iso_code!B:C,2,FALSE)</f>
        <v>GMB</v>
      </c>
      <c r="D443" s="18" t="str">
        <f>VLOOKUP(Table4[[#This Row],[iso_code]],iso_code!G:H,2,FALSE)</f>
        <v>Gambia (the)</v>
      </c>
    </row>
    <row r="444" spans="1:4">
      <c r="A444" s="18">
        <v>10</v>
      </c>
      <c r="B444" s="58" t="s">
        <v>255</v>
      </c>
      <c r="C444" s="62" t="str">
        <f>VLOOKUP(Table4[[#This Row],[iso_code]],iso_code!B:C,2,FALSE)</f>
        <v>GHA</v>
      </c>
      <c r="D444" s="18" t="str">
        <f>VLOOKUP(Table4[[#This Row],[iso_code]],iso_code!G:H,2,FALSE)</f>
        <v>Ghana</v>
      </c>
    </row>
    <row r="445" spans="1:4">
      <c r="A445" s="18">
        <v>10</v>
      </c>
      <c r="B445" s="58" t="s">
        <v>2290</v>
      </c>
      <c r="C445" s="62" t="str">
        <f>VLOOKUP(Table4[[#This Row],[iso_code]],iso_code!B:C,2,FALSE)</f>
        <v>GIN</v>
      </c>
      <c r="D445" s="18" t="str">
        <f>VLOOKUP(Table4[[#This Row],[iso_code]],iso_code!G:H,2,FALSE)</f>
        <v>Guinea</v>
      </c>
    </row>
    <row r="446" spans="1:4">
      <c r="A446" s="18">
        <v>10</v>
      </c>
      <c r="B446" s="58" t="s">
        <v>2291</v>
      </c>
      <c r="C446" s="62" t="str">
        <f>VLOOKUP(Table4[[#This Row],[iso_code]],iso_code!B:C,2,FALSE)</f>
        <v>GNB</v>
      </c>
      <c r="D446" s="18" t="str">
        <f>VLOOKUP(Table4[[#This Row],[iso_code]],iso_code!G:H,2,FALSE)</f>
        <v>Guinea-Bissau</v>
      </c>
    </row>
    <row r="447" spans="1:4">
      <c r="A447" s="18">
        <v>10</v>
      </c>
      <c r="B447" s="58" t="s">
        <v>433</v>
      </c>
      <c r="C447" s="62" t="str">
        <f>VLOOKUP(Table4[[#This Row],[iso_code]],iso_code!B:C,2,FALSE)</f>
        <v>KEN</v>
      </c>
      <c r="D447" s="18" t="str">
        <f>VLOOKUP(Table4[[#This Row],[iso_code]],iso_code!G:H,2,FALSE)</f>
        <v>Kenya</v>
      </c>
    </row>
    <row r="448" spans="1:4">
      <c r="A448" s="18">
        <v>10</v>
      </c>
      <c r="B448" s="58" t="s">
        <v>2293</v>
      </c>
      <c r="C448" s="62" t="str">
        <f>VLOOKUP(Table4[[#This Row],[iso_code]],iso_code!B:C,2,FALSE)</f>
        <v>LSO</v>
      </c>
      <c r="D448" s="18" t="str">
        <f>VLOOKUP(Table4[[#This Row],[iso_code]],iso_code!G:H,2,FALSE)</f>
        <v>Lesotho</v>
      </c>
    </row>
    <row r="449" spans="1:4">
      <c r="A449" s="18">
        <v>10</v>
      </c>
      <c r="B449" s="58" t="s">
        <v>2294</v>
      </c>
      <c r="C449" s="62" t="str">
        <f>VLOOKUP(Table4[[#This Row],[iso_code]],iso_code!B:C,2,FALSE)</f>
        <v>LBR</v>
      </c>
      <c r="D449" s="18" t="str">
        <f>VLOOKUP(Table4[[#This Row],[iso_code]],iso_code!G:H,2,FALSE)</f>
        <v>Liberia</v>
      </c>
    </row>
    <row r="450" spans="1:4">
      <c r="A450" s="18">
        <v>10</v>
      </c>
      <c r="B450" s="58" t="s">
        <v>2043</v>
      </c>
      <c r="C450" s="62" t="str">
        <f>VLOOKUP(Table4[[#This Row],[iso_code]],iso_code!B:C,2,FALSE)</f>
        <v>LBY</v>
      </c>
      <c r="D450" s="18" t="str">
        <f>VLOOKUP(Table4[[#This Row],[iso_code]],iso_code!G:H,2,FALSE)</f>
        <v>Libya</v>
      </c>
    </row>
    <row r="451" spans="1:4">
      <c r="A451" s="18">
        <v>10</v>
      </c>
      <c r="B451" s="58" t="s">
        <v>2295</v>
      </c>
      <c r="C451" s="62" t="str">
        <f>VLOOKUP(Table4[[#This Row],[iso_code]],iso_code!B:C,2,FALSE)</f>
        <v>MDG</v>
      </c>
      <c r="D451" s="18" t="str">
        <f>VLOOKUP(Table4[[#This Row],[iso_code]],iso_code!G:H,2,FALSE)</f>
        <v>Madagascar</v>
      </c>
    </row>
    <row r="452" spans="1:4">
      <c r="A452" s="18">
        <v>10</v>
      </c>
      <c r="B452" s="58" t="s">
        <v>1190</v>
      </c>
      <c r="C452" s="62" t="str">
        <f>VLOOKUP(Table4[[#This Row],[iso_code]],iso_code!B:C,2,FALSE)</f>
        <v>MWI</v>
      </c>
      <c r="D452" s="18" t="str">
        <f>VLOOKUP(Table4[[#This Row],[iso_code]],iso_code!G:H,2,FALSE)</f>
        <v>Malawi</v>
      </c>
    </row>
    <row r="453" spans="1:4">
      <c r="A453" s="18">
        <v>10</v>
      </c>
      <c r="B453" s="58" t="s">
        <v>2296</v>
      </c>
      <c r="C453" s="62" t="str">
        <f>VLOOKUP(Table4[[#This Row],[iso_code]],iso_code!B:C,2,FALSE)</f>
        <v>MLI</v>
      </c>
      <c r="D453" s="18" t="str">
        <f>VLOOKUP(Table4[[#This Row],[iso_code]],iso_code!G:H,2,FALSE)</f>
        <v>Mali</v>
      </c>
    </row>
    <row r="454" spans="1:4">
      <c r="A454" s="18">
        <v>10</v>
      </c>
      <c r="B454" s="58" t="s">
        <v>2161</v>
      </c>
      <c r="C454" s="62" t="str">
        <f>VLOOKUP(Table4[[#This Row],[iso_code]],iso_code!B:C,2,FALSE)</f>
        <v>MRT</v>
      </c>
      <c r="D454" s="18" t="str">
        <f>VLOOKUP(Table4[[#This Row],[iso_code]],iso_code!G:H,2,FALSE)</f>
        <v>Mauritania</v>
      </c>
    </row>
    <row r="455" spans="1:4">
      <c r="A455" s="18">
        <v>10</v>
      </c>
      <c r="B455" s="58" t="s">
        <v>995</v>
      </c>
      <c r="C455" s="62" t="str">
        <f>VLOOKUP(Table4[[#This Row],[iso_code]],iso_code!B:C,2,FALSE)</f>
        <v>MUS</v>
      </c>
      <c r="D455" s="18" t="str">
        <f>VLOOKUP(Table4[[#This Row],[iso_code]],iso_code!G:H,2,FALSE)</f>
        <v>Mauritius</v>
      </c>
    </row>
    <row r="456" spans="1:4">
      <c r="A456" s="18">
        <v>10</v>
      </c>
      <c r="B456" s="58" t="s">
        <v>518</v>
      </c>
      <c r="C456" s="62" t="str">
        <f>VLOOKUP(Table4[[#This Row],[iso_code]],iso_code!B:C,2,FALSE)</f>
        <v>MAR</v>
      </c>
      <c r="D456" s="18" t="str">
        <f>VLOOKUP(Table4[[#This Row],[iso_code]],iso_code!G:H,2,FALSE)</f>
        <v>Morocco</v>
      </c>
    </row>
    <row r="457" spans="1:4">
      <c r="A457" s="18">
        <v>10</v>
      </c>
      <c r="B457" s="58" t="s">
        <v>1496</v>
      </c>
      <c r="C457" s="62" t="str">
        <f>VLOOKUP(Table4[[#This Row],[iso_code]],iso_code!B:C,2,FALSE)</f>
        <v>MOZ</v>
      </c>
      <c r="D457" s="18" t="str">
        <f>VLOOKUP(Table4[[#This Row],[iso_code]],iso_code!G:H,2,FALSE)</f>
        <v>Mozambique</v>
      </c>
    </row>
    <row r="458" spans="1:4">
      <c r="A458" s="18">
        <v>10</v>
      </c>
      <c r="B458" s="58" t="s">
        <v>2121</v>
      </c>
      <c r="C458" s="62" t="str">
        <f>VLOOKUP(Table4[[#This Row],[iso_code]],iso_code!B:C,2,FALSE)</f>
        <v>NAM</v>
      </c>
      <c r="D458" s="18" t="str">
        <f>VLOOKUP(Table4[[#This Row],[iso_code]],iso_code!G:H,2,FALSE)</f>
        <v>Namibia</v>
      </c>
    </row>
    <row r="459" spans="1:4">
      <c r="A459" s="18">
        <v>10</v>
      </c>
      <c r="B459" s="58" t="s">
        <v>1030</v>
      </c>
      <c r="C459" s="62" t="str">
        <f>VLOOKUP(Table4[[#This Row],[iso_code]],iso_code!B:C,2,FALSE)</f>
        <v>NER</v>
      </c>
      <c r="D459" s="18" t="str">
        <f>VLOOKUP(Table4[[#This Row],[iso_code]],iso_code!G:H,2,FALSE)</f>
        <v>Niger (the)</v>
      </c>
    </row>
    <row r="460" spans="1:4">
      <c r="A460" s="18">
        <v>10</v>
      </c>
      <c r="B460" s="58" t="s">
        <v>1263</v>
      </c>
      <c r="C460" s="62" t="str">
        <f>VLOOKUP(Table4[[#This Row],[iso_code]],iso_code!B:C,2,FALSE)</f>
        <v>NGA</v>
      </c>
      <c r="D460" s="18" t="str">
        <f>VLOOKUP(Table4[[#This Row],[iso_code]],iso_code!G:H,2,FALSE)</f>
        <v>Nigeria</v>
      </c>
    </row>
    <row r="461" spans="1:4">
      <c r="A461" s="18">
        <v>10</v>
      </c>
      <c r="B461" s="58" t="s">
        <v>2297</v>
      </c>
      <c r="C461" s="62" t="str">
        <f>VLOOKUP(Table4[[#This Row],[iso_code]],iso_code!B:C,2,FALSE)</f>
        <v>RWA</v>
      </c>
      <c r="D461" s="18" t="str">
        <f>VLOOKUP(Table4[[#This Row],[iso_code]],iso_code!G:H,2,FALSE)</f>
        <v>Rwanda</v>
      </c>
    </row>
    <row r="462" spans="1:4">
      <c r="A462" s="18">
        <v>10</v>
      </c>
      <c r="B462" s="58" t="s">
        <v>2298</v>
      </c>
      <c r="C462" s="62" t="str">
        <f>VLOOKUP(Table4[[#This Row],[iso_code]],iso_code!B:C,2,FALSE)</f>
        <v>STP</v>
      </c>
      <c r="D462" s="18" t="str">
        <f>VLOOKUP(Table4[[#This Row],[iso_code]],iso_code!G:H,2,FALSE)</f>
        <v>Sao Tome and Principe</v>
      </c>
    </row>
    <row r="463" spans="1:4">
      <c r="A463" s="18">
        <v>10</v>
      </c>
      <c r="B463" s="58" t="s">
        <v>2299</v>
      </c>
      <c r="C463" s="62" t="str">
        <f>VLOOKUP(Table4[[#This Row],[iso_code]],iso_code!B:C,2,FALSE)</f>
        <v>SYC</v>
      </c>
      <c r="D463" s="18" t="str">
        <f>VLOOKUP(Table4[[#This Row],[iso_code]],iso_code!G:H,2,FALSE)</f>
        <v>Seychelles</v>
      </c>
    </row>
    <row r="464" spans="1:4">
      <c r="A464" s="18">
        <v>10</v>
      </c>
      <c r="B464" s="58" t="s">
        <v>1736</v>
      </c>
      <c r="C464" s="62" t="str">
        <f>VLOOKUP(Table4[[#This Row],[iso_code]],iso_code!B:C,2,FALSE)</f>
        <v>SEN</v>
      </c>
      <c r="D464" s="18" t="str">
        <f>VLOOKUP(Table4[[#This Row],[iso_code]],iso_code!G:H,2,FALSE)</f>
        <v>Senegal</v>
      </c>
    </row>
    <row r="465" spans="1:4">
      <c r="A465" s="18">
        <v>10</v>
      </c>
      <c r="B465" s="58" t="s">
        <v>2145</v>
      </c>
      <c r="C465" s="62" t="str">
        <f>VLOOKUP(Table4[[#This Row],[iso_code]],iso_code!B:C,2,FALSE)</f>
        <v>SLE</v>
      </c>
      <c r="D465" s="18" t="str">
        <f>VLOOKUP(Table4[[#This Row],[iso_code]],iso_code!G:H,2,FALSE)</f>
        <v>Sierra Leone</v>
      </c>
    </row>
    <row r="466" spans="1:4">
      <c r="A466" s="18">
        <v>10</v>
      </c>
      <c r="B466" s="58" t="s">
        <v>2300</v>
      </c>
      <c r="C466" s="62" t="str">
        <f>VLOOKUP(Table4[[#This Row],[iso_code]],iso_code!B:C,2,FALSE)</f>
        <v>SOM</v>
      </c>
      <c r="D466" s="18" t="str">
        <f>VLOOKUP(Table4[[#This Row],[iso_code]],iso_code!G:H,2,FALSE)</f>
        <v>Somalia</v>
      </c>
    </row>
    <row r="467" spans="1:4">
      <c r="A467" s="18">
        <v>10</v>
      </c>
      <c r="B467" s="58" t="s">
        <v>2302</v>
      </c>
      <c r="C467" s="62" t="str">
        <f>VLOOKUP(Table4[[#This Row],[iso_code]],iso_code!B:C,2,FALSE)</f>
        <v>SDN</v>
      </c>
      <c r="D467" s="18" t="str">
        <f>VLOOKUP(Table4[[#This Row],[iso_code]],iso_code!G:H,2,FALSE)</f>
        <v>Sudan (the)</v>
      </c>
    </row>
    <row r="468" spans="1:4">
      <c r="A468" s="18">
        <v>10</v>
      </c>
      <c r="B468" s="58" t="s">
        <v>2303</v>
      </c>
      <c r="C468" s="62" t="str">
        <f>VLOOKUP(Table4[[#This Row],[iso_code]],iso_code!B:C,2,FALSE)</f>
        <v>SWZ</v>
      </c>
      <c r="D468" s="18" t="str">
        <f>VLOOKUP(Table4[[#This Row],[iso_code]],iso_code!G:H,2,FALSE)</f>
        <v>Eswatini</v>
      </c>
    </row>
    <row r="469" spans="1:4">
      <c r="A469" s="18">
        <v>10</v>
      </c>
      <c r="B469" s="58" t="s">
        <v>883</v>
      </c>
      <c r="C469" s="62" t="str">
        <f>VLOOKUP(Table4[[#This Row],[iso_code]],iso_code!B:C,2,FALSE)</f>
        <v>TZA</v>
      </c>
      <c r="D469" s="18" t="str">
        <f>VLOOKUP(Table4[[#This Row],[iso_code]],iso_code!G:H,2,FALSE)</f>
        <v>Tanzania, United Republic of</v>
      </c>
    </row>
    <row r="470" spans="1:4">
      <c r="A470" s="18">
        <v>10</v>
      </c>
      <c r="B470" s="58" t="s">
        <v>2067</v>
      </c>
      <c r="C470" s="62" t="str">
        <f>VLOOKUP(Table4[[#This Row],[iso_code]],iso_code!B:C,2,FALSE)</f>
        <v>TGO</v>
      </c>
      <c r="D470" s="18" t="str">
        <f>VLOOKUP(Table4[[#This Row],[iso_code]],iso_code!G:H,2,FALSE)</f>
        <v>Togo</v>
      </c>
    </row>
    <row r="471" spans="1:4">
      <c r="A471" s="18">
        <v>10</v>
      </c>
      <c r="B471" s="58" t="s">
        <v>977</v>
      </c>
      <c r="C471" s="62" t="str">
        <f>VLOOKUP(Table4[[#This Row],[iso_code]],iso_code!B:C,2,FALSE)</f>
        <v>TUN</v>
      </c>
      <c r="D471" s="18" t="str">
        <f>VLOOKUP(Table4[[#This Row],[iso_code]],iso_code!G:H,2,FALSE)</f>
        <v>Tunisia</v>
      </c>
    </row>
    <row r="472" spans="1:4">
      <c r="A472" s="18">
        <v>10</v>
      </c>
      <c r="B472" s="58" t="s">
        <v>1508</v>
      </c>
      <c r="C472" s="62" t="str">
        <f>VLOOKUP(Table4[[#This Row],[iso_code]],iso_code!B:C,2,FALSE)</f>
        <v>UGA</v>
      </c>
      <c r="D472" s="18" t="str">
        <f>VLOOKUP(Table4[[#This Row],[iso_code]],iso_code!G:H,2,FALSE)</f>
        <v>Uganda</v>
      </c>
    </row>
    <row r="473" spans="1:4">
      <c r="A473" s="18">
        <v>10</v>
      </c>
      <c r="B473" s="58" t="s">
        <v>757</v>
      </c>
      <c r="C473" s="62" t="str">
        <f>VLOOKUP(Table4[[#This Row],[iso_code]],iso_code!B:C,2,FALSE)</f>
        <v>ZMB</v>
      </c>
      <c r="D473" s="18" t="str">
        <f>VLOOKUP(Table4[[#This Row],[iso_code]],iso_code!G:H,2,FALSE)</f>
        <v>Zambia</v>
      </c>
    </row>
    <row r="474" spans="1:4">
      <c r="A474" s="18">
        <v>10</v>
      </c>
      <c r="B474" s="58" t="s">
        <v>2304</v>
      </c>
      <c r="C474" s="62" t="str">
        <f>VLOOKUP(Table4[[#This Row],[iso_code]],iso_code!B:C,2,FALSE)</f>
        <v>ZWE</v>
      </c>
      <c r="D474" s="18" t="str">
        <f>VLOOKUP(Table4[[#This Row],[iso_code]],iso_code!G:H,2,FALSE)</f>
        <v>Zimbabwe</v>
      </c>
    </row>
    <row r="475" spans="1:4">
      <c r="A475" s="18">
        <v>11</v>
      </c>
      <c r="B475" s="58" t="s">
        <v>811</v>
      </c>
      <c r="C475" s="62" t="str">
        <f>VLOOKUP(Table4[[#This Row],[iso_code]],iso_code!B:C,2,FALSE)</f>
        <v>DZA</v>
      </c>
      <c r="D475" s="18" t="str">
        <f>VLOOKUP(Table4[[#This Row],[iso_code]],iso_code!G:H,2,FALSE)</f>
        <v>Algeria</v>
      </c>
    </row>
    <row r="476" spans="1:4">
      <c r="A476" s="18">
        <v>11</v>
      </c>
      <c r="B476" s="58" t="s">
        <v>2278</v>
      </c>
      <c r="C476" s="62" t="str">
        <f>VLOOKUP(Table4[[#This Row],[iso_code]],iso_code!B:C,2,FALSE)</f>
        <v>AGO</v>
      </c>
      <c r="D476" s="18" t="str">
        <f>VLOOKUP(Table4[[#This Row],[iso_code]],iso_code!G:H,2,FALSE)</f>
        <v>Angola</v>
      </c>
    </row>
    <row r="477" spans="1:4">
      <c r="A477" s="18">
        <v>11</v>
      </c>
      <c r="B477" s="58" t="s">
        <v>2279</v>
      </c>
      <c r="C477" s="62" t="str">
        <f>VLOOKUP(Table4[[#This Row],[iso_code]],iso_code!B:C,2,FALSE)</f>
        <v>BEN</v>
      </c>
      <c r="D477" s="18" t="str">
        <f>VLOOKUP(Table4[[#This Row],[iso_code]],iso_code!G:H,2,FALSE)</f>
        <v>Benin</v>
      </c>
    </row>
    <row r="478" spans="1:4">
      <c r="A478" s="18">
        <v>11</v>
      </c>
      <c r="B478" s="58" t="s">
        <v>1877</v>
      </c>
      <c r="C478" s="62" t="str">
        <f>VLOOKUP(Table4[[#This Row],[iso_code]],iso_code!B:C,2,FALSE)</f>
        <v>BWA</v>
      </c>
      <c r="D478" s="18" t="str">
        <f>VLOOKUP(Table4[[#This Row],[iso_code]],iso_code!G:H,2,FALSE)</f>
        <v>Botswana</v>
      </c>
    </row>
    <row r="479" spans="1:4">
      <c r="A479" s="18">
        <v>11</v>
      </c>
      <c r="B479" s="58" t="s">
        <v>2280</v>
      </c>
      <c r="C479" s="62" t="str">
        <f>VLOOKUP(Table4[[#This Row],[iso_code]],iso_code!B:C,2,FALSE)</f>
        <v>BFA</v>
      </c>
      <c r="D479" s="18" t="str">
        <f>VLOOKUP(Table4[[#This Row],[iso_code]],iso_code!G:H,2,FALSE)</f>
        <v>Burkina Faso</v>
      </c>
    </row>
    <row r="480" spans="1:4">
      <c r="A480" s="18">
        <v>11</v>
      </c>
      <c r="B480" s="58" t="s">
        <v>2281</v>
      </c>
      <c r="C480" s="62" t="str">
        <f>VLOOKUP(Table4[[#This Row],[iso_code]],iso_code!B:C,2,FALSE)</f>
        <v>BDI</v>
      </c>
      <c r="D480" s="18" t="str">
        <f>VLOOKUP(Table4[[#This Row],[iso_code]],iso_code!G:H,2,FALSE)</f>
        <v>Burundi</v>
      </c>
    </row>
    <row r="481" spans="1:4">
      <c r="A481" s="18">
        <v>11</v>
      </c>
      <c r="B481" s="58" t="s">
        <v>290</v>
      </c>
      <c r="C481" s="62" t="str">
        <f>VLOOKUP(Table4[[#This Row],[iso_code]],iso_code!B:C,2,FALSE)</f>
        <v>CMR</v>
      </c>
      <c r="D481" s="18" t="str">
        <f>VLOOKUP(Table4[[#This Row],[iso_code]],iso_code!G:H,2,FALSE)</f>
        <v>Cameroon</v>
      </c>
    </row>
    <row r="482" spans="1:4">
      <c r="A482" s="18">
        <v>11</v>
      </c>
      <c r="B482" s="58" t="s">
        <v>1711</v>
      </c>
      <c r="C482" s="62" t="str">
        <f>VLOOKUP(Table4[[#This Row],[iso_code]],iso_code!B:C,2,FALSE)</f>
        <v>CAF</v>
      </c>
      <c r="D482" s="18" t="str">
        <f>VLOOKUP(Table4[[#This Row],[iso_code]],iso_code!G:H,2,FALSE)</f>
        <v>Central African Republic (the)</v>
      </c>
    </row>
    <row r="483" spans="1:4">
      <c r="A483" s="18">
        <v>11</v>
      </c>
      <c r="B483" s="58" t="s">
        <v>2282</v>
      </c>
      <c r="C483" s="62" t="str">
        <f>VLOOKUP(Table4[[#This Row],[iso_code]],iso_code!B:C,2,FALSE)</f>
        <v>TCD</v>
      </c>
      <c r="D483" s="18" t="str">
        <f>VLOOKUP(Table4[[#This Row],[iso_code]],iso_code!G:H,2,FALSE)</f>
        <v>Chad</v>
      </c>
    </row>
    <row r="484" spans="1:4">
      <c r="A484" s="18">
        <v>11</v>
      </c>
      <c r="B484" s="58" t="s">
        <v>2284</v>
      </c>
      <c r="C484" s="62" t="str">
        <f>VLOOKUP(Table4[[#This Row],[iso_code]],iso_code!B:C,2,FALSE)</f>
        <v>COG</v>
      </c>
      <c r="D484" s="18" t="str">
        <f>VLOOKUP(Table4[[#This Row],[iso_code]],iso_code!G:H,2,FALSE)</f>
        <v>Congo (the)</v>
      </c>
    </row>
    <row r="485" spans="1:4">
      <c r="A485" s="18">
        <v>11</v>
      </c>
      <c r="B485" s="58" t="s">
        <v>2075</v>
      </c>
      <c r="C485" s="62" t="str">
        <f>VLOOKUP(Table4[[#This Row],[iso_code]],iso_code!B:C,2,FALSE)</f>
        <v>COD</v>
      </c>
      <c r="D485" s="18" t="str">
        <f>VLOOKUP(Table4[[#This Row],[iso_code]],iso_code!G:H,2,FALSE)</f>
        <v>Congo (the Democratic Republic of the)</v>
      </c>
    </row>
    <row r="486" spans="1:4">
      <c r="A486" s="18">
        <v>11</v>
      </c>
      <c r="B486" s="58" t="s">
        <v>2285</v>
      </c>
      <c r="C486" s="62" t="str">
        <f>VLOOKUP(Table4[[#This Row],[iso_code]],iso_code!B:C,2,FALSE)</f>
        <v>DJI</v>
      </c>
      <c r="D486" s="18" t="str">
        <f>VLOOKUP(Table4[[#This Row],[iso_code]],iso_code!G:H,2,FALSE)</f>
        <v>Djibouti</v>
      </c>
    </row>
    <row r="487" spans="1:4">
      <c r="A487" s="18">
        <v>11</v>
      </c>
      <c r="B487" s="58" t="s">
        <v>873</v>
      </c>
      <c r="C487" s="62" t="str">
        <f>VLOOKUP(Table4[[#This Row],[iso_code]],iso_code!B:C,2,FALSE)</f>
        <v>EGY</v>
      </c>
      <c r="D487" s="18" t="str">
        <f>VLOOKUP(Table4[[#This Row],[iso_code]],iso_code!G:H,2,FALSE)</f>
        <v>Egypt</v>
      </c>
    </row>
    <row r="488" spans="1:4">
      <c r="A488" s="18">
        <v>11</v>
      </c>
      <c r="B488" s="58" t="s">
        <v>2286</v>
      </c>
      <c r="C488" s="62" t="str">
        <f>VLOOKUP(Table4[[#This Row],[iso_code]],iso_code!B:C,2,FALSE)</f>
        <v>GNQ</v>
      </c>
      <c r="D488" s="18" t="str">
        <f>VLOOKUP(Table4[[#This Row],[iso_code]],iso_code!G:H,2,FALSE)</f>
        <v>Equatorial Guinea</v>
      </c>
    </row>
    <row r="489" spans="1:4">
      <c r="A489" s="18">
        <v>11</v>
      </c>
      <c r="B489" s="58" t="s">
        <v>2287</v>
      </c>
      <c r="C489" s="62" t="str">
        <f>VLOOKUP(Table4[[#This Row],[iso_code]],iso_code!B:C,2,FALSE)</f>
        <v>ERI</v>
      </c>
      <c r="D489" s="18" t="str">
        <f>VLOOKUP(Table4[[#This Row],[iso_code]],iso_code!G:H,2,FALSE)</f>
        <v>Eritrea</v>
      </c>
    </row>
    <row r="490" spans="1:4">
      <c r="A490" s="18">
        <v>11</v>
      </c>
      <c r="B490" s="58" t="s">
        <v>199</v>
      </c>
      <c r="C490" s="62" t="str">
        <f>VLOOKUP(Table4[[#This Row],[iso_code]],iso_code!B:C,2,FALSE)</f>
        <v>ETH</v>
      </c>
      <c r="D490" s="18" t="str">
        <f>VLOOKUP(Table4[[#This Row],[iso_code]],iso_code!G:H,2,FALSE)</f>
        <v>Ethiopia</v>
      </c>
    </row>
    <row r="491" spans="1:4">
      <c r="A491" s="18">
        <v>11</v>
      </c>
      <c r="B491" s="58" t="s">
        <v>2288</v>
      </c>
      <c r="C491" s="62" t="str">
        <f>VLOOKUP(Table4[[#This Row],[iso_code]],iso_code!B:C,2,FALSE)</f>
        <v>GAB</v>
      </c>
      <c r="D491" s="18" t="str">
        <f>VLOOKUP(Table4[[#This Row],[iso_code]],iso_code!G:H,2,FALSE)</f>
        <v>Gabon</v>
      </c>
    </row>
    <row r="492" spans="1:4">
      <c r="A492" s="18">
        <v>11</v>
      </c>
      <c r="B492" s="58" t="s">
        <v>2289</v>
      </c>
      <c r="C492" s="62" t="str">
        <f>VLOOKUP(Table4[[#This Row],[iso_code]],iso_code!B:C,2,FALSE)</f>
        <v>GMB</v>
      </c>
      <c r="D492" s="18" t="str">
        <f>VLOOKUP(Table4[[#This Row],[iso_code]],iso_code!G:H,2,FALSE)</f>
        <v>Gambia (the)</v>
      </c>
    </row>
    <row r="493" spans="1:4">
      <c r="A493" s="18">
        <v>11</v>
      </c>
      <c r="B493" s="58" t="s">
        <v>255</v>
      </c>
      <c r="C493" s="62" t="str">
        <f>VLOOKUP(Table4[[#This Row],[iso_code]],iso_code!B:C,2,FALSE)</f>
        <v>GHA</v>
      </c>
      <c r="D493" s="18" t="str">
        <f>VLOOKUP(Table4[[#This Row],[iso_code]],iso_code!G:H,2,FALSE)</f>
        <v>Ghana</v>
      </c>
    </row>
    <row r="494" spans="1:4">
      <c r="A494" s="18">
        <v>11</v>
      </c>
      <c r="B494" s="58" t="s">
        <v>2290</v>
      </c>
      <c r="C494" s="62" t="str">
        <f>VLOOKUP(Table4[[#This Row],[iso_code]],iso_code!B:C,2,FALSE)</f>
        <v>GIN</v>
      </c>
      <c r="D494" s="18" t="str">
        <f>VLOOKUP(Table4[[#This Row],[iso_code]],iso_code!G:H,2,FALSE)</f>
        <v>Guinea</v>
      </c>
    </row>
    <row r="495" spans="1:4">
      <c r="A495" s="18">
        <v>11</v>
      </c>
      <c r="B495" s="58" t="s">
        <v>2291</v>
      </c>
      <c r="C495" s="62" t="str">
        <f>VLOOKUP(Table4[[#This Row],[iso_code]],iso_code!B:C,2,FALSE)</f>
        <v>GNB</v>
      </c>
      <c r="D495" s="18" t="str">
        <f>VLOOKUP(Table4[[#This Row],[iso_code]],iso_code!G:H,2,FALSE)</f>
        <v>Guinea-Bissau</v>
      </c>
    </row>
    <row r="496" spans="1:4">
      <c r="A496" s="18">
        <v>11</v>
      </c>
      <c r="B496" s="58" t="s">
        <v>2292</v>
      </c>
      <c r="C496" s="62" t="str">
        <f>VLOOKUP(Table4[[#This Row],[iso_code]],iso_code!B:C,2,FALSE)</f>
        <v>CIV</v>
      </c>
      <c r="D496" s="18" t="str">
        <f>VLOOKUP(Table4[[#This Row],[iso_code]],iso_code!G:H,2,FALSE)</f>
        <v>Côte d'Ivoire</v>
      </c>
    </row>
    <row r="497" spans="1:4">
      <c r="A497" s="18">
        <v>11</v>
      </c>
      <c r="B497" s="58" t="s">
        <v>433</v>
      </c>
      <c r="C497" s="62" t="str">
        <f>VLOOKUP(Table4[[#This Row],[iso_code]],iso_code!B:C,2,FALSE)</f>
        <v>KEN</v>
      </c>
      <c r="D497" s="18" t="str">
        <f>VLOOKUP(Table4[[#This Row],[iso_code]],iso_code!G:H,2,FALSE)</f>
        <v>Kenya</v>
      </c>
    </row>
    <row r="498" spans="1:4">
      <c r="A498" s="18">
        <v>11</v>
      </c>
      <c r="B498" s="58" t="s">
        <v>2293</v>
      </c>
      <c r="C498" s="62" t="str">
        <f>VLOOKUP(Table4[[#This Row],[iso_code]],iso_code!B:C,2,FALSE)</f>
        <v>LSO</v>
      </c>
      <c r="D498" s="18" t="str">
        <f>VLOOKUP(Table4[[#This Row],[iso_code]],iso_code!G:H,2,FALSE)</f>
        <v>Lesotho</v>
      </c>
    </row>
    <row r="499" spans="1:4">
      <c r="A499" s="18">
        <v>11</v>
      </c>
      <c r="B499" s="58" t="s">
        <v>2294</v>
      </c>
      <c r="C499" s="62" t="str">
        <f>VLOOKUP(Table4[[#This Row],[iso_code]],iso_code!B:C,2,FALSE)</f>
        <v>LBR</v>
      </c>
      <c r="D499" s="18" t="str">
        <f>VLOOKUP(Table4[[#This Row],[iso_code]],iso_code!G:H,2,FALSE)</f>
        <v>Liberia</v>
      </c>
    </row>
    <row r="500" spans="1:4">
      <c r="A500" s="18">
        <v>11</v>
      </c>
      <c r="B500" s="58" t="s">
        <v>2043</v>
      </c>
      <c r="C500" s="62" t="str">
        <f>VLOOKUP(Table4[[#This Row],[iso_code]],iso_code!B:C,2,FALSE)</f>
        <v>LBY</v>
      </c>
      <c r="D500" s="18" t="str">
        <f>VLOOKUP(Table4[[#This Row],[iso_code]],iso_code!G:H,2,FALSE)</f>
        <v>Libya</v>
      </c>
    </row>
    <row r="501" spans="1:4">
      <c r="A501" s="18">
        <v>11</v>
      </c>
      <c r="B501" s="58" t="s">
        <v>2295</v>
      </c>
      <c r="C501" s="62" t="str">
        <f>VLOOKUP(Table4[[#This Row],[iso_code]],iso_code!B:C,2,FALSE)</f>
        <v>MDG</v>
      </c>
      <c r="D501" s="18" t="str">
        <f>VLOOKUP(Table4[[#This Row],[iso_code]],iso_code!G:H,2,FALSE)</f>
        <v>Madagascar</v>
      </c>
    </row>
    <row r="502" spans="1:4">
      <c r="A502" s="18">
        <v>11</v>
      </c>
      <c r="B502" s="58" t="s">
        <v>1190</v>
      </c>
      <c r="C502" s="62" t="str">
        <f>VLOOKUP(Table4[[#This Row],[iso_code]],iso_code!B:C,2,FALSE)</f>
        <v>MWI</v>
      </c>
      <c r="D502" s="18" t="str">
        <f>VLOOKUP(Table4[[#This Row],[iso_code]],iso_code!G:H,2,FALSE)</f>
        <v>Malawi</v>
      </c>
    </row>
    <row r="503" spans="1:4">
      <c r="A503" s="18">
        <v>11</v>
      </c>
      <c r="B503" s="58" t="s">
        <v>2296</v>
      </c>
      <c r="C503" s="62" t="str">
        <f>VLOOKUP(Table4[[#This Row],[iso_code]],iso_code!B:C,2,FALSE)</f>
        <v>MLI</v>
      </c>
      <c r="D503" s="18" t="str">
        <f>VLOOKUP(Table4[[#This Row],[iso_code]],iso_code!G:H,2,FALSE)</f>
        <v>Mali</v>
      </c>
    </row>
    <row r="504" spans="1:4">
      <c r="A504" s="18">
        <v>11</v>
      </c>
      <c r="B504" s="58" t="s">
        <v>2161</v>
      </c>
      <c r="C504" s="62" t="str">
        <f>VLOOKUP(Table4[[#This Row],[iso_code]],iso_code!B:C,2,FALSE)</f>
        <v>MRT</v>
      </c>
      <c r="D504" s="18" t="str">
        <f>VLOOKUP(Table4[[#This Row],[iso_code]],iso_code!G:H,2,FALSE)</f>
        <v>Mauritania</v>
      </c>
    </row>
    <row r="505" spans="1:4">
      <c r="A505" s="18">
        <v>11</v>
      </c>
      <c r="B505" s="58" t="s">
        <v>518</v>
      </c>
      <c r="C505" s="62" t="str">
        <f>VLOOKUP(Table4[[#This Row],[iso_code]],iso_code!B:C,2,FALSE)</f>
        <v>MAR</v>
      </c>
      <c r="D505" s="18" t="str">
        <f>VLOOKUP(Table4[[#This Row],[iso_code]],iso_code!G:H,2,FALSE)</f>
        <v>Morocco</v>
      </c>
    </row>
    <row r="506" spans="1:4">
      <c r="A506" s="18">
        <v>11</v>
      </c>
      <c r="B506" s="58" t="s">
        <v>1496</v>
      </c>
      <c r="C506" s="62" t="str">
        <f>VLOOKUP(Table4[[#This Row],[iso_code]],iso_code!B:C,2,FALSE)</f>
        <v>MOZ</v>
      </c>
      <c r="D506" s="18" t="str">
        <f>VLOOKUP(Table4[[#This Row],[iso_code]],iso_code!G:H,2,FALSE)</f>
        <v>Mozambique</v>
      </c>
    </row>
    <row r="507" spans="1:4">
      <c r="A507" s="18">
        <v>11</v>
      </c>
      <c r="B507" s="58" t="s">
        <v>2121</v>
      </c>
      <c r="C507" s="62" t="str">
        <f>VLOOKUP(Table4[[#This Row],[iso_code]],iso_code!B:C,2,FALSE)</f>
        <v>NAM</v>
      </c>
      <c r="D507" s="18" t="str">
        <f>VLOOKUP(Table4[[#This Row],[iso_code]],iso_code!G:H,2,FALSE)</f>
        <v>Namibia</v>
      </c>
    </row>
    <row r="508" spans="1:4">
      <c r="A508" s="18">
        <v>11</v>
      </c>
      <c r="B508" s="58" t="s">
        <v>1030</v>
      </c>
      <c r="C508" s="62" t="str">
        <f>VLOOKUP(Table4[[#This Row],[iso_code]],iso_code!B:C,2,FALSE)</f>
        <v>NER</v>
      </c>
      <c r="D508" s="18" t="str">
        <f>VLOOKUP(Table4[[#This Row],[iso_code]],iso_code!G:H,2,FALSE)</f>
        <v>Niger (the)</v>
      </c>
    </row>
    <row r="509" spans="1:4">
      <c r="A509" s="18">
        <v>11</v>
      </c>
      <c r="B509" s="58" t="s">
        <v>1263</v>
      </c>
      <c r="C509" s="62" t="str">
        <f>VLOOKUP(Table4[[#This Row],[iso_code]],iso_code!B:C,2,FALSE)</f>
        <v>NGA</v>
      </c>
      <c r="D509" s="18" t="str">
        <f>VLOOKUP(Table4[[#This Row],[iso_code]],iso_code!G:H,2,FALSE)</f>
        <v>Nigeria</v>
      </c>
    </row>
    <row r="510" spans="1:4">
      <c r="A510" s="18">
        <v>11</v>
      </c>
      <c r="B510" s="58" t="s">
        <v>2297</v>
      </c>
      <c r="C510" s="62" t="str">
        <f>VLOOKUP(Table4[[#This Row],[iso_code]],iso_code!B:C,2,FALSE)</f>
        <v>RWA</v>
      </c>
      <c r="D510" s="18" t="str">
        <f>VLOOKUP(Table4[[#This Row],[iso_code]],iso_code!G:H,2,FALSE)</f>
        <v>Rwanda</v>
      </c>
    </row>
    <row r="511" spans="1:4">
      <c r="A511" s="18">
        <v>11</v>
      </c>
      <c r="B511" s="58" t="s">
        <v>1736</v>
      </c>
      <c r="C511" s="62" t="str">
        <f>VLOOKUP(Table4[[#This Row],[iso_code]],iso_code!B:C,2,FALSE)</f>
        <v>SEN</v>
      </c>
      <c r="D511" s="18" t="str">
        <f>VLOOKUP(Table4[[#This Row],[iso_code]],iso_code!G:H,2,FALSE)</f>
        <v>Senegal</v>
      </c>
    </row>
    <row r="512" spans="1:4">
      <c r="A512" s="18">
        <v>11</v>
      </c>
      <c r="B512" s="58" t="s">
        <v>2145</v>
      </c>
      <c r="C512" s="62" t="str">
        <f>VLOOKUP(Table4[[#This Row],[iso_code]],iso_code!B:C,2,FALSE)</f>
        <v>SLE</v>
      </c>
      <c r="D512" s="18" t="str">
        <f>VLOOKUP(Table4[[#This Row],[iso_code]],iso_code!G:H,2,FALSE)</f>
        <v>Sierra Leone</v>
      </c>
    </row>
    <row r="513" spans="1:4">
      <c r="A513" s="18">
        <v>11</v>
      </c>
      <c r="B513" s="58" t="s">
        <v>2300</v>
      </c>
      <c r="C513" s="62" t="str">
        <f>VLOOKUP(Table4[[#This Row],[iso_code]],iso_code!B:C,2,FALSE)</f>
        <v>SOM</v>
      </c>
      <c r="D513" s="18" t="str">
        <f>VLOOKUP(Table4[[#This Row],[iso_code]],iso_code!G:H,2,FALSE)</f>
        <v>Somalia</v>
      </c>
    </row>
    <row r="514" spans="1:4">
      <c r="A514" s="18">
        <v>11</v>
      </c>
      <c r="B514" s="58" t="s">
        <v>617</v>
      </c>
      <c r="C514" s="62" t="str">
        <f>VLOOKUP(Table4[[#This Row],[iso_code]],iso_code!B:C,2,FALSE)</f>
        <v>ZAF</v>
      </c>
      <c r="D514" s="18" t="str">
        <f>VLOOKUP(Table4[[#This Row],[iso_code]],iso_code!G:H,2,FALSE)</f>
        <v>South Africa</v>
      </c>
    </row>
    <row r="515" spans="1:4">
      <c r="A515" s="18">
        <v>11</v>
      </c>
      <c r="B515" s="58" t="s">
        <v>2301</v>
      </c>
      <c r="C515" s="62" t="str">
        <f>VLOOKUP(Table4[[#This Row],[iso_code]],iso_code!B:C,2,FALSE)</f>
        <v>SSD</v>
      </c>
      <c r="D515" s="18" t="str">
        <f>VLOOKUP(Table4[[#This Row],[iso_code]],iso_code!G:H,2,FALSE)</f>
        <v>South Sudan</v>
      </c>
    </row>
    <row r="516" spans="1:4">
      <c r="A516" s="18">
        <v>11</v>
      </c>
      <c r="B516" s="58" t="s">
        <v>2302</v>
      </c>
      <c r="C516" s="62" t="str">
        <f>VLOOKUP(Table4[[#This Row],[iso_code]],iso_code!B:C,2,FALSE)</f>
        <v>SDN</v>
      </c>
      <c r="D516" s="18" t="str">
        <f>VLOOKUP(Table4[[#This Row],[iso_code]],iso_code!G:H,2,FALSE)</f>
        <v>Sudan (the)</v>
      </c>
    </row>
    <row r="517" spans="1:4">
      <c r="A517" s="18">
        <v>11</v>
      </c>
      <c r="B517" s="58" t="s">
        <v>883</v>
      </c>
      <c r="C517" s="62" t="str">
        <f>VLOOKUP(Table4[[#This Row],[iso_code]],iso_code!B:C,2,FALSE)</f>
        <v>TZA</v>
      </c>
      <c r="D517" s="18" t="str">
        <f>VLOOKUP(Table4[[#This Row],[iso_code]],iso_code!G:H,2,FALSE)</f>
        <v>Tanzania, United Republic of</v>
      </c>
    </row>
    <row r="518" spans="1:4">
      <c r="A518" s="18">
        <v>11</v>
      </c>
      <c r="B518" s="58" t="s">
        <v>2067</v>
      </c>
      <c r="C518" s="62" t="str">
        <f>VLOOKUP(Table4[[#This Row],[iso_code]],iso_code!B:C,2,FALSE)</f>
        <v>TGO</v>
      </c>
      <c r="D518" s="18" t="str">
        <f>VLOOKUP(Table4[[#This Row],[iso_code]],iso_code!G:H,2,FALSE)</f>
        <v>Togo</v>
      </c>
    </row>
    <row r="519" spans="1:4">
      <c r="A519" s="18">
        <v>11</v>
      </c>
      <c r="B519" s="58" t="s">
        <v>977</v>
      </c>
      <c r="C519" s="62" t="str">
        <f>VLOOKUP(Table4[[#This Row],[iso_code]],iso_code!B:C,2,FALSE)</f>
        <v>TUN</v>
      </c>
      <c r="D519" s="18" t="str">
        <f>VLOOKUP(Table4[[#This Row],[iso_code]],iso_code!G:H,2,FALSE)</f>
        <v>Tunisia</v>
      </c>
    </row>
    <row r="520" spans="1:4">
      <c r="A520" s="18">
        <v>11</v>
      </c>
      <c r="B520" s="58" t="s">
        <v>1508</v>
      </c>
      <c r="C520" s="62" t="str">
        <f>VLOOKUP(Table4[[#This Row],[iso_code]],iso_code!B:C,2,FALSE)</f>
        <v>UGA</v>
      </c>
      <c r="D520" s="18" t="str">
        <f>VLOOKUP(Table4[[#This Row],[iso_code]],iso_code!G:H,2,FALSE)</f>
        <v>Uganda</v>
      </c>
    </row>
    <row r="521" spans="1:4">
      <c r="A521" s="18">
        <v>11</v>
      </c>
      <c r="B521" s="58" t="s">
        <v>757</v>
      </c>
      <c r="C521" s="62" t="str">
        <f>VLOOKUP(Table4[[#This Row],[iso_code]],iso_code!B:C,2,FALSE)</f>
        <v>ZMB</v>
      </c>
      <c r="D521" s="18" t="str">
        <f>VLOOKUP(Table4[[#This Row],[iso_code]],iso_code!G:H,2,FALSE)</f>
        <v>Zambia</v>
      </c>
    </row>
    <row r="522" spans="1:4">
      <c r="A522" s="18">
        <v>11</v>
      </c>
      <c r="B522" s="58" t="s">
        <v>2304</v>
      </c>
      <c r="C522" s="62" t="str">
        <f>VLOOKUP(Table4[[#This Row],[iso_code]],iso_code!B:C,2,FALSE)</f>
        <v>ZWE</v>
      </c>
      <c r="D522" s="18" t="str">
        <f>VLOOKUP(Table4[[#This Row],[iso_code]],iso_code!G:H,2,FALSE)</f>
        <v>Zimbabwe</v>
      </c>
    </row>
    <row r="523" spans="1:4">
      <c r="A523" s="18">
        <v>12</v>
      </c>
      <c r="B523" s="58" t="s">
        <v>811</v>
      </c>
      <c r="C523" s="62" t="str">
        <f>VLOOKUP(Table4[[#This Row],[iso_code]],iso_code!B:C,2,FALSE)</f>
        <v>DZA</v>
      </c>
      <c r="D523" s="18" t="str">
        <f>VLOOKUP(Table4[[#This Row],[iso_code]],iso_code!G:H,2,FALSE)</f>
        <v>Algeria</v>
      </c>
    </row>
    <row r="524" spans="1:4">
      <c r="A524" s="18">
        <v>13</v>
      </c>
      <c r="B524" s="58" t="s">
        <v>811</v>
      </c>
      <c r="C524" s="62" t="str">
        <f>VLOOKUP(Table4[[#This Row],[iso_code]],iso_code!B:C,2,FALSE)</f>
        <v>DZA</v>
      </c>
      <c r="D524" s="18" t="str">
        <f>VLOOKUP(Table4[[#This Row],[iso_code]],iso_code!G:H,2,FALSE)</f>
        <v>Algeria</v>
      </c>
    </row>
    <row r="525" spans="1:4">
      <c r="A525" s="18">
        <v>14</v>
      </c>
      <c r="B525" s="58" t="s">
        <v>2279</v>
      </c>
      <c r="C525" s="62" t="str">
        <f>VLOOKUP(Table4[[#This Row],[iso_code]],iso_code!B:C,2,FALSE)</f>
        <v>BEN</v>
      </c>
      <c r="D525" s="18" t="str">
        <f>VLOOKUP(Table4[[#This Row],[iso_code]],iso_code!G:H,2,FALSE)</f>
        <v>Benin</v>
      </c>
    </row>
    <row r="526" spans="1:4">
      <c r="A526" s="18">
        <v>15</v>
      </c>
      <c r="B526" s="58" t="s">
        <v>2280</v>
      </c>
      <c r="C526" s="62" t="str">
        <f>VLOOKUP(Table4[[#This Row],[iso_code]],iso_code!B:C,2,FALSE)</f>
        <v>BFA</v>
      </c>
      <c r="D526" s="18" t="str">
        <f>VLOOKUP(Table4[[#This Row],[iso_code]],iso_code!G:H,2,FALSE)</f>
        <v>Burkina Faso</v>
      </c>
    </row>
    <row r="527" spans="1:4">
      <c r="A527" s="18">
        <v>15</v>
      </c>
      <c r="B527" s="58" t="s">
        <v>2292</v>
      </c>
      <c r="C527" s="62" t="str">
        <f>VLOOKUP(Table4[[#This Row],[iso_code]],iso_code!B:C,2,FALSE)</f>
        <v>CIV</v>
      </c>
      <c r="D527" s="18" t="str">
        <f>VLOOKUP(Table4[[#This Row],[iso_code]],iso_code!G:H,2,FALSE)</f>
        <v>Côte d'Ivoire</v>
      </c>
    </row>
    <row r="528" spans="1:4">
      <c r="A528" s="18">
        <v>16</v>
      </c>
      <c r="B528" s="58" t="s">
        <v>1877</v>
      </c>
      <c r="C528" s="62" t="str">
        <f>VLOOKUP(Table4[[#This Row],[iso_code]],iso_code!B:C,2,FALSE)</f>
        <v>BWA</v>
      </c>
      <c r="D528" s="18" t="str">
        <f>VLOOKUP(Table4[[#This Row],[iso_code]],iso_code!G:H,2,FALSE)</f>
        <v>Botswana</v>
      </c>
    </row>
    <row r="529" spans="1:4">
      <c r="A529" s="18">
        <v>17</v>
      </c>
      <c r="B529" s="58" t="s">
        <v>290</v>
      </c>
      <c r="C529" s="62" t="str">
        <f>VLOOKUP(Table4[[#This Row],[iso_code]],iso_code!B:C,2,FALSE)</f>
        <v>CMR</v>
      </c>
      <c r="D529" s="18" t="str">
        <f>VLOOKUP(Table4[[#This Row],[iso_code]],iso_code!G:H,2,FALSE)</f>
        <v>Cameroon</v>
      </c>
    </row>
    <row r="530" spans="1:4">
      <c r="A530" s="18">
        <v>18</v>
      </c>
      <c r="B530" s="58" t="s">
        <v>290</v>
      </c>
      <c r="C530" s="62" t="str">
        <f>VLOOKUP(Table4[[#This Row],[iso_code]],iso_code!B:C,2,FALSE)</f>
        <v>CMR</v>
      </c>
      <c r="D530" s="18" t="str">
        <f>VLOOKUP(Table4[[#This Row],[iso_code]],iso_code!G:H,2,FALSE)</f>
        <v>Cameroon</v>
      </c>
    </row>
    <row r="531" spans="1:4">
      <c r="A531" s="18">
        <v>19</v>
      </c>
      <c r="B531" s="58" t="s">
        <v>2292</v>
      </c>
      <c r="C531" s="62" t="str">
        <f>VLOOKUP(Table4[[#This Row],[iso_code]],iso_code!B:C,2,FALSE)</f>
        <v>CIV</v>
      </c>
      <c r="D531" s="18" t="str">
        <f>VLOOKUP(Table4[[#This Row],[iso_code]],iso_code!G:H,2,FALSE)</f>
        <v>Côte d'Ivoire</v>
      </c>
    </row>
    <row r="532" spans="1:4">
      <c r="A532" s="18">
        <v>20</v>
      </c>
      <c r="B532" s="58" t="s">
        <v>873</v>
      </c>
      <c r="C532" s="62" t="str">
        <f>VLOOKUP(Table4[[#This Row],[iso_code]],iso_code!B:C,2,FALSE)</f>
        <v>EGY</v>
      </c>
      <c r="D532" s="18" t="str">
        <f>VLOOKUP(Table4[[#This Row],[iso_code]],iso_code!G:H,2,FALSE)</f>
        <v>Egypt</v>
      </c>
    </row>
    <row r="533" spans="1:4">
      <c r="A533" s="18">
        <v>21</v>
      </c>
      <c r="B533" s="58" t="s">
        <v>873</v>
      </c>
      <c r="C533" s="62" t="str">
        <f>VLOOKUP(Table4[[#This Row],[iso_code]],iso_code!B:C,2,FALSE)</f>
        <v>EGY</v>
      </c>
      <c r="D533" s="18" t="str">
        <f>VLOOKUP(Table4[[#This Row],[iso_code]],iso_code!G:H,2,FALSE)</f>
        <v>Egypt</v>
      </c>
    </row>
    <row r="534" spans="1:4">
      <c r="A534" s="18">
        <v>22</v>
      </c>
      <c r="B534" s="58" t="s">
        <v>873</v>
      </c>
      <c r="C534" s="62" t="str">
        <f>VLOOKUP(Table4[[#This Row],[iso_code]],iso_code!B:C,2,FALSE)</f>
        <v>EGY</v>
      </c>
      <c r="D534" s="18" t="str">
        <f>VLOOKUP(Table4[[#This Row],[iso_code]],iso_code!G:H,2,FALSE)</f>
        <v>Egypt</v>
      </c>
    </row>
    <row r="535" spans="1:4">
      <c r="A535" s="18">
        <v>23</v>
      </c>
      <c r="B535" s="58" t="s">
        <v>199</v>
      </c>
      <c r="C535" s="62" t="str">
        <f>VLOOKUP(Table4[[#This Row],[iso_code]],iso_code!B:C,2,FALSE)</f>
        <v>ETH</v>
      </c>
      <c r="D535" s="18" t="str">
        <f>VLOOKUP(Table4[[#This Row],[iso_code]],iso_code!G:H,2,FALSE)</f>
        <v>Ethiopia</v>
      </c>
    </row>
    <row r="536" spans="1:4">
      <c r="A536" s="18">
        <v>24</v>
      </c>
      <c r="B536" s="58" t="s">
        <v>199</v>
      </c>
      <c r="C536" s="62" t="str">
        <f>VLOOKUP(Table4[[#This Row],[iso_code]],iso_code!B:C,2,FALSE)</f>
        <v>ETH</v>
      </c>
      <c r="D536" s="18" t="str">
        <f>VLOOKUP(Table4[[#This Row],[iso_code]],iso_code!G:H,2,FALSE)</f>
        <v>Ethiopia</v>
      </c>
    </row>
    <row r="537" spans="1:4">
      <c r="A537" s="18">
        <v>25</v>
      </c>
      <c r="B537" s="58" t="s">
        <v>2289</v>
      </c>
      <c r="C537" s="62" t="str">
        <f>VLOOKUP(Table4[[#This Row],[iso_code]],iso_code!B:C,2,FALSE)</f>
        <v>GMB</v>
      </c>
      <c r="D537" s="18" t="str">
        <f>VLOOKUP(Table4[[#This Row],[iso_code]],iso_code!G:H,2,FALSE)</f>
        <v>Gambia (the)</v>
      </c>
    </row>
    <row r="538" spans="1:4">
      <c r="A538" s="18">
        <v>26</v>
      </c>
      <c r="B538" s="58" t="s">
        <v>255</v>
      </c>
      <c r="C538" s="62" t="str">
        <f>VLOOKUP(Table4[[#This Row],[iso_code]],iso_code!B:C,2,FALSE)</f>
        <v>GHA</v>
      </c>
      <c r="D538" s="18" t="str">
        <f>VLOOKUP(Table4[[#This Row],[iso_code]],iso_code!G:H,2,FALSE)</f>
        <v>Ghana</v>
      </c>
    </row>
    <row r="539" spans="1:4">
      <c r="A539" s="18">
        <v>27</v>
      </c>
      <c r="B539" s="58" t="s">
        <v>255</v>
      </c>
      <c r="C539" s="62" t="str">
        <f>VLOOKUP(Table4[[#This Row],[iso_code]],iso_code!B:C,2,FALSE)</f>
        <v>GHA</v>
      </c>
      <c r="D539" s="18" t="str">
        <f>VLOOKUP(Table4[[#This Row],[iso_code]],iso_code!G:H,2,FALSE)</f>
        <v>Ghana</v>
      </c>
    </row>
    <row r="540" spans="1:4">
      <c r="A540" s="18">
        <v>28</v>
      </c>
      <c r="B540" s="58" t="s">
        <v>255</v>
      </c>
      <c r="C540" s="62" t="str">
        <f>VLOOKUP(Table4[[#This Row],[iso_code]],iso_code!B:C,2,FALSE)</f>
        <v>GHA</v>
      </c>
      <c r="D540" s="18" t="str">
        <f>VLOOKUP(Table4[[#This Row],[iso_code]],iso_code!G:H,2,FALSE)</f>
        <v>Ghana</v>
      </c>
    </row>
    <row r="541" spans="1:4">
      <c r="A541" s="18">
        <v>29</v>
      </c>
      <c r="B541" s="58" t="s">
        <v>433</v>
      </c>
      <c r="C541" s="62" t="str">
        <f>VLOOKUP(Table4[[#This Row],[iso_code]],iso_code!B:C,2,FALSE)</f>
        <v>KEN</v>
      </c>
      <c r="D541" s="18" t="str">
        <f>VLOOKUP(Table4[[#This Row],[iso_code]],iso_code!G:H,2,FALSE)</f>
        <v>Kenya</v>
      </c>
    </row>
    <row r="542" spans="1:4">
      <c r="A542" s="18">
        <v>30</v>
      </c>
      <c r="B542" s="58" t="s">
        <v>433</v>
      </c>
      <c r="C542" s="62" t="str">
        <f>VLOOKUP(Table4[[#This Row],[iso_code]],iso_code!B:C,2,FALSE)</f>
        <v>KEN</v>
      </c>
      <c r="D542" s="18" t="str">
        <f>VLOOKUP(Table4[[#This Row],[iso_code]],iso_code!G:H,2,FALSE)</f>
        <v>Kenya</v>
      </c>
    </row>
    <row r="543" spans="1:4">
      <c r="A543" s="18">
        <v>31</v>
      </c>
      <c r="B543" s="58" t="s">
        <v>433</v>
      </c>
      <c r="C543" s="62" t="str">
        <f>VLOOKUP(Table4[[#This Row],[iso_code]],iso_code!B:C,2,FALSE)</f>
        <v>KEN</v>
      </c>
      <c r="D543" s="18" t="str">
        <f>VLOOKUP(Table4[[#This Row],[iso_code]],iso_code!G:H,2,FALSE)</f>
        <v>Kenya</v>
      </c>
    </row>
    <row r="544" spans="1:4">
      <c r="A544" s="18">
        <v>32</v>
      </c>
      <c r="B544" s="58" t="s">
        <v>433</v>
      </c>
      <c r="C544" s="62" t="str">
        <f>VLOOKUP(Table4[[#This Row],[iso_code]],iso_code!B:C,2,FALSE)</f>
        <v>KEN</v>
      </c>
      <c r="D544" s="18" t="str">
        <f>VLOOKUP(Table4[[#This Row],[iso_code]],iso_code!G:H,2,FALSE)</f>
        <v>Kenya</v>
      </c>
    </row>
    <row r="545" spans="1:4">
      <c r="A545" s="18">
        <v>33</v>
      </c>
      <c r="B545" s="58" t="s">
        <v>433</v>
      </c>
      <c r="C545" s="62" t="str">
        <f>VLOOKUP(Table4[[#This Row],[iso_code]],iso_code!B:C,2,FALSE)</f>
        <v>KEN</v>
      </c>
      <c r="D545" s="18" t="str">
        <f>VLOOKUP(Table4[[#This Row],[iso_code]],iso_code!G:H,2,FALSE)</f>
        <v>Kenya</v>
      </c>
    </row>
    <row r="546" spans="1:4">
      <c r="A546" s="18">
        <v>34</v>
      </c>
      <c r="B546" s="58" t="s">
        <v>433</v>
      </c>
      <c r="C546" s="62" t="str">
        <f>VLOOKUP(Table4[[#This Row],[iso_code]],iso_code!B:C,2,FALSE)</f>
        <v>KEN</v>
      </c>
      <c r="D546" s="18" t="str">
        <f>VLOOKUP(Table4[[#This Row],[iso_code]],iso_code!G:H,2,FALSE)</f>
        <v>Kenya</v>
      </c>
    </row>
    <row r="547" spans="1:4">
      <c r="A547" s="18">
        <v>35</v>
      </c>
      <c r="B547" s="18" t="s">
        <v>518</v>
      </c>
      <c r="C547" s="62" t="str">
        <f>VLOOKUP(Table4[[#This Row],[iso_code]],iso_code!B:C,2,FALSE)</f>
        <v>MAR</v>
      </c>
      <c r="D547" s="18" t="str">
        <f>VLOOKUP(Table4[[#This Row],[iso_code]],iso_code!G:H,2,FALSE)</f>
        <v>Morocco</v>
      </c>
    </row>
    <row r="548" spans="1:4">
      <c r="A548" s="18">
        <v>35</v>
      </c>
      <c r="B548" s="18" t="s">
        <v>811</v>
      </c>
      <c r="C548" s="62" t="str">
        <f>VLOOKUP(Table4[[#This Row],[iso_code]],iso_code!B:C,2,FALSE)</f>
        <v>DZA</v>
      </c>
      <c r="D548" s="18" t="str">
        <f>VLOOKUP(Table4[[#This Row],[iso_code]],iso_code!G:H,2,FALSE)</f>
        <v>Algeria</v>
      </c>
    </row>
    <row r="549" spans="1:4">
      <c r="A549" s="18">
        <v>35</v>
      </c>
      <c r="B549" s="18" t="s">
        <v>977</v>
      </c>
      <c r="C549" s="62" t="str">
        <f>VLOOKUP(Table4[[#This Row],[iso_code]],iso_code!B:C,2,FALSE)</f>
        <v>TUN</v>
      </c>
      <c r="D549" s="18" t="str">
        <f>VLOOKUP(Table4[[#This Row],[iso_code]],iso_code!G:H,2,FALSE)</f>
        <v>Tunisia</v>
      </c>
    </row>
    <row r="550" spans="1:4">
      <c r="A550" s="18">
        <v>36</v>
      </c>
      <c r="B550" s="58" t="s">
        <v>2296</v>
      </c>
      <c r="C550" s="62" t="str">
        <f>VLOOKUP(Table4[[#This Row],[iso_code]],iso_code!B:C,2,FALSE)</f>
        <v>MLI</v>
      </c>
      <c r="D550" s="18" t="str">
        <f>VLOOKUP(Table4[[#This Row],[iso_code]],iso_code!G:H,2,FALSE)</f>
        <v>Mali</v>
      </c>
    </row>
    <row r="551" spans="1:4">
      <c r="A551" s="18">
        <v>37</v>
      </c>
      <c r="B551" s="58" t="s">
        <v>995</v>
      </c>
      <c r="C551" s="62" t="str">
        <f>VLOOKUP(Table4[[#This Row],[iso_code]],iso_code!B:C,2,FALSE)</f>
        <v>MUS</v>
      </c>
      <c r="D551" s="18" t="str">
        <f>VLOOKUP(Table4[[#This Row],[iso_code]],iso_code!G:H,2,FALSE)</f>
        <v>Mauritius</v>
      </c>
    </row>
    <row r="552" spans="1:4">
      <c r="A552" s="18">
        <v>38</v>
      </c>
      <c r="B552" s="58" t="s">
        <v>518</v>
      </c>
      <c r="C552" s="62" t="str">
        <f>VLOOKUP(Table4[[#This Row],[iso_code]],iso_code!B:C,2,FALSE)</f>
        <v>MAR</v>
      </c>
      <c r="D552" s="18" t="str">
        <f>VLOOKUP(Table4[[#This Row],[iso_code]],iso_code!G:H,2,FALSE)</f>
        <v>Morocco</v>
      </c>
    </row>
    <row r="553" spans="1:4">
      <c r="A553" s="18">
        <v>39</v>
      </c>
      <c r="B553" s="58" t="s">
        <v>518</v>
      </c>
      <c r="C553" s="62" t="str">
        <f>VLOOKUP(Table4[[#This Row],[iso_code]],iso_code!B:C,2,FALSE)</f>
        <v>MAR</v>
      </c>
      <c r="D553" s="18" t="str">
        <f>VLOOKUP(Table4[[#This Row],[iso_code]],iso_code!G:H,2,FALSE)</f>
        <v>Morocco</v>
      </c>
    </row>
    <row r="554" spans="1:4">
      <c r="A554" s="18">
        <v>40</v>
      </c>
      <c r="B554" s="58" t="s">
        <v>1496</v>
      </c>
      <c r="C554" s="62" t="str">
        <f>VLOOKUP(Table4[[#This Row],[iso_code]],iso_code!B:C,2,FALSE)</f>
        <v>MOZ</v>
      </c>
      <c r="D554" s="18" t="str">
        <f>VLOOKUP(Table4[[#This Row],[iso_code]],iso_code!G:H,2,FALSE)</f>
        <v>Mozambique</v>
      </c>
    </row>
    <row r="555" spans="1:4">
      <c r="A555" s="18">
        <v>41</v>
      </c>
      <c r="B555" s="58" t="s">
        <v>1263</v>
      </c>
      <c r="C555" s="62" t="str">
        <f>VLOOKUP(Table4[[#This Row],[iso_code]],iso_code!B:C,2,FALSE)</f>
        <v>NGA</v>
      </c>
      <c r="D555" s="18" t="str">
        <f>VLOOKUP(Table4[[#This Row],[iso_code]],iso_code!G:H,2,FALSE)</f>
        <v>Nigeria</v>
      </c>
    </row>
    <row r="556" spans="1:4">
      <c r="A556" s="18">
        <v>42</v>
      </c>
      <c r="B556" s="58" t="s">
        <v>1263</v>
      </c>
      <c r="C556" s="62" t="str">
        <f>VLOOKUP(Table4[[#This Row],[iso_code]],iso_code!B:C,2,FALSE)</f>
        <v>NGA</v>
      </c>
      <c r="D556" s="18" t="str">
        <f>VLOOKUP(Table4[[#This Row],[iso_code]],iso_code!G:H,2,FALSE)</f>
        <v>Nigeria</v>
      </c>
    </row>
    <row r="557" spans="1:4">
      <c r="A557" s="18">
        <v>43</v>
      </c>
      <c r="B557" s="58" t="s">
        <v>1263</v>
      </c>
      <c r="C557" s="62" t="str">
        <f>VLOOKUP(Table4[[#This Row],[iso_code]],iso_code!B:C,2,FALSE)</f>
        <v>NGA</v>
      </c>
      <c r="D557" s="18" t="str">
        <f>VLOOKUP(Table4[[#This Row],[iso_code]],iso_code!G:H,2,FALSE)</f>
        <v>Nigeria</v>
      </c>
    </row>
    <row r="558" spans="1:4">
      <c r="A558" s="18">
        <v>44</v>
      </c>
      <c r="B558" s="58" t="s">
        <v>1263</v>
      </c>
      <c r="C558" s="62" t="str">
        <f>VLOOKUP(Table4[[#This Row],[iso_code]],iso_code!B:C,2,FALSE)</f>
        <v>NGA</v>
      </c>
      <c r="D558" s="18" t="str">
        <f>VLOOKUP(Table4[[#This Row],[iso_code]],iso_code!G:H,2,FALSE)</f>
        <v>Nigeria</v>
      </c>
    </row>
    <row r="559" spans="1:4">
      <c r="A559" s="18">
        <v>45</v>
      </c>
      <c r="B559" s="58" t="s">
        <v>1263</v>
      </c>
      <c r="C559" s="62" t="str">
        <f>VLOOKUP(Table4[[#This Row],[iso_code]],iso_code!B:C,2,FALSE)</f>
        <v>NGA</v>
      </c>
      <c r="D559" s="18" t="str">
        <f>VLOOKUP(Table4[[#This Row],[iso_code]],iso_code!G:H,2,FALSE)</f>
        <v>Nigeria</v>
      </c>
    </row>
    <row r="560" spans="1:4">
      <c r="A560" s="18">
        <v>46</v>
      </c>
      <c r="B560" s="58" t="s">
        <v>1263</v>
      </c>
      <c r="C560" s="62" t="str">
        <f>VLOOKUP(Table4[[#This Row],[iso_code]],iso_code!B:C,2,FALSE)</f>
        <v>NGA</v>
      </c>
      <c r="D560" s="18" t="str">
        <f>VLOOKUP(Table4[[#This Row],[iso_code]],iso_code!G:H,2,FALSE)</f>
        <v>Nigeria</v>
      </c>
    </row>
    <row r="561" spans="1:4">
      <c r="A561" s="18">
        <v>47</v>
      </c>
      <c r="B561" s="58" t="s">
        <v>2297</v>
      </c>
      <c r="C561" s="62" t="str">
        <f>VLOOKUP(Table4[[#This Row],[iso_code]],iso_code!B:C,2,FALSE)</f>
        <v>RWA</v>
      </c>
      <c r="D561" s="18" t="str">
        <f>VLOOKUP(Table4[[#This Row],[iso_code]],iso_code!G:H,2,FALSE)</f>
        <v>Rwanda</v>
      </c>
    </row>
    <row r="562" spans="1:4">
      <c r="A562" s="18">
        <v>48</v>
      </c>
      <c r="B562" s="58" t="s">
        <v>617</v>
      </c>
      <c r="C562" s="62" t="str">
        <f>VLOOKUP(Table4[[#This Row],[iso_code]],iso_code!B:C,2,FALSE)</f>
        <v>ZAF</v>
      </c>
      <c r="D562" s="18" t="str">
        <f>VLOOKUP(Table4[[#This Row],[iso_code]],iso_code!G:H,2,FALSE)</f>
        <v>South Africa</v>
      </c>
    </row>
    <row r="563" spans="1:4">
      <c r="A563" s="18">
        <v>49</v>
      </c>
      <c r="B563" s="58" t="s">
        <v>617</v>
      </c>
      <c r="C563" s="62" t="str">
        <f>VLOOKUP(Table4[[#This Row],[iso_code]],iso_code!B:C,2,FALSE)</f>
        <v>ZAF</v>
      </c>
      <c r="D563" s="18" t="str">
        <f>VLOOKUP(Table4[[#This Row],[iso_code]],iso_code!G:H,2,FALSE)</f>
        <v>South Africa</v>
      </c>
    </row>
    <row r="564" spans="1:4">
      <c r="A564" s="18">
        <v>50</v>
      </c>
      <c r="B564" s="58" t="s">
        <v>617</v>
      </c>
      <c r="C564" s="62" t="str">
        <f>VLOOKUP(Table4[[#This Row],[iso_code]],iso_code!B:C,2,FALSE)</f>
        <v>ZAF</v>
      </c>
      <c r="D564" s="18" t="str">
        <f>VLOOKUP(Table4[[#This Row],[iso_code]],iso_code!G:H,2,FALSE)</f>
        <v>South Africa</v>
      </c>
    </row>
    <row r="565" spans="1:4">
      <c r="A565" s="18">
        <v>51</v>
      </c>
      <c r="B565" s="58" t="s">
        <v>2301</v>
      </c>
      <c r="C565" s="62" t="str">
        <f>VLOOKUP(Table4[[#This Row],[iso_code]],iso_code!B:C,2,FALSE)</f>
        <v>SSD</v>
      </c>
      <c r="D565" s="18" t="str">
        <f>VLOOKUP(Table4[[#This Row],[iso_code]],iso_code!G:H,2,FALSE)</f>
        <v>South Sudan</v>
      </c>
    </row>
    <row r="566" spans="1:4">
      <c r="A566" s="18">
        <v>52</v>
      </c>
      <c r="B566" s="18" t="s">
        <v>2278</v>
      </c>
      <c r="C566" s="62" t="str">
        <f>VLOOKUP(Table4[[#This Row],[iso_code]],iso_code!B:C,2,FALSE)</f>
        <v>AGO</v>
      </c>
      <c r="D566" s="18" t="str">
        <f>VLOOKUP(Table4[[#This Row],[iso_code]],iso_code!G:H,2,FALSE)</f>
        <v>Angola</v>
      </c>
    </row>
    <row r="567" spans="1:4">
      <c r="A567" s="18">
        <v>52</v>
      </c>
      <c r="B567" s="18" t="s">
        <v>2280</v>
      </c>
      <c r="C567" s="62" t="str">
        <f>VLOOKUP(Table4[[#This Row],[iso_code]],iso_code!B:C,2,FALSE)</f>
        <v>BFA</v>
      </c>
      <c r="D567" s="18" t="str">
        <f>VLOOKUP(Table4[[#This Row],[iso_code]],iso_code!G:H,2,FALSE)</f>
        <v>Burkina Faso</v>
      </c>
    </row>
    <row r="568" spans="1:4">
      <c r="A568" s="18">
        <v>52</v>
      </c>
      <c r="B568" s="18" t="s">
        <v>2281</v>
      </c>
      <c r="C568" s="62" t="str">
        <f>VLOOKUP(Table4[[#This Row],[iso_code]],iso_code!B:C,2,FALSE)</f>
        <v>BDI</v>
      </c>
      <c r="D568" s="18" t="str">
        <f>VLOOKUP(Table4[[#This Row],[iso_code]],iso_code!G:H,2,FALSE)</f>
        <v>Burundi</v>
      </c>
    </row>
    <row r="569" spans="1:4">
      <c r="A569" s="18">
        <v>52</v>
      </c>
      <c r="B569" s="18" t="s">
        <v>2279</v>
      </c>
      <c r="C569" s="62" t="str">
        <f>VLOOKUP(Table4[[#This Row],[iso_code]],iso_code!B:C,2,FALSE)</f>
        <v>BEN</v>
      </c>
      <c r="D569" s="18" t="str">
        <f>VLOOKUP(Table4[[#This Row],[iso_code]],iso_code!G:H,2,FALSE)</f>
        <v>Benin</v>
      </c>
    </row>
    <row r="570" spans="1:4">
      <c r="A570" s="18">
        <v>52</v>
      </c>
      <c r="B570" s="18" t="s">
        <v>1877</v>
      </c>
      <c r="C570" s="62" t="str">
        <f>VLOOKUP(Table4[[#This Row],[iso_code]],iso_code!B:C,2,FALSE)</f>
        <v>BWA</v>
      </c>
      <c r="D570" s="18" t="str">
        <f>VLOOKUP(Table4[[#This Row],[iso_code]],iso_code!G:H,2,FALSE)</f>
        <v>Botswana</v>
      </c>
    </row>
    <row r="571" spans="1:4">
      <c r="A571" s="18">
        <v>52</v>
      </c>
      <c r="B571" s="18" t="s">
        <v>2075</v>
      </c>
      <c r="C571" s="62" t="str">
        <f>VLOOKUP(Table4[[#This Row],[iso_code]],iso_code!B:C,2,FALSE)</f>
        <v>COD</v>
      </c>
      <c r="D571" s="18" t="str">
        <f>VLOOKUP(Table4[[#This Row],[iso_code]],iso_code!G:H,2,FALSE)</f>
        <v>Congo (the Democratic Republic of the)</v>
      </c>
    </row>
    <row r="572" spans="1:4">
      <c r="A572" s="18">
        <v>52</v>
      </c>
      <c r="B572" s="18" t="s">
        <v>1711</v>
      </c>
      <c r="C572" s="62" t="str">
        <f>VLOOKUP(Table4[[#This Row],[iso_code]],iso_code!B:C,2,FALSE)</f>
        <v>CAF</v>
      </c>
      <c r="D572" s="18" t="str">
        <f>VLOOKUP(Table4[[#This Row],[iso_code]],iso_code!G:H,2,FALSE)</f>
        <v>Central African Republic (the)</v>
      </c>
    </row>
    <row r="573" spans="1:4">
      <c r="A573" s="18">
        <v>52</v>
      </c>
      <c r="B573" s="18" t="s">
        <v>2284</v>
      </c>
      <c r="C573" s="62" t="str">
        <f>VLOOKUP(Table4[[#This Row],[iso_code]],iso_code!B:C,2,FALSE)</f>
        <v>COG</v>
      </c>
      <c r="D573" s="18" t="str">
        <f>VLOOKUP(Table4[[#This Row],[iso_code]],iso_code!G:H,2,FALSE)</f>
        <v>Congo (the)</v>
      </c>
    </row>
    <row r="574" spans="1:4">
      <c r="A574" s="18">
        <v>52</v>
      </c>
      <c r="B574" s="18" t="s">
        <v>2292</v>
      </c>
      <c r="C574" s="62" t="str">
        <f>VLOOKUP(Table4[[#This Row],[iso_code]],iso_code!B:C,2,FALSE)</f>
        <v>CIV</v>
      </c>
      <c r="D574" s="18" t="str">
        <f>VLOOKUP(Table4[[#This Row],[iso_code]],iso_code!G:H,2,FALSE)</f>
        <v>Côte d'Ivoire</v>
      </c>
    </row>
    <row r="575" spans="1:4">
      <c r="A575" s="18">
        <v>52</v>
      </c>
      <c r="B575" s="18" t="s">
        <v>290</v>
      </c>
      <c r="C575" s="62" t="str">
        <f>VLOOKUP(Table4[[#This Row],[iso_code]],iso_code!B:C,2,FALSE)</f>
        <v>CMR</v>
      </c>
      <c r="D575" s="18" t="str">
        <f>VLOOKUP(Table4[[#This Row],[iso_code]],iso_code!G:H,2,FALSE)</f>
        <v>Cameroon</v>
      </c>
    </row>
    <row r="576" spans="1:4">
      <c r="A576" s="18">
        <v>52</v>
      </c>
      <c r="B576" s="18" t="s">
        <v>2285</v>
      </c>
      <c r="C576" s="62" t="str">
        <f>VLOOKUP(Table4[[#This Row],[iso_code]],iso_code!B:C,2,FALSE)</f>
        <v>DJI</v>
      </c>
      <c r="D576" s="18" t="str">
        <f>VLOOKUP(Table4[[#This Row],[iso_code]],iso_code!G:H,2,FALSE)</f>
        <v>Djibouti</v>
      </c>
    </row>
    <row r="577" spans="1:4">
      <c r="A577" s="18">
        <v>52</v>
      </c>
      <c r="B577" s="18" t="s">
        <v>2287</v>
      </c>
      <c r="C577" s="62" t="str">
        <f>VLOOKUP(Table4[[#This Row],[iso_code]],iso_code!B:C,2,FALSE)</f>
        <v>ERI</v>
      </c>
      <c r="D577" s="18" t="str">
        <f>VLOOKUP(Table4[[#This Row],[iso_code]],iso_code!G:H,2,FALSE)</f>
        <v>Eritrea</v>
      </c>
    </row>
    <row r="578" spans="1:4">
      <c r="A578" s="18">
        <v>52</v>
      </c>
      <c r="B578" s="18" t="s">
        <v>199</v>
      </c>
      <c r="C578" s="62" t="str">
        <f>VLOOKUP(Table4[[#This Row],[iso_code]],iso_code!B:C,2,FALSE)</f>
        <v>ETH</v>
      </c>
      <c r="D578" s="18" t="str">
        <f>VLOOKUP(Table4[[#This Row],[iso_code]],iso_code!G:H,2,FALSE)</f>
        <v>Ethiopia</v>
      </c>
    </row>
    <row r="579" spans="1:4">
      <c r="A579" s="18">
        <v>52</v>
      </c>
      <c r="B579" s="18" t="s">
        <v>2288</v>
      </c>
      <c r="C579" s="62" t="str">
        <f>VLOOKUP(Table4[[#This Row],[iso_code]],iso_code!B:C,2,FALSE)</f>
        <v>GAB</v>
      </c>
      <c r="D579" s="18" t="str">
        <f>VLOOKUP(Table4[[#This Row],[iso_code]],iso_code!G:H,2,FALSE)</f>
        <v>Gabon</v>
      </c>
    </row>
    <row r="580" spans="1:4">
      <c r="A580" s="18">
        <v>52</v>
      </c>
      <c r="B580" s="18" t="s">
        <v>255</v>
      </c>
      <c r="C580" s="62" t="str">
        <f>VLOOKUP(Table4[[#This Row],[iso_code]],iso_code!B:C,2,FALSE)</f>
        <v>GHA</v>
      </c>
      <c r="D580" s="18" t="str">
        <f>VLOOKUP(Table4[[#This Row],[iso_code]],iso_code!G:H,2,FALSE)</f>
        <v>Ghana</v>
      </c>
    </row>
    <row r="581" spans="1:4">
      <c r="A581" s="18">
        <v>52</v>
      </c>
      <c r="B581" s="18" t="s">
        <v>2289</v>
      </c>
      <c r="C581" s="62" t="str">
        <f>VLOOKUP(Table4[[#This Row],[iso_code]],iso_code!B:C,2,FALSE)</f>
        <v>GMB</v>
      </c>
      <c r="D581" s="18" t="str">
        <f>VLOOKUP(Table4[[#This Row],[iso_code]],iso_code!G:H,2,FALSE)</f>
        <v>Gambia (the)</v>
      </c>
    </row>
    <row r="582" spans="1:4">
      <c r="A582" s="18">
        <v>52</v>
      </c>
      <c r="B582" s="18" t="s">
        <v>2290</v>
      </c>
      <c r="C582" s="62" t="str">
        <f>VLOOKUP(Table4[[#This Row],[iso_code]],iso_code!B:C,2,FALSE)</f>
        <v>GIN</v>
      </c>
      <c r="D582" s="18" t="str">
        <f>VLOOKUP(Table4[[#This Row],[iso_code]],iso_code!G:H,2,FALSE)</f>
        <v>Guinea</v>
      </c>
    </row>
    <row r="583" spans="1:4">
      <c r="A583" s="18">
        <v>52</v>
      </c>
      <c r="B583" s="18" t="s">
        <v>2286</v>
      </c>
      <c r="C583" s="62" t="str">
        <f>VLOOKUP(Table4[[#This Row],[iso_code]],iso_code!B:C,2,FALSE)</f>
        <v>GNQ</v>
      </c>
      <c r="D583" s="18" t="str">
        <f>VLOOKUP(Table4[[#This Row],[iso_code]],iso_code!G:H,2,FALSE)</f>
        <v>Equatorial Guinea</v>
      </c>
    </row>
    <row r="584" spans="1:4">
      <c r="A584" s="18">
        <v>52</v>
      </c>
      <c r="B584" s="18" t="s">
        <v>2291</v>
      </c>
      <c r="C584" s="62" t="str">
        <f>VLOOKUP(Table4[[#This Row],[iso_code]],iso_code!B:C,2,FALSE)</f>
        <v>GNB</v>
      </c>
      <c r="D584" s="18" t="str">
        <f>VLOOKUP(Table4[[#This Row],[iso_code]],iso_code!G:H,2,FALSE)</f>
        <v>Guinea-Bissau</v>
      </c>
    </row>
    <row r="585" spans="1:4">
      <c r="A585" s="18">
        <v>52</v>
      </c>
      <c r="B585" s="18" t="s">
        <v>433</v>
      </c>
      <c r="C585" s="62" t="str">
        <f>VLOOKUP(Table4[[#This Row],[iso_code]],iso_code!B:C,2,FALSE)</f>
        <v>KEN</v>
      </c>
      <c r="D585" s="18" t="str">
        <f>VLOOKUP(Table4[[#This Row],[iso_code]],iso_code!G:H,2,FALSE)</f>
        <v>Kenya</v>
      </c>
    </row>
    <row r="586" spans="1:4">
      <c r="A586" s="18">
        <v>52</v>
      </c>
      <c r="B586" s="18" t="s">
        <v>2294</v>
      </c>
      <c r="C586" s="62" t="str">
        <f>VLOOKUP(Table4[[#This Row],[iso_code]],iso_code!B:C,2,FALSE)</f>
        <v>LBR</v>
      </c>
      <c r="D586" s="18" t="str">
        <f>VLOOKUP(Table4[[#This Row],[iso_code]],iso_code!G:H,2,FALSE)</f>
        <v>Liberia</v>
      </c>
    </row>
    <row r="587" spans="1:4">
      <c r="A587" s="18">
        <v>52</v>
      </c>
      <c r="B587" s="18" t="s">
        <v>2293</v>
      </c>
      <c r="C587" s="62" t="str">
        <f>VLOOKUP(Table4[[#This Row],[iso_code]],iso_code!B:C,2,FALSE)</f>
        <v>LSO</v>
      </c>
      <c r="D587" s="18" t="str">
        <f>VLOOKUP(Table4[[#This Row],[iso_code]],iso_code!G:H,2,FALSE)</f>
        <v>Lesotho</v>
      </c>
    </row>
    <row r="588" spans="1:4">
      <c r="A588" s="18">
        <v>52</v>
      </c>
      <c r="B588" s="18" t="s">
        <v>2295</v>
      </c>
      <c r="C588" s="62" t="str">
        <f>VLOOKUP(Table4[[#This Row],[iso_code]],iso_code!B:C,2,FALSE)</f>
        <v>MDG</v>
      </c>
      <c r="D588" s="18" t="str">
        <f>VLOOKUP(Table4[[#This Row],[iso_code]],iso_code!G:H,2,FALSE)</f>
        <v>Madagascar</v>
      </c>
    </row>
    <row r="589" spans="1:4">
      <c r="A589" s="18">
        <v>52</v>
      </c>
      <c r="B589" s="18" t="s">
        <v>2296</v>
      </c>
      <c r="C589" s="62" t="str">
        <f>VLOOKUP(Table4[[#This Row],[iso_code]],iso_code!B:C,2,FALSE)</f>
        <v>MLI</v>
      </c>
      <c r="D589" s="18" t="str">
        <f>VLOOKUP(Table4[[#This Row],[iso_code]],iso_code!G:H,2,FALSE)</f>
        <v>Mali</v>
      </c>
    </row>
    <row r="590" spans="1:4">
      <c r="A590" s="18">
        <v>52</v>
      </c>
      <c r="B590" s="18" t="s">
        <v>2161</v>
      </c>
      <c r="C590" s="62" t="str">
        <f>VLOOKUP(Table4[[#This Row],[iso_code]],iso_code!B:C,2,FALSE)</f>
        <v>MRT</v>
      </c>
      <c r="D590" s="18" t="str">
        <f>VLOOKUP(Table4[[#This Row],[iso_code]],iso_code!G:H,2,FALSE)</f>
        <v>Mauritania</v>
      </c>
    </row>
    <row r="591" spans="1:4">
      <c r="A591" s="18">
        <v>52</v>
      </c>
      <c r="B591" s="18" t="s">
        <v>1190</v>
      </c>
      <c r="C591" s="62" t="str">
        <f>VLOOKUP(Table4[[#This Row],[iso_code]],iso_code!B:C,2,FALSE)</f>
        <v>MWI</v>
      </c>
      <c r="D591" s="18" t="str">
        <f>VLOOKUP(Table4[[#This Row],[iso_code]],iso_code!G:H,2,FALSE)</f>
        <v>Malawi</v>
      </c>
    </row>
    <row r="592" spans="1:4">
      <c r="A592" s="18">
        <v>52</v>
      </c>
      <c r="B592" s="18" t="s">
        <v>1496</v>
      </c>
      <c r="C592" s="62" t="str">
        <f>VLOOKUP(Table4[[#This Row],[iso_code]],iso_code!B:C,2,FALSE)</f>
        <v>MOZ</v>
      </c>
      <c r="D592" s="18" t="str">
        <f>VLOOKUP(Table4[[#This Row],[iso_code]],iso_code!G:H,2,FALSE)</f>
        <v>Mozambique</v>
      </c>
    </row>
    <row r="593" spans="1:4">
      <c r="A593" s="18">
        <v>52</v>
      </c>
      <c r="B593" s="18" t="s">
        <v>2121</v>
      </c>
      <c r="C593" s="62" t="str">
        <f>VLOOKUP(Table4[[#This Row],[iso_code]],iso_code!B:C,2,FALSE)</f>
        <v>NAM</v>
      </c>
      <c r="D593" s="18" t="str">
        <f>VLOOKUP(Table4[[#This Row],[iso_code]],iso_code!G:H,2,FALSE)</f>
        <v>Namibia</v>
      </c>
    </row>
    <row r="594" spans="1:4">
      <c r="A594" s="18">
        <v>52</v>
      </c>
      <c r="B594" s="18" t="s">
        <v>1030</v>
      </c>
      <c r="C594" s="62" t="str">
        <f>VLOOKUP(Table4[[#This Row],[iso_code]],iso_code!B:C,2,FALSE)</f>
        <v>NER</v>
      </c>
      <c r="D594" s="18" t="str">
        <f>VLOOKUP(Table4[[#This Row],[iso_code]],iso_code!G:H,2,FALSE)</f>
        <v>Niger (the)</v>
      </c>
    </row>
    <row r="595" spans="1:4">
      <c r="A595" s="18">
        <v>52</v>
      </c>
      <c r="B595" s="18" t="s">
        <v>1263</v>
      </c>
      <c r="C595" s="62" t="str">
        <f>VLOOKUP(Table4[[#This Row],[iso_code]],iso_code!B:C,2,FALSE)</f>
        <v>NGA</v>
      </c>
      <c r="D595" s="18" t="str">
        <f>VLOOKUP(Table4[[#This Row],[iso_code]],iso_code!G:H,2,FALSE)</f>
        <v>Nigeria</v>
      </c>
    </row>
    <row r="596" spans="1:4">
      <c r="A596" s="18">
        <v>52</v>
      </c>
      <c r="B596" s="18" t="s">
        <v>2297</v>
      </c>
      <c r="C596" s="62" t="str">
        <f>VLOOKUP(Table4[[#This Row],[iso_code]],iso_code!B:C,2,FALSE)</f>
        <v>RWA</v>
      </c>
      <c r="D596" s="18" t="str">
        <f>VLOOKUP(Table4[[#This Row],[iso_code]],iso_code!G:H,2,FALSE)</f>
        <v>Rwanda</v>
      </c>
    </row>
    <row r="597" spans="1:4">
      <c r="A597" s="18">
        <v>52</v>
      </c>
      <c r="B597" s="18" t="s">
        <v>2302</v>
      </c>
      <c r="C597" s="62" t="str">
        <f>VLOOKUP(Table4[[#This Row],[iso_code]],iso_code!B:C,2,FALSE)</f>
        <v>SDN</v>
      </c>
      <c r="D597" s="18" t="str">
        <f>VLOOKUP(Table4[[#This Row],[iso_code]],iso_code!G:H,2,FALSE)</f>
        <v>Sudan (the)</v>
      </c>
    </row>
    <row r="598" spans="1:4">
      <c r="A598" s="18">
        <v>52</v>
      </c>
      <c r="B598" s="18" t="s">
        <v>2145</v>
      </c>
      <c r="C598" s="62" t="str">
        <f>VLOOKUP(Table4[[#This Row],[iso_code]],iso_code!B:C,2,FALSE)</f>
        <v>SLE</v>
      </c>
      <c r="D598" s="18" t="str">
        <f>VLOOKUP(Table4[[#This Row],[iso_code]],iso_code!G:H,2,FALSE)</f>
        <v>Sierra Leone</v>
      </c>
    </row>
    <row r="599" spans="1:4">
      <c r="A599" s="18">
        <v>52</v>
      </c>
      <c r="B599" s="18" t="s">
        <v>1736</v>
      </c>
      <c r="C599" s="62" t="str">
        <f>VLOOKUP(Table4[[#This Row],[iso_code]],iso_code!B:C,2,FALSE)</f>
        <v>SEN</v>
      </c>
      <c r="D599" s="18" t="str">
        <f>VLOOKUP(Table4[[#This Row],[iso_code]],iso_code!G:H,2,FALSE)</f>
        <v>Senegal</v>
      </c>
    </row>
    <row r="600" spans="1:4">
      <c r="A600" s="18">
        <v>52</v>
      </c>
      <c r="B600" s="18" t="s">
        <v>2300</v>
      </c>
      <c r="C600" s="62" t="str">
        <f>VLOOKUP(Table4[[#This Row],[iso_code]],iso_code!B:C,2,FALSE)</f>
        <v>SOM</v>
      </c>
      <c r="D600" s="18" t="str">
        <f>VLOOKUP(Table4[[#This Row],[iso_code]],iso_code!G:H,2,FALSE)</f>
        <v>Somalia</v>
      </c>
    </row>
    <row r="601" spans="1:4">
      <c r="A601" s="18">
        <v>52</v>
      </c>
      <c r="B601" s="18" t="s">
        <v>2301</v>
      </c>
      <c r="C601" s="62" t="str">
        <f>VLOOKUP(Table4[[#This Row],[iso_code]],iso_code!B:C,2,FALSE)</f>
        <v>SSD</v>
      </c>
      <c r="D601" s="18" t="str">
        <f>VLOOKUP(Table4[[#This Row],[iso_code]],iso_code!G:H,2,FALSE)</f>
        <v>South Sudan</v>
      </c>
    </row>
    <row r="602" spans="1:4">
      <c r="A602" s="18">
        <v>52</v>
      </c>
      <c r="B602" s="18" t="s">
        <v>2303</v>
      </c>
      <c r="C602" s="62" t="str">
        <f>VLOOKUP(Table4[[#This Row],[iso_code]],iso_code!B:C,2,FALSE)</f>
        <v>SWZ</v>
      </c>
      <c r="D602" s="18" t="str">
        <f>VLOOKUP(Table4[[#This Row],[iso_code]],iso_code!G:H,2,FALSE)</f>
        <v>Eswatini</v>
      </c>
    </row>
    <row r="603" spans="1:4">
      <c r="A603" s="18">
        <v>52</v>
      </c>
      <c r="B603" s="18" t="s">
        <v>2282</v>
      </c>
      <c r="C603" s="62" t="str">
        <f>VLOOKUP(Table4[[#This Row],[iso_code]],iso_code!B:C,2,FALSE)</f>
        <v>TCD</v>
      </c>
      <c r="D603" s="18" t="str">
        <f>VLOOKUP(Table4[[#This Row],[iso_code]],iso_code!G:H,2,FALSE)</f>
        <v>Chad</v>
      </c>
    </row>
    <row r="604" spans="1:4">
      <c r="A604" s="18">
        <v>52</v>
      </c>
      <c r="B604" s="18" t="s">
        <v>2067</v>
      </c>
      <c r="C604" s="62" t="str">
        <f>VLOOKUP(Table4[[#This Row],[iso_code]],iso_code!B:C,2,FALSE)</f>
        <v>TGO</v>
      </c>
      <c r="D604" s="18" t="str">
        <f>VLOOKUP(Table4[[#This Row],[iso_code]],iso_code!G:H,2,FALSE)</f>
        <v>Togo</v>
      </c>
    </row>
    <row r="605" spans="1:4">
      <c r="A605" s="18">
        <v>52</v>
      </c>
      <c r="B605" s="18" t="s">
        <v>883</v>
      </c>
      <c r="C605" s="62" t="str">
        <f>VLOOKUP(Table4[[#This Row],[iso_code]],iso_code!B:C,2,FALSE)</f>
        <v>TZA</v>
      </c>
      <c r="D605" s="18" t="str">
        <f>VLOOKUP(Table4[[#This Row],[iso_code]],iso_code!G:H,2,FALSE)</f>
        <v>Tanzania, United Republic of</v>
      </c>
    </row>
    <row r="606" spans="1:4">
      <c r="A606" s="18">
        <v>52</v>
      </c>
      <c r="B606" s="18" t="s">
        <v>1508</v>
      </c>
      <c r="C606" s="62" t="str">
        <f>VLOOKUP(Table4[[#This Row],[iso_code]],iso_code!B:C,2,FALSE)</f>
        <v>UGA</v>
      </c>
      <c r="D606" s="18" t="str">
        <f>VLOOKUP(Table4[[#This Row],[iso_code]],iso_code!G:H,2,FALSE)</f>
        <v>Uganda</v>
      </c>
    </row>
    <row r="607" spans="1:4">
      <c r="A607" s="18">
        <v>52</v>
      </c>
      <c r="B607" s="18" t="s">
        <v>617</v>
      </c>
      <c r="C607" s="62" t="str">
        <f>VLOOKUP(Table4[[#This Row],[iso_code]],iso_code!B:C,2,FALSE)</f>
        <v>ZAF</v>
      </c>
      <c r="D607" s="18" t="str">
        <f>VLOOKUP(Table4[[#This Row],[iso_code]],iso_code!G:H,2,FALSE)</f>
        <v>South Africa</v>
      </c>
    </row>
    <row r="608" spans="1:4">
      <c r="A608" s="18">
        <v>52</v>
      </c>
      <c r="B608" s="18" t="s">
        <v>757</v>
      </c>
      <c r="C608" s="62" t="str">
        <f>VLOOKUP(Table4[[#This Row],[iso_code]],iso_code!B:C,2,FALSE)</f>
        <v>ZMB</v>
      </c>
      <c r="D608" s="18" t="str">
        <f>VLOOKUP(Table4[[#This Row],[iso_code]],iso_code!G:H,2,FALSE)</f>
        <v>Zambia</v>
      </c>
    </row>
    <row r="609" spans="1:4">
      <c r="A609" s="18">
        <v>52</v>
      </c>
      <c r="B609" s="18" t="s">
        <v>2304</v>
      </c>
      <c r="C609" s="62" t="str">
        <f>VLOOKUP(Table4[[#This Row],[iso_code]],iso_code!B:C,2,FALSE)</f>
        <v>ZWE</v>
      </c>
      <c r="D609" s="18" t="str">
        <f>VLOOKUP(Table4[[#This Row],[iso_code]],iso_code!G:H,2,FALSE)</f>
        <v>Zimbabwe</v>
      </c>
    </row>
    <row r="610" spans="1:4">
      <c r="A610" s="18">
        <v>53</v>
      </c>
      <c r="B610" s="18" t="s">
        <v>883</v>
      </c>
      <c r="C610" s="62" t="str">
        <f>VLOOKUP(Table4[[#This Row],[iso_code]],iso_code!B:C,2,FALSE)</f>
        <v>TZA</v>
      </c>
      <c r="D610" s="18" t="str">
        <f>VLOOKUP(Table4[[#This Row],[iso_code]],iso_code!G:H,2,FALSE)</f>
        <v>Tanzania, United Republic of</v>
      </c>
    </row>
    <row r="611" spans="1:4">
      <c r="A611" s="18">
        <v>54</v>
      </c>
      <c r="B611" s="18" t="s">
        <v>2067</v>
      </c>
      <c r="C611" s="62" t="str">
        <f>VLOOKUP(Table4[[#This Row],[iso_code]],iso_code!B:C,2,FALSE)</f>
        <v>TGO</v>
      </c>
      <c r="D611" s="18" t="str">
        <f>VLOOKUP(Table4[[#This Row],[iso_code]],iso_code!G:H,2,FALSE)</f>
        <v>Togo</v>
      </c>
    </row>
    <row r="612" spans="1:4">
      <c r="A612" s="18">
        <v>55</v>
      </c>
      <c r="B612" s="18" t="s">
        <v>977</v>
      </c>
      <c r="C612" s="62" t="str">
        <f>VLOOKUP(Table4[[#This Row],[iso_code]],iso_code!B:C,2,FALSE)</f>
        <v>TUN</v>
      </c>
      <c r="D612" s="18" t="str">
        <f>VLOOKUP(Table4[[#This Row],[iso_code]],iso_code!G:H,2,FALSE)</f>
        <v>Tunisia</v>
      </c>
    </row>
    <row r="613" spans="1:4">
      <c r="A613" s="18">
        <v>56</v>
      </c>
      <c r="B613" s="18" t="s">
        <v>977</v>
      </c>
      <c r="C613" s="62" t="str">
        <f>VLOOKUP(Table4[[#This Row],[iso_code]],iso_code!B:C,2,FALSE)</f>
        <v>TUN</v>
      </c>
      <c r="D613" s="18" t="str">
        <f>VLOOKUP(Table4[[#This Row],[iso_code]],iso_code!G:H,2,FALSE)</f>
        <v>Tunisia</v>
      </c>
    </row>
    <row r="614" spans="1:4">
      <c r="A614" s="18">
        <v>57</v>
      </c>
      <c r="B614" s="18" t="s">
        <v>977</v>
      </c>
      <c r="C614" s="62" t="str">
        <f>VLOOKUP(Table4[[#This Row],[iso_code]],iso_code!B:C,2,FALSE)</f>
        <v>TUN</v>
      </c>
      <c r="D614" s="18" t="str">
        <f>VLOOKUP(Table4[[#This Row],[iso_code]],iso_code!G:H,2,FALSE)</f>
        <v>Tunisia</v>
      </c>
    </row>
    <row r="615" spans="1:4" ht="16.25" customHeight="1">
      <c r="A615" s="18">
        <v>58</v>
      </c>
      <c r="B615" s="18" t="s">
        <v>2279</v>
      </c>
      <c r="C615" s="62" t="str">
        <f>VLOOKUP(Table4[[#This Row],[iso_code]],iso_code!B:C,2,FALSE)</f>
        <v>BEN</v>
      </c>
      <c r="D615" s="18" t="str">
        <f>VLOOKUP(Table4[[#This Row],[iso_code]],iso_code!G:H,2,FALSE)</f>
        <v>Benin</v>
      </c>
    </row>
    <row r="616" spans="1:4">
      <c r="A616" s="18">
        <v>58</v>
      </c>
      <c r="B616" s="18" t="s">
        <v>2280</v>
      </c>
      <c r="C616" s="62" t="str">
        <f>VLOOKUP(Table4[[#This Row],[iso_code]],iso_code!B:C,2,FALSE)</f>
        <v>BFA</v>
      </c>
      <c r="D616" s="18" t="str">
        <f>VLOOKUP(Table4[[#This Row],[iso_code]],iso_code!G:H,2,FALSE)</f>
        <v>Burkina Faso</v>
      </c>
    </row>
    <row r="617" spans="1:4">
      <c r="A617" s="18">
        <v>58</v>
      </c>
      <c r="B617" s="18" t="s">
        <v>2292</v>
      </c>
      <c r="C617" s="62" t="str">
        <f>VLOOKUP(Table4[[#This Row],[iso_code]],iso_code!B:C,2,FALSE)</f>
        <v>CIV</v>
      </c>
      <c r="D617" s="18" t="str">
        <f>VLOOKUP(Table4[[#This Row],[iso_code]],iso_code!G:H,2,FALSE)</f>
        <v>Côte d'Ivoire</v>
      </c>
    </row>
    <row r="618" spans="1:4">
      <c r="A618" s="18">
        <v>58</v>
      </c>
      <c r="B618" s="18" t="s">
        <v>2289</v>
      </c>
      <c r="C618" s="62" t="str">
        <f>VLOOKUP(Table4[[#This Row],[iso_code]],iso_code!B:C,2,FALSE)</f>
        <v>GMB</v>
      </c>
      <c r="D618" s="18" t="str">
        <f>VLOOKUP(Table4[[#This Row],[iso_code]],iso_code!G:H,2,FALSE)</f>
        <v>Gambia (the)</v>
      </c>
    </row>
    <row r="619" spans="1:4">
      <c r="A619" s="18">
        <v>58</v>
      </c>
      <c r="B619" s="18" t="s">
        <v>255</v>
      </c>
      <c r="C619" s="62" t="str">
        <f>VLOOKUP(Table4[[#This Row],[iso_code]],iso_code!B:C,2,FALSE)</f>
        <v>GHA</v>
      </c>
      <c r="D619" s="18" t="str">
        <f>VLOOKUP(Table4[[#This Row],[iso_code]],iso_code!G:H,2,FALSE)</f>
        <v>Ghana</v>
      </c>
    </row>
    <row r="620" spans="1:4">
      <c r="A620" s="18">
        <v>58</v>
      </c>
      <c r="B620" s="18" t="s">
        <v>2290</v>
      </c>
      <c r="C620" s="62" t="str">
        <f>VLOOKUP(Table4[[#This Row],[iso_code]],iso_code!B:C,2,FALSE)</f>
        <v>GIN</v>
      </c>
      <c r="D620" s="18" t="str">
        <f>VLOOKUP(Table4[[#This Row],[iso_code]],iso_code!G:H,2,FALSE)</f>
        <v>Guinea</v>
      </c>
    </row>
    <row r="621" spans="1:4">
      <c r="A621" s="18">
        <v>58</v>
      </c>
      <c r="B621" s="18" t="s">
        <v>2291</v>
      </c>
      <c r="C621" s="62" t="str">
        <f>VLOOKUP(Table4[[#This Row],[iso_code]],iso_code!B:C,2,FALSE)</f>
        <v>GNB</v>
      </c>
      <c r="D621" s="18" t="str">
        <f>VLOOKUP(Table4[[#This Row],[iso_code]],iso_code!G:H,2,FALSE)</f>
        <v>Guinea-Bissau</v>
      </c>
    </row>
    <row r="622" spans="1:4">
      <c r="A622" s="18">
        <v>58</v>
      </c>
      <c r="B622" s="18" t="s">
        <v>2294</v>
      </c>
      <c r="C622" s="62" t="str">
        <f>VLOOKUP(Table4[[#This Row],[iso_code]],iso_code!B:C,2,FALSE)</f>
        <v>LBR</v>
      </c>
      <c r="D622" s="18" t="str">
        <f>VLOOKUP(Table4[[#This Row],[iso_code]],iso_code!G:H,2,FALSE)</f>
        <v>Liberia</v>
      </c>
    </row>
    <row r="623" spans="1:4">
      <c r="A623" s="18">
        <v>58</v>
      </c>
      <c r="B623" s="18" t="s">
        <v>2296</v>
      </c>
      <c r="C623" s="62" t="str">
        <f>VLOOKUP(Table4[[#This Row],[iso_code]],iso_code!B:C,2,FALSE)</f>
        <v>MLI</v>
      </c>
      <c r="D623" s="18" t="str">
        <f>VLOOKUP(Table4[[#This Row],[iso_code]],iso_code!G:H,2,FALSE)</f>
        <v>Mali</v>
      </c>
    </row>
    <row r="624" spans="1:4">
      <c r="A624" s="18">
        <v>58</v>
      </c>
      <c r="B624" s="18" t="s">
        <v>1030</v>
      </c>
      <c r="C624" s="62" t="str">
        <f>VLOOKUP(Table4[[#This Row],[iso_code]],iso_code!B:C,2,FALSE)</f>
        <v>NER</v>
      </c>
      <c r="D624" s="18" t="str">
        <f>VLOOKUP(Table4[[#This Row],[iso_code]],iso_code!G:H,2,FALSE)</f>
        <v>Niger (the)</v>
      </c>
    </row>
    <row r="625" spans="1:4">
      <c r="A625" s="18">
        <v>58</v>
      </c>
      <c r="B625" s="18" t="s">
        <v>1263</v>
      </c>
      <c r="C625" s="62" t="str">
        <f>VLOOKUP(Table4[[#This Row],[iso_code]],iso_code!B:C,2,FALSE)</f>
        <v>NGA</v>
      </c>
      <c r="D625" s="18" t="str">
        <f>VLOOKUP(Table4[[#This Row],[iso_code]],iso_code!G:H,2,FALSE)</f>
        <v>Nigeria</v>
      </c>
    </row>
    <row r="626" spans="1:4">
      <c r="A626" s="18">
        <v>58</v>
      </c>
      <c r="B626" s="18" t="s">
        <v>1736</v>
      </c>
      <c r="C626" s="62" t="str">
        <f>VLOOKUP(Table4[[#This Row],[iso_code]],iso_code!B:C,2,FALSE)</f>
        <v>SEN</v>
      </c>
      <c r="D626" s="18" t="str">
        <f>VLOOKUP(Table4[[#This Row],[iso_code]],iso_code!G:H,2,FALSE)</f>
        <v>Senegal</v>
      </c>
    </row>
    <row r="627" spans="1:4">
      <c r="A627" s="18">
        <v>58</v>
      </c>
      <c r="B627" s="18" t="s">
        <v>2145</v>
      </c>
      <c r="C627" s="62" t="str">
        <f>VLOOKUP(Table4[[#This Row],[iso_code]],iso_code!B:C,2,FALSE)</f>
        <v>SLE</v>
      </c>
      <c r="D627" s="18" t="str">
        <f>VLOOKUP(Table4[[#This Row],[iso_code]],iso_code!G:H,2,FALSE)</f>
        <v>Sierra Leone</v>
      </c>
    </row>
    <row r="628" spans="1:4">
      <c r="A628" s="18">
        <v>58</v>
      </c>
      <c r="B628" s="18" t="s">
        <v>2067</v>
      </c>
      <c r="C628" s="62" t="str">
        <f>VLOOKUP(Table4[[#This Row],[iso_code]],iso_code!B:C,2,FALSE)</f>
        <v>TGO</v>
      </c>
      <c r="D628" s="18" t="str">
        <f>VLOOKUP(Table4[[#This Row],[iso_code]],iso_code!G:H,2,FALSE)</f>
        <v>Togo</v>
      </c>
    </row>
    <row r="629" spans="1:4">
      <c r="A629" s="18">
        <v>59</v>
      </c>
      <c r="B629" s="18" t="s">
        <v>2279</v>
      </c>
      <c r="C629" s="62" t="str">
        <f>VLOOKUP(Table4[[#This Row],[iso_code]],iso_code!B:C,2,FALSE)</f>
        <v>BEN</v>
      </c>
      <c r="D629" s="18" t="str">
        <f>VLOOKUP(Table4[[#This Row],[iso_code]],iso_code!G:H,2,FALSE)</f>
        <v>Benin</v>
      </c>
    </row>
    <row r="630" spans="1:4">
      <c r="A630" s="18">
        <v>59</v>
      </c>
      <c r="B630" s="18" t="s">
        <v>2280</v>
      </c>
      <c r="C630" s="62" t="str">
        <f>VLOOKUP(Table4[[#This Row],[iso_code]],iso_code!B:C,2,FALSE)</f>
        <v>BFA</v>
      </c>
      <c r="D630" s="18" t="str">
        <f>VLOOKUP(Table4[[#This Row],[iso_code]],iso_code!G:H,2,FALSE)</f>
        <v>Burkina Faso</v>
      </c>
    </row>
    <row r="631" spans="1:4">
      <c r="A631" s="18">
        <v>59</v>
      </c>
      <c r="B631" s="18" t="s">
        <v>2292</v>
      </c>
      <c r="C631" s="62" t="str">
        <f>VLOOKUP(Table4[[#This Row],[iso_code]],iso_code!B:C,2,FALSE)</f>
        <v>CIV</v>
      </c>
      <c r="D631" s="18" t="str">
        <f>VLOOKUP(Table4[[#This Row],[iso_code]],iso_code!G:H,2,FALSE)</f>
        <v>Côte d'Ivoire</v>
      </c>
    </row>
    <row r="632" spans="1:4">
      <c r="A632" s="18">
        <v>59</v>
      </c>
      <c r="B632" s="18" t="s">
        <v>2289</v>
      </c>
      <c r="C632" s="62" t="str">
        <f>VLOOKUP(Table4[[#This Row],[iso_code]],iso_code!B:C,2,FALSE)</f>
        <v>GMB</v>
      </c>
      <c r="D632" s="18" t="str">
        <f>VLOOKUP(Table4[[#This Row],[iso_code]],iso_code!G:H,2,FALSE)</f>
        <v>Gambia (the)</v>
      </c>
    </row>
    <row r="633" spans="1:4">
      <c r="A633" s="18">
        <v>59</v>
      </c>
      <c r="B633" s="18" t="s">
        <v>255</v>
      </c>
      <c r="C633" s="62" t="str">
        <f>VLOOKUP(Table4[[#This Row],[iso_code]],iso_code!B:C,2,FALSE)</f>
        <v>GHA</v>
      </c>
      <c r="D633" s="18" t="str">
        <f>VLOOKUP(Table4[[#This Row],[iso_code]],iso_code!G:H,2,FALSE)</f>
        <v>Ghana</v>
      </c>
    </row>
    <row r="634" spans="1:4">
      <c r="A634" s="18">
        <v>59</v>
      </c>
      <c r="B634" s="18" t="s">
        <v>2290</v>
      </c>
      <c r="C634" s="62" t="str">
        <f>VLOOKUP(Table4[[#This Row],[iso_code]],iso_code!B:C,2,FALSE)</f>
        <v>GIN</v>
      </c>
      <c r="D634" s="18" t="str">
        <f>VLOOKUP(Table4[[#This Row],[iso_code]],iso_code!G:H,2,FALSE)</f>
        <v>Guinea</v>
      </c>
    </row>
    <row r="635" spans="1:4">
      <c r="A635" s="18">
        <v>59</v>
      </c>
      <c r="B635" s="18" t="s">
        <v>2291</v>
      </c>
      <c r="C635" s="62" t="str">
        <f>VLOOKUP(Table4[[#This Row],[iso_code]],iso_code!B:C,2,FALSE)</f>
        <v>GNB</v>
      </c>
      <c r="D635" s="18" t="str">
        <f>VLOOKUP(Table4[[#This Row],[iso_code]],iso_code!G:H,2,FALSE)</f>
        <v>Guinea-Bissau</v>
      </c>
    </row>
    <row r="636" spans="1:4">
      <c r="A636" s="18">
        <v>59</v>
      </c>
      <c r="B636" s="18" t="s">
        <v>2294</v>
      </c>
      <c r="C636" s="62" t="str">
        <f>VLOOKUP(Table4[[#This Row],[iso_code]],iso_code!B:C,2,FALSE)</f>
        <v>LBR</v>
      </c>
      <c r="D636" s="18" t="str">
        <f>VLOOKUP(Table4[[#This Row],[iso_code]],iso_code!G:H,2,FALSE)</f>
        <v>Liberia</v>
      </c>
    </row>
    <row r="637" spans="1:4">
      <c r="A637" s="18">
        <v>59</v>
      </c>
      <c r="B637" s="18" t="s">
        <v>2296</v>
      </c>
      <c r="C637" s="62" t="str">
        <f>VLOOKUP(Table4[[#This Row],[iso_code]],iso_code!B:C,2,FALSE)</f>
        <v>MLI</v>
      </c>
      <c r="D637" s="18" t="str">
        <f>VLOOKUP(Table4[[#This Row],[iso_code]],iso_code!G:H,2,FALSE)</f>
        <v>Mali</v>
      </c>
    </row>
    <row r="638" spans="1:4">
      <c r="A638" s="18">
        <v>59</v>
      </c>
      <c r="B638" s="18" t="s">
        <v>1030</v>
      </c>
      <c r="C638" s="62" t="str">
        <f>VLOOKUP(Table4[[#This Row],[iso_code]],iso_code!B:C,2,FALSE)</f>
        <v>NER</v>
      </c>
      <c r="D638" s="18" t="str">
        <f>VLOOKUP(Table4[[#This Row],[iso_code]],iso_code!G:H,2,FALSE)</f>
        <v>Niger (the)</v>
      </c>
    </row>
    <row r="639" spans="1:4">
      <c r="A639" s="18">
        <v>59</v>
      </c>
      <c r="B639" s="18" t="s">
        <v>1263</v>
      </c>
      <c r="C639" s="62" t="str">
        <f>VLOOKUP(Table4[[#This Row],[iso_code]],iso_code!B:C,2,FALSE)</f>
        <v>NGA</v>
      </c>
      <c r="D639" s="18" t="str">
        <f>VLOOKUP(Table4[[#This Row],[iso_code]],iso_code!G:H,2,FALSE)</f>
        <v>Nigeria</v>
      </c>
    </row>
    <row r="640" spans="1:4">
      <c r="A640" s="18">
        <v>59</v>
      </c>
      <c r="B640" s="18" t="s">
        <v>1736</v>
      </c>
      <c r="C640" s="62" t="str">
        <f>VLOOKUP(Table4[[#This Row],[iso_code]],iso_code!B:C,2,FALSE)</f>
        <v>SEN</v>
      </c>
      <c r="D640" s="18" t="str">
        <f>VLOOKUP(Table4[[#This Row],[iso_code]],iso_code!G:H,2,FALSE)</f>
        <v>Senegal</v>
      </c>
    </row>
    <row r="641" spans="1:4">
      <c r="A641" s="18">
        <v>59</v>
      </c>
      <c r="B641" s="18" t="s">
        <v>2145</v>
      </c>
      <c r="C641" s="62" t="str">
        <f>VLOOKUP(Table4[[#This Row],[iso_code]],iso_code!B:C,2,FALSE)</f>
        <v>SLE</v>
      </c>
      <c r="D641" s="18" t="str">
        <f>VLOOKUP(Table4[[#This Row],[iso_code]],iso_code!G:H,2,FALSE)</f>
        <v>Sierra Leone</v>
      </c>
    </row>
    <row r="642" spans="1:4">
      <c r="A642" s="18">
        <v>59</v>
      </c>
      <c r="B642" s="18" t="s">
        <v>2067</v>
      </c>
      <c r="C642" s="62" t="str">
        <f>VLOOKUP(Table4[[#This Row],[iso_code]],iso_code!B:C,2,FALSE)</f>
        <v>TGO</v>
      </c>
      <c r="D642" s="18" t="str">
        <f>VLOOKUP(Table4[[#This Row],[iso_code]],iso_code!G:H,2,FALSE)</f>
        <v>Togo</v>
      </c>
    </row>
    <row r="643" spans="1:4">
      <c r="A643" s="18">
        <v>60</v>
      </c>
      <c r="B643" s="18" t="s">
        <v>757</v>
      </c>
      <c r="C643" s="62" t="str">
        <f>VLOOKUP(Table4[[#This Row],[iso_code]],iso_code!B:C,2,FALSE)</f>
        <v>ZMB</v>
      </c>
      <c r="D643" s="18" t="str">
        <f>VLOOKUP(Table4[[#This Row],[iso_code]],iso_code!G:H,2,FALSE)</f>
        <v>Zambia</v>
      </c>
    </row>
    <row r="644" spans="1:4">
      <c r="A644" s="18">
        <v>61</v>
      </c>
      <c r="B644" s="18" t="s">
        <v>757</v>
      </c>
      <c r="C644" s="62" t="str">
        <f>VLOOKUP(Table4[[#This Row],[iso_code]],iso_code!B:C,2,FALSE)</f>
        <v>ZMB</v>
      </c>
      <c r="D644" s="18" t="str">
        <f>VLOOKUP(Table4[[#This Row],[iso_code]],iso_code!G:H,2,FALSE)</f>
        <v>Zambia</v>
      </c>
    </row>
    <row r="645" spans="1:4">
      <c r="A645" s="18">
        <v>62</v>
      </c>
      <c r="B645" s="18" t="s">
        <v>757</v>
      </c>
      <c r="C645" s="62" t="str">
        <f>VLOOKUP(Table4[[#This Row],[iso_code]],iso_code!B:C,2,FALSE)</f>
        <v>ZMB</v>
      </c>
      <c r="D645" s="18" t="str">
        <f>VLOOKUP(Table4[[#This Row],[iso_code]],iso_code!G:H,2,FALSE)</f>
        <v>Zambia</v>
      </c>
    </row>
    <row r="646" spans="1:4">
      <c r="A646" s="18">
        <v>63</v>
      </c>
      <c r="B646" s="18" t="s">
        <v>518</v>
      </c>
      <c r="C646" s="62" t="str">
        <f>VLOOKUP(Table4[[#This Row],[iso_code]],iso_code!B:C,2,FALSE)</f>
        <v>MAR</v>
      </c>
      <c r="D646" s="18" t="str">
        <f>VLOOKUP(Table4[[#This Row],[iso_code]],iso_code!G:H,2,FALSE)</f>
        <v>Morocco</v>
      </c>
    </row>
    <row r="647" spans="1:4">
      <c r="A647" s="18">
        <v>64</v>
      </c>
      <c r="B647" s="18" t="s">
        <v>2145</v>
      </c>
      <c r="C647" s="62" t="str">
        <f>VLOOKUP(Table4[[#This Row],[iso_code]],iso_code!B:C,2,FALSE)</f>
        <v>SLE</v>
      </c>
      <c r="D647" s="18" t="str">
        <f>VLOOKUP(Table4[[#This Row],[iso_code]],iso_code!G:H,2,FALSE)</f>
        <v>Sierra Leone</v>
      </c>
    </row>
    <row r="648" spans="1:4">
      <c r="A648" s="18">
        <v>65</v>
      </c>
      <c r="B648" s="18" t="s">
        <v>1508</v>
      </c>
      <c r="C648" s="62" t="str">
        <f>VLOOKUP(Table4[[#This Row],[iso_code]],iso_code!B:C,2,FALSE)</f>
        <v>UGA</v>
      </c>
      <c r="D648" s="18" t="str">
        <f>VLOOKUP(Table4[[#This Row],[iso_code]],iso_code!G:H,2,FALSE)</f>
        <v>Uganda</v>
      </c>
    </row>
    <row r="649" spans="1:4">
      <c r="A649" s="18">
        <v>66</v>
      </c>
      <c r="B649" s="18" t="s">
        <v>2278</v>
      </c>
      <c r="C649" s="62" t="str">
        <f>VLOOKUP(Table4[[#This Row],[iso_code]],iso_code!B:C,2,FALSE)</f>
        <v>AGO</v>
      </c>
      <c r="D649" s="18" t="str">
        <f>VLOOKUP(Table4[[#This Row],[iso_code]],iso_code!G:H,2,FALSE)</f>
        <v>Angola</v>
      </c>
    </row>
    <row r="650" spans="1:4">
      <c r="A650" s="18">
        <v>66</v>
      </c>
      <c r="B650" s="18" t="s">
        <v>1877</v>
      </c>
      <c r="C650" s="62" t="str">
        <f>VLOOKUP(Table4[[#This Row],[iso_code]],iso_code!B:C,2,FALSE)</f>
        <v>BWA</v>
      </c>
      <c r="D650" s="18" t="str">
        <f>VLOOKUP(Table4[[#This Row],[iso_code]],iso_code!G:H,2,FALSE)</f>
        <v>Botswana</v>
      </c>
    </row>
    <row r="651" spans="1:4">
      <c r="A651" s="18">
        <v>66</v>
      </c>
      <c r="B651" s="18" t="s">
        <v>2293</v>
      </c>
      <c r="C651" s="62" t="str">
        <f>VLOOKUP(Table4[[#This Row],[iso_code]],iso_code!B:C,2,FALSE)</f>
        <v>LSO</v>
      </c>
      <c r="D651" s="18" t="str">
        <f>VLOOKUP(Table4[[#This Row],[iso_code]],iso_code!G:H,2,FALSE)</f>
        <v>Lesotho</v>
      </c>
    </row>
    <row r="652" spans="1:4">
      <c r="A652" s="18">
        <v>66</v>
      </c>
      <c r="B652" s="18" t="s">
        <v>1496</v>
      </c>
      <c r="C652" s="62" t="str">
        <f>VLOOKUP(Table4[[#This Row],[iso_code]],iso_code!B:C,2,FALSE)</f>
        <v>MOZ</v>
      </c>
      <c r="D652" s="18" t="str">
        <f>VLOOKUP(Table4[[#This Row],[iso_code]],iso_code!G:H,2,FALSE)</f>
        <v>Mozambique</v>
      </c>
    </row>
    <row r="653" spans="1:4">
      <c r="A653" s="18">
        <v>66</v>
      </c>
      <c r="B653" s="18" t="s">
        <v>2121</v>
      </c>
      <c r="C653" s="62" t="str">
        <f>VLOOKUP(Table4[[#This Row],[iso_code]],iso_code!B:C,2,FALSE)</f>
        <v>NAM</v>
      </c>
      <c r="D653" s="18" t="str">
        <f>VLOOKUP(Table4[[#This Row],[iso_code]],iso_code!G:H,2,FALSE)</f>
        <v>Namibia</v>
      </c>
    </row>
    <row r="654" spans="1:4">
      <c r="A654" s="18">
        <v>66</v>
      </c>
      <c r="B654" s="18" t="s">
        <v>617</v>
      </c>
      <c r="C654" s="62" t="str">
        <f>VLOOKUP(Table4[[#This Row],[iso_code]],iso_code!B:C,2,FALSE)</f>
        <v>ZAF</v>
      </c>
      <c r="D654" s="18" t="str">
        <f>VLOOKUP(Table4[[#This Row],[iso_code]],iso_code!G:H,2,FALSE)</f>
        <v>South Africa</v>
      </c>
    </row>
    <row r="655" spans="1:4">
      <c r="A655" s="18">
        <v>66</v>
      </c>
      <c r="B655" s="18" t="s">
        <v>757</v>
      </c>
      <c r="C655" s="62" t="str">
        <f>VLOOKUP(Table4[[#This Row],[iso_code]],iso_code!B:C,2,FALSE)</f>
        <v>ZMB</v>
      </c>
      <c r="D655" s="18" t="str">
        <f>VLOOKUP(Table4[[#This Row],[iso_code]],iso_code!G:H,2,FALSE)</f>
        <v>Zambia</v>
      </c>
    </row>
    <row r="656" spans="1:4">
      <c r="A656" s="18">
        <v>66</v>
      </c>
      <c r="B656" s="18" t="s">
        <v>2304</v>
      </c>
      <c r="C656" s="62" t="str">
        <f>VLOOKUP(Table4[[#This Row],[iso_code]],iso_code!B:C,2,FALSE)</f>
        <v>ZWE</v>
      </c>
      <c r="D656" s="18" t="str">
        <f>VLOOKUP(Table4[[#This Row],[iso_code]],iso_code!G:H,2,FALSE)</f>
        <v>Zimbabwe</v>
      </c>
    </row>
    <row r="657" spans="1:4">
      <c r="A657" s="18">
        <v>67</v>
      </c>
      <c r="B657" s="18" t="s">
        <v>617</v>
      </c>
      <c r="C657" s="62" t="str">
        <f>VLOOKUP(Table4[[#This Row],[iso_code]],iso_code!B:C,2,FALSE)</f>
        <v>ZAF</v>
      </c>
      <c r="D657" s="18" t="str">
        <f>VLOOKUP(Table4[[#This Row],[iso_code]],iso_code!G:H,2,FALSE)</f>
        <v>South Africa</v>
      </c>
    </row>
    <row r="658" spans="1:4">
      <c r="A658" s="18">
        <v>68</v>
      </c>
      <c r="B658" s="58" t="s">
        <v>811</v>
      </c>
      <c r="C658" s="62" t="str">
        <f>VLOOKUP(Table4[[#This Row],[iso_code]],iso_code!B:C,2,FALSE)</f>
        <v>DZA</v>
      </c>
      <c r="D658" s="18" t="str">
        <f>VLOOKUP(Table4[[#This Row],[iso_code]],iso_code!G:H,2,FALSE)</f>
        <v>Algeria</v>
      </c>
    </row>
    <row r="659" spans="1:4">
      <c r="A659" s="18">
        <v>69</v>
      </c>
      <c r="B659" s="58" t="s">
        <v>255</v>
      </c>
      <c r="C659" s="62" t="str">
        <f>VLOOKUP(Table4[[#This Row],[iso_code]],iso_code!B:C,2,FALSE)</f>
        <v>GHA</v>
      </c>
      <c r="D659" s="18" t="str">
        <f>VLOOKUP(Table4[[#This Row],[iso_code]],iso_code!G:H,2,FALSE)</f>
        <v>Ghana</v>
      </c>
    </row>
    <row r="660" spans="1:4">
      <c r="A660" s="18">
        <v>70</v>
      </c>
      <c r="B660" s="58" t="s">
        <v>811</v>
      </c>
      <c r="C660" s="62" t="str">
        <f>VLOOKUP(Table4[[#This Row],[iso_code]],iso_code!B:C,2,FALSE)</f>
        <v>DZA</v>
      </c>
      <c r="D660" s="18" t="str">
        <f>VLOOKUP(Table4[[#This Row],[iso_code]],iso_code!G:H,2,FALSE)</f>
        <v>Algeria</v>
      </c>
    </row>
    <row r="661" spans="1:4">
      <c r="A661" s="18">
        <v>71</v>
      </c>
      <c r="B661" s="58" t="s">
        <v>433</v>
      </c>
      <c r="C661" s="62" t="str">
        <f>VLOOKUP(Table4[[#This Row],[iso_code]],iso_code!B:C,2,FALSE)</f>
        <v>KEN</v>
      </c>
      <c r="D661" s="18" t="str">
        <f>VLOOKUP(Table4[[#This Row],[iso_code]],iso_code!G:H,2,FALSE)</f>
        <v>Kenya</v>
      </c>
    </row>
    <row r="662" spans="1:4">
      <c r="A662" s="18">
        <v>72</v>
      </c>
      <c r="B662" s="58" t="s">
        <v>811</v>
      </c>
      <c r="C662" s="62" t="str">
        <f>VLOOKUP(Table4[[#This Row],[iso_code]],iso_code!B:C,2,FALSE)</f>
        <v>DZA</v>
      </c>
      <c r="D662" s="18" t="str">
        <f>VLOOKUP(Table4[[#This Row],[iso_code]],iso_code!G:H,2,FALSE)</f>
        <v>Algeria</v>
      </c>
    </row>
    <row r="663" spans="1:4">
      <c r="A663" s="18">
        <v>73</v>
      </c>
      <c r="B663" s="58" t="s">
        <v>1263</v>
      </c>
      <c r="C663" s="62" t="str">
        <f>VLOOKUP(Table4[[#This Row],[iso_code]],iso_code!B:C,2,FALSE)</f>
        <v>NGA</v>
      </c>
      <c r="D663" s="18" t="str">
        <f>VLOOKUP(Table4[[#This Row],[iso_code]],iso_code!G:H,2,FALSE)</f>
        <v>Nigeria</v>
      </c>
    </row>
    <row r="664" spans="1:4">
      <c r="A664" s="18">
        <v>74</v>
      </c>
      <c r="B664" s="58" t="s">
        <v>199</v>
      </c>
      <c r="C664" s="62" t="str">
        <f>VLOOKUP(Table4[[#This Row],[iso_code]],iso_code!B:C,2,FALSE)</f>
        <v>ETH</v>
      </c>
      <c r="D664" s="18" t="str">
        <f>VLOOKUP(Table4[[#This Row],[iso_code]],iso_code!G:H,2,FALSE)</f>
        <v>Ethiopia</v>
      </c>
    </row>
    <row r="665" spans="1:4">
      <c r="A665" s="18">
        <v>75</v>
      </c>
      <c r="B665" s="58" t="s">
        <v>433</v>
      </c>
      <c r="C665" s="62" t="str">
        <f>VLOOKUP(Table4[[#This Row],[iso_code]],iso_code!B:C,2,FALSE)</f>
        <v>KEN</v>
      </c>
      <c r="D665" s="18" t="str">
        <f>VLOOKUP(Table4[[#This Row],[iso_code]],iso_code!G:H,2,FALSE)</f>
        <v>Kenya</v>
      </c>
    </row>
    <row r="666" spans="1:4">
      <c r="A666" s="18">
        <v>76</v>
      </c>
      <c r="B666" s="58" t="s">
        <v>873</v>
      </c>
      <c r="C666" s="62" t="str">
        <f>VLOOKUP(Table4[[#This Row],[iso_code]],iso_code!B:C,2,FALSE)</f>
        <v>EGY</v>
      </c>
      <c r="D666" s="18" t="str">
        <f>VLOOKUP(Table4[[#This Row],[iso_code]],iso_code!G:H,2,FALSE)</f>
        <v>Egypt</v>
      </c>
    </row>
    <row r="667" spans="1:4">
      <c r="A667" s="18">
        <v>77</v>
      </c>
      <c r="B667" s="58" t="s">
        <v>883</v>
      </c>
      <c r="C667" s="62" t="str">
        <f>VLOOKUP(Table4[[#This Row],[iso_code]],iso_code!B:C,2,FALSE)</f>
        <v>TZA</v>
      </c>
      <c r="D667" s="18" t="str">
        <f>VLOOKUP(Table4[[#This Row],[iso_code]],iso_code!G:H,2,FALSE)</f>
        <v>Tanzania, United Republic of</v>
      </c>
    </row>
    <row r="668" spans="1:4">
      <c r="A668" s="18">
        <v>78</v>
      </c>
      <c r="B668" s="58" t="s">
        <v>1508</v>
      </c>
      <c r="C668" s="62" t="str">
        <f>VLOOKUP(Table4[[#This Row],[iso_code]],iso_code!B:C,2,FALSE)</f>
        <v>UGA</v>
      </c>
      <c r="D668" s="18" t="str">
        <f>VLOOKUP(Table4[[#This Row],[iso_code]],iso_code!G:H,2,FALSE)</f>
        <v>Uganda</v>
      </c>
    </row>
    <row r="669" spans="1:4">
      <c r="A669" s="18">
        <v>79</v>
      </c>
      <c r="B669" s="58" t="s">
        <v>2297</v>
      </c>
      <c r="C669" s="62" t="str">
        <f>VLOOKUP(Table4[[#This Row],[iso_code]],iso_code!B:C,2,FALSE)</f>
        <v>RWA</v>
      </c>
      <c r="D669" s="18" t="str">
        <f>VLOOKUP(Table4[[#This Row],[iso_code]],iso_code!G:H,2,FALSE)</f>
        <v>Rwanda</v>
      </c>
    </row>
    <row r="670" spans="1:4">
      <c r="A670" s="18">
        <v>80</v>
      </c>
      <c r="B670" s="58" t="s">
        <v>617</v>
      </c>
      <c r="C670" s="62" t="str">
        <f>VLOOKUP(Table4[[#This Row],[iso_code]],iso_code!B:C,2,FALSE)</f>
        <v>ZAF</v>
      </c>
      <c r="D670" s="18" t="str">
        <f>VLOOKUP(Table4[[#This Row],[iso_code]],iso_code!G:H,2,FALSE)</f>
        <v>South Africa</v>
      </c>
    </row>
    <row r="671" spans="1:4">
      <c r="A671" s="18">
        <v>81</v>
      </c>
      <c r="B671" s="58" t="s">
        <v>518</v>
      </c>
      <c r="C671" s="62" t="str">
        <f>VLOOKUP(Table4[[#This Row],[iso_code]],iso_code!B:C,2,FALSE)</f>
        <v>MAR</v>
      </c>
      <c r="D671" s="18" t="str">
        <f>VLOOKUP(Table4[[#This Row],[iso_code]],iso_code!G:H,2,FALSE)</f>
        <v>Morocco</v>
      </c>
    </row>
    <row r="672" spans="1:4">
      <c r="A672" s="18">
        <v>82</v>
      </c>
      <c r="B672" s="58" t="s">
        <v>873</v>
      </c>
      <c r="C672" s="62" t="str">
        <f>VLOOKUP(Table4[[#This Row],[iso_code]],iso_code!B:C,2,FALSE)</f>
        <v>EGY</v>
      </c>
      <c r="D672" s="18" t="str">
        <f>VLOOKUP(Table4[[#This Row],[iso_code]],iso_code!G:H,2,FALSE)</f>
        <v>Egypt</v>
      </c>
    </row>
    <row r="673" spans="1:4">
      <c r="A673" s="18">
        <v>83</v>
      </c>
      <c r="B673" s="58" t="s">
        <v>518</v>
      </c>
      <c r="C673" s="62" t="str">
        <f>VLOOKUP(Table4[[#This Row],[iso_code]],iso_code!B:C,2,FALSE)</f>
        <v>MAR</v>
      </c>
      <c r="D673" s="18" t="str">
        <f>VLOOKUP(Table4[[#This Row],[iso_code]],iso_code!G:H,2,FALSE)</f>
        <v>Morocco</v>
      </c>
    </row>
    <row r="674" spans="1:4">
      <c r="A674" s="18">
        <v>84</v>
      </c>
      <c r="B674" s="58" t="s">
        <v>199</v>
      </c>
      <c r="C674" s="62" t="str">
        <f>VLOOKUP(Table4[[#This Row],[iso_code]],iso_code!B:C,2,FALSE)</f>
        <v>ETH</v>
      </c>
      <c r="D674" s="18" t="str">
        <f>VLOOKUP(Table4[[#This Row],[iso_code]],iso_code!G:H,2,FALSE)</f>
        <v>Ethiopia</v>
      </c>
    </row>
    <row r="675" spans="1:4">
      <c r="A675" s="18">
        <v>85</v>
      </c>
      <c r="B675" s="58" t="s">
        <v>811</v>
      </c>
      <c r="C675" s="62" t="str">
        <f>VLOOKUP(Table4[[#This Row],[iso_code]],iso_code!B:C,2,FALSE)</f>
        <v>DZA</v>
      </c>
      <c r="D675" s="18" t="str">
        <f>VLOOKUP(Table4[[#This Row],[iso_code]],iso_code!G:H,2,FALSE)</f>
        <v>Algeria</v>
      </c>
    </row>
    <row r="676" spans="1:4">
      <c r="A676" s="18">
        <v>86</v>
      </c>
      <c r="B676" s="58" t="s">
        <v>995</v>
      </c>
      <c r="C676" s="62" t="str">
        <f>VLOOKUP(Table4[[#This Row],[iso_code]],iso_code!B:C,2,FALSE)</f>
        <v>MUS</v>
      </c>
      <c r="D676" s="18" t="str">
        <f>VLOOKUP(Table4[[#This Row],[iso_code]],iso_code!G:H,2,FALSE)</f>
        <v>Mauritius</v>
      </c>
    </row>
    <row r="677" spans="1:4">
      <c r="A677" s="18">
        <v>87</v>
      </c>
      <c r="B677" s="58" t="s">
        <v>518</v>
      </c>
      <c r="C677" s="62" t="str">
        <f>VLOOKUP(Table4[[#This Row],[iso_code]],iso_code!B:C,2,FALSE)</f>
        <v>MAR</v>
      </c>
      <c r="D677" s="18" t="str">
        <f>VLOOKUP(Table4[[#This Row],[iso_code]],iso_code!G:H,2,FALSE)</f>
        <v>Morocco</v>
      </c>
    </row>
    <row r="678" spans="1:4">
      <c r="A678" s="18">
        <v>88</v>
      </c>
      <c r="B678" s="58" t="s">
        <v>1263</v>
      </c>
      <c r="C678" s="62" t="str">
        <f>VLOOKUP(Table4[[#This Row],[iso_code]],iso_code!B:C,2,FALSE)</f>
        <v>NGA</v>
      </c>
      <c r="D678" s="18" t="str">
        <f>VLOOKUP(Table4[[#This Row],[iso_code]],iso_code!G:H,2,FALSE)</f>
        <v>Nigeria</v>
      </c>
    </row>
    <row r="679" spans="1:4">
      <c r="A679" s="18">
        <v>89</v>
      </c>
      <c r="B679" s="58" t="s">
        <v>977</v>
      </c>
      <c r="C679" s="62" t="str">
        <f>VLOOKUP(Table4[[#This Row],[iso_code]],iso_code!B:C,2,FALSE)</f>
        <v>TUN</v>
      </c>
      <c r="D679" s="18" t="str">
        <f>VLOOKUP(Table4[[#This Row],[iso_code]],iso_code!G:H,2,FALSE)</f>
        <v>Tunisia</v>
      </c>
    </row>
    <row r="680" spans="1:4">
      <c r="A680" s="18">
        <v>90</v>
      </c>
      <c r="B680" s="58" t="s">
        <v>2304</v>
      </c>
      <c r="C680" s="62" t="str">
        <f>VLOOKUP(Table4[[#This Row],[iso_code]],iso_code!B:C,2,FALSE)</f>
        <v>ZWE</v>
      </c>
      <c r="D680" s="18" t="str">
        <f>VLOOKUP(Table4[[#This Row],[iso_code]],iso_code!G:H,2,FALSE)</f>
        <v>Zimbabwe</v>
      </c>
    </row>
    <row r="681" spans="1:4">
      <c r="A681" s="18">
        <v>91</v>
      </c>
      <c r="B681" s="58" t="s">
        <v>995</v>
      </c>
      <c r="C681" s="62" t="str">
        <f>VLOOKUP(Table4[[#This Row],[iso_code]],iso_code!B:C,2,FALSE)</f>
        <v>MUS</v>
      </c>
      <c r="D681" s="18" t="str">
        <f>VLOOKUP(Table4[[#This Row],[iso_code]],iso_code!G:H,2,FALSE)</f>
        <v>Mauritius</v>
      </c>
    </row>
    <row r="682" spans="1:4">
      <c r="A682" s="18">
        <v>92</v>
      </c>
      <c r="B682" s="58" t="s">
        <v>1263</v>
      </c>
      <c r="C682" s="62" t="str">
        <f>VLOOKUP(Table4[[#This Row],[iso_code]],iso_code!B:C,2,FALSE)</f>
        <v>NGA</v>
      </c>
      <c r="D682" s="18" t="str">
        <f>VLOOKUP(Table4[[#This Row],[iso_code]],iso_code!G:H,2,FALSE)</f>
        <v>Nigeria</v>
      </c>
    </row>
    <row r="683" spans="1:4">
      <c r="A683" s="18">
        <v>93</v>
      </c>
      <c r="B683" s="58" t="s">
        <v>2295</v>
      </c>
      <c r="C683" s="62" t="str">
        <f>VLOOKUP(Table4[[#This Row],[iso_code]],iso_code!B:C,2,FALSE)</f>
        <v>MDG</v>
      </c>
      <c r="D683" s="18" t="str">
        <f>VLOOKUP(Table4[[#This Row],[iso_code]],iso_code!G:H,2,FALSE)</f>
        <v>Madagascar</v>
      </c>
    </row>
    <row r="684" spans="1:4">
      <c r="A684" s="18">
        <v>94</v>
      </c>
      <c r="B684" s="58" t="s">
        <v>1263</v>
      </c>
      <c r="C684" s="62" t="str">
        <f>VLOOKUP(Table4[[#This Row],[iso_code]],iso_code!B:C,2,FALSE)</f>
        <v>NGA</v>
      </c>
      <c r="D684" s="18" t="str">
        <f>VLOOKUP(Table4[[#This Row],[iso_code]],iso_code!G:H,2,FALSE)</f>
        <v>Nigeria</v>
      </c>
    </row>
    <row r="685" spans="1:4">
      <c r="A685" s="18">
        <v>95</v>
      </c>
      <c r="B685" s="58" t="s">
        <v>1030</v>
      </c>
      <c r="C685" s="62" t="str">
        <f>VLOOKUP(Table4[[#This Row],[iso_code]],iso_code!B:C,2,FALSE)</f>
        <v>NER</v>
      </c>
      <c r="D685" s="18" t="str">
        <f>VLOOKUP(Table4[[#This Row],[iso_code]],iso_code!G:H,2,FALSE)</f>
        <v>Niger (the)</v>
      </c>
    </row>
    <row r="686" spans="1:4">
      <c r="A686" s="18">
        <v>96</v>
      </c>
      <c r="B686" s="58" t="s">
        <v>811</v>
      </c>
      <c r="C686" s="62" t="str">
        <f>VLOOKUP(Table4[[#This Row],[iso_code]],iso_code!B:C,2,FALSE)</f>
        <v>DZA</v>
      </c>
      <c r="D686" s="18" t="str">
        <f>VLOOKUP(Table4[[#This Row],[iso_code]],iso_code!G:H,2,FALSE)</f>
        <v>Algeria</v>
      </c>
    </row>
    <row r="687" spans="1:4">
      <c r="A687" s="18">
        <v>97</v>
      </c>
      <c r="B687" s="58" t="s">
        <v>1263</v>
      </c>
      <c r="C687" s="62" t="str">
        <f>VLOOKUP(Table4[[#This Row],[iso_code]],iso_code!B:C,2,FALSE)</f>
        <v>NGA</v>
      </c>
      <c r="D687" s="18" t="str">
        <f>VLOOKUP(Table4[[#This Row],[iso_code]],iso_code!G:H,2,FALSE)</f>
        <v>Nigeria</v>
      </c>
    </row>
    <row r="688" spans="1:4">
      <c r="A688" s="18">
        <v>98</v>
      </c>
      <c r="B688" s="58" t="s">
        <v>518</v>
      </c>
      <c r="C688" s="62" t="str">
        <f>VLOOKUP(Table4[[#This Row],[iso_code]],iso_code!B:C,2,FALSE)</f>
        <v>MAR</v>
      </c>
      <c r="D688" s="18" t="str">
        <f>VLOOKUP(Table4[[#This Row],[iso_code]],iso_code!G:H,2,FALSE)</f>
        <v>Morocco</v>
      </c>
    </row>
    <row r="689" spans="1:4">
      <c r="A689" s="18">
        <v>99</v>
      </c>
      <c r="B689" s="58" t="s">
        <v>811</v>
      </c>
      <c r="C689" s="62" t="str">
        <f>VLOOKUP(Table4[[#This Row],[iso_code]],iso_code!B:C,2,FALSE)</f>
        <v>DZA</v>
      </c>
      <c r="D689" s="18" t="str">
        <f>VLOOKUP(Table4[[#This Row],[iso_code]],iso_code!G:H,2,FALSE)</f>
        <v>Algeria</v>
      </c>
    </row>
    <row r="690" spans="1:4">
      <c r="A690" s="18">
        <v>100</v>
      </c>
      <c r="B690" s="58" t="s">
        <v>199</v>
      </c>
      <c r="C690" s="62" t="str">
        <f>VLOOKUP(Table4[[#This Row],[iso_code]],iso_code!B:C,2,FALSE)</f>
        <v>ETH</v>
      </c>
      <c r="D690" s="18" t="str">
        <f>VLOOKUP(Table4[[#This Row],[iso_code]],iso_code!G:H,2,FALSE)</f>
        <v>Ethiopia</v>
      </c>
    </row>
    <row r="691" spans="1:4">
      <c r="A691" s="18">
        <v>101</v>
      </c>
      <c r="B691" s="58" t="s">
        <v>873</v>
      </c>
      <c r="C691" s="62" t="str">
        <f>VLOOKUP(Table4[[#This Row],[iso_code]],iso_code!B:C,2,FALSE)</f>
        <v>EGY</v>
      </c>
      <c r="D691" s="18" t="str">
        <f>VLOOKUP(Table4[[#This Row],[iso_code]],iso_code!G:H,2,FALSE)</f>
        <v>Egypt</v>
      </c>
    </row>
    <row r="692" spans="1:4">
      <c r="A692" s="18">
        <v>102</v>
      </c>
      <c r="B692" s="58" t="s">
        <v>2302</v>
      </c>
      <c r="C692" s="62" t="str">
        <f>VLOOKUP(Table4[[#This Row],[iso_code]],iso_code!B:C,2,FALSE)</f>
        <v>SDN</v>
      </c>
      <c r="D692" s="18" t="str">
        <f>VLOOKUP(Table4[[#This Row],[iso_code]],iso_code!G:H,2,FALSE)</f>
        <v>Sudan (the)</v>
      </c>
    </row>
    <row r="693" spans="1:4">
      <c r="A693" s="18">
        <v>103</v>
      </c>
      <c r="B693" s="58" t="s">
        <v>2075</v>
      </c>
      <c r="C693" s="62" t="str">
        <f>VLOOKUP(Table4[[#This Row],[iso_code]],iso_code!B:C,2,FALSE)</f>
        <v>COD</v>
      </c>
      <c r="D693" s="18" t="str">
        <f>VLOOKUP(Table4[[#This Row],[iso_code]],iso_code!G:H,2,FALSE)</f>
        <v>Congo (the Democratic Republic of the)</v>
      </c>
    </row>
    <row r="694" spans="1:4">
      <c r="A694" s="18">
        <v>104</v>
      </c>
      <c r="B694" s="58" t="s">
        <v>1508</v>
      </c>
      <c r="C694" s="62" t="str">
        <f>VLOOKUP(Table4[[#This Row],[iso_code]],iso_code!B:C,2,FALSE)</f>
        <v>UGA</v>
      </c>
      <c r="D694" s="18" t="str">
        <f>VLOOKUP(Table4[[#This Row],[iso_code]],iso_code!G:H,2,FALSE)</f>
        <v>Uganda</v>
      </c>
    </row>
    <row r="695" spans="1:4">
      <c r="A695" s="18">
        <v>105</v>
      </c>
      <c r="B695" s="58" t="s">
        <v>290</v>
      </c>
      <c r="C695" s="62" t="str">
        <f>VLOOKUP(Table4[[#This Row],[iso_code]],iso_code!B:C,2,FALSE)</f>
        <v>CMR</v>
      </c>
      <c r="D695" s="18" t="str">
        <f>VLOOKUP(Table4[[#This Row],[iso_code]],iso_code!G:H,2,FALSE)</f>
        <v>Cameroon</v>
      </c>
    </row>
    <row r="696" spans="1:4">
      <c r="A696" s="18">
        <v>106</v>
      </c>
      <c r="B696" s="58" t="s">
        <v>2075</v>
      </c>
      <c r="C696" s="62" t="str">
        <f>VLOOKUP(Table4[[#This Row],[iso_code]],iso_code!B:C,2,FALSE)</f>
        <v>COD</v>
      </c>
      <c r="D696" s="18" t="str">
        <f>VLOOKUP(Table4[[#This Row],[iso_code]],iso_code!G:H,2,FALSE)</f>
        <v>Congo (the Democratic Republic of the)</v>
      </c>
    </row>
    <row r="697" spans="1:4">
      <c r="A697" s="18">
        <v>107</v>
      </c>
      <c r="B697" s="58" t="s">
        <v>977</v>
      </c>
      <c r="C697" s="62" t="str">
        <f>VLOOKUP(Table4[[#This Row],[iso_code]],iso_code!B:C,2,FALSE)</f>
        <v>TUN</v>
      </c>
      <c r="D697" s="18" t="str">
        <f>VLOOKUP(Table4[[#This Row],[iso_code]],iso_code!G:H,2,FALSE)</f>
        <v>Tunisia</v>
      </c>
    </row>
    <row r="698" spans="1:4">
      <c r="A698" s="18">
        <v>108</v>
      </c>
      <c r="B698" s="58" t="s">
        <v>2302</v>
      </c>
      <c r="C698" s="62" t="str">
        <f>VLOOKUP(Table4[[#This Row],[iso_code]],iso_code!B:C,2,FALSE)</f>
        <v>SDN</v>
      </c>
      <c r="D698" s="18" t="str">
        <f>VLOOKUP(Table4[[#This Row],[iso_code]],iso_code!G:H,2,FALSE)</f>
        <v>Sudan (the)</v>
      </c>
    </row>
    <row r="699" spans="1:4">
      <c r="A699" s="18">
        <v>109</v>
      </c>
      <c r="B699" s="58" t="s">
        <v>811</v>
      </c>
      <c r="C699" s="62" t="str">
        <f>VLOOKUP(Table4[[#This Row],[iso_code]],iso_code!B:C,2,FALSE)</f>
        <v>DZA</v>
      </c>
      <c r="D699" s="18" t="str">
        <f>VLOOKUP(Table4[[#This Row],[iso_code]],iso_code!G:H,2,FALSE)</f>
        <v>Algeria</v>
      </c>
    </row>
    <row r="700" spans="1:4">
      <c r="A700" s="18">
        <v>110</v>
      </c>
      <c r="B700" s="58" t="s">
        <v>617</v>
      </c>
      <c r="C700" s="62" t="str">
        <f>VLOOKUP(Table4[[#This Row],[iso_code]],iso_code!B:C,2,FALSE)</f>
        <v>ZAF</v>
      </c>
      <c r="D700" s="18" t="str">
        <f>VLOOKUP(Table4[[#This Row],[iso_code]],iso_code!G:H,2,FALSE)</f>
        <v>South Africa</v>
      </c>
    </row>
    <row r="701" spans="1:4">
      <c r="A701" s="18">
        <v>111</v>
      </c>
      <c r="B701" s="58" t="s">
        <v>617</v>
      </c>
      <c r="C701" s="62" t="str">
        <f>VLOOKUP(Table4[[#This Row],[iso_code]],iso_code!B:C,2,FALSE)</f>
        <v>ZAF</v>
      </c>
      <c r="D701" s="18" t="str">
        <f>VLOOKUP(Table4[[#This Row],[iso_code]],iso_code!G:H,2,FALSE)</f>
        <v>South Africa</v>
      </c>
    </row>
    <row r="702" spans="1:4">
      <c r="A702" s="18">
        <v>112</v>
      </c>
      <c r="B702" s="58" t="s">
        <v>255</v>
      </c>
      <c r="C702" s="62" t="str">
        <f>VLOOKUP(Table4[[#This Row],[iso_code]],iso_code!B:C,2,FALSE)</f>
        <v>GHA</v>
      </c>
      <c r="D702" s="18" t="str">
        <f>VLOOKUP(Table4[[#This Row],[iso_code]],iso_code!G:H,2,FALSE)</f>
        <v>Ghana</v>
      </c>
    </row>
    <row r="703" spans="1:4">
      <c r="A703" s="18">
        <v>113</v>
      </c>
      <c r="B703" s="58" t="s">
        <v>199</v>
      </c>
      <c r="C703" s="62" t="str">
        <f>VLOOKUP(Table4[[#This Row],[iso_code]],iso_code!B:C,2,FALSE)</f>
        <v>ETH</v>
      </c>
      <c r="D703" s="18" t="str">
        <f>VLOOKUP(Table4[[#This Row],[iso_code]],iso_code!G:H,2,FALSE)</f>
        <v>Ethiopia</v>
      </c>
    </row>
    <row r="704" spans="1:4">
      <c r="A704" s="18">
        <v>114</v>
      </c>
      <c r="B704" s="58" t="s">
        <v>1263</v>
      </c>
      <c r="C704" s="62" t="str">
        <f>VLOOKUP(Table4[[#This Row],[iso_code]],iso_code!B:C,2,FALSE)</f>
        <v>NGA</v>
      </c>
      <c r="D704" s="18" t="str">
        <f>VLOOKUP(Table4[[#This Row],[iso_code]],iso_code!G:H,2,FALSE)</f>
        <v>Nigeria</v>
      </c>
    </row>
    <row r="705" spans="1:4">
      <c r="A705" s="18">
        <v>115</v>
      </c>
      <c r="B705" s="58" t="s">
        <v>1190</v>
      </c>
      <c r="C705" s="62" t="str">
        <f>VLOOKUP(Table4[[#This Row],[iso_code]],iso_code!B:C,2,FALSE)</f>
        <v>MWI</v>
      </c>
      <c r="D705" s="18" t="str">
        <f>VLOOKUP(Table4[[#This Row],[iso_code]],iso_code!G:H,2,FALSE)</f>
        <v>Malawi</v>
      </c>
    </row>
    <row r="706" spans="1:4">
      <c r="A706" s="18">
        <v>116</v>
      </c>
      <c r="B706" s="58" t="s">
        <v>518</v>
      </c>
      <c r="C706" s="62" t="str">
        <f>VLOOKUP(Table4[[#This Row],[iso_code]],iso_code!B:C,2,FALSE)</f>
        <v>MAR</v>
      </c>
      <c r="D706" s="18" t="str">
        <f>VLOOKUP(Table4[[#This Row],[iso_code]],iso_code!G:H,2,FALSE)</f>
        <v>Morocco</v>
      </c>
    </row>
    <row r="707" spans="1:4">
      <c r="A707" s="18">
        <v>117</v>
      </c>
      <c r="B707" s="58" t="s">
        <v>2300</v>
      </c>
      <c r="C707" s="62" t="str">
        <f>VLOOKUP(Table4[[#This Row],[iso_code]],iso_code!B:C,2,FALSE)</f>
        <v>SOM</v>
      </c>
      <c r="D707" s="18" t="str">
        <f>VLOOKUP(Table4[[#This Row],[iso_code]],iso_code!G:H,2,FALSE)</f>
        <v>Somalia</v>
      </c>
    </row>
    <row r="708" spans="1:4">
      <c r="A708" s="18">
        <v>118</v>
      </c>
      <c r="B708" s="58" t="s">
        <v>290</v>
      </c>
      <c r="C708" s="62" t="str">
        <f>VLOOKUP(Table4[[#This Row],[iso_code]],iso_code!B:C,2,FALSE)</f>
        <v>CMR</v>
      </c>
      <c r="D708" s="18" t="str">
        <f>VLOOKUP(Table4[[#This Row],[iso_code]],iso_code!G:H,2,FALSE)</f>
        <v>Cameroon</v>
      </c>
    </row>
    <row r="709" spans="1:4">
      <c r="A709" s="18">
        <v>119</v>
      </c>
      <c r="B709" s="58" t="s">
        <v>199</v>
      </c>
      <c r="C709" s="62" t="str">
        <f>VLOOKUP(Table4[[#This Row],[iso_code]],iso_code!B:C,2,FALSE)</f>
        <v>ETH</v>
      </c>
      <c r="D709" s="18" t="str">
        <f>VLOOKUP(Table4[[#This Row],[iso_code]],iso_code!G:H,2,FALSE)</f>
        <v>Ethiopia</v>
      </c>
    </row>
    <row r="710" spans="1:4">
      <c r="A710" s="18">
        <v>120</v>
      </c>
      <c r="B710" s="58" t="s">
        <v>199</v>
      </c>
      <c r="C710" s="62" t="str">
        <f>VLOOKUP(Table4[[#This Row],[iso_code]],iso_code!B:C,2,FALSE)</f>
        <v>ETH</v>
      </c>
      <c r="D710" s="18" t="str">
        <f>VLOOKUP(Table4[[#This Row],[iso_code]],iso_code!G:H,2,FALSE)</f>
        <v>Ethiopia</v>
      </c>
    </row>
    <row r="711" spans="1:4">
      <c r="A711" s="18">
        <v>121</v>
      </c>
      <c r="B711" s="58" t="s">
        <v>883</v>
      </c>
      <c r="C711" s="62" t="str">
        <f>VLOOKUP(Table4[[#This Row],[iso_code]],iso_code!B:C,2,FALSE)</f>
        <v>TZA</v>
      </c>
      <c r="D711" s="18" t="str">
        <f>VLOOKUP(Table4[[#This Row],[iso_code]],iso_code!G:H,2,FALSE)</f>
        <v>Tanzania, United Republic of</v>
      </c>
    </row>
    <row r="712" spans="1:4">
      <c r="A712" s="18">
        <v>122</v>
      </c>
      <c r="B712" s="58" t="s">
        <v>1263</v>
      </c>
      <c r="C712" s="62" t="str">
        <f>VLOOKUP(Table4[[#This Row],[iso_code]],iso_code!B:C,2,FALSE)</f>
        <v>NGA</v>
      </c>
      <c r="D712" s="18" t="str">
        <f>VLOOKUP(Table4[[#This Row],[iso_code]],iso_code!G:H,2,FALSE)</f>
        <v>Nigeria</v>
      </c>
    </row>
    <row r="713" spans="1:4">
      <c r="A713" s="18">
        <v>123</v>
      </c>
      <c r="B713" s="58" t="s">
        <v>1263</v>
      </c>
      <c r="C713" s="62" t="str">
        <f>VLOOKUP(Table4[[#This Row],[iso_code]],iso_code!B:C,2,FALSE)</f>
        <v>NGA</v>
      </c>
      <c r="D713" s="18" t="str">
        <f>VLOOKUP(Table4[[#This Row],[iso_code]],iso_code!G:H,2,FALSE)</f>
        <v>Nigeria</v>
      </c>
    </row>
    <row r="714" spans="1:4">
      <c r="A714" s="18">
        <v>124</v>
      </c>
      <c r="B714" s="58" t="s">
        <v>1263</v>
      </c>
      <c r="C714" s="62" t="str">
        <f>VLOOKUP(Table4[[#This Row],[iso_code]],iso_code!B:C,2,FALSE)</f>
        <v>NGA</v>
      </c>
      <c r="D714" s="18" t="str">
        <f>VLOOKUP(Table4[[#This Row],[iso_code]],iso_code!G:H,2,FALSE)</f>
        <v>Nigeria</v>
      </c>
    </row>
    <row r="715" spans="1:4">
      <c r="A715" s="18">
        <v>125</v>
      </c>
      <c r="B715" s="58" t="s">
        <v>811</v>
      </c>
      <c r="C715" s="62" t="str">
        <f>VLOOKUP(Table4[[#This Row],[iso_code]],iso_code!B:C,2,FALSE)</f>
        <v>DZA</v>
      </c>
      <c r="D715" s="18" t="str">
        <f>VLOOKUP(Table4[[#This Row],[iso_code]],iso_code!G:H,2,FALSE)</f>
        <v>Algeria</v>
      </c>
    </row>
    <row r="716" spans="1:4">
      <c r="A716" s="18">
        <v>126</v>
      </c>
      <c r="B716" s="58" t="s">
        <v>199</v>
      </c>
      <c r="C716" s="62" t="str">
        <f>VLOOKUP(Table4[[#This Row],[iso_code]],iso_code!B:C,2,FALSE)</f>
        <v>ETH</v>
      </c>
      <c r="D716" s="18" t="str">
        <f>VLOOKUP(Table4[[#This Row],[iso_code]],iso_code!G:H,2,FALSE)</f>
        <v>Ethiopia</v>
      </c>
    </row>
    <row r="717" spans="1:4">
      <c r="A717" s="18">
        <v>127</v>
      </c>
      <c r="B717" s="58" t="s">
        <v>1263</v>
      </c>
      <c r="C717" s="62" t="str">
        <f>VLOOKUP(Table4[[#This Row],[iso_code]],iso_code!B:C,2,FALSE)</f>
        <v>NGA</v>
      </c>
      <c r="D717" s="18" t="str">
        <f>VLOOKUP(Table4[[#This Row],[iso_code]],iso_code!G:H,2,FALSE)</f>
        <v>Nigeria</v>
      </c>
    </row>
    <row r="718" spans="1:4">
      <c r="A718" s="18">
        <v>128</v>
      </c>
      <c r="B718" s="58" t="s">
        <v>518</v>
      </c>
      <c r="C718" s="62" t="str">
        <f>VLOOKUP(Table4[[#This Row],[iso_code]],iso_code!B:C,2,FALSE)</f>
        <v>MAR</v>
      </c>
      <c r="D718" s="18" t="str">
        <f>VLOOKUP(Table4[[#This Row],[iso_code]],iso_code!G:H,2,FALSE)</f>
        <v>Morocco</v>
      </c>
    </row>
    <row r="719" spans="1:4">
      <c r="A719" s="18">
        <v>129</v>
      </c>
      <c r="B719" s="58" t="s">
        <v>977</v>
      </c>
      <c r="C719" s="62" t="str">
        <f>VLOOKUP(Table4[[#This Row],[iso_code]],iso_code!B:C,2,FALSE)</f>
        <v>TUN</v>
      </c>
      <c r="D719" s="18" t="str">
        <f>VLOOKUP(Table4[[#This Row],[iso_code]],iso_code!G:H,2,FALSE)</f>
        <v>Tunisia</v>
      </c>
    </row>
    <row r="720" spans="1:4">
      <c r="A720" s="18">
        <v>130</v>
      </c>
      <c r="B720" s="58" t="s">
        <v>433</v>
      </c>
      <c r="C720" s="62" t="str">
        <f>VLOOKUP(Table4[[#This Row],[iso_code]],iso_code!B:C,2,FALSE)</f>
        <v>KEN</v>
      </c>
      <c r="D720" s="18" t="str">
        <f>VLOOKUP(Table4[[#This Row],[iso_code]],iso_code!G:H,2,FALSE)</f>
        <v>Kenya</v>
      </c>
    </row>
    <row r="721" spans="1:4">
      <c r="A721" s="18">
        <v>131</v>
      </c>
      <c r="B721" s="58" t="s">
        <v>433</v>
      </c>
      <c r="C721" s="62" t="str">
        <f>VLOOKUP(Table4[[#This Row],[iso_code]],iso_code!B:C,2,FALSE)</f>
        <v>KEN</v>
      </c>
      <c r="D721" s="18" t="str">
        <f>VLOOKUP(Table4[[#This Row],[iso_code]],iso_code!G:H,2,FALSE)</f>
        <v>Kenya</v>
      </c>
    </row>
    <row r="722" spans="1:4">
      <c r="A722" s="18">
        <v>132</v>
      </c>
      <c r="B722" s="58" t="s">
        <v>1263</v>
      </c>
      <c r="C722" s="62" t="str">
        <f>VLOOKUP(Table4[[#This Row],[iso_code]],iso_code!B:C,2,FALSE)</f>
        <v>NGA</v>
      </c>
      <c r="D722" s="18" t="str">
        <f>VLOOKUP(Table4[[#This Row],[iso_code]],iso_code!G:H,2,FALSE)</f>
        <v>Nigeria</v>
      </c>
    </row>
    <row r="723" spans="1:4">
      <c r="A723" s="18">
        <v>133</v>
      </c>
      <c r="B723" s="58" t="s">
        <v>1263</v>
      </c>
      <c r="C723" s="62" t="str">
        <f>VLOOKUP(Table4[[#This Row],[iso_code]],iso_code!B:C,2,FALSE)</f>
        <v>NGA</v>
      </c>
      <c r="D723" s="18" t="str">
        <f>VLOOKUP(Table4[[#This Row],[iso_code]],iso_code!G:H,2,FALSE)</f>
        <v>Nigeria</v>
      </c>
    </row>
    <row r="724" spans="1:4">
      <c r="A724" s="18">
        <v>134</v>
      </c>
      <c r="B724" s="58" t="s">
        <v>1263</v>
      </c>
      <c r="C724" s="62" t="str">
        <f>VLOOKUP(Table4[[#This Row],[iso_code]],iso_code!B:C,2,FALSE)</f>
        <v>NGA</v>
      </c>
      <c r="D724" s="18" t="str">
        <f>VLOOKUP(Table4[[#This Row],[iso_code]],iso_code!G:H,2,FALSE)</f>
        <v>Nigeria</v>
      </c>
    </row>
    <row r="725" spans="1:4">
      <c r="A725" s="18">
        <v>135</v>
      </c>
      <c r="B725" s="58" t="s">
        <v>617</v>
      </c>
      <c r="C725" s="62" t="str">
        <f>VLOOKUP(Table4[[#This Row],[iso_code]],iso_code!B:C,2,FALSE)</f>
        <v>ZAF</v>
      </c>
      <c r="D725" s="18" t="str">
        <f>VLOOKUP(Table4[[#This Row],[iso_code]],iso_code!G:H,2,FALSE)</f>
        <v>South Africa</v>
      </c>
    </row>
    <row r="726" spans="1:4">
      <c r="A726" s="18">
        <v>136</v>
      </c>
      <c r="B726" s="58" t="s">
        <v>518</v>
      </c>
      <c r="C726" s="62" t="str">
        <f>VLOOKUP(Table4[[#This Row],[iso_code]],iso_code!B:C,2,FALSE)</f>
        <v>MAR</v>
      </c>
      <c r="D726" s="18" t="str">
        <f>VLOOKUP(Table4[[#This Row],[iso_code]],iso_code!G:H,2,FALSE)</f>
        <v>Morocco</v>
      </c>
    </row>
    <row r="727" spans="1:4">
      <c r="A727" s="18">
        <v>137</v>
      </c>
      <c r="B727" s="58" t="s">
        <v>2278</v>
      </c>
      <c r="C727" s="62" t="str">
        <f>VLOOKUP(Table4[[#This Row],[iso_code]],iso_code!B:C,2,FALSE)</f>
        <v>AGO</v>
      </c>
      <c r="D727" s="18" t="str">
        <f>VLOOKUP(Table4[[#This Row],[iso_code]],iso_code!G:H,2,FALSE)</f>
        <v>Angola</v>
      </c>
    </row>
    <row r="728" spans="1:4">
      <c r="A728" s="18">
        <v>138</v>
      </c>
      <c r="B728" s="58" t="s">
        <v>255</v>
      </c>
      <c r="C728" s="62" t="str">
        <f>VLOOKUP(Table4[[#This Row],[iso_code]],iso_code!B:C,2,FALSE)</f>
        <v>GHA</v>
      </c>
      <c r="D728" s="18" t="str">
        <f>VLOOKUP(Table4[[#This Row],[iso_code]],iso_code!G:H,2,FALSE)</f>
        <v>Ghana</v>
      </c>
    </row>
    <row r="729" spans="1:4">
      <c r="A729" s="18">
        <v>139</v>
      </c>
      <c r="B729" s="58" t="s">
        <v>1190</v>
      </c>
      <c r="C729" s="62" t="str">
        <f>VLOOKUP(Table4[[#This Row],[iso_code]],iso_code!B:C,2,FALSE)</f>
        <v>MWI</v>
      </c>
      <c r="D729" s="18" t="str">
        <f>VLOOKUP(Table4[[#This Row],[iso_code]],iso_code!G:H,2,FALSE)</f>
        <v>Malawi</v>
      </c>
    </row>
    <row r="730" spans="1:4">
      <c r="A730" s="18">
        <v>140</v>
      </c>
      <c r="B730" s="58" t="s">
        <v>433</v>
      </c>
      <c r="C730" s="62" t="str">
        <f>VLOOKUP(Table4[[#This Row],[iso_code]],iso_code!B:C,2,FALSE)</f>
        <v>KEN</v>
      </c>
      <c r="D730" s="18" t="str">
        <f>VLOOKUP(Table4[[#This Row],[iso_code]],iso_code!G:H,2,FALSE)</f>
        <v>Kenya</v>
      </c>
    </row>
    <row r="731" spans="1:4">
      <c r="A731" s="18">
        <v>141</v>
      </c>
      <c r="B731" s="58" t="s">
        <v>1496</v>
      </c>
      <c r="C731" s="62" t="str">
        <f>VLOOKUP(Table4[[#This Row],[iso_code]],iso_code!B:C,2,FALSE)</f>
        <v>MOZ</v>
      </c>
      <c r="D731" s="18" t="str">
        <f>VLOOKUP(Table4[[#This Row],[iso_code]],iso_code!G:H,2,FALSE)</f>
        <v>Mozambique</v>
      </c>
    </row>
    <row r="732" spans="1:4">
      <c r="A732" s="18">
        <v>142</v>
      </c>
      <c r="B732" s="58" t="s">
        <v>873</v>
      </c>
      <c r="C732" s="62" t="str">
        <f>VLOOKUP(Table4[[#This Row],[iso_code]],iso_code!B:C,2,FALSE)</f>
        <v>EGY</v>
      </c>
      <c r="D732" s="18" t="str">
        <f>VLOOKUP(Table4[[#This Row],[iso_code]],iso_code!G:H,2,FALSE)</f>
        <v>Egypt</v>
      </c>
    </row>
    <row r="733" spans="1:4">
      <c r="A733" s="18">
        <v>143</v>
      </c>
      <c r="B733" s="58" t="s">
        <v>2145</v>
      </c>
      <c r="C733" s="62" t="str">
        <f>VLOOKUP(Table4[[#This Row],[iso_code]],iso_code!B:C,2,FALSE)</f>
        <v>SLE</v>
      </c>
      <c r="D733" s="18" t="str">
        <f>VLOOKUP(Table4[[#This Row],[iso_code]],iso_code!G:H,2,FALSE)</f>
        <v>Sierra Leone</v>
      </c>
    </row>
    <row r="734" spans="1:4">
      <c r="A734" s="18">
        <v>144</v>
      </c>
      <c r="B734" s="58" t="s">
        <v>518</v>
      </c>
      <c r="C734" s="62" t="str">
        <f>VLOOKUP(Table4[[#This Row],[iso_code]],iso_code!B:C,2,FALSE)</f>
        <v>MAR</v>
      </c>
      <c r="D734" s="18" t="str">
        <f>VLOOKUP(Table4[[#This Row],[iso_code]],iso_code!G:H,2,FALSE)</f>
        <v>Morocco</v>
      </c>
    </row>
    <row r="735" spans="1:4">
      <c r="A735" s="18">
        <v>144</v>
      </c>
      <c r="B735" s="58" t="s">
        <v>977</v>
      </c>
      <c r="C735" s="62" t="str">
        <f>VLOOKUP(Table4[[#This Row],[iso_code]],iso_code!B:C,2,FALSE)</f>
        <v>TUN</v>
      </c>
      <c r="D735" s="18" t="str">
        <f>VLOOKUP(Table4[[#This Row],[iso_code]],iso_code!G:H,2,FALSE)</f>
        <v>Tunisia</v>
      </c>
    </row>
    <row r="736" spans="1:4">
      <c r="A736" s="18">
        <v>144</v>
      </c>
      <c r="B736" s="58" t="s">
        <v>811</v>
      </c>
      <c r="C736" s="62" t="str">
        <f>VLOOKUP(Table4[[#This Row],[iso_code]],iso_code!B:C,2,FALSE)</f>
        <v>DZA</v>
      </c>
      <c r="D736" s="18" t="str">
        <f>VLOOKUP(Table4[[#This Row],[iso_code]],iso_code!G:H,2,FALSE)</f>
        <v>Algeria</v>
      </c>
    </row>
    <row r="737" spans="1:4">
      <c r="A737" s="18">
        <v>145</v>
      </c>
      <c r="B737" s="58" t="s">
        <v>255</v>
      </c>
      <c r="C737" s="62" t="str">
        <f>VLOOKUP(Table4[[#This Row],[iso_code]],iso_code!B:C,2,FALSE)</f>
        <v>GHA</v>
      </c>
      <c r="D737" s="18" t="str">
        <f>VLOOKUP(Table4[[#This Row],[iso_code]],iso_code!G:H,2,FALSE)</f>
        <v>Ghana</v>
      </c>
    </row>
    <row r="738" spans="1:4">
      <c r="A738" s="18">
        <v>146</v>
      </c>
      <c r="B738" s="58" t="s">
        <v>2281</v>
      </c>
      <c r="C738" s="62" t="str">
        <f>VLOOKUP(Table4[[#This Row],[iso_code]],iso_code!B:C,2,FALSE)</f>
        <v>BDI</v>
      </c>
      <c r="D738" s="18" t="str">
        <f>VLOOKUP(Table4[[#This Row],[iso_code]],iso_code!G:H,2,FALSE)</f>
        <v>Burundi</v>
      </c>
    </row>
    <row r="739" spans="1:4">
      <c r="A739" s="18">
        <v>147</v>
      </c>
      <c r="B739" s="58" t="s">
        <v>199</v>
      </c>
      <c r="C739" s="62" t="str">
        <f>VLOOKUP(Table4[[#This Row],[iso_code]],iso_code!B:C,2,FALSE)</f>
        <v>ETH</v>
      </c>
      <c r="D739" s="18" t="str">
        <f>VLOOKUP(Table4[[#This Row],[iso_code]],iso_code!G:H,2,FALSE)</f>
        <v>Ethiopia</v>
      </c>
    </row>
    <row r="740" spans="1:4">
      <c r="A740" s="18">
        <v>148</v>
      </c>
      <c r="B740" s="58" t="s">
        <v>433</v>
      </c>
      <c r="C740" s="62" t="str">
        <f>VLOOKUP(Table4[[#This Row],[iso_code]],iso_code!B:C,2,FALSE)</f>
        <v>KEN</v>
      </c>
      <c r="D740" s="18" t="str">
        <f>VLOOKUP(Table4[[#This Row],[iso_code]],iso_code!G:H,2,FALSE)</f>
        <v>Kenya</v>
      </c>
    </row>
    <row r="741" spans="1:4">
      <c r="A741" s="18">
        <v>149</v>
      </c>
      <c r="B741" s="58" t="s">
        <v>617</v>
      </c>
      <c r="C741" s="62" t="str">
        <f>VLOOKUP(Table4[[#This Row],[iso_code]],iso_code!B:C,2,FALSE)</f>
        <v>ZAF</v>
      </c>
      <c r="D741" s="18" t="str">
        <f>VLOOKUP(Table4[[#This Row],[iso_code]],iso_code!G:H,2,FALSE)</f>
        <v>South Africa</v>
      </c>
    </row>
    <row r="742" spans="1:4">
      <c r="A742" s="18">
        <v>150</v>
      </c>
      <c r="B742" s="58" t="s">
        <v>617</v>
      </c>
      <c r="C742" s="62" t="str">
        <f>VLOOKUP(Table4[[#This Row],[iso_code]],iso_code!B:C,2,FALSE)</f>
        <v>ZAF</v>
      </c>
      <c r="D742" s="18" t="str">
        <f>VLOOKUP(Table4[[#This Row],[iso_code]],iso_code!G:H,2,FALSE)</f>
        <v>South Africa</v>
      </c>
    </row>
    <row r="743" spans="1:4">
      <c r="A743" s="18">
        <v>151</v>
      </c>
      <c r="B743" s="58" t="s">
        <v>433</v>
      </c>
      <c r="C743" s="62" t="str">
        <f>VLOOKUP(Table4[[#This Row],[iso_code]],iso_code!B:C,2,FALSE)</f>
        <v>KEN</v>
      </c>
      <c r="D743" s="18" t="str">
        <f>VLOOKUP(Table4[[#This Row],[iso_code]],iso_code!G:H,2,FALSE)</f>
        <v>Kenya</v>
      </c>
    </row>
    <row r="744" spans="1:4">
      <c r="A744" s="18">
        <v>152</v>
      </c>
      <c r="B744" s="58" t="s">
        <v>1496</v>
      </c>
      <c r="C744" s="62" t="str">
        <f>VLOOKUP(Table4[[#This Row],[iso_code]],iso_code!B:C,2,FALSE)</f>
        <v>MOZ</v>
      </c>
      <c r="D744" s="18" t="str">
        <f>VLOOKUP(Table4[[#This Row],[iso_code]],iso_code!G:H,2,FALSE)</f>
        <v>Mozambique</v>
      </c>
    </row>
    <row r="745" spans="1:4">
      <c r="A745" s="18">
        <v>153</v>
      </c>
      <c r="B745" s="58" t="s">
        <v>1508</v>
      </c>
      <c r="C745" s="62" t="str">
        <f>VLOOKUP(Table4[[#This Row],[iso_code]],iso_code!B:C,2,FALSE)</f>
        <v>UGA</v>
      </c>
      <c r="D745" s="18" t="str">
        <f>VLOOKUP(Table4[[#This Row],[iso_code]],iso_code!G:H,2,FALSE)</f>
        <v>Uganda</v>
      </c>
    </row>
    <row r="746" spans="1:4">
      <c r="A746" s="18">
        <v>154</v>
      </c>
      <c r="B746" s="58" t="s">
        <v>199</v>
      </c>
      <c r="C746" s="62" t="str">
        <f>VLOOKUP(Table4[[#This Row],[iso_code]],iso_code!B:C,2,FALSE)</f>
        <v>ETH</v>
      </c>
      <c r="D746" s="18" t="str">
        <f>VLOOKUP(Table4[[#This Row],[iso_code]],iso_code!G:H,2,FALSE)</f>
        <v>Ethiopia</v>
      </c>
    </row>
    <row r="747" spans="1:4">
      <c r="A747" s="18">
        <v>155</v>
      </c>
      <c r="B747" s="58" t="s">
        <v>1263</v>
      </c>
      <c r="C747" s="62" t="str">
        <f>VLOOKUP(Table4[[#This Row],[iso_code]],iso_code!B:C,2,FALSE)</f>
        <v>NGA</v>
      </c>
      <c r="D747" s="18" t="str">
        <f>VLOOKUP(Table4[[#This Row],[iso_code]],iso_code!G:H,2,FALSE)</f>
        <v>Nigeria</v>
      </c>
    </row>
    <row r="748" spans="1:4">
      <c r="A748" s="18">
        <v>156</v>
      </c>
      <c r="B748" s="58" t="s">
        <v>1263</v>
      </c>
      <c r="C748" s="62" t="str">
        <f>VLOOKUP(Table4[[#This Row],[iso_code]],iso_code!B:C,2,FALSE)</f>
        <v>NGA</v>
      </c>
      <c r="D748" s="18" t="str">
        <f>VLOOKUP(Table4[[#This Row],[iso_code]],iso_code!G:H,2,FALSE)</f>
        <v>Nigeria</v>
      </c>
    </row>
    <row r="749" spans="1:4">
      <c r="A749" s="18">
        <v>157</v>
      </c>
      <c r="B749" s="58" t="s">
        <v>433</v>
      </c>
      <c r="C749" s="62" t="str">
        <f>VLOOKUP(Table4[[#This Row],[iso_code]],iso_code!B:C,2,FALSE)</f>
        <v>KEN</v>
      </c>
      <c r="D749" s="18" t="str">
        <f>VLOOKUP(Table4[[#This Row],[iso_code]],iso_code!G:H,2,FALSE)</f>
        <v>Kenya</v>
      </c>
    </row>
    <row r="750" spans="1:4">
      <c r="A750" s="18">
        <v>158</v>
      </c>
      <c r="B750" s="58" t="s">
        <v>617</v>
      </c>
      <c r="C750" s="62" t="str">
        <f>VLOOKUP(Table4[[#This Row],[iso_code]],iso_code!B:C,2,FALSE)</f>
        <v>ZAF</v>
      </c>
      <c r="D750" s="18" t="str">
        <f>VLOOKUP(Table4[[#This Row],[iso_code]],iso_code!G:H,2,FALSE)</f>
        <v>South Africa</v>
      </c>
    </row>
    <row r="751" spans="1:4">
      <c r="A751" s="18">
        <v>159</v>
      </c>
      <c r="B751" s="58" t="s">
        <v>290</v>
      </c>
      <c r="C751" s="62" t="str">
        <f>VLOOKUP(Table4[[#This Row],[iso_code]],iso_code!B:C,2,FALSE)</f>
        <v>CMR</v>
      </c>
      <c r="D751" s="18" t="str">
        <f>VLOOKUP(Table4[[#This Row],[iso_code]],iso_code!G:H,2,FALSE)</f>
        <v>Cameroon</v>
      </c>
    </row>
    <row r="752" spans="1:4">
      <c r="A752" s="18">
        <v>160</v>
      </c>
      <c r="B752" s="58" t="s">
        <v>199</v>
      </c>
      <c r="C752" s="62" t="str">
        <f>VLOOKUP(Table4[[#This Row],[iso_code]],iso_code!B:C,2,FALSE)</f>
        <v>ETH</v>
      </c>
      <c r="D752" s="18" t="str">
        <f>VLOOKUP(Table4[[#This Row],[iso_code]],iso_code!G:H,2,FALSE)</f>
        <v>Ethiopia</v>
      </c>
    </row>
    <row r="753" spans="1:4">
      <c r="A753" s="18">
        <v>161</v>
      </c>
      <c r="B753" s="58" t="s">
        <v>1263</v>
      </c>
      <c r="C753" s="62" t="str">
        <f>VLOOKUP(Table4[[#This Row],[iso_code]],iso_code!B:C,2,FALSE)</f>
        <v>NGA</v>
      </c>
      <c r="D753" s="18" t="str">
        <f>VLOOKUP(Table4[[#This Row],[iso_code]],iso_code!G:H,2,FALSE)</f>
        <v>Nigeria</v>
      </c>
    </row>
    <row r="754" spans="1:4">
      <c r="A754" s="18">
        <v>162</v>
      </c>
      <c r="B754" s="58" t="s">
        <v>290</v>
      </c>
      <c r="C754" s="62" t="str">
        <f>VLOOKUP(Table4[[#This Row],[iso_code]],iso_code!B:C,2,FALSE)</f>
        <v>CMR</v>
      </c>
      <c r="D754" s="18" t="str">
        <f>VLOOKUP(Table4[[#This Row],[iso_code]],iso_code!G:H,2,FALSE)</f>
        <v>Cameroon</v>
      </c>
    </row>
    <row r="755" spans="1:4">
      <c r="A755" s="18">
        <v>163</v>
      </c>
      <c r="B755" s="58" t="s">
        <v>873</v>
      </c>
      <c r="C755" s="62" t="str">
        <f>VLOOKUP(Table4[[#This Row],[iso_code]],iso_code!B:C,2,FALSE)</f>
        <v>EGY</v>
      </c>
      <c r="D755" s="18" t="str">
        <f>VLOOKUP(Table4[[#This Row],[iso_code]],iso_code!G:H,2,FALSE)</f>
        <v>Egypt</v>
      </c>
    </row>
    <row r="756" spans="1:4">
      <c r="A756" s="18">
        <v>164</v>
      </c>
      <c r="B756" s="58" t="s">
        <v>1508</v>
      </c>
      <c r="C756" s="62" t="str">
        <f>VLOOKUP(Table4[[#This Row],[iso_code]],iso_code!B:C,2,FALSE)</f>
        <v>UGA</v>
      </c>
      <c r="D756" s="18" t="str">
        <f>VLOOKUP(Table4[[#This Row],[iso_code]],iso_code!G:H,2,FALSE)</f>
        <v>Uganda</v>
      </c>
    </row>
    <row r="757" spans="1:4">
      <c r="A757" s="18">
        <v>165</v>
      </c>
      <c r="B757" s="58" t="s">
        <v>199</v>
      </c>
      <c r="C757" s="62" t="str">
        <f>VLOOKUP(Table4[[#This Row],[iso_code]],iso_code!B:C,2,FALSE)</f>
        <v>ETH</v>
      </c>
      <c r="D757" s="18" t="str">
        <f>VLOOKUP(Table4[[#This Row],[iso_code]],iso_code!G:H,2,FALSE)</f>
        <v>Ethiopia</v>
      </c>
    </row>
    <row r="758" spans="1:4">
      <c r="A758" s="18">
        <v>166</v>
      </c>
      <c r="B758" s="58" t="s">
        <v>1030</v>
      </c>
      <c r="C758" s="62" t="str">
        <f>VLOOKUP(Table4[[#This Row],[iso_code]],iso_code!B:C,2,FALSE)</f>
        <v>NER</v>
      </c>
      <c r="D758" s="18" t="str">
        <f>VLOOKUP(Table4[[#This Row],[iso_code]],iso_code!G:H,2,FALSE)</f>
        <v>Niger (the)</v>
      </c>
    </row>
    <row r="759" spans="1:4">
      <c r="A759" s="18">
        <v>167</v>
      </c>
      <c r="B759" s="58" t="s">
        <v>433</v>
      </c>
      <c r="C759" s="62" t="str">
        <f>VLOOKUP(Table4[[#This Row],[iso_code]],iso_code!B:C,2,FALSE)</f>
        <v>KEN</v>
      </c>
      <c r="D759" s="18" t="str">
        <f>VLOOKUP(Table4[[#This Row],[iso_code]],iso_code!G:H,2,FALSE)</f>
        <v>Kenya</v>
      </c>
    </row>
    <row r="760" spans="1:4">
      <c r="A760" s="18">
        <v>168</v>
      </c>
      <c r="B760" s="58" t="s">
        <v>433</v>
      </c>
      <c r="C760" s="62" t="str">
        <f>VLOOKUP(Table4[[#This Row],[iso_code]],iso_code!B:C,2,FALSE)</f>
        <v>KEN</v>
      </c>
      <c r="D760" s="18" t="str">
        <f>VLOOKUP(Table4[[#This Row],[iso_code]],iso_code!G:H,2,FALSE)</f>
        <v>Kenya</v>
      </c>
    </row>
    <row r="761" spans="1:4">
      <c r="A761" s="18">
        <v>169</v>
      </c>
      <c r="B761" s="58" t="s">
        <v>1263</v>
      </c>
      <c r="C761" s="62" t="str">
        <f>VLOOKUP(Table4[[#This Row],[iso_code]],iso_code!B:C,2,FALSE)</f>
        <v>NGA</v>
      </c>
      <c r="D761" s="18" t="str">
        <f>VLOOKUP(Table4[[#This Row],[iso_code]],iso_code!G:H,2,FALSE)</f>
        <v>Nigeria</v>
      </c>
    </row>
    <row r="762" spans="1:4">
      <c r="A762" s="18">
        <v>170</v>
      </c>
      <c r="B762" s="58" t="s">
        <v>1030</v>
      </c>
      <c r="C762" s="62" t="str">
        <f>VLOOKUP(Table4[[#This Row],[iso_code]],iso_code!B:C,2,FALSE)</f>
        <v>NER</v>
      </c>
      <c r="D762" s="18" t="str">
        <f>VLOOKUP(Table4[[#This Row],[iso_code]],iso_code!G:H,2,FALSE)</f>
        <v>Niger (the)</v>
      </c>
    </row>
    <row r="763" spans="1:4">
      <c r="A763" s="18">
        <v>171</v>
      </c>
      <c r="B763" s="58" t="s">
        <v>255</v>
      </c>
      <c r="C763" s="62" t="str">
        <f>VLOOKUP(Table4[[#This Row],[iso_code]],iso_code!B:C,2,FALSE)</f>
        <v>GHA</v>
      </c>
      <c r="D763" s="18" t="str">
        <f>VLOOKUP(Table4[[#This Row],[iso_code]],iso_code!G:H,2,FALSE)</f>
        <v>Ghana</v>
      </c>
    </row>
    <row r="764" spans="1:4">
      <c r="A764" s="18">
        <v>172</v>
      </c>
      <c r="B764" s="58" t="s">
        <v>1263</v>
      </c>
      <c r="C764" s="62" t="str">
        <f>VLOOKUP(Table4[[#This Row],[iso_code]],iso_code!B:C,2,FALSE)</f>
        <v>NGA</v>
      </c>
      <c r="D764" s="18" t="str">
        <f>VLOOKUP(Table4[[#This Row],[iso_code]],iso_code!G:H,2,FALSE)</f>
        <v>Nigeria</v>
      </c>
    </row>
    <row r="765" spans="1:4">
      <c r="A765" s="18">
        <v>173</v>
      </c>
      <c r="B765" s="58" t="s">
        <v>1678</v>
      </c>
      <c r="C765" s="62" t="str">
        <f>VLOOKUP(Table4[[#This Row],[iso_code]],iso_code!B:C,2,FALSE)</f>
        <v>CPV</v>
      </c>
      <c r="D765" s="18" t="str">
        <f>VLOOKUP(Table4[[#This Row],[iso_code]],iso_code!G:H,2,FALSE)</f>
        <v>Cabo Verde</v>
      </c>
    </row>
    <row r="766" spans="1:4">
      <c r="A766" s="18">
        <v>174</v>
      </c>
      <c r="B766" s="58" t="s">
        <v>617</v>
      </c>
      <c r="C766" s="62" t="str">
        <f>VLOOKUP(Table4[[#This Row],[iso_code]],iso_code!B:C,2,FALSE)</f>
        <v>ZAF</v>
      </c>
      <c r="D766" s="18" t="str">
        <f>VLOOKUP(Table4[[#This Row],[iso_code]],iso_code!G:H,2,FALSE)</f>
        <v>South Africa</v>
      </c>
    </row>
    <row r="767" spans="1:4">
      <c r="A767" s="18">
        <v>175</v>
      </c>
      <c r="B767" s="58" t="s">
        <v>1263</v>
      </c>
      <c r="C767" s="62" t="str">
        <f>VLOOKUP(Table4[[#This Row],[iso_code]],iso_code!B:C,2,FALSE)</f>
        <v>NGA</v>
      </c>
      <c r="D767" s="18" t="str">
        <f>VLOOKUP(Table4[[#This Row],[iso_code]],iso_code!G:H,2,FALSE)</f>
        <v>Nigeria</v>
      </c>
    </row>
    <row r="768" spans="1:4">
      <c r="A768" s="18">
        <v>176</v>
      </c>
      <c r="B768" s="58" t="s">
        <v>1263</v>
      </c>
      <c r="C768" s="62" t="str">
        <f>VLOOKUP(Table4[[#This Row],[iso_code]],iso_code!B:C,2,FALSE)</f>
        <v>NGA</v>
      </c>
      <c r="D768" s="18" t="str">
        <f>VLOOKUP(Table4[[#This Row],[iso_code]],iso_code!G:H,2,FALSE)</f>
        <v>Nigeria</v>
      </c>
    </row>
    <row r="769" spans="1:4">
      <c r="A769" s="18">
        <v>177</v>
      </c>
      <c r="B769" s="58" t="s">
        <v>1711</v>
      </c>
      <c r="C769" s="62" t="str">
        <f>VLOOKUP(Table4[[#This Row],[iso_code]],iso_code!B:C,2,FALSE)</f>
        <v>CAF</v>
      </c>
      <c r="D769" s="18" t="str">
        <f>VLOOKUP(Table4[[#This Row],[iso_code]],iso_code!G:H,2,FALSE)</f>
        <v>Central African Republic (the)</v>
      </c>
    </row>
    <row r="770" spans="1:4">
      <c r="A770" s="18">
        <v>178</v>
      </c>
      <c r="B770" s="58" t="s">
        <v>1263</v>
      </c>
      <c r="C770" s="62" t="str">
        <f>VLOOKUP(Table4[[#This Row],[iso_code]],iso_code!B:C,2,FALSE)</f>
        <v>NGA</v>
      </c>
      <c r="D770" s="18" t="str">
        <f>VLOOKUP(Table4[[#This Row],[iso_code]],iso_code!G:H,2,FALSE)</f>
        <v>Nigeria</v>
      </c>
    </row>
    <row r="771" spans="1:4">
      <c r="A771" s="18">
        <v>179</v>
      </c>
      <c r="B771" s="58" t="s">
        <v>1263</v>
      </c>
      <c r="C771" s="62" t="str">
        <f>VLOOKUP(Table4[[#This Row],[iso_code]],iso_code!B:C,2,FALSE)</f>
        <v>NGA</v>
      </c>
      <c r="D771" s="18" t="str">
        <f>VLOOKUP(Table4[[#This Row],[iso_code]],iso_code!G:H,2,FALSE)</f>
        <v>Nigeria</v>
      </c>
    </row>
    <row r="772" spans="1:4">
      <c r="A772" s="18">
        <v>180</v>
      </c>
      <c r="B772" s="58" t="s">
        <v>1736</v>
      </c>
      <c r="C772" s="62" t="str">
        <f>VLOOKUP(Table4[[#This Row],[iso_code]],iso_code!B:C,2,FALSE)</f>
        <v>SEN</v>
      </c>
      <c r="D772" s="18" t="str">
        <f>VLOOKUP(Table4[[#This Row],[iso_code]],iso_code!G:H,2,FALSE)</f>
        <v>Senegal</v>
      </c>
    </row>
    <row r="773" spans="1:4">
      <c r="A773" s="18">
        <v>181</v>
      </c>
      <c r="B773" s="58" t="s">
        <v>873</v>
      </c>
      <c r="C773" s="62" t="str">
        <f>VLOOKUP(Table4[[#This Row],[iso_code]],iso_code!B:C,2,FALSE)</f>
        <v>EGY</v>
      </c>
      <c r="D773" s="18" t="str">
        <f>VLOOKUP(Table4[[#This Row],[iso_code]],iso_code!G:H,2,FALSE)</f>
        <v>Egypt</v>
      </c>
    </row>
    <row r="774" spans="1:4">
      <c r="A774" s="18">
        <v>182</v>
      </c>
      <c r="B774" s="58" t="s">
        <v>617</v>
      </c>
      <c r="C774" s="62" t="str">
        <f>VLOOKUP(Table4[[#This Row],[iso_code]],iso_code!B:C,2,FALSE)</f>
        <v>ZAF</v>
      </c>
      <c r="D774" s="18" t="str">
        <f>VLOOKUP(Table4[[#This Row],[iso_code]],iso_code!G:H,2,FALSE)</f>
        <v>South Africa</v>
      </c>
    </row>
    <row r="775" spans="1:4">
      <c r="A775" s="18">
        <v>183</v>
      </c>
      <c r="B775" s="58" t="s">
        <v>1263</v>
      </c>
      <c r="C775" s="62" t="str">
        <f>VLOOKUP(Table4[[#This Row],[iso_code]],iso_code!B:C,2,FALSE)</f>
        <v>NGA</v>
      </c>
      <c r="D775" s="18" t="str">
        <f>VLOOKUP(Table4[[#This Row],[iso_code]],iso_code!G:H,2,FALSE)</f>
        <v>Nigeria</v>
      </c>
    </row>
    <row r="776" spans="1:4">
      <c r="A776" s="18">
        <v>184</v>
      </c>
      <c r="B776" s="58" t="s">
        <v>518</v>
      </c>
      <c r="C776" s="62" t="str">
        <f>VLOOKUP(Table4[[#This Row],[iso_code]],iso_code!B:C,2,FALSE)</f>
        <v>MAR</v>
      </c>
      <c r="D776" s="18" t="str">
        <f>VLOOKUP(Table4[[#This Row],[iso_code]],iso_code!G:H,2,FALSE)</f>
        <v>Morocco</v>
      </c>
    </row>
    <row r="777" spans="1:4">
      <c r="A777" s="18">
        <v>185</v>
      </c>
      <c r="B777" s="58" t="s">
        <v>255</v>
      </c>
      <c r="C777" s="62" t="str">
        <f>VLOOKUP(Table4[[#This Row],[iso_code]],iso_code!B:C,2,FALSE)</f>
        <v>GHA</v>
      </c>
      <c r="D777" s="18" t="str">
        <f>VLOOKUP(Table4[[#This Row],[iso_code]],iso_code!G:H,2,FALSE)</f>
        <v>Ghana</v>
      </c>
    </row>
    <row r="778" spans="1:4">
      <c r="A778" s="18">
        <v>186</v>
      </c>
      <c r="B778" s="58" t="s">
        <v>617</v>
      </c>
      <c r="C778" s="62" t="str">
        <f>VLOOKUP(Table4[[#This Row],[iso_code]],iso_code!B:C,2,FALSE)</f>
        <v>ZAF</v>
      </c>
      <c r="D778" s="18" t="str">
        <f>VLOOKUP(Table4[[#This Row],[iso_code]],iso_code!G:H,2,FALSE)</f>
        <v>South Africa</v>
      </c>
    </row>
    <row r="779" spans="1:4">
      <c r="A779" s="18">
        <v>187</v>
      </c>
      <c r="B779" s="58" t="s">
        <v>1263</v>
      </c>
      <c r="C779" s="62" t="str">
        <f>VLOOKUP(Table4[[#This Row],[iso_code]],iso_code!B:C,2,FALSE)</f>
        <v>NGA</v>
      </c>
      <c r="D779" s="18" t="str">
        <f>VLOOKUP(Table4[[#This Row],[iso_code]],iso_code!G:H,2,FALSE)</f>
        <v>Nigeria</v>
      </c>
    </row>
    <row r="780" spans="1:4">
      <c r="A780" s="18">
        <v>188</v>
      </c>
      <c r="B780" s="58" t="s">
        <v>2278</v>
      </c>
      <c r="C780" s="62" t="str">
        <f>VLOOKUP(Table4[[#This Row],[iso_code]],iso_code!B:C,2,FALSE)</f>
        <v>AGO</v>
      </c>
      <c r="D780" s="18" t="str">
        <f>VLOOKUP(Table4[[#This Row],[iso_code]],iso_code!G:H,2,FALSE)</f>
        <v>Angola</v>
      </c>
    </row>
    <row r="781" spans="1:4">
      <c r="A781" s="18">
        <v>188</v>
      </c>
      <c r="B781" s="58" t="s">
        <v>2280</v>
      </c>
      <c r="C781" s="62" t="str">
        <f>VLOOKUP(Table4[[#This Row],[iso_code]],iso_code!B:C,2,FALSE)</f>
        <v>BFA</v>
      </c>
      <c r="D781" s="18" t="str">
        <f>VLOOKUP(Table4[[#This Row],[iso_code]],iso_code!G:H,2,FALSE)</f>
        <v>Burkina Faso</v>
      </c>
    </row>
    <row r="782" spans="1:4">
      <c r="A782" s="18">
        <v>188</v>
      </c>
      <c r="B782" s="58" t="s">
        <v>2281</v>
      </c>
      <c r="C782" s="62" t="str">
        <f>VLOOKUP(Table4[[#This Row],[iso_code]],iso_code!B:C,2,FALSE)</f>
        <v>BDI</v>
      </c>
      <c r="D782" s="18" t="str">
        <f>VLOOKUP(Table4[[#This Row],[iso_code]],iso_code!G:H,2,FALSE)</f>
        <v>Burundi</v>
      </c>
    </row>
    <row r="783" spans="1:4">
      <c r="A783" s="18">
        <v>188</v>
      </c>
      <c r="B783" s="58" t="s">
        <v>2279</v>
      </c>
      <c r="C783" s="62" t="str">
        <f>VLOOKUP(Table4[[#This Row],[iso_code]],iso_code!B:C,2,FALSE)</f>
        <v>BEN</v>
      </c>
      <c r="D783" s="18" t="str">
        <f>VLOOKUP(Table4[[#This Row],[iso_code]],iso_code!G:H,2,FALSE)</f>
        <v>Benin</v>
      </c>
    </row>
    <row r="784" spans="1:4">
      <c r="A784" s="18">
        <v>188</v>
      </c>
      <c r="B784" s="58" t="s">
        <v>1877</v>
      </c>
      <c r="C784" s="62" t="str">
        <f>VLOOKUP(Table4[[#This Row],[iso_code]],iso_code!B:C,2,FALSE)</f>
        <v>BWA</v>
      </c>
      <c r="D784" s="18" t="str">
        <f>VLOOKUP(Table4[[#This Row],[iso_code]],iso_code!G:H,2,FALSE)</f>
        <v>Botswana</v>
      </c>
    </row>
    <row r="785" spans="1:4">
      <c r="A785" s="18">
        <v>188</v>
      </c>
      <c r="B785" s="58" t="s">
        <v>2075</v>
      </c>
      <c r="C785" s="62" t="str">
        <f>VLOOKUP(Table4[[#This Row],[iso_code]],iso_code!B:C,2,FALSE)</f>
        <v>COD</v>
      </c>
      <c r="D785" s="18" t="str">
        <f>VLOOKUP(Table4[[#This Row],[iso_code]],iso_code!G:H,2,FALSE)</f>
        <v>Congo (the Democratic Republic of the)</v>
      </c>
    </row>
    <row r="786" spans="1:4">
      <c r="A786" s="18">
        <v>188</v>
      </c>
      <c r="B786" s="58" t="s">
        <v>1711</v>
      </c>
      <c r="C786" s="62" t="str">
        <f>VLOOKUP(Table4[[#This Row],[iso_code]],iso_code!B:C,2,FALSE)</f>
        <v>CAF</v>
      </c>
      <c r="D786" s="18" t="str">
        <f>VLOOKUP(Table4[[#This Row],[iso_code]],iso_code!G:H,2,FALSE)</f>
        <v>Central African Republic (the)</v>
      </c>
    </row>
    <row r="787" spans="1:4">
      <c r="A787" s="18">
        <v>188</v>
      </c>
      <c r="B787" s="58" t="s">
        <v>2284</v>
      </c>
      <c r="C787" s="62" t="str">
        <f>VLOOKUP(Table4[[#This Row],[iso_code]],iso_code!B:C,2,FALSE)</f>
        <v>COG</v>
      </c>
      <c r="D787" s="18" t="str">
        <f>VLOOKUP(Table4[[#This Row],[iso_code]],iso_code!G:H,2,FALSE)</f>
        <v>Congo (the)</v>
      </c>
    </row>
    <row r="788" spans="1:4">
      <c r="A788" s="18">
        <v>188</v>
      </c>
      <c r="B788" s="58" t="s">
        <v>2292</v>
      </c>
      <c r="C788" s="62" t="str">
        <f>VLOOKUP(Table4[[#This Row],[iso_code]],iso_code!B:C,2,FALSE)</f>
        <v>CIV</v>
      </c>
      <c r="D788" s="18" t="str">
        <f>VLOOKUP(Table4[[#This Row],[iso_code]],iso_code!G:H,2,FALSE)</f>
        <v>Côte d'Ivoire</v>
      </c>
    </row>
    <row r="789" spans="1:4">
      <c r="A789" s="18">
        <v>188</v>
      </c>
      <c r="B789" s="58" t="s">
        <v>290</v>
      </c>
      <c r="C789" s="62" t="str">
        <f>VLOOKUP(Table4[[#This Row],[iso_code]],iso_code!B:C,2,FALSE)</f>
        <v>CMR</v>
      </c>
      <c r="D789" s="18" t="str">
        <f>VLOOKUP(Table4[[#This Row],[iso_code]],iso_code!G:H,2,FALSE)</f>
        <v>Cameroon</v>
      </c>
    </row>
    <row r="790" spans="1:4">
      <c r="A790" s="18">
        <v>188</v>
      </c>
      <c r="B790" s="58" t="s">
        <v>1678</v>
      </c>
      <c r="C790" s="62" t="str">
        <f>VLOOKUP(Table4[[#This Row],[iso_code]],iso_code!B:C,2,FALSE)</f>
        <v>CPV</v>
      </c>
      <c r="D790" s="18" t="str">
        <f>VLOOKUP(Table4[[#This Row],[iso_code]],iso_code!G:H,2,FALSE)</f>
        <v>Cabo Verde</v>
      </c>
    </row>
    <row r="791" spans="1:4">
      <c r="A791" s="18">
        <v>188</v>
      </c>
      <c r="B791" s="58" t="s">
        <v>2285</v>
      </c>
      <c r="C791" s="62" t="str">
        <f>VLOOKUP(Table4[[#This Row],[iso_code]],iso_code!B:C,2,FALSE)</f>
        <v>DJI</v>
      </c>
      <c r="D791" s="18" t="str">
        <f>VLOOKUP(Table4[[#This Row],[iso_code]],iso_code!G:H,2,FALSE)</f>
        <v>Djibouti</v>
      </c>
    </row>
    <row r="792" spans="1:4">
      <c r="A792" s="18">
        <v>188</v>
      </c>
      <c r="B792" s="58" t="s">
        <v>811</v>
      </c>
      <c r="C792" s="62" t="str">
        <f>VLOOKUP(Table4[[#This Row],[iso_code]],iso_code!B:C,2,FALSE)</f>
        <v>DZA</v>
      </c>
      <c r="D792" s="18" t="str">
        <f>VLOOKUP(Table4[[#This Row],[iso_code]],iso_code!G:H,2,FALSE)</f>
        <v>Algeria</v>
      </c>
    </row>
    <row r="793" spans="1:4">
      <c r="A793" s="18">
        <v>188</v>
      </c>
      <c r="B793" s="58" t="s">
        <v>873</v>
      </c>
      <c r="C793" s="62" t="str">
        <f>VLOOKUP(Table4[[#This Row],[iso_code]],iso_code!B:C,2,FALSE)</f>
        <v>EGY</v>
      </c>
      <c r="D793" s="18" t="str">
        <f>VLOOKUP(Table4[[#This Row],[iso_code]],iso_code!G:H,2,FALSE)</f>
        <v>Egypt</v>
      </c>
    </row>
    <row r="794" spans="1:4">
      <c r="A794" s="18">
        <v>188</v>
      </c>
      <c r="B794" s="58" t="s">
        <v>2287</v>
      </c>
      <c r="C794" s="62" t="str">
        <f>VLOOKUP(Table4[[#This Row],[iso_code]],iso_code!B:C,2,FALSE)</f>
        <v>ERI</v>
      </c>
      <c r="D794" s="18" t="str">
        <f>VLOOKUP(Table4[[#This Row],[iso_code]],iso_code!G:H,2,FALSE)</f>
        <v>Eritrea</v>
      </c>
    </row>
    <row r="795" spans="1:4">
      <c r="A795" s="18">
        <v>188</v>
      </c>
      <c r="B795" s="58" t="s">
        <v>199</v>
      </c>
      <c r="C795" s="62" t="str">
        <f>VLOOKUP(Table4[[#This Row],[iso_code]],iso_code!B:C,2,FALSE)</f>
        <v>ETH</v>
      </c>
      <c r="D795" s="18" t="str">
        <f>VLOOKUP(Table4[[#This Row],[iso_code]],iso_code!G:H,2,FALSE)</f>
        <v>Ethiopia</v>
      </c>
    </row>
    <row r="796" spans="1:4">
      <c r="A796" s="18">
        <v>188</v>
      </c>
      <c r="B796" s="58" t="s">
        <v>2288</v>
      </c>
      <c r="C796" s="62" t="str">
        <f>VLOOKUP(Table4[[#This Row],[iso_code]],iso_code!B:C,2,FALSE)</f>
        <v>GAB</v>
      </c>
      <c r="D796" s="18" t="str">
        <f>VLOOKUP(Table4[[#This Row],[iso_code]],iso_code!G:H,2,FALSE)</f>
        <v>Gabon</v>
      </c>
    </row>
    <row r="797" spans="1:4">
      <c r="A797" s="18">
        <v>188</v>
      </c>
      <c r="B797" s="58" t="s">
        <v>255</v>
      </c>
      <c r="C797" s="62" t="str">
        <f>VLOOKUP(Table4[[#This Row],[iso_code]],iso_code!B:C,2,FALSE)</f>
        <v>GHA</v>
      </c>
      <c r="D797" s="18" t="str">
        <f>VLOOKUP(Table4[[#This Row],[iso_code]],iso_code!G:H,2,FALSE)</f>
        <v>Ghana</v>
      </c>
    </row>
    <row r="798" spans="1:4">
      <c r="A798" s="18">
        <v>188</v>
      </c>
      <c r="B798" s="58" t="s">
        <v>2289</v>
      </c>
      <c r="C798" s="62" t="str">
        <f>VLOOKUP(Table4[[#This Row],[iso_code]],iso_code!B:C,2,FALSE)</f>
        <v>GMB</v>
      </c>
      <c r="D798" s="18" t="str">
        <f>VLOOKUP(Table4[[#This Row],[iso_code]],iso_code!G:H,2,FALSE)</f>
        <v>Gambia (the)</v>
      </c>
    </row>
    <row r="799" spans="1:4">
      <c r="A799" s="18">
        <v>188</v>
      </c>
      <c r="B799" s="58" t="s">
        <v>2290</v>
      </c>
      <c r="C799" s="62" t="str">
        <f>VLOOKUP(Table4[[#This Row],[iso_code]],iso_code!B:C,2,FALSE)</f>
        <v>GIN</v>
      </c>
      <c r="D799" s="18" t="str">
        <f>VLOOKUP(Table4[[#This Row],[iso_code]],iso_code!G:H,2,FALSE)</f>
        <v>Guinea</v>
      </c>
    </row>
    <row r="800" spans="1:4">
      <c r="A800" s="18">
        <v>188</v>
      </c>
      <c r="B800" s="58" t="s">
        <v>2286</v>
      </c>
      <c r="C800" s="62" t="str">
        <f>VLOOKUP(Table4[[#This Row],[iso_code]],iso_code!B:C,2,FALSE)</f>
        <v>GNQ</v>
      </c>
      <c r="D800" s="18" t="str">
        <f>VLOOKUP(Table4[[#This Row],[iso_code]],iso_code!G:H,2,FALSE)</f>
        <v>Equatorial Guinea</v>
      </c>
    </row>
    <row r="801" spans="1:4">
      <c r="A801" s="18">
        <v>188</v>
      </c>
      <c r="B801" s="58" t="s">
        <v>2291</v>
      </c>
      <c r="C801" s="62" t="str">
        <f>VLOOKUP(Table4[[#This Row],[iso_code]],iso_code!B:C,2,FALSE)</f>
        <v>GNB</v>
      </c>
      <c r="D801" s="18" t="str">
        <f>VLOOKUP(Table4[[#This Row],[iso_code]],iso_code!G:H,2,FALSE)</f>
        <v>Guinea-Bissau</v>
      </c>
    </row>
    <row r="802" spans="1:4">
      <c r="A802" s="18">
        <v>188</v>
      </c>
      <c r="B802" s="58" t="s">
        <v>433</v>
      </c>
      <c r="C802" s="62" t="str">
        <f>VLOOKUP(Table4[[#This Row],[iso_code]],iso_code!B:C,2,FALSE)</f>
        <v>KEN</v>
      </c>
      <c r="D802" s="18" t="str">
        <f>VLOOKUP(Table4[[#This Row],[iso_code]],iso_code!G:H,2,FALSE)</f>
        <v>Kenya</v>
      </c>
    </row>
    <row r="803" spans="1:4">
      <c r="A803" s="18">
        <v>188</v>
      </c>
      <c r="B803" s="58" t="s">
        <v>2283</v>
      </c>
      <c r="C803" s="62" t="str">
        <f>VLOOKUP(Table4[[#This Row],[iso_code]],iso_code!B:C,2,FALSE)</f>
        <v>COM</v>
      </c>
      <c r="D803" s="18" t="str">
        <f>VLOOKUP(Table4[[#This Row],[iso_code]],iso_code!G:H,2,FALSE)</f>
        <v>Comoros (the)</v>
      </c>
    </row>
    <row r="804" spans="1:4">
      <c r="A804" s="18">
        <v>188</v>
      </c>
      <c r="B804" s="58" t="s">
        <v>2294</v>
      </c>
      <c r="C804" s="62" t="str">
        <f>VLOOKUP(Table4[[#This Row],[iso_code]],iso_code!B:C,2,FALSE)</f>
        <v>LBR</v>
      </c>
      <c r="D804" s="18" t="str">
        <f>VLOOKUP(Table4[[#This Row],[iso_code]],iso_code!G:H,2,FALSE)</f>
        <v>Liberia</v>
      </c>
    </row>
    <row r="805" spans="1:4">
      <c r="A805" s="18">
        <v>188</v>
      </c>
      <c r="B805" s="58" t="s">
        <v>2293</v>
      </c>
      <c r="C805" s="62" t="str">
        <f>VLOOKUP(Table4[[#This Row],[iso_code]],iso_code!B:C,2,FALSE)</f>
        <v>LSO</v>
      </c>
      <c r="D805" s="18" t="str">
        <f>VLOOKUP(Table4[[#This Row],[iso_code]],iso_code!G:H,2,FALSE)</f>
        <v>Lesotho</v>
      </c>
    </row>
    <row r="806" spans="1:4">
      <c r="A806" s="18">
        <v>188</v>
      </c>
      <c r="B806" s="58" t="s">
        <v>2043</v>
      </c>
      <c r="C806" s="62" t="str">
        <f>VLOOKUP(Table4[[#This Row],[iso_code]],iso_code!B:C,2,FALSE)</f>
        <v>LBY</v>
      </c>
      <c r="D806" s="18" t="str">
        <f>VLOOKUP(Table4[[#This Row],[iso_code]],iso_code!G:H,2,FALSE)</f>
        <v>Libya</v>
      </c>
    </row>
    <row r="807" spans="1:4">
      <c r="A807" s="18">
        <v>188</v>
      </c>
      <c r="B807" s="58" t="s">
        <v>518</v>
      </c>
      <c r="C807" s="62" t="str">
        <f>VLOOKUP(Table4[[#This Row],[iso_code]],iso_code!B:C,2,FALSE)</f>
        <v>MAR</v>
      </c>
      <c r="D807" s="18" t="str">
        <f>VLOOKUP(Table4[[#This Row],[iso_code]],iso_code!G:H,2,FALSE)</f>
        <v>Morocco</v>
      </c>
    </row>
    <row r="808" spans="1:4">
      <c r="A808" s="18">
        <v>188</v>
      </c>
      <c r="B808" s="58" t="s">
        <v>2295</v>
      </c>
      <c r="C808" s="62" t="str">
        <f>VLOOKUP(Table4[[#This Row],[iso_code]],iso_code!B:C,2,FALSE)</f>
        <v>MDG</v>
      </c>
      <c r="D808" s="18" t="str">
        <f>VLOOKUP(Table4[[#This Row],[iso_code]],iso_code!G:H,2,FALSE)</f>
        <v>Madagascar</v>
      </c>
    </row>
    <row r="809" spans="1:4">
      <c r="A809" s="18">
        <v>188</v>
      </c>
      <c r="B809" s="58" t="s">
        <v>2296</v>
      </c>
      <c r="C809" s="62" t="str">
        <f>VLOOKUP(Table4[[#This Row],[iso_code]],iso_code!B:C,2,FALSE)</f>
        <v>MLI</v>
      </c>
      <c r="D809" s="18" t="str">
        <f>VLOOKUP(Table4[[#This Row],[iso_code]],iso_code!G:H,2,FALSE)</f>
        <v>Mali</v>
      </c>
    </row>
    <row r="810" spans="1:4">
      <c r="A810" s="18">
        <v>188</v>
      </c>
      <c r="B810" s="58" t="s">
        <v>2161</v>
      </c>
      <c r="C810" s="62" t="str">
        <f>VLOOKUP(Table4[[#This Row],[iso_code]],iso_code!B:C,2,FALSE)</f>
        <v>MRT</v>
      </c>
      <c r="D810" s="18" t="str">
        <f>VLOOKUP(Table4[[#This Row],[iso_code]],iso_code!G:H,2,FALSE)</f>
        <v>Mauritania</v>
      </c>
    </row>
    <row r="811" spans="1:4">
      <c r="A811" s="18">
        <v>188</v>
      </c>
      <c r="B811" s="58" t="s">
        <v>995</v>
      </c>
      <c r="C811" s="62" t="str">
        <f>VLOOKUP(Table4[[#This Row],[iso_code]],iso_code!B:C,2,FALSE)</f>
        <v>MUS</v>
      </c>
      <c r="D811" s="18" t="str">
        <f>VLOOKUP(Table4[[#This Row],[iso_code]],iso_code!G:H,2,FALSE)</f>
        <v>Mauritius</v>
      </c>
    </row>
    <row r="812" spans="1:4">
      <c r="A812" s="18">
        <v>188</v>
      </c>
      <c r="B812" s="58" t="s">
        <v>1190</v>
      </c>
      <c r="C812" s="62" t="str">
        <f>VLOOKUP(Table4[[#This Row],[iso_code]],iso_code!B:C,2,FALSE)</f>
        <v>MWI</v>
      </c>
      <c r="D812" s="18" t="str">
        <f>VLOOKUP(Table4[[#This Row],[iso_code]],iso_code!G:H,2,FALSE)</f>
        <v>Malawi</v>
      </c>
    </row>
    <row r="813" spans="1:4">
      <c r="A813" s="18">
        <v>188</v>
      </c>
      <c r="B813" s="58" t="s">
        <v>1496</v>
      </c>
      <c r="C813" s="62" t="str">
        <f>VLOOKUP(Table4[[#This Row],[iso_code]],iso_code!B:C,2,FALSE)</f>
        <v>MOZ</v>
      </c>
      <c r="D813" s="18" t="str">
        <f>VLOOKUP(Table4[[#This Row],[iso_code]],iso_code!G:H,2,FALSE)</f>
        <v>Mozambique</v>
      </c>
    </row>
    <row r="814" spans="1:4">
      <c r="A814" s="18">
        <v>188</v>
      </c>
      <c r="B814" s="58" t="s">
        <v>2121</v>
      </c>
      <c r="C814" s="62" t="str">
        <f>VLOOKUP(Table4[[#This Row],[iso_code]],iso_code!B:C,2,FALSE)</f>
        <v>NAM</v>
      </c>
      <c r="D814" s="18" t="str">
        <f>VLOOKUP(Table4[[#This Row],[iso_code]],iso_code!G:H,2,FALSE)</f>
        <v>Namibia</v>
      </c>
    </row>
    <row r="815" spans="1:4">
      <c r="A815" s="18">
        <v>188</v>
      </c>
      <c r="B815" s="58" t="s">
        <v>1030</v>
      </c>
      <c r="C815" s="62" t="str">
        <f>VLOOKUP(Table4[[#This Row],[iso_code]],iso_code!B:C,2,FALSE)</f>
        <v>NER</v>
      </c>
      <c r="D815" s="18" t="str">
        <f>VLOOKUP(Table4[[#This Row],[iso_code]],iso_code!G:H,2,FALSE)</f>
        <v>Niger (the)</v>
      </c>
    </row>
    <row r="816" spans="1:4">
      <c r="A816" s="18">
        <v>188</v>
      </c>
      <c r="B816" s="58" t="s">
        <v>1263</v>
      </c>
      <c r="C816" s="62" t="str">
        <f>VLOOKUP(Table4[[#This Row],[iso_code]],iso_code!B:C,2,FALSE)</f>
        <v>NGA</v>
      </c>
      <c r="D816" s="18" t="str">
        <f>VLOOKUP(Table4[[#This Row],[iso_code]],iso_code!G:H,2,FALSE)</f>
        <v>Nigeria</v>
      </c>
    </row>
    <row r="817" spans="1:4">
      <c r="A817" s="18">
        <v>188</v>
      </c>
      <c r="B817" s="58" t="s">
        <v>2297</v>
      </c>
      <c r="C817" s="62" t="str">
        <f>VLOOKUP(Table4[[#This Row],[iso_code]],iso_code!B:C,2,FALSE)</f>
        <v>RWA</v>
      </c>
      <c r="D817" s="18" t="str">
        <f>VLOOKUP(Table4[[#This Row],[iso_code]],iso_code!G:H,2,FALSE)</f>
        <v>Rwanda</v>
      </c>
    </row>
    <row r="818" spans="1:4">
      <c r="A818" s="18">
        <v>188</v>
      </c>
      <c r="B818" s="58" t="s">
        <v>2299</v>
      </c>
      <c r="C818" s="62" t="str">
        <f>VLOOKUP(Table4[[#This Row],[iso_code]],iso_code!B:C,2,FALSE)</f>
        <v>SYC</v>
      </c>
      <c r="D818" s="18" t="str">
        <f>VLOOKUP(Table4[[#This Row],[iso_code]],iso_code!G:H,2,FALSE)</f>
        <v>Seychelles</v>
      </c>
    </row>
    <row r="819" spans="1:4">
      <c r="A819" s="18">
        <v>188</v>
      </c>
      <c r="B819" s="58" t="s">
        <v>2302</v>
      </c>
      <c r="C819" s="62" t="str">
        <f>VLOOKUP(Table4[[#This Row],[iso_code]],iso_code!B:C,2,FALSE)</f>
        <v>SDN</v>
      </c>
      <c r="D819" s="18" t="str">
        <f>VLOOKUP(Table4[[#This Row],[iso_code]],iso_code!G:H,2,FALSE)</f>
        <v>Sudan (the)</v>
      </c>
    </row>
    <row r="820" spans="1:4">
      <c r="A820" s="18">
        <v>188</v>
      </c>
      <c r="B820" s="58" t="s">
        <v>2145</v>
      </c>
      <c r="C820" s="62" t="str">
        <f>VLOOKUP(Table4[[#This Row],[iso_code]],iso_code!B:C,2,FALSE)</f>
        <v>SLE</v>
      </c>
      <c r="D820" s="18" t="str">
        <f>VLOOKUP(Table4[[#This Row],[iso_code]],iso_code!G:H,2,FALSE)</f>
        <v>Sierra Leone</v>
      </c>
    </row>
    <row r="821" spans="1:4">
      <c r="A821" s="18">
        <v>188</v>
      </c>
      <c r="B821" s="58" t="s">
        <v>1736</v>
      </c>
      <c r="C821" s="62" t="str">
        <f>VLOOKUP(Table4[[#This Row],[iso_code]],iso_code!B:C,2,FALSE)</f>
        <v>SEN</v>
      </c>
      <c r="D821" s="18" t="str">
        <f>VLOOKUP(Table4[[#This Row],[iso_code]],iso_code!G:H,2,FALSE)</f>
        <v>Senegal</v>
      </c>
    </row>
    <row r="822" spans="1:4">
      <c r="A822" s="18">
        <v>188</v>
      </c>
      <c r="B822" s="58" t="s">
        <v>2300</v>
      </c>
      <c r="C822" s="62" t="str">
        <f>VLOOKUP(Table4[[#This Row],[iso_code]],iso_code!B:C,2,FALSE)</f>
        <v>SOM</v>
      </c>
      <c r="D822" s="18" t="str">
        <f>VLOOKUP(Table4[[#This Row],[iso_code]],iso_code!G:H,2,FALSE)</f>
        <v>Somalia</v>
      </c>
    </row>
    <row r="823" spans="1:4">
      <c r="A823" s="18">
        <v>188</v>
      </c>
      <c r="B823" s="58" t="s">
        <v>2301</v>
      </c>
      <c r="C823" s="62" t="str">
        <f>VLOOKUP(Table4[[#This Row],[iso_code]],iso_code!B:C,2,FALSE)</f>
        <v>SSD</v>
      </c>
      <c r="D823" s="18" t="str">
        <f>VLOOKUP(Table4[[#This Row],[iso_code]],iso_code!G:H,2,FALSE)</f>
        <v>South Sudan</v>
      </c>
    </row>
    <row r="824" spans="1:4">
      <c r="A824" s="18">
        <v>188</v>
      </c>
      <c r="B824" s="58" t="s">
        <v>2298</v>
      </c>
      <c r="C824" s="62" t="str">
        <f>VLOOKUP(Table4[[#This Row],[iso_code]],iso_code!B:C,2,FALSE)</f>
        <v>STP</v>
      </c>
      <c r="D824" s="18" t="str">
        <f>VLOOKUP(Table4[[#This Row],[iso_code]],iso_code!G:H,2,FALSE)</f>
        <v>Sao Tome and Principe</v>
      </c>
    </row>
    <row r="825" spans="1:4">
      <c r="A825" s="18">
        <v>188</v>
      </c>
      <c r="B825" s="58" t="s">
        <v>2303</v>
      </c>
      <c r="C825" s="62" t="str">
        <f>VLOOKUP(Table4[[#This Row],[iso_code]],iso_code!B:C,2,FALSE)</f>
        <v>SWZ</v>
      </c>
      <c r="D825" s="18" t="str">
        <f>VLOOKUP(Table4[[#This Row],[iso_code]],iso_code!G:H,2,FALSE)</f>
        <v>Eswatini</v>
      </c>
    </row>
    <row r="826" spans="1:4">
      <c r="A826" s="18">
        <v>188</v>
      </c>
      <c r="B826" s="58" t="s">
        <v>2282</v>
      </c>
      <c r="C826" s="62" t="str">
        <f>VLOOKUP(Table4[[#This Row],[iso_code]],iso_code!B:C,2,FALSE)</f>
        <v>TCD</v>
      </c>
      <c r="D826" s="18" t="str">
        <f>VLOOKUP(Table4[[#This Row],[iso_code]],iso_code!G:H,2,FALSE)</f>
        <v>Chad</v>
      </c>
    </row>
    <row r="827" spans="1:4">
      <c r="A827" s="18">
        <v>188</v>
      </c>
      <c r="B827" s="58" t="s">
        <v>2067</v>
      </c>
      <c r="C827" s="62" t="str">
        <f>VLOOKUP(Table4[[#This Row],[iso_code]],iso_code!B:C,2,FALSE)</f>
        <v>TGO</v>
      </c>
      <c r="D827" s="18" t="str">
        <f>VLOOKUP(Table4[[#This Row],[iso_code]],iso_code!G:H,2,FALSE)</f>
        <v>Togo</v>
      </c>
    </row>
    <row r="828" spans="1:4">
      <c r="A828" s="18">
        <v>188</v>
      </c>
      <c r="B828" s="58" t="s">
        <v>977</v>
      </c>
      <c r="C828" s="62" t="str">
        <f>VLOOKUP(Table4[[#This Row],[iso_code]],iso_code!B:C,2,FALSE)</f>
        <v>TUN</v>
      </c>
      <c r="D828" s="18" t="str">
        <f>VLOOKUP(Table4[[#This Row],[iso_code]],iso_code!G:H,2,FALSE)</f>
        <v>Tunisia</v>
      </c>
    </row>
    <row r="829" spans="1:4">
      <c r="A829" s="18">
        <v>188</v>
      </c>
      <c r="B829" s="58" t="s">
        <v>883</v>
      </c>
      <c r="C829" s="62" t="str">
        <f>VLOOKUP(Table4[[#This Row],[iso_code]],iso_code!B:C,2,FALSE)</f>
        <v>TZA</v>
      </c>
      <c r="D829" s="18" t="str">
        <f>VLOOKUP(Table4[[#This Row],[iso_code]],iso_code!G:H,2,FALSE)</f>
        <v>Tanzania, United Republic of</v>
      </c>
    </row>
    <row r="830" spans="1:4">
      <c r="A830" s="18">
        <v>188</v>
      </c>
      <c r="B830" s="58" t="s">
        <v>1508</v>
      </c>
      <c r="C830" s="62" t="str">
        <f>VLOOKUP(Table4[[#This Row],[iso_code]],iso_code!B:C,2,FALSE)</f>
        <v>UGA</v>
      </c>
      <c r="D830" s="18" t="str">
        <f>VLOOKUP(Table4[[#This Row],[iso_code]],iso_code!G:H,2,FALSE)</f>
        <v>Uganda</v>
      </c>
    </row>
    <row r="831" spans="1:4">
      <c r="A831" s="18">
        <v>188</v>
      </c>
      <c r="B831" s="58" t="s">
        <v>617</v>
      </c>
      <c r="C831" s="62" t="str">
        <f>VLOOKUP(Table4[[#This Row],[iso_code]],iso_code!B:C,2,FALSE)</f>
        <v>ZAF</v>
      </c>
      <c r="D831" s="18" t="str">
        <f>VLOOKUP(Table4[[#This Row],[iso_code]],iso_code!G:H,2,FALSE)</f>
        <v>South Africa</v>
      </c>
    </row>
    <row r="832" spans="1:4">
      <c r="A832" s="18">
        <v>188</v>
      </c>
      <c r="B832" s="58" t="s">
        <v>757</v>
      </c>
      <c r="C832" s="62" t="str">
        <f>VLOOKUP(Table4[[#This Row],[iso_code]],iso_code!B:C,2,FALSE)</f>
        <v>ZMB</v>
      </c>
      <c r="D832" s="18" t="str">
        <f>VLOOKUP(Table4[[#This Row],[iso_code]],iso_code!G:H,2,FALSE)</f>
        <v>Zambia</v>
      </c>
    </row>
    <row r="833" spans="1:4">
      <c r="A833" s="18">
        <v>188</v>
      </c>
      <c r="B833" s="58" t="s">
        <v>2304</v>
      </c>
      <c r="C833" s="62" t="str">
        <f>VLOOKUP(Table4[[#This Row],[iso_code]],iso_code!B:C,2,FALSE)</f>
        <v>ZWE</v>
      </c>
      <c r="D833" s="18" t="str">
        <f>VLOOKUP(Table4[[#This Row],[iso_code]],iso_code!G:H,2,FALSE)</f>
        <v>Zimbabwe</v>
      </c>
    </row>
    <row r="834" spans="1:4">
      <c r="A834" s="18">
        <v>189</v>
      </c>
      <c r="B834" s="58" t="s">
        <v>873</v>
      </c>
      <c r="C834" s="62" t="str">
        <f>VLOOKUP(Table4[[#This Row],[iso_code]],iso_code!B:C,2,FALSE)</f>
        <v>EGY</v>
      </c>
      <c r="D834" s="18" t="str">
        <f>VLOOKUP(Table4[[#This Row],[iso_code]],iso_code!G:H,2,FALSE)</f>
        <v>Egypt</v>
      </c>
    </row>
    <row r="835" spans="1:4">
      <c r="A835" s="18">
        <v>190</v>
      </c>
      <c r="B835" s="58" t="s">
        <v>873</v>
      </c>
      <c r="C835" s="62" t="str">
        <f>VLOOKUP(Table4[[#This Row],[iso_code]],iso_code!B:C,2,FALSE)</f>
        <v>EGY</v>
      </c>
      <c r="D835" s="18" t="str">
        <f>VLOOKUP(Table4[[#This Row],[iso_code]],iso_code!G:H,2,FALSE)</f>
        <v>Egypt</v>
      </c>
    </row>
    <row r="836" spans="1:4">
      <c r="A836" s="18">
        <v>191</v>
      </c>
      <c r="B836" s="58" t="s">
        <v>617</v>
      </c>
      <c r="C836" s="62" t="str">
        <f>VLOOKUP(Table4[[#This Row],[iso_code]],iso_code!B:C,2,FALSE)</f>
        <v>ZAF</v>
      </c>
      <c r="D836" s="18" t="str">
        <f>VLOOKUP(Table4[[#This Row],[iso_code]],iso_code!G:H,2,FALSE)</f>
        <v>South Africa</v>
      </c>
    </row>
    <row r="837" spans="1:4">
      <c r="A837" s="18">
        <v>192</v>
      </c>
      <c r="B837" s="58" t="s">
        <v>883</v>
      </c>
      <c r="C837" s="62" t="str">
        <f>VLOOKUP(Table4[[#This Row],[iso_code]],iso_code!B:C,2,FALSE)</f>
        <v>TZA</v>
      </c>
      <c r="D837" s="18" t="str">
        <f>VLOOKUP(Table4[[#This Row],[iso_code]],iso_code!G:H,2,FALSE)</f>
        <v>Tanzania, United Republic of</v>
      </c>
    </row>
    <row r="838" spans="1:4">
      <c r="A838" s="18">
        <v>193</v>
      </c>
      <c r="B838" s="58" t="s">
        <v>290</v>
      </c>
      <c r="C838" s="62" t="str">
        <f>VLOOKUP(Table4[[#This Row],[iso_code]],iso_code!B:C,2,FALSE)</f>
        <v>CMR</v>
      </c>
      <c r="D838" s="18" t="str">
        <f>VLOOKUP(Table4[[#This Row],[iso_code]],iso_code!G:H,2,FALSE)</f>
        <v>Cameroon</v>
      </c>
    </row>
    <row r="839" spans="1:4">
      <c r="A839" s="18">
        <v>194</v>
      </c>
      <c r="B839" s="58" t="s">
        <v>290</v>
      </c>
      <c r="C839" s="62" t="str">
        <f>VLOOKUP(Table4[[#This Row],[iso_code]],iso_code!B:C,2,FALSE)</f>
        <v>CMR</v>
      </c>
      <c r="D839" s="18" t="str">
        <f>VLOOKUP(Table4[[#This Row],[iso_code]],iso_code!G:H,2,FALSE)</f>
        <v>Cameroon</v>
      </c>
    </row>
    <row r="840" spans="1:4">
      <c r="A840" s="18">
        <v>195</v>
      </c>
      <c r="B840" s="58" t="s">
        <v>1877</v>
      </c>
      <c r="C840" s="62" t="str">
        <f>VLOOKUP(Table4[[#This Row],[iso_code]],iso_code!B:C,2,FALSE)</f>
        <v>BWA</v>
      </c>
      <c r="D840" s="18" t="str">
        <f>VLOOKUP(Table4[[#This Row],[iso_code]],iso_code!G:H,2,FALSE)</f>
        <v>Botswana</v>
      </c>
    </row>
    <row r="841" spans="1:4">
      <c r="A841" s="18">
        <v>196</v>
      </c>
      <c r="B841" s="58" t="s">
        <v>1263</v>
      </c>
      <c r="C841" s="62" t="str">
        <f>VLOOKUP(Table4[[#This Row],[iso_code]],iso_code!B:C,2,FALSE)</f>
        <v>NGA</v>
      </c>
      <c r="D841" s="18" t="str">
        <f>VLOOKUP(Table4[[#This Row],[iso_code]],iso_code!G:H,2,FALSE)</f>
        <v>Nigeria</v>
      </c>
    </row>
    <row r="842" spans="1:4">
      <c r="A842" s="18">
        <v>197</v>
      </c>
      <c r="B842" s="58" t="s">
        <v>518</v>
      </c>
      <c r="C842" s="62" t="str">
        <f>VLOOKUP(Table4[[#This Row],[iso_code]],iso_code!B:C,2,FALSE)</f>
        <v>MAR</v>
      </c>
      <c r="D842" s="18" t="str">
        <f>VLOOKUP(Table4[[#This Row],[iso_code]],iso_code!G:H,2,FALSE)</f>
        <v>Morocco</v>
      </c>
    </row>
    <row r="843" spans="1:4">
      <c r="A843" s="18">
        <v>198</v>
      </c>
      <c r="B843" s="58" t="s">
        <v>811</v>
      </c>
      <c r="C843" s="62" t="str">
        <f>VLOOKUP(Table4[[#This Row],[iso_code]],iso_code!B:C,2,FALSE)</f>
        <v>DZA</v>
      </c>
      <c r="D843" s="18" t="str">
        <f>VLOOKUP(Table4[[#This Row],[iso_code]],iso_code!G:H,2,FALSE)</f>
        <v>Algeria</v>
      </c>
    </row>
    <row r="844" spans="1:4">
      <c r="A844" s="18">
        <v>199</v>
      </c>
      <c r="B844" s="58" t="s">
        <v>873</v>
      </c>
      <c r="C844" s="62" t="str">
        <f>VLOOKUP(Table4[[#This Row],[iso_code]],iso_code!B:C,2,FALSE)</f>
        <v>EGY</v>
      </c>
      <c r="D844" s="18" t="str">
        <f>VLOOKUP(Table4[[#This Row],[iso_code]],iso_code!G:H,2,FALSE)</f>
        <v>Egypt</v>
      </c>
    </row>
    <row r="845" spans="1:4">
      <c r="A845" s="18">
        <v>200</v>
      </c>
      <c r="B845" s="58" t="s">
        <v>1877</v>
      </c>
      <c r="C845" s="62" t="str">
        <f>VLOOKUP(Table4[[#This Row],[iso_code]],iso_code!B:C,2,FALSE)</f>
        <v>BWA</v>
      </c>
      <c r="D845" s="18" t="str">
        <f>VLOOKUP(Table4[[#This Row],[iso_code]],iso_code!G:H,2,FALSE)</f>
        <v>Botswana</v>
      </c>
    </row>
    <row r="846" spans="1:4">
      <c r="A846" s="18">
        <v>200</v>
      </c>
      <c r="B846" s="58" t="s">
        <v>1496</v>
      </c>
      <c r="C846" s="62" t="str">
        <f>VLOOKUP(Table4[[#This Row],[iso_code]],iso_code!B:C,2,FALSE)</f>
        <v>MOZ</v>
      </c>
      <c r="D846" s="18" t="str">
        <f>VLOOKUP(Table4[[#This Row],[iso_code]],iso_code!G:H,2,FALSE)</f>
        <v>Mozambique</v>
      </c>
    </row>
    <row r="847" spans="1:4">
      <c r="A847" s="18">
        <v>200</v>
      </c>
      <c r="B847" s="58" t="s">
        <v>2121</v>
      </c>
      <c r="C847" s="62" t="str">
        <f>VLOOKUP(Table4[[#This Row],[iso_code]],iso_code!B:C,2,FALSE)</f>
        <v>NAM</v>
      </c>
      <c r="D847" s="18" t="str">
        <f>VLOOKUP(Table4[[#This Row],[iso_code]],iso_code!G:H,2,FALSE)</f>
        <v>Namibia</v>
      </c>
    </row>
    <row r="848" spans="1:4">
      <c r="A848" s="18">
        <v>200</v>
      </c>
      <c r="B848" s="58" t="s">
        <v>617</v>
      </c>
      <c r="C848" s="62" t="str">
        <f>VLOOKUP(Table4[[#This Row],[iso_code]],iso_code!B:C,2,FALSE)</f>
        <v>ZAF</v>
      </c>
      <c r="D848" s="18" t="str">
        <f>VLOOKUP(Table4[[#This Row],[iso_code]],iso_code!G:H,2,FALSE)</f>
        <v>South Africa</v>
      </c>
    </row>
    <row r="849" spans="1:4">
      <c r="A849" s="18">
        <v>200</v>
      </c>
      <c r="B849" s="58" t="s">
        <v>757</v>
      </c>
      <c r="C849" s="62" t="str">
        <f>VLOOKUP(Table4[[#This Row],[iso_code]],iso_code!B:C,2,FALSE)</f>
        <v>ZMB</v>
      </c>
      <c r="D849" s="18" t="str">
        <f>VLOOKUP(Table4[[#This Row],[iso_code]],iso_code!G:H,2,FALSE)</f>
        <v>Zambia</v>
      </c>
    </row>
    <row r="850" spans="1:4">
      <c r="A850" s="18">
        <v>200</v>
      </c>
      <c r="B850" s="58" t="s">
        <v>2304</v>
      </c>
      <c r="C850" s="62" t="str">
        <f>VLOOKUP(Table4[[#This Row],[iso_code]],iso_code!B:C,2,FALSE)</f>
        <v>ZWE</v>
      </c>
      <c r="D850" s="18" t="str">
        <f>VLOOKUP(Table4[[#This Row],[iso_code]],iso_code!G:H,2,FALSE)</f>
        <v>Zimbabwe</v>
      </c>
    </row>
    <row r="851" spans="1:4">
      <c r="A851" s="18">
        <v>201</v>
      </c>
      <c r="B851" s="58" t="s">
        <v>811</v>
      </c>
      <c r="C851" s="62" t="str">
        <f>VLOOKUP(Table4[[#This Row],[iso_code]],iso_code!B:C,2,FALSE)</f>
        <v>DZA</v>
      </c>
      <c r="D851" s="18" t="str">
        <f>VLOOKUP(Table4[[#This Row],[iso_code]],iso_code!G:H,2,FALSE)</f>
        <v>Algeria</v>
      </c>
    </row>
    <row r="852" spans="1:4">
      <c r="A852" s="18">
        <v>202</v>
      </c>
      <c r="B852" s="58" t="s">
        <v>199</v>
      </c>
      <c r="C852" s="62" t="str">
        <f>VLOOKUP(Table4[[#This Row],[iso_code]],iso_code!B:C,2,FALSE)</f>
        <v>ETH</v>
      </c>
      <c r="D852" s="18" t="str">
        <f>VLOOKUP(Table4[[#This Row],[iso_code]],iso_code!G:H,2,FALSE)</f>
        <v>Ethiopia</v>
      </c>
    </row>
    <row r="853" spans="1:4">
      <c r="A853" s="18">
        <v>203</v>
      </c>
      <c r="B853" s="58" t="s">
        <v>199</v>
      </c>
      <c r="C853" s="62" t="str">
        <f>VLOOKUP(Table4[[#This Row],[iso_code]],iso_code!B:C,2,FALSE)</f>
        <v>ETH</v>
      </c>
      <c r="D853" s="18" t="str">
        <f>VLOOKUP(Table4[[#This Row],[iso_code]],iso_code!G:H,2,FALSE)</f>
        <v>Ethiopia</v>
      </c>
    </row>
    <row r="854" spans="1:4">
      <c r="A854" s="18">
        <v>204</v>
      </c>
      <c r="B854" s="58" t="s">
        <v>1263</v>
      </c>
      <c r="C854" s="62" t="str">
        <f>VLOOKUP(Table4[[#This Row],[iso_code]],iso_code!B:C,2,FALSE)</f>
        <v>NGA</v>
      </c>
      <c r="D854" s="18" t="str">
        <f>VLOOKUP(Table4[[#This Row],[iso_code]],iso_code!G:H,2,FALSE)</f>
        <v>Nigeria</v>
      </c>
    </row>
    <row r="855" spans="1:4">
      <c r="A855" s="18">
        <v>205</v>
      </c>
      <c r="B855" s="58" t="s">
        <v>255</v>
      </c>
      <c r="C855" s="62" t="str">
        <f>VLOOKUP(Table4[[#This Row],[iso_code]],iso_code!B:C,2,FALSE)</f>
        <v>GHA</v>
      </c>
      <c r="D855" s="18" t="str">
        <f>VLOOKUP(Table4[[#This Row],[iso_code]],iso_code!G:H,2,FALSE)</f>
        <v>Ghana</v>
      </c>
    </row>
    <row r="856" spans="1:4">
      <c r="A856" s="18">
        <v>206</v>
      </c>
      <c r="B856" s="58" t="s">
        <v>1263</v>
      </c>
      <c r="C856" s="62" t="str">
        <f>VLOOKUP(Table4[[#This Row],[iso_code]],iso_code!B:C,2,FALSE)</f>
        <v>NGA</v>
      </c>
      <c r="D856" s="18" t="str">
        <f>VLOOKUP(Table4[[#This Row],[iso_code]],iso_code!G:H,2,FALSE)</f>
        <v>Nigeria</v>
      </c>
    </row>
    <row r="857" spans="1:4">
      <c r="A857" s="18">
        <v>207</v>
      </c>
      <c r="B857" s="58" t="s">
        <v>617</v>
      </c>
      <c r="C857" s="62" t="str">
        <f>VLOOKUP(Table4[[#This Row],[iso_code]],iso_code!B:C,2,FALSE)</f>
        <v>ZAF</v>
      </c>
      <c r="D857" s="18" t="str">
        <f>VLOOKUP(Table4[[#This Row],[iso_code]],iso_code!G:H,2,FALSE)</f>
        <v>South Africa</v>
      </c>
    </row>
    <row r="858" spans="1:4">
      <c r="A858" s="18">
        <v>208</v>
      </c>
      <c r="B858" s="58" t="s">
        <v>873</v>
      </c>
      <c r="C858" s="62" t="str">
        <f>VLOOKUP(Table4[[#This Row],[iso_code]],iso_code!B:C,2,FALSE)</f>
        <v>EGY</v>
      </c>
      <c r="D858" s="18" t="str">
        <f>VLOOKUP(Table4[[#This Row],[iso_code]],iso_code!G:H,2,FALSE)</f>
        <v>Egypt</v>
      </c>
    </row>
    <row r="859" spans="1:4">
      <c r="A859" s="18">
        <v>209</v>
      </c>
      <c r="B859" s="58" t="s">
        <v>873</v>
      </c>
      <c r="C859" s="62" t="str">
        <f>VLOOKUP(Table4[[#This Row],[iso_code]],iso_code!B:C,2,FALSE)</f>
        <v>EGY</v>
      </c>
      <c r="D859" s="18" t="str">
        <f>VLOOKUP(Table4[[#This Row],[iso_code]],iso_code!G:H,2,FALSE)</f>
        <v>Egypt</v>
      </c>
    </row>
    <row r="860" spans="1:4">
      <c r="A860" s="18">
        <v>210</v>
      </c>
      <c r="B860" s="58" t="s">
        <v>811</v>
      </c>
      <c r="C860" s="62" t="str">
        <f>VLOOKUP(Table4[[#This Row],[iso_code]],iso_code!B:C,2,FALSE)</f>
        <v>DZA</v>
      </c>
      <c r="D860" s="18" t="str">
        <f>VLOOKUP(Table4[[#This Row],[iso_code]],iso_code!G:H,2,FALSE)</f>
        <v>Algeria</v>
      </c>
    </row>
    <row r="861" spans="1:4">
      <c r="A861" s="18">
        <v>211</v>
      </c>
      <c r="B861" s="58" t="s">
        <v>290</v>
      </c>
      <c r="C861" s="62" t="str">
        <f>VLOOKUP(Table4[[#This Row],[iso_code]],iso_code!B:C,2,FALSE)</f>
        <v>CMR</v>
      </c>
      <c r="D861" s="18" t="str">
        <f>VLOOKUP(Table4[[#This Row],[iso_code]],iso_code!G:H,2,FALSE)</f>
        <v>Cameroon</v>
      </c>
    </row>
    <row r="862" spans="1:4">
      <c r="A862" s="18">
        <v>212</v>
      </c>
      <c r="B862" s="58" t="s">
        <v>199</v>
      </c>
      <c r="C862" s="62" t="str">
        <f>VLOOKUP(Table4[[#This Row],[iso_code]],iso_code!B:C,2,FALSE)</f>
        <v>ETH</v>
      </c>
      <c r="D862" s="18" t="str">
        <f>VLOOKUP(Table4[[#This Row],[iso_code]],iso_code!G:H,2,FALSE)</f>
        <v>Ethiopia</v>
      </c>
    </row>
    <row r="863" spans="1:4">
      <c r="A863" s="18">
        <v>213</v>
      </c>
      <c r="B863" s="58" t="s">
        <v>1263</v>
      </c>
      <c r="C863" s="62" t="str">
        <f>VLOOKUP(Table4[[#This Row],[iso_code]],iso_code!B:C,2,FALSE)</f>
        <v>NGA</v>
      </c>
      <c r="D863" s="18" t="str">
        <f>VLOOKUP(Table4[[#This Row],[iso_code]],iso_code!G:H,2,FALSE)</f>
        <v>Nigeria</v>
      </c>
    </row>
    <row r="864" spans="1:4">
      <c r="A864" s="18">
        <v>213</v>
      </c>
      <c r="B864" s="58" t="s">
        <v>617</v>
      </c>
      <c r="C864" s="62" t="str">
        <f>VLOOKUP(Table4[[#This Row],[iso_code]],iso_code!B:C,2,FALSE)</f>
        <v>ZAF</v>
      </c>
      <c r="D864" s="18" t="str">
        <f>VLOOKUP(Table4[[#This Row],[iso_code]],iso_code!G:H,2,FALSE)</f>
        <v>South Africa</v>
      </c>
    </row>
    <row r="865" spans="1:4">
      <c r="A865" s="18">
        <v>214</v>
      </c>
      <c r="B865" s="58" t="s">
        <v>290</v>
      </c>
      <c r="C865" s="62" t="str">
        <f>VLOOKUP(Table4[[#This Row],[iso_code]],iso_code!B:C,2,FALSE)</f>
        <v>CMR</v>
      </c>
      <c r="D865" s="18" t="str">
        <f>VLOOKUP(Table4[[#This Row],[iso_code]],iso_code!G:H,2,FALSE)</f>
        <v>Cameroon</v>
      </c>
    </row>
    <row r="866" spans="1:4">
      <c r="A866" s="18">
        <v>215</v>
      </c>
      <c r="B866" s="58" t="s">
        <v>2043</v>
      </c>
      <c r="C866" s="62" t="str">
        <f>VLOOKUP(Table4[[#This Row],[iso_code]],iso_code!B:C,2,FALSE)</f>
        <v>LBY</v>
      </c>
      <c r="D866" s="18" t="str">
        <f>VLOOKUP(Table4[[#This Row],[iso_code]],iso_code!G:H,2,FALSE)</f>
        <v>Libya</v>
      </c>
    </row>
    <row r="867" spans="1:4">
      <c r="A867" s="18">
        <v>216</v>
      </c>
      <c r="B867" s="58" t="s">
        <v>290</v>
      </c>
      <c r="C867" s="62" t="str">
        <f>VLOOKUP(Table4[[#This Row],[iso_code]],iso_code!B:C,2,FALSE)</f>
        <v>CMR</v>
      </c>
      <c r="D867" s="18" t="str">
        <f>VLOOKUP(Table4[[#This Row],[iso_code]],iso_code!G:H,2,FALSE)</f>
        <v>Cameroon</v>
      </c>
    </row>
    <row r="868" spans="1:4">
      <c r="A868" s="18">
        <v>217</v>
      </c>
      <c r="B868" s="58" t="s">
        <v>873</v>
      </c>
      <c r="C868" s="62" t="str">
        <f>VLOOKUP(Table4[[#This Row],[iso_code]],iso_code!B:C,2,FALSE)</f>
        <v>EGY</v>
      </c>
      <c r="D868" s="18" t="str">
        <f>VLOOKUP(Table4[[#This Row],[iso_code]],iso_code!G:H,2,FALSE)</f>
        <v>Egypt</v>
      </c>
    </row>
    <row r="869" spans="1:4">
      <c r="A869" s="18">
        <v>218</v>
      </c>
      <c r="B869" s="58" t="s">
        <v>2067</v>
      </c>
      <c r="C869" s="62" t="str">
        <f>VLOOKUP(Table4[[#This Row],[iso_code]],iso_code!B:C,2,FALSE)</f>
        <v>TGO</v>
      </c>
      <c r="D869" s="18" t="str">
        <f>VLOOKUP(Table4[[#This Row],[iso_code]],iso_code!G:H,2,FALSE)</f>
        <v>Togo</v>
      </c>
    </row>
    <row r="870" spans="1:4">
      <c r="A870" s="18">
        <v>219</v>
      </c>
      <c r="B870" s="58" t="s">
        <v>2075</v>
      </c>
      <c r="C870" s="62" t="str">
        <f>VLOOKUP(Table4[[#This Row],[iso_code]],iso_code!B:C,2,FALSE)</f>
        <v>COD</v>
      </c>
      <c r="D870" s="18" t="str">
        <f>VLOOKUP(Table4[[#This Row],[iso_code]],iso_code!G:H,2,FALSE)</f>
        <v>Congo (the Democratic Republic of the)</v>
      </c>
    </row>
    <row r="871" spans="1:4">
      <c r="A871" s="18">
        <v>220</v>
      </c>
      <c r="B871" s="58" t="s">
        <v>199</v>
      </c>
      <c r="C871" s="62" t="str">
        <f>VLOOKUP(Table4[[#This Row],[iso_code]],iso_code!B:C,2,FALSE)</f>
        <v>ETH</v>
      </c>
      <c r="D871" s="18" t="str">
        <f>VLOOKUP(Table4[[#This Row],[iso_code]],iso_code!G:H,2,FALSE)</f>
        <v>Ethiopia</v>
      </c>
    </row>
    <row r="872" spans="1:4">
      <c r="A872" s="18">
        <v>221</v>
      </c>
      <c r="B872" s="58" t="s">
        <v>617</v>
      </c>
      <c r="C872" s="62" t="str">
        <f>VLOOKUP(Table4[[#This Row],[iso_code]],iso_code!B:C,2,FALSE)</f>
        <v>ZAF</v>
      </c>
      <c r="D872" s="18" t="str">
        <f>VLOOKUP(Table4[[#This Row],[iso_code]],iso_code!G:H,2,FALSE)</f>
        <v>South Africa</v>
      </c>
    </row>
    <row r="873" spans="1:4">
      <c r="A873" s="18">
        <v>222</v>
      </c>
      <c r="B873" s="58" t="s">
        <v>873</v>
      </c>
      <c r="C873" s="62" t="str">
        <f>VLOOKUP(Table4[[#This Row],[iso_code]],iso_code!B:C,2,FALSE)</f>
        <v>EGY</v>
      </c>
      <c r="D873" s="18" t="str">
        <f>VLOOKUP(Table4[[#This Row],[iso_code]],iso_code!G:H,2,FALSE)</f>
        <v>Egypt</v>
      </c>
    </row>
    <row r="874" spans="1:4">
      <c r="A874" s="18">
        <v>223</v>
      </c>
      <c r="B874" s="58" t="s">
        <v>1508</v>
      </c>
      <c r="C874" s="62" t="str">
        <f>VLOOKUP(Table4[[#This Row],[iso_code]],iso_code!B:C,2,FALSE)</f>
        <v>UGA</v>
      </c>
      <c r="D874" s="18" t="str">
        <f>VLOOKUP(Table4[[#This Row],[iso_code]],iso_code!G:H,2,FALSE)</f>
        <v>Uganda</v>
      </c>
    </row>
    <row r="875" spans="1:4">
      <c r="A875" s="18">
        <v>224</v>
      </c>
      <c r="B875" s="58" t="s">
        <v>757</v>
      </c>
      <c r="C875" s="62" t="str">
        <f>VLOOKUP(Table4[[#This Row],[iso_code]],iso_code!B:C,2,FALSE)</f>
        <v>ZMB</v>
      </c>
      <c r="D875" s="18" t="str">
        <f>VLOOKUP(Table4[[#This Row],[iso_code]],iso_code!G:H,2,FALSE)</f>
        <v>Zambia</v>
      </c>
    </row>
    <row r="876" spans="1:4">
      <c r="A876" s="18">
        <v>225</v>
      </c>
      <c r="B876" s="58" t="s">
        <v>433</v>
      </c>
      <c r="C876" s="62" t="str">
        <f>VLOOKUP(Table4[[#This Row],[iso_code]],iso_code!B:C,2,FALSE)</f>
        <v>KEN</v>
      </c>
      <c r="D876" s="18" t="str">
        <f>VLOOKUP(Table4[[#This Row],[iso_code]],iso_code!G:H,2,FALSE)</f>
        <v>Kenya</v>
      </c>
    </row>
    <row r="877" spans="1:4">
      <c r="A877" s="18">
        <v>225</v>
      </c>
      <c r="B877" s="58" t="s">
        <v>1508</v>
      </c>
      <c r="C877" s="62" t="str">
        <f>VLOOKUP(Table4[[#This Row],[iso_code]],iso_code!B:C,2,FALSE)</f>
        <v>UGA</v>
      </c>
      <c r="D877" s="18" t="str">
        <f>VLOOKUP(Table4[[#This Row],[iso_code]],iso_code!G:H,2,FALSE)</f>
        <v>Uganda</v>
      </c>
    </row>
    <row r="878" spans="1:4">
      <c r="A878" s="18">
        <v>225</v>
      </c>
      <c r="B878" s="58" t="s">
        <v>883</v>
      </c>
      <c r="C878" s="62" t="str">
        <f>VLOOKUP(Table4[[#This Row],[iso_code]],iso_code!B:C,2,FALSE)</f>
        <v>TZA</v>
      </c>
      <c r="D878" s="18" t="str">
        <f>VLOOKUP(Table4[[#This Row],[iso_code]],iso_code!G:H,2,FALSE)</f>
        <v>Tanzania, United Republic of</v>
      </c>
    </row>
    <row r="879" spans="1:4">
      <c r="A879" s="18">
        <v>225</v>
      </c>
      <c r="B879" s="58" t="s">
        <v>199</v>
      </c>
      <c r="C879" s="62" t="str">
        <f>VLOOKUP(Table4[[#This Row],[iso_code]],iso_code!B:C,2,FALSE)</f>
        <v>ETH</v>
      </c>
      <c r="D879" s="18" t="str">
        <f>VLOOKUP(Table4[[#This Row],[iso_code]],iso_code!G:H,2,FALSE)</f>
        <v>Ethiopia</v>
      </c>
    </row>
    <row r="880" spans="1:4">
      <c r="A880" s="18">
        <v>225</v>
      </c>
      <c r="B880" s="58" t="s">
        <v>2297</v>
      </c>
      <c r="C880" s="62" t="str">
        <f>VLOOKUP(Table4[[#This Row],[iso_code]],iso_code!B:C,2,FALSE)</f>
        <v>RWA</v>
      </c>
      <c r="D880" s="18" t="str">
        <f>VLOOKUP(Table4[[#This Row],[iso_code]],iso_code!G:H,2,FALSE)</f>
        <v>Rwanda</v>
      </c>
    </row>
    <row r="881" spans="1:4">
      <c r="A881" s="18">
        <v>226</v>
      </c>
      <c r="B881" s="58" t="s">
        <v>617</v>
      </c>
      <c r="C881" s="62" t="str">
        <f>VLOOKUP(Table4[[#This Row],[iso_code]],iso_code!B:C,2,FALSE)</f>
        <v>ZAF</v>
      </c>
      <c r="D881" s="18" t="str">
        <f>VLOOKUP(Table4[[#This Row],[iso_code]],iso_code!G:H,2,FALSE)</f>
        <v>South Africa</v>
      </c>
    </row>
    <row r="882" spans="1:4">
      <c r="A882" s="18">
        <v>227</v>
      </c>
      <c r="B882" s="58" t="s">
        <v>2145</v>
      </c>
      <c r="C882" s="62" t="str">
        <f>VLOOKUP(Table4[[#This Row],[iso_code]],iso_code!B:C,2,FALSE)</f>
        <v>SLE</v>
      </c>
      <c r="D882" s="18" t="str">
        <f>VLOOKUP(Table4[[#This Row],[iso_code]],iso_code!G:H,2,FALSE)</f>
        <v>Sierra Leone</v>
      </c>
    </row>
    <row r="883" spans="1:4">
      <c r="A883" s="18">
        <v>228</v>
      </c>
      <c r="B883" s="58" t="s">
        <v>883</v>
      </c>
      <c r="C883" s="62" t="str">
        <f>VLOOKUP(Table4[[#This Row],[iso_code]],iso_code!B:C,2,FALSE)</f>
        <v>TZA</v>
      </c>
      <c r="D883" s="18" t="str">
        <f>VLOOKUP(Table4[[#This Row],[iso_code]],iso_code!G:H,2,FALSE)</f>
        <v>Tanzania, United Republic of</v>
      </c>
    </row>
    <row r="884" spans="1:4">
      <c r="A884" s="18">
        <v>229</v>
      </c>
      <c r="B884" s="58" t="s">
        <v>2161</v>
      </c>
      <c r="C884" s="62" t="str">
        <f>VLOOKUP(Table4[[#This Row],[iso_code]],iso_code!B:C,2,FALSE)</f>
        <v>MRT</v>
      </c>
      <c r="D884" s="18" t="str">
        <f>VLOOKUP(Table4[[#This Row],[iso_code]],iso_code!G:H,2,FALSE)</f>
        <v>Mauritania</v>
      </c>
    </row>
    <row r="885" spans="1:4">
      <c r="A885" s="18">
        <v>230</v>
      </c>
      <c r="B885" s="58" t="s">
        <v>873</v>
      </c>
      <c r="C885" s="62" t="str">
        <f>VLOOKUP(Table4[[#This Row],[iso_code]],iso_code!B:C,2,FALSE)</f>
        <v>EGY</v>
      </c>
      <c r="D885" s="18" t="str">
        <f>VLOOKUP(Table4[[#This Row],[iso_code]],iso_code!G:H,2,FALSE)</f>
        <v>Egypt</v>
      </c>
    </row>
    <row r="886" spans="1:4">
      <c r="A886" s="18">
        <v>231</v>
      </c>
      <c r="B886" s="58" t="s">
        <v>1496</v>
      </c>
      <c r="C886" s="62" t="str">
        <f>VLOOKUP(Table4[[#This Row],[iso_code]],iso_code!B:C,2,FALSE)</f>
        <v>MOZ</v>
      </c>
      <c r="D886" s="18" t="str">
        <f>VLOOKUP(Table4[[#This Row],[iso_code]],iso_code!G:H,2,FALSE)</f>
        <v>Mozambique</v>
      </c>
    </row>
    <row r="887" spans="1:4">
      <c r="A887" s="18">
        <v>232</v>
      </c>
      <c r="B887" s="58" t="s">
        <v>433</v>
      </c>
      <c r="C887" s="62" t="str">
        <f>VLOOKUP(Table4[[#This Row],[iso_code]],iso_code!B:C,2,FALSE)</f>
        <v>KEN</v>
      </c>
      <c r="D887" s="18" t="str">
        <f>VLOOKUP(Table4[[#This Row],[iso_code]],iso_code!G:H,2,FALSE)</f>
        <v>Kenya</v>
      </c>
    </row>
    <row r="888" spans="1:4">
      <c r="A888" s="18">
        <v>233</v>
      </c>
      <c r="B888" s="58" t="s">
        <v>255</v>
      </c>
      <c r="C888" s="62" t="str">
        <f>VLOOKUP(Table4[[#This Row],[iso_code]],iso_code!B:C,2,FALSE)</f>
        <v>GHA</v>
      </c>
      <c r="D888" s="18" t="str">
        <f>VLOOKUP(Table4[[#This Row],[iso_code]],iso_code!G:H,2,FALSE)</f>
        <v>Ghana</v>
      </c>
    </row>
    <row r="889" spans="1:4">
      <c r="A889" s="18">
        <v>234</v>
      </c>
      <c r="B889" s="58" t="s">
        <v>290</v>
      </c>
      <c r="C889" s="62" t="str">
        <f>VLOOKUP(Table4[[#This Row],[iso_code]],iso_code!B:C,2,FALSE)</f>
        <v>CMR</v>
      </c>
      <c r="D889" s="18" t="str">
        <f>VLOOKUP(Table4[[#This Row],[iso_code]],iso_code!G:H,2,FALSE)</f>
        <v>Cameroon</v>
      </c>
    </row>
    <row r="890" spans="1:4">
      <c r="A890" s="18">
        <v>234</v>
      </c>
      <c r="B890" s="58" t="s">
        <v>2282</v>
      </c>
      <c r="C890" s="62" t="str">
        <f>VLOOKUP(Table4[[#This Row],[iso_code]],iso_code!B:C,2,FALSE)</f>
        <v>TCD</v>
      </c>
      <c r="D890" s="18" t="str">
        <f>VLOOKUP(Table4[[#This Row],[iso_code]],iso_code!G:H,2,FALSE)</f>
        <v>Chad</v>
      </c>
    </row>
    <row r="891" spans="1:4">
      <c r="A891" s="18">
        <v>234</v>
      </c>
      <c r="B891" s="58" t="s">
        <v>2286</v>
      </c>
      <c r="C891" s="62" t="str">
        <f>VLOOKUP(Table4[[#This Row],[iso_code]],iso_code!B:C,2,FALSE)</f>
        <v>GNQ</v>
      </c>
      <c r="D891" s="18" t="str">
        <f>VLOOKUP(Table4[[#This Row],[iso_code]],iso_code!G:H,2,FALSE)</f>
        <v>Equatorial Guinea</v>
      </c>
    </row>
    <row r="892" spans="1:4">
      <c r="A892" s="18">
        <v>234</v>
      </c>
      <c r="B892" s="58" t="s">
        <v>2288</v>
      </c>
      <c r="C892" s="62" t="str">
        <f>VLOOKUP(Table4[[#This Row],[iso_code]],iso_code!B:C,2,FALSE)</f>
        <v>GAB</v>
      </c>
      <c r="D892" s="18" t="str">
        <f>VLOOKUP(Table4[[#This Row],[iso_code]],iso_code!G:H,2,FALSE)</f>
        <v>Gabon</v>
      </c>
    </row>
    <row r="893" spans="1:4">
      <c r="A893" s="18">
        <v>234</v>
      </c>
      <c r="B893" s="58" t="s">
        <v>2284</v>
      </c>
      <c r="C893" s="62" t="str">
        <f>VLOOKUP(Table4[[#This Row],[iso_code]],iso_code!B:C,2,FALSE)</f>
        <v>COG</v>
      </c>
      <c r="D893" s="18" t="str">
        <f>VLOOKUP(Table4[[#This Row],[iso_code]],iso_code!G:H,2,FALSE)</f>
        <v>Congo (the)</v>
      </c>
    </row>
    <row r="894" spans="1:4">
      <c r="A894" s="18">
        <v>234</v>
      </c>
      <c r="B894" s="58" t="s">
        <v>1711</v>
      </c>
      <c r="C894" s="62" t="str">
        <f>VLOOKUP(Table4[[#This Row],[iso_code]],iso_code!B:C,2,FALSE)</f>
        <v>CAF</v>
      </c>
      <c r="D894" s="18" t="str">
        <f>VLOOKUP(Table4[[#This Row],[iso_code]],iso_code!G:H,2,FALSE)</f>
        <v>Central African Republic (the)</v>
      </c>
    </row>
    <row r="895" spans="1:4">
      <c r="A895" s="18">
        <v>235</v>
      </c>
      <c r="B895" s="58" t="s">
        <v>2278</v>
      </c>
      <c r="C895" s="62" t="str">
        <f>VLOOKUP(Table4[[#This Row],[iso_code]],iso_code!B:C,2,FALSE)</f>
        <v>AGO</v>
      </c>
      <c r="D895" s="18" t="str">
        <f>VLOOKUP(Table4[[#This Row],[iso_code]],iso_code!G:H,2,FALSE)</f>
        <v>Angola</v>
      </c>
    </row>
    <row r="896" spans="1:4">
      <c r="A896" s="18">
        <v>235</v>
      </c>
      <c r="B896" s="58" t="s">
        <v>1877</v>
      </c>
      <c r="C896" s="62" t="str">
        <f>VLOOKUP(Table4[[#This Row],[iso_code]],iso_code!B:C,2,FALSE)</f>
        <v>BWA</v>
      </c>
      <c r="D896" s="18" t="str">
        <f>VLOOKUP(Table4[[#This Row],[iso_code]],iso_code!G:H,2,FALSE)</f>
        <v>Botswana</v>
      </c>
    </row>
    <row r="897" spans="1:4">
      <c r="A897" s="18">
        <v>235</v>
      </c>
      <c r="B897" s="58" t="s">
        <v>1496</v>
      </c>
      <c r="C897" s="62" t="str">
        <f>VLOOKUP(Table4[[#This Row],[iso_code]],iso_code!B:C,2,FALSE)</f>
        <v>MOZ</v>
      </c>
      <c r="D897" s="18" t="str">
        <f>VLOOKUP(Table4[[#This Row],[iso_code]],iso_code!G:H,2,FALSE)</f>
        <v>Mozambique</v>
      </c>
    </row>
    <row r="898" spans="1:4">
      <c r="A898" s="18">
        <v>235</v>
      </c>
      <c r="B898" s="58" t="s">
        <v>617</v>
      </c>
      <c r="C898" s="62" t="str">
        <f>VLOOKUP(Table4[[#This Row],[iso_code]],iso_code!B:C,2,FALSE)</f>
        <v>ZAF</v>
      </c>
      <c r="D898" s="18" t="str">
        <f>VLOOKUP(Table4[[#This Row],[iso_code]],iso_code!G:H,2,FALSE)</f>
        <v>South Africa</v>
      </c>
    </row>
    <row r="899" spans="1:4">
      <c r="A899" s="18">
        <v>235</v>
      </c>
      <c r="B899" s="58" t="s">
        <v>883</v>
      </c>
      <c r="C899" s="62" t="str">
        <f>VLOOKUP(Table4[[#This Row],[iso_code]],iso_code!B:C,2,FALSE)</f>
        <v>TZA</v>
      </c>
      <c r="D899" s="18" t="str">
        <f>VLOOKUP(Table4[[#This Row],[iso_code]],iso_code!G:H,2,FALSE)</f>
        <v>Tanzania, United Republic of</v>
      </c>
    </row>
    <row r="900" spans="1:4">
      <c r="A900" s="18">
        <v>235</v>
      </c>
      <c r="B900" s="58" t="s">
        <v>757</v>
      </c>
      <c r="C900" s="62" t="str">
        <f>VLOOKUP(Table4[[#This Row],[iso_code]],iso_code!B:C,2,FALSE)</f>
        <v>ZMB</v>
      </c>
      <c r="D900" s="18" t="str">
        <f>VLOOKUP(Table4[[#This Row],[iso_code]],iso_code!G:H,2,FALSE)</f>
        <v>Zambia</v>
      </c>
    </row>
    <row r="901" spans="1:4">
      <c r="A901" s="18">
        <v>235</v>
      </c>
      <c r="B901" s="58" t="s">
        <v>2304</v>
      </c>
      <c r="C901" s="62" t="str">
        <f>VLOOKUP(Table4[[#This Row],[iso_code]],iso_code!B:C,2,FALSE)</f>
        <v>ZWE</v>
      </c>
      <c r="D901" s="18" t="str">
        <f>VLOOKUP(Table4[[#This Row],[iso_code]],iso_code!G:H,2,FALSE)</f>
        <v>Zimbabwe</v>
      </c>
    </row>
    <row r="902" spans="1:4">
      <c r="A902" s="18">
        <v>236</v>
      </c>
      <c r="B902" s="58" t="s">
        <v>255</v>
      </c>
      <c r="C902" s="62" t="str">
        <f>VLOOKUP(Table4[[#This Row],[iso_code]],iso_code!B:C,2,FALSE)</f>
        <v>GHA</v>
      </c>
      <c r="D902" s="18" t="str">
        <f>VLOOKUP(Table4[[#This Row],[iso_code]],iso_code!G:H,2,FALSE)</f>
        <v>Ghana</v>
      </c>
    </row>
    <row r="903" spans="1:4">
      <c r="A903" s="18">
        <v>237</v>
      </c>
      <c r="B903" s="58" t="s">
        <v>1263</v>
      </c>
      <c r="C903" s="62" t="str">
        <f>VLOOKUP(Table4[[#This Row],[iso_code]],iso_code!B:C,2,FALSE)</f>
        <v>NGA</v>
      </c>
      <c r="D903" s="18" t="str">
        <f>VLOOKUP(Table4[[#This Row],[iso_code]],iso_code!G:H,2,FALSE)</f>
        <v>Nigeria</v>
      </c>
    </row>
    <row r="904" spans="1:4">
      <c r="A904" s="18">
        <v>238</v>
      </c>
      <c r="B904" s="58" t="s">
        <v>617</v>
      </c>
      <c r="C904" s="62" t="str">
        <f>VLOOKUP(Table4[[#This Row],[iso_code]],iso_code!B:C,2,FALSE)</f>
        <v>ZAF</v>
      </c>
      <c r="D904" s="18" t="str">
        <f>VLOOKUP(Table4[[#This Row],[iso_code]],iso_code!G:H,2,FALSE)</f>
        <v>South Africa</v>
      </c>
    </row>
    <row r="905" spans="1:4">
      <c r="A905" s="18">
        <v>239</v>
      </c>
      <c r="B905" s="58" t="s">
        <v>883</v>
      </c>
      <c r="C905" s="62" t="str">
        <f>VLOOKUP(Table4[[#This Row],[iso_code]],iso_code!B:C,2,FALSE)</f>
        <v>TZA</v>
      </c>
      <c r="D905" s="18" t="str">
        <f>VLOOKUP(Table4[[#This Row],[iso_code]],iso_code!G:H,2,FALSE)</f>
        <v>Tanzania, United Republic of</v>
      </c>
    </row>
    <row r="906" spans="1:4">
      <c r="A906" s="18">
        <v>240</v>
      </c>
      <c r="B906" s="58" t="s">
        <v>811</v>
      </c>
      <c r="C906" s="62" t="str">
        <f>VLOOKUP(Table4[[#This Row],[iso_code]],iso_code!B:C,2,FALSE)</f>
        <v>DZA</v>
      </c>
      <c r="D906" s="18" t="str">
        <f>VLOOKUP(Table4[[#This Row],[iso_code]],iso_code!G:H,2,FALSE)</f>
        <v>Algeria</v>
      </c>
    </row>
    <row r="907" spans="1:4">
      <c r="A907" s="18">
        <v>241</v>
      </c>
      <c r="B907" s="58" t="s">
        <v>199</v>
      </c>
      <c r="C907" s="62" t="str">
        <f>VLOOKUP(Table4[[#This Row],[iso_code]],iso_code!B:C,2,FALSE)</f>
        <v>ETH</v>
      </c>
      <c r="D907" s="18" t="str">
        <f>VLOOKUP(Table4[[#This Row],[iso_code]],iso_code!G:H,2,FALSE)</f>
        <v>Ethiopia</v>
      </c>
    </row>
    <row r="908" spans="1:4">
      <c r="A908" s="18">
        <v>241</v>
      </c>
      <c r="B908" s="58" t="s">
        <v>255</v>
      </c>
      <c r="C908" s="62" t="str">
        <f>VLOOKUP(Table4[[#This Row],[iso_code]],iso_code!B:C,2,FALSE)</f>
        <v>GHA</v>
      </c>
      <c r="D908" s="18" t="str">
        <f>VLOOKUP(Table4[[#This Row],[iso_code]],iso_code!G:H,2,FALSE)</f>
        <v>Ghana</v>
      </c>
    </row>
    <row r="909" spans="1:4">
      <c r="A909" s="18">
        <v>241</v>
      </c>
      <c r="B909" s="58" t="s">
        <v>433</v>
      </c>
      <c r="C909" s="62" t="str">
        <f>VLOOKUP(Table4[[#This Row],[iso_code]],iso_code!B:C,2,FALSE)</f>
        <v>KEN</v>
      </c>
      <c r="D909" s="18" t="str">
        <f>VLOOKUP(Table4[[#This Row],[iso_code]],iso_code!G:H,2,FALSE)</f>
        <v>Kenya</v>
      </c>
    </row>
    <row r="910" spans="1:4">
      <c r="A910" s="18">
        <v>241</v>
      </c>
      <c r="B910" s="58" t="s">
        <v>1496</v>
      </c>
      <c r="C910" s="62" t="str">
        <f>VLOOKUP(Table4[[#This Row],[iso_code]],iso_code!B:C,2,FALSE)</f>
        <v>MOZ</v>
      </c>
      <c r="D910" s="18" t="str">
        <f>VLOOKUP(Table4[[#This Row],[iso_code]],iso_code!G:H,2,FALSE)</f>
        <v>Mozambique</v>
      </c>
    </row>
    <row r="911" spans="1:4">
      <c r="A911" s="18">
        <v>241</v>
      </c>
      <c r="B911" s="58" t="s">
        <v>1263</v>
      </c>
      <c r="C911" s="62" t="str">
        <f>VLOOKUP(Table4[[#This Row],[iso_code]],iso_code!B:C,2,FALSE)</f>
        <v>NGA</v>
      </c>
      <c r="D911" s="18" t="str">
        <f>VLOOKUP(Table4[[#This Row],[iso_code]],iso_code!G:H,2,FALSE)</f>
        <v>Nigeria</v>
      </c>
    </row>
    <row r="912" spans="1:4">
      <c r="A912" s="18">
        <v>241</v>
      </c>
      <c r="B912" s="58" t="s">
        <v>2297</v>
      </c>
      <c r="C912" s="62" t="str">
        <f>VLOOKUP(Table4[[#This Row],[iso_code]],iso_code!B:C,2,FALSE)</f>
        <v>RWA</v>
      </c>
      <c r="D912" s="18" t="str">
        <f>VLOOKUP(Table4[[#This Row],[iso_code]],iso_code!G:H,2,FALSE)</f>
        <v>Rwanda</v>
      </c>
    </row>
    <row r="913" spans="1:4">
      <c r="A913" s="18">
        <v>241</v>
      </c>
      <c r="B913" s="58" t="s">
        <v>617</v>
      </c>
      <c r="C913" s="62" t="str">
        <f>VLOOKUP(Table4[[#This Row],[iso_code]],iso_code!B:C,2,FALSE)</f>
        <v>ZAF</v>
      </c>
      <c r="D913" s="18" t="str">
        <f>VLOOKUP(Table4[[#This Row],[iso_code]],iso_code!G:H,2,FALSE)</f>
        <v>South Africa</v>
      </c>
    </row>
    <row r="914" spans="1:4">
      <c r="A914" s="18">
        <v>241</v>
      </c>
      <c r="B914" s="58" t="s">
        <v>883</v>
      </c>
      <c r="C914" s="62" t="str">
        <f>VLOOKUP(Table4[[#This Row],[iso_code]],iso_code!B:C,2,FALSE)</f>
        <v>TZA</v>
      </c>
      <c r="D914" s="18" t="str">
        <f>VLOOKUP(Table4[[#This Row],[iso_code]],iso_code!G:H,2,FALSE)</f>
        <v>Tanzania, United Republic of</v>
      </c>
    </row>
    <row r="915" spans="1:4">
      <c r="A915" s="18">
        <v>241</v>
      </c>
      <c r="B915" s="58" t="s">
        <v>1508</v>
      </c>
      <c r="C915" s="62" t="str">
        <f>VLOOKUP(Table4[[#This Row],[iso_code]],iso_code!B:C,2,FALSE)</f>
        <v>UGA</v>
      </c>
      <c r="D915" s="18" t="str">
        <f>VLOOKUP(Table4[[#This Row],[iso_code]],iso_code!G:H,2,FALSE)</f>
        <v>Uganda</v>
      </c>
    </row>
    <row r="916" spans="1:4">
      <c r="A916" s="18">
        <v>241</v>
      </c>
      <c r="B916" s="58" t="s">
        <v>757</v>
      </c>
      <c r="C916" s="62" t="str">
        <f>VLOOKUP(Table4[[#This Row],[iso_code]],iso_code!B:C,2,FALSE)</f>
        <v>ZMB</v>
      </c>
      <c r="D916" s="18" t="str">
        <f>VLOOKUP(Table4[[#This Row],[iso_code]],iso_code!G:H,2,FALSE)</f>
        <v>Zambia</v>
      </c>
    </row>
    <row r="917" spans="1:4">
      <c r="A917" s="18">
        <v>242</v>
      </c>
      <c r="B917" s="58" t="s">
        <v>1263</v>
      </c>
      <c r="C917" s="62" t="str">
        <f>VLOOKUP(Table4[[#This Row],[iso_code]],iso_code!B:C,2,FALSE)</f>
        <v>NGA</v>
      </c>
      <c r="D917" s="18" t="str">
        <f>VLOOKUP(Table4[[#This Row],[iso_code]],iso_code!G:H,2,FALSE)</f>
        <v>Nigeria</v>
      </c>
    </row>
    <row r="918" spans="1:4">
      <c r="A918" s="18">
        <v>243</v>
      </c>
      <c r="B918" s="58" t="s">
        <v>2294</v>
      </c>
      <c r="C918" s="62" t="str">
        <f>VLOOKUP(Table4[[#This Row],[iso_code]],iso_code!B:C,2,FALSE)</f>
        <v>LBR</v>
      </c>
      <c r="D918" s="18" t="str">
        <f>VLOOKUP(Table4[[#This Row],[iso_code]],iso_code!G:H,2,FALSE)</f>
        <v>Liberia</v>
      </c>
    </row>
    <row r="919" spans="1:4">
      <c r="A919" s="18">
        <v>244</v>
      </c>
      <c r="B919" s="58" t="s">
        <v>1263</v>
      </c>
      <c r="C919" s="62" t="str">
        <f>VLOOKUP(Table4[[#This Row],[iso_code]],iso_code!B:C,2,FALSE)</f>
        <v>NGA</v>
      </c>
      <c r="D919" s="18" t="str">
        <f>VLOOKUP(Table4[[#This Row],[iso_code]],iso_code!G:H,2,FALSE)</f>
        <v>Nigeria</v>
      </c>
    </row>
    <row r="920" spans="1:4">
      <c r="A920" s="18">
        <v>245</v>
      </c>
      <c r="B920" s="58" t="s">
        <v>433</v>
      </c>
      <c r="C920" s="62" t="str">
        <f>VLOOKUP(Table4[[#This Row],[iso_code]],iso_code!B:C,2,FALSE)</f>
        <v>KEN</v>
      </c>
      <c r="D920" s="18" t="str">
        <f>VLOOKUP(Table4[[#This Row],[iso_code]],iso_code!G:H,2,FALSE)</f>
        <v>Kenya</v>
      </c>
    </row>
    <row r="921" spans="1:4">
      <c r="A921" s="18">
        <v>246</v>
      </c>
      <c r="B921" s="58" t="s">
        <v>873</v>
      </c>
      <c r="C921" s="62" t="str">
        <f>VLOOKUP(Table4[[#This Row],[iso_code]],iso_code!B:C,2,FALSE)</f>
        <v>EGY</v>
      </c>
      <c r="D921" s="18" t="str">
        <f>VLOOKUP(Table4[[#This Row],[iso_code]],iso_code!G:H,2,FALSE)</f>
        <v>Egypt</v>
      </c>
    </row>
    <row r="922" spans="1:4">
      <c r="A922" s="18">
        <v>247</v>
      </c>
      <c r="B922" s="58" t="s">
        <v>995</v>
      </c>
      <c r="C922" s="62" t="str">
        <f>VLOOKUP(Table4[[#This Row],[iso_code]],iso_code!B:C,2,FALSE)</f>
        <v>MUS</v>
      </c>
      <c r="D922" s="18" t="str">
        <f>VLOOKUP(Table4[[#This Row],[iso_code]],iso_code!G:H,2,FALSE)</f>
        <v>Mauritius</v>
      </c>
    </row>
    <row r="923" spans="1:4">
      <c r="A923" s="18">
        <v>248</v>
      </c>
      <c r="B923" s="58" t="s">
        <v>1736</v>
      </c>
      <c r="C923" s="62" t="str">
        <f>VLOOKUP(Table4[[#This Row],[iso_code]],iso_code!B:C,2,FALSE)</f>
        <v>SEN</v>
      </c>
      <c r="D923" s="18" t="str">
        <f>VLOOKUP(Table4[[#This Row],[iso_code]],iso_code!G:H,2,FALSE)</f>
        <v>Senegal</v>
      </c>
    </row>
    <row r="924" spans="1:4">
      <c r="A924" s="18">
        <v>249</v>
      </c>
      <c r="B924" s="58" t="s">
        <v>199</v>
      </c>
      <c r="C924" s="62" t="str">
        <f>VLOOKUP(Table4[[#This Row],[iso_code]],iso_code!B:C,2,FALSE)</f>
        <v>ETH</v>
      </c>
      <c r="D924" s="18" t="str">
        <f>VLOOKUP(Table4[[#This Row],[iso_code]],iso_code!G:H,2,FALSE)</f>
        <v>Ethiopia</v>
      </c>
    </row>
    <row r="925" spans="1:4">
      <c r="A925" s="18">
        <v>250</v>
      </c>
      <c r="B925" s="58" t="s">
        <v>1263</v>
      </c>
      <c r="C925" s="62" t="str">
        <f>VLOOKUP(Table4[[#This Row],[iso_code]],iso_code!B:C,2,FALSE)</f>
        <v>NGA</v>
      </c>
      <c r="D925" s="18" t="str">
        <f>VLOOKUP(Table4[[#This Row],[iso_code]],iso_code!G:H,2,FALSE)</f>
        <v>Nigeria</v>
      </c>
    </row>
    <row r="926" spans="1:4">
      <c r="A926" s="18">
        <v>251</v>
      </c>
      <c r="B926" s="58" t="s">
        <v>1263</v>
      </c>
      <c r="C926" s="62" t="str">
        <f>VLOOKUP(Table4[[#This Row],[iso_code]],iso_code!B:C,2,FALSE)</f>
        <v>NGA</v>
      </c>
      <c r="D926" s="18" t="str">
        <f>VLOOKUP(Table4[[#This Row],[iso_code]],iso_code!G:H,2,FALSE)</f>
        <v>Nigeria</v>
      </c>
    </row>
    <row r="927" spans="1:4">
      <c r="A927" s="18">
        <v>252</v>
      </c>
      <c r="B927" s="58" t="s">
        <v>1263</v>
      </c>
      <c r="C927" s="62" t="str">
        <f>VLOOKUP(Table4[[#This Row],[iso_code]],iso_code!B:C,2,FALSE)</f>
        <v>NGA</v>
      </c>
      <c r="D927" s="18" t="str">
        <f>VLOOKUP(Table4[[#This Row],[iso_code]],iso_code!G:H,2,FALSE)</f>
        <v>Nigeria</v>
      </c>
    </row>
    <row r="928" spans="1:4">
      <c r="A928" s="18">
        <v>253</v>
      </c>
      <c r="B928" s="58" t="s">
        <v>617</v>
      </c>
      <c r="C928" s="62" t="str">
        <f>VLOOKUP(Table4[[#This Row],[iso_code]],iso_code!B:C,2,FALSE)</f>
        <v>ZAF</v>
      </c>
      <c r="D928" s="18" t="str">
        <f>VLOOKUP(Table4[[#This Row],[iso_code]],iso_code!G:H,2,FALSE)</f>
        <v>South Africa</v>
      </c>
    </row>
    <row r="929" spans="1:4">
      <c r="A929" s="18">
        <v>254</v>
      </c>
      <c r="B929" s="58" t="s">
        <v>255</v>
      </c>
      <c r="C929" s="62" t="str">
        <f>VLOOKUP(Table4[[#This Row],[iso_code]],iso_code!B:C,2,FALSE)</f>
        <v>GHA</v>
      </c>
      <c r="D929" s="18" t="str">
        <f>VLOOKUP(Table4[[#This Row],[iso_code]],iso_code!G:H,2,FALSE)</f>
        <v>Ghana</v>
      </c>
    </row>
    <row r="930" spans="1:4">
      <c r="A930" s="18">
        <v>254</v>
      </c>
      <c r="B930" s="58" t="s">
        <v>290</v>
      </c>
      <c r="C930" s="62" t="str">
        <f>VLOOKUP(Table4[[#This Row],[iso_code]],iso_code!B:C,2,FALSE)</f>
        <v>CMR</v>
      </c>
      <c r="D930" s="18" t="str">
        <f>VLOOKUP(Table4[[#This Row],[iso_code]],iso_code!G:H,2,FALSE)</f>
        <v>Cameroon</v>
      </c>
    </row>
    <row r="931" spans="1:4">
      <c r="A931" s="18">
        <v>255</v>
      </c>
      <c r="B931" s="58" t="s">
        <v>1508</v>
      </c>
      <c r="C931" s="62" t="str">
        <f>VLOOKUP(Table4[[#This Row],[iso_code]],iso_code!B:C,2,FALSE)</f>
        <v>UGA</v>
      </c>
      <c r="D931" s="18" t="str">
        <f>VLOOKUP(Table4[[#This Row],[iso_code]],iso_code!G:H,2,FALSE)</f>
        <v>Uganda</v>
      </c>
    </row>
    <row r="932" spans="1:4">
      <c r="A932" s="18">
        <v>256</v>
      </c>
      <c r="B932" s="58" t="s">
        <v>518</v>
      </c>
      <c r="C932" s="62" t="str">
        <f>VLOOKUP(Table4[[#This Row],[iso_code]],iso_code!B:C,2,FALSE)</f>
        <v>MAR</v>
      </c>
      <c r="D932" s="18" t="str">
        <f>VLOOKUP(Table4[[#This Row],[iso_code]],iso_code!G:H,2,FALSE)</f>
        <v>Morocco</v>
      </c>
    </row>
    <row r="933" spans="1:4">
      <c r="A933" s="18">
        <v>257</v>
      </c>
      <c r="B933" s="58" t="s">
        <v>617</v>
      </c>
      <c r="C933" s="62" t="str">
        <f>VLOOKUP(Table4[[#This Row],[iso_code]],iso_code!B:C,2,FALSE)</f>
        <v>ZAF</v>
      </c>
      <c r="D933" s="18" t="str">
        <f>VLOOKUP(Table4[[#This Row],[iso_code]],iso_code!G:H,2,FALSE)</f>
        <v>South Africa</v>
      </c>
    </row>
    <row r="934" spans="1:4">
      <c r="A934" s="18">
        <v>258</v>
      </c>
      <c r="B934" s="58" t="s">
        <v>1263</v>
      </c>
      <c r="C934" s="62" t="str">
        <f>VLOOKUP(Table4[[#This Row],[iso_code]],iso_code!B:C,2,FALSE)</f>
        <v>NGA</v>
      </c>
      <c r="D934" s="18" t="str">
        <f>VLOOKUP(Table4[[#This Row],[iso_code]],iso_code!G:H,2,FALSE)</f>
        <v>Nigeria</v>
      </c>
    </row>
    <row r="935" spans="1:4">
      <c r="A935" s="18">
        <v>259</v>
      </c>
      <c r="B935" s="58" t="s">
        <v>518</v>
      </c>
      <c r="C935" s="62" t="str">
        <f>VLOOKUP(Table4[[#This Row],[iso_code]],iso_code!B:C,2,FALSE)</f>
        <v>MAR</v>
      </c>
      <c r="D935" s="18" t="str">
        <f>VLOOKUP(Table4[[#This Row],[iso_code]],iso_code!G:H,2,FALSE)</f>
        <v>Morocco</v>
      </c>
    </row>
    <row r="936" spans="1:4">
      <c r="A936" s="18">
        <v>260</v>
      </c>
      <c r="B936" s="58" t="s">
        <v>1263</v>
      </c>
      <c r="C936" s="62" t="str">
        <f>VLOOKUP(Table4[[#This Row],[iso_code]],iso_code!B:C,2,FALSE)</f>
        <v>NGA</v>
      </c>
      <c r="D936" s="18" t="str">
        <f>VLOOKUP(Table4[[#This Row],[iso_code]],iso_code!G:H,2,FALSE)</f>
        <v>Nigeria</v>
      </c>
    </row>
    <row r="937" spans="1:4">
      <c r="A937" s="18">
        <v>261</v>
      </c>
      <c r="B937" s="58" t="s">
        <v>873</v>
      </c>
      <c r="C937" s="62" t="str">
        <f>VLOOKUP(Table4[[#This Row],[iso_code]],iso_code!B:C,2,FALSE)</f>
        <v>EGY</v>
      </c>
      <c r="D937" s="18" t="str">
        <f>VLOOKUP(Table4[[#This Row],[iso_code]],iso_code!G:H,2,FALSE)</f>
        <v>Egypt</v>
      </c>
    </row>
    <row r="938" spans="1:4">
      <c r="A938" s="18">
        <v>262</v>
      </c>
      <c r="B938" s="58" t="s">
        <v>255</v>
      </c>
      <c r="C938" s="62" t="str">
        <f>VLOOKUP(Table4[[#This Row],[iso_code]],iso_code!B:C,2,FALSE)</f>
        <v>GHA</v>
      </c>
      <c r="D938" s="18" t="str">
        <f>VLOOKUP(Table4[[#This Row],[iso_code]],iso_code!G:H,2,FALSE)</f>
        <v>Ghana</v>
      </c>
    </row>
    <row r="939" spans="1:4">
      <c r="A939" s="18">
        <v>263</v>
      </c>
      <c r="B939" s="58" t="s">
        <v>1263</v>
      </c>
      <c r="C939" s="62" t="str">
        <f>VLOOKUP(Table4[[#This Row],[iso_code]],iso_code!B:C,2,FALSE)</f>
        <v>NGA</v>
      </c>
      <c r="D939" s="18" t="str">
        <f>VLOOKUP(Table4[[#This Row],[iso_code]],iso_code!G:H,2,FALSE)</f>
        <v>Nigeria</v>
      </c>
    </row>
    <row r="940" spans="1:4">
      <c r="A940" s="18">
        <v>264</v>
      </c>
      <c r="B940" s="58" t="s">
        <v>1263</v>
      </c>
      <c r="C940" s="62" t="str">
        <f>VLOOKUP(Table4[[#This Row],[iso_code]],iso_code!B:C,2,FALSE)</f>
        <v>NGA</v>
      </c>
      <c r="D940" s="18" t="str">
        <f>VLOOKUP(Table4[[#This Row],[iso_code]],iso_code!G:H,2,FALSE)</f>
        <v>Nigeria</v>
      </c>
    </row>
    <row r="941" spans="1:4">
      <c r="A941" s="18">
        <v>265</v>
      </c>
      <c r="B941" s="58" t="s">
        <v>2292</v>
      </c>
      <c r="C941" s="62" t="str">
        <f>VLOOKUP(Table4[[#This Row],[iso_code]],iso_code!B:C,2,FALSE)</f>
        <v>CIV</v>
      </c>
      <c r="D941" s="18" t="str">
        <f>VLOOKUP(Table4[[#This Row],[iso_code]],iso_code!G:H,2,FALSE)</f>
        <v>Côte d'Ivoire</v>
      </c>
    </row>
    <row r="942" spans="1:4">
      <c r="A942" s="18">
        <v>266</v>
      </c>
      <c r="B942" s="58" t="s">
        <v>2300</v>
      </c>
      <c r="C942" s="62" t="str">
        <f>VLOOKUP(Table4[[#This Row],[iso_code]],iso_code!B:C,2,FALSE)</f>
        <v>SOM</v>
      </c>
      <c r="D942" s="18" t="str">
        <f>VLOOKUP(Table4[[#This Row],[iso_code]],iso_code!G:H,2,FALSE)</f>
        <v>Somalia</v>
      </c>
    </row>
    <row r="943" spans="1:4">
      <c r="A943" s="18">
        <v>267</v>
      </c>
      <c r="B943" s="58" t="s">
        <v>2297</v>
      </c>
      <c r="C943" s="62" t="str">
        <f>VLOOKUP(Table4[[#This Row],[iso_code]],iso_code!B:C,2,FALSE)</f>
        <v>RWA</v>
      </c>
      <c r="D943" s="18" t="str">
        <f>VLOOKUP(Table4[[#This Row],[iso_code]],iso_code!G:H,2,FALSE)</f>
        <v>Rwanda</v>
      </c>
    </row>
    <row r="944" spans="1:4">
      <c r="A944" s="18">
        <v>268</v>
      </c>
      <c r="B944" s="58" t="s">
        <v>1190</v>
      </c>
      <c r="C944" s="62" t="str">
        <f>VLOOKUP(Table4[[#This Row],[iso_code]],iso_code!B:C,2,FALSE)</f>
        <v>MWI</v>
      </c>
      <c r="D944" s="18" t="str">
        <f>VLOOKUP(Table4[[#This Row],[iso_code]],iso_code!G:H,2,FALSE)</f>
        <v>Malawi</v>
      </c>
    </row>
    <row r="945" spans="1:4">
      <c r="A945" s="18">
        <v>269</v>
      </c>
      <c r="B945" s="58" t="s">
        <v>1263</v>
      </c>
      <c r="C945" s="62" t="str">
        <f>VLOOKUP(Table4[[#This Row],[iso_code]],iso_code!B:C,2,FALSE)</f>
        <v>NGA</v>
      </c>
      <c r="D945" s="18" t="str">
        <f>VLOOKUP(Table4[[#This Row],[iso_code]],iso_code!G:H,2,FALSE)</f>
        <v>Nigeria</v>
      </c>
    </row>
    <row r="946" spans="1:4">
      <c r="A946" s="18">
        <v>270</v>
      </c>
      <c r="B946" s="58" t="s">
        <v>873</v>
      </c>
      <c r="C946" s="62" t="str">
        <f>VLOOKUP(Table4[[#This Row],[iso_code]],iso_code!B:C,2,FALSE)</f>
        <v>EGY</v>
      </c>
      <c r="D946" s="18" t="str">
        <f>VLOOKUP(Table4[[#This Row],[iso_code]],iso_code!G:H,2,FALSE)</f>
        <v>Egypt</v>
      </c>
    </row>
    <row r="947" spans="1:4">
      <c r="A947" s="18">
        <v>271</v>
      </c>
      <c r="B947" s="58" t="s">
        <v>2278</v>
      </c>
      <c r="C947" s="62" t="str">
        <f>VLOOKUP(Table4[[#This Row],[iso_code]],iso_code!B:C,2,FALSE)</f>
        <v>AGO</v>
      </c>
      <c r="D947" s="18" t="str">
        <f>VLOOKUP(Table4[[#This Row],[iso_code]],iso_code!G:H,2,FALSE)</f>
        <v>Angola</v>
      </c>
    </row>
    <row r="948" spans="1:4">
      <c r="A948" s="18">
        <v>271</v>
      </c>
      <c r="B948" s="58" t="s">
        <v>2280</v>
      </c>
      <c r="C948" s="62" t="str">
        <f>VLOOKUP(Table4[[#This Row],[iso_code]],iso_code!B:C,2,FALSE)</f>
        <v>BFA</v>
      </c>
      <c r="D948" s="18" t="str">
        <f>VLOOKUP(Table4[[#This Row],[iso_code]],iso_code!G:H,2,FALSE)</f>
        <v>Burkina Faso</v>
      </c>
    </row>
    <row r="949" spans="1:4">
      <c r="A949" s="18">
        <v>271</v>
      </c>
      <c r="B949" s="58" t="s">
        <v>2281</v>
      </c>
      <c r="C949" s="62" t="str">
        <f>VLOOKUP(Table4[[#This Row],[iso_code]],iso_code!B:C,2,FALSE)</f>
        <v>BDI</v>
      </c>
      <c r="D949" s="18" t="str">
        <f>VLOOKUP(Table4[[#This Row],[iso_code]],iso_code!G:H,2,FALSE)</f>
        <v>Burundi</v>
      </c>
    </row>
    <row r="950" spans="1:4">
      <c r="A950" s="18">
        <v>271</v>
      </c>
      <c r="B950" s="58" t="s">
        <v>2279</v>
      </c>
      <c r="C950" s="62" t="str">
        <f>VLOOKUP(Table4[[#This Row],[iso_code]],iso_code!B:C,2,FALSE)</f>
        <v>BEN</v>
      </c>
      <c r="D950" s="18" t="str">
        <f>VLOOKUP(Table4[[#This Row],[iso_code]],iso_code!G:H,2,FALSE)</f>
        <v>Benin</v>
      </c>
    </row>
    <row r="951" spans="1:4">
      <c r="A951" s="18">
        <v>271</v>
      </c>
      <c r="B951" s="58" t="s">
        <v>1877</v>
      </c>
      <c r="C951" s="62" t="str">
        <f>VLOOKUP(Table4[[#This Row],[iso_code]],iso_code!B:C,2,FALSE)</f>
        <v>BWA</v>
      </c>
      <c r="D951" s="18" t="str">
        <f>VLOOKUP(Table4[[#This Row],[iso_code]],iso_code!G:H,2,FALSE)</f>
        <v>Botswana</v>
      </c>
    </row>
    <row r="952" spans="1:4">
      <c r="A952" s="18">
        <v>271</v>
      </c>
      <c r="B952" s="58" t="s">
        <v>2075</v>
      </c>
      <c r="C952" s="62" t="str">
        <f>VLOOKUP(Table4[[#This Row],[iso_code]],iso_code!B:C,2,FALSE)</f>
        <v>COD</v>
      </c>
      <c r="D952" s="18" t="str">
        <f>VLOOKUP(Table4[[#This Row],[iso_code]],iso_code!G:H,2,FALSE)</f>
        <v>Congo (the Democratic Republic of the)</v>
      </c>
    </row>
    <row r="953" spans="1:4">
      <c r="A953" s="18">
        <v>271</v>
      </c>
      <c r="B953" s="58" t="s">
        <v>1711</v>
      </c>
      <c r="C953" s="62" t="str">
        <f>VLOOKUP(Table4[[#This Row],[iso_code]],iso_code!B:C,2,FALSE)</f>
        <v>CAF</v>
      </c>
      <c r="D953" s="18" t="str">
        <f>VLOOKUP(Table4[[#This Row],[iso_code]],iso_code!G:H,2,FALSE)</f>
        <v>Central African Republic (the)</v>
      </c>
    </row>
    <row r="954" spans="1:4">
      <c r="A954" s="18">
        <v>271</v>
      </c>
      <c r="B954" s="58" t="s">
        <v>2284</v>
      </c>
      <c r="C954" s="62" t="str">
        <f>VLOOKUP(Table4[[#This Row],[iso_code]],iso_code!B:C,2,FALSE)</f>
        <v>COG</v>
      </c>
      <c r="D954" s="18" t="str">
        <f>VLOOKUP(Table4[[#This Row],[iso_code]],iso_code!G:H,2,FALSE)</f>
        <v>Congo (the)</v>
      </c>
    </row>
    <row r="955" spans="1:4">
      <c r="A955" s="18">
        <v>271</v>
      </c>
      <c r="B955" s="58" t="s">
        <v>2292</v>
      </c>
      <c r="C955" s="62" t="str">
        <f>VLOOKUP(Table4[[#This Row],[iso_code]],iso_code!B:C,2,FALSE)</f>
        <v>CIV</v>
      </c>
      <c r="D955" s="18" t="str">
        <f>VLOOKUP(Table4[[#This Row],[iso_code]],iso_code!G:H,2,FALSE)</f>
        <v>Côte d'Ivoire</v>
      </c>
    </row>
    <row r="956" spans="1:4">
      <c r="A956" s="18">
        <v>271</v>
      </c>
      <c r="B956" s="58" t="s">
        <v>290</v>
      </c>
      <c r="C956" s="62" t="str">
        <f>VLOOKUP(Table4[[#This Row],[iso_code]],iso_code!B:C,2,FALSE)</f>
        <v>CMR</v>
      </c>
      <c r="D956" s="18" t="str">
        <f>VLOOKUP(Table4[[#This Row],[iso_code]],iso_code!G:H,2,FALSE)</f>
        <v>Cameroon</v>
      </c>
    </row>
    <row r="957" spans="1:4">
      <c r="A957" s="18">
        <v>271</v>
      </c>
      <c r="B957" s="58" t="s">
        <v>1678</v>
      </c>
      <c r="C957" s="62" t="str">
        <f>VLOOKUP(Table4[[#This Row],[iso_code]],iso_code!B:C,2,FALSE)</f>
        <v>CPV</v>
      </c>
      <c r="D957" s="18" t="str">
        <f>VLOOKUP(Table4[[#This Row],[iso_code]],iso_code!G:H,2,FALSE)</f>
        <v>Cabo Verde</v>
      </c>
    </row>
    <row r="958" spans="1:4">
      <c r="A958" s="18">
        <v>271</v>
      </c>
      <c r="B958" s="58" t="s">
        <v>2285</v>
      </c>
      <c r="C958" s="62" t="str">
        <f>VLOOKUP(Table4[[#This Row],[iso_code]],iso_code!B:C,2,FALSE)</f>
        <v>DJI</v>
      </c>
      <c r="D958" s="18" t="str">
        <f>VLOOKUP(Table4[[#This Row],[iso_code]],iso_code!G:H,2,FALSE)</f>
        <v>Djibouti</v>
      </c>
    </row>
    <row r="959" spans="1:4">
      <c r="A959" s="18">
        <v>271</v>
      </c>
      <c r="B959" s="58" t="s">
        <v>811</v>
      </c>
      <c r="C959" s="62" t="str">
        <f>VLOOKUP(Table4[[#This Row],[iso_code]],iso_code!B:C,2,FALSE)</f>
        <v>DZA</v>
      </c>
      <c r="D959" s="18" t="str">
        <f>VLOOKUP(Table4[[#This Row],[iso_code]],iso_code!G:H,2,FALSE)</f>
        <v>Algeria</v>
      </c>
    </row>
    <row r="960" spans="1:4">
      <c r="A960" s="18">
        <v>271</v>
      </c>
      <c r="B960" s="58" t="s">
        <v>873</v>
      </c>
      <c r="C960" s="62" t="str">
        <f>VLOOKUP(Table4[[#This Row],[iso_code]],iso_code!B:C,2,FALSE)</f>
        <v>EGY</v>
      </c>
      <c r="D960" s="18" t="str">
        <f>VLOOKUP(Table4[[#This Row],[iso_code]],iso_code!G:H,2,FALSE)</f>
        <v>Egypt</v>
      </c>
    </row>
    <row r="961" spans="1:4">
      <c r="A961" s="18">
        <v>271</v>
      </c>
      <c r="B961" s="58" t="s">
        <v>2287</v>
      </c>
      <c r="C961" s="62" t="str">
        <f>VLOOKUP(Table4[[#This Row],[iso_code]],iso_code!B:C,2,FALSE)</f>
        <v>ERI</v>
      </c>
      <c r="D961" s="18" t="str">
        <f>VLOOKUP(Table4[[#This Row],[iso_code]],iso_code!G:H,2,FALSE)</f>
        <v>Eritrea</v>
      </c>
    </row>
    <row r="962" spans="1:4">
      <c r="A962" s="18">
        <v>271</v>
      </c>
      <c r="B962" s="58" t="s">
        <v>199</v>
      </c>
      <c r="C962" s="62" t="str">
        <f>VLOOKUP(Table4[[#This Row],[iso_code]],iso_code!B:C,2,FALSE)</f>
        <v>ETH</v>
      </c>
      <c r="D962" s="18" t="str">
        <f>VLOOKUP(Table4[[#This Row],[iso_code]],iso_code!G:H,2,FALSE)</f>
        <v>Ethiopia</v>
      </c>
    </row>
    <row r="963" spans="1:4">
      <c r="A963" s="18">
        <v>271</v>
      </c>
      <c r="B963" s="58" t="s">
        <v>2288</v>
      </c>
      <c r="C963" s="62" t="str">
        <f>VLOOKUP(Table4[[#This Row],[iso_code]],iso_code!B:C,2,FALSE)</f>
        <v>GAB</v>
      </c>
      <c r="D963" s="18" t="str">
        <f>VLOOKUP(Table4[[#This Row],[iso_code]],iso_code!G:H,2,FALSE)</f>
        <v>Gabon</v>
      </c>
    </row>
    <row r="964" spans="1:4">
      <c r="A964" s="18">
        <v>271</v>
      </c>
      <c r="B964" s="58" t="s">
        <v>255</v>
      </c>
      <c r="C964" s="62" t="str">
        <f>VLOOKUP(Table4[[#This Row],[iso_code]],iso_code!B:C,2,FALSE)</f>
        <v>GHA</v>
      </c>
      <c r="D964" s="18" t="str">
        <f>VLOOKUP(Table4[[#This Row],[iso_code]],iso_code!G:H,2,FALSE)</f>
        <v>Ghana</v>
      </c>
    </row>
    <row r="965" spans="1:4">
      <c r="A965" s="18">
        <v>271</v>
      </c>
      <c r="B965" s="58" t="s">
        <v>2289</v>
      </c>
      <c r="C965" s="62" t="str">
        <f>VLOOKUP(Table4[[#This Row],[iso_code]],iso_code!B:C,2,FALSE)</f>
        <v>GMB</v>
      </c>
      <c r="D965" s="18" t="str">
        <f>VLOOKUP(Table4[[#This Row],[iso_code]],iso_code!G:H,2,FALSE)</f>
        <v>Gambia (the)</v>
      </c>
    </row>
    <row r="966" spans="1:4">
      <c r="A966" s="18">
        <v>271</v>
      </c>
      <c r="B966" s="58" t="s">
        <v>2290</v>
      </c>
      <c r="C966" s="62" t="str">
        <f>VLOOKUP(Table4[[#This Row],[iso_code]],iso_code!B:C,2,FALSE)</f>
        <v>GIN</v>
      </c>
      <c r="D966" s="18" t="str">
        <f>VLOOKUP(Table4[[#This Row],[iso_code]],iso_code!G:H,2,FALSE)</f>
        <v>Guinea</v>
      </c>
    </row>
    <row r="967" spans="1:4">
      <c r="A967" s="18">
        <v>271</v>
      </c>
      <c r="B967" s="58" t="s">
        <v>2286</v>
      </c>
      <c r="C967" s="62" t="str">
        <f>VLOOKUP(Table4[[#This Row],[iso_code]],iso_code!B:C,2,FALSE)</f>
        <v>GNQ</v>
      </c>
      <c r="D967" s="18" t="str">
        <f>VLOOKUP(Table4[[#This Row],[iso_code]],iso_code!G:H,2,FALSE)</f>
        <v>Equatorial Guinea</v>
      </c>
    </row>
    <row r="968" spans="1:4">
      <c r="A968" s="18">
        <v>271</v>
      </c>
      <c r="B968" s="58" t="s">
        <v>2291</v>
      </c>
      <c r="C968" s="62" t="str">
        <f>VLOOKUP(Table4[[#This Row],[iso_code]],iso_code!B:C,2,FALSE)</f>
        <v>GNB</v>
      </c>
      <c r="D968" s="18" t="str">
        <f>VLOOKUP(Table4[[#This Row],[iso_code]],iso_code!G:H,2,FALSE)</f>
        <v>Guinea-Bissau</v>
      </c>
    </row>
    <row r="969" spans="1:4">
      <c r="A969" s="18">
        <v>271</v>
      </c>
      <c r="B969" s="58" t="s">
        <v>433</v>
      </c>
      <c r="C969" s="62" t="str">
        <f>VLOOKUP(Table4[[#This Row],[iso_code]],iso_code!B:C,2,FALSE)</f>
        <v>KEN</v>
      </c>
      <c r="D969" s="18" t="str">
        <f>VLOOKUP(Table4[[#This Row],[iso_code]],iso_code!G:H,2,FALSE)</f>
        <v>Kenya</v>
      </c>
    </row>
    <row r="970" spans="1:4">
      <c r="A970" s="18">
        <v>271</v>
      </c>
      <c r="B970" s="58" t="s">
        <v>2283</v>
      </c>
      <c r="C970" s="62" t="str">
        <f>VLOOKUP(Table4[[#This Row],[iso_code]],iso_code!B:C,2,FALSE)</f>
        <v>COM</v>
      </c>
      <c r="D970" s="18" t="str">
        <f>VLOOKUP(Table4[[#This Row],[iso_code]],iso_code!G:H,2,FALSE)</f>
        <v>Comoros (the)</v>
      </c>
    </row>
    <row r="971" spans="1:4">
      <c r="A971" s="18">
        <v>271</v>
      </c>
      <c r="B971" s="58" t="s">
        <v>2294</v>
      </c>
      <c r="C971" s="62" t="str">
        <f>VLOOKUP(Table4[[#This Row],[iso_code]],iso_code!B:C,2,FALSE)</f>
        <v>LBR</v>
      </c>
      <c r="D971" s="18" t="str">
        <f>VLOOKUP(Table4[[#This Row],[iso_code]],iso_code!G:H,2,FALSE)</f>
        <v>Liberia</v>
      </c>
    </row>
    <row r="972" spans="1:4">
      <c r="A972" s="18">
        <v>271</v>
      </c>
      <c r="B972" s="58" t="s">
        <v>2293</v>
      </c>
      <c r="C972" s="62" t="str">
        <f>VLOOKUP(Table4[[#This Row],[iso_code]],iso_code!B:C,2,FALSE)</f>
        <v>LSO</v>
      </c>
      <c r="D972" s="18" t="str">
        <f>VLOOKUP(Table4[[#This Row],[iso_code]],iso_code!G:H,2,FALSE)</f>
        <v>Lesotho</v>
      </c>
    </row>
    <row r="973" spans="1:4">
      <c r="A973" s="18">
        <v>271</v>
      </c>
      <c r="B973" s="58" t="s">
        <v>2043</v>
      </c>
      <c r="C973" s="62" t="str">
        <f>VLOOKUP(Table4[[#This Row],[iso_code]],iso_code!B:C,2,FALSE)</f>
        <v>LBY</v>
      </c>
      <c r="D973" s="18" t="str">
        <f>VLOOKUP(Table4[[#This Row],[iso_code]],iso_code!G:H,2,FALSE)</f>
        <v>Libya</v>
      </c>
    </row>
    <row r="974" spans="1:4">
      <c r="A974" s="18">
        <v>271</v>
      </c>
      <c r="B974" s="58" t="s">
        <v>518</v>
      </c>
      <c r="C974" s="62" t="str">
        <f>VLOOKUP(Table4[[#This Row],[iso_code]],iso_code!B:C,2,FALSE)</f>
        <v>MAR</v>
      </c>
      <c r="D974" s="18" t="str">
        <f>VLOOKUP(Table4[[#This Row],[iso_code]],iso_code!G:H,2,FALSE)</f>
        <v>Morocco</v>
      </c>
    </row>
    <row r="975" spans="1:4">
      <c r="A975" s="18">
        <v>271</v>
      </c>
      <c r="B975" s="58" t="s">
        <v>2295</v>
      </c>
      <c r="C975" s="62" t="str">
        <f>VLOOKUP(Table4[[#This Row],[iso_code]],iso_code!B:C,2,FALSE)</f>
        <v>MDG</v>
      </c>
      <c r="D975" s="18" t="str">
        <f>VLOOKUP(Table4[[#This Row],[iso_code]],iso_code!G:H,2,FALSE)</f>
        <v>Madagascar</v>
      </c>
    </row>
    <row r="976" spans="1:4">
      <c r="A976" s="18">
        <v>271</v>
      </c>
      <c r="B976" s="58" t="s">
        <v>2296</v>
      </c>
      <c r="C976" s="62" t="str">
        <f>VLOOKUP(Table4[[#This Row],[iso_code]],iso_code!B:C,2,FALSE)</f>
        <v>MLI</v>
      </c>
      <c r="D976" s="18" t="str">
        <f>VLOOKUP(Table4[[#This Row],[iso_code]],iso_code!G:H,2,FALSE)</f>
        <v>Mali</v>
      </c>
    </row>
    <row r="977" spans="1:4">
      <c r="A977" s="18">
        <v>271</v>
      </c>
      <c r="B977" s="58" t="s">
        <v>2161</v>
      </c>
      <c r="C977" s="62" t="str">
        <f>VLOOKUP(Table4[[#This Row],[iso_code]],iso_code!B:C,2,FALSE)</f>
        <v>MRT</v>
      </c>
      <c r="D977" s="18" t="str">
        <f>VLOOKUP(Table4[[#This Row],[iso_code]],iso_code!G:H,2,FALSE)</f>
        <v>Mauritania</v>
      </c>
    </row>
    <row r="978" spans="1:4">
      <c r="A978" s="18">
        <v>271</v>
      </c>
      <c r="B978" s="58" t="s">
        <v>995</v>
      </c>
      <c r="C978" s="62" t="str">
        <f>VLOOKUP(Table4[[#This Row],[iso_code]],iso_code!B:C,2,FALSE)</f>
        <v>MUS</v>
      </c>
      <c r="D978" s="18" t="str">
        <f>VLOOKUP(Table4[[#This Row],[iso_code]],iso_code!G:H,2,FALSE)</f>
        <v>Mauritius</v>
      </c>
    </row>
    <row r="979" spans="1:4">
      <c r="A979" s="18">
        <v>271</v>
      </c>
      <c r="B979" s="58" t="s">
        <v>1190</v>
      </c>
      <c r="C979" s="62" t="str">
        <f>VLOOKUP(Table4[[#This Row],[iso_code]],iso_code!B:C,2,FALSE)</f>
        <v>MWI</v>
      </c>
      <c r="D979" s="18" t="str">
        <f>VLOOKUP(Table4[[#This Row],[iso_code]],iso_code!G:H,2,FALSE)</f>
        <v>Malawi</v>
      </c>
    </row>
    <row r="980" spans="1:4">
      <c r="A980" s="18">
        <v>271</v>
      </c>
      <c r="B980" s="58" t="s">
        <v>1496</v>
      </c>
      <c r="C980" s="62" t="str">
        <f>VLOOKUP(Table4[[#This Row],[iso_code]],iso_code!B:C,2,FALSE)</f>
        <v>MOZ</v>
      </c>
      <c r="D980" s="18" t="str">
        <f>VLOOKUP(Table4[[#This Row],[iso_code]],iso_code!G:H,2,FALSE)</f>
        <v>Mozambique</v>
      </c>
    </row>
    <row r="981" spans="1:4">
      <c r="A981" s="18">
        <v>271</v>
      </c>
      <c r="B981" s="58" t="s">
        <v>2121</v>
      </c>
      <c r="C981" s="62" t="str">
        <f>VLOOKUP(Table4[[#This Row],[iso_code]],iso_code!B:C,2,FALSE)</f>
        <v>NAM</v>
      </c>
      <c r="D981" s="18" t="str">
        <f>VLOOKUP(Table4[[#This Row],[iso_code]],iso_code!G:H,2,FALSE)</f>
        <v>Namibia</v>
      </c>
    </row>
    <row r="982" spans="1:4">
      <c r="A982" s="18">
        <v>271</v>
      </c>
      <c r="B982" s="58" t="s">
        <v>1030</v>
      </c>
      <c r="C982" s="62" t="str">
        <f>VLOOKUP(Table4[[#This Row],[iso_code]],iso_code!B:C,2,FALSE)</f>
        <v>NER</v>
      </c>
      <c r="D982" s="18" t="str">
        <f>VLOOKUP(Table4[[#This Row],[iso_code]],iso_code!G:H,2,FALSE)</f>
        <v>Niger (the)</v>
      </c>
    </row>
    <row r="983" spans="1:4">
      <c r="A983" s="18">
        <v>271</v>
      </c>
      <c r="B983" s="58" t="s">
        <v>1263</v>
      </c>
      <c r="C983" s="62" t="str">
        <f>VLOOKUP(Table4[[#This Row],[iso_code]],iso_code!B:C,2,FALSE)</f>
        <v>NGA</v>
      </c>
      <c r="D983" s="18" t="str">
        <f>VLOOKUP(Table4[[#This Row],[iso_code]],iso_code!G:H,2,FALSE)</f>
        <v>Nigeria</v>
      </c>
    </row>
    <row r="984" spans="1:4">
      <c r="A984" s="18">
        <v>271</v>
      </c>
      <c r="B984" s="58" t="s">
        <v>2297</v>
      </c>
      <c r="C984" s="62" t="str">
        <f>VLOOKUP(Table4[[#This Row],[iso_code]],iso_code!B:C,2,FALSE)</f>
        <v>RWA</v>
      </c>
      <c r="D984" s="18" t="str">
        <f>VLOOKUP(Table4[[#This Row],[iso_code]],iso_code!G:H,2,FALSE)</f>
        <v>Rwanda</v>
      </c>
    </row>
    <row r="985" spans="1:4">
      <c r="A985" s="18">
        <v>271</v>
      </c>
      <c r="B985" s="58" t="s">
        <v>2299</v>
      </c>
      <c r="C985" s="62" t="str">
        <f>VLOOKUP(Table4[[#This Row],[iso_code]],iso_code!B:C,2,FALSE)</f>
        <v>SYC</v>
      </c>
      <c r="D985" s="18" t="str">
        <f>VLOOKUP(Table4[[#This Row],[iso_code]],iso_code!G:H,2,FALSE)</f>
        <v>Seychelles</v>
      </c>
    </row>
    <row r="986" spans="1:4">
      <c r="A986" s="18">
        <v>271</v>
      </c>
      <c r="B986" s="58" t="s">
        <v>2302</v>
      </c>
      <c r="C986" s="62" t="str">
        <f>VLOOKUP(Table4[[#This Row],[iso_code]],iso_code!B:C,2,FALSE)</f>
        <v>SDN</v>
      </c>
      <c r="D986" s="18" t="str">
        <f>VLOOKUP(Table4[[#This Row],[iso_code]],iso_code!G:H,2,FALSE)</f>
        <v>Sudan (the)</v>
      </c>
    </row>
    <row r="987" spans="1:4">
      <c r="A987" s="18">
        <v>271</v>
      </c>
      <c r="B987" s="58" t="s">
        <v>2145</v>
      </c>
      <c r="C987" s="62" t="str">
        <f>VLOOKUP(Table4[[#This Row],[iso_code]],iso_code!B:C,2,FALSE)</f>
        <v>SLE</v>
      </c>
      <c r="D987" s="18" t="str">
        <f>VLOOKUP(Table4[[#This Row],[iso_code]],iso_code!G:H,2,FALSE)</f>
        <v>Sierra Leone</v>
      </c>
    </row>
    <row r="988" spans="1:4">
      <c r="A988" s="18">
        <v>271</v>
      </c>
      <c r="B988" s="58" t="s">
        <v>1736</v>
      </c>
      <c r="C988" s="62" t="str">
        <f>VLOOKUP(Table4[[#This Row],[iso_code]],iso_code!B:C,2,FALSE)</f>
        <v>SEN</v>
      </c>
      <c r="D988" s="18" t="str">
        <f>VLOOKUP(Table4[[#This Row],[iso_code]],iso_code!G:H,2,FALSE)</f>
        <v>Senegal</v>
      </c>
    </row>
    <row r="989" spans="1:4">
      <c r="A989" s="18">
        <v>271</v>
      </c>
      <c r="B989" s="58" t="s">
        <v>2300</v>
      </c>
      <c r="C989" s="62" t="str">
        <f>VLOOKUP(Table4[[#This Row],[iso_code]],iso_code!B:C,2,FALSE)</f>
        <v>SOM</v>
      </c>
      <c r="D989" s="18" t="str">
        <f>VLOOKUP(Table4[[#This Row],[iso_code]],iso_code!G:H,2,FALSE)</f>
        <v>Somalia</v>
      </c>
    </row>
    <row r="990" spans="1:4">
      <c r="A990" s="18">
        <v>271</v>
      </c>
      <c r="B990" s="58" t="s">
        <v>2301</v>
      </c>
      <c r="C990" s="62" t="str">
        <f>VLOOKUP(Table4[[#This Row],[iso_code]],iso_code!B:C,2,FALSE)</f>
        <v>SSD</v>
      </c>
      <c r="D990" s="18" t="str">
        <f>VLOOKUP(Table4[[#This Row],[iso_code]],iso_code!G:H,2,FALSE)</f>
        <v>South Sudan</v>
      </c>
    </row>
    <row r="991" spans="1:4">
      <c r="A991" s="18">
        <v>271</v>
      </c>
      <c r="B991" s="58" t="s">
        <v>2298</v>
      </c>
      <c r="C991" s="62" t="str">
        <f>VLOOKUP(Table4[[#This Row],[iso_code]],iso_code!B:C,2,FALSE)</f>
        <v>STP</v>
      </c>
      <c r="D991" s="18" t="str">
        <f>VLOOKUP(Table4[[#This Row],[iso_code]],iso_code!G:H,2,FALSE)</f>
        <v>Sao Tome and Principe</v>
      </c>
    </row>
    <row r="992" spans="1:4">
      <c r="A992" s="18">
        <v>271</v>
      </c>
      <c r="B992" s="58" t="s">
        <v>2303</v>
      </c>
      <c r="C992" s="62" t="str">
        <f>VLOOKUP(Table4[[#This Row],[iso_code]],iso_code!B:C,2,FALSE)</f>
        <v>SWZ</v>
      </c>
      <c r="D992" s="18" t="str">
        <f>VLOOKUP(Table4[[#This Row],[iso_code]],iso_code!G:H,2,FALSE)</f>
        <v>Eswatini</v>
      </c>
    </row>
    <row r="993" spans="1:4">
      <c r="A993" s="18">
        <v>271</v>
      </c>
      <c r="B993" s="58" t="s">
        <v>2282</v>
      </c>
      <c r="C993" s="62" t="str">
        <f>VLOOKUP(Table4[[#This Row],[iso_code]],iso_code!B:C,2,FALSE)</f>
        <v>TCD</v>
      </c>
      <c r="D993" s="18" t="str">
        <f>VLOOKUP(Table4[[#This Row],[iso_code]],iso_code!G:H,2,FALSE)</f>
        <v>Chad</v>
      </c>
    </row>
    <row r="994" spans="1:4">
      <c r="A994" s="18">
        <v>271</v>
      </c>
      <c r="B994" s="58" t="s">
        <v>2067</v>
      </c>
      <c r="C994" s="62" t="str">
        <f>VLOOKUP(Table4[[#This Row],[iso_code]],iso_code!B:C,2,FALSE)</f>
        <v>TGO</v>
      </c>
      <c r="D994" s="18" t="str">
        <f>VLOOKUP(Table4[[#This Row],[iso_code]],iso_code!G:H,2,FALSE)</f>
        <v>Togo</v>
      </c>
    </row>
    <row r="995" spans="1:4">
      <c r="A995" s="18">
        <v>271</v>
      </c>
      <c r="B995" s="58" t="s">
        <v>977</v>
      </c>
      <c r="C995" s="62" t="str">
        <f>VLOOKUP(Table4[[#This Row],[iso_code]],iso_code!B:C,2,FALSE)</f>
        <v>TUN</v>
      </c>
      <c r="D995" s="18" t="str">
        <f>VLOOKUP(Table4[[#This Row],[iso_code]],iso_code!G:H,2,FALSE)</f>
        <v>Tunisia</v>
      </c>
    </row>
    <row r="996" spans="1:4">
      <c r="A996" s="18">
        <v>271</v>
      </c>
      <c r="B996" s="58" t="s">
        <v>883</v>
      </c>
      <c r="C996" s="62" t="str">
        <f>VLOOKUP(Table4[[#This Row],[iso_code]],iso_code!B:C,2,FALSE)</f>
        <v>TZA</v>
      </c>
      <c r="D996" s="18" t="str">
        <f>VLOOKUP(Table4[[#This Row],[iso_code]],iso_code!G:H,2,FALSE)</f>
        <v>Tanzania, United Republic of</v>
      </c>
    </row>
    <row r="997" spans="1:4">
      <c r="A997" s="18">
        <v>271</v>
      </c>
      <c r="B997" s="58" t="s">
        <v>1508</v>
      </c>
      <c r="C997" s="62" t="str">
        <f>VLOOKUP(Table4[[#This Row],[iso_code]],iso_code!B:C,2,FALSE)</f>
        <v>UGA</v>
      </c>
      <c r="D997" s="18" t="str">
        <f>VLOOKUP(Table4[[#This Row],[iso_code]],iso_code!G:H,2,FALSE)</f>
        <v>Uganda</v>
      </c>
    </row>
    <row r="998" spans="1:4">
      <c r="A998" s="18">
        <v>271</v>
      </c>
      <c r="B998" s="58" t="s">
        <v>617</v>
      </c>
      <c r="C998" s="62" t="str">
        <f>VLOOKUP(Table4[[#This Row],[iso_code]],iso_code!B:C,2,FALSE)</f>
        <v>ZAF</v>
      </c>
      <c r="D998" s="18" t="str">
        <f>VLOOKUP(Table4[[#This Row],[iso_code]],iso_code!G:H,2,FALSE)</f>
        <v>South Africa</v>
      </c>
    </row>
    <row r="999" spans="1:4">
      <c r="A999" s="18">
        <v>271</v>
      </c>
      <c r="B999" s="58" t="s">
        <v>757</v>
      </c>
      <c r="C999" s="62" t="str">
        <f>VLOOKUP(Table4[[#This Row],[iso_code]],iso_code!B:C,2,FALSE)</f>
        <v>ZMB</v>
      </c>
      <c r="D999" s="18" t="str">
        <f>VLOOKUP(Table4[[#This Row],[iso_code]],iso_code!G:H,2,FALSE)</f>
        <v>Zambia</v>
      </c>
    </row>
    <row r="1000" spans="1:4">
      <c r="A1000" s="18">
        <v>271</v>
      </c>
      <c r="B1000" s="58" t="s">
        <v>2304</v>
      </c>
      <c r="C1000" s="62" t="str">
        <f>VLOOKUP(Table4[[#This Row],[iso_code]],iso_code!B:C,2,FALSE)</f>
        <v>ZWE</v>
      </c>
      <c r="D1000" s="18" t="str">
        <f>VLOOKUP(Table4[[#This Row],[iso_code]],iso_code!G:H,2,FALSE)</f>
        <v>Zimbabwe</v>
      </c>
    </row>
    <row r="1001" spans="1:4">
      <c r="A1001" s="18">
        <v>272</v>
      </c>
      <c r="B1001" s="58" t="s">
        <v>1877</v>
      </c>
      <c r="C1001" s="62" t="str">
        <f>VLOOKUP(Table4[[#This Row],[iso_code]],iso_code!B:C,2,FALSE)</f>
        <v>BWA</v>
      </c>
      <c r="D1001" s="18" t="str">
        <f>VLOOKUP(Table4[[#This Row],[iso_code]],iso_code!G:H,2,FALSE)</f>
        <v>Botswana</v>
      </c>
    </row>
    <row r="1002" spans="1:4">
      <c r="A1002" s="18">
        <v>273</v>
      </c>
      <c r="B1002" s="58" t="s">
        <v>1263</v>
      </c>
      <c r="C1002" s="62" t="str">
        <f>VLOOKUP(Table4[[#This Row],[iso_code]],iso_code!B:C,2,FALSE)</f>
        <v>NGA</v>
      </c>
      <c r="D1002" s="18" t="str">
        <f>VLOOKUP(Table4[[#This Row],[iso_code]],iso_code!G:H,2,FALSE)</f>
        <v>Nigeria</v>
      </c>
    </row>
    <row r="1003" spans="1:4">
      <c r="A1003" s="18">
        <v>274</v>
      </c>
      <c r="B1003" s="58" t="s">
        <v>255</v>
      </c>
      <c r="C1003" s="62" t="str">
        <f>VLOOKUP(Table4[[#This Row],[iso_code]],iso_code!B:C,2,FALSE)</f>
        <v>GHA</v>
      </c>
      <c r="D1003" s="18" t="str">
        <f>VLOOKUP(Table4[[#This Row],[iso_code]],iso_code!G:H,2,FALSE)</f>
        <v>Ghana</v>
      </c>
    </row>
    <row r="1004" spans="1:4">
      <c r="A1004" s="18">
        <v>275</v>
      </c>
      <c r="B1004" s="58" t="s">
        <v>433</v>
      </c>
      <c r="C1004" s="62" t="str">
        <f>VLOOKUP(Table4[[#This Row],[iso_code]],iso_code!B:C,2,FALSE)</f>
        <v>KEN</v>
      </c>
      <c r="D1004" s="18" t="str">
        <f>VLOOKUP(Table4[[#This Row],[iso_code]],iso_code!G:H,2,FALSE)</f>
        <v>Kenya</v>
      </c>
    </row>
    <row r="1005" spans="1:4">
      <c r="A1005" s="18">
        <v>276</v>
      </c>
      <c r="B1005" s="58" t="s">
        <v>1263</v>
      </c>
      <c r="C1005" s="62" t="str">
        <f>VLOOKUP(Table4[[#This Row],[iso_code]],iso_code!B:C,2,FALSE)</f>
        <v>NGA</v>
      </c>
      <c r="D1005" s="18" t="str">
        <f>VLOOKUP(Table4[[#This Row],[iso_code]],iso_code!G:H,2,FALSE)</f>
        <v>Nigeria</v>
      </c>
    </row>
    <row r="1006" spans="1:4">
      <c r="A1006" s="18">
        <v>277</v>
      </c>
      <c r="B1006" s="58" t="s">
        <v>199</v>
      </c>
      <c r="C1006" s="62" t="str">
        <f>VLOOKUP(Table4[[#This Row],[iso_code]],iso_code!B:C,2,FALSE)</f>
        <v>ETH</v>
      </c>
      <c r="D1006" s="18" t="str">
        <f>VLOOKUP(Table4[[#This Row],[iso_code]],iso_code!G:H,2,FALSE)</f>
        <v>Ethiopia</v>
      </c>
    </row>
    <row r="1007" spans="1:4">
      <c r="A1007" s="18">
        <v>278</v>
      </c>
      <c r="B1007" s="58" t="s">
        <v>2282</v>
      </c>
      <c r="C1007" s="62" t="str">
        <f>VLOOKUP(Table4[[#This Row],[iso_code]],iso_code!B:C,2,FALSE)</f>
        <v>TCD</v>
      </c>
      <c r="D1007" s="18" t="str">
        <f>VLOOKUP(Table4[[#This Row],[iso_code]],iso_code!G:H,2,FALSE)</f>
        <v>Chad</v>
      </c>
    </row>
    <row r="1008" spans="1:4">
      <c r="A1008" s="18">
        <v>279</v>
      </c>
      <c r="B1008" s="58" t="s">
        <v>199</v>
      </c>
      <c r="C1008" s="62" t="str">
        <f>VLOOKUP(Table4[[#This Row],[iso_code]],iso_code!B:C,2,FALSE)</f>
        <v>ETH</v>
      </c>
      <c r="D1008" s="18" t="str">
        <f>VLOOKUP(Table4[[#This Row],[iso_code]],iso_code!G:H,2,FALSE)</f>
        <v>Ethiopia</v>
      </c>
    </row>
    <row r="1009" spans="1:4">
      <c r="A1009" s="18">
        <v>280</v>
      </c>
      <c r="B1009" s="58" t="s">
        <v>1263</v>
      </c>
      <c r="C1009" s="62" t="str">
        <f>VLOOKUP(Table4[[#This Row],[iso_code]],iso_code!B:C,2,FALSE)</f>
        <v>NGA</v>
      </c>
      <c r="D1009" s="18" t="str">
        <f>VLOOKUP(Table4[[#This Row],[iso_code]],iso_code!G:H,2,FALSE)</f>
        <v>Nigeria</v>
      </c>
    </row>
    <row r="1010" spans="1:4">
      <c r="A1010" s="18">
        <v>281</v>
      </c>
      <c r="B1010" s="58" t="s">
        <v>1263</v>
      </c>
      <c r="C1010" s="62" t="str">
        <f>VLOOKUP(Table4[[#This Row],[iso_code]],iso_code!B:C,2,FALSE)</f>
        <v>NGA</v>
      </c>
      <c r="D1010" s="18" t="str">
        <f>VLOOKUP(Table4[[#This Row],[iso_code]],iso_code!G:H,2,FALSE)</f>
        <v>Nigeria</v>
      </c>
    </row>
    <row r="1011" spans="1:4">
      <c r="A1011" s="18">
        <v>282</v>
      </c>
      <c r="B1011" s="58" t="s">
        <v>2121</v>
      </c>
      <c r="C1011" s="62" t="str">
        <f>VLOOKUP(Table4[[#This Row],[iso_code]],iso_code!B:C,2,FALSE)</f>
        <v>NAM</v>
      </c>
      <c r="D1011" s="18" t="str">
        <f>VLOOKUP(Table4[[#This Row],[iso_code]],iso_code!G:H,2,FALSE)</f>
        <v>Namibia</v>
      </c>
    </row>
    <row r="1012" spans="1:4">
      <c r="A1012" s="18">
        <v>283</v>
      </c>
      <c r="B1012" s="58" t="s">
        <v>2297</v>
      </c>
      <c r="C1012" s="62" t="str">
        <f>VLOOKUP(Table4[[#This Row],[iso_code]],iso_code!B:C,2,FALSE)</f>
        <v>RWA</v>
      </c>
      <c r="D1012" s="18" t="str">
        <f>VLOOKUP(Table4[[#This Row],[iso_code]],iso_code!G:H,2,FALSE)</f>
        <v>Rwanda</v>
      </c>
    </row>
    <row r="1013" spans="1:4">
      <c r="A1013" s="18">
        <v>284</v>
      </c>
      <c r="B1013" s="58" t="s">
        <v>518</v>
      </c>
      <c r="C1013" s="62" t="str">
        <f>VLOOKUP(Table4[[#This Row],[iso_code]],iso_code!B:C,2,FALSE)</f>
        <v>MAR</v>
      </c>
      <c r="D1013" s="18" t="str">
        <f>VLOOKUP(Table4[[#This Row],[iso_code]],iso_code!G:H,2,FALSE)</f>
        <v>Morocco</v>
      </c>
    </row>
    <row r="1014" spans="1:4">
      <c r="A1014" s="18">
        <v>285</v>
      </c>
      <c r="B1014" s="58" t="s">
        <v>1263</v>
      </c>
      <c r="C1014" s="62" t="str">
        <f>VLOOKUP(Table4[[#This Row],[iso_code]],iso_code!B:C,2,FALSE)</f>
        <v>NGA</v>
      </c>
      <c r="D1014" s="18" t="str">
        <f>VLOOKUP(Table4[[#This Row],[iso_code]],iso_code!G:H,2,FALSE)</f>
        <v>Nigeria</v>
      </c>
    </row>
    <row r="1015" spans="1:4">
      <c r="A1015" s="18">
        <v>286</v>
      </c>
      <c r="B1015" s="58" t="s">
        <v>811</v>
      </c>
      <c r="C1015" s="62" t="str">
        <f>VLOOKUP(Table4[[#This Row],[iso_code]],iso_code!B:C,2,FALSE)</f>
        <v>DZA</v>
      </c>
      <c r="D1015" s="18" t="str">
        <f>VLOOKUP(Table4[[#This Row],[iso_code]],iso_code!G:H,2,FALSE)</f>
        <v>Algeria</v>
      </c>
    </row>
    <row r="1016" spans="1:4">
      <c r="A1016" s="18">
        <v>286</v>
      </c>
      <c r="B1016" s="58" t="s">
        <v>2278</v>
      </c>
      <c r="C1016" s="62" t="str">
        <f>VLOOKUP(Table4[[#This Row],[iso_code]],iso_code!B:C,2,FALSE)</f>
        <v>AGO</v>
      </c>
      <c r="D1016" s="18" t="str">
        <f>VLOOKUP(Table4[[#This Row],[iso_code]],iso_code!G:H,2,FALSE)</f>
        <v>Angola</v>
      </c>
    </row>
    <row r="1017" spans="1:4">
      <c r="A1017" s="18">
        <v>286</v>
      </c>
      <c r="B1017" s="58" t="s">
        <v>2279</v>
      </c>
      <c r="C1017" s="62" t="str">
        <f>VLOOKUP(Table4[[#This Row],[iso_code]],iso_code!B:C,2,FALSE)</f>
        <v>BEN</v>
      </c>
      <c r="D1017" s="18" t="str">
        <f>VLOOKUP(Table4[[#This Row],[iso_code]],iso_code!G:H,2,FALSE)</f>
        <v>Benin</v>
      </c>
    </row>
    <row r="1018" spans="1:4">
      <c r="A1018" s="18">
        <v>286</v>
      </c>
      <c r="B1018" s="58" t="s">
        <v>1877</v>
      </c>
      <c r="C1018" s="62" t="str">
        <f>VLOOKUP(Table4[[#This Row],[iso_code]],iso_code!B:C,2,FALSE)</f>
        <v>BWA</v>
      </c>
      <c r="D1018" s="18" t="str">
        <f>VLOOKUP(Table4[[#This Row],[iso_code]],iso_code!G:H,2,FALSE)</f>
        <v>Botswana</v>
      </c>
    </row>
    <row r="1019" spans="1:4">
      <c r="A1019" s="18">
        <v>286</v>
      </c>
      <c r="B1019" s="58" t="s">
        <v>2280</v>
      </c>
      <c r="C1019" s="62" t="str">
        <f>VLOOKUP(Table4[[#This Row],[iso_code]],iso_code!B:C,2,FALSE)</f>
        <v>BFA</v>
      </c>
      <c r="D1019" s="18" t="str">
        <f>VLOOKUP(Table4[[#This Row],[iso_code]],iso_code!G:H,2,FALSE)</f>
        <v>Burkina Faso</v>
      </c>
    </row>
    <row r="1020" spans="1:4">
      <c r="A1020" s="18">
        <v>286</v>
      </c>
      <c r="B1020" s="58" t="s">
        <v>2281</v>
      </c>
      <c r="C1020" s="62" t="str">
        <f>VLOOKUP(Table4[[#This Row],[iso_code]],iso_code!B:C,2,FALSE)</f>
        <v>BDI</v>
      </c>
      <c r="D1020" s="18" t="str">
        <f>VLOOKUP(Table4[[#This Row],[iso_code]],iso_code!G:H,2,FALSE)</f>
        <v>Burundi</v>
      </c>
    </row>
    <row r="1021" spans="1:4">
      <c r="A1021" s="18">
        <v>286</v>
      </c>
      <c r="B1021" s="58" t="s">
        <v>290</v>
      </c>
      <c r="C1021" s="62" t="str">
        <f>VLOOKUP(Table4[[#This Row],[iso_code]],iso_code!B:C,2,FALSE)</f>
        <v>CMR</v>
      </c>
      <c r="D1021" s="18" t="str">
        <f>VLOOKUP(Table4[[#This Row],[iso_code]],iso_code!G:H,2,FALSE)</f>
        <v>Cameroon</v>
      </c>
    </row>
    <row r="1022" spans="1:4">
      <c r="A1022" s="18">
        <v>286</v>
      </c>
      <c r="B1022" s="58" t="s">
        <v>1711</v>
      </c>
      <c r="C1022" s="62" t="str">
        <f>VLOOKUP(Table4[[#This Row],[iso_code]],iso_code!B:C,2,FALSE)</f>
        <v>CAF</v>
      </c>
      <c r="D1022" s="18" t="str">
        <f>VLOOKUP(Table4[[#This Row],[iso_code]],iso_code!G:H,2,FALSE)</f>
        <v>Central African Republic (the)</v>
      </c>
    </row>
    <row r="1023" spans="1:4">
      <c r="A1023" s="18">
        <v>286</v>
      </c>
      <c r="B1023" s="58" t="s">
        <v>2282</v>
      </c>
      <c r="C1023" s="62" t="str">
        <f>VLOOKUP(Table4[[#This Row],[iso_code]],iso_code!B:C,2,FALSE)</f>
        <v>TCD</v>
      </c>
      <c r="D1023" s="18" t="str">
        <f>VLOOKUP(Table4[[#This Row],[iso_code]],iso_code!G:H,2,FALSE)</f>
        <v>Chad</v>
      </c>
    </row>
    <row r="1024" spans="1:4">
      <c r="A1024" s="18">
        <v>286</v>
      </c>
      <c r="B1024" s="58" t="s">
        <v>2075</v>
      </c>
      <c r="C1024" s="62" t="str">
        <f>VLOOKUP(Table4[[#This Row],[iso_code]],iso_code!B:C,2,FALSE)</f>
        <v>COD</v>
      </c>
      <c r="D1024" s="18" t="str">
        <f>VLOOKUP(Table4[[#This Row],[iso_code]],iso_code!G:H,2,FALSE)</f>
        <v>Congo (the Democratic Republic of the)</v>
      </c>
    </row>
    <row r="1025" spans="1:4">
      <c r="A1025" s="18">
        <v>286</v>
      </c>
      <c r="B1025" s="58" t="s">
        <v>2285</v>
      </c>
      <c r="C1025" s="62" t="str">
        <f>VLOOKUP(Table4[[#This Row],[iso_code]],iso_code!B:C,2,FALSE)</f>
        <v>DJI</v>
      </c>
      <c r="D1025" s="18" t="str">
        <f>VLOOKUP(Table4[[#This Row],[iso_code]],iso_code!G:H,2,FALSE)</f>
        <v>Djibouti</v>
      </c>
    </row>
    <row r="1026" spans="1:4">
      <c r="A1026" s="18">
        <v>286</v>
      </c>
      <c r="B1026" s="58" t="s">
        <v>873</v>
      </c>
      <c r="C1026" s="62" t="str">
        <f>VLOOKUP(Table4[[#This Row],[iso_code]],iso_code!B:C,2,FALSE)</f>
        <v>EGY</v>
      </c>
      <c r="D1026" s="18" t="str">
        <f>VLOOKUP(Table4[[#This Row],[iso_code]],iso_code!G:H,2,FALSE)</f>
        <v>Egypt</v>
      </c>
    </row>
    <row r="1027" spans="1:4">
      <c r="A1027" s="18">
        <v>286</v>
      </c>
      <c r="B1027" s="58" t="s">
        <v>2286</v>
      </c>
      <c r="C1027" s="62" t="str">
        <f>VLOOKUP(Table4[[#This Row],[iso_code]],iso_code!B:C,2,FALSE)</f>
        <v>GNQ</v>
      </c>
      <c r="D1027" s="18" t="str">
        <f>VLOOKUP(Table4[[#This Row],[iso_code]],iso_code!G:H,2,FALSE)</f>
        <v>Equatorial Guinea</v>
      </c>
    </row>
    <row r="1028" spans="1:4">
      <c r="A1028" s="18">
        <v>286</v>
      </c>
      <c r="B1028" s="58" t="s">
        <v>2287</v>
      </c>
      <c r="C1028" s="62" t="str">
        <f>VLOOKUP(Table4[[#This Row],[iso_code]],iso_code!B:C,2,FALSE)</f>
        <v>ERI</v>
      </c>
      <c r="D1028" s="18" t="str">
        <f>VLOOKUP(Table4[[#This Row],[iso_code]],iso_code!G:H,2,FALSE)</f>
        <v>Eritrea</v>
      </c>
    </row>
    <row r="1029" spans="1:4">
      <c r="A1029" s="18">
        <v>286</v>
      </c>
      <c r="B1029" s="58" t="s">
        <v>199</v>
      </c>
      <c r="C1029" s="62" t="str">
        <f>VLOOKUP(Table4[[#This Row],[iso_code]],iso_code!B:C,2,FALSE)</f>
        <v>ETH</v>
      </c>
      <c r="D1029" s="18" t="str">
        <f>VLOOKUP(Table4[[#This Row],[iso_code]],iso_code!G:H,2,FALSE)</f>
        <v>Ethiopia</v>
      </c>
    </row>
    <row r="1030" spans="1:4">
      <c r="A1030" s="18">
        <v>286</v>
      </c>
      <c r="B1030" s="58" t="s">
        <v>2288</v>
      </c>
      <c r="C1030" s="62" t="str">
        <f>VLOOKUP(Table4[[#This Row],[iso_code]],iso_code!B:C,2,FALSE)</f>
        <v>GAB</v>
      </c>
      <c r="D1030" s="18" t="str">
        <f>VLOOKUP(Table4[[#This Row],[iso_code]],iso_code!G:H,2,FALSE)</f>
        <v>Gabon</v>
      </c>
    </row>
    <row r="1031" spans="1:4">
      <c r="A1031" s="18">
        <v>286</v>
      </c>
      <c r="B1031" s="58" t="s">
        <v>2289</v>
      </c>
      <c r="C1031" s="62" t="str">
        <f>VLOOKUP(Table4[[#This Row],[iso_code]],iso_code!B:C,2,FALSE)</f>
        <v>GMB</v>
      </c>
      <c r="D1031" s="18" t="str">
        <f>VLOOKUP(Table4[[#This Row],[iso_code]],iso_code!G:H,2,FALSE)</f>
        <v>Gambia (the)</v>
      </c>
    </row>
    <row r="1032" spans="1:4">
      <c r="A1032" s="18">
        <v>286</v>
      </c>
      <c r="B1032" s="58" t="s">
        <v>255</v>
      </c>
      <c r="C1032" s="62" t="str">
        <f>VLOOKUP(Table4[[#This Row],[iso_code]],iso_code!B:C,2,FALSE)</f>
        <v>GHA</v>
      </c>
      <c r="D1032" s="18" t="str">
        <f>VLOOKUP(Table4[[#This Row],[iso_code]],iso_code!G:H,2,FALSE)</f>
        <v>Ghana</v>
      </c>
    </row>
    <row r="1033" spans="1:4">
      <c r="A1033" s="18">
        <v>286</v>
      </c>
      <c r="B1033" s="58" t="s">
        <v>2290</v>
      </c>
      <c r="C1033" s="62" t="str">
        <f>VLOOKUP(Table4[[#This Row],[iso_code]],iso_code!B:C,2,FALSE)</f>
        <v>GIN</v>
      </c>
      <c r="D1033" s="18" t="str">
        <f>VLOOKUP(Table4[[#This Row],[iso_code]],iso_code!G:H,2,FALSE)</f>
        <v>Guinea</v>
      </c>
    </row>
    <row r="1034" spans="1:4">
      <c r="A1034" s="18">
        <v>286</v>
      </c>
      <c r="B1034" s="58" t="s">
        <v>2291</v>
      </c>
      <c r="C1034" s="62" t="str">
        <f>VLOOKUP(Table4[[#This Row],[iso_code]],iso_code!B:C,2,FALSE)</f>
        <v>GNB</v>
      </c>
      <c r="D1034" s="18" t="str">
        <f>VLOOKUP(Table4[[#This Row],[iso_code]],iso_code!G:H,2,FALSE)</f>
        <v>Guinea-Bissau</v>
      </c>
    </row>
    <row r="1035" spans="1:4">
      <c r="A1035" s="18">
        <v>286</v>
      </c>
      <c r="B1035" s="58" t="s">
        <v>2292</v>
      </c>
      <c r="C1035" s="62" t="str">
        <f>VLOOKUP(Table4[[#This Row],[iso_code]],iso_code!B:C,2,FALSE)</f>
        <v>CIV</v>
      </c>
      <c r="D1035" s="18" t="str">
        <f>VLOOKUP(Table4[[#This Row],[iso_code]],iso_code!G:H,2,FALSE)</f>
        <v>Côte d'Ivoire</v>
      </c>
    </row>
    <row r="1036" spans="1:4">
      <c r="A1036" s="18">
        <v>286</v>
      </c>
      <c r="B1036" s="58" t="s">
        <v>433</v>
      </c>
      <c r="C1036" s="62" t="str">
        <f>VLOOKUP(Table4[[#This Row],[iso_code]],iso_code!B:C,2,FALSE)</f>
        <v>KEN</v>
      </c>
      <c r="D1036" s="18" t="str">
        <f>VLOOKUP(Table4[[#This Row],[iso_code]],iso_code!G:H,2,FALSE)</f>
        <v>Kenya</v>
      </c>
    </row>
    <row r="1037" spans="1:4">
      <c r="A1037" s="18">
        <v>286</v>
      </c>
      <c r="B1037" s="58" t="s">
        <v>2293</v>
      </c>
      <c r="C1037" s="62" t="str">
        <f>VLOOKUP(Table4[[#This Row],[iso_code]],iso_code!B:C,2,FALSE)</f>
        <v>LSO</v>
      </c>
      <c r="D1037" s="18" t="str">
        <f>VLOOKUP(Table4[[#This Row],[iso_code]],iso_code!G:H,2,FALSE)</f>
        <v>Lesotho</v>
      </c>
    </row>
    <row r="1038" spans="1:4">
      <c r="A1038" s="18">
        <v>286</v>
      </c>
      <c r="B1038" s="58" t="s">
        <v>2294</v>
      </c>
      <c r="C1038" s="62" t="str">
        <f>VLOOKUP(Table4[[#This Row],[iso_code]],iso_code!B:C,2,FALSE)</f>
        <v>LBR</v>
      </c>
      <c r="D1038" s="18" t="str">
        <f>VLOOKUP(Table4[[#This Row],[iso_code]],iso_code!G:H,2,FALSE)</f>
        <v>Liberia</v>
      </c>
    </row>
    <row r="1039" spans="1:4">
      <c r="A1039" s="18">
        <v>286</v>
      </c>
      <c r="B1039" s="58" t="s">
        <v>2043</v>
      </c>
      <c r="C1039" s="62" t="str">
        <f>VLOOKUP(Table4[[#This Row],[iso_code]],iso_code!B:C,2,FALSE)</f>
        <v>LBY</v>
      </c>
      <c r="D1039" s="18" t="str">
        <f>VLOOKUP(Table4[[#This Row],[iso_code]],iso_code!G:H,2,FALSE)</f>
        <v>Libya</v>
      </c>
    </row>
    <row r="1040" spans="1:4">
      <c r="A1040" s="18">
        <v>286</v>
      </c>
      <c r="B1040" s="58" t="s">
        <v>2295</v>
      </c>
      <c r="C1040" s="62" t="str">
        <f>VLOOKUP(Table4[[#This Row],[iso_code]],iso_code!B:C,2,FALSE)</f>
        <v>MDG</v>
      </c>
      <c r="D1040" s="18" t="str">
        <f>VLOOKUP(Table4[[#This Row],[iso_code]],iso_code!G:H,2,FALSE)</f>
        <v>Madagascar</v>
      </c>
    </row>
    <row r="1041" spans="1:4">
      <c r="A1041" s="18">
        <v>286</v>
      </c>
      <c r="B1041" s="58" t="s">
        <v>1190</v>
      </c>
      <c r="C1041" s="62" t="str">
        <f>VLOOKUP(Table4[[#This Row],[iso_code]],iso_code!B:C,2,FALSE)</f>
        <v>MWI</v>
      </c>
      <c r="D1041" s="18" t="str">
        <f>VLOOKUP(Table4[[#This Row],[iso_code]],iso_code!G:H,2,FALSE)</f>
        <v>Malawi</v>
      </c>
    </row>
    <row r="1042" spans="1:4">
      <c r="A1042" s="18">
        <v>286</v>
      </c>
      <c r="B1042" s="58" t="s">
        <v>2296</v>
      </c>
      <c r="C1042" s="62" t="str">
        <f>VLOOKUP(Table4[[#This Row],[iso_code]],iso_code!B:C,2,FALSE)</f>
        <v>MLI</v>
      </c>
      <c r="D1042" s="18" t="str">
        <f>VLOOKUP(Table4[[#This Row],[iso_code]],iso_code!G:H,2,FALSE)</f>
        <v>Mali</v>
      </c>
    </row>
    <row r="1043" spans="1:4">
      <c r="A1043" s="18">
        <v>286</v>
      </c>
      <c r="B1043" s="58" t="s">
        <v>2161</v>
      </c>
      <c r="C1043" s="62" t="str">
        <f>VLOOKUP(Table4[[#This Row],[iso_code]],iso_code!B:C,2,FALSE)</f>
        <v>MRT</v>
      </c>
      <c r="D1043" s="18" t="str">
        <f>VLOOKUP(Table4[[#This Row],[iso_code]],iso_code!G:H,2,FALSE)</f>
        <v>Mauritania</v>
      </c>
    </row>
    <row r="1044" spans="1:4">
      <c r="A1044" s="18">
        <v>286</v>
      </c>
      <c r="B1044" s="58" t="s">
        <v>518</v>
      </c>
      <c r="C1044" s="62" t="str">
        <f>VLOOKUP(Table4[[#This Row],[iso_code]],iso_code!B:C,2,FALSE)</f>
        <v>MAR</v>
      </c>
      <c r="D1044" s="18" t="str">
        <f>VLOOKUP(Table4[[#This Row],[iso_code]],iso_code!G:H,2,FALSE)</f>
        <v>Morocco</v>
      </c>
    </row>
    <row r="1045" spans="1:4">
      <c r="A1045" s="18">
        <v>286</v>
      </c>
      <c r="B1045" s="58" t="s">
        <v>1496</v>
      </c>
      <c r="C1045" s="62" t="str">
        <f>VLOOKUP(Table4[[#This Row],[iso_code]],iso_code!B:C,2,FALSE)</f>
        <v>MOZ</v>
      </c>
      <c r="D1045" s="18" t="str">
        <f>VLOOKUP(Table4[[#This Row],[iso_code]],iso_code!G:H,2,FALSE)</f>
        <v>Mozambique</v>
      </c>
    </row>
    <row r="1046" spans="1:4">
      <c r="A1046" s="18">
        <v>286</v>
      </c>
      <c r="B1046" s="58" t="s">
        <v>2121</v>
      </c>
      <c r="C1046" s="62" t="str">
        <f>VLOOKUP(Table4[[#This Row],[iso_code]],iso_code!B:C,2,FALSE)</f>
        <v>NAM</v>
      </c>
      <c r="D1046" s="18" t="str">
        <f>VLOOKUP(Table4[[#This Row],[iso_code]],iso_code!G:H,2,FALSE)</f>
        <v>Namibia</v>
      </c>
    </row>
    <row r="1047" spans="1:4">
      <c r="A1047" s="18">
        <v>286</v>
      </c>
      <c r="B1047" s="58" t="s">
        <v>1030</v>
      </c>
      <c r="C1047" s="62" t="str">
        <f>VLOOKUP(Table4[[#This Row],[iso_code]],iso_code!B:C,2,FALSE)</f>
        <v>NER</v>
      </c>
      <c r="D1047" s="18" t="str">
        <f>VLOOKUP(Table4[[#This Row],[iso_code]],iso_code!G:H,2,FALSE)</f>
        <v>Niger (the)</v>
      </c>
    </row>
    <row r="1048" spans="1:4">
      <c r="A1048" s="18">
        <v>286</v>
      </c>
      <c r="B1048" s="58" t="s">
        <v>1263</v>
      </c>
      <c r="C1048" s="62" t="str">
        <f>VLOOKUP(Table4[[#This Row],[iso_code]],iso_code!B:C,2,FALSE)</f>
        <v>NGA</v>
      </c>
      <c r="D1048" s="18" t="str">
        <f>VLOOKUP(Table4[[#This Row],[iso_code]],iso_code!G:H,2,FALSE)</f>
        <v>Nigeria</v>
      </c>
    </row>
    <row r="1049" spans="1:4">
      <c r="A1049" s="18">
        <v>286</v>
      </c>
      <c r="B1049" s="58" t="s">
        <v>2284</v>
      </c>
      <c r="C1049" s="62" t="str">
        <f>VLOOKUP(Table4[[#This Row],[iso_code]],iso_code!B:C,2,FALSE)</f>
        <v>COG</v>
      </c>
      <c r="D1049" s="18" t="str">
        <f>VLOOKUP(Table4[[#This Row],[iso_code]],iso_code!G:H,2,FALSE)</f>
        <v>Congo (the)</v>
      </c>
    </row>
    <row r="1050" spans="1:4">
      <c r="A1050" s="18">
        <v>286</v>
      </c>
      <c r="B1050" s="58" t="s">
        <v>2297</v>
      </c>
      <c r="C1050" s="62" t="str">
        <f>VLOOKUP(Table4[[#This Row],[iso_code]],iso_code!B:C,2,FALSE)</f>
        <v>RWA</v>
      </c>
      <c r="D1050" s="18" t="str">
        <f>VLOOKUP(Table4[[#This Row],[iso_code]],iso_code!G:H,2,FALSE)</f>
        <v>Rwanda</v>
      </c>
    </row>
    <row r="1051" spans="1:4">
      <c r="A1051" s="18">
        <v>286</v>
      </c>
      <c r="B1051" s="58" t="s">
        <v>1736</v>
      </c>
      <c r="C1051" s="62" t="str">
        <f>VLOOKUP(Table4[[#This Row],[iso_code]],iso_code!B:C,2,FALSE)</f>
        <v>SEN</v>
      </c>
      <c r="D1051" s="18" t="str">
        <f>VLOOKUP(Table4[[#This Row],[iso_code]],iso_code!G:H,2,FALSE)</f>
        <v>Senegal</v>
      </c>
    </row>
    <row r="1052" spans="1:4">
      <c r="A1052" s="18">
        <v>286</v>
      </c>
      <c r="B1052" s="58" t="s">
        <v>2145</v>
      </c>
      <c r="C1052" s="62" t="str">
        <f>VLOOKUP(Table4[[#This Row],[iso_code]],iso_code!B:C,2,FALSE)</f>
        <v>SLE</v>
      </c>
      <c r="D1052" s="18" t="str">
        <f>VLOOKUP(Table4[[#This Row],[iso_code]],iso_code!G:H,2,FALSE)</f>
        <v>Sierra Leone</v>
      </c>
    </row>
    <row r="1053" spans="1:4">
      <c r="A1053" s="18">
        <v>286</v>
      </c>
      <c r="B1053" s="58" t="s">
        <v>2300</v>
      </c>
      <c r="C1053" s="62" t="str">
        <f>VLOOKUP(Table4[[#This Row],[iso_code]],iso_code!B:C,2,FALSE)</f>
        <v>SOM</v>
      </c>
      <c r="D1053" s="18" t="str">
        <f>VLOOKUP(Table4[[#This Row],[iso_code]],iso_code!G:H,2,FALSE)</f>
        <v>Somalia</v>
      </c>
    </row>
    <row r="1054" spans="1:4">
      <c r="A1054" s="18">
        <v>286</v>
      </c>
      <c r="B1054" s="58" t="s">
        <v>617</v>
      </c>
      <c r="C1054" s="62" t="str">
        <f>VLOOKUP(Table4[[#This Row],[iso_code]],iso_code!B:C,2,FALSE)</f>
        <v>ZAF</v>
      </c>
      <c r="D1054" s="18" t="str">
        <f>VLOOKUP(Table4[[#This Row],[iso_code]],iso_code!G:H,2,FALSE)</f>
        <v>South Africa</v>
      </c>
    </row>
    <row r="1055" spans="1:4">
      <c r="A1055" s="18">
        <v>286</v>
      </c>
      <c r="B1055" s="58" t="s">
        <v>2302</v>
      </c>
      <c r="C1055" s="62" t="str">
        <f>VLOOKUP(Table4[[#This Row],[iso_code]],iso_code!B:C,2,FALSE)</f>
        <v>SDN</v>
      </c>
      <c r="D1055" s="18" t="str">
        <f>VLOOKUP(Table4[[#This Row],[iso_code]],iso_code!G:H,2,FALSE)</f>
        <v>Sudan (the)</v>
      </c>
    </row>
    <row r="1056" spans="1:4">
      <c r="A1056" s="18">
        <v>286</v>
      </c>
      <c r="B1056" s="58" t="s">
        <v>2303</v>
      </c>
      <c r="C1056" s="62" t="str">
        <f>VLOOKUP(Table4[[#This Row],[iso_code]],iso_code!B:C,2,FALSE)</f>
        <v>SWZ</v>
      </c>
      <c r="D1056" s="18" t="str">
        <f>VLOOKUP(Table4[[#This Row],[iso_code]],iso_code!G:H,2,FALSE)</f>
        <v>Eswatini</v>
      </c>
    </row>
    <row r="1057" spans="1:4">
      <c r="A1057" s="18">
        <v>286</v>
      </c>
      <c r="B1057" s="58" t="s">
        <v>2067</v>
      </c>
      <c r="C1057" s="62" t="str">
        <f>VLOOKUP(Table4[[#This Row],[iso_code]],iso_code!B:C,2,FALSE)</f>
        <v>TGO</v>
      </c>
      <c r="D1057" s="18" t="str">
        <f>VLOOKUP(Table4[[#This Row],[iso_code]],iso_code!G:H,2,FALSE)</f>
        <v>Togo</v>
      </c>
    </row>
    <row r="1058" spans="1:4">
      <c r="A1058" s="18">
        <v>286</v>
      </c>
      <c r="B1058" s="58" t="s">
        <v>977</v>
      </c>
      <c r="C1058" s="62" t="str">
        <f>VLOOKUP(Table4[[#This Row],[iso_code]],iso_code!B:C,2,FALSE)</f>
        <v>TUN</v>
      </c>
      <c r="D1058" s="18" t="str">
        <f>VLOOKUP(Table4[[#This Row],[iso_code]],iso_code!G:H,2,FALSE)</f>
        <v>Tunisia</v>
      </c>
    </row>
    <row r="1059" spans="1:4">
      <c r="A1059" s="18">
        <v>286</v>
      </c>
      <c r="B1059" s="58" t="s">
        <v>1508</v>
      </c>
      <c r="C1059" s="62" t="str">
        <f>VLOOKUP(Table4[[#This Row],[iso_code]],iso_code!B:C,2,FALSE)</f>
        <v>UGA</v>
      </c>
      <c r="D1059" s="18" t="str">
        <f>VLOOKUP(Table4[[#This Row],[iso_code]],iso_code!G:H,2,FALSE)</f>
        <v>Uganda</v>
      </c>
    </row>
    <row r="1060" spans="1:4">
      <c r="A1060" s="18">
        <v>286</v>
      </c>
      <c r="B1060" s="58" t="s">
        <v>883</v>
      </c>
      <c r="C1060" s="62" t="str">
        <f>VLOOKUP(Table4[[#This Row],[iso_code]],iso_code!B:C,2,FALSE)</f>
        <v>TZA</v>
      </c>
      <c r="D1060" s="18" t="str">
        <f>VLOOKUP(Table4[[#This Row],[iso_code]],iso_code!G:H,2,FALSE)</f>
        <v>Tanzania, United Republic of</v>
      </c>
    </row>
    <row r="1061" spans="1:4">
      <c r="A1061" s="18">
        <v>286</v>
      </c>
      <c r="B1061" s="58" t="s">
        <v>757</v>
      </c>
      <c r="C1061" s="62" t="str">
        <f>VLOOKUP(Table4[[#This Row],[iso_code]],iso_code!B:C,2,FALSE)</f>
        <v>ZMB</v>
      </c>
      <c r="D1061" s="18" t="str">
        <f>VLOOKUP(Table4[[#This Row],[iso_code]],iso_code!G:H,2,FALSE)</f>
        <v>Zambia</v>
      </c>
    </row>
    <row r="1062" spans="1:4">
      <c r="A1062" s="18">
        <v>286</v>
      </c>
      <c r="B1062" s="58" t="s">
        <v>2304</v>
      </c>
      <c r="C1062" s="62" t="str">
        <f>VLOOKUP(Table4[[#This Row],[iso_code]],iso_code!B:C,2,FALSE)</f>
        <v>ZWE</v>
      </c>
      <c r="D1062" s="18" t="str">
        <f>VLOOKUP(Table4[[#This Row],[iso_code]],iso_code!G:H,2,FALSE)</f>
        <v>Zimbabwe</v>
      </c>
    </row>
    <row r="1063" spans="1:4">
      <c r="C1063" s="62" t="e">
        <f>VLOOKUP(Table4[[#This Row],[iso_code]],iso_code!B:C,2,FALSE)</f>
        <v>#N/A</v>
      </c>
      <c r="D1063" s="18" t="e">
        <f>VLOOKUP(Table4[[#This Row],[iso_code]],iso_code!G:H,2,FALSE)</f>
        <v>#N/A</v>
      </c>
    </row>
    <row r="1064" spans="1:4">
      <c r="C1064" s="62" t="e">
        <f>VLOOKUP(Table4[[#This Row],[iso_code]],iso_code!B:C,2,FALSE)</f>
        <v>#N/A</v>
      </c>
      <c r="D1064" s="18" t="e">
        <f>VLOOKUP(Table4[[#This Row],[iso_code]],iso_code!G:H,2,FALSE)</f>
        <v>#N/A</v>
      </c>
    </row>
    <row r="1065" spans="1:4">
      <c r="C1065" s="62" t="e">
        <f>VLOOKUP(Table4[[#This Row],[iso_code]],iso_code!B:C,2,FALSE)</f>
        <v>#N/A</v>
      </c>
      <c r="D1065" s="18" t="e">
        <f>VLOOKUP(Table4[[#This Row],[iso_code]],iso_code!G:H,2,FALSE)</f>
        <v>#N/A</v>
      </c>
    </row>
    <row r="1066" spans="1:4">
      <c r="C1066" s="62" t="e">
        <f>VLOOKUP(Table4[[#This Row],[iso_code]],iso_code!B:C,2,FALSE)</f>
        <v>#N/A</v>
      </c>
      <c r="D1066" s="18" t="e">
        <f>VLOOKUP(Table4[[#This Row],[iso_code]],iso_code!G:H,2,FALSE)</f>
        <v>#N/A</v>
      </c>
    </row>
    <row r="1067" spans="1:4">
      <c r="C1067" s="62" t="e">
        <f>VLOOKUP(Table4[[#This Row],[iso_code]],iso_code!B:C,2,FALSE)</f>
        <v>#N/A</v>
      </c>
      <c r="D1067" s="18" t="e">
        <f>VLOOKUP(Table4[[#This Row],[iso_code]],iso_code!G:H,2,FALSE)</f>
        <v>#N/A</v>
      </c>
    </row>
    <row r="1068" spans="1:4">
      <c r="C1068" s="62" t="e">
        <f>VLOOKUP(Table4[[#This Row],[iso_code]],iso_code!B:C,2,FALSE)</f>
        <v>#N/A</v>
      </c>
      <c r="D1068" s="18" t="e">
        <f>VLOOKUP(Table4[[#This Row],[iso_code]],iso_code!G:H,2,FALSE)</f>
        <v>#N/A</v>
      </c>
    </row>
    <row r="1069" spans="1:4">
      <c r="C1069" s="62" t="e">
        <f>VLOOKUP(Table4[[#This Row],[iso_code]],iso_code!B:C,2,FALSE)</f>
        <v>#N/A</v>
      </c>
      <c r="D1069" s="18" t="e">
        <f>VLOOKUP(Table4[[#This Row],[iso_code]],iso_code!G:H,2,FALSE)</f>
        <v>#N/A</v>
      </c>
    </row>
    <row r="1070" spans="1:4">
      <c r="C1070" s="62" t="e">
        <f>VLOOKUP(Table4[[#This Row],[iso_code]],iso_code!B:C,2,FALSE)</f>
        <v>#N/A</v>
      </c>
      <c r="D1070" s="18" t="e">
        <f>VLOOKUP(Table4[[#This Row],[iso_code]],iso_code!G:H,2,FALSE)</f>
        <v>#N/A</v>
      </c>
    </row>
    <row r="1071" spans="1:4">
      <c r="C1071" s="62" t="e">
        <f>VLOOKUP(Table4[[#This Row],[iso_code]],iso_code!B:C,2,FALSE)</f>
        <v>#N/A</v>
      </c>
      <c r="D1071" s="18" t="e">
        <f>VLOOKUP(Table4[[#This Row],[iso_code]],iso_code!G:H,2,FALSE)</f>
        <v>#N/A</v>
      </c>
    </row>
    <row r="1072" spans="1:4">
      <c r="C1072" s="62" t="e">
        <f>VLOOKUP(Table4[[#This Row],[iso_code]],iso_code!B:C,2,FALSE)</f>
        <v>#N/A</v>
      </c>
      <c r="D1072" s="18" t="e">
        <f>VLOOKUP(Table4[[#This Row],[iso_code]],iso_code!G:H,2,FALSE)</f>
        <v>#N/A</v>
      </c>
    </row>
    <row r="1073" spans="3:4">
      <c r="C1073" s="62" t="e">
        <f>VLOOKUP(Table4[[#This Row],[iso_code]],iso_code!B:C,2,FALSE)</f>
        <v>#N/A</v>
      </c>
      <c r="D1073" s="18" t="e">
        <f>VLOOKUP(Table4[[#This Row],[iso_code]],iso_code!G:H,2,FALSE)</f>
        <v>#N/A</v>
      </c>
    </row>
    <row r="1074" spans="3:4">
      <c r="C1074" s="62" t="e">
        <f>VLOOKUP(Table4[[#This Row],[iso_code]],iso_code!B:C,2,FALSE)</f>
        <v>#N/A</v>
      </c>
      <c r="D1074" s="18" t="e">
        <f>VLOOKUP(Table4[[#This Row],[iso_code]],iso_code!G:H,2,FALSE)</f>
        <v>#N/A</v>
      </c>
    </row>
    <row r="1075" spans="3:4">
      <c r="C1075" s="62" t="e">
        <f>VLOOKUP(Table4[[#This Row],[iso_code]],iso_code!B:C,2,FALSE)</f>
        <v>#N/A</v>
      </c>
      <c r="D1075" s="18" t="e">
        <f>VLOOKUP(Table4[[#This Row],[iso_code]],iso_code!G:H,2,FALSE)</f>
        <v>#N/A</v>
      </c>
    </row>
    <row r="1076" spans="3:4">
      <c r="C1076" s="62" t="e">
        <f>VLOOKUP(Table4[[#This Row],[iso_code]],iso_code!B:C,2,FALSE)</f>
        <v>#N/A</v>
      </c>
      <c r="D1076" s="18" t="e">
        <f>VLOOKUP(Table4[[#This Row],[iso_code]],iso_code!G:H,2,FALSE)</f>
        <v>#N/A</v>
      </c>
    </row>
    <row r="1077" spans="3:4">
      <c r="C1077" s="62" t="e">
        <f>VLOOKUP(Table4[[#This Row],[iso_code]],iso_code!B:C,2,FALSE)</f>
        <v>#N/A</v>
      </c>
      <c r="D1077" s="18" t="e">
        <f>VLOOKUP(Table4[[#This Row],[iso_code]],iso_code!G:H,2,FALSE)</f>
        <v>#N/A</v>
      </c>
    </row>
    <row r="1078" spans="3:4">
      <c r="C1078" s="62" t="e">
        <f>VLOOKUP(Table4[[#This Row],[iso_code]],iso_code!B:C,2,FALSE)</f>
        <v>#N/A</v>
      </c>
      <c r="D1078" s="18" t="e">
        <f>VLOOKUP(Table4[[#This Row],[iso_code]],iso_code!G:H,2,FALSE)</f>
        <v>#N/A</v>
      </c>
    </row>
    <row r="1079" spans="3:4">
      <c r="C1079" s="62" t="e">
        <f>VLOOKUP(Table4[[#This Row],[iso_code]],iso_code!B:C,2,FALSE)</f>
        <v>#N/A</v>
      </c>
      <c r="D1079" s="18" t="e">
        <f>VLOOKUP(Table4[[#This Row],[iso_code]],iso_code!G:H,2,FALSE)</f>
        <v>#N/A</v>
      </c>
    </row>
    <row r="1080" spans="3:4">
      <c r="C1080" s="62" t="e">
        <f>VLOOKUP(Table4[[#This Row],[iso_code]],iso_code!B:C,2,FALSE)</f>
        <v>#N/A</v>
      </c>
      <c r="D1080" s="18" t="e">
        <f>VLOOKUP(Table4[[#This Row],[iso_code]],iso_code!G:H,2,FALSE)</f>
        <v>#N/A</v>
      </c>
    </row>
    <row r="1081" spans="3:4">
      <c r="C1081" s="62" t="e">
        <f>VLOOKUP(Table4[[#This Row],[iso_code]],iso_code!B:C,2,FALSE)</f>
        <v>#N/A</v>
      </c>
      <c r="D1081" s="18" t="e">
        <f>VLOOKUP(Table4[[#This Row],[iso_code]],iso_code!G:H,2,FALSE)</f>
        <v>#N/A</v>
      </c>
    </row>
    <row r="1082" spans="3:4">
      <c r="C1082" s="62" t="e">
        <f>VLOOKUP(Table4[[#This Row],[iso_code]],iso_code!B:C,2,FALSE)</f>
        <v>#N/A</v>
      </c>
      <c r="D1082" s="18" t="e">
        <f>VLOOKUP(Table4[[#This Row],[iso_code]],iso_code!G:H,2,FALSE)</f>
        <v>#N/A</v>
      </c>
    </row>
    <row r="1083" spans="3:4">
      <c r="C1083" s="62" t="e">
        <f>VLOOKUP(Table4[[#This Row],[iso_code]],iso_code!B:C,2,FALSE)</f>
        <v>#N/A</v>
      </c>
      <c r="D1083" s="18" t="e">
        <f>VLOOKUP(Table4[[#This Row],[iso_code]],iso_code!G:H,2,FALSE)</f>
        <v>#N/A</v>
      </c>
    </row>
    <row r="1084" spans="3:4">
      <c r="C1084" s="62" t="e">
        <f>VLOOKUP(Table4[[#This Row],[iso_code]],iso_code!B:C,2,FALSE)</f>
        <v>#N/A</v>
      </c>
      <c r="D1084" s="18" t="e">
        <f>VLOOKUP(Table4[[#This Row],[iso_code]],iso_code!G:H,2,FALSE)</f>
        <v>#N/A</v>
      </c>
    </row>
    <row r="1085" spans="3:4">
      <c r="C1085" s="62" t="e">
        <f>VLOOKUP(Table4[[#This Row],[iso_code]],iso_code!B:C,2,FALSE)</f>
        <v>#N/A</v>
      </c>
      <c r="D1085" s="18" t="e">
        <f>VLOOKUP(Table4[[#This Row],[iso_code]],iso_code!G:H,2,FALSE)</f>
        <v>#N/A</v>
      </c>
    </row>
    <row r="1086" spans="3:4">
      <c r="C1086" s="62" t="e">
        <f>VLOOKUP(Table4[[#This Row],[iso_code]],iso_code!B:C,2,FALSE)</f>
        <v>#N/A</v>
      </c>
      <c r="D1086" s="18" t="e">
        <f>VLOOKUP(Table4[[#This Row],[iso_code]],iso_code!G:H,2,FALSE)</f>
        <v>#N/A</v>
      </c>
    </row>
    <row r="1087" spans="3:4">
      <c r="C1087" s="62" t="e">
        <f>VLOOKUP(Table4[[#This Row],[iso_code]],iso_code!B:C,2,FALSE)</f>
        <v>#N/A</v>
      </c>
      <c r="D1087" s="18" t="e">
        <f>VLOOKUP(Table4[[#This Row],[iso_code]],iso_code!G:H,2,FALSE)</f>
        <v>#N/A</v>
      </c>
    </row>
    <row r="1088" spans="3:4">
      <c r="C1088" s="62" t="e">
        <f>VLOOKUP(Table4[[#This Row],[iso_code]],iso_code!B:C,2,FALSE)</f>
        <v>#N/A</v>
      </c>
      <c r="D1088" s="18" t="e">
        <f>VLOOKUP(Table4[[#This Row],[iso_code]],iso_code!G:H,2,FALSE)</f>
        <v>#N/A</v>
      </c>
    </row>
    <row r="1089" spans="3:4">
      <c r="C1089" s="62" t="e">
        <f>VLOOKUP(Table4[[#This Row],[iso_code]],iso_code!B:C,2,FALSE)</f>
        <v>#N/A</v>
      </c>
      <c r="D1089" s="18" t="e">
        <f>VLOOKUP(Table4[[#This Row],[iso_code]],iso_code!G:H,2,FALSE)</f>
        <v>#N/A</v>
      </c>
    </row>
    <row r="1090" spans="3:4">
      <c r="C1090" s="62" t="e">
        <f>VLOOKUP(Table4[[#This Row],[iso_code]],iso_code!B:C,2,FALSE)</f>
        <v>#N/A</v>
      </c>
      <c r="D1090" s="18" t="e">
        <f>VLOOKUP(Table4[[#This Row],[iso_code]],iso_code!G:H,2,FALSE)</f>
        <v>#N/A</v>
      </c>
    </row>
    <row r="1091" spans="3:4">
      <c r="C1091" s="62" t="e">
        <f>VLOOKUP(Table4[[#This Row],[iso_code]],iso_code!B:C,2,FALSE)</f>
        <v>#N/A</v>
      </c>
      <c r="D1091" s="18" t="e">
        <f>VLOOKUP(Table4[[#This Row],[iso_code]],iso_code!G:H,2,FALSE)</f>
        <v>#N/A</v>
      </c>
    </row>
    <row r="1092" spans="3:4">
      <c r="C1092" s="62" t="e">
        <f>VLOOKUP(Table4[[#This Row],[iso_code]],iso_code!B:C,2,FALSE)</f>
        <v>#N/A</v>
      </c>
      <c r="D1092" s="18" t="e">
        <f>VLOOKUP(Table4[[#This Row],[iso_code]],iso_code!G:H,2,FALSE)</f>
        <v>#N/A</v>
      </c>
    </row>
    <row r="1093" spans="3:4">
      <c r="C1093" s="62" t="e">
        <f>VLOOKUP(Table4[[#This Row],[iso_code]],iso_code!B:C,2,FALSE)</f>
        <v>#N/A</v>
      </c>
      <c r="D1093" s="18" t="e">
        <f>VLOOKUP(Table4[[#This Row],[iso_code]],iso_code!G:H,2,FALSE)</f>
        <v>#N/A</v>
      </c>
    </row>
    <row r="1094" spans="3:4">
      <c r="C1094" s="62" t="e">
        <f>VLOOKUP(Table4[[#This Row],[iso_code]],iso_code!B:C,2,FALSE)</f>
        <v>#N/A</v>
      </c>
      <c r="D1094" s="18" t="e">
        <f>VLOOKUP(Table4[[#This Row],[iso_code]],iso_code!G:H,2,FALSE)</f>
        <v>#N/A</v>
      </c>
    </row>
    <row r="1095" spans="3:4">
      <c r="C1095" s="62" t="e">
        <f>VLOOKUP(Table4[[#This Row],[iso_code]],iso_code!B:C,2,FALSE)</f>
        <v>#N/A</v>
      </c>
      <c r="D1095" s="18" t="e">
        <f>VLOOKUP(Table4[[#This Row],[iso_code]],iso_code!G:H,2,FALSE)</f>
        <v>#N/A</v>
      </c>
    </row>
    <row r="1096" spans="3:4">
      <c r="C1096" s="62" t="e">
        <f>VLOOKUP(Table4[[#This Row],[iso_code]],iso_code!B:C,2,FALSE)</f>
        <v>#N/A</v>
      </c>
      <c r="D1096" s="18" t="e">
        <f>VLOOKUP(Table4[[#This Row],[iso_code]],iso_code!G:H,2,FALSE)</f>
        <v>#N/A</v>
      </c>
    </row>
    <row r="1097" spans="3:4">
      <c r="C1097" s="62" t="e">
        <f>VLOOKUP(Table4[[#This Row],[iso_code]],iso_code!B:C,2,FALSE)</f>
        <v>#N/A</v>
      </c>
      <c r="D1097" s="18" t="e">
        <f>VLOOKUP(Table4[[#This Row],[iso_code]],iso_code!G:H,2,FALSE)</f>
        <v>#N/A</v>
      </c>
    </row>
    <row r="1098" spans="3:4">
      <c r="C1098" s="62" t="e">
        <f>VLOOKUP(Table4[[#This Row],[iso_code]],iso_code!B:C,2,FALSE)</f>
        <v>#N/A</v>
      </c>
      <c r="D1098" s="18" t="e">
        <f>VLOOKUP(Table4[[#This Row],[iso_code]],iso_code!G:H,2,FALSE)</f>
        <v>#N/A</v>
      </c>
    </row>
    <row r="1099" spans="3:4">
      <c r="C1099" s="62" t="e">
        <f>VLOOKUP(Table4[[#This Row],[iso_code]],iso_code!B:C,2,FALSE)</f>
        <v>#N/A</v>
      </c>
      <c r="D1099" s="18" t="e">
        <f>VLOOKUP(Table4[[#This Row],[iso_code]],iso_code!G:H,2,FALSE)</f>
        <v>#N/A</v>
      </c>
    </row>
    <row r="1100" spans="3:4">
      <c r="C1100" s="62" t="e">
        <f>VLOOKUP(Table4[[#This Row],[iso_code]],iso_code!B:C,2,FALSE)</f>
        <v>#N/A</v>
      </c>
      <c r="D1100" s="18" t="e">
        <f>VLOOKUP(Table4[[#This Row],[iso_code]],iso_code!G:H,2,FALSE)</f>
        <v>#N/A</v>
      </c>
    </row>
    <row r="1101" spans="3:4">
      <c r="C1101" s="62" t="e">
        <f>VLOOKUP(Table4[[#This Row],[iso_code]],iso_code!B:C,2,FALSE)</f>
        <v>#N/A</v>
      </c>
      <c r="D1101" s="18" t="e">
        <f>VLOOKUP(Table4[[#This Row],[iso_code]],iso_code!G:H,2,FALSE)</f>
        <v>#N/A</v>
      </c>
    </row>
    <row r="1102" spans="3:4">
      <c r="C1102" s="62" t="e">
        <f>VLOOKUP(Table4[[#This Row],[iso_code]],iso_code!B:C,2,FALSE)</f>
        <v>#N/A</v>
      </c>
      <c r="D1102" s="18" t="e">
        <f>VLOOKUP(Table4[[#This Row],[iso_code]],iso_code!G:H,2,FALSE)</f>
        <v>#N/A</v>
      </c>
    </row>
    <row r="1103" spans="3:4">
      <c r="C1103" s="62" t="e">
        <f>VLOOKUP(Table4[[#This Row],[iso_code]],iso_code!B:C,2,FALSE)</f>
        <v>#N/A</v>
      </c>
      <c r="D1103" s="18" t="e">
        <f>VLOOKUP(Table4[[#This Row],[iso_code]],iso_code!G:H,2,FALSE)</f>
        <v>#N/A</v>
      </c>
    </row>
    <row r="1104" spans="3:4">
      <c r="C1104" s="62" t="e">
        <f>VLOOKUP(Table4[[#This Row],[iso_code]],iso_code!B:C,2,FALSE)</f>
        <v>#N/A</v>
      </c>
      <c r="D1104" s="18" t="e">
        <f>VLOOKUP(Table4[[#This Row],[iso_code]],iso_code!G:H,2,FALSE)</f>
        <v>#N/A</v>
      </c>
    </row>
    <row r="1105" spans="3:4">
      <c r="C1105" s="62" t="e">
        <f>VLOOKUP(Table4[[#This Row],[iso_code]],iso_code!B:C,2,FALSE)</f>
        <v>#N/A</v>
      </c>
      <c r="D1105" s="18" t="e">
        <f>VLOOKUP(Table4[[#This Row],[iso_code]],iso_code!G:H,2,FALSE)</f>
        <v>#N/A</v>
      </c>
    </row>
    <row r="1106" spans="3:4">
      <c r="C1106" s="62" t="e">
        <f>VLOOKUP(Table4[[#This Row],[iso_code]],iso_code!B:C,2,FALSE)</f>
        <v>#N/A</v>
      </c>
      <c r="D1106" s="18" t="e">
        <f>VLOOKUP(Table4[[#This Row],[iso_code]],iso_code!G:H,2,FALSE)</f>
        <v>#N/A</v>
      </c>
    </row>
    <row r="1107" spans="3:4">
      <c r="C1107" s="62" t="e">
        <f>VLOOKUP(Table4[[#This Row],[iso_code]],iso_code!B:C,2,FALSE)</f>
        <v>#N/A</v>
      </c>
      <c r="D1107" s="18" t="e">
        <f>VLOOKUP(Table4[[#This Row],[iso_code]],iso_code!G:H,2,FALSE)</f>
        <v>#N/A</v>
      </c>
    </row>
    <row r="1108" spans="3:4">
      <c r="C1108" s="62" t="e">
        <f>VLOOKUP(Table4[[#This Row],[iso_code]],iso_code!B:C,2,FALSE)</f>
        <v>#N/A</v>
      </c>
      <c r="D1108" s="18" t="e">
        <f>VLOOKUP(Table4[[#This Row],[iso_code]],iso_code!G:H,2,FALSE)</f>
        <v>#N/A</v>
      </c>
    </row>
    <row r="1109" spans="3:4">
      <c r="C1109" s="62" t="e">
        <f>VLOOKUP(Table4[[#This Row],[iso_code]],iso_code!B:C,2,FALSE)</f>
        <v>#N/A</v>
      </c>
      <c r="D1109" s="18" t="e">
        <f>VLOOKUP(Table4[[#This Row],[iso_code]],iso_code!G:H,2,FALSE)</f>
        <v>#N/A</v>
      </c>
    </row>
    <row r="1110" spans="3:4">
      <c r="C1110" s="62" t="e">
        <f>VLOOKUP(Table4[[#This Row],[iso_code]],iso_code!B:C,2,FALSE)</f>
        <v>#N/A</v>
      </c>
      <c r="D1110" s="18" t="e">
        <f>VLOOKUP(Table4[[#This Row],[iso_code]],iso_code!G:H,2,FALSE)</f>
        <v>#N/A</v>
      </c>
    </row>
    <row r="1111" spans="3:4">
      <c r="C1111" s="62" t="e">
        <f>VLOOKUP(Table4[[#This Row],[iso_code]],iso_code!B:C,2,FALSE)</f>
        <v>#N/A</v>
      </c>
      <c r="D1111" s="18" t="e">
        <f>VLOOKUP(Table4[[#This Row],[iso_code]],iso_code!G:H,2,FALSE)</f>
        <v>#N/A</v>
      </c>
    </row>
    <row r="1112" spans="3:4">
      <c r="C1112" s="62" t="e">
        <f>VLOOKUP(Table4[[#This Row],[iso_code]],iso_code!B:C,2,FALSE)</f>
        <v>#N/A</v>
      </c>
      <c r="D1112" s="18" t="e">
        <f>VLOOKUP(Table4[[#This Row],[iso_code]],iso_code!G:H,2,FALSE)</f>
        <v>#N/A</v>
      </c>
    </row>
    <row r="1113" spans="3:4">
      <c r="C1113" s="62" t="e">
        <f>VLOOKUP(Table4[[#This Row],[iso_code]],iso_code!B:C,2,FALSE)</f>
        <v>#N/A</v>
      </c>
      <c r="D1113" s="18" t="e">
        <f>VLOOKUP(Table4[[#This Row],[iso_code]],iso_code!G:H,2,FALSE)</f>
        <v>#N/A</v>
      </c>
    </row>
    <row r="1114" spans="3:4">
      <c r="C1114" s="62" t="e">
        <f>VLOOKUP(Table4[[#This Row],[iso_code]],iso_code!B:C,2,FALSE)</f>
        <v>#N/A</v>
      </c>
      <c r="D1114" s="18" t="e">
        <f>VLOOKUP(Table4[[#This Row],[iso_code]],iso_code!G:H,2,FALSE)</f>
        <v>#N/A</v>
      </c>
    </row>
    <row r="1115" spans="3:4">
      <c r="C1115" s="62" t="e">
        <f>VLOOKUP(Table4[[#This Row],[iso_code]],iso_code!B:C,2,FALSE)</f>
        <v>#N/A</v>
      </c>
      <c r="D1115" s="18" t="e">
        <f>VLOOKUP(Table4[[#This Row],[iso_code]],iso_code!G:H,2,FALSE)</f>
        <v>#N/A</v>
      </c>
    </row>
    <row r="1116" spans="3:4">
      <c r="C1116" s="62" t="e">
        <f>VLOOKUP(Table4[[#This Row],[iso_code]],iso_code!B:C,2,FALSE)</f>
        <v>#N/A</v>
      </c>
      <c r="D1116" s="18" t="e">
        <f>VLOOKUP(Table4[[#This Row],[iso_code]],iso_code!G:H,2,FALSE)</f>
        <v>#N/A</v>
      </c>
    </row>
    <row r="1117" spans="3:4">
      <c r="C1117" s="62" t="e">
        <f>VLOOKUP(Table4[[#This Row],[iso_code]],iso_code!B:C,2,FALSE)</f>
        <v>#N/A</v>
      </c>
      <c r="D1117" s="18" t="e">
        <f>VLOOKUP(Table4[[#This Row],[iso_code]],iso_code!G:H,2,FALSE)</f>
        <v>#N/A</v>
      </c>
    </row>
    <row r="1118" spans="3:4">
      <c r="C1118" s="62" t="e">
        <f>VLOOKUP(Table4[[#This Row],[iso_code]],iso_code!B:C,2,FALSE)</f>
        <v>#N/A</v>
      </c>
      <c r="D1118" s="18" t="e">
        <f>VLOOKUP(Table4[[#This Row],[iso_code]],iso_code!G:H,2,FALSE)</f>
        <v>#N/A</v>
      </c>
    </row>
    <row r="1119" spans="3:4">
      <c r="C1119" s="62" t="e">
        <f>VLOOKUP(Table4[[#This Row],[iso_code]],iso_code!B:C,2,FALSE)</f>
        <v>#N/A</v>
      </c>
      <c r="D1119" s="18" t="e">
        <f>VLOOKUP(Table4[[#This Row],[iso_code]],iso_code!G:H,2,FALSE)</f>
        <v>#N/A</v>
      </c>
    </row>
    <row r="1120" spans="3:4">
      <c r="C1120" s="62" t="e">
        <f>VLOOKUP(Table4[[#This Row],[iso_code]],iso_code!B:C,2,FALSE)</f>
        <v>#N/A</v>
      </c>
      <c r="D1120" s="18" t="e">
        <f>VLOOKUP(Table4[[#This Row],[iso_code]],iso_code!G:H,2,FALSE)</f>
        <v>#N/A</v>
      </c>
    </row>
    <row r="1121" spans="3:4">
      <c r="C1121" s="62" t="e">
        <f>VLOOKUP(Table4[[#This Row],[iso_code]],iso_code!B:C,2,FALSE)</f>
        <v>#N/A</v>
      </c>
      <c r="D1121" s="18" t="e">
        <f>VLOOKUP(Table4[[#This Row],[iso_code]],iso_code!G:H,2,FALSE)</f>
        <v>#N/A</v>
      </c>
    </row>
    <row r="1122" spans="3:4">
      <c r="C1122" s="62" t="e">
        <f>VLOOKUP(Table4[[#This Row],[iso_code]],iso_code!B:C,2,FALSE)</f>
        <v>#N/A</v>
      </c>
      <c r="D1122" s="18" t="e">
        <f>VLOOKUP(Table4[[#This Row],[iso_code]],iso_code!G:H,2,FALSE)</f>
        <v>#N/A</v>
      </c>
    </row>
    <row r="1123" spans="3:4">
      <c r="C1123" s="62" t="e">
        <f>VLOOKUP(Table4[[#This Row],[iso_code]],iso_code!B:C,2,FALSE)</f>
        <v>#N/A</v>
      </c>
      <c r="D1123" s="18" t="e">
        <f>VLOOKUP(Table4[[#This Row],[iso_code]],iso_code!G:H,2,FALSE)</f>
        <v>#N/A</v>
      </c>
    </row>
    <row r="1124" spans="3:4">
      <c r="C1124" s="62" t="e">
        <f>VLOOKUP(Table4[[#This Row],[iso_code]],iso_code!B:C,2,FALSE)</f>
        <v>#N/A</v>
      </c>
      <c r="D1124" s="18" t="e">
        <f>VLOOKUP(Table4[[#This Row],[iso_code]],iso_code!G:H,2,FALSE)</f>
        <v>#N/A</v>
      </c>
    </row>
    <row r="1125" spans="3:4">
      <c r="C1125" s="62" t="e">
        <f>VLOOKUP(Table4[[#This Row],[iso_code]],iso_code!B:C,2,FALSE)</f>
        <v>#N/A</v>
      </c>
      <c r="D1125" s="18" t="e">
        <f>VLOOKUP(Table4[[#This Row],[iso_code]],iso_code!G:H,2,FALSE)</f>
        <v>#N/A</v>
      </c>
    </row>
    <row r="1126" spans="3:4">
      <c r="C1126" s="62" t="e">
        <f>VLOOKUP(Table4[[#This Row],[iso_code]],iso_code!B:C,2,FALSE)</f>
        <v>#N/A</v>
      </c>
      <c r="D1126" s="18" t="e">
        <f>VLOOKUP(Table4[[#This Row],[iso_code]],iso_code!G:H,2,FALSE)</f>
        <v>#N/A</v>
      </c>
    </row>
    <row r="1127" spans="3:4">
      <c r="C1127" s="62" t="e">
        <f>VLOOKUP(Table4[[#This Row],[iso_code]],iso_code!B:C,2,FALSE)</f>
        <v>#N/A</v>
      </c>
      <c r="D1127" s="18" t="e">
        <f>VLOOKUP(Table4[[#This Row],[iso_code]],iso_code!G:H,2,FALSE)</f>
        <v>#N/A</v>
      </c>
    </row>
    <row r="1128" spans="3:4">
      <c r="C1128" s="62" t="e">
        <f>VLOOKUP(Table4[[#This Row],[iso_code]],iso_code!B:C,2,FALSE)</f>
        <v>#N/A</v>
      </c>
      <c r="D1128" s="18" t="e">
        <f>VLOOKUP(Table4[[#This Row],[iso_code]],iso_code!G:H,2,FALSE)</f>
        <v>#N/A</v>
      </c>
    </row>
    <row r="1129" spans="3:4">
      <c r="C1129" s="62" t="e">
        <f>VLOOKUP(Table4[[#This Row],[iso_code]],iso_code!B:C,2,FALSE)</f>
        <v>#N/A</v>
      </c>
      <c r="D1129" s="18" t="e">
        <f>VLOOKUP(Table4[[#This Row],[iso_code]],iso_code!G:H,2,FALSE)</f>
        <v>#N/A</v>
      </c>
    </row>
    <row r="1130" spans="3:4">
      <c r="C1130" s="62" t="e">
        <f>VLOOKUP(Table4[[#This Row],[iso_code]],iso_code!B:C,2,FALSE)</f>
        <v>#N/A</v>
      </c>
      <c r="D1130" s="18" t="e">
        <f>VLOOKUP(Table4[[#This Row],[iso_code]],iso_code!G:H,2,FALSE)</f>
        <v>#N/A</v>
      </c>
    </row>
    <row r="1131" spans="3:4">
      <c r="C1131" s="62" t="e">
        <f>VLOOKUP(Table4[[#This Row],[iso_code]],iso_code!B:C,2,FALSE)</f>
        <v>#N/A</v>
      </c>
      <c r="D1131" s="18" t="e">
        <f>VLOOKUP(Table4[[#This Row],[iso_code]],iso_code!G:H,2,FALSE)</f>
        <v>#N/A</v>
      </c>
    </row>
    <row r="1132" spans="3:4">
      <c r="C1132" s="62" t="e">
        <f>VLOOKUP(Table4[[#This Row],[iso_code]],iso_code!B:C,2,FALSE)</f>
        <v>#N/A</v>
      </c>
      <c r="D1132" s="18" t="e">
        <f>VLOOKUP(Table4[[#This Row],[iso_code]],iso_code!G:H,2,FALSE)</f>
        <v>#N/A</v>
      </c>
    </row>
    <row r="1133" spans="3:4">
      <c r="C1133" s="62" t="e">
        <f>VLOOKUP(Table4[[#This Row],[iso_code]],iso_code!B:C,2,FALSE)</f>
        <v>#N/A</v>
      </c>
      <c r="D1133" s="18" t="e">
        <f>VLOOKUP(Table4[[#This Row],[iso_code]],iso_code!G:H,2,FALSE)</f>
        <v>#N/A</v>
      </c>
    </row>
    <row r="1134" spans="3:4">
      <c r="C1134" s="62" t="e">
        <f>VLOOKUP(Table4[[#This Row],[iso_code]],iso_code!B:C,2,FALSE)</f>
        <v>#N/A</v>
      </c>
      <c r="D1134" s="18" t="e">
        <f>VLOOKUP(Table4[[#This Row],[iso_code]],iso_code!G:H,2,FALSE)</f>
        <v>#N/A</v>
      </c>
    </row>
    <row r="1135" spans="3:4">
      <c r="C1135" s="62" t="e">
        <f>VLOOKUP(Table4[[#This Row],[iso_code]],iso_code!B:C,2,FALSE)</f>
        <v>#N/A</v>
      </c>
      <c r="D1135" s="18" t="e">
        <f>VLOOKUP(Table4[[#This Row],[iso_code]],iso_code!G:H,2,FALSE)</f>
        <v>#N/A</v>
      </c>
    </row>
    <row r="1136" spans="3:4">
      <c r="C1136" s="62" t="e">
        <f>VLOOKUP(Table4[[#This Row],[iso_code]],iso_code!B:C,2,FALSE)</f>
        <v>#N/A</v>
      </c>
      <c r="D1136" s="18" t="e">
        <f>VLOOKUP(Table4[[#This Row],[iso_code]],iso_code!G:H,2,FALSE)</f>
        <v>#N/A</v>
      </c>
    </row>
    <row r="1137" spans="3:4">
      <c r="C1137" s="62" t="e">
        <f>VLOOKUP(Table4[[#This Row],[iso_code]],iso_code!B:C,2,FALSE)</f>
        <v>#N/A</v>
      </c>
      <c r="D1137" s="18" t="e">
        <f>VLOOKUP(Table4[[#This Row],[iso_code]],iso_code!G:H,2,FALSE)</f>
        <v>#N/A</v>
      </c>
    </row>
    <row r="1138" spans="3:4">
      <c r="C1138" s="62" t="e">
        <f>VLOOKUP(Table4[[#This Row],[iso_code]],iso_code!B:C,2,FALSE)</f>
        <v>#N/A</v>
      </c>
      <c r="D1138" s="18" t="e">
        <f>VLOOKUP(Table4[[#This Row],[iso_code]],iso_code!G:H,2,FALSE)</f>
        <v>#N/A</v>
      </c>
    </row>
    <row r="1139" spans="3:4">
      <c r="C1139" s="62" t="e">
        <f>VLOOKUP(Table4[[#This Row],[iso_code]],iso_code!B:C,2,FALSE)</f>
        <v>#N/A</v>
      </c>
      <c r="D1139" s="18" t="e">
        <f>VLOOKUP(Table4[[#This Row],[iso_code]],iso_code!G:H,2,FALSE)</f>
        <v>#N/A</v>
      </c>
    </row>
    <row r="1140" spans="3:4">
      <c r="C1140" s="62" t="e">
        <f>VLOOKUP(Table4[[#This Row],[iso_code]],iso_code!B:C,2,FALSE)</f>
        <v>#N/A</v>
      </c>
      <c r="D1140" s="18" t="e">
        <f>VLOOKUP(Table4[[#This Row],[iso_code]],iso_code!G:H,2,FALSE)</f>
        <v>#N/A</v>
      </c>
    </row>
    <row r="1141" spans="3:4">
      <c r="C1141" s="62" t="e">
        <f>VLOOKUP(Table4[[#This Row],[iso_code]],iso_code!B:C,2,FALSE)</f>
        <v>#N/A</v>
      </c>
      <c r="D1141" s="18" t="e">
        <f>VLOOKUP(Table4[[#This Row],[iso_code]],iso_code!G:H,2,FALSE)</f>
        <v>#N/A</v>
      </c>
    </row>
    <row r="1142" spans="3:4">
      <c r="C1142" s="62" t="e">
        <f>VLOOKUP(Table4[[#This Row],[iso_code]],iso_code!B:C,2,FALSE)</f>
        <v>#N/A</v>
      </c>
      <c r="D1142" s="18" t="e">
        <f>VLOOKUP(Table4[[#This Row],[iso_code]],iso_code!G:H,2,FALSE)</f>
        <v>#N/A</v>
      </c>
    </row>
    <row r="1143" spans="3:4">
      <c r="C1143" s="62" t="e">
        <f>VLOOKUP(Table4[[#This Row],[iso_code]],iso_code!B:C,2,FALSE)</f>
        <v>#N/A</v>
      </c>
      <c r="D1143" s="18" t="e">
        <f>VLOOKUP(Table4[[#This Row],[iso_code]],iso_code!G:H,2,FALSE)</f>
        <v>#N/A</v>
      </c>
    </row>
    <row r="1144" spans="3:4">
      <c r="C1144" s="62" t="e">
        <f>VLOOKUP(Table4[[#This Row],[iso_code]],iso_code!B:C,2,FALSE)</f>
        <v>#N/A</v>
      </c>
      <c r="D1144" s="18" t="e">
        <f>VLOOKUP(Table4[[#This Row],[iso_code]],iso_code!G:H,2,FALSE)</f>
        <v>#N/A</v>
      </c>
    </row>
    <row r="1145" spans="3:4">
      <c r="C1145" s="62" t="e">
        <f>VLOOKUP(Table4[[#This Row],[iso_code]],iso_code!B:C,2,FALSE)</f>
        <v>#N/A</v>
      </c>
      <c r="D1145" s="18" t="e">
        <f>VLOOKUP(Table4[[#This Row],[iso_code]],iso_code!G:H,2,FALSE)</f>
        <v>#N/A</v>
      </c>
    </row>
    <row r="1146" spans="3:4">
      <c r="C1146" s="62" t="e">
        <f>VLOOKUP(Table4[[#This Row],[iso_code]],iso_code!B:C,2,FALSE)</f>
        <v>#N/A</v>
      </c>
      <c r="D1146" s="18" t="e">
        <f>VLOOKUP(Table4[[#This Row],[iso_code]],iso_code!G:H,2,FALSE)</f>
        <v>#N/A</v>
      </c>
    </row>
    <row r="1147" spans="3:4">
      <c r="C1147" s="62" t="e">
        <f>VLOOKUP(Table4[[#This Row],[iso_code]],iso_code!B:C,2,FALSE)</f>
        <v>#N/A</v>
      </c>
      <c r="D1147" s="18" t="e">
        <f>VLOOKUP(Table4[[#This Row],[iso_code]],iso_code!G:H,2,FALSE)</f>
        <v>#N/A</v>
      </c>
    </row>
    <row r="1148" spans="3:4">
      <c r="C1148" s="62" t="e">
        <f>VLOOKUP(Table4[[#This Row],[iso_code]],iso_code!B:C,2,FALSE)</f>
        <v>#N/A</v>
      </c>
      <c r="D1148" s="18" t="e">
        <f>VLOOKUP(Table4[[#This Row],[iso_code]],iso_code!G:H,2,FALSE)</f>
        <v>#N/A</v>
      </c>
    </row>
    <row r="1149" spans="3:4">
      <c r="C1149" s="62" t="e">
        <f>VLOOKUP(Table4[[#This Row],[iso_code]],iso_code!B:C,2,FALSE)</f>
        <v>#N/A</v>
      </c>
      <c r="D1149" s="18" t="e">
        <f>VLOOKUP(Table4[[#This Row],[iso_code]],iso_code!G:H,2,FALSE)</f>
        <v>#N/A</v>
      </c>
    </row>
    <row r="1150" spans="3:4">
      <c r="C1150" s="62" t="e">
        <f>VLOOKUP(Table4[[#This Row],[iso_code]],iso_code!B:C,2,FALSE)</f>
        <v>#N/A</v>
      </c>
      <c r="D1150" s="18" t="e">
        <f>VLOOKUP(Table4[[#This Row],[iso_code]],iso_code!G:H,2,FALSE)</f>
        <v>#N/A</v>
      </c>
    </row>
    <row r="1151" spans="3:4">
      <c r="C1151" s="62" t="e">
        <f>VLOOKUP(Table4[[#This Row],[iso_code]],iso_code!B:C,2,FALSE)</f>
        <v>#N/A</v>
      </c>
      <c r="D1151" s="18" t="e">
        <f>VLOOKUP(Table4[[#This Row],[iso_code]],iso_code!G:H,2,FALSE)</f>
        <v>#N/A</v>
      </c>
    </row>
    <row r="1152" spans="3:4">
      <c r="C1152" s="62" t="e">
        <f>VLOOKUP(Table4[[#This Row],[iso_code]],iso_code!B:C,2,FALSE)</f>
        <v>#N/A</v>
      </c>
      <c r="D1152" s="18" t="e">
        <f>VLOOKUP(Table4[[#This Row],[iso_code]],iso_code!G:H,2,FALSE)</f>
        <v>#N/A</v>
      </c>
    </row>
    <row r="1153" spans="3:4">
      <c r="C1153" s="62" t="e">
        <f>VLOOKUP(Table4[[#This Row],[iso_code]],iso_code!B:C,2,FALSE)</f>
        <v>#N/A</v>
      </c>
      <c r="D1153" s="18" t="e">
        <f>VLOOKUP(Table4[[#This Row],[iso_code]],iso_code!G:H,2,FALSE)</f>
        <v>#N/A</v>
      </c>
    </row>
    <row r="1154" spans="3:4">
      <c r="C1154" s="62" t="e">
        <f>VLOOKUP(Table4[[#This Row],[iso_code]],iso_code!B:C,2,FALSE)</f>
        <v>#N/A</v>
      </c>
      <c r="D1154" s="18" t="e">
        <f>VLOOKUP(Table4[[#This Row],[iso_code]],iso_code!G:H,2,FALSE)</f>
        <v>#N/A</v>
      </c>
    </row>
    <row r="1155" spans="3:4">
      <c r="C1155" s="62" t="e">
        <f>VLOOKUP(Table4[[#This Row],[iso_code]],iso_code!B:C,2,FALSE)</f>
        <v>#N/A</v>
      </c>
      <c r="D1155" s="18" t="e">
        <f>VLOOKUP(Table4[[#This Row],[iso_code]],iso_code!G:H,2,FALSE)</f>
        <v>#N/A</v>
      </c>
    </row>
    <row r="1156" spans="3:4">
      <c r="C1156" s="62" t="e">
        <f>VLOOKUP(Table4[[#This Row],[iso_code]],iso_code!B:C,2,FALSE)</f>
        <v>#N/A</v>
      </c>
      <c r="D1156" s="18" t="e">
        <f>VLOOKUP(Table4[[#This Row],[iso_code]],iso_code!G:H,2,FALSE)</f>
        <v>#N/A</v>
      </c>
    </row>
    <row r="1157" spans="3:4">
      <c r="C1157" s="62" t="e">
        <f>VLOOKUP(Table4[[#This Row],[iso_code]],iso_code!B:C,2,FALSE)</f>
        <v>#N/A</v>
      </c>
      <c r="D1157" s="18" t="e">
        <f>VLOOKUP(Table4[[#This Row],[iso_code]],iso_code!G:H,2,FALSE)</f>
        <v>#N/A</v>
      </c>
    </row>
    <row r="1158" spans="3:4">
      <c r="C1158" s="62" t="e">
        <f>VLOOKUP(Table4[[#This Row],[iso_code]],iso_code!B:C,2,FALSE)</f>
        <v>#N/A</v>
      </c>
      <c r="D1158" s="18" t="e">
        <f>VLOOKUP(Table4[[#This Row],[iso_code]],iso_code!G:H,2,FALSE)</f>
        <v>#N/A</v>
      </c>
    </row>
    <row r="1159" spans="3:4">
      <c r="C1159" s="62" t="e">
        <f>VLOOKUP(Table4[[#This Row],[iso_code]],iso_code!B:C,2,FALSE)</f>
        <v>#N/A</v>
      </c>
      <c r="D1159" s="18" t="e">
        <f>VLOOKUP(Table4[[#This Row],[iso_code]],iso_code!G:H,2,FALSE)</f>
        <v>#N/A</v>
      </c>
    </row>
    <row r="1160" spans="3:4">
      <c r="C1160" s="62" t="e">
        <f>VLOOKUP(Table4[[#This Row],[iso_code]],iso_code!B:C,2,FALSE)</f>
        <v>#N/A</v>
      </c>
      <c r="D1160" s="18" t="e">
        <f>VLOOKUP(Table4[[#This Row],[iso_code]],iso_code!G:H,2,FALSE)</f>
        <v>#N/A</v>
      </c>
    </row>
    <row r="1161" spans="3:4">
      <c r="C1161" s="62" t="e">
        <f>VLOOKUP(Table4[[#This Row],[iso_code]],iso_code!B:C,2,FALSE)</f>
        <v>#N/A</v>
      </c>
      <c r="D1161" s="18" t="e">
        <f>VLOOKUP(Table4[[#This Row],[iso_code]],iso_code!G:H,2,FALSE)</f>
        <v>#N/A</v>
      </c>
    </row>
    <row r="1162" spans="3:4">
      <c r="C1162" s="62" t="e">
        <f>VLOOKUP(Table4[[#This Row],[iso_code]],iso_code!B:C,2,FALSE)</f>
        <v>#N/A</v>
      </c>
      <c r="D1162" s="18" t="e">
        <f>VLOOKUP(Table4[[#This Row],[iso_code]],iso_code!G:H,2,FALSE)</f>
        <v>#N/A</v>
      </c>
    </row>
    <row r="1163" spans="3:4">
      <c r="C1163" s="62" t="e">
        <f>VLOOKUP(Table4[[#This Row],[iso_code]],iso_code!B:C,2,FALSE)</f>
        <v>#N/A</v>
      </c>
      <c r="D1163" s="18" t="e">
        <f>VLOOKUP(Table4[[#This Row],[iso_code]],iso_code!G:H,2,FALSE)</f>
        <v>#N/A</v>
      </c>
    </row>
    <row r="1164" spans="3:4">
      <c r="C1164" s="62" t="e">
        <f>VLOOKUP(Table4[[#This Row],[iso_code]],iso_code!B:C,2,FALSE)</f>
        <v>#N/A</v>
      </c>
      <c r="D1164" s="18" t="e">
        <f>VLOOKUP(Table4[[#This Row],[iso_code]],iso_code!G:H,2,FALSE)</f>
        <v>#N/A</v>
      </c>
    </row>
    <row r="1165" spans="3:4">
      <c r="C1165" s="62" t="e">
        <f>VLOOKUP(Table4[[#This Row],[iso_code]],iso_code!B:C,2,FALSE)</f>
        <v>#N/A</v>
      </c>
      <c r="D1165" s="18" t="e">
        <f>VLOOKUP(Table4[[#This Row],[iso_code]],iso_code!G:H,2,FALSE)</f>
        <v>#N/A</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5802A-9AB6-4360-BE20-7446A3673735}">
  <sheetPr codeName="Feuil6">
    <tabColor rgb="FF00B050"/>
  </sheetPr>
  <dimension ref="A1:B348"/>
  <sheetViews>
    <sheetView topLeftCell="A325" workbookViewId="0">
      <selection activeCell="I346" sqref="I346"/>
    </sheetView>
  </sheetViews>
  <sheetFormatPr baseColWidth="10" defaultColWidth="9" defaultRowHeight="15"/>
  <cols>
    <col min="1" max="1" width="10.83203125" bestFit="1" customWidth="1"/>
    <col min="2" max="2" width="13.33203125" customWidth="1"/>
  </cols>
  <sheetData>
    <row r="1" spans="1:2">
      <c r="A1" t="s">
        <v>0</v>
      </c>
      <c r="B1" t="s">
        <v>2305</v>
      </c>
    </row>
    <row r="2" spans="1:2">
      <c r="A2">
        <v>1</v>
      </c>
      <c r="B2" t="s">
        <v>248</v>
      </c>
    </row>
    <row r="3" spans="1:2">
      <c r="A3">
        <v>1</v>
      </c>
      <c r="B3" t="s">
        <v>320</v>
      </c>
    </row>
    <row r="4" spans="1:2">
      <c r="A4">
        <v>1</v>
      </c>
      <c r="B4" t="s">
        <v>271</v>
      </c>
    </row>
    <row r="5" spans="1:2">
      <c r="A5">
        <v>1</v>
      </c>
      <c r="B5" t="s">
        <v>284</v>
      </c>
    </row>
    <row r="6" spans="1:2">
      <c r="A6">
        <v>1</v>
      </c>
      <c r="B6" t="s">
        <v>223</v>
      </c>
    </row>
    <row r="7" spans="1:2">
      <c r="A7">
        <v>2</v>
      </c>
      <c r="B7" t="s">
        <v>248</v>
      </c>
    </row>
    <row r="8" spans="1:2">
      <c r="A8">
        <v>2</v>
      </c>
      <c r="B8" t="s">
        <v>320</v>
      </c>
    </row>
    <row r="9" spans="1:2">
      <c r="A9">
        <v>2</v>
      </c>
      <c r="B9" t="s">
        <v>271</v>
      </c>
    </row>
    <row r="10" spans="1:2">
      <c r="A10">
        <v>2</v>
      </c>
      <c r="B10" t="s">
        <v>284</v>
      </c>
    </row>
    <row r="11" spans="1:2">
      <c r="A11">
        <v>2</v>
      </c>
      <c r="B11" t="s">
        <v>223</v>
      </c>
    </row>
    <row r="12" spans="1:2">
      <c r="A12">
        <v>3</v>
      </c>
      <c r="B12" t="s">
        <v>248</v>
      </c>
    </row>
    <row r="13" spans="1:2">
      <c r="A13">
        <v>3</v>
      </c>
      <c r="B13" t="s">
        <v>320</v>
      </c>
    </row>
    <row r="14" spans="1:2">
      <c r="A14">
        <v>3</v>
      </c>
      <c r="B14" t="s">
        <v>271</v>
      </c>
    </row>
    <row r="15" spans="1:2">
      <c r="A15">
        <v>3</v>
      </c>
      <c r="B15" t="s">
        <v>284</v>
      </c>
    </row>
    <row r="16" spans="1:2">
      <c r="A16">
        <v>3</v>
      </c>
      <c r="B16" t="s">
        <v>223</v>
      </c>
    </row>
    <row r="17" spans="1:2">
      <c r="A17">
        <v>4</v>
      </c>
      <c r="B17" t="s">
        <v>248</v>
      </c>
    </row>
    <row r="18" spans="1:2">
      <c r="A18">
        <v>4</v>
      </c>
      <c r="B18" t="s">
        <v>320</v>
      </c>
    </row>
    <row r="19" spans="1:2">
      <c r="A19">
        <v>4</v>
      </c>
      <c r="B19" t="s">
        <v>271</v>
      </c>
    </row>
    <row r="20" spans="1:2">
      <c r="A20">
        <v>4</v>
      </c>
      <c r="B20" t="s">
        <v>284</v>
      </c>
    </row>
    <row r="21" spans="1:2">
      <c r="A21">
        <v>4</v>
      </c>
      <c r="B21" t="s">
        <v>223</v>
      </c>
    </row>
    <row r="22" spans="1:2">
      <c r="A22">
        <v>5</v>
      </c>
      <c r="B22" t="s">
        <v>248</v>
      </c>
    </row>
    <row r="23" spans="1:2">
      <c r="A23">
        <v>5</v>
      </c>
      <c r="B23" t="s">
        <v>320</v>
      </c>
    </row>
    <row r="24" spans="1:2">
      <c r="A24">
        <v>5</v>
      </c>
      <c r="B24" t="s">
        <v>271</v>
      </c>
    </row>
    <row r="25" spans="1:2">
      <c r="A25">
        <v>5</v>
      </c>
      <c r="B25" t="s">
        <v>284</v>
      </c>
    </row>
    <row r="26" spans="1:2">
      <c r="A26">
        <v>5</v>
      </c>
      <c r="B26" t="s">
        <v>223</v>
      </c>
    </row>
    <row r="27" spans="1:2">
      <c r="A27">
        <v>6</v>
      </c>
      <c r="B27" t="s">
        <v>248</v>
      </c>
    </row>
    <row r="28" spans="1:2">
      <c r="A28">
        <v>6</v>
      </c>
      <c r="B28" t="s">
        <v>320</v>
      </c>
    </row>
    <row r="29" spans="1:2">
      <c r="A29">
        <v>6</v>
      </c>
      <c r="B29" t="s">
        <v>271</v>
      </c>
    </row>
    <row r="30" spans="1:2">
      <c r="A30">
        <v>6</v>
      </c>
      <c r="B30" t="s">
        <v>284</v>
      </c>
    </row>
    <row r="31" spans="1:2">
      <c r="A31">
        <v>6</v>
      </c>
      <c r="B31" t="s">
        <v>223</v>
      </c>
    </row>
    <row r="32" spans="1:2">
      <c r="A32">
        <v>7</v>
      </c>
      <c r="B32" t="s">
        <v>248</v>
      </c>
    </row>
    <row r="33" spans="1:2">
      <c r="A33">
        <v>7</v>
      </c>
      <c r="B33" t="s">
        <v>320</v>
      </c>
    </row>
    <row r="34" spans="1:2">
      <c r="A34">
        <v>7</v>
      </c>
      <c r="B34" t="s">
        <v>271</v>
      </c>
    </row>
    <row r="35" spans="1:2">
      <c r="A35">
        <v>7</v>
      </c>
      <c r="B35" t="s">
        <v>284</v>
      </c>
    </row>
    <row r="36" spans="1:2">
      <c r="A36">
        <v>7</v>
      </c>
      <c r="B36" t="s">
        <v>223</v>
      </c>
    </row>
    <row r="37" spans="1:2">
      <c r="A37">
        <v>8</v>
      </c>
      <c r="B37" t="s">
        <v>248</v>
      </c>
    </row>
    <row r="38" spans="1:2">
      <c r="A38">
        <v>8</v>
      </c>
      <c r="B38" t="s">
        <v>320</v>
      </c>
    </row>
    <row r="39" spans="1:2">
      <c r="A39">
        <v>8</v>
      </c>
      <c r="B39" t="s">
        <v>271</v>
      </c>
    </row>
    <row r="40" spans="1:2">
      <c r="A40">
        <v>8</v>
      </c>
      <c r="B40" t="s">
        <v>284</v>
      </c>
    </row>
    <row r="41" spans="1:2">
      <c r="A41">
        <v>8</v>
      </c>
      <c r="B41" t="s">
        <v>223</v>
      </c>
    </row>
    <row r="42" spans="1:2">
      <c r="A42">
        <v>9</v>
      </c>
      <c r="B42" t="s">
        <v>320</v>
      </c>
    </row>
    <row r="43" spans="1:2">
      <c r="A43">
        <v>9</v>
      </c>
      <c r="B43" t="s">
        <v>271</v>
      </c>
    </row>
    <row r="44" spans="1:2">
      <c r="A44">
        <v>10</v>
      </c>
      <c r="B44" t="s">
        <v>248</v>
      </c>
    </row>
    <row r="45" spans="1:2">
      <c r="A45">
        <v>10</v>
      </c>
      <c r="B45" t="s">
        <v>320</v>
      </c>
    </row>
    <row r="46" spans="1:2">
      <c r="A46">
        <v>10</v>
      </c>
      <c r="B46" t="s">
        <v>271</v>
      </c>
    </row>
    <row r="47" spans="1:2">
      <c r="A47">
        <v>10</v>
      </c>
      <c r="B47" t="s">
        <v>284</v>
      </c>
    </row>
    <row r="48" spans="1:2">
      <c r="A48">
        <v>10</v>
      </c>
      <c r="B48" t="s">
        <v>223</v>
      </c>
    </row>
    <row r="49" spans="1:2">
      <c r="A49">
        <v>11</v>
      </c>
      <c r="B49" t="s">
        <v>248</v>
      </c>
    </row>
    <row r="50" spans="1:2">
      <c r="A50">
        <v>11</v>
      </c>
      <c r="B50" t="s">
        <v>320</v>
      </c>
    </row>
    <row r="51" spans="1:2">
      <c r="A51">
        <v>11</v>
      </c>
      <c r="B51" t="s">
        <v>271</v>
      </c>
    </row>
    <row r="52" spans="1:2">
      <c r="A52">
        <v>11</v>
      </c>
      <c r="B52" t="s">
        <v>284</v>
      </c>
    </row>
    <row r="53" spans="1:2">
      <c r="A53">
        <v>11</v>
      </c>
      <c r="B53" t="s">
        <v>223</v>
      </c>
    </row>
    <row r="54" spans="1:2">
      <c r="A54">
        <v>12</v>
      </c>
      <c r="B54" t="s">
        <v>223</v>
      </c>
    </row>
    <row r="55" spans="1:2">
      <c r="A55">
        <v>13</v>
      </c>
      <c r="B55" t="s">
        <v>223</v>
      </c>
    </row>
    <row r="56" spans="1:2">
      <c r="A56">
        <v>14</v>
      </c>
      <c r="B56" t="s">
        <v>248</v>
      </c>
    </row>
    <row r="57" spans="1:2">
      <c r="A57">
        <v>15</v>
      </c>
      <c r="B57" t="s">
        <v>248</v>
      </c>
    </row>
    <row r="58" spans="1:2">
      <c r="A58">
        <v>16</v>
      </c>
      <c r="B58" t="s">
        <v>271</v>
      </c>
    </row>
    <row r="59" spans="1:2">
      <c r="A59">
        <v>17</v>
      </c>
      <c r="B59" t="s">
        <v>284</v>
      </c>
    </row>
    <row r="60" spans="1:2">
      <c r="A60">
        <v>18</v>
      </c>
      <c r="B60" t="s">
        <v>284</v>
      </c>
    </row>
    <row r="61" spans="1:2">
      <c r="A61">
        <v>19</v>
      </c>
      <c r="B61" t="s">
        <v>248</v>
      </c>
    </row>
    <row r="62" spans="1:2">
      <c r="A62">
        <v>20</v>
      </c>
      <c r="B62" t="s">
        <v>320</v>
      </c>
    </row>
    <row r="63" spans="1:2">
      <c r="A63">
        <v>21</v>
      </c>
      <c r="B63" t="s">
        <v>320</v>
      </c>
    </row>
    <row r="64" spans="1:2">
      <c r="A64">
        <v>22</v>
      </c>
      <c r="B64" t="s">
        <v>320</v>
      </c>
    </row>
    <row r="65" spans="1:2">
      <c r="A65">
        <v>23</v>
      </c>
      <c r="B65" t="s">
        <v>320</v>
      </c>
    </row>
    <row r="66" spans="1:2">
      <c r="A66">
        <v>24</v>
      </c>
      <c r="B66" t="s">
        <v>320</v>
      </c>
    </row>
    <row r="67" spans="1:2">
      <c r="A67">
        <v>25</v>
      </c>
      <c r="B67" t="s">
        <v>248</v>
      </c>
    </row>
    <row r="68" spans="1:2">
      <c r="A68">
        <v>26</v>
      </c>
      <c r="B68" t="s">
        <v>248</v>
      </c>
    </row>
    <row r="69" spans="1:2">
      <c r="A69">
        <v>27</v>
      </c>
      <c r="B69" t="s">
        <v>248</v>
      </c>
    </row>
    <row r="70" spans="1:2">
      <c r="A70">
        <v>28</v>
      </c>
      <c r="B70" t="s">
        <v>248</v>
      </c>
    </row>
    <row r="71" spans="1:2">
      <c r="A71">
        <v>29</v>
      </c>
      <c r="B71" t="s">
        <v>320</v>
      </c>
    </row>
    <row r="72" spans="1:2">
      <c r="A72">
        <v>30</v>
      </c>
      <c r="B72" t="s">
        <v>320</v>
      </c>
    </row>
    <row r="73" spans="1:2">
      <c r="A73">
        <v>31</v>
      </c>
      <c r="B73" t="s">
        <v>320</v>
      </c>
    </row>
    <row r="74" spans="1:2">
      <c r="A74">
        <v>32</v>
      </c>
      <c r="B74" t="s">
        <v>320</v>
      </c>
    </row>
    <row r="75" spans="1:2">
      <c r="A75">
        <v>33</v>
      </c>
      <c r="B75" t="s">
        <v>320</v>
      </c>
    </row>
    <row r="76" spans="1:2">
      <c r="A76">
        <v>34</v>
      </c>
      <c r="B76" t="s">
        <v>320</v>
      </c>
    </row>
    <row r="77" spans="1:2">
      <c r="A77">
        <v>35</v>
      </c>
      <c r="B77" t="s">
        <v>223</v>
      </c>
    </row>
    <row r="78" spans="1:2">
      <c r="A78">
        <v>36</v>
      </c>
      <c r="B78" t="s">
        <v>248</v>
      </c>
    </row>
    <row r="79" spans="1:2">
      <c r="A79">
        <v>37</v>
      </c>
      <c r="B79" t="s">
        <v>320</v>
      </c>
    </row>
    <row r="80" spans="1:2">
      <c r="A80">
        <v>38</v>
      </c>
      <c r="B80" t="s">
        <v>223</v>
      </c>
    </row>
    <row r="81" spans="1:2">
      <c r="A81">
        <v>39</v>
      </c>
      <c r="B81" t="s">
        <v>223</v>
      </c>
    </row>
    <row r="82" spans="1:2">
      <c r="A82">
        <v>40</v>
      </c>
      <c r="B82" t="s">
        <v>271</v>
      </c>
    </row>
    <row r="83" spans="1:2">
      <c r="A83">
        <v>41</v>
      </c>
      <c r="B83" t="s">
        <v>248</v>
      </c>
    </row>
    <row r="84" spans="1:2">
      <c r="A84">
        <v>42</v>
      </c>
      <c r="B84" t="s">
        <v>248</v>
      </c>
    </row>
    <row r="85" spans="1:2">
      <c r="A85">
        <v>43</v>
      </c>
      <c r="B85" t="s">
        <v>248</v>
      </c>
    </row>
    <row r="86" spans="1:2">
      <c r="A86">
        <v>44</v>
      </c>
      <c r="B86" t="s">
        <v>248</v>
      </c>
    </row>
    <row r="87" spans="1:2">
      <c r="A87">
        <v>45</v>
      </c>
      <c r="B87" t="s">
        <v>248</v>
      </c>
    </row>
    <row r="88" spans="1:2">
      <c r="A88">
        <v>46</v>
      </c>
      <c r="B88" t="s">
        <v>248</v>
      </c>
    </row>
    <row r="89" spans="1:2">
      <c r="A89">
        <v>47</v>
      </c>
      <c r="B89" t="s">
        <v>320</v>
      </c>
    </row>
    <row r="90" spans="1:2">
      <c r="A90">
        <v>48</v>
      </c>
      <c r="B90" t="s">
        <v>271</v>
      </c>
    </row>
    <row r="91" spans="1:2">
      <c r="A91">
        <v>49</v>
      </c>
      <c r="B91" t="s">
        <v>271</v>
      </c>
    </row>
    <row r="92" spans="1:2">
      <c r="A92">
        <v>50</v>
      </c>
      <c r="B92" t="s">
        <v>271</v>
      </c>
    </row>
    <row r="93" spans="1:2">
      <c r="A93">
        <v>51</v>
      </c>
      <c r="B93" t="s">
        <v>320</v>
      </c>
    </row>
    <row r="94" spans="1:2">
      <c r="A94">
        <v>52</v>
      </c>
      <c r="B94" t="s">
        <v>248</v>
      </c>
    </row>
    <row r="95" spans="1:2">
      <c r="A95">
        <v>52</v>
      </c>
      <c r="B95" t="s">
        <v>320</v>
      </c>
    </row>
    <row r="96" spans="1:2">
      <c r="A96">
        <v>52</v>
      </c>
      <c r="B96" t="s">
        <v>271</v>
      </c>
    </row>
    <row r="97" spans="1:2">
      <c r="A97">
        <v>52</v>
      </c>
      <c r="B97" t="s">
        <v>284</v>
      </c>
    </row>
    <row r="98" spans="1:2">
      <c r="A98">
        <v>53</v>
      </c>
      <c r="B98" t="s">
        <v>320</v>
      </c>
    </row>
    <row r="99" spans="1:2">
      <c r="A99">
        <v>54</v>
      </c>
      <c r="B99" t="s">
        <v>248</v>
      </c>
    </row>
    <row r="100" spans="1:2">
      <c r="A100">
        <v>55</v>
      </c>
      <c r="B100" t="s">
        <v>223</v>
      </c>
    </row>
    <row r="101" spans="1:2">
      <c r="A101">
        <v>56</v>
      </c>
      <c r="B101" t="s">
        <v>223</v>
      </c>
    </row>
    <row r="102" spans="1:2">
      <c r="A102">
        <v>57</v>
      </c>
      <c r="B102" t="s">
        <v>223</v>
      </c>
    </row>
    <row r="103" spans="1:2">
      <c r="A103">
        <v>58</v>
      </c>
      <c r="B103" t="s">
        <v>248</v>
      </c>
    </row>
    <row r="104" spans="1:2">
      <c r="A104">
        <v>59</v>
      </c>
      <c r="B104" t="s">
        <v>248</v>
      </c>
    </row>
    <row r="105" spans="1:2">
      <c r="A105">
        <v>60</v>
      </c>
      <c r="B105" t="s">
        <v>271</v>
      </c>
    </row>
    <row r="106" spans="1:2">
      <c r="A106">
        <v>61</v>
      </c>
      <c r="B106" t="s">
        <v>271</v>
      </c>
    </row>
    <row r="107" spans="1:2">
      <c r="A107">
        <v>62</v>
      </c>
      <c r="B107" t="s">
        <v>271</v>
      </c>
    </row>
    <row r="108" spans="1:2">
      <c r="A108">
        <v>63</v>
      </c>
      <c r="B108" t="s">
        <v>223</v>
      </c>
    </row>
    <row r="109" spans="1:2">
      <c r="A109">
        <v>64</v>
      </c>
      <c r="B109" t="s">
        <v>248</v>
      </c>
    </row>
    <row r="110" spans="1:2">
      <c r="A110">
        <v>65</v>
      </c>
      <c r="B110" t="s">
        <v>320</v>
      </c>
    </row>
    <row r="111" spans="1:2">
      <c r="A111">
        <v>66</v>
      </c>
      <c r="B111" t="s">
        <v>271</v>
      </c>
    </row>
    <row r="112" spans="1:2">
      <c r="A112">
        <v>67</v>
      </c>
      <c r="B112" t="s">
        <v>271</v>
      </c>
    </row>
    <row r="113" spans="1:2">
      <c r="A113">
        <v>68</v>
      </c>
      <c r="B113" t="s">
        <v>223</v>
      </c>
    </row>
    <row r="114" spans="1:2">
      <c r="A114">
        <v>69</v>
      </c>
      <c r="B114" t="s">
        <v>248</v>
      </c>
    </row>
    <row r="115" spans="1:2">
      <c r="A115">
        <v>70</v>
      </c>
      <c r="B115" t="s">
        <v>223</v>
      </c>
    </row>
    <row r="116" spans="1:2">
      <c r="A116">
        <v>71</v>
      </c>
      <c r="B116" t="s">
        <v>320</v>
      </c>
    </row>
    <row r="117" spans="1:2">
      <c r="A117">
        <v>72</v>
      </c>
      <c r="B117" t="s">
        <v>223</v>
      </c>
    </row>
    <row r="118" spans="1:2">
      <c r="A118">
        <v>73</v>
      </c>
      <c r="B118" t="s">
        <v>248</v>
      </c>
    </row>
    <row r="119" spans="1:2">
      <c r="A119">
        <v>74</v>
      </c>
      <c r="B119" t="s">
        <v>320</v>
      </c>
    </row>
    <row r="120" spans="1:2">
      <c r="A120">
        <v>75</v>
      </c>
      <c r="B120" t="s">
        <v>320</v>
      </c>
    </row>
    <row r="121" spans="1:2">
      <c r="A121">
        <v>76</v>
      </c>
      <c r="B121" t="s">
        <v>320</v>
      </c>
    </row>
    <row r="122" spans="1:2">
      <c r="A122">
        <v>77</v>
      </c>
      <c r="B122" t="s">
        <v>320</v>
      </c>
    </row>
    <row r="123" spans="1:2">
      <c r="A123">
        <v>78</v>
      </c>
      <c r="B123" t="s">
        <v>320</v>
      </c>
    </row>
    <row r="124" spans="1:2">
      <c r="A124">
        <v>79</v>
      </c>
      <c r="B124" t="s">
        <v>320</v>
      </c>
    </row>
    <row r="125" spans="1:2">
      <c r="A125">
        <v>80</v>
      </c>
      <c r="B125" t="s">
        <v>271</v>
      </c>
    </row>
    <row r="126" spans="1:2">
      <c r="A126">
        <v>81</v>
      </c>
      <c r="B126" t="s">
        <v>223</v>
      </c>
    </row>
    <row r="127" spans="1:2">
      <c r="A127">
        <v>82</v>
      </c>
      <c r="B127" t="s">
        <v>320</v>
      </c>
    </row>
    <row r="128" spans="1:2">
      <c r="A128">
        <v>83</v>
      </c>
      <c r="B128" t="s">
        <v>223</v>
      </c>
    </row>
    <row r="129" spans="1:2">
      <c r="A129">
        <v>84</v>
      </c>
      <c r="B129" t="s">
        <v>320</v>
      </c>
    </row>
    <row r="130" spans="1:2">
      <c r="A130">
        <v>85</v>
      </c>
      <c r="B130" t="s">
        <v>223</v>
      </c>
    </row>
    <row r="131" spans="1:2">
      <c r="A131">
        <v>86</v>
      </c>
      <c r="B131" t="s">
        <v>320</v>
      </c>
    </row>
    <row r="132" spans="1:2">
      <c r="A132">
        <v>87</v>
      </c>
      <c r="B132" t="s">
        <v>223</v>
      </c>
    </row>
    <row r="133" spans="1:2">
      <c r="A133">
        <v>88</v>
      </c>
      <c r="B133" t="s">
        <v>248</v>
      </c>
    </row>
    <row r="134" spans="1:2">
      <c r="A134">
        <v>89</v>
      </c>
      <c r="B134" t="s">
        <v>223</v>
      </c>
    </row>
    <row r="135" spans="1:2">
      <c r="A135">
        <v>90</v>
      </c>
      <c r="B135" t="s">
        <v>271</v>
      </c>
    </row>
    <row r="136" spans="1:2">
      <c r="A136">
        <v>91</v>
      </c>
      <c r="B136" t="s">
        <v>320</v>
      </c>
    </row>
    <row r="137" spans="1:2">
      <c r="A137">
        <v>92</v>
      </c>
      <c r="B137" t="s">
        <v>248</v>
      </c>
    </row>
    <row r="138" spans="1:2">
      <c r="A138">
        <v>93</v>
      </c>
      <c r="B138" t="s">
        <v>320</v>
      </c>
    </row>
    <row r="139" spans="1:2">
      <c r="A139">
        <v>94</v>
      </c>
      <c r="B139" t="s">
        <v>248</v>
      </c>
    </row>
    <row r="140" spans="1:2">
      <c r="A140">
        <v>95</v>
      </c>
      <c r="B140" t="s">
        <v>248</v>
      </c>
    </row>
    <row r="141" spans="1:2">
      <c r="A141">
        <v>96</v>
      </c>
      <c r="B141" t="s">
        <v>223</v>
      </c>
    </row>
    <row r="142" spans="1:2">
      <c r="A142">
        <v>97</v>
      </c>
      <c r="B142" t="s">
        <v>248</v>
      </c>
    </row>
    <row r="143" spans="1:2">
      <c r="A143">
        <v>98</v>
      </c>
      <c r="B143" t="s">
        <v>223</v>
      </c>
    </row>
    <row r="144" spans="1:2">
      <c r="A144">
        <v>99</v>
      </c>
      <c r="B144" t="s">
        <v>223</v>
      </c>
    </row>
    <row r="145" spans="1:2">
      <c r="A145">
        <v>100</v>
      </c>
      <c r="B145" t="s">
        <v>320</v>
      </c>
    </row>
    <row r="146" spans="1:2">
      <c r="A146">
        <v>101</v>
      </c>
      <c r="B146" t="s">
        <v>320</v>
      </c>
    </row>
    <row r="147" spans="1:2">
      <c r="A147">
        <v>102</v>
      </c>
      <c r="B147" t="s">
        <v>320</v>
      </c>
    </row>
    <row r="148" spans="1:2">
      <c r="A148">
        <v>103</v>
      </c>
      <c r="B148" t="s">
        <v>271</v>
      </c>
    </row>
    <row r="149" spans="1:2">
      <c r="A149">
        <v>104</v>
      </c>
      <c r="B149" t="s">
        <v>320</v>
      </c>
    </row>
    <row r="150" spans="1:2">
      <c r="A150">
        <v>105</v>
      </c>
      <c r="B150" t="s">
        <v>284</v>
      </c>
    </row>
    <row r="151" spans="1:2">
      <c r="A151">
        <v>106</v>
      </c>
      <c r="B151" t="s">
        <v>271</v>
      </c>
    </row>
    <row r="152" spans="1:2">
      <c r="A152">
        <v>107</v>
      </c>
      <c r="B152" t="s">
        <v>223</v>
      </c>
    </row>
    <row r="153" spans="1:2">
      <c r="A153">
        <v>108</v>
      </c>
      <c r="B153" t="s">
        <v>320</v>
      </c>
    </row>
    <row r="154" spans="1:2">
      <c r="A154">
        <v>109</v>
      </c>
      <c r="B154" t="s">
        <v>223</v>
      </c>
    </row>
    <row r="155" spans="1:2">
      <c r="A155">
        <v>110</v>
      </c>
      <c r="B155" t="s">
        <v>271</v>
      </c>
    </row>
    <row r="156" spans="1:2">
      <c r="A156">
        <v>111</v>
      </c>
      <c r="B156" t="s">
        <v>271</v>
      </c>
    </row>
    <row r="157" spans="1:2">
      <c r="A157">
        <v>112</v>
      </c>
      <c r="B157" t="s">
        <v>248</v>
      </c>
    </row>
    <row r="158" spans="1:2">
      <c r="A158">
        <v>113</v>
      </c>
      <c r="B158" t="s">
        <v>320</v>
      </c>
    </row>
    <row r="159" spans="1:2">
      <c r="A159">
        <v>114</v>
      </c>
      <c r="B159" t="s">
        <v>248</v>
      </c>
    </row>
    <row r="160" spans="1:2">
      <c r="A160">
        <v>115</v>
      </c>
      <c r="B160" t="s">
        <v>271</v>
      </c>
    </row>
    <row r="161" spans="1:2">
      <c r="A161">
        <v>116</v>
      </c>
      <c r="B161" t="s">
        <v>223</v>
      </c>
    </row>
    <row r="162" spans="1:2">
      <c r="A162">
        <v>117</v>
      </c>
      <c r="B162" t="s">
        <v>320</v>
      </c>
    </row>
    <row r="163" spans="1:2">
      <c r="A163">
        <v>118</v>
      </c>
      <c r="B163" t="s">
        <v>284</v>
      </c>
    </row>
    <row r="164" spans="1:2">
      <c r="A164">
        <v>119</v>
      </c>
      <c r="B164" t="s">
        <v>320</v>
      </c>
    </row>
    <row r="165" spans="1:2">
      <c r="A165">
        <v>120</v>
      </c>
      <c r="B165" t="s">
        <v>320</v>
      </c>
    </row>
    <row r="166" spans="1:2">
      <c r="A166">
        <v>121</v>
      </c>
      <c r="B166" t="s">
        <v>320</v>
      </c>
    </row>
    <row r="167" spans="1:2">
      <c r="A167">
        <v>122</v>
      </c>
      <c r="B167" t="s">
        <v>248</v>
      </c>
    </row>
    <row r="168" spans="1:2">
      <c r="A168">
        <v>123</v>
      </c>
      <c r="B168" t="s">
        <v>248</v>
      </c>
    </row>
    <row r="169" spans="1:2">
      <c r="A169">
        <v>124</v>
      </c>
      <c r="B169" t="s">
        <v>248</v>
      </c>
    </row>
    <row r="170" spans="1:2">
      <c r="A170">
        <v>125</v>
      </c>
      <c r="B170" t="s">
        <v>223</v>
      </c>
    </row>
    <row r="171" spans="1:2">
      <c r="A171">
        <v>126</v>
      </c>
      <c r="B171" t="s">
        <v>320</v>
      </c>
    </row>
    <row r="172" spans="1:2">
      <c r="A172">
        <v>127</v>
      </c>
      <c r="B172" t="s">
        <v>248</v>
      </c>
    </row>
    <row r="173" spans="1:2">
      <c r="A173">
        <v>128</v>
      </c>
      <c r="B173" t="s">
        <v>223</v>
      </c>
    </row>
    <row r="174" spans="1:2">
      <c r="A174">
        <v>129</v>
      </c>
      <c r="B174" t="s">
        <v>223</v>
      </c>
    </row>
    <row r="175" spans="1:2">
      <c r="A175">
        <v>130</v>
      </c>
      <c r="B175" t="s">
        <v>320</v>
      </c>
    </row>
    <row r="176" spans="1:2">
      <c r="A176">
        <v>131</v>
      </c>
      <c r="B176" t="s">
        <v>320</v>
      </c>
    </row>
    <row r="177" spans="1:2">
      <c r="A177">
        <v>132</v>
      </c>
      <c r="B177" t="s">
        <v>248</v>
      </c>
    </row>
    <row r="178" spans="1:2">
      <c r="A178">
        <v>133</v>
      </c>
      <c r="B178" t="s">
        <v>248</v>
      </c>
    </row>
    <row r="179" spans="1:2">
      <c r="A179">
        <v>134</v>
      </c>
      <c r="B179" t="s">
        <v>248</v>
      </c>
    </row>
    <row r="180" spans="1:2">
      <c r="A180">
        <v>135</v>
      </c>
      <c r="B180" t="s">
        <v>271</v>
      </c>
    </row>
    <row r="181" spans="1:2">
      <c r="A181">
        <v>136</v>
      </c>
      <c r="B181" t="s">
        <v>223</v>
      </c>
    </row>
    <row r="182" spans="1:2">
      <c r="A182">
        <v>137</v>
      </c>
      <c r="B182" t="s">
        <v>271</v>
      </c>
    </row>
    <row r="183" spans="1:2">
      <c r="A183">
        <v>138</v>
      </c>
      <c r="B183" t="s">
        <v>248</v>
      </c>
    </row>
    <row r="184" spans="1:2">
      <c r="A184">
        <v>139</v>
      </c>
      <c r="B184" t="s">
        <v>271</v>
      </c>
    </row>
    <row r="185" spans="1:2">
      <c r="A185">
        <v>140</v>
      </c>
      <c r="B185" t="s">
        <v>320</v>
      </c>
    </row>
    <row r="186" spans="1:2">
      <c r="A186">
        <v>141</v>
      </c>
      <c r="B186" t="s">
        <v>271</v>
      </c>
    </row>
    <row r="187" spans="1:2">
      <c r="A187">
        <v>142</v>
      </c>
      <c r="B187" t="s">
        <v>320</v>
      </c>
    </row>
    <row r="188" spans="1:2">
      <c r="A188">
        <v>143</v>
      </c>
      <c r="B188" t="s">
        <v>248</v>
      </c>
    </row>
    <row r="189" spans="1:2">
      <c r="A189">
        <v>144</v>
      </c>
      <c r="B189" t="s">
        <v>223</v>
      </c>
    </row>
    <row r="190" spans="1:2">
      <c r="A190">
        <v>145</v>
      </c>
      <c r="B190" t="s">
        <v>248</v>
      </c>
    </row>
    <row r="191" spans="1:2">
      <c r="A191">
        <v>146</v>
      </c>
      <c r="B191" t="s">
        <v>320</v>
      </c>
    </row>
    <row r="192" spans="1:2">
      <c r="A192">
        <v>147</v>
      </c>
      <c r="B192" t="s">
        <v>320</v>
      </c>
    </row>
    <row r="193" spans="1:2">
      <c r="A193">
        <v>148</v>
      </c>
      <c r="B193" t="s">
        <v>320</v>
      </c>
    </row>
    <row r="194" spans="1:2">
      <c r="A194">
        <v>149</v>
      </c>
      <c r="B194" t="s">
        <v>271</v>
      </c>
    </row>
    <row r="195" spans="1:2">
      <c r="A195">
        <v>150</v>
      </c>
      <c r="B195" t="s">
        <v>271</v>
      </c>
    </row>
    <row r="196" spans="1:2">
      <c r="A196">
        <v>151</v>
      </c>
      <c r="B196" t="s">
        <v>320</v>
      </c>
    </row>
    <row r="197" spans="1:2">
      <c r="A197">
        <v>152</v>
      </c>
      <c r="B197" t="s">
        <v>271</v>
      </c>
    </row>
    <row r="198" spans="1:2">
      <c r="A198">
        <v>153</v>
      </c>
      <c r="B198" t="s">
        <v>320</v>
      </c>
    </row>
    <row r="199" spans="1:2">
      <c r="A199">
        <v>154</v>
      </c>
      <c r="B199" t="s">
        <v>320</v>
      </c>
    </row>
    <row r="200" spans="1:2">
      <c r="A200">
        <v>155</v>
      </c>
      <c r="B200" t="s">
        <v>248</v>
      </c>
    </row>
    <row r="201" spans="1:2">
      <c r="A201">
        <v>156</v>
      </c>
      <c r="B201" t="s">
        <v>248</v>
      </c>
    </row>
    <row r="202" spans="1:2">
      <c r="A202">
        <v>157</v>
      </c>
      <c r="B202" t="s">
        <v>320</v>
      </c>
    </row>
    <row r="203" spans="1:2">
      <c r="A203">
        <v>158</v>
      </c>
      <c r="B203" t="s">
        <v>271</v>
      </c>
    </row>
    <row r="204" spans="1:2">
      <c r="A204">
        <v>159</v>
      </c>
      <c r="B204" t="s">
        <v>284</v>
      </c>
    </row>
    <row r="205" spans="1:2">
      <c r="A205">
        <v>160</v>
      </c>
      <c r="B205" t="s">
        <v>320</v>
      </c>
    </row>
    <row r="206" spans="1:2">
      <c r="A206">
        <v>161</v>
      </c>
      <c r="B206" t="s">
        <v>248</v>
      </c>
    </row>
    <row r="207" spans="1:2">
      <c r="A207">
        <v>162</v>
      </c>
      <c r="B207" t="s">
        <v>284</v>
      </c>
    </row>
    <row r="208" spans="1:2">
      <c r="A208">
        <v>163</v>
      </c>
      <c r="B208" t="s">
        <v>320</v>
      </c>
    </row>
    <row r="209" spans="1:2">
      <c r="A209">
        <v>164</v>
      </c>
      <c r="B209" t="s">
        <v>320</v>
      </c>
    </row>
    <row r="210" spans="1:2">
      <c r="A210">
        <v>165</v>
      </c>
      <c r="B210" t="s">
        <v>320</v>
      </c>
    </row>
    <row r="211" spans="1:2">
      <c r="A211">
        <v>166</v>
      </c>
      <c r="B211" t="s">
        <v>248</v>
      </c>
    </row>
    <row r="212" spans="1:2">
      <c r="A212">
        <v>167</v>
      </c>
      <c r="B212" t="s">
        <v>320</v>
      </c>
    </row>
    <row r="213" spans="1:2">
      <c r="A213">
        <v>168</v>
      </c>
      <c r="B213" t="s">
        <v>320</v>
      </c>
    </row>
    <row r="214" spans="1:2">
      <c r="A214">
        <v>169</v>
      </c>
      <c r="B214" t="s">
        <v>248</v>
      </c>
    </row>
    <row r="215" spans="1:2">
      <c r="A215">
        <v>170</v>
      </c>
      <c r="B215" t="s">
        <v>248</v>
      </c>
    </row>
    <row r="216" spans="1:2">
      <c r="A216">
        <v>171</v>
      </c>
      <c r="B216" t="s">
        <v>248</v>
      </c>
    </row>
    <row r="217" spans="1:2">
      <c r="A217">
        <v>172</v>
      </c>
      <c r="B217" t="s">
        <v>248</v>
      </c>
    </row>
    <row r="218" spans="1:2">
      <c r="A218">
        <v>173</v>
      </c>
      <c r="B218" t="s">
        <v>248</v>
      </c>
    </row>
    <row r="219" spans="1:2">
      <c r="A219">
        <v>174</v>
      </c>
      <c r="B219" t="s">
        <v>271</v>
      </c>
    </row>
    <row r="220" spans="1:2">
      <c r="A220">
        <v>175</v>
      </c>
      <c r="B220" t="s">
        <v>248</v>
      </c>
    </row>
    <row r="221" spans="1:2">
      <c r="A221">
        <v>176</v>
      </c>
      <c r="B221" t="s">
        <v>248</v>
      </c>
    </row>
    <row r="222" spans="1:2">
      <c r="A222">
        <v>177</v>
      </c>
      <c r="B222" t="s">
        <v>284</v>
      </c>
    </row>
    <row r="223" spans="1:2">
      <c r="A223">
        <v>178</v>
      </c>
      <c r="B223" t="s">
        <v>248</v>
      </c>
    </row>
    <row r="224" spans="1:2">
      <c r="A224">
        <v>179</v>
      </c>
      <c r="B224" t="s">
        <v>248</v>
      </c>
    </row>
    <row r="225" spans="1:2">
      <c r="A225">
        <v>180</v>
      </c>
      <c r="B225" t="s">
        <v>248</v>
      </c>
    </row>
    <row r="226" spans="1:2">
      <c r="A226">
        <v>181</v>
      </c>
      <c r="B226" t="s">
        <v>320</v>
      </c>
    </row>
    <row r="227" spans="1:2">
      <c r="A227">
        <v>182</v>
      </c>
      <c r="B227" t="s">
        <v>271</v>
      </c>
    </row>
    <row r="228" spans="1:2">
      <c r="A228">
        <v>183</v>
      </c>
      <c r="B228" t="s">
        <v>248</v>
      </c>
    </row>
    <row r="229" spans="1:2">
      <c r="A229">
        <v>184</v>
      </c>
      <c r="B229" t="s">
        <v>223</v>
      </c>
    </row>
    <row r="230" spans="1:2">
      <c r="A230">
        <v>185</v>
      </c>
      <c r="B230" t="s">
        <v>248</v>
      </c>
    </row>
    <row r="231" spans="1:2">
      <c r="A231">
        <v>186</v>
      </c>
      <c r="B231" t="s">
        <v>271</v>
      </c>
    </row>
    <row r="232" spans="1:2">
      <c r="A232">
        <v>187</v>
      </c>
      <c r="B232" t="s">
        <v>248</v>
      </c>
    </row>
    <row r="233" spans="1:2">
      <c r="A233">
        <v>188</v>
      </c>
      <c r="B233" t="s">
        <v>271</v>
      </c>
    </row>
    <row r="234" spans="1:2">
      <c r="A234">
        <v>188</v>
      </c>
      <c r="B234" t="s">
        <v>248</v>
      </c>
    </row>
    <row r="235" spans="1:2">
      <c r="A235">
        <v>188</v>
      </c>
      <c r="B235" t="s">
        <v>320</v>
      </c>
    </row>
    <row r="236" spans="1:2">
      <c r="A236">
        <v>188</v>
      </c>
      <c r="B236" t="s">
        <v>284</v>
      </c>
    </row>
    <row r="237" spans="1:2">
      <c r="A237">
        <v>188</v>
      </c>
      <c r="B237" t="s">
        <v>223</v>
      </c>
    </row>
    <row r="238" spans="1:2">
      <c r="A238">
        <v>189</v>
      </c>
      <c r="B238" t="s">
        <v>320</v>
      </c>
    </row>
    <row r="239" spans="1:2">
      <c r="A239">
        <v>190</v>
      </c>
      <c r="B239" t="s">
        <v>320</v>
      </c>
    </row>
    <row r="240" spans="1:2">
      <c r="A240">
        <v>191</v>
      </c>
      <c r="B240" t="s">
        <v>271</v>
      </c>
    </row>
    <row r="241" spans="1:2">
      <c r="A241">
        <v>192</v>
      </c>
      <c r="B241" t="s">
        <v>320</v>
      </c>
    </row>
    <row r="242" spans="1:2">
      <c r="A242">
        <v>193</v>
      </c>
      <c r="B242" t="s">
        <v>284</v>
      </c>
    </row>
    <row r="243" spans="1:2">
      <c r="A243">
        <v>194</v>
      </c>
      <c r="B243" t="s">
        <v>284</v>
      </c>
    </row>
    <row r="244" spans="1:2">
      <c r="A244">
        <v>195</v>
      </c>
      <c r="B244" t="s">
        <v>271</v>
      </c>
    </row>
    <row r="245" spans="1:2">
      <c r="A245">
        <v>196</v>
      </c>
      <c r="B245" t="s">
        <v>248</v>
      </c>
    </row>
    <row r="246" spans="1:2">
      <c r="A246">
        <v>197</v>
      </c>
      <c r="B246" t="s">
        <v>223</v>
      </c>
    </row>
    <row r="247" spans="1:2">
      <c r="A247">
        <v>198</v>
      </c>
      <c r="B247" t="s">
        <v>223</v>
      </c>
    </row>
    <row r="248" spans="1:2">
      <c r="A248">
        <v>199</v>
      </c>
      <c r="B248" t="s">
        <v>320</v>
      </c>
    </row>
    <row r="249" spans="1:2">
      <c r="A249">
        <v>200</v>
      </c>
      <c r="B249" t="s">
        <v>271</v>
      </c>
    </row>
    <row r="250" spans="1:2">
      <c r="A250">
        <v>201</v>
      </c>
      <c r="B250" t="s">
        <v>223</v>
      </c>
    </row>
    <row r="251" spans="1:2">
      <c r="A251">
        <v>202</v>
      </c>
      <c r="B251" t="s">
        <v>320</v>
      </c>
    </row>
    <row r="252" spans="1:2">
      <c r="A252">
        <v>203</v>
      </c>
      <c r="B252" t="s">
        <v>320</v>
      </c>
    </row>
    <row r="253" spans="1:2">
      <c r="A253">
        <v>204</v>
      </c>
      <c r="B253" t="s">
        <v>248</v>
      </c>
    </row>
    <row r="254" spans="1:2">
      <c r="A254">
        <v>205</v>
      </c>
      <c r="B254" t="s">
        <v>248</v>
      </c>
    </row>
    <row r="255" spans="1:2">
      <c r="A255">
        <v>206</v>
      </c>
      <c r="B255" t="s">
        <v>248</v>
      </c>
    </row>
    <row r="256" spans="1:2">
      <c r="A256">
        <v>207</v>
      </c>
      <c r="B256" t="s">
        <v>271</v>
      </c>
    </row>
    <row r="257" spans="1:2">
      <c r="A257">
        <v>208</v>
      </c>
      <c r="B257" t="s">
        <v>320</v>
      </c>
    </row>
    <row r="258" spans="1:2">
      <c r="A258">
        <v>209</v>
      </c>
      <c r="B258" t="s">
        <v>320</v>
      </c>
    </row>
    <row r="259" spans="1:2">
      <c r="A259">
        <v>210</v>
      </c>
      <c r="B259" t="s">
        <v>223</v>
      </c>
    </row>
    <row r="260" spans="1:2">
      <c r="A260">
        <v>211</v>
      </c>
      <c r="B260" t="s">
        <v>284</v>
      </c>
    </row>
    <row r="261" spans="1:2">
      <c r="A261">
        <v>212</v>
      </c>
      <c r="B261" t="s">
        <v>320</v>
      </c>
    </row>
    <row r="262" spans="1:2">
      <c r="A262">
        <v>213</v>
      </c>
      <c r="B262" t="s">
        <v>248</v>
      </c>
    </row>
    <row r="263" spans="1:2">
      <c r="A263">
        <v>213</v>
      </c>
      <c r="B263" t="s">
        <v>271</v>
      </c>
    </row>
    <row r="264" spans="1:2">
      <c r="A264">
        <v>214</v>
      </c>
      <c r="B264" t="s">
        <v>284</v>
      </c>
    </row>
    <row r="265" spans="1:2">
      <c r="A265">
        <v>215</v>
      </c>
      <c r="B265" t="s">
        <v>223</v>
      </c>
    </row>
    <row r="266" spans="1:2">
      <c r="A266">
        <v>216</v>
      </c>
      <c r="B266" t="s">
        <v>284</v>
      </c>
    </row>
    <row r="267" spans="1:2">
      <c r="A267">
        <v>217</v>
      </c>
      <c r="B267" t="s">
        <v>320</v>
      </c>
    </row>
    <row r="268" spans="1:2">
      <c r="A268">
        <v>218</v>
      </c>
      <c r="B268" t="s">
        <v>248</v>
      </c>
    </row>
    <row r="269" spans="1:2">
      <c r="A269">
        <v>219</v>
      </c>
      <c r="B269" t="s">
        <v>271</v>
      </c>
    </row>
    <row r="270" spans="1:2">
      <c r="A270">
        <v>220</v>
      </c>
      <c r="B270" t="s">
        <v>320</v>
      </c>
    </row>
    <row r="271" spans="1:2">
      <c r="A271">
        <v>221</v>
      </c>
      <c r="B271" t="s">
        <v>271</v>
      </c>
    </row>
    <row r="272" spans="1:2">
      <c r="A272">
        <v>222</v>
      </c>
      <c r="B272" t="s">
        <v>320</v>
      </c>
    </row>
    <row r="273" spans="1:2">
      <c r="A273">
        <v>223</v>
      </c>
      <c r="B273" t="s">
        <v>320</v>
      </c>
    </row>
    <row r="274" spans="1:2">
      <c r="A274">
        <v>224</v>
      </c>
      <c r="B274" t="s">
        <v>271</v>
      </c>
    </row>
    <row r="275" spans="1:2">
      <c r="A275">
        <v>225</v>
      </c>
      <c r="B275" t="s">
        <v>320</v>
      </c>
    </row>
    <row r="276" spans="1:2">
      <c r="A276">
        <v>226</v>
      </c>
      <c r="B276" t="s">
        <v>271</v>
      </c>
    </row>
    <row r="277" spans="1:2">
      <c r="A277">
        <v>227</v>
      </c>
      <c r="B277" t="s">
        <v>248</v>
      </c>
    </row>
    <row r="278" spans="1:2">
      <c r="A278">
        <v>228</v>
      </c>
      <c r="B278" t="s">
        <v>320</v>
      </c>
    </row>
    <row r="279" spans="1:2">
      <c r="A279">
        <v>229</v>
      </c>
      <c r="B279" t="s">
        <v>223</v>
      </c>
    </row>
    <row r="280" spans="1:2">
      <c r="A280">
        <v>230</v>
      </c>
      <c r="B280" t="s">
        <v>320</v>
      </c>
    </row>
    <row r="281" spans="1:2">
      <c r="A281">
        <v>231</v>
      </c>
      <c r="B281" t="s">
        <v>271</v>
      </c>
    </row>
    <row r="282" spans="1:2">
      <c r="A282">
        <v>232</v>
      </c>
      <c r="B282" t="s">
        <v>320</v>
      </c>
    </row>
    <row r="283" spans="1:2">
      <c r="A283">
        <v>233</v>
      </c>
      <c r="B283" t="s">
        <v>248</v>
      </c>
    </row>
    <row r="284" spans="1:2">
      <c r="A284">
        <v>234</v>
      </c>
      <c r="B284" t="s">
        <v>284</v>
      </c>
    </row>
    <row r="285" spans="1:2">
      <c r="A285">
        <v>235</v>
      </c>
      <c r="B285" t="s">
        <v>271</v>
      </c>
    </row>
    <row r="286" spans="1:2">
      <c r="A286">
        <v>235</v>
      </c>
      <c r="B286" t="s">
        <v>320</v>
      </c>
    </row>
    <row r="287" spans="1:2">
      <c r="A287">
        <v>236</v>
      </c>
      <c r="B287" t="s">
        <v>248</v>
      </c>
    </row>
    <row r="288" spans="1:2">
      <c r="A288">
        <v>237</v>
      </c>
      <c r="B288" t="s">
        <v>248</v>
      </c>
    </row>
    <row r="289" spans="1:2">
      <c r="A289">
        <v>238</v>
      </c>
      <c r="B289" t="s">
        <v>271</v>
      </c>
    </row>
    <row r="290" spans="1:2">
      <c r="A290">
        <v>239</v>
      </c>
      <c r="B290" t="s">
        <v>320</v>
      </c>
    </row>
    <row r="291" spans="1:2">
      <c r="A291">
        <v>240</v>
      </c>
      <c r="B291" t="s">
        <v>223</v>
      </c>
    </row>
    <row r="292" spans="1:2">
      <c r="A292">
        <v>241</v>
      </c>
      <c r="B292" t="s">
        <v>320</v>
      </c>
    </row>
    <row r="293" spans="1:2">
      <c r="A293">
        <v>241</v>
      </c>
      <c r="B293" t="s">
        <v>248</v>
      </c>
    </row>
    <row r="294" spans="1:2">
      <c r="A294">
        <v>241</v>
      </c>
      <c r="B294" t="s">
        <v>271</v>
      </c>
    </row>
    <row r="295" spans="1:2">
      <c r="A295">
        <v>242</v>
      </c>
      <c r="B295" t="s">
        <v>248</v>
      </c>
    </row>
    <row r="296" spans="1:2">
      <c r="A296">
        <v>243</v>
      </c>
      <c r="B296" t="s">
        <v>248</v>
      </c>
    </row>
    <row r="297" spans="1:2">
      <c r="A297">
        <v>244</v>
      </c>
      <c r="B297" t="s">
        <v>248</v>
      </c>
    </row>
    <row r="298" spans="1:2">
      <c r="A298">
        <v>245</v>
      </c>
      <c r="B298" t="s">
        <v>320</v>
      </c>
    </row>
    <row r="299" spans="1:2">
      <c r="A299">
        <v>246</v>
      </c>
      <c r="B299" t="s">
        <v>320</v>
      </c>
    </row>
    <row r="300" spans="1:2">
      <c r="A300">
        <v>247</v>
      </c>
      <c r="B300" t="s">
        <v>320</v>
      </c>
    </row>
    <row r="301" spans="1:2">
      <c r="A301">
        <v>248</v>
      </c>
      <c r="B301" t="s">
        <v>248</v>
      </c>
    </row>
    <row r="302" spans="1:2">
      <c r="A302">
        <v>249</v>
      </c>
      <c r="B302" t="s">
        <v>320</v>
      </c>
    </row>
    <row r="303" spans="1:2">
      <c r="A303">
        <v>250</v>
      </c>
      <c r="B303" t="s">
        <v>248</v>
      </c>
    </row>
    <row r="304" spans="1:2">
      <c r="A304">
        <v>251</v>
      </c>
      <c r="B304" t="s">
        <v>248</v>
      </c>
    </row>
    <row r="305" spans="1:2">
      <c r="A305">
        <v>252</v>
      </c>
      <c r="B305" t="s">
        <v>248</v>
      </c>
    </row>
    <row r="306" spans="1:2">
      <c r="A306">
        <v>253</v>
      </c>
      <c r="B306" t="s">
        <v>271</v>
      </c>
    </row>
    <row r="307" spans="1:2">
      <c r="A307">
        <v>254</v>
      </c>
      <c r="B307" t="s">
        <v>248</v>
      </c>
    </row>
    <row r="308" spans="1:2">
      <c r="A308">
        <v>254</v>
      </c>
      <c r="B308" t="s">
        <v>284</v>
      </c>
    </row>
    <row r="309" spans="1:2">
      <c r="A309">
        <v>255</v>
      </c>
      <c r="B309" t="s">
        <v>320</v>
      </c>
    </row>
    <row r="310" spans="1:2">
      <c r="A310">
        <v>256</v>
      </c>
      <c r="B310" t="s">
        <v>223</v>
      </c>
    </row>
    <row r="311" spans="1:2">
      <c r="A311">
        <v>257</v>
      </c>
      <c r="B311" t="s">
        <v>271</v>
      </c>
    </row>
    <row r="312" spans="1:2">
      <c r="A312">
        <v>258</v>
      </c>
      <c r="B312" t="s">
        <v>248</v>
      </c>
    </row>
    <row r="313" spans="1:2">
      <c r="A313">
        <v>259</v>
      </c>
      <c r="B313" t="s">
        <v>223</v>
      </c>
    </row>
    <row r="314" spans="1:2">
      <c r="A314">
        <v>260</v>
      </c>
      <c r="B314" t="s">
        <v>248</v>
      </c>
    </row>
    <row r="315" spans="1:2">
      <c r="A315">
        <v>261</v>
      </c>
      <c r="B315" t="s">
        <v>320</v>
      </c>
    </row>
    <row r="316" spans="1:2">
      <c r="A316">
        <v>262</v>
      </c>
      <c r="B316" t="s">
        <v>248</v>
      </c>
    </row>
    <row r="317" spans="1:2">
      <c r="A317">
        <v>263</v>
      </c>
      <c r="B317" t="s">
        <v>248</v>
      </c>
    </row>
    <row r="318" spans="1:2">
      <c r="A318">
        <v>264</v>
      </c>
      <c r="B318" t="s">
        <v>248</v>
      </c>
    </row>
    <row r="319" spans="1:2">
      <c r="A319">
        <v>265</v>
      </c>
      <c r="B319" t="s">
        <v>248</v>
      </c>
    </row>
    <row r="320" spans="1:2">
      <c r="A320">
        <v>266</v>
      </c>
      <c r="B320" t="s">
        <v>320</v>
      </c>
    </row>
    <row r="321" spans="1:2">
      <c r="A321">
        <v>267</v>
      </c>
      <c r="B321" t="s">
        <v>320</v>
      </c>
    </row>
    <row r="322" spans="1:2">
      <c r="A322">
        <v>268</v>
      </c>
      <c r="B322" t="s">
        <v>271</v>
      </c>
    </row>
    <row r="323" spans="1:2">
      <c r="A323">
        <v>269</v>
      </c>
      <c r="B323" t="s">
        <v>248</v>
      </c>
    </row>
    <row r="324" spans="1:2">
      <c r="A324">
        <v>270</v>
      </c>
      <c r="B324" t="s">
        <v>320</v>
      </c>
    </row>
    <row r="325" spans="1:2">
      <c r="A325">
        <v>271</v>
      </c>
      <c r="B325" t="s">
        <v>271</v>
      </c>
    </row>
    <row r="326" spans="1:2">
      <c r="A326">
        <v>271</v>
      </c>
      <c r="B326" t="s">
        <v>248</v>
      </c>
    </row>
    <row r="327" spans="1:2">
      <c r="A327">
        <v>271</v>
      </c>
      <c r="B327" t="s">
        <v>320</v>
      </c>
    </row>
    <row r="328" spans="1:2">
      <c r="A328">
        <v>271</v>
      </c>
      <c r="B328" t="s">
        <v>284</v>
      </c>
    </row>
    <row r="329" spans="1:2">
      <c r="A329">
        <v>271</v>
      </c>
      <c r="B329" t="s">
        <v>223</v>
      </c>
    </row>
    <row r="330" spans="1:2">
      <c r="A330">
        <v>272</v>
      </c>
      <c r="B330" t="s">
        <v>271</v>
      </c>
    </row>
    <row r="331" spans="1:2">
      <c r="A331">
        <v>273</v>
      </c>
      <c r="B331" t="s">
        <v>248</v>
      </c>
    </row>
    <row r="332" spans="1:2">
      <c r="A332">
        <v>274</v>
      </c>
      <c r="B332" t="s">
        <v>248</v>
      </c>
    </row>
    <row r="333" spans="1:2">
      <c r="A333">
        <v>275</v>
      </c>
      <c r="B333" t="s">
        <v>320</v>
      </c>
    </row>
    <row r="334" spans="1:2">
      <c r="A334">
        <v>276</v>
      </c>
      <c r="B334" t="s">
        <v>248</v>
      </c>
    </row>
    <row r="335" spans="1:2">
      <c r="A335">
        <v>277</v>
      </c>
      <c r="B335" t="s">
        <v>320</v>
      </c>
    </row>
    <row r="336" spans="1:2">
      <c r="A336">
        <v>278</v>
      </c>
      <c r="B336" t="s">
        <v>284</v>
      </c>
    </row>
    <row r="337" spans="1:2">
      <c r="A337">
        <v>279</v>
      </c>
      <c r="B337" t="s">
        <v>320</v>
      </c>
    </row>
    <row r="338" spans="1:2">
      <c r="A338">
        <v>280</v>
      </c>
      <c r="B338" t="s">
        <v>248</v>
      </c>
    </row>
    <row r="339" spans="1:2">
      <c r="A339">
        <v>281</v>
      </c>
      <c r="B339" t="s">
        <v>248</v>
      </c>
    </row>
    <row r="340" spans="1:2">
      <c r="A340">
        <v>282</v>
      </c>
      <c r="B340" t="s">
        <v>271</v>
      </c>
    </row>
    <row r="341" spans="1:2">
      <c r="A341">
        <v>283</v>
      </c>
      <c r="B341" t="s">
        <v>320</v>
      </c>
    </row>
    <row r="342" spans="1:2">
      <c r="A342">
        <v>284</v>
      </c>
      <c r="B342" t="s">
        <v>223</v>
      </c>
    </row>
    <row r="343" spans="1:2">
      <c r="A343">
        <v>285</v>
      </c>
      <c r="B343" t="s">
        <v>248</v>
      </c>
    </row>
    <row r="344" spans="1:2">
      <c r="A344">
        <v>286</v>
      </c>
      <c r="B344" t="s">
        <v>223</v>
      </c>
    </row>
    <row r="345" spans="1:2">
      <c r="A345">
        <v>286</v>
      </c>
      <c r="B345" t="s">
        <v>271</v>
      </c>
    </row>
    <row r="346" spans="1:2">
      <c r="A346">
        <v>286</v>
      </c>
      <c r="B346" t="s">
        <v>248</v>
      </c>
    </row>
    <row r="347" spans="1:2">
      <c r="A347">
        <v>286</v>
      </c>
      <c r="B347" t="s">
        <v>320</v>
      </c>
    </row>
    <row r="348" spans="1:2">
      <c r="A348">
        <v>286</v>
      </c>
      <c r="B348" t="s">
        <v>284</v>
      </c>
    </row>
  </sheetData>
  <dataValidations count="2">
    <dataValidation type="list" allowBlank="1" showInputMessage="1" showErrorMessage="1" sqref="B2:B124 B149:B297" xr:uid="{D6A50E77-844E-4A07-9554-42EB7484475B}">
      <formula1>$B$2:$B$6</formula1>
    </dataValidation>
    <dataValidation type="list" allowBlank="1" showInputMessage="1" showErrorMessage="1" sqref="B125:B148" xr:uid="{8E4F3D5E-E0EA-40FC-BFEA-3D3FF7BB7588}">
      <formula1>$B$2:$B$6</formula1>
      <formula2>0</formula2>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BC592-F65B-4291-9168-8D908AC8E9FD}">
  <sheetPr codeName="Feuil7">
    <tabColor rgb="FF00B050"/>
  </sheetPr>
  <dimension ref="A1:O55"/>
  <sheetViews>
    <sheetView tabSelected="1" zoomScale="112" zoomScaleNormal="112" workbookViewId="0">
      <pane ySplit="1" topLeftCell="A2" activePane="bottomLeft" state="frozen"/>
      <selection pane="bottomLeft" activeCell="D19" sqref="D19"/>
    </sheetView>
  </sheetViews>
  <sheetFormatPr baseColWidth="10" defaultColWidth="11.33203125" defaultRowHeight="15" customHeight="1"/>
  <cols>
    <col min="1" max="1" width="12" customWidth="1"/>
    <col min="2" max="2" width="15.33203125" customWidth="1"/>
    <col min="3" max="3" width="36.1640625" customWidth="1"/>
    <col min="4" max="6" width="14.6640625" customWidth="1"/>
    <col min="7" max="7" width="22.33203125" customWidth="1"/>
    <col min="8" max="8" width="25.1640625" customWidth="1"/>
    <col min="9" max="9" width="21.33203125" style="63" customWidth="1"/>
    <col min="10" max="11" width="17.83203125" customWidth="1"/>
    <col min="14" max="14" width="21.6640625" customWidth="1"/>
  </cols>
  <sheetData>
    <row r="1" spans="1:15" s="108" customFormat="1" ht="15" customHeight="1">
      <c r="A1" s="107" t="s">
        <v>2275</v>
      </c>
      <c r="B1" s="107" t="s">
        <v>2276</v>
      </c>
      <c r="C1" s="107" t="s">
        <v>2306</v>
      </c>
      <c r="D1" s="107" t="s">
        <v>10</v>
      </c>
      <c r="E1" s="107" t="s">
        <v>2307</v>
      </c>
      <c r="F1" s="107" t="s">
        <v>2308</v>
      </c>
      <c r="G1" s="107" t="s">
        <v>2309</v>
      </c>
      <c r="H1" s="109" t="s">
        <v>4746</v>
      </c>
      <c r="I1" s="109" t="s">
        <v>2310</v>
      </c>
      <c r="J1" s="107" t="s">
        <v>2311</v>
      </c>
      <c r="K1" s="107" t="s">
        <v>4748</v>
      </c>
      <c r="L1" s="107" t="s">
        <v>2312</v>
      </c>
      <c r="M1" s="107" t="s">
        <v>2313</v>
      </c>
      <c r="N1" s="109" t="s">
        <v>4749</v>
      </c>
      <c r="O1" s="109" t="s">
        <v>4750</v>
      </c>
    </row>
    <row r="2" spans="1:15">
      <c r="A2" t="s">
        <v>811</v>
      </c>
      <c r="B2" t="str">
        <f>VLOOKUP(A2,iso_code!B:C,2,FALSE)</f>
        <v>DZA</v>
      </c>
      <c r="C2" t="s">
        <v>2314</v>
      </c>
      <c r="D2" t="s">
        <v>223</v>
      </c>
      <c r="E2" t="s">
        <v>2315</v>
      </c>
      <c r="F2" t="s">
        <v>2316</v>
      </c>
      <c r="G2">
        <f>COUNTIF(study_countries!B:B,A2)</f>
        <v>29</v>
      </c>
      <c r="H2">
        <v>1</v>
      </c>
      <c r="I2" t="s">
        <v>4747</v>
      </c>
      <c r="J2" s="73">
        <v>100</v>
      </c>
      <c r="K2" s="111">
        <v>2024</v>
      </c>
      <c r="L2" t="s">
        <v>64</v>
      </c>
      <c r="M2" t="s">
        <v>65</v>
      </c>
      <c r="N2" t="s">
        <v>4751</v>
      </c>
      <c r="O2" t="s">
        <v>4752</v>
      </c>
    </row>
    <row r="3" spans="1:15">
      <c r="A3" t="s">
        <v>2278</v>
      </c>
      <c r="B3" t="str">
        <f>VLOOKUP(A3,iso_code!B:C,2,FALSE)</f>
        <v>AGO</v>
      </c>
      <c r="C3" t="s">
        <v>2318</v>
      </c>
      <c r="D3" t="s">
        <v>271</v>
      </c>
      <c r="E3" t="s">
        <v>2319</v>
      </c>
      <c r="F3" t="s">
        <v>265</v>
      </c>
      <c r="G3">
        <f>COUNTIF(study_countries!B:B,A3)</f>
        <v>18</v>
      </c>
      <c r="H3">
        <v>0</v>
      </c>
      <c r="I3" t="s">
        <v>105</v>
      </c>
      <c r="J3" s="73">
        <v>55.5</v>
      </c>
      <c r="K3" s="111">
        <v>2024</v>
      </c>
      <c r="L3" t="s">
        <v>64</v>
      </c>
      <c r="M3" t="s">
        <v>65</v>
      </c>
      <c r="N3" t="s">
        <v>4753</v>
      </c>
      <c r="O3" t="s">
        <v>4752</v>
      </c>
    </row>
    <row r="4" spans="1:15">
      <c r="A4" t="s">
        <v>2279</v>
      </c>
      <c r="B4" t="str">
        <f>VLOOKUP(A4,iso_code!B:C,2,FALSE)</f>
        <v>BEN</v>
      </c>
      <c r="C4" t="s">
        <v>2320</v>
      </c>
      <c r="D4" t="s">
        <v>248</v>
      </c>
      <c r="E4" t="s">
        <v>2321</v>
      </c>
      <c r="F4" t="s">
        <v>229</v>
      </c>
      <c r="G4">
        <f>COUNTIF(study_countries!B:B,A4)</f>
        <v>17</v>
      </c>
      <c r="H4">
        <v>0</v>
      </c>
      <c r="I4" t="s">
        <v>105</v>
      </c>
      <c r="J4" s="73">
        <v>59</v>
      </c>
      <c r="K4" s="111">
        <v>2024</v>
      </c>
      <c r="L4" t="s">
        <v>64</v>
      </c>
      <c r="M4" t="s">
        <v>64</v>
      </c>
      <c r="N4" t="s">
        <v>4754</v>
      </c>
      <c r="O4" t="s">
        <v>2317</v>
      </c>
    </row>
    <row r="5" spans="1:15">
      <c r="A5" t="s">
        <v>1877</v>
      </c>
      <c r="B5" t="str">
        <f>VLOOKUP(A5,iso_code!B:C,2,FALSE)</f>
        <v>BWA</v>
      </c>
      <c r="C5" t="s">
        <v>2322</v>
      </c>
      <c r="D5" t="s">
        <v>271</v>
      </c>
      <c r="E5" t="s">
        <v>2319</v>
      </c>
      <c r="F5" t="s">
        <v>2323</v>
      </c>
      <c r="G5">
        <f>COUNTIF(study_countries!B:B,A5)</f>
        <v>21</v>
      </c>
      <c r="H5">
        <v>1</v>
      </c>
      <c r="I5" t="s">
        <v>4747</v>
      </c>
      <c r="J5" s="73">
        <v>80.2</v>
      </c>
      <c r="K5" s="111">
        <v>2024</v>
      </c>
      <c r="L5" t="s">
        <v>64</v>
      </c>
      <c r="M5" t="s">
        <v>65</v>
      </c>
    </row>
    <row r="6" spans="1:15">
      <c r="A6" t="s">
        <v>2280</v>
      </c>
      <c r="B6" t="str">
        <f>VLOOKUP(A6,iso_code!B:C,2,FALSE)</f>
        <v>BFA</v>
      </c>
      <c r="C6" t="s">
        <v>2324</v>
      </c>
      <c r="D6" t="s">
        <v>248</v>
      </c>
      <c r="E6" t="s">
        <v>2321</v>
      </c>
      <c r="F6" t="s">
        <v>229</v>
      </c>
      <c r="G6">
        <f>COUNTIF(study_countries!B:B,A6)</f>
        <v>17</v>
      </c>
      <c r="H6">
        <v>2</v>
      </c>
      <c r="I6" t="s">
        <v>4747</v>
      </c>
      <c r="J6" s="73">
        <v>34</v>
      </c>
      <c r="K6" s="111">
        <v>2024</v>
      </c>
      <c r="L6" t="s">
        <v>64</v>
      </c>
      <c r="M6" t="s">
        <v>64</v>
      </c>
      <c r="N6" t="s">
        <v>4755</v>
      </c>
      <c r="O6" t="s">
        <v>4752</v>
      </c>
    </row>
    <row r="7" spans="1:15">
      <c r="A7" t="s">
        <v>2281</v>
      </c>
      <c r="B7" t="str">
        <f>VLOOKUP(A7,iso_code!B:C,2,FALSE)</f>
        <v>BDI</v>
      </c>
      <c r="C7" t="s">
        <v>2325</v>
      </c>
      <c r="D7" t="s">
        <v>320</v>
      </c>
      <c r="E7" t="s">
        <v>2326</v>
      </c>
      <c r="F7" t="s">
        <v>229</v>
      </c>
      <c r="G7">
        <f>COUNTIF(study_countries!B:B,A7)</f>
        <v>16</v>
      </c>
      <c r="H7">
        <v>3</v>
      </c>
      <c r="I7" t="s">
        <v>2337</v>
      </c>
      <c r="J7" s="73">
        <v>20.100000000000001</v>
      </c>
      <c r="K7" s="111">
        <v>2024</v>
      </c>
      <c r="L7" t="s">
        <v>64</v>
      </c>
      <c r="M7" t="s">
        <v>65</v>
      </c>
      <c r="N7" t="s">
        <v>4756</v>
      </c>
      <c r="O7" t="s">
        <v>4757</v>
      </c>
    </row>
    <row r="8" spans="1:15">
      <c r="A8" t="s">
        <v>1678</v>
      </c>
      <c r="B8" t="str">
        <f>VLOOKUP(A8,iso_code!B:C,2,FALSE)</f>
        <v>CPV</v>
      </c>
      <c r="C8" t="s">
        <v>2327</v>
      </c>
      <c r="D8" t="s">
        <v>248</v>
      </c>
      <c r="E8" t="s">
        <v>2321</v>
      </c>
      <c r="F8" t="s">
        <v>265</v>
      </c>
      <c r="G8">
        <f>COUNTIF(study_countries!B:B,A8)</f>
        <v>6</v>
      </c>
      <c r="H8">
        <v>0</v>
      </c>
      <c r="I8" t="s">
        <v>105</v>
      </c>
      <c r="J8" s="73">
        <v>98.4</v>
      </c>
      <c r="K8" s="111">
        <v>2024</v>
      </c>
      <c r="L8" t="s">
        <v>64</v>
      </c>
      <c r="M8" t="s">
        <v>65</v>
      </c>
    </row>
    <row r="9" spans="1:15">
      <c r="A9" t="s">
        <v>290</v>
      </c>
      <c r="B9" t="str">
        <f>VLOOKUP(A9,iso_code!B:C,2,FALSE)</f>
        <v>CMR</v>
      </c>
      <c r="C9" t="s">
        <v>2328</v>
      </c>
      <c r="D9" t="s">
        <v>284</v>
      </c>
      <c r="E9" t="s">
        <v>2329</v>
      </c>
      <c r="F9" t="s">
        <v>229</v>
      </c>
      <c r="G9">
        <f>COUNTIF(study_countries!B:B,A9)</f>
        <v>27</v>
      </c>
      <c r="H9">
        <v>0</v>
      </c>
      <c r="I9" t="s">
        <v>105</v>
      </c>
      <c r="J9" s="73">
        <v>72</v>
      </c>
      <c r="K9" s="111">
        <v>2024</v>
      </c>
      <c r="L9" t="s">
        <v>64</v>
      </c>
      <c r="M9" t="s">
        <v>65</v>
      </c>
      <c r="N9" t="s">
        <v>4758</v>
      </c>
      <c r="O9" t="s">
        <v>2317</v>
      </c>
    </row>
    <row r="10" spans="1:15">
      <c r="A10" t="s">
        <v>1711</v>
      </c>
      <c r="B10" t="str">
        <f>VLOOKUP(A10,iso_code!B:C,2,FALSE)</f>
        <v>CAF</v>
      </c>
      <c r="C10" t="s">
        <v>2330</v>
      </c>
      <c r="D10" t="s">
        <v>284</v>
      </c>
      <c r="E10" t="s">
        <v>2329</v>
      </c>
      <c r="F10" t="s">
        <v>229</v>
      </c>
      <c r="G10">
        <f>COUNTIF(study_countries!B:B,A10)</f>
        <v>16</v>
      </c>
      <c r="H10">
        <v>0</v>
      </c>
      <c r="I10" t="s">
        <v>105</v>
      </c>
      <c r="J10" s="73">
        <v>18.2</v>
      </c>
      <c r="K10" s="111">
        <v>2024</v>
      </c>
      <c r="L10" t="s">
        <v>64</v>
      </c>
      <c r="M10" t="s">
        <v>65</v>
      </c>
      <c r="N10" t="s">
        <v>4745</v>
      </c>
      <c r="O10" t="s">
        <v>2317</v>
      </c>
    </row>
    <row r="11" spans="1:15">
      <c r="A11" t="s">
        <v>2282</v>
      </c>
      <c r="B11" t="str">
        <f>VLOOKUP(A11,iso_code!B:C,2,FALSE)</f>
        <v>TCD</v>
      </c>
      <c r="C11" t="s">
        <v>2331</v>
      </c>
      <c r="D11" t="s">
        <v>284</v>
      </c>
      <c r="E11" t="s">
        <v>2329</v>
      </c>
      <c r="F11" t="s">
        <v>229</v>
      </c>
      <c r="G11">
        <f>COUNTIF(study_countries!B:B,A11)</f>
        <v>16</v>
      </c>
      <c r="H11">
        <v>0</v>
      </c>
      <c r="I11" t="s">
        <v>105</v>
      </c>
      <c r="J11" s="73">
        <v>13.4</v>
      </c>
      <c r="K11" s="111">
        <v>2024</v>
      </c>
      <c r="L11" t="s">
        <v>64</v>
      </c>
      <c r="M11" t="s">
        <v>65</v>
      </c>
      <c r="N11" t="s">
        <v>4759</v>
      </c>
      <c r="O11" t="s">
        <v>2317</v>
      </c>
    </row>
    <row r="12" spans="1:15">
      <c r="A12" t="s">
        <v>2283</v>
      </c>
      <c r="B12" t="str">
        <f>VLOOKUP(A12,iso_code!B:C,2,FALSE)</f>
        <v>COM</v>
      </c>
      <c r="C12" t="s">
        <v>2332</v>
      </c>
      <c r="D12" t="s">
        <v>320</v>
      </c>
      <c r="E12" t="s">
        <v>2326</v>
      </c>
      <c r="F12" t="s">
        <v>229</v>
      </c>
      <c r="G12">
        <f>COUNTIF(study_countries!B:B,A12)</f>
        <v>6</v>
      </c>
      <c r="H12">
        <v>0</v>
      </c>
      <c r="I12" t="s">
        <v>105</v>
      </c>
      <c r="J12" s="73">
        <v>91.7</v>
      </c>
      <c r="K12" s="111">
        <v>2024</v>
      </c>
      <c r="L12" t="s">
        <v>64</v>
      </c>
      <c r="M12" t="s">
        <v>65</v>
      </c>
    </row>
    <row r="13" spans="1:15">
      <c r="A13" t="s">
        <v>2075</v>
      </c>
      <c r="B13" t="str">
        <f>VLOOKUP(A13,iso_code!B:C,2,FALSE)</f>
        <v>COD</v>
      </c>
      <c r="C13" t="s">
        <v>2333</v>
      </c>
      <c r="D13" t="s">
        <v>271</v>
      </c>
      <c r="E13" t="s">
        <v>2329</v>
      </c>
      <c r="F13" t="s">
        <v>229</v>
      </c>
      <c r="G13">
        <f>COUNTIF(study_countries!B:B,A13)</f>
        <v>18</v>
      </c>
      <c r="H13">
        <v>1</v>
      </c>
      <c r="I13" t="s">
        <v>4747</v>
      </c>
      <c r="J13" s="73">
        <v>22.5</v>
      </c>
      <c r="K13" s="111">
        <v>2024</v>
      </c>
      <c r="L13" t="s">
        <v>64</v>
      </c>
      <c r="M13" t="s">
        <v>65</v>
      </c>
      <c r="N13" t="s">
        <v>4760</v>
      </c>
      <c r="O13" t="s">
        <v>4757</v>
      </c>
    </row>
    <row r="14" spans="1:15">
      <c r="A14" t="s">
        <v>2284</v>
      </c>
      <c r="B14" t="str">
        <f>VLOOKUP(A14,iso_code!B:C,2,FALSE)</f>
        <v>COG</v>
      </c>
      <c r="C14" t="s">
        <v>2334</v>
      </c>
      <c r="D14" t="s">
        <v>284</v>
      </c>
      <c r="E14" t="s">
        <v>2329</v>
      </c>
      <c r="F14" t="s">
        <v>229</v>
      </c>
      <c r="G14">
        <f>COUNTIF(study_countries!B:B,A14)</f>
        <v>15</v>
      </c>
      <c r="H14">
        <v>1</v>
      </c>
      <c r="I14" t="s">
        <v>4747</v>
      </c>
      <c r="J14" s="73">
        <v>53</v>
      </c>
      <c r="K14" s="111">
        <v>2024</v>
      </c>
      <c r="L14" t="s">
        <v>64</v>
      </c>
      <c r="M14" t="s">
        <v>65</v>
      </c>
      <c r="N14" t="s">
        <v>4761</v>
      </c>
      <c r="O14" t="s">
        <v>4757</v>
      </c>
    </row>
    <row r="15" spans="1:15">
      <c r="A15" t="s">
        <v>2285</v>
      </c>
      <c r="B15" t="str">
        <f>VLOOKUP(A15,iso_code!B:C,2,FALSE)</f>
        <v>DJI</v>
      </c>
      <c r="C15" t="s">
        <v>2335</v>
      </c>
      <c r="D15" t="s">
        <v>320</v>
      </c>
      <c r="E15" t="s">
        <v>2326</v>
      </c>
      <c r="F15" t="s">
        <v>229</v>
      </c>
      <c r="G15">
        <f>COUNTIF(study_countries!B:B,A15)</f>
        <v>15</v>
      </c>
      <c r="H15">
        <v>0</v>
      </c>
      <c r="I15" t="s">
        <v>105</v>
      </c>
      <c r="J15" s="73">
        <v>69.2</v>
      </c>
      <c r="K15" s="111">
        <v>2024</v>
      </c>
      <c r="L15" t="s">
        <v>64</v>
      </c>
      <c r="M15" t="s">
        <v>65</v>
      </c>
    </row>
    <row r="16" spans="1:15">
      <c r="A16" t="s">
        <v>873</v>
      </c>
      <c r="B16" t="str">
        <f>VLOOKUP(A16,iso_code!B:C,2,FALSE)</f>
        <v>EGY</v>
      </c>
      <c r="C16" t="s">
        <v>2336</v>
      </c>
      <c r="D16" t="s">
        <v>320</v>
      </c>
      <c r="E16" t="s">
        <v>2315</v>
      </c>
      <c r="F16" t="s">
        <v>2316</v>
      </c>
      <c r="G16">
        <f>COUNTIF(study_countries!B:B,A16)</f>
        <v>34</v>
      </c>
      <c r="H16">
        <v>1</v>
      </c>
      <c r="I16" t="s">
        <v>4747</v>
      </c>
      <c r="J16" s="73">
        <v>100</v>
      </c>
      <c r="K16" s="111">
        <v>2024</v>
      </c>
      <c r="L16" t="s">
        <v>64</v>
      </c>
      <c r="M16" t="s">
        <v>65</v>
      </c>
      <c r="N16" t="s">
        <v>4762</v>
      </c>
      <c r="O16" t="s">
        <v>4752</v>
      </c>
    </row>
    <row r="17" spans="1:15">
      <c r="A17" t="s">
        <v>2286</v>
      </c>
      <c r="B17" t="str">
        <f>VLOOKUP(A17,iso_code!B:C,2,FALSE)</f>
        <v>GNQ</v>
      </c>
      <c r="C17" t="s">
        <v>2338</v>
      </c>
      <c r="D17" t="s">
        <v>284</v>
      </c>
      <c r="E17" t="s">
        <v>2329</v>
      </c>
      <c r="F17" t="s">
        <v>2339</v>
      </c>
      <c r="G17">
        <f>COUNTIF(study_countries!B:B,A17)</f>
        <v>15</v>
      </c>
      <c r="H17">
        <v>1</v>
      </c>
      <c r="I17" t="s">
        <v>4747</v>
      </c>
      <c r="J17" s="73">
        <v>65.099999999999994</v>
      </c>
      <c r="K17" s="111">
        <v>2024</v>
      </c>
      <c r="L17" t="s">
        <v>64</v>
      </c>
      <c r="M17" t="s">
        <v>64</v>
      </c>
    </row>
    <row r="18" spans="1:15">
      <c r="A18" t="s">
        <v>2287</v>
      </c>
      <c r="B18" t="str">
        <f>VLOOKUP(A18,iso_code!B:C,2,FALSE)</f>
        <v>ERI</v>
      </c>
      <c r="C18" t="s">
        <v>2340</v>
      </c>
      <c r="D18" t="s">
        <v>320</v>
      </c>
      <c r="E18" t="s">
        <v>2326</v>
      </c>
      <c r="F18" t="s">
        <v>2341</v>
      </c>
      <c r="G18">
        <f>COUNTIF(study_countries!B:B,A18)</f>
        <v>14</v>
      </c>
      <c r="H18">
        <v>0</v>
      </c>
      <c r="I18" t="s">
        <v>105</v>
      </c>
      <c r="J18" s="73">
        <v>55.3</v>
      </c>
      <c r="K18" s="111">
        <v>2024</v>
      </c>
      <c r="L18" t="s">
        <v>64</v>
      </c>
      <c r="M18" t="s">
        <v>65</v>
      </c>
      <c r="N18" t="s">
        <v>4763</v>
      </c>
      <c r="O18" t="s">
        <v>4757</v>
      </c>
    </row>
    <row r="19" spans="1:15">
      <c r="A19" t="s">
        <v>2303</v>
      </c>
      <c r="B19" t="str">
        <f>VLOOKUP(A19,iso_code!B:C,2,FALSE)</f>
        <v>SWZ</v>
      </c>
      <c r="C19" t="s">
        <v>2342</v>
      </c>
      <c r="D19" t="s">
        <v>271</v>
      </c>
      <c r="E19" t="s">
        <v>2319</v>
      </c>
      <c r="F19" t="s">
        <v>2323</v>
      </c>
      <c r="G19">
        <f>COUNTIF(study_countries!B:B,A19)</f>
        <v>14</v>
      </c>
      <c r="H19">
        <v>0</v>
      </c>
      <c r="I19" t="s">
        <v>105</v>
      </c>
      <c r="J19" s="73">
        <v>89.3</v>
      </c>
      <c r="K19" s="111">
        <v>2024</v>
      </c>
      <c r="L19" t="s">
        <v>64</v>
      </c>
      <c r="M19" t="s">
        <v>65</v>
      </c>
    </row>
    <row r="20" spans="1:15">
      <c r="A20" t="s">
        <v>199</v>
      </c>
      <c r="B20" t="str">
        <f>VLOOKUP(A20,iso_code!B:C,2,FALSE)</f>
        <v>ETH</v>
      </c>
      <c r="C20" t="s">
        <v>2343</v>
      </c>
      <c r="D20" t="s">
        <v>320</v>
      </c>
      <c r="E20" t="s">
        <v>2326</v>
      </c>
      <c r="F20" t="s">
        <v>2341</v>
      </c>
      <c r="G20">
        <f>COUNTIF(study_countries!B:B,A20)</f>
        <v>37</v>
      </c>
      <c r="H20">
        <v>0</v>
      </c>
      <c r="I20" t="s">
        <v>105</v>
      </c>
      <c r="J20" s="73">
        <v>56.6</v>
      </c>
      <c r="K20" s="111">
        <v>2024</v>
      </c>
      <c r="L20" t="s">
        <v>64</v>
      </c>
      <c r="M20" t="s">
        <v>64</v>
      </c>
      <c r="N20" t="s">
        <v>4764</v>
      </c>
      <c r="O20" t="s">
        <v>4752</v>
      </c>
    </row>
    <row r="21" spans="1:15">
      <c r="A21" t="s">
        <v>2288</v>
      </c>
      <c r="B21" t="str">
        <f>VLOOKUP(A21,iso_code!B:C,2,FALSE)</f>
        <v>GAB</v>
      </c>
      <c r="C21" t="s">
        <v>2344</v>
      </c>
      <c r="D21" t="s">
        <v>284</v>
      </c>
      <c r="E21" t="s">
        <v>2329</v>
      </c>
      <c r="F21" t="s">
        <v>229</v>
      </c>
      <c r="G21">
        <f>COUNTIF(study_countries!B:B,A21)</f>
        <v>15</v>
      </c>
      <c r="H21">
        <v>1</v>
      </c>
      <c r="I21" t="s">
        <v>4747</v>
      </c>
      <c r="J21" s="73">
        <v>95.1</v>
      </c>
      <c r="K21" s="111">
        <v>2024</v>
      </c>
      <c r="L21" t="s">
        <v>64</v>
      </c>
      <c r="M21" t="s">
        <v>65</v>
      </c>
    </row>
    <row r="22" spans="1:15">
      <c r="A22" t="s">
        <v>2289</v>
      </c>
      <c r="B22" t="str">
        <f>VLOOKUP(A22,iso_code!B:C,2,FALSE)</f>
        <v>GMB</v>
      </c>
      <c r="C22" t="s">
        <v>2345</v>
      </c>
      <c r="D22" t="s">
        <v>248</v>
      </c>
      <c r="E22" t="s">
        <v>2321</v>
      </c>
      <c r="F22" t="s">
        <v>2323</v>
      </c>
      <c r="G22">
        <f>COUNTIF(study_countries!B:B,A22)</f>
        <v>17</v>
      </c>
      <c r="H22">
        <v>0</v>
      </c>
      <c r="I22" t="s">
        <v>105</v>
      </c>
      <c r="J22" s="73">
        <v>69</v>
      </c>
      <c r="K22" s="111">
        <v>2024</v>
      </c>
      <c r="L22" t="s">
        <v>64</v>
      </c>
      <c r="M22" t="s">
        <v>64</v>
      </c>
    </row>
    <row r="23" spans="1:15">
      <c r="A23" t="s">
        <v>255</v>
      </c>
      <c r="B23" t="str">
        <f>VLOOKUP(A23,iso_code!B:C,2,FALSE)</f>
        <v>GHA</v>
      </c>
      <c r="C23" t="s">
        <v>2346</v>
      </c>
      <c r="D23" t="s">
        <v>248</v>
      </c>
      <c r="E23" t="s">
        <v>2321</v>
      </c>
      <c r="F23" t="s">
        <v>2323</v>
      </c>
      <c r="G23">
        <f>COUNTIF(study_countries!B:B,A23)</f>
        <v>32</v>
      </c>
      <c r="H23">
        <v>3</v>
      </c>
      <c r="I23" t="s">
        <v>2337</v>
      </c>
      <c r="J23" s="73">
        <v>91.9</v>
      </c>
      <c r="K23" s="111">
        <v>2024</v>
      </c>
      <c r="L23" t="s">
        <v>64</v>
      </c>
      <c r="M23" t="s">
        <v>65</v>
      </c>
      <c r="N23" t="s">
        <v>4765</v>
      </c>
      <c r="O23" t="s">
        <v>4752</v>
      </c>
    </row>
    <row r="24" spans="1:15">
      <c r="A24" t="s">
        <v>2290</v>
      </c>
      <c r="B24" t="str">
        <f>VLOOKUP(A24,iso_code!B:C,2,FALSE)</f>
        <v>GIN</v>
      </c>
      <c r="C24" t="s">
        <v>2347</v>
      </c>
      <c r="D24" t="s">
        <v>248</v>
      </c>
      <c r="E24" t="s">
        <v>2321</v>
      </c>
      <c r="F24" t="s">
        <v>229</v>
      </c>
      <c r="G24">
        <f>COUNTIF(study_countries!B:B,A24)</f>
        <v>16</v>
      </c>
      <c r="H24">
        <v>2</v>
      </c>
      <c r="I24" t="s">
        <v>4747</v>
      </c>
      <c r="J24" s="73">
        <v>53.8</v>
      </c>
      <c r="K24" s="111">
        <v>2024</v>
      </c>
      <c r="L24" t="s">
        <v>64</v>
      </c>
      <c r="M24" t="s">
        <v>65</v>
      </c>
      <c r="N24" t="s">
        <v>4766</v>
      </c>
      <c r="O24" t="s">
        <v>2317</v>
      </c>
    </row>
    <row r="25" spans="1:15">
      <c r="A25" t="s">
        <v>2291</v>
      </c>
      <c r="B25" t="str">
        <f>VLOOKUP(A25,iso_code!B:C,2,FALSE)</f>
        <v>GNB</v>
      </c>
      <c r="C25" t="s">
        <v>2348</v>
      </c>
      <c r="D25" t="s">
        <v>248</v>
      </c>
      <c r="E25" t="s">
        <v>2321</v>
      </c>
      <c r="F25" t="s">
        <v>265</v>
      </c>
      <c r="G25">
        <f>COUNTIF(study_countries!B:B,A25)</f>
        <v>16</v>
      </c>
      <c r="H25">
        <v>0</v>
      </c>
      <c r="I25" t="s">
        <v>105</v>
      </c>
      <c r="J25" s="73">
        <v>43.7</v>
      </c>
      <c r="K25" s="111">
        <v>2024</v>
      </c>
      <c r="L25" t="s">
        <v>64</v>
      </c>
      <c r="M25" t="s">
        <v>65</v>
      </c>
    </row>
    <row r="26" spans="1:15">
      <c r="A26" t="s">
        <v>2292</v>
      </c>
      <c r="B26" t="str">
        <f>VLOOKUP(A26,iso_code!B:C,2,FALSE)</f>
        <v>CIV</v>
      </c>
      <c r="C26" t="s">
        <v>2349</v>
      </c>
      <c r="D26" t="s">
        <v>248</v>
      </c>
      <c r="E26" t="s">
        <v>2321</v>
      </c>
      <c r="F26" t="s">
        <v>229</v>
      </c>
      <c r="G26">
        <f>COUNTIF(study_countries!B:B,A26)</f>
        <v>19</v>
      </c>
      <c r="H26">
        <v>0</v>
      </c>
      <c r="I26" t="s">
        <v>105</v>
      </c>
      <c r="J26" s="73">
        <v>72.900000000000006</v>
      </c>
      <c r="K26" s="111">
        <v>2024</v>
      </c>
      <c r="L26" t="s">
        <v>64</v>
      </c>
      <c r="M26" t="s">
        <v>65</v>
      </c>
      <c r="N26" t="s">
        <v>4767</v>
      </c>
      <c r="O26" t="s">
        <v>4752</v>
      </c>
    </row>
    <row r="27" spans="1:15">
      <c r="A27" t="s">
        <v>433</v>
      </c>
      <c r="B27" t="str">
        <f>VLOOKUP(A27,iso_code!B:C,2,FALSE)</f>
        <v>KEN</v>
      </c>
      <c r="C27" t="s">
        <v>2350</v>
      </c>
      <c r="D27" t="s">
        <v>320</v>
      </c>
      <c r="E27" t="s">
        <v>2326</v>
      </c>
      <c r="F27" t="s">
        <v>2323</v>
      </c>
      <c r="G27">
        <f>COUNTIF(study_countries!B:B,A27)</f>
        <v>36</v>
      </c>
      <c r="H27">
        <v>3</v>
      </c>
      <c r="I27" t="s">
        <v>2337</v>
      </c>
      <c r="J27" s="73">
        <v>77</v>
      </c>
      <c r="K27" s="111">
        <v>2024</v>
      </c>
      <c r="L27" t="s">
        <v>64</v>
      </c>
      <c r="M27" t="s">
        <v>65</v>
      </c>
      <c r="N27" t="s">
        <v>4743</v>
      </c>
      <c r="O27" t="s">
        <v>4752</v>
      </c>
    </row>
    <row r="28" spans="1:15">
      <c r="A28" t="s">
        <v>2293</v>
      </c>
      <c r="B28" t="str">
        <f>VLOOKUP(A28,iso_code!B:C,2,FALSE)</f>
        <v>LSO</v>
      </c>
      <c r="C28" t="s">
        <v>2351</v>
      </c>
      <c r="D28" t="s">
        <v>271</v>
      </c>
      <c r="E28" t="s">
        <v>2319</v>
      </c>
      <c r="F28" t="s">
        <v>2323</v>
      </c>
      <c r="G28">
        <f>COUNTIF(study_countries!B:B,A28)</f>
        <v>16</v>
      </c>
      <c r="H28">
        <v>1</v>
      </c>
      <c r="I28" t="s">
        <v>4747</v>
      </c>
      <c r="J28" s="73">
        <v>60.6</v>
      </c>
      <c r="K28" s="111">
        <v>2024</v>
      </c>
      <c r="L28" t="s">
        <v>64</v>
      </c>
      <c r="M28" t="s">
        <v>65</v>
      </c>
    </row>
    <row r="29" spans="1:15">
      <c r="A29" t="s">
        <v>2294</v>
      </c>
      <c r="B29" t="str">
        <f>VLOOKUP(A29,iso_code!B:C,2,FALSE)</f>
        <v>LBR</v>
      </c>
      <c r="C29" t="s">
        <v>2352</v>
      </c>
      <c r="D29" t="s">
        <v>248</v>
      </c>
      <c r="E29" t="s">
        <v>2321</v>
      </c>
      <c r="F29" t="s">
        <v>2323</v>
      </c>
      <c r="G29">
        <f>COUNTIF(study_countries!B:B,A29)</f>
        <v>17</v>
      </c>
      <c r="H29">
        <v>0</v>
      </c>
      <c r="I29" t="s">
        <v>105</v>
      </c>
      <c r="J29" s="73">
        <v>34.9</v>
      </c>
      <c r="K29" s="111">
        <v>2024</v>
      </c>
      <c r="L29" t="s">
        <v>64</v>
      </c>
      <c r="M29" t="s">
        <v>65</v>
      </c>
      <c r="N29" t="s">
        <v>4768</v>
      </c>
      <c r="O29" t="s">
        <v>2317</v>
      </c>
    </row>
    <row r="30" spans="1:15">
      <c r="A30" t="s">
        <v>2043</v>
      </c>
      <c r="B30" t="str">
        <f>VLOOKUP(A30,iso_code!B:C,2,FALSE)</f>
        <v>LBY</v>
      </c>
      <c r="C30" t="s">
        <v>2353</v>
      </c>
      <c r="D30" t="s">
        <v>223</v>
      </c>
      <c r="E30" t="s">
        <v>2315</v>
      </c>
      <c r="F30" t="s">
        <v>2316</v>
      </c>
      <c r="G30">
        <f>COUNTIF(study_countries!B:B,A30)</f>
        <v>14</v>
      </c>
      <c r="H30">
        <v>0</v>
      </c>
      <c r="I30" t="s">
        <v>105</v>
      </c>
      <c r="J30" s="73">
        <v>77.400000000000006</v>
      </c>
      <c r="K30" s="111">
        <v>2024</v>
      </c>
      <c r="L30" t="s">
        <v>65</v>
      </c>
      <c r="M30" t="s">
        <v>65</v>
      </c>
    </row>
    <row r="31" spans="1:15">
      <c r="A31" t="s">
        <v>2295</v>
      </c>
      <c r="B31" t="str">
        <f>VLOOKUP(A31,iso_code!B:C,2,FALSE)</f>
        <v>MDG</v>
      </c>
      <c r="C31" t="s">
        <v>2354</v>
      </c>
      <c r="D31" t="s">
        <v>320</v>
      </c>
      <c r="E31" t="s">
        <v>2326</v>
      </c>
      <c r="F31" t="s">
        <v>229</v>
      </c>
      <c r="G31">
        <f>COUNTIF(study_countries!B:B,A31)</f>
        <v>10</v>
      </c>
      <c r="H31">
        <v>2</v>
      </c>
      <c r="I31" t="s">
        <v>4747</v>
      </c>
      <c r="J31" s="73">
        <v>42.5</v>
      </c>
      <c r="K31" s="111">
        <v>2024</v>
      </c>
      <c r="L31" t="s">
        <v>64</v>
      </c>
      <c r="M31" t="s">
        <v>65</v>
      </c>
      <c r="N31" t="s">
        <v>4769</v>
      </c>
      <c r="O31" t="s">
        <v>4757</v>
      </c>
    </row>
    <row r="32" spans="1:15">
      <c r="A32" t="s">
        <v>1190</v>
      </c>
      <c r="B32" t="str">
        <f>VLOOKUP(A32,iso_code!B:C,2,FALSE)</f>
        <v>MWI</v>
      </c>
      <c r="C32" t="s">
        <v>2355</v>
      </c>
      <c r="D32" t="s">
        <v>271</v>
      </c>
      <c r="E32" t="s">
        <v>2319</v>
      </c>
      <c r="F32" t="s">
        <v>2323</v>
      </c>
      <c r="G32">
        <f>COUNTIF(study_countries!B:B,A32)</f>
        <v>18</v>
      </c>
      <c r="H32">
        <v>1</v>
      </c>
      <c r="I32" t="s">
        <v>4747</v>
      </c>
      <c r="J32" s="73">
        <v>15.6</v>
      </c>
      <c r="K32" s="111">
        <v>2024</v>
      </c>
      <c r="L32" t="s">
        <v>64</v>
      </c>
      <c r="M32" t="s">
        <v>65</v>
      </c>
      <c r="N32" t="s">
        <v>4767</v>
      </c>
      <c r="O32" t="s">
        <v>4752</v>
      </c>
    </row>
    <row r="33" spans="1:15">
      <c r="A33" t="s">
        <v>2296</v>
      </c>
      <c r="B33" t="str">
        <f>VLOOKUP(A33,iso_code!B:C,2,FALSE)</f>
        <v>MLI</v>
      </c>
      <c r="C33" t="s">
        <v>2356</v>
      </c>
      <c r="D33" t="s">
        <v>248</v>
      </c>
      <c r="E33" t="s">
        <v>2321</v>
      </c>
      <c r="F33" t="s">
        <v>229</v>
      </c>
      <c r="G33">
        <f>COUNTIF(study_countries!B:B,A33)</f>
        <v>17</v>
      </c>
      <c r="H33">
        <v>0</v>
      </c>
      <c r="I33" t="s">
        <v>105</v>
      </c>
      <c r="J33" s="73">
        <v>49.5</v>
      </c>
      <c r="K33" s="111">
        <v>2024</v>
      </c>
      <c r="L33" t="s">
        <v>64</v>
      </c>
      <c r="M33" t="s">
        <v>65</v>
      </c>
      <c r="N33" t="s">
        <v>4770</v>
      </c>
      <c r="O33" t="s">
        <v>2317</v>
      </c>
    </row>
    <row r="34" spans="1:15">
      <c r="A34" t="s">
        <v>2161</v>
      </c>
      <c r="B34" t="str">
        <f>VLOOKUP(A34,iso_code!B:C,2,FALSE)</f>
        <v>MRT</v>
      </c>
      <c r="C34" t="s">
        <v>2357</v>
      </c>
      <c r="D34" t="s">
        <v>223</v>
      </c>
      <c r="E34" t="s">
        <v>2315</v>
      </c>
      <c r="F34" t="s">
        <v>2316</v>
      </c>
      <c r="G34">
        <f>COUNTIF(study_countries!B:B,A34)</f>
        <v>15</v>
      </c>
      <c r="H34">
        <v>1</v>
      </c>
      <c r="I34" t="s">
        <v>4747</v>
      </c>
      <c r="J34" s="73">
        <v>52.2</v>
      </c>
      <c r="K34" s="111">
        <v>2024</v>
      </c>
      <c r="L34" t="s">
        <v>64</v>
      </c>
      <c r="M34" t="s">
        <v>65</v>
      </c>
      <c r="N34" t="s">
        <v>4771</v>
      </c>
      <c r="O34" t="s">
        <v>2317</v>
      </c>
    </row>
    <row r="35" spans="1:15">
      <c r="A35" t="s">
        <v>995</v>
      </c>
      <c r="B35" t="str">
        <f>VLOOKUP(A35,iso_code!B:C,2,FALSE)</f>
        <v>MUS</v>
      </c>
      <c r="C35" t="s">
        <v>2358</v>
      </c>
      <c r="D35" t="s">
        <v>320</v>
      </c>
      <c r="E35" t="s">
        <v>2326</v>
      </c>
      <c r="F35" t="s">
        <v>2323</v>
      </c>
      <c r="G35">
        <f>COUNTIF(study_countries!B:B,A35)</f>
        <v>10</v>
      </c>
      <c r="H35">
        <v>2</v>
      </c>
      <c r="I35" t="s">
        <v>4747</v>
      </c>
      <c r="J35" s="73">
        <v>100</v>
      </c>
      <c r="K35" s="111">
        <v>2024</v>
      </c>
      <c r="L35" t="s">
        <v>64</v>
      </c>
      <c r="M35" t="s">
        <v>65</v>
      </c>
    </row>
    <row r="36" spans="1:15">
      <c r="A36" t="s">
        <v>518</v>
      </c>
      <c r="B36" t="str">
        <f>VLOOKUP(A36,iso_code!B:C,2,FALSE)</f>
        <v>MAR</v>
      </c>
      <c r="C36" t="s">
        <v>2359</v>
      </c>
      <c r="D36" t="s">
        <v>223</v>
      </c>
      <c r="E36" t="s">
        <v>2315</v>
      </c>
      <c r="F36" t="s">
        <v>2316</v>
      </c>
      <c r="G36">
        <f>COUNTIF(study_countries!B:B,A36)</f>
        <v>30</v>
      </c>
      <c r="H36">
        <v>2</v>
      </c>
      <c r="I36" t="s">
        <v>4747</v>
      </c>
      <c r="J36" s="73">
        <v>100</v>
      </c>
      <c r="K36" s="111">
        <v>2024</v>
      </c>
      <c r="L36" t="s">
        <v>64</v>
      </c>
      <c r="M36" t="s">
        <v>65</v>
      </c>
      <c r="N36" t="s">
        <v>4772</v>
      </c>
      <c r="O36" t="s">
        <v>4752</v>
      </c>
    </row>
    <row r="37" spans="1:15">
      <c r="A37" t="s">
        <v>1496</v>
      </c>
      <c r="B37" t="str">
        <f>VLOOKUP(A37,iso_code!B:C,2,FALSE)</f>
        <v>MOZ</v>
      </c>
      <c r="C37" t="s">
        <v>2360</v>
      </c>
      <c r="D37" t="s">
        <v>271</v>
      </c>
      <c r="E37" t="s">
        <v>2319</v>
      </c>
      <c r="F37" t="s">
        <v>265</v>
      </c>
      <c r="G37">
        <f>COUNTIF(study_countries!B:B,A37)</f>
        <v>23</v>
      </c>
      <c r="H37">
        <v>2</v>
      </c>
      <c r="I37" t="s">
        <v>4747</v>
      </c>
      <c r="J37" s="73">
        <v>36.9</v>
      </c>
      <c r="K37" s="111">
        <v>2024</v>
      </c>
      <c r="L37" t="s">
        <v>64</v>
      </c>
      <c r="M37" t="s">
        <v>65</v>
      </c>
      <c r="N37" t="s">
        <v>4773</v>
      </c>
      <c r="O37" t="s">
        <v>2317</v>
      </c>
    </row>
    <row r="38" spans="1:15">
      <c r="A38" t="s">
        <v>2121</v>
      </c>
      <c r="B38" t="str">
        <f>VLOOKUP(A38,iso_code!B:C,2,FALSE)</f>
        <v>NAM</v>
      </c>
      <c r="C38" t="s">
        <v>2361</v>
      </c>
      <c r="D38" t="s">
        <v>271</v>
      </c>
      <c r="E38" t="s">
        <v>2319</v>
      </c>
      <c r="F38" t="s">
        <v>2323</v>
      </c>
      <c r="G38">
        <f>COUNTIF(study_countries!B:B,A38)</f>
        <v>18</v>
      </c>
      <c r="H38">
        <v>3</v>
      </c>
      <c r="I38" t="s">
        <v>2337</v>
      </c>
      <c r="J38" s="73">
        <v>59.3</v>
      </c>
      <c r="K38" s="110"/>
      <c r="L38" t="s">
        <v>64</v>
      </c>
      <c r="M38" t="s">
        <v>65</v>
      </c>
    </row>
    <row r="39" spans="1:15">
      <c r="A39" t="s">
        <v>1030</v>
      </c>
      <c r="B39" t="str">
        <f>VLOOKUP(A39,iso_code!B:C,2,FALSE)</f>
        <v>NER</v>
      </c>
      <c r="C39" t="s">
        <v>2362</v>
      </c>
      <c r="D39" t="s">
        <v>248</v>
      </c>
      <c r="E39" t="s">
        <v>2321</v>
      </c>
      <c r="F39" t="s">
        <v>229</v>
      </c>
      <c r="G39">
        <f>COUNTIF(study_countries!B:B,A39)</f>
        <v>19</v>
      </c>
      <c r="H39">
        <v>2</v>
      </c>
      <c r="I39" t="s">
        <v>4747</v>
      </c>
      <c r="J39" s="73">
        <v>21.3</v>
      </c>
      <c r="K39" s="110">
        <v>2024</v>
      </c>
      <c r="L39" t="s">
        <v>64</v>
      </c>
      <c r="M39" t="s">
        <v>65</v>
      </c>
      <c r="N39" t="s">
        <v>4774</v>
      </c>
      <c r="O39" t="s">
        <v>4752</v>
      </c>
    </row>
    <row r="40" spans="1:15">
      <c r="A40" t="s">
        <v>1263</v>
      </c>
      <c r="B40" t="str">
        <f>VLOOKUP(A40,iso_code!B:C,2,FALSE)</f>
        <v>NGA</v>
      </c>
      <c r="C40" t="s">
        <v>2363</v>
      </c>
      <c r="D40" t="s">
        <v>248</v>
      </c>
      <c r="E40" t="s">
        <v>2321</v>
      </c>
      <c r="F40" t="s">
        <v>2323</v>
      </c>
      <c r="G40">
        <f>COUNTIF(study_countries!B:B,A40)</f>
        <v>67</v>
      </c>
      <c r="H40">
        <v>1</v>
      </c>
      <c r="I40" t="s">
        <v>4747</v>
      </c>
      <c r="J40" s="73">
        <v>62.5</v>
      </c>
      <c r="K40" s="110">
        <v>2024</v>
      </c>
      <c r="L40" t="s">
        <v>64</v>
      </c>
      <c r="M40" t="s">
        <v>64</v>
      </c>
      <c r="N40" t="s">
        <v>4775</v>
      </c>
      <c r="O40" t="s">
        <v>4752</v>
      </c>
    </row>
    <row r="41" spans="1:15">
      <c r="A41" t="s">
        <v>2297</v>
      </c>
      <c r="B41" t="str">
        <f>VLOOKUP(A41,iso_code!B:C,2,FALSE)</f>
        <v>RWA</v>
      </c>
      <c r="C41" t="s">
        <v>2364</v>
      </c>
      <c r="D41" t="s">
        <v>320</v>
      </c>
      <c r="E41" t="s">
        <v>2326</v>
      </c>
      <c r="F41" t="s">
        <v>2323</v>
      </c>
      <c r="G41">
        <f>COUNTIF(study_countries!B:B,A41)</f>
        <v>21</v>
      </c>
      <c r="H41">
        <v>2</v>
      </c>
      <c r="I41" t="s">
        <v>4747</v>
      </c>
      <c r="J41" s="73">
        <v>72</v>
      </c>
      <c r="K41" s="110">
        <v>2024</v>
      </c>
      <c r="L41" t="s">
        <v>64</v>
      </c>
      <c r="M41" t="s">
        <v>65</v>
      </c>
      <c r="N41" t="s">
        <v>4776</v>
      </c>
      <c r="O41" t="s">
        <v>4752</v>
      </c>
    </row>
    <row r="42" spans="1:15">
      <c r="A42" t="s">
        <v>2298</v>
      </c>
      <c r="B42" t="str">
        <f>VLOOKUP(A42,iso_code!B:C,2,FALSE)</f>
        <v>STP</v>
      </c>
      <c r="C42" t="s">
        <v>2365</v>
      </c>
      <c r="D42" t="s">
        <v>284</v>
      </c>
      <c r="E42" t="s">
        <v>2329</v>
      </c>
      <c r="F42" t="s">
        <v>265</v>
      </c>
      <c r="G42">
        <f>COUNTIF(study_countries!B:B,A42)</f>
        <v>6</v>
      </c>
      <c r="H42">
        <v>0</v>
      </c>
      <c r="I42" t="s">
        <v>105</v>
      </c>
      <c r="J42" s="73">
        <v>77.7</v>
      </c>
      <c r="K42" s="110">
        <v>2024</v>
      </c>
      <c r="L42" t="s">
        <v>64</v>
      </c>
      <c r="M42" t="s">
        <v>65</v>
      </c>
    </row>
    <row r="43" spans="1:15">
      <c r="A43" t="s">
        <v>1736</v>
      </c>
      <c r="B43" t="str">
        <f>VLOOKUP(A43,iso_code!B:C,2,FALSE)</f>
        <v>SEN</v>
      </c>
      <c r="C43" t="s">
        <v>2366</v>
      </c>
      <c r="D43" t="s">
        <v>248</v>
      </c>
      <c r="E43" t="s">
        <v>2321</v>
      </c>
      <c r="F43" t="s">
        <v>229</v>
      </c>
      <c r="G43">
        <f>COUNTIF(study_countries!B:B,A43)</f>
        <v>18</v>
      </c>
      <c r="H43">
        <v>1</v>
      </c>
      <c r="I43" t="s">
        <v>4747</v>
      </c>
      <c r="J43" s="73">
        <v>82.9</v>
      </c>
      <c r="K43" s="110">
        <v>2024</v>
      </c>
      <c r="L43" t="s">
        <v>64</v>
      </c>
      <c r="M43" t="s">
        <v>65</v>
      </c>
      <c r="N43" t="s">
        <v>4777</v>
      </c>
      <c r="O43" t="s">
        <v>4752</v>
      </c>
    </row>
    <row r="44" spans="1:15">
      <c r="A44" t="s">
        <v>2299</v>
      </c>
      <c r="B44" t="str">
        <f>VLOOKUP(A44,iso_code!B:C,2,FALSE)</f>
        <v>SYC</v>
      </c>
      <c r="C44" t="s">
        <v>2367</v>
      </c>
      <c r="D44" t="s">
        <v>320</v>
      </c>
      <c r="E44" t="s">
        <v>2326</v>
      </c>
      <c r="F44" t="s">
        <v>2323</v>
      </c>
      <c r="G44">
        <f>COUNTIF(study_countries!B:B,A44)</f>
        <v>6</v>
      </c>
      <c r="H44">
        <v>2</v>
      </c>
      <c r="I44" t="s">
        <v>4747</v>
      </c>
      <c r="J44" s="73">
        <v>100</v>
      </c>
      <c r="K44" s="110">
        <v>2024</v>
      </c>
      <c r="L44" t="s">
        <v>64</v>
      </c>
      <c r="M44" t="s">
        <v>65</v>
      </c>
    </row>
    <row r="45" spans="1:15">
      <c r="A45" t="s">
        <v>2145</v>
      </c>
      <c r="B45" t="str">
        <f>VLOOKUP(A45,iso_code!B:C,2,FALSE)</f>
        <v>SLE</v>
      </c>
      <c r="C45" t="s">
        <v>2368</v>
      </c>
      <c r="D45" t="s">
        <v>248</v>
      </c>
      <c r="E45" t="s">
        <v>2321</v>
      </c>
      <c r="F45" t="s">
        <v>2323</v>
      </c>
      <c r="G45">
        <f>COUNTIF(study_countries!B:B,A45)</f>
        <v>19</v>
      </c>
      <c r="H45">
        <v>0</v>
      </c>
      <c r="I45" t="s">
        <v>105</v>
      </c>
      <c r="J45" s="73">
        <v>39.200000000000003</v>
      </c>
      <c r="K45" s="110">
        <v>2024</v>
      </c>
      <c r="L45" t="s">
        <v>64</v>
      </c>
      <c r="M45" t="s">
        <v>65</v>
      </c>
      <c r="N45" t="s">
        <v>4778</v>
      </c>
      <c r="O45" t="s">
        <v>2317</v>
      </c>
    </row>
    <row r="46" spans="1:15">
      <c r="A46" t="s">
        <v>2300</v>
      </c>
      <c r="B46" t="str">
        <f>VLOOKUP(A46,iso_code!B:C,2,FALSE)</f>
        <v>SOM</v>
      </c>
      <c r="C46" t="s">
        <v>2369</v>
      </c>
      <c r="D46" t="s">
        <v>320</v>
      </c>
      <c r="E46" t="s">
        <v>2326</v>
      </c>
      <c r="F46" t="s">
        <v>2341</v>
      </c>
      <c r="G46">
        <f>COUNTIF(study_countries!B:B,A46)</f>
        <v>16</v>
      </c>
      <c r="H46">
        <v>0</v>
      </c>
      <c r="I46" t="s">
        <v>105</v>
      </c>
      <c r="J46" s="73">
        <v>54.4</v>
      </c>
      <c r="K46" s="110">
        <v>2024</v>
      </c>
      <c r="L46" t="s">
        <v>64</v>
      </c>
      <c r="M46" t="s">
        <v>65</v>
      </c>
      <c r="N46" t="s">
        <v>4779</v>
      </c>
      <c r="O46" t="s">
        <v>2317</v>
      </c>
    </row>
    <row r="47" spans="1:15">
      <c r="A47" t="s">
        <v>617</v>
      </c>
      <c r="B47" t="str">
        <f>VLOOKUP(A47,iso_code!B:C,2,FALSE)</f>
        <v>ZAF</v>
      </c>
      <c r="C47" t="s">
        <v>2370</v>
      </c>
      <c r="D47" t="s">
        <v>271</v>
      </c>
      <c r="E47" t="s">
        <v>2319</v>
      </c>
      <c r="F47" t="s">
        <v>2323</v>
      </c>
      <c r="G47">
        <f>COUNTIF(study_countries!B:B,A47)</f>
        <v>40</v>
      </c>
      <c r="H47">
        <v>4</v>
      </c>
      <c r="I47" t="s">
        <v>2337</v>
      </c>
      <c r="J47" s="73">
        <v>90.2</v>
      </c>
      <c r="K47" s="110">
        <v>2024</v>
      </c>
      <c r="L47" t="s">
        <v>64</v>
      </c>
      <c r="M47" t="s">
        <v>64</v>
      </c>
      <c r="N47" t="s">
        <v>4744</v>
      </c>
      <c r="O47" t="s">
        <v>4752</v>
      </c>
    </row>
    <row r="48" spans="1:15">
      <c r="A48" t="s">
        <v>2301</v>
      </c>
      <c r="B48" t="str">
        <f>VLOOKUP(A48,iso_code!B:C,2,FALSE)</f>
        <v>SSD</v>
      </c>
      <c r="C48" t="s">
        <v>2371</v>
      </c>
      <c r="D48" t="s">
        <v>320</v>
      </c>
      <c r="E48" t="s">
        <v>2326</v>
      </c>
      <c r="F48" t="s">
        <v>2323</v>
      </c>
      <c r="G48">
        <f>COUNTIF(study_countries!B:B,A48)</f>
        <v>13</v>
      </c>
      <c r="H48">
        <v>0</v>
      </c>
      <c r="I48" t="s">
        <v>105</v>
      </c>
      <c r="J48" s="73">
        <v>5.4</v>
      </c>
      <c r="K48" s="110">
        <v>2024</v>
      </c>
      <c r="L48" t="s">
        <v>64</v>
      </c>
      <c r="M48" t="s">
        <v>65</v>
      </c>
      <c r="N48" t="s">
        <v>4780</v>
      </c>
      <c r="O48" t="s">
        <v>4757</v>
      </c>
    </row>
    <row r="49" spans="1:15">
      <c r="A49" t="s">
        <v>2302</v>
      </c>
      <c r="B49" t="str">
        <f>VLOOKUP(A49,iso_code!B:C,2,FALSE)</f>
        <v>SDN</v>
      </c>
      <c r="C49" t="s">
        <v>2372</v>
      </c>
      <c r="D49" t="s">
        <v>320</v>
      </c>
      <c r="E49" t="s">
        <v>2326</v>
      </c>
      <c r="F49" t="s">
        <v>2316</v>
      </c>
      <c r="G49">
        <f>COUNTIF(study_countries!B:B,A49)</f>
        <v>17</v>
      </c>
      <c r="H49">
        <v>0</v>
      </c>
      <c r="I49" t="s">
        <v>105</v>
      </c>
      <c r="J49" s="73">
        <v>66</v>
      </c>
      <c r="K49" s="110">
        <v>2024</v>
      </c>
      <c r="L49" t="s">
        <v>64</v>
      </c>
      <c r="M49" t="s">
        <v>65</v>
      </c>
      <c r="N49" t="s">
        <v>4781</v>
      </c>
      <c r="O49" t="s">
        <v>2317</v>
      </c>
    </row>
    <row r="50" spans="1:15">
      <c r="A50" t="s">
        <v>883</v>
      </c>
      <c r="B50" t="str">
        <f>VLOOKUP(A50,iso_code!B:C,2,FALSE)</f>
        <v>TZA</v>
      </c>
      <c r="C50" t="s">
        <v>2373</v>
      </c>
      <c r="D50" t="s">
        <v>320</v>
      </c>
      <c r="E50" t="s">
        <v>2326</v>
      </c>
      <c r="F50" t="s">
        <v>2323</v>
      </c>
      <c r="G50">
        <f>COUNTIF(study_countries!B:B,A50)</f>
        <v>24</v>
      </c>
      <c r="H50">
        <v>1</v>
      </c>
      <c r="I50" t="s">
        <v>4747</v>
      </c>
      <c r="J50" s="73">
        <v>52.4</v>
      </c>
      <c r="K50" s="110">
        <v>2024</v>
      </c>
      <c r="L50" t="s">
        <v>64</v>
      </c>
      <c r="M50" t="s">
        <v>65</v>
      </c>
      <c r="N50" t="s">
        <v>4782</v>
      </c>
      <c r="O50" t="s">
        <v>2317</v>
      </c>
    </row>
    <row r="51" spans="1:15">
      <c r="A51" t="s">
        <v>2067</v>
      </c>
      <c r="B51" t="str">
        <f>VLOOKUP(A51,iso_code!B:C,2,FALSE)</f>
        <v>TGO</v>
      </c>
      <c r="C51" t="s">
        <v>2374</v>
      </c>
      <c r="D51" t="s">
        <v>248</v>
      </c>
      <c r="E51" t="s">
        <v>2321</v>
      </c>
      <c r="F51" t="s">
        <v>229</v>
      </c>
      <c r="G51">
        <f>COUNTIF(study_countries!B:B,A51)</f>
        <v>18</v>
      </c>
      <c r="H51">
        <v>1</v>
      </c>
      <c r="I51" t="s">
        <v>4747</v>
      </c>
      <c r="J51" s="73">
        <v>61.1</v>
      </c>
      <c r="K51" s="110">
        <v>2024</v>
      </c>
      <c r="L51" t="s">
        <v>64</v>
      </c>
      <c r="M51" t="s">
        <v>64</v>
      </c>
      <c r="N51" t="s">
        <v>4783</v>
      </c>
      <c r="O51" t="s">
        <v>2317</v>
      </c>
    </row>
    <row r="52" spans="1:15">
      <c r="A52" t="s">
        <v>977</v>
      </c>
      <c r="B52" t="str">
        <f>VLOOKUP(A52,iso_code!B:C,2,FALSE)</f>
        <v>TUN</v>
      </c>
      <c r="C52" t="s">
        <v>2375</v>
      </c>
      <c r="D52" t="s">
        <v>223</v>
      </c>
      <c r="E52" t="s">
        <v>2315</v>
      </c>
      <c r="F52" t="s">
        <v>2316</v>
      </c>
      <c r="G52">
        <f>COUNTIF(study_countries!B:B,A52)</f>
        <v>21</v>
      </c>
      <c r="H52">
        <v>2</v>
      </c>
      <c r="I52" t="s">
        <v>4747</v>
      </c>
      <c r="J52" s="73">
        <v>100</v>
      </c>
      <c r="K52" s="110">
        <v>2024</v>
      </c>
      <c r="L52" t="s">
        <v>64</v>
      </c>
      <c r="M52" t="s">
        <v>64</v>
      </c>
      <c r="N52" t="s">
        <v>4784</v>
      </c>
      <c r="O52" t="s">
        <v>4752</v>
      </c>
    </row>
    <row r="53" spans="1:15">
      <c r="A53" t="s">
        <v>1508</v>
      </c>
      <c r="B53" t="str">
        <f>VLOOKUP(A53,iso_code!B:C,2,FALSE)</f>
        <v>UGA</v>
      </c>
      <c r="C53" t="s">
        <v>2376</v>
      </c>
      <c r="D53" t="s">
        <v>320</v>
      </c>
      <c r="E53" t="s">
        <v>2326</v>
      </c>
      <c r="F53" t="s">
        <v>2323</v>
      </c>
      <c r="G53">
        <f>COUNTIF(study_countries!B:B,A53)</f>
        <v>24</v>
      </c>
      <c r="H53">
        <v>3</v>
      </c>
      <c r="I53" t="s">
        <v>2337</v>
      </c>
      <c r="J53" s="73">
        <v>55.3</v>
      </c>
      <c r="K53" s="110">
        <v>2024</v>
      </c>
      <c r="L53" t="s">
        <v>64</v>
      </c>
      <c r="M53" t="s">
        <v>65</v>
      </c>
      <c r="N53" t="s">
        <v>4785</v>
      </c>
      <c r="O53" t="s">
        <v>4752</v>
      </c>
    </row>
    <row r="54" spans="1:15">
      <c r="A54" t="s">
        <v>757</v>
      </c>
      <c r="B54" t="str">
        <f>VLOOKUP(A54,iso_code!B:C,2,FALSE)</f>
        <v>ZMB</v>
      </c>
      <c r="C54" t="s">
        <v>2377</v>
      </c>
      <c r="D54" t="s">
        <v>271</v>
      </c>
      <c r="E54" t="s">
        <v>2319</v>
      </c>
      <c r="F54" t="s">
        <v>2323</v>
      </c>
      <c r="G54">
        <f>COUNTIF(study_countries!B:B,A54)</f>
        <v>23</v>
      </c>
      <c r="H54">
        <v>0</v>
      </c>
      <c r="I54" t="s">
        <v>105</v>
      </c>
      <c r="J54" s="73">
        <v>53.6</v>
      </c>
      <c r="K54" s="110">
        <v>2024</v>
      </c>
      <c r="L54" t="s">
        <v>64</v>
      </c>
      <c r="M54" t="s">
        <v>65</v>
      </c>
      <c r="N54" t="s">
        <v>4786</v>
      </c>
      <c r="O54" t="s">
        <v>4752</v>
      </c>
    </row>
    <row r="55" spans="1:15">
      <c r="A55" t="s">
        <v>2304</v>
      </c>
      <c r="B55" t="str">
        <f>VLOOKUP(A55,iso_code!B:C,2,FALSE)</f>
        <v>ZWE</v>
      </c>
      <c r="C55" t="s">
        <v>2378</v>
      </c>
      <c r="D55" t="s">
        <v>271</v>
      </c>
      <c r="E55" t="s">
        <v>2319</v>
      </c>
      <c r="F55" t="s">
        <v>2323</v>
      </c>
      <c r="G55">
        <f>COUNTIF(study_countries!B:B,A55)</f>
        <v>19</v>
      </c>
      <c r="H55">
        <v>2</v>
      </c>
      <c r="I55" t="s">
        <v>4747</v>
      </c>
      <c r="J55" s="73">
        <v>62</v>
      </c>
      <c r="K55" s="110">
        <v>2024</v>
      </c>
      <c r="L55" t="s">
        <v>64</v>
      </c>
      <c r="M55" t="s">
        <v>64</v>
      </c>
      <c r="N55" t="s">
        <v>4787</v>
      </c>
      <c r="O55" t="s">
        <v>2317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72842-76B8-4AC0-AD7C-DFF36B7795F3}">
  <sheetPr codeName="Feuil8">
    <tabColor rgb="FF00B050"/>
  </sheetPr>
  <dimension ref="A1:D6"/>
  <sheetViews>
    <sheetView workbookViewId="0">
      <pane ySplit="1" topLeftCell="A2" activePane="bottomLeft" state="frozen"/>
      <selection pane="bottomLeft" activeCell="D27" sqref="D27"/>
    </sheetView>
  </sheetViews>
  <sheetFormatPr baseColWidth="10" defaultColWidth="11.33203125" defaultRowHeight="15"/>
  <cols>
    <col min="1" max="1" width="13.83203125" customWidth="1"/>
    <col min="2" max="2" width="38.83203125" customWidth="1"/>
    <col min="3" max="3" width="74.1640625" customWidth="1"/>
    <col min="4" max="4" width="22.33203125" customWidth="1"/>
  </cols>
  <sheetData>
    <row r="1" spans="1:4">
      <c r="A1" s="37" t="s">
        <v>2305</v>
      </c>
      <c r="B1" s="37" t="s">
        <v>2379</v>
      </c>
      <c r="C1" s="37" t="s">
        <v>2380</v>
      </c>
      <c r="D1" s="37" t="s">
        <v>2309</v>
      </c>
    </row>
    <row r="2" spans="1:4">
      <c r="A2" t="s">
        <v>248</v>
      </c>
      <c r="B2" t="s">
        <v>2381</v>
      </c>
      <c r="C2" t="s">
        <v>2382</v>
      </c>
      <c r="D2">
        <f>COUNTIF(study_pools!B:B,A2)</f>
        <v>100</v>
      </c>
    </row>
    <row r="3" spans="1:4">
      <c r="A3" t="s">
        <v>320</v>
      </c>
      <c r="B3" t="s">
        <v>2383</v>
      </c>
      <c r="C3" t="s">
        <v>2384</v>
      </c>
      <c r="D3">
        <f>COUNTIF(study_pools!B:B,A3)</f>
        <v>105</v>
      </c>
    </row>
    <row r="4" spans="1:4">
      <c r="A4" t="s">
        <v>284</v>
      </c>
      <c r="B4" t="s">
        <v>2385</v>
      </c>
      <c r="C4" t="s">
        <v>2386</v>
      </c>
      <c r="D4">
        <f>COUNTIF(study_pools!B:B,A4)</f>
        <v>29</v>
      </c>
    </row>
    <row r="5" spans="1:4">
      <c r="A5" t="s">
        <v>271</v>
      </c>
      <c r="B5" t="s">
        <v>2387</v>
      </c>
      <c r="C5" t="s">
        <v>2388</v>
      </c>
      <c r="D5">
        <f>COUNTIF(study_pools!B:B,A5)</f>
        <v>61</v>
      </c>
    </row>
    <row r="6" spans="1:4">
      <c r="A6" t="s">
        <v>223</v>
      </c>
      <c r="B6" t="s">
        <v>2389</v>
      </c>
      <c r="C6" t="s">
        <v>2390</v>
      </c>
      <c r="D6">
        <f>COUNTIF(study_pools!B:B,A6)</f>
        <v>52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C8FC1-CFE9-4B27-84D3-27F27D84E82C}">
  <sheetPr codeName="Feuil9">
    <tabColor rgb="FF00B050"/>
  </sheetPr>
  <dimension ref="A1:W70"/>
  <sheetViews>
    <sheetView workbookViewId="0">
      <pane ySplit="1" topLeftCell="A2" activePane="bottomLeft" state="frozen"/>
      <selection pane="bottomLeft" activeCell="B11" sqref="B11"/>
    </sheetView>
  </sheetViews>
  <sheetFormatPr baseColWidth="10" defaultColWidth="8.83203125" defaultRowHeight="15"/>
  <cols>
    <col min="1" max="1" width="14.33203125" bestFit="1" customWidth="1"/>
    <col min="2" max="2" width="37.33203125" style="23" customWidth="1"/>
    <col min="3" max="3" width="24.1640625" customWidth="1"/>
    <col min="4" max="4" width="16" customWidth="1"/>
    <col min="5" max="5" width="28.33203125" bestFit="1" customWidth="1"/>
    <col min="6" max="6" width="12.1640625" bestFit="1" customWidth="1"/>
    <col min="7" max="7" width="11.1640625" customWidth="1"/>
    <col min="8" max="8" width="21.1640625" customWidth="1"/>
    <col min="9" max="9" width="16.33203125" customWidth="1"/>
    <col min="10" max="10" width="13.33203125" customWidth="1"/>
    <col min="11" max="11" width="18.83203125" customWidth="1"/>
    <col min="12" max="12" width="13.33203125" customWidth="1"/>
    <col min="13" max="13" width="23.33203125" customWidth="1"/>
    <col min="14" max="14" width="21.83203125" customWidth="1"/>
    <col min="15" max="15" width="8.6640625" bestFit="1" customWidth="1"/>
    <col min="16" max="16" width="25" customWidth="1"/>
    <col min="17" max="17" width="33.33203125" customWidth="1"/>
    <col min="18" max="18" width="23.6640625" customWidth="1"/>
    <col min="19" max="19" width="33.33203125" customWidth="1"/>
    <col min="20" max="20" width="54" customWidth="1"/>
    <col min="21" max="21" width="43.33203125" customWidth="1"/>
    <col min="22" max="22" width="34.33203125" customWidth="1"/>
    <col min="23" max="23" width="21.83203125" customWidth="1"/>
  </cols>
  <sheetData>
    <row r="1" spans="1:23" ht="16">
      <c r="A1" s="76" t="s">
        <v>2208</v>
      </c>
      <c r="B1" s="79" t="s">
        <v>2391</v>
      </c>
      <c r="C1" s="77" t="s">
        <v>2392</v>
      </c>
      <c r="D1" s="77" t="s">
        <v>2393</v>
      </c>
      <c r="E1" s="77" t="s">
        <v>2394</v>
      </c>
      <c r="F1" s="77" t="s">
        <v>2395</v>
      </c>
      <c r="G1" s="77" t="s">
        <v>2396</v>
      </c>
      <c r="H1" s="77" t="s">
        <v>2397</v>
      </c>
      <c r="I1" s="77" t="s">
        <v>2398</v>
      </c>
      <c r="J1" s="77" t="s">
        <v>2399</v>
      </c>
      <c r="K1" s="77" t="s">
        <v>2400</v>
      </c>
      <c r="L1" s="77" t="s">
        <v>2401</v>
      </c>
      <c r="M1" s="77" t="s">
        <v>2402</v>
      </c>
      <c r="N1" s="77" t="s">
        <v>2403</v>
      </c>
      <c r="O1" s="77" t="s">
        <v>2404</v>
      </c>
      <c r="P1" s="77" t="s">
        <v>2405</v>
      </c>
      <c r="Q1" s="77" t="s">
        <v>2406</v>
      </c>
      <c r="R1" s="77" t="s">
        <v>2407</v>
      </c>
      <c r="S1" s="77" t="s">
        <v>48</v>
      </c>
      <c r="T1" s="78" t="s">
        <v>2408</v>
      </c>
      <c r="U1" s="78" t="s">
        <v>41</v>
      </c>
      <c r="V1" s="78" t="s">
        <v>2409</v>
      </c>
      <c r="W1" t="s">
        <v>2410</v>
      </c>
    </row>
    <row r="2" spans="1:23" ht="16">
      <c r="A2" s="75" t="s">
        <v>386</v>
      </c>
      <c r="B2" s="80" t="s">
        <v>2411</v>
      </c>
      <c r="C2" s="6" t="s">
        <v>2210</v>
      </c>
      <c r="D2" s="6" t="s">
        <v>2412</v>
      </c>
      <c r="E2" s="6" t="s">
        <v>2413</v>
      </c>
      <c r="F2" s="6" t="s">
        <v>2414</v>
      </c>
      <c r="G2" s="55">
        <v>3000</v>
      </c>
      <c r="H2" s="6" t="s">
        <v>64</v>
      </c>
      <c r="I2" s="6" t="s">
        <v>2415</v>
      </c>
      <c r="J2" s="6" t="s">
        <v>2416</v>
      </c>
      <c r="K2" s="6" t="s">
        <v>64</v>
      </c>
      <c r="L2" s="6" t="s">
        <v>64</v>
      </c>
      <c r="M2" s="6" t="s">
        <v>105</v>
      </c>
      <c r="N2" s="6"/>
      <c r="O2" s="6" t="s">
        <v>2417</v>
      </c>
      <c r="P2" s="56">
        <f>COUNTIF(study_tools!B:B,A2)</f>
        <v>37</v>
      </c>
      <c r="Q2" s="6" t="s">
        <v>2418</v>
      </c>
      <c r="R2" s="56"/>
      <c r="S2" s="6"/>
      <c r="T2" s="57"/>
      <c r="U2" s="57"/>
      <c r="V2" s="57"/>
    </row>
    <row r="3" spans="1:23" ht="16">
      <c r="A3" s="75" t="s">
        <v>269</v>
      </c>
      <c r="B3" s="80" t="s">
        <v>2419</v>
      </c>
      <c r="C3" s="6" t="s">
        <v>2210</v>
      </c>
      <c r="D3" s="6" t="s">
        <v>474</v>
      </c>
      <c r="E3" s="6" t="s">
        <v>2420</v>
      </c>
      <c r="F3" s="6" t="s">
        <v>28</v>
      </c>
      <c r="G3" s="55">
        <v>0</v>
      </c>
      <c r="H3" s="6" t="s">
        <v>64</v>
      </c>
      <c r="I3" s="6" t="s">
        <v>2416</v>
      </c>
      <c r="J3" s="6" t="s">
        <v>2415</v>
      </c>
      <c r="K3" s="6" t="s">
        <v>64</v>
      </c>
      <c r="L3" s="6" t="s">
        <v>64</v>
      </c>
      <c r="M3" s="6" t="s">
        <v>2421</v>
      </c>
      <c r="N3" s="6"/>
      <c r="O3" s="6" t="s">
        <v>2422</v>
      </c>
      <c r="P3" s="56">
        <f>COUNTIF(study_tools!B:B,A3)</f>
        <v>32</v>
      </c>
      <c r="Q3" s="6" t="s">
        <v>2418</v>
      </c>
      <c r="R3" s="56"/>
      <c r="S3" s="6"/>
      <c r="T3" s="57"/>
      <c r="U3" s="57"/>
      <c r="V3" s="57"/>
    </row>
    <row r="4" spans="1:23" ht="16">
      <c r="A4" s="75" t="s">
        <v>794</v>
      </c>
      <c r="B4" s="80" t="s">
        <v>2423</v>
      </c>
      <c r="C4" s="6" t="s">
        <v>2210</v>
      </c>
      <c r="D4" s="6" t="s">
        <v>2424</v>
      </c>
      <c r="E4" s="6" t="s">
        <v>2425</v>
      </c>
      <c r="F4" s="6" t="s">
        <v>28</v>
      </c>
      <c r="G4" s="55">
        <v>0</v>
      </c>
      <c r="H4" s="6" t="s">
        <v>64</v>
      </c>
      <c r="I4" s="6" t="s">
        <v>2416</v>
      </c>
      <c r="J4" s="6" t="s">
        <v>2416</v>
      </c>
      <c r="K4" s="6" t="s">
        <v>64</v>
      </c>
      <c r="L4" s="6" t="s">
        <v>64</v>
      </c>
      <c r="M4" s="6" t="s">
        <v>2421</v>
      </c>
      <c r="N4" s="6"/>
      <c r="O4" s="6" t="s">
        <v>2417</v>
      </c>
      <c r="P4" s="56">
        <f>COUNTIF(study_tools!B:B,A4)</f>
        <v>14</v>
      </c>
      <c r="Q4" s="6" t="s">
        <v>2418</v>
      </c>
      <c r="R4" s="56"/>
      <c r="S4" s="6"/>
      <c r="T4" s="57"/>
      <c r="U4" s="57"/>
      <c r="V4" s="57"/>
    </row>
    <row r="5" spans="1:23" ht="16">
      <c r="A5" s="75" t="s">
        <v>1795</v>
      </c>
      <c r="B5" s="80" t="s">
        <v>2426</v>
      </c>
      <c r="C5" s="6" t="s">
        <v>2210</v>
      </c>
      <c r="D5" s="6" t="s">
        <v>2424</v>
      </c>
      <c r="E5" s="6" t="s">
        <v>2425</v>
      </c>
      <c r="F5" s="6" t="s">
        <v>28</v>
      </c>
      <c r="G5" s="55">
        <v>1</v>
      </c>
      <c r="H5" s="6" t="s">
        <v>64</v>
      </c>
      <c r="I5" s="6" t="s">
        <v>2416</v>
      </c>
      <c r="J5" s="6" t="s">
        <v>2416</v>
      </c>
      <c r="K5" s="6" t="s">
        <v>64</v>
      </c>
      <c r="L5" s="6" t="s">
        <v>64</v>
      </c>
      <c r="M5" s="6" t="s">
        <v>2421</v>
      </c>
      <c r="N5" s="6"/>
      <c r="O5" s="6" t="s">
        <v>2417</v>
      </c>
      <c r="P5" s="56">
        <f>COUNTIF(study_tools!B:B,A5)</f>
        <v>2</v>
      </c>
      <c r="Q5" s="6" t="s">
        <v>2418</v>
      </c>
      <c r="R5" s="56"/>
      <c r="S5" s="6"/>
      <c r="T5" s="57"/>
      <c r="U5" s="57"/>
      <c r="V5" s="57"/>
    </row>
    <row r="6" spans="1:23" ht="32">
      <c r="A6" s="75" t="s">
        <v>374</v>
      </c>
      <c r="B6" s="80" t="s">
        <v>2427</v>
      </c>
      <c r="C6" s="6"/>
      <c r="D6" s="6" t="s">
        <v>2424</v>
      </c>
      <c r="E6" s="6" t="s">
        <v>2428</v>
      </c>
      <c r="F6" s="6" t="s">
        <v>28</v>
      </c>
      <c r="G6" s="55">
        <v>0</v>
      </c>
      <c r="H6" s="6" t="s">
        <v>64</v>
      </c>
      <c r="I6" s="6" t="s">
        <v>2416</v>
      </c>
      <c r="J6" s="6" t="s">
        <v>2415</v>
      </c>
      <c r="K6" s="6" t="s">
        <v>64</v>
      </c>
      <c r="L6" s="6" t="s">
        <v>64</v>
      </c>
      <c r="M6" s="6" t="s">
        <v>2421</v>
      </c>
      <c r="N6" s="6"/>
      <c r="O6" s="6" t="s">
        <v>2422</v>
      </c>
      <c r="P6" s="56">
        <f>COUNTIF(study_tools!B:B,A6)</f>
        <v>8</v>
      </c>
      <c r="Q6" s="6" t="s">
        <v>2429</v>
      </c>
      <c r="R6" s="56"/>
      <c r="S6" s="6"/>
      <c r="T6" s="57"/>
      <c r="U6" s="57"/>
      <c r="V6" s="57"/>
    </row>
    <row r="7" spans="1:23" ht="32">
      <c r="A7" s="75" t="s">
        <v>2430</v>
      </c>
      <c r="B7" s="80" t="s">
        <v>2431</v>
      </c>
      <c r="C7" s="6"/>
      <c r="D7" s="6" t="s">
        <v>2424</v>
      </c>
      <c r="E7" s="6" t="s">
        <v>154</v>
      </c>
      <c r="F7" s="6" t="s">
        <v>28</v>
      </c>
      <c r="G7" s="55">
        <v>0</v>
      </c>
      <c r="H7" s="6" t="s">
        <v>64</v>
      </c>
      <c r="I7" s="6" t="s">
        <v>2416</v>
      </c>
      <c r="J7" s="6" t="s">
        <v>2415</v>
      </c>
      <c r="K7" s="6" t="s">
        <v>64</v>
      </c>
      <c r="L7" s="6" t="s">
        <v>64</v>
      </c>
      <c r="M7" s="6" t="s">
        <v>105</v>
      </c>
      <c r="N7" s="6"/>
      <c r="O7" s="6" t="s">
        <v>2417</v>
      </c>
      <c r="P7" s="56">
        <f>COUNTIF(study_tools!B:B,A7)</f>
        <v>0</v>
      </c>
      <c r="Q7" s="6" t="s">
        <v>2432</v>
      </c>
      <c r="R7" s="56"/>
      <c r="S7" s="6"/>
      <c r="T7" s="57"/>
      <c r="U7" s="57"/>
      <c r="V7" s="57"/>
    </row>
    <row r="8" spans="1:23" ht="16">
      <c r="A8" s="75" t="s">
        <v>2216</v>
      </c>
      <c r="B8" s="80" t="s">
        <v>2433</v>
      </c>
      <c r="C8" s="6"/>
      <c r="D8" s="6" t="s">
        <v>326</v>
      </c>
      <c r="E8" s="6" t="s">
        <v>2434</v>
      </c>
      <c r="F8" s="6" t="s">
        <v>28</v>
      </c>
      <c r="G8" s="55">
        <v>0</v>
      </c>
      <c r="H8" s="6" t="s">
        <v>64</v>
      </c>
      <c r="I8" s="6" t="s">
        <v>2416</v>
      </c>
      <c r="J8" s="6" t="s">
        <v>2416</v>
      </c>
      <c r="K8" s="6" t="s">
        <v>64</v>
      </c>
      <c r="L8" s="6" t="s">
        <v>64</v>
      </c>
      <c r="M8" s="6" t="s">
        <v>2421</v>
      </c>
      <c r="N8" s="6"/>
      <c r="O8" s="6" t="s">
        <v>2422</v>
      </c>
      <c r="P8" s="56">
        <f>COUNTIF(study_tools!B:B,A8)</f>
        <v>3</v>
      </c>
      <c r="Q8" s="6" t="s">
        <v>2418</v>
      </c>
      <c r="R8" s="56"/>
      <c r="S8" s="6"/>
      <c r="T8" s="57"/>
      <c r="U8" s="57"/>
      <c r="V8" s="57"/>
    </row>
    <row r="9" spans="1:23" ht="16">
      <c r="A9" s="75" t="s">
        <v>2215</v>
      </c>
      <c r="B9" s="80" t="s">
        <v>2215</v>
      </c>
      <c r="C9" s="6"/>
      <c r="D9" s="6" t="s">
        <v>2435</v>
      </c>
      <c r="E9" s="6" t="s">
        <v>2436</v>
      </c>
      <c r="F9" s="6" t="s">
        <v>28</v>
      </c>
      <c r="G9" s="55">
        <v>0</v>
      </c>
      <c r="H9" s="6" t="s">
        <v>64</v>
      </c>
      <c r="I9" s="6" t="s">
        <v>2416</v>
      </c>
      <c r="J9" s="6" t="s">
        <v>2416</v>
      </c>
      <c r="K9" s="6" t="s">
        <v>64</v>
      </c>
      <c r="L9" s="6" t="s">
        <v>64</v>
      </c>
      <c r="M9" s="6" t="s">
        <v>2421</v>
      </c>
      <c r="N9" s="6"/>
      <c r="O9" s="6" t="s">
        <v>2422</v>
      </c>
      <c r="P9" s="56">
        <f>COUNTIF(study_tools!B:B,A9)</f>
        <v>2</v>
      </c>
      <c r="Q9" s="6" t="s">
        <v>2418</v>
      </c>
      <c r="R9" s="56"/>
      <c r="S9" s="6"/>
      <c r="T9" s="57"/>
      <c r="U9" s="57"/>
      <c r="V9" s="57"/>
    </row>
    <row r="10" spans="1:23" ht="16">
      <c r="A10" s="75" t="s">
        <v>259</v>
      </c>
      <c r="B10" s="80" t="s">
        <v>2437</v>
      </c>
      <c r="C10" s="6"/>
      <c r="D10" s="6" t="s">
        <v>474</v>
      </c>
      <c r="E10" s="6" t="s">
        <v>2438</v>
      </c>
      <c r="F10" s="6" t="s">
        <v>28</v>
      </c>
      <c r="G10" s="55">
        <v>0</v>
      </c>
      <c r="H10" s="6" t="s">
        <v>64</v>
      </c>
      <c r="I10" s="6" t="s">
        <v>2415</v>
      </c>
      <c r="J10" s="6" t="s">
        <v>2415</v>
      </c>
      <c r="K10" s="6" t="s">
        <v>64</v>
      </c>
      <c r="L10" s="6" t="s">
        <v>64</v>
      </c>
      <c r="M10" s="6" t="s">
        <v>2421</v>
      </c>
      <c r="N10" s="6"/>
      <c r="O10" s="6" t="s">
        <v>2422</v>
      </c>
      <c r="P10" s="56">
        <f>COUNTIF(study_tools!B:B,A10)</f>
        <v>17</v>
      </c>
      <c r="Q10" s="6" t="s">
        <v>2439</v>
      </c>
      <c r="R10" s="56"/>
      <c r="S10" s="6"/>
      <c r="T10" s="57"/>
      <c r="U10" s="57"/>
      <c r="V10" s="57"/>
    </row>
    <row r="11" spans="1:23" ht="86.25" customHeight="1">
      <c r="A11" s="75" t="s">
        <v>2213</v>
      </c>
      <c r="B11" s="80" t="s">
        <v>2440</v>
      </c>
      <c r="C11" s="6" t="s">
        <v>2210</v>
      </c>
      <c r="D11" s="6" t="s">
        <v>2441</v>
      </c>
      <c r="E11" s="6" t="s">
        <v>2442</v>
      </c>
      <c r="F11" s="6" t="s">
        <v>28</v>
      </c>
      <c r="G11" s="55">
        <v>0</v>
      </c>
      <c r="H11" s="6" t="s">
        <v>64</v>
      </c>
      <c r="I11" s="6" t="s">
        <v>2416</v>
      </c>
      <c r="J11" s="6" t="s">
        <v>2415</v>
      </c>
      <c r="K11" s="6" t="s">
        <v>64</v>
      </c>
      <c r="L11" s="6" t="s">
        <v>64</v>
      </c>
      <c r="M11" s="6" t="s">
        <v>2421</v>
      </c>
      <c r="N11" s="6" t="s">
        <v>65</v>
      </c>
      <c r="O11" s="6" t="s">
        <v>2422</v>
      </c>
      <c r="P11" s="56">
        <f>COUNTIF(study_tools!B:B,A11)</f>
        <v>1</v>
      </c>
      <c r="Q11" s="54" t="s">
        <v>2443</v>
      </c>
      <c r="R11" s="56" t="s">
        <v>65</v>
      </c>
      <c r="S11" s="6" t="s">
        <v>2444</v>
      </c>
      <c r="T11" s="74" t="s">
        <v>2445</v>
      </c>
      <c r="U11" s="74" t="s">
        <v>2446</v>
      </c>
      <c r="V11" s="74" t="s">
        <v>2447</v>
      </c>
      <c r="W11" s="74" t="s">
        <v>2448</v>
      </c>
    </row>
    <row r="12" spans="1:23" ht="16">
      <c r="A12" s="75" t="s">
        <v>1756</v>
      </c>
      <c r="B12" s="80" t="s">
        <v>2449</v>
      </c>
      <c r="C12" s="6"/>
      <c r="D12" s="6" t="s">
        <v>2450</v>
      </c>
      <c r="E12" s="6" t="s">
        <v>2451</v>
      </c>
      <c r="F12" s="6" t="s">
        <v>67</v>
      </c>
      <c r="G12" s="55">
        <v>50000</v>
      </c>
      <c r="H12" s="6" t="s">
        <v>65</v>
      </c>
      <c r="I12" s="6" t="s">
        <v>2416</v>
      </c>
      <c r="J12" s="6" t="s">
        <v>2416</v>
      </c>
      <c r="K12" s="6" t="s">
        <v>64</v>
      </c>
      <c r="L12" s="6" t="s">
        <v>64</v>
      </c>
      <c r="M12" s="6" t="s">
        <v>105</v>
      </c>
      <c r="N12" s="6"/>
      <c r="O12" s="6" t="s">
        <v>2417</v>
      </c>
      <c r="P12" s="56">
        <f>COUNTIF(study_tools!B:B,A12)</f>
        <v>4</v>
      </c>
      <c r="Q12" s="6" t="s">
        <v>2452</v>
      </c>
      <c r="R12" s="56"/>
      <c r="S12" s="6"/>
      <c r="T12" s="57"/>
      <c r="U12" s="57"/>
      <c r="V12" s="57"/>
    </row>
    <row r="13" spans="1:23" ht="32">
      <c r="A13" s="75" t="s">
        <v>751</v>
      </c>
      <c r="B13" s="80" t="s">
        <v>2453</v>
      </c>
      <c r="C13" s="6"/>
      <c r="D13" s="6" t="s">
        <v>371</v>
      </c>
      <c r="E13" s="6" t="s">
        <v>2454</v>
      </c>
      <c r="F13" s="6" t="s">
        <v>67</v>
      </c>
      <c r="G13" s="55">
        <v>2000</v>
      </c>
      <c r="H13" s="6" t="s">
        <v>65</v>
      </c>
      <c r="I13" s="6" t="s">
        <v>2415</v>
      </c>
      <c r="J13" s="6" t="s">
        <v>2416</v>
      </c>
      <c r="K13" s="6" t="s">
        <v>64</v>
      </c>
      <c r="L13" s="6" t="s">
        <v>64</v>
      </c>
      <c r="M13" s="6" t="s">
        <v>105</v>
      </c>
      <c r="N13" s="6"/>
      <c r="O13" s="6" t="s">
        <v>2417</v>
      </c>
      <c r="P13" s="56">
        <f>COUNTIF(study_tools!B:B,A13)</f>
        <v>108</v>
      </c>
      <c r="Q13" s="6" t="s">
        <v>2455</v>
      </c>
      <c r="R13" s="56"/>
      <c r="S13" s="6"/>
      <c r="T13" s="57"/>
      <c r="U13" s="57"/>
      <c r="V13" s="57"/>
    </row>
    <row r="14" spans="1:23" ht="16">
      <c r="A14" s="75" t="s">
        <v>1628</v>
      </c>
      <c r="B14" s="80" t="s">
        <v>1628</v>
      </c>
      <c r="C14" s="6"/>
      <c r="D14" s="6" t="s">
        <v>371</v>
      </c>
      <c r="E14" s="6" t="s">
        <v>2456</v>
      </c>
      <c r="F14" s="6" t="s">
        <v>2414</v>
      </c>
      <c r="G14" s="55">
        <v>2000</v>
      </c>
      <c r="H14" s="6" t="s">
        <v>65</v>
      </c>
      <c r="I14" s="6" t="s">
        <v>2415</v>
      </c>
      <c r="J14" s="6" t="s">
        <v>2416</v>
      </c>
      <c r="K14" s="6" t="s">
        <v>64</v>
      </c>
      <c r="L14" s="6" t="s">
        <v>64</v>
      </c>
      <c r="M14" s="6" t="s">
        <v>105</v>
      </c>
      <c r="N14" s="6"/>
      <c r="O14" s="6" t="s">
        <v>2422</v>
      </c>
      <c r="P14" s="56">
        <f>COUNTIF(study_tools!B:B,A14)</f>
        <v>4</v>
      </c>
      <c r="Q14" s="6" t="s">
        <v>2247</v>
      </c>
      <c r="R14" s="56"/>
      <c r="S14" s="6"/>
      <c r="T14" s="57"/>
      <c r="U14" s="57"/>
      <c r="V14" s="57"/>
    </row>
    <row r="15" spans="1:23" ht="16">
      <c r="A15" s="75" t="s">
        <v>2457</v>
      </c>
      <c r="B15" s="80" t="s">
        <v>2457</v>
      </c>
      <c r="C15" s="6"/>
      <c r="D15" s="6" t="s">
        <v>2424</v>
      </c>
      <c r="E15" s="6" t="s">
        <v>2458</v>
      </c>
      <c r="F15" s="6" t="s">
        <v>28</v>
      </c>
      <c r="G15" s="55">
        <v>0</v>
      </c>
      <c r="H15" s="6" t="s">
        <v>64</v>
      </c>
      <c r="I15" s="6" t="s">
        <v>2415</v>
      </c>
      <c r="J15" s="6" t="s">
        <v>2415</v>
      </c>
      <c r="K15" s="6" t="s">
        <v>64</v>
      </c>
      <c r="L15" s="6" t="s">
        <v>64</v>
      </c>
      <c r="M15" s="6" t="s">
        <v>105</v>
      </c>
      <c r="N15" s="6"/>
      <c r="O15" s="6" t="s">
        <v>2417</v>
      </c>
      <c r="P15" s="56">
        <f>COUNTIF(study_tools!B:B,A15)</f>
        <v>3</v>
      </c>
      <c r="Q15" s="6" t="s">
        <v>2452</v>
      </c>
      <c r="R15" s="56"/>
      <c r="S15" s="6"/>
      <c r="T15" s="57"/>
      <c r="U15" s="57"/>
      <c r="V15" s="57"/>
    </row>
    <row r="16" spans="1:23" ht="16">
      <c r="A16" s="75" t="s">
        <v>2227</v>
      </c>
      <c r="B16" s="80" t="s">
        <v>2459</v>
      </c>
      <c r="C16" s="6"/>
      <c r="D16" s="6" t="s">
        <v>2424</v>
      </c>
      <c r="E16" s="6" t="s">
        <v>2460</v>
      </c>
      <c r="F16" s="6" t="s">
        <v>2414</v>
      </c>
      <c r="G16" s="55">
        <v>0</v>
      </c>
      <c r="H16" s="6" t="s">
        <v>64</v>
      </c>
      <c r="I16" s="6" t="s">
        <v>2415</v>
      </c>
      <c r="J16" s="6" t="s">
        <v>2415</v>
      </c>
      <c r="K16" s="6" t="s">
        <v>64</v>
      </c>
      <c r="L16" s="6" t="s">
        <v>64</v>
      </c>
      <c r="M16" s="6" t="s">
        <v>105</v>
      </c>
      <c r="N16" s="6"/>
      <c r="O16" s="6" t="s">
        <v>2417</v>
      </c>
      <c r="P16" s="56">
        <f>COUNTIF(study_tools!B:B,A16)</f>
        <v>2</v>
      </c>
      <c r="Q16" s="6" t="s">
        <v>2461</v>
      </c>
      <c r="R16" s="56"/>
      <c r="S16" s="6"/>
      <c r="T16" s="57"/>
      <c r="U16" s="57"/>
      <c r="V16" s="57"/>
    </row>
    <row r="17" spans="1:22" ht="16">
      <c r="A17" s="75" t="s">
        <v>721</v>
      </c>
      <c r="B17" s="80" t="s">
        <v>721</v>
      </c>
      <c r="C17" s="6"/>
      <c r="D17" s="6" t="s">
        <v>2441</v>
      </c>
      <c r="E17" s="6" t="s">
        <v>2462</v>
      </c>
      <c r="F17" s="6" t="s">
        <v>2414</v>
      </c>
      <c r="G17" s="55">
        <v>0</v>
      </c>
      <c r="H17" s="6" t="s">
        <v>64</v>
      </c>
      <c r="I17" s="6" t="s">
        <v>2415</v>
      </c>
      <c r="J17" s="6" t="s">
        <v>2416</v>
      </c>
      <c r="K17" s="6" t="s">
        <v>64</v>
      </c>
      <c r="L17" s="6" t="s">
        <v>64</v>
      </c>
      <c r="M17" s="6" t="s">
        <v>105</v>
      </c>
      <c r="N17" s="6"/>
      <c r="O17" s="6" t="s">
        <v>2417</v>
      </c>
      <c r="P17" s="56">
        <f>COUNTIF(study_tools!B:B,A17)</f>
        <v>5</v>
      </c>
      <c r="Q17" s="6" t="s">
        <v>2463</v>
      </c>
      <c r="R17" s="56"/>
      <c r="S17" s="6"/>
      <c r="T17" s="57"/>
      <c r="U17" s="57"/>
      <c r="V17" s="57"/>
    </row>
    <row r="18" spans="1:22" ht="16">
      <c r="A18" s="75" t="s">
        <v>2234</v>
      </c>
      <c r="B18" s="80" t="s">
        <v>2464</v>
      </c>
      <c r="C18" s="6"/>
      <c r="D18" s="6" t="s">
        <v>2424</v>
      </c>
      <c r="E18" s="6" t="s">
        <v>2465</v>
      </c>
      <c r="F18" s="6" t="s">
        <v>28</v>
      </c>
      <c r="G18" s="55">
        <v>0</v>
      </c>
      <c r="H18" s="6" t="s">
        <v>64</v>
      </c>
      <c r="I18" s="6" t="s">
        <v>2416</v>
      </c>
      <c r="J18" s="6" t="s">
        <v>2416</v>
      </c>
      <c r="K18" s="6" t="s">
        <v>64</v>
      </c>
      <c r="L18" s="6" t="s">
        <v>64</v>
      </c>
      <c r="M18" s="6" t="s">
        <v>105</v>
      </c>
      <c r="N18" s="6"/>
      <c r="O18" s="6" t="s">
        <v>2422</v>
      </c>
      <c r="P18" s="56">
        <f>COUNTIF(study_tools!B:B,A18)</f>
        <v>4</v>
      </c>
      <c r="Q18" s="6" t="s">
        <v>2466</v>
      </c>
      <c r="R18" s="56"/>
      <c r="S18" s="6"/>
      <c r="T18" s="57"/>
      <c r="U18" s="57"/>
      <c r="V18" s="57"/>
    </row>
    <row r="19" spans="1:22" ht="16">
      <c r="A19" s="75" t="s">
        <v>1153</v>
      </c>
      <c r="B19" s="80" t="s">
        <v>1153</v>
      </c>
      <c r="C19" s="6"/>
      <c r="D19" s="6" t="s">
        <v>371</v>
      </c>
      <c r="E19" s="6" t="s">
        <v>2467</v>
      </c>
      <c r="F19" s="6" t="s">
        <v>67</v>
      </c>
      <c r="G19" s="55">
        <v>1000</v>
      </c>
      <c r="H19" s="6" t="s">
        <v>65</v>
      </c>
      <c r="I19" s="6" t="s">
        <v>2416</v>
      </c>
      <c r="J19" s="6" t="s">
        <v>2416</v>
      </c>
      <c r="K19" s="6" t="s">
        <v>64</v>
      </c>
      <c r="L19" s="6" t="s">
        <v>64</v>
      </c>
      <c r="M19" s="6" t="s">
        <v>105</v>
      </c>
      <c r="N19" s="6"/>
      <c r="O19" s="6" t="s">
        <v>2417</v>
      </c>
      <c r="P19" s="56">
        <f>COUNTIF(study_tools!B:B,A19)</f>
        <v>16</v>
      </c>
      <c r="Q19" s="6" t="s">
        <v>2466</v>
      </c>
      <c r="R19" s="56"/>
      <c r="S19" s="6"/>
      <c r="T19" s="57"/>
      <c r="U19" s="57"/>
      <c r="V19" s="57"/>
    </row>
    <row r="20" spans="1:22" ht="16">
      <c r="A20" s="75" t="s">
        <v>2468</v>
      </c>
      <c r="B20" s="80" t="s">
        <v>2469</v>
      </c>
      <c r="C20" s="6"/>
      <c r="D20" s="6" t="s">
        <v>474</v>
      </c>
      <c r="E20" s="6" t="s">
        <v>2470</v>
      </c>
      <c r="F20" s="6" t="s">
        <v>28</v>
      </c>
      <c r="G20" s="55">
        <v>0</v>
      </c>
      <c r="H20" s="6" t="s">
        <v>64</v>
      </c>
      <c r="I20" s="6" t="s">
        <v>2416</v>
      </c>
      <c r="J20" s="6" t="s">
        <v>2415</v>
      </c>
      <c r="K20" s="6" t="s">
        <v>64</v>
      </c>
      <c r="L20" s="6" t="s">
        <v>64</v>
      </c>
      <c r="M20" s="6" t="s">
        <v>2421</v>
      </c>
      <c r="N20" s="6"/>
      <c r="O20" s="6" t="s">
        <v>2422</v>
      </c>
      <c r="P20" s="56">
        <f>COUNTIF(study_tools!B:B,A20)</f>
        <v>0</v>
      </c>
      <c r="Q20" s="6" t="s">
        <v>2471</v>
      </c>
      <c r="R20" s="56"/>
      <c r="S20" s="6"/>
      <c r="T20" s="57"/>
      <c r="U20" s="57"/>
      <c r="V20" s="57"/>
    </row>
    <row r="21" spans="1:22" ht="16">
      <c r="A21" s="75" t="s">
        <v>2472</v>
      </c>
      <c r="B21" s="80" t="s">
        <v>2473</v>
      </c>
      <c r="C21" s="6"/>
      <c r="D21" s="6" t="s">
        <v>2424</v>
      </c>
      <c r="E21" s="6" t="s">
        <v>2474</v>
      </c>
      <c r="F21" s="6" t="s">
        <v>2414</v>
      </c>
      <c r="G21" s="55">
        <v>0</v>
      </c>
      <c r="H21" s="6" t="s">
        <v>64</v>
      </c>
      <c r="I21" s="6" t="s">
        <v>2416</v>
      </c>
      <c r="J21" s="6" t="s">
        <v>2415</v>
      </c>
      <c r="K21" s="6" t="s">
        <v>64</v>
      </c>
      <c r="L21" s="6" t="s">
        <v>64</v>
      </c>
      <c r="M21" s="6" t="s">
        <v>105</v>
      </c>
      <c r="N21" s="6"/>
      <c r="O21" s="6" t="s">
        <v>2417</v>
      </c>
      <c r="P21" s="56">
        <f>COUNTIF(study_tools!B:B,A21)</f>
        <v>2</v>
      </c>
      <c r="Q21" s="6" t="s">
        <v>2418</v>
      </c>
      <c r="R21" s="56"/>
      <c r="S21" s="6"/>
      <c r="T21" s="57"/>
      <c r="U21" s="57"/>
      <c r="V21" s="57"/>
    </row>
    <row r="22" spans="1:22" ht="16">
      <c r="A22" s="75" t="s">
        <v>2229</v>
      </c>
      <c r="B22" s="80" t="s">
        <v>2475</v>
      </c>
      <c r="C22" s="6"/>
      <c r="D22" s="6" t="s">
        <v>2412</v>
      </c>
      <c r="E22" s="6" t="s">
        <v>2413</v>
      </c>
      <c r="F22" s="6" t="s">
        <v>28</v>
      </c>
      <c r="G22" s="55">
        <v>0</v>
      </c>
      <c r="H22" s="6" t="s">
        <v>64</v>
      </c>
      <c r="I22" s="6" t="s">
        <v>2416</v>
      </c>
      <c r="J22" s="6" t="s">
        <v>2415</v>
      </c>
      <c r="K22" s="6" t="s">
        <v>64</v>
      </c>
      <c r="L22" s="6" t="s">
        <v>64</v>
      </c>
      <c r="M22" s="6" t="s">
        <v>2421</v>
      </c>
      <c r="N22" s="6"/>
      <c r="O22" s="6" t="s">
        <v>2422</v>
      </c>
      <c r="P22" s="56">
        <f>COUNTIF(study_tools!B:B,A22)</f>
        <v>1</v>
      </c>
      <c r="Q22" s="6" t="s">
        <v>2418</v>
      </c>
      <c r="R22" s="56"/>
      <c r="S22" s="6"/>
      <c r="T22" s="57"/>
      <c r="U22" s="57"/>
      <c r="V22" s="57"/>
    </row>
    <row r="23" spans="1:22" ht="16">
      <c r="A23" s="75" t="s">
        <v>2237</v>
      </c>
      <c r="B23" s="80" t="s">
        <v>2476</v>
      </c>
      <c r="C23" s="6"/>
      <c r="D23" s="6" t="s">
        <v>2412</v>
      </c>
      <c r="E23" s="6" t="s">
        <v>2413</v>
      </c>
      <c r="F23" s="6" t="s">
        <v>2414</v>
      </c>
      <c r="G23" s="55">
        <v>3000</v>
      </c>
      <c r="H23" s="6" t="s">
        <v>64</v>
      </c>
      <c r="I23" s="6" t="s">
        <v>2415</v>
      </c>
      <c r="J23" s="6" t="s">
        <v>2416</v>
      </c>
      <c r="K23" s="6" t="s">
        <v>64</v>
      </c>
      <c r="L23" s="6" t="s">
        <v>64</v>
      </c>
      <c r="M23" s="6" t="s">
        <v>105</v>
      </c>
      <c r="N23" s="6"/>
      <c r="O23" s="6" t="s">
        <v>2417</v>
      </c>
      <c r="P23" s="56">
        <f>COUNTIF(study_tools!B:B,A23)</f>
        <v>1</v>
      </c>
      <c r="Q23" s="6" t="s">
        <v>2477</v>
      </c>
      <c r="R23" s="56"/>
      <c r="S23" s="6"/>
      <c r="T23" s="57"/>
      <c r="U23" s="57"/>
      <c r="V23" s="57"/>
    </row>
    <row r="24" spans="1:22" ht="32">
      <c r="A24" s="75" t="s">
        <v>2222</v>
      </c>
      <c r="B24" s="80" t="s">
        <v>2478</v>
      </c>
      <c r="C24" s="6"/>
      <c r="D24" s="6" t="s">
        <v>2479</v>
      </c>
      <c r="E24" s="6" t="s">
        <v>2480</v>
      </c>
      <c r="F24" s="6" t="s">
        <v>28</v>
      </c>
      <c r="G24" s="55">
        <v>0</v>
      </c>
      <c r="H24" s="6" t="s">
        <v>64</v>
      </c>
      <c r="I24" s="6" t="s">
        <v>2416</v>
      </c>
      <c r="J24" s="6" t="s">
        <v>2415</v>
      </c>
      <c r="K24" s="6" t="s">
        <v>64</v>
      </c>
      <c r="L24" s="6" t="s">
        <v>64</v>
      </c>
      <c r="M24" s="6" t="s">
        <v>2421</v>
      </c>
      <c r="N24" s="6"/>
      <c r="O24" s="6" t="s">
        <v>2422</v>
      </c>
      <c r="P24" s="56">
        <f>COUNTIF(study_tools!B:B,A24)</f>
        <v>1</v>
      </c>
      <c r="Q24" s="6" t="s">
        <v>2452</v>
      </c>
      <c r="R24" s="56"/>
      <c r="S24" s="6"/>
      <c r="T24" s="57"/>
      <c r="U24" s="57"/>
      <c r="V24" s="57"/>
    </row>
    <row r="25" spans="1:22" ht="16">
      <c r="A25" s="75" t="s">
        <v>2243</v>
      </c>
      <c r="B25" s="80" t="s">
        <v>2481</v>
      </c>
      <c r="C25" s="6"/>
      <c r="D25" s="6" t="s">
        <v>597</v>
      </c>
      <c r="E25" s="6" t="s">
        <v>2482</v>
      </c>
      <c r="F25" s="6" t="s">
        <v>28</v>
      </c>
      <c r="G25" s="55">
        <v>0</v>
      </c>
      <c r="H25" s="6" t="s">
        <v>64</v>
      </c>
      <c r="I25" s="6" t="s">
        <v>2483</v>
      </c>
      <c r="J25" s="6" t="s">
        <v>2415</v>
      </c>
      <c r="K25" s="6" t="s">
        <v>64</v>
      </c>
      <c r="L25" s="6" t="s">
        <v>65</v>
      </c>
      <c r="M25" s="6" t="s">
        <v>105</v>
      </c>
      <c r="N25" s="6"/>
      <c r="O25" s="6" t="s">
        <v>2422</v>
      </c>
      <c r="P25" s="56">
        <f>COUNTIF(study_tools!B:B,A25)</f>
        <v>1</v>
      </c>
      <c r="Q25" s="6" t="s">
        <v>2418</v>
      </c>
      <c r="R25" s="56"/>
      <c r="S25" s="6"/>
      <c r="T25" s="57"/>
      <c r="U25" s="57"/>
      <c r="V25" s="57"/>
    </row>
    <row r="26" spans="1:22" ht="32">
      <c r="A26" s="75" t="s">
        <v>2230</v>
      </c>
      <c r="B26" s="80" t="s">
        <v>2484</v>
      </c>
      <c r="C26" s="6"/>
      <c r="D26" s="6" t="s">
        <v>371</v>
      </c>
      <c r="E26" s="6" t="s">
        <v>2485</v>
      </c>
      <c r="F26" s="6" t="s">
        <v>28</v>
      </c>
      <c r="G26" s="55">
        <v>0</v>
      </c>
      <c r="H26" s="6" t="s">
        <v>64</v>
      </c>
      <c r="I26" s="6" t="s">
        <v>2416</v>
      </c>
      <c r="J26" s="6" t="s">
        <v>2415</v>
      </c>
      <c r="K26" s="6" t="s">
        <v>64</v>
      </c>
      <c r="L26" s="6" t="s">
        <v>64</v>
      </c>
      <c r="M26" s="6" t="s">
        <v>2421</v>
      </c>
      <c r="N26" s="6"/>
      <c r="O26" s="6" t="s">
        <v>2422</v>
      </c>
      <c r="P26" s="56">
        <f>COUNTIF(study_tools!B:B,A26)</f>
        <v>1</v>
      </c>
      <c r="Q26" s="6" t="s">
        <v>2486</v>
      </c>
      <c r="R26" s="56"/>
      <c r="S26" s="6"/>
      <c r="T26" s="57"/>
      <c r="U26" s="57"/>
      <c r="V26" s="57"/>
    </row>
    <row r="27" spans="1:22" ht="16">
      <c r="A27" s="75" t="s">
        <v>1979</v>
      </c>
      <c r="B27" s="80" t="s">
        <v>2487</v>
      </c>
      <c r="C27" s="6"/>
      <c r="D27" s="6" t="s">
        <v>617</v>
      </c>
      <c r="E27" s="6" t="s">
        <v>2488</v>
      </c>
      <c r="F27" s="6" t="s">
        <v>2414</v>
      </c>
      <c r="G27" s="55">
        <v>5000</v>
      </c>
      <c r="H27" s="6" t="s">
        <v>65</v>
      </c>
      <c r="I27" s="6" t="s">
        <v>2416</v>
      </c>
      <c r="J27" s="6" t="s">
        <v>2415</v>
      </c>
      <c r="K27" s="6" t="s">
        <v>64</v>
      </c>
      <c r="L27" s="6" t="s">
        <v>65</v>
      </c>
      <c r="M27" s="6" t="s">
        <v>2421</v>
      </c>
      <c r="N27" s="6"/>
      <c r="O27" s="6" t="s">
        <v>2417</v>
      </c>
      <c r="P27" s="56">
        <f>COUNTIF(study_tools!B:B,A27)</f>
        <v>0</v>
      </c>
      <c r="Q27" s="6" t="s">
        <v>2418</v>
      </c>
      <c r="R27" s="56"/>
      <c r="S27" s="6"/>
      <c r="T27" s="57"/>
      <c r="U27" s="57"/>
      <c r="V27" s="57"/>
    </row>
    <row r="28" spans="1:22" ht="16">
      <c r="A28" s="75" t="s">
        <v>127</v>
      </c>
      <c r="B28" s="80" t="s">
        <v>2489</v>
      </c>
      <c r="C28" s="6"/>
      <c r="D28" s="6" t="s">
        <v>474</v>
      </c>
      <c r="E28" s="6" t="s">
        <v>2470</v>
      </c>
      <c r="F28" s="6" t="s">
        <v>28</v>
      </c>
      <c r="G28" s="55">
        <v>0</v>
      </c>
      <c r="H28" s="6" t="s">
        <v>64</v>
      </c>
      <c r="I28" s="6" t="s">
        <v>2416</v>
      </c>
      <c r="J28" s="6" t="s">
        <v>2415</v>
      </c>
      <c r="K28" s="6" t="s">
        <v>64</v>
      </c>
      <c r="L28" s="6" t="s">
        <v>64</v>
      </c>
      <c r="M28" s="6" t="s">
        <v>2421</v>
      </c>
      <c r="N28" s="6"/>
      <c r="O28" s="6" t="s">
        <v>2422</v>
      </c>
      <c r="P28" s="56">
        <f>COUNTIF(study_tools!B:B,A28)</f>
        <v>0</v>
      </c>
      <c r="Q28" s="6" t="s">
        <v>2429</v>
      </c>
      <c r="R28" s="56"/>
      <c r="S28" s="6"/>
      <c r="T28" s="57"/>
      <c r="U28" s="57"/>
      <c r="V28" s="57"/>
    </row>
    <row r="29" spans="1:22" ht="32">
      <c r="A29" s="75" t="s">
        <v>2242</v>
      </c>
      <c r="B29" s="80" t="s">
        <v>2490</v>
      </c>
      <c r="C29" s="6"/>
      <c r="D29" s="6" t="s">
        <v>2424</v>
      </c>
      <c r="E29" s="6" t="s">
        <v>2460</v>
      </c>
      <c r="F29" s="6" t="s">
        <v>2414</v>
      </c>
      <c r="G29" s="55">
        <v>0</v>
      </c>
      <c r="H29" s="6" t="s">
        <v>64</v>
      </c>
      <c r="I29" s="6" t="s">
        <v>2415</v>
      </c>
      <c r="J29" s="6" t="s">
        <v>2415</v>
      </c>
      <c r="K29" s="6" t="s">
        <v>64</v>
      </c>
      <c r="L29" s="6" t="s">
        <v>64</v>
      </c>
      <c r="M29" s="6" t="s">
        <v>105</v>
      </c>
      <c r="N29" s="6"/>
      <c r="O29" s="6" t="s">
        <v>2417</v>
      </c>
      <c r="P29" s="56">
        <f>COUNTIF(study_tools!B:B,A29)</f>
        <v>1</v>
      </c>
      <c r="Q29" s="6" t="s">
        <v>2491</v>
      </c>
      <c r="R29" s="56"/>
      <c r="S29" s="6"/>
      <c r="T29" s="57"/>
      <c r="U29" s="57"/>
      <c r="V29" s="57"/>
    </row>
    <row r="30" spans="1:22" ht="32">
      <c r="A30" s="75" t="s">
        <v>2492</v>
      </c>
      <c r="B30" s="80" t="s">
        <v>2493</v>
      </c>
      <c r="C30" s="6"/>
      <c r="D30" s="6" t="s">
        <v>277</v>
      </c>
      <c r="E30" s="6" t="s">
        <v>2494</v>
      </c>
      <c r="F30" s="6" t="s">
        <v>67</v>
      </c>
      <c r="G30" s="55">
        <v>10000</v>
      </c>
      <c r="H30" s="6" t="s">
        <v>65</v>
      </c>
      <c r="I30" s="6" t="s">
        <v>2416</v>
      </c>
      <c r="J30" s="6" t="s">
        <v>2416</v>
      </c>
      <c r="K30" s="6" t="s">
        <v>64</v>
      </c>
      <c r="L30" s="6" t="s">
        <v>64</v>
      </c>
      <c r="M30" s="6" t="s">
        <v>105</v>
      </c>
      <c r="N30" s="6"/>
      <c r="O30" s="6" t="s">
        <v>2417</v>
      </c>
      <c r="P30" s="56">
        <f>COUNTIF(study_tools!B:B,A30)</f>
        <v>0</v>
      </c>
      <c r="Q30" s="6" t="s">
        <v>2491</v>
      </c>
      <c r="R30" s="56"/>
      <c r="S30" s="6"/>
      <c r="T30" s="57"/>
      <c r="U30" s="57"/>
      <c r="V30" s="57"/>
    </row>
    <row r="31" spans="1:22">
      <c r="A31" s="6"/>
      <c r="B31" s="80"/>
      <c r="C31" s="6"/>
      <c r="D31" s="6"/>
      <c r="E31" s="6"/>
      <c r="F31" s="6"/>
      <c r="G31" s="6"/>
      <c r="H31" s="6"/>
      <c r="I31" s="6"/>
      <c r="J31" s="6"/>
      <c r="K31" s="6"/>
      <c r="L31" s="6"/>
      <c r="M31" s="6"/>
      <c r="N31" s="6"/>
      <c r="O31" s="6"/>
      <c r="P31" s="6"/>
      <c r="Q31" s="6"/>
      <c r="R31" s="6"/>
      <c r="S31" s="6"/>
    </row>
    <row r="32" spans="1:22">
      <c r="A32" s="6"/>
      <c r="B32" s="80"/>
      <c r="C32" s="6"/>
      <c r="D32" s="6"/>
      <c r="E32" s="6"/>
      <c r="F32" s="6"/>
      <c r="G32" s="6"/>
      <c r="H32" s="6"/>
      <c r="I32" s="6"/>
      <c r="J32" s="6"/>
      <c r="K32" s="6"/>
      <c r="L32" s="6"/>
      <c r="M32" s="6"/>
      <c r="N32" s="6"/>
      <c r="O32" s="6"/>
      <c r="P32" s="6"/>
      <c r="Q32" s="6"/>
      <c r="R32" s="6"/>
      <c r="S32" s="6"/>
    </row>
    <row r="33" spans="1:19">
      <c r="A33" s="6"/>
      <c r="B33" s="80"/>
      <c r="C33" s="6"/>
      <c r="D33" s="6"/>
      <c r="E33" s="6"/>
      <c r="F33" s="6"/>
      <c r="G33" s="6"/>
      <c r="H33" s="6"/>
      <c r="I33" s="6"/>
      <c r="J33" s="6"/>
      <c r="K33" s="6"/>
      <c r="L33" s="6"/>
      <c r="M33" s="6"/>
      <c r="N33" s="6"/>
      <c r="O33" s="6"/>
      <c r="P33" s="6"/>
      <c r="Q33" s="6"/>
      <c r="R33" s="6"/>
      <c r="S33" s="6"/>
    </row>
    <row r="34" spans="1:19">
      <c r="A34" s="6"/>
      <c r="B34" s="80"/>
      <c r="C34" s="6"/>
      <c r="D34" s="6"/>
      <c r="E34" s="6"/>
      <c r="F34" s="6"/>
      <c r="G34" s="6"/>
      <c r="H34" s="6"/>
      <c r="I34" s="6"/>
      <c r="J34" s="6"/>
      <c r="K34" s="6"/>
      <c r="L34" s="6"/>
      <c r="M34" s="6"/>
      <c r="N34" s="6"/>
      <c r="O34" s="6"/>
      <c r="P34" s="6"/>
      <c r="Q34" s="6"/>
      <c r="R34" s="6"/>
      <c r="S34" s="6"/>
    </row>
    <row r="35" spans="1:19">
      <c r="A35" s="6"/>
      <c r="B35" s="80"/>
      <c r="C35" s="6"/>
      <c r="D35" s="6"/>
      <c r="E35" s="6"/>
      <c r="F35" s="6"/>
      <c r="G35" s="6"/>
      <c r="H35" s="6"/>
      <c r="I35" s="6"/>
      <c r="J35" s="6"/>
      <c r="K35" s="6"/>
      <c r="L35" s="6"/>
      <c r="M35" s="6"/>
      <c r="N35" s="6"/>
      <c r="O35" s="6"/>
      <c r="P35" s="6"/>
      <c r="Q35" s="6"/>
      <c r="R35" s="6"/>
      <c r="S35" s="6"/>
    </row>
    <row r="36" spans="1:19">
      <c r="A36" s="6"/>
      <c r="B36" s="80"/>
      <c r="C36" s="6"/>
      <c r="D36" s="6"/>
      <c r="E36" s="6"/>
      <c r="F36" s="6"/>
      <c r="G36" s="6"/>
      <c r="H36" s="6"/>
      <c r="I36" s="6"/>
      <c r="J36" s="6"/>
      <c r="K36" s="6"/>
      <c r="L36" s="6"/>
      <c r="M36" s="6"/>
      <c r="N36" s="6"/>
      <c r="O36" s="6"/>
      <c r="P36" s="6"/>
      <c r="Q36" s="6"/>
      <c r="R36" s="6"/>
      <c r="S36" s="6"/>
    </row>
    <row r="37" spans="1:19">
      <c r="A37" s="6"/>
      <c r="B37" s="80"/>
      <c r="C37" s="6"/>
      <c r="D37" s="6"/>
      <c r="E37" s="6"/>
      <c r="F37" s="6"/>
      <c r="G37" s="6"/>
      <c r="H37" s="6"/>
      <c r="I37" s="6"/>
      <c r="J37" s="6"/>
      <c r="K37" s="6"/>
      <c r="L37" s="6"/>
      <c r="M37" s="6"/>
      <c r="N37" s="6"/>
      <c r="O37" s="6"/>
      <c r="P37" s="6"/>
      <c r="Q37" s="6"/>
      <c r="R37" s="6"/>
      <c r="S37" s="6"/>
    </row>
    <row r="38" spans="1:19">
      <c r="A38" s="6"/>
      <c r="B38" s="80"/>
      <c r="C38" s="6"/>
      <c r="D38" s="6"/>
      <c r="E38" s="6"/>
      <c r="F38" s="6"/>
      <c r="G38" s="6"/>
      <c r="H38" s="6"/>
      <c r="I38" s="6"/>
      <c r="J38" s="6"/>
      <c r="K38" s="6"/>
      <c r="L38" s="6"/>
      <c r="M38" s="6"/>
      <c r="N38" s="6"/>
      <c r="O38" s="6"/>
      <c r="P38" s="6"/>
      <c r="Q38" s="6"/>
      <c r="R38" s="6"/>
      <c r="S38" s="6"/>
    </row>
    <row r="39" spans="1:19">
      <c r="A39" s="6"/>
      <c r="B39" s="80"/>
      <c r="C39" s="6"/>
      <c r="D39" s="6"/>
      <c r="E39" s="6"/>
      <c r="F39" s="6"/>
      <c r="G39" s="6"/>
      <c r="H39" s="6"/>
      <c r="I39" s="6"/>
      <c r="J39" s="6"/>
      <c r="K39" s="6"/>
      <c r="L39" s="6"/>
      <c r="M39" s="6"/>
      <c r="N39" s="6"/>
      <c r="O39" s="6"/>
      <c r="P39" s="6"/>
      <c r="Q39" s="6"/>
      <c r="R39" s="6"/>
      <c r="S39" s="6"/>
    </row>
    <row r="40" spans="1:19">
      <c r="A40" s="6"/>
      <c r="B40" s="80"/>
      <c r="C40" s="6"/>
      <c r="D40" s="6"/>
      <c r="E40" s="6"/>
      <c r="F40" s="6"/>
      <c r="G40" s="6"/>
      <c r="H40" s="6"/>
      <c r="I40" s="6"/>
      <c r="J40" s="6"/>
      <c r="K40" s="6"/>
      <c r="L40" s="6"/>
      <c r="M40" s="6"/>
      <c r="N40" s="6"/>
      <c r="O40" s="6"/>
      <c r="P40" s="6"/>
      <c r="Q40" s="6"/>
      <c r="R40" s="6"/>
      <c r="S40" s="6"/>
    </row>
    <row r="41" spans="1:19">
      <c r="A41" s="6"/>
      <c r="B41" s="80"/>
      <c r="C41" s="6"/>
      <c r="D41" s="6"/>
      <c r="E41" s="6"/>
      <c r="F41" s="6"/>
      <c r="G41" s="6"/>
      <c r="H41" s="6"/>
      <c r="I41" s="6"/>
      <c r="J41" s="6"/>
      <c r="K41" s="6"/>
      <c r="L41" s="6"/>
      <c r="M41" s="6"/>
      <c r="N41" s="6"/>
      <c r="O41" s="6"/>
      <c r="P41" s="6"/>
      <c r="Q41" s="6"/>
      <c r="R41" s="6"/>
      <c r="S41" s="6"/>
    </row>
    <row r="42" spans="1:19">
      <c r="A42" s="6"/>
      <c r="B42" s="80"/>
      <c r="C42" s="6"/>
      <c r="D42" s="6"/>
      <c r="E42" s="6"/>
      <c r="F42" s="6"/>
      <c r="G42" s="6"/>
      <c r="H42" s="6"/>
      <c r="I42" s="6"/>
      <c r="J42" s="6"/>
      <c r="K42" s="6"/>
      <c r="L42" s="6"/>
      <c r="M42" s="6"/>
      <c r="N42" s="6"/>
      <c r="O42" s="6"/>
      <c r="P42" s="6"/>
      <c r="Q42" s="6"/>
      <c r="R42" s="6"/>
      <c r="S42" s="6"/>
    </row>
    <row r="43" spans="1:19">
      <c r="A43" s="6"/>
      <c r="B43" s="80"/>
      <c r="C43" s="6"/>
      <c r="D43" s="6"/>
      <c r="E43" s="6"/>
      <c r="F43" s="6"/>
      <c r="G43" s="6"/>
      <c r="H43" s="6"/>
      <c r="I43" s="6"/>
      <c r="J43" s="6"/>
      <c r="K43" s="6"/>
      <c r="L43" s="6"/>
      <c r="M43" s="6"/>
      <c r="N43" s="6"/>
      <c r="O43" s="6"/>
      <c r="P43" s="6"/>
      <c r="Q43" s="6"/>
      <c r="R43" s="6"/>
      <c r="S43" s="6"/>
    </row>
    <row r="44" spans="1:19">
      <c r="A44" s="6"/>
      <c r="B44" s="80"/>
      <c r="C44" s="6"/>
      <c r="D44" s="6"/>
      <c r="E44" s="6"/>
      <c r="F44" s="6"/>
      <c r="G44" s="6"/>
      <c r="H44" s="6"/>
      <c r="I44" s="6"/>
      <c r="J44" s="6"/>
      <c r="K44" s="6"/>
      <c r="L44" s="6"/>
      <c r="M44" s="6"/>
      <c r="N44" s="6"/>
      <c r="O44" s="6"/>
      <c r="P44" s="6"/>
      <c r="Q44" s="6"/>
      <c r="R44" s="6"/>
      <c r="S44" s="6"/>
    </row>
    <row r="45" spans="1:19">
      <c r="A45" s="6"/>
      <c r="B45" s="80"/>
      <c r="C45" s="6"/>
      <c r="D45" s="6"/>
      <c r="E45" s="6"/>
      <c r="F45" s="6"/>
      <c r="G45" s="6"/>
      <c r="H45" s="6"/>
      <c r="I45" s="6"/>
      <c r="J45" s="6"/>
      <c r="K45" s="6"/>
      <c r="L45" s="6"/>
      <c r="M45" s="6"/>
      <c r="N45" s="6"/>
      <c r="O45" s="6"/>
      <c r="P45" s="6"/>
      <c r="Q45" s="6"/>
      <c r="R45" s="6"/>
      <c r="S45" s="6"/>
    </row>
    <row r="46" spans="1:19">
      <c r="A46" s="6"/>
      <c r="B46" s="80"/>
      <c r="C46" s="6"/>
      <c r="D46" s="6"/>
      <c r="E46" s="6"/>
      <c r="F46" s="6"/>
      <c r="G46" s="6"/>
      <c r="H46" s="6"/>
      <c r="I46" s="6"/>
      <c r="J46" s="6"/>
      <c r="K46" s="6"/>
      <c r="L46" s="6"/>
      <c r="M46" s="6"/>
      <c r="N46" s="6"/>
      <c r="O46" s="6"/>
      <c r="P46" s="6"/>
      <c r="Q46" s="6"/>
      <c r="R46" s="6"/>
      <c r="S46" s="6"/>
    </row>
    <row r="47" spans="1:19">
      <c r="A47" s="6"/>
      <c r="B47" s="80"/>
      <c r="C47" s="6"/>
      <c r="D47" s="6"/>
      <c r="E47" s="6"/>
      <c r="F47" s="6"/>
      <c r="G47" s="6"/>
      <c r="H47" s="6"/>
      <c r="I47" s="6"/>
      <c r="J47" s="6"/>
      <c r="K47" s="6"/>
      <c r="L47" s="6"/>
      <c r="M47" s="6"/>
      <c r="N47" s="6"/>
      <c r="O47" s="6"/>
      <c r="P47" s="6"/>
      <c r="Q47" s="6"/>
      <c r="R47" s="6"/>
      <c r="S47" s="6"/>
    </row>
    <row r="48" spans="1:19">
      <c r="A48" s="6"/>
      <c r="B48" s="80"/>
      <c r="C48" s="6"/>
      <c r="D48" s="6"/>
      <c r="E48" s="6"/>
      <c r="F48" s="6"/>
      <c r="G48" s="6"/>
      <c r="H48" s="6"/>
      <c r="I48" s="6"/>
      <c r="J48" s="6"/>
      <c r="K48" s="6"/>
      <c r="L48" s="6"/>
      <c r="M48" s="6"/>
      <c r="N48" s="6"/>
      <c r="O48" s="6"/>
      <c r="P48" s="6"/>
      <c r="Q48" s="6"/>
      <c r="R48" s="6"/>
      <c r="S48" s="6"/>
    </row>
    <row r="49" spans="1:19">
      <c r="A49" s="6"/>
      <c r="B49" s="80"/>
      <c r="C49" s="6"/>
      <c r="D49" s="6"/>
      <c r="E49" s="6"/>
      <c r="F49" s="6"/>
      <c r="G49" s="6"/>
      <c r="H49" s="6"/>
      <c r="I49" s="6"/>
      <c r="J49" s="6"/>
      <c r="K49" s="6"/>
      <c r="L49" s="6"/>
      <c r="M49" s="6"/>
      <c r="N49" s="6"/>
      <c r="O49" s="6"/>
      <c r="P49" s="6"/>
      <c r="Q49" s="6"/>
      <c r="R49" s="6"/>
      <c r="S49" s="6"/>
    </row>
    <row r="50" spans="1:19">
      <c r="A50" s="6"/>
      <c r="B50" s="80"/>
      <c r="C50" s="6"/>
      <c r="D50" s="6"/>
      <c r="E50" s="6"/>
      <c r="F50" s="6"/>
      <c r="G50" s="6"/>
      <c r="H50" s="6"/>
      <c r="I50" s="6"/>
      <c r="J50" s="6"/>
      <c r="K50" s="6"/>
      <c r="L50" s="6"/>
      <c r="M50" s="6"/>
      <c r="N50" s="6"/>
      <c r="O50" s="6"/>
      <c r="P50" s="6"/>
      <c r="Q50" s="6"/>
      <c r="R50" s="6"/>
      <c r="S50" s="6"/>
    </row>
    <row r="51" spans="1:19">
      <c r="A51" s="6"/>
      <c r="B51" s="80"/>
      <c r="C51" s="6"/>
      <c r="D51" s="6"/>
      <c r="E51" s="6"/>
      <c r="F51" s="6"/>
      <c r="G51" s="6"/>
      <c r="H51" s="6"/>
      <c r="I51" s="6"/>
      <c r="J51" s="6"/>
      <c r="K51" s="6"/>
      <c r="L51" s="6"/>
      <c r="M51" s="6"/>
      <c r="N51" s="6"/>
      <c r="O51" s="6"/>
      <c r="P51" s="6"/>
      <c r="Q51" s="6"/>
      <c r="R51" s="6"/>
      <c r="S51" s="6"/>
    </row>
    <row r="52" spans="1:19">
      <c r="A52" s="6"/>
      <c r="B52" s="80"/>
      <c r="C52" s="6"/>
      <c r="D52" s="6"/>
      <c r="E52" s="6"/>
      <c r="F52" s="6"/>
      <c r="G52" s="6"/>
      <c r="H52" s="6"/>
      <c r="I52" s="6"/>
      <c r="J52" s="6"/>
      <c r="K52" s="6"/>
      <c r="L52" s="6"/>
      <c r="M52" s="6"/>
      <c r="N52" s="6"/>
      <c r="O52" s="6"/>
      <c r="P52" s="6"/>
      <c r="Q52" s="6"/>
      <c r="R52" s="6"/>
      <c r="S52" s="6"/>
    </row>
    <row r="53" spans="1:19">
      <c r="A53" s="6"/>
      <c r="B53" s="80"/>
      <c r="C53" s="6"/>
      <c r="D53" s="6"/>
      <c r="E53" s="6"/>
      <c r="F53" s="6"/>
      <c r="G53" s="6"/>
      <c r="H53" s="6"/>
      <c r="I53" s="6"/>
      <c r="J53" s="6"/>
      <c r="K53" s="6"/>
      <c r="L53" s="6"/>
      <c r="M53" s="6"/>
      <c r="N53" s="6"/>
      <c r="O53" s="6"/>
      <c r="P53" s="6"/>
      <c r="Q53" s="6"/>
      <c r="R53" s="6"/>
      <c r="S53" s="6"/>
    </row>
    <row r="54" spans="1:19">
      <c r="A54" s="6"/>
      <c r="B54" s="80"/>
      <c r="C54" s="6"/>
      <c r="D54" s="6"/>
      <c r="E54" s="6"/>
      <c r="F54" s="6"/>
      <c r="G54" s="6"/>
      <c r="H54" s="6"/>
      <c r="I54" s="6"/>
      <c r="J54" s="6"/>
      <c r="K54" s="6"/>
      <c r="L54" s="6"/>
      <c r="M54" s="6"/>
      <c r="N54" s="6"/>
      <c r="O54" s="6"/>
      <c r="P54" s="6"/>
      <c r="Q54" s="6"/>
      <c r="R54" s="6"/>
      <c r="S54" s="6"/>
    </row>
    <row r="55" spans="1:19">
      <c r="A55" s="6"/>
      <c r="B55" s="80"/>
      <c r="C55" s="6"/>
      <c r="D55" s="6"/>
      <c r="E55" s="6"/>
      <c r="F55" s="6"/>
      <c r="G55" s="6"/>
      <c r="H55" s="6"/>
      <c r="I55" s="6"/>
      <c r="J55" s="6"/>
      <c r="K55" s="6"/>
      <c r="L55" s="6"/>
      <c r="M55" s="6"/>
      <c r="N55" s="6"/>
      <c r="O55" s="6"/>
      <c r="P55" s="6"/>
      <c r="Q55" s="6"/>
      <c r="R55" s="6"/>
      <c r="S55" s="6"/>
    </row>
    <row r="56" spans="1:19">
      <c r="A56" s="6"/>
      <c r="B56" s="80"/>
      <c r="C56" s="6"/>
      <c r="D56" s="6"/>
      <c r="E56" s="6"/>
      <c r="F56" s="6"/>
      <c r="G56" s="6"/>
      <c r="H56" s="6"/>
      <c r="I56" s="6"/>
      <c r="J56" s="6"/>
      <c r="K56" s="6"/>
      <c r="L56" s="6"/>
      <c r="M56" s="6"/>
      <c r="N56" s="6"/>
      <c r="O56" s="6"/>
      <c r="P56" s="6"/>
      <c r="Q56" s="6"/>
      <c r="R56" s="6"/>
      <c r="S56" s="6"/>
    </row>
    <row r="57" spans="1:19">
      <c r="A57" s="6"/>
      <c r="B57" s="80"/>
      <c r="C57" s="6"/>
      <c r="D57" s="6"/>
      <c r="E57" s="6"/>
      <c r="F57" s="6"/>
      <c r="G57" s="6"/>
      <c r="H57" s="6"/>
      <c r="I57" s="6"/>
      <c r="J57" s="6"/>
      <c r="K57" s="6"/>
      <c r="L57" s="6"/>
      <c r="M57" s="6"/>
      <c r="N57" s="6"/>
      <c r="O57" s="6"/>
      <c r="P57" s="6"/>
      <c r="Q57" s="6"/>
      <c r="R57" s="6"/>
      <c r="S57" s="6"/>
    </row>
    <row r="58" spans="1:19">
      <c r="A58" s="6"/>
      <c r="B58" s="80"/>
      <c r="C58" s="6"/>
      <c r="D58" s="6"/>
      <c r="E58" s="6"/>
      <c r="F58" s="6"/>
      <c r="G58" s="6"/>
      <c r="H58" s="6"/>
      <c r="I58" s="6"/>
      <c r="J58" s="6"/>
      <c r="K58" s="6"/>
      <c r="L58" s="6"/>
      <c r="M58" s="6"/>
      <c r="N58" s="6"/>
      <c r="O58" s="6"/>
      <c r="P58" s="6"/>
      <c r="Q58" s="6"/>
      <c r="R58" s="6"/>
      <c r="S58" s="6"/>
    </row>
    <row r="59" spans="1:19">
      <c r="A59" s="6"/>
      <c r="B59" s="80"/>
      <c r="C59" s="6"/>
      <c r="D59" s="6"/>
      <c r="E59" s="6"/>
      <c r="F59" s="6"/>
      <c r="G59" s="6"/>
      <c r="H59" s="6"/>
      <c r="I59" s="6"/>
      <c r="J59" s="6"/>
      <c r="K59" s="6"/>
      <c r="L59" s="6"/>
      <c r="M59" s="6"/>
      <c r="N59" s="6"/>
      <c r="O59" s="6"/>
      <c r="P59" s="6"/>
      <c r="Q59" s="6"/>
      <c r="R59" s="6"/>
      <c r="S59" s="6"/>
    </row>
    <row r="60" spans="1:19">
      <c r="A60" s="6"/>
      <c r="B60" s="80"/>
      <c r="C60" s="6"/>
      <c r="D60" s="6"/>
      <c r="E60" s="6"/>
      <c r="F60" s="6"/>
      <c r="G60" s="6"/>
      <c r="H60" s="6"/>
      <c r="I60" s="6"/>
      <c r="J60" s="6"/>
      <c r="K60" s="6"/>
      <c r="L60" s="6"/>
      <c r="M60" s="6"/>
      <c r="N60" s="6"/>
      <c r="O60" s="6"/>
      <c r="P60" s="6"/>
      <c r="Q60" s="6"/>
      <c r="R60" s="6"/>
      <c r="S60" s="6"/>
    </row>
    <row r="61" spans="1:19">
      <c r="A61" s="6"/>
      <c r="B61" s="80"/>
      <c r="C61" s="6"/>
      <c r="D61" s="6"/>
      <c r="E61" s="6"/>
      <c r="F61" s="6"/>
      <c r="G61" s="6"/>
      <c r="H61" s="6"/>
      <c r="I61" s="6"/>
      <c r="J61" s="6"/>
      <c r="K61" s="6"/>
      <c r="L61" s="6"/>
      <c r="M61" s="6"/>
      <c r="N61" s="6"/>
      <c r="O61" s="6"/>
      <c r="P61" s="6"/>
      <c r="Q61" s="6"/>
      <c r="R61" s="6"/>
      <c r="S61" s="6"/>
    </row>
    <row r="62" spans="1:19">
      <c r="A62" s="6"/>
      <c r="B62" s="80"/>
      <c r="C62" s="6"/>
      <c r="D62" s="6"/>
      <c r="E62" s="6"/>
      <c r="F62" s="6"/>
      <c r="G62" s="6"/>
      <c r="H62" s="6"/>
      <c r="I62" s="6"/>
      <c r="J62" s="6"/>
      <c r="K62" s="6"/>
      <c r="L62" s="6"/>
      <c r="M62" s="6"/>
      <c r="N62" s="6"/>
      <c r="O62" s="6"/>
      <c r="P62" s="6"/>
      <c r="Q62" s="6"/>
      <c r="R62" s="6"/>
      <c r="S62" s="6"/>
    </row>
    <row r="63" spans="1:19">
      <c r="A63" s="6"/>
      <c r="B63" s="80"/>
      <c r="C63" s="6"/>
      <c r="D63" s="6"/>
      <c r="E63" s="6"/>
      <c r="F63" s="6"/>
      <c r="G63" s="6"/>
      <c r="H63" s="6"/>
      <c r="I63" s="6"/>
      <c r="J63" s="6"/>
      <c r="K63" s="6"/>
      <c r="L63" s="6"/>
      <c r="M63" s="6"/>
      <c r="N63" s="6"/>
      <c r="O63" s="6"/>
      <c r="P63" s="6"/>
      <c r="Q63" s="6"/>
      <c r="R63" s="6"/>
      <c r="S63" s="6"/>
    </row>
    <row r="64" spans="1:19">
      <c r="A64" s="6"/>
      <c r="B64" s="80"/>
      <c r="C64" s="6"/>
      <c r="D64" s="6"/>
      <c r="E64" s="6"/>
      <c r="F64" s="6"/>
      <c r="G64" s="6"/>
      <c r="H64" s="6"/>
      <c r="I64" s="6"/>
      <c r="J64" s="6"/>
      <c r="K64" s="6"/>
      <c r="L64" s="6"/>
      <c r="M64" s="6"/>
      <c r="N64" s="6"/>
      <c r="O64" s="6"/>
      <c r="P64" s="6"/>
      <c r="Q64" s="6"/>
      <c r="R64" s="6"/>
      <c r="S64" s="6"/>
    </row>
    <row r="65" spans="1:19">
      <c r="A65" s="6"/>
      <c r="B65" s="80"/>
      <c r="C65" s="6"/>
      <c r="D65" s="6"/>
      <c r="E65" s="6"/>
      <c r="F65" s="6"/>
      <c r="G65" s="6"/>
      <c r="H65" s="6"/>
      <c r="I65" s="6"/>
      <c r="J65" s="6"/>
      <c r="K65" s="6"/>
      <c r="L65" s="6"/>
      <c r="M65" s="6"/>
      <c r="N65" s="6"/>
      <c r="O65" s="6"/>
      <c r="P65" s="6"/>
      <c r="Q65" s="6"/>
      <c r="R65" s="6"/>
      <c r="S65" s="6"/>
    </row>
    <row r="66" spans="1:19">
      <c r="A66" s="6"/>
      <c r="B66" s="80"/>
      <c r="C66" s="6"/>
      <c r="D66" s="6"/>
      <c r="E66" s="6"/>
      <c r="F66" s="6"/>
      <c r="G66" s="6"/>
      <c r="H66" s="6"/>
      <c r="I66" s="6"/>
      <c r="J66" s="6"/>
      <c r="K66" s="6"/>
      <c r="L66" s="6"/>
      <c r="M66" s="6"/>
      <c r="N66" s="6"/>
      <c r="O66" s="6"/>
      <c r="P66" s="6"/>
      <c r="Q66" s="6"/>
      <c r="R66" s="6"/>
      <c r="S66" s="6"/>
    </row>
    <row r="67" spans="1:19">
      <c r="A67" s="6"/>
      <c r="B67" s="80"/>
      <c r="C67" s="6"/>
      <c r="D67" s="6"/>
      <c r="E67" s="6"/>
      <c r="F67" s="6"/>
      <c r="G67" s="6"/>
      <c r="H67" s="6"/>
      <c r="I67" s="6"/>
      <c r="J67" s="6"/>
      <c r="K67" s="6"/>
      <c r="L67" s="6"/>
      <c r="M67" s="6"/>
      <c r="N67" s="6"/>
      <c r="O67" s="6"/>
      <c r="P67" s="6"/>
      <c r="Q67" s="6"/>
      <c r="R67" s="6"/>
      <c r="S67" s="6"/>
    </row>
    <row r="68" spans="1:19">
      <c r="A68" s="6"/>
      <c r="B68" s="80"/>
      <c r="C68" s="6"/>
      <c r="D68" s="6"/>
      <c r="E68" s="6"/>
      <c r="F68" s="6"/>
      <c r="G68" s="6"/>
      <c r="H68" s="6"/>
      <c r="I68" s="6"/>
      <c r="J68" s="6"/>
      <c r="K68" s="6"/>
      <c r="L68" s="6"/>
      <c r="M68" s="6"/>
      <c r="N68" s="6"/>
      <c r="O68" s="6"/>
      <c r="P68" s="6"/>
      <c r="Q68" s="6"/>
      <c r="R68" s="6"/>
      <c r="S68" s="6"/>
    </row>
    <row r="69" spans="1:19">
      <c r="A69" s="6"/>
      <c r="B69" s="80"/>
      <c r="C69" s="6"/>
      <c r="D69" s="6"/>
      <c r="E69" s="6"/>
      <c r="F69" s="6"/>
      <c r="G69" s="6"/>
      <c r="H69" s="6"/>
      <c r="I69" s="6"/>
      <c r="J69" s="6"/>
      <c r="K69" s="6"/>
      <c r="L69" s="6"/>
      <c r="M69" s="6"/>
      <c r="N69" s="6"/>
      <c r="O69" s="6"/>
      <c r="P69" s="6"/>
      <c r="Q69" s="6"/>
      <c r="R69" s="6"/>
      <c r="S69" s="6"/>
    </row>
    <row r="70" spans="1:19">
      <c r="A70" s="6"/>
      <c r="B70" s="80"/>
      <c r="C70" s="6"/>
      <c r="D70" s="6"/>
      <c r="E70" s="6"/>
      <c r="F70" s="6"/>
      <c r="G70" s="6"/>
      <c r="H70" s="6"/>
      <c r="I70" s="6"/>
      <c r="J70" s="6"/>
      <c r="K70" s="6"/>
      <c r="L70" s="6"/>
      <c r="M70" s="6"/>
      <c r="N70" s="6"/>
      <c r="O70" s="6"/>
      <c r="P70" s="6"/>
      <c r="Q70" s="6"/>
      <c r="R70" s="6"/>
      <c r="S70" s="6"/>
    </row>
  </sheetData>
  <dataValidations count="2">
    <dataValidation type="list" allowBlank="1" showInputMessage="1" showErrorMessage="1" sqref="C31:C1048576" xr:uid="{C7930ED5-7C5C-4A7D-A443-1C039739CF7C}">
      <formula1>"long_term_planning ,geospatial,dispatch,microgrid,nexus,economic"</formula1>
    </dataValidation>
    <dataValidation type="list" allowBlank="1" showInputMessage="1" showErrorMessage="1" sqref="C2:C30" xr:uid="{B7D854DF-8497-499F-927B-C204AA0E7E48}">
      <formula1>"capacity_expansion,production_cost,geospatial_electrification,reliability,nexus,demand_forecast,system_dynamics,hybrid_optimization"</formula1>
    </dataValidation>
  </dataValidation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C0A44-D8BF-41BF-970A-118F15288CE9}">
  <sheetPr codeName="Feuil5">
    <tabColor rgb="FF00B050"/>
  </sheetPr>
  <dimension ref="A1:H250"/>
  <sheetViews>
    <sheetView workbookViewId="0">
      <selection activeCell="G6" sqref="G6:H11"/>
    </sheetView>
  </sheetViews>
  <sheetFormatPr baseColWidth="10" defaultColWidth="11.33203125" defaultRowHeight="15"/>
  <cols>
    <col min="1" max="1" width="11" style="18"/>
    <col min="2" max="3" width="15.33203125" style="18" customWidth="1"/>
    <col min="4" max="4" width="11" style="18"/>
    <col min="7" max="7" width="15.33203125" style="18" customWidth="1"/>
    <col min="8" max="8" width="11.33203125" style="18"/>
  </cols>
  <sheetData>
    <row r="1" spans="1:8" ht="18" thickBot="1">
      <c r="A1" s="70" t="s">
        <v>2495</v>
      </c>
      <c r="B1" s="71" t="s">
        <v>2496</v>
      </c>
      <c r="C1" s="71" t="s">
        <v>2497</v>
      </c>
      <c r="D1" s="72" t="s">
        <v>2498</v>
      </c>
      <c r="G1" s="71" t="s">
        <v>2496</v>
      </c>
      <c r="H1" s="70" t="s">
        <v>2495</v>
      </c>
    </row>
    <row r="2" spans="1:8" ht="18" thickBot="1">
      <c r="A2" s="64" t="s">
        <v>2499</v>
      </c>
      <c r="B2" s="65" t="s">
        <v>2500</v>
      </c>
      <c r="C2" s="65" t="s">
        <v>2501</v>
      </c>
      <c r="D2" s="66">
        <v>4</v>
      </c>
      <c r="G2" s="65" t="s">
        <v>2500</v>
      </c>
      <c r="H2" s="64" t="s">
        <v>2499</v>
      </c>
    </row>
    <row r="3" spans="1:8" ht="35" thickBot="1">
      <c r="A3" s="64" t="s">
        <v>2502</v>
      </c>
      <c r="B3" s="65" t="s">
        <v>2503</v>
      </c>
      <c r="C3" s="65" t="s">
        <v>2504</v>
      </c>
      <c r="D3" s="66">
        <v>248</v>
      </c>
      <c r="G3" s="65" t="s">
        <v>2503</v>
      </c>
      <c r="H3" s="64" t="s">
        <v>2502</v>
      </c>
    </row>
    <row r="4" spans="1:8" ht="18" thickBot="1">
      <c r="A4" s="64" t="s">
        <v>2505</v>
      </c>
      <c r="B4" s="65" t="s">
        <v>2506</v>
      </c>
      <c r="C4" s="65" t="s">
        <v>2507</v>
      </c>
      <c r="D4" s="66">
        <v>8</v>
      </c>
      <c r="G4" s="65" t="s">
        <v>2506</v>
      </c>
      <c r="H4" s="64" t="s">
        <v>2505</v>
      </c>
    </row>
    <row r="5" spans="1:8" ht="18" thickBot="1">
      <c r="A5" s="64" t="s">
        <v>2314</v>
      </c>
      <c r="B5" s="65" t="s">
        <v>811</v>
      </c>
      <c r="C5" s="65" t="s">
        <v>2508</v>
      </c>
      <c r="D5" s="66">
        <v>12</v>
      </c>
      <c r="G5" s="65" t="s">
        <v>811</v>
      </c>
      <c r="H5" s="64" t="s">
        <v>2314</v>
      </c>
    </row>
    <row r="6" spans="1:8" ht="35" thickBot="1">
      <c r="A6" s="64" t="s">
        <v>2509</v>
      </c>
      <c r="B6" s="65" t="s">
        <v>2510</v>
      </c>
      <c r="C6" s="65" t="s">
        <v>2511</v>
      </c>
      <c r="D6" s="66">
        <v>16</v>
      </c>
      <c r="G6" s="65" t="s">
        <v>2510</v>
      </c>
      <c r="H6" s="64" t="s">
        <v>2509</v>
      </c>
    </row>
    <row r="7" spans="1:8" ht="18" thickBot="1">
      <c r="A7" s="64" t="s">
        <v>2512</v>
      </c>
      <c r="B7" s="65" t="s">
        <v>2513</v>
      </c>
      <c r="C7" s="65" t="s">
        <v>2514</v>
      </c>
      <c r="D7" s="66">
        <v>20</v>
      </c>
      <c r="G7" s="65" t="s">
        <v>2513</v>
      </c>
      <c r="H7" s="64" t="s">
        <v>2512</v>
      </c>
    </row>
    <row r="8" spans="1:8" ht="18" thickBot="1">
      <c r="A8" s="64" t="s">
        <v>2318</v>
      </c>
      <c r="B8" s="65" t="s">
        <v>2278</v>
      </c>
      <c r="C8" s="65" t="s">
        <v>2515</v>
      </c>
      <c r="D8" s="66">
        <v>24</v>
      </c>
      <c r="G8" s="65" t="s">
        <v>2278</v>
      </c>
      <c r="H8" s="64" t="s">
        <v>2318</v>
      </c>
    </row>
    <row r="9" spans="1:8" ht="18" thickBot="1">
      <c r="A9" s="64" t="s">
        <v>2516</v>
      </c>
      <c r="B9" s="65" t="s">
        <v>2517</v>
      </c>
      <c r="C9" s="65" t="s">
        <v>2518</v>
      </c>
      <c r="D9" s="66">
        <v>660</v>
      </c>
      <c r="G9" s="65" t="s">
        <v>2517</v>
      </c>
      <c r="H9" s="64" t="s">
        <v>2516</v>
      </c>
    </row>
    <row r="10" spans="1:8" ht="18" thickBot="1">
      <c r="A10" s="64" t="s">
        <v>2519</v>
      </c>
      <c r="B10" s="65" t="s">
        <v>2520</v>
      </c>
      <c r="C10" s="65" t="s">
        <v>2521</v>
      </c>
      <c r="D10" s="66">
        <v>10</v>
      </c>
      <c r="G10" s="65" t="s">
        <v>2520</v>
      </c>
      <c r="H10" s="64" t="s">
        <v>2519</v>
      </c>
    </row>
    <row r="11" spans="1:8" ht="35" thickBot="1">
      <c r="A11" s="64" t="s">
        <v>2522</v>
      </c>
      <c r="B11" s="65" t="s">
        <v>2523</v>
      </c>
      <c r="C11" s="65" t="s">
        <v>2524</v>
      </c>
      <c r="D11" s="66">
        <v>28</v>
      </c>
      <c r="G11" s="65" t="s">
        <v>2523</v>
      </c>
      <c r="H11" s="64" t="s">
        <v>2522</v>
      </c>
    </row>
    <row r="12" spans="1:8" ht="18" thickBot="1">
      <c r="A12" s="64" t="s">
        <v>2525</v>
      </c>
      <c r="B12" s="65" t="s">
        <v>2316</v>
      </c>
      <c r="C12" s="65" t="s">
        <v>2526</v>
      </c>
      <c r="D12" s="66">
        <v>32</v>
      </c>
      <c r="G12" s="65" t="s">
        <v>2316</v>
      </c>
      <c r="H12" s="64" t="s">
        <v>2525</v>
      </c>
    </row>
    <row r="13" spans="1:8" ht="18" thickBot="1">
      <c r="A13" s="64" t="s">
        <v>2527</v>
      </c>
      <c r="B13" s="65" t="s">
        <v>2528</v>
      </c>
      <c r="C13" s="65" t="s">
        <v>2529</v>
      </c>
      <c r="D13" s="66">
        <v>51</v>
      </c>
      <c r="G13" s="65" t="s">
        <v>2528</v>
      </c>
      <c r="H13" s="64" t="s">
        <v>2527</v>
      </c>
    </row>
    <row r="14" spans="1:8" ht="18" thickBot="1">
      <c r="A14" s="64" t="s">
        <v>2530</v>
      </c>
      <c r="B14" s="65" t="s">
        <v>2531</v>
      </c>
      <c r="C14" s="65" t="s">
        <v>2532</v>
      </c>
      <c r="D14" s="66">
        <v>533</v>
      </c>
      <c r="G14" s="65" t="s">
        <v>2531</v>
      </c>
      <c r="H14" s="64" t="s">
        <v>2530</v>
      </c>
    </row>
    <row r="15" spans="1:8" ht="18" thickBot="1">
      <c r="A15" s="64" t="s">
        <v>2533</v>
      </c>
      <c r="B15" s="65" t="s">
        <v>2450</v>
      </c>
      <c r="C15" s="65" t="s">
        <v>2534</v>
      </c>
      <c r="D15" s="66">
        <v>36</v>
      </c>
      <c r="G15" s="65" t="s">
        <v>2450</v>
      </c>
      <c r="H15" s="64" t="s">
        <v>2533</v>
      </c>
    </row>
    <row r="16" spans="1:8" ht="18" thickBot="1">
      <c r="A16" s="64" t="s">
        <v>2535</v>
      </c>
      <c r="B16" s="65" t="s">
        <v>2536</v>
      </c>
      <c r="C16" s="65" t="s">
        <v>2537</v>
      </c>
      <c r="D16" s="66">
        <v>40</v>
      </c>
      <c r="G16" s="65" t="s">
        <v>2536</v>
      </c>
      <c r="H16" s="64" t="s">
        <v>2535</v>
      </c>
    </row>
    <row r="17" spans="1:8" ht="18" thickBot="1">
      <c r="A17" s="64" t="s">
        <v>2538</v>
      </c>
      <c r="B17" s="65" t="s">
        <v>2539</v>
      </c>
      <c r="C17" s="65" t="s">
        <v>2540</v>
      </c>
      <c r="D17" s="66">
        <v>31</v>
      </c>
      <c r="G17" s="65" t="s">
        <v>2539</v>
      </c>
      <c r="H17" s="64" t="s">
        <v>2538</v>
      </c>
    </row>
    <row r="18" spans="1:8" ht="35" thickBot="1">
      <c r="A18" s="64" t="s">
        <v>2541</v>
      </c>
      <c r="B18" s="65" t="s">
        <v>2542</v>
      </c>
      <c r="C18" s="65" t="s">
        <v>2543</v>
      </c>
      <c r="D18" s="66">
        <v>44</v>
      </c>
      <c r="G18" s="65" t="s">
        <v>2542</v>
      </c>
      <c r="H18" s="64" t="s">
        <v>2541</v>
      </c>
    </row>
    <row r="19" spans="1:8" ht="18" thickBot="1">
      <c r="A19" s="64" t="s">
        <v>2544</v>
      </c>
      <c r="B19" s="65" t="s">
        <v>2545</v>
      </c>
      <c r="C19" s="65" t="s">
        <v>2546</v>
      </c>
      <c r="D19" s="66">
        <v>48</v>
      </c>
      <c r="G19" s="65" t="s">
        <v>2545</v>
      </c>
      <c r="H19" s="64" t="s">
        <v>2544</v>
      </c>
    </row>
    <row r="20" spans="1:8" ht="18" thickBot="1">
      <c r="A20" s="64" t="s">
        <v>2547</v>
      </c>
      <c r="B20" s="65" t="s">
        <v>2548</v>
      </c>
      <c r="C20" s="65" t="s">
        <v>2549</v>
      </c>
      <c r="D20" s="66">
        <v>50</v>
      </c>
      <c r="G20" s="65" t="s">
        <v>2548</v>
      </c>
      <c r="H20" s="64" t="s">
        <v>2547</v>
      </c>
    </row>
    <row r="21" spans="1:8" ht="18" thickBot="1">
      <c r="A21" s="64" t="s">
        <v>2550</v>
      </c>
      <c r="B21" s="65" t="s">
        <v>2551</v>
      </c>
      <c r="C21" s="65" t="s">
        <v>2552</v>
      </c>
      <c r="D21" s="66">
        <v>52</v>
      </c>
      <c r="G21" s="65" t="s">
        <v>2551</v>
      </c>
      <c r="H21" s="64" t="s">
        <v>2550</v>
      </c>
    </row>
    <row r="22" spans="1:8" ht="18" thickBot="1">
      <c r="A22" s="64" t="s">
        <v>2553</v>
      </c>
      <c r="B22" s="65" t="s">
        <v>2554</v>
      </c>
      <c r="C22" s="65" t="s">
        <v>2555</v>
      </c>
      <c r="D22" s="66">
        <v>112</v>
      </c>
      <c r="G22" s="65" t="s">
        <v>2554</v>
      </c>
      <c r="H22" s="64" t="s">
        <v>2553</v>
      </c>
    </row>
    <row r="23" spans="1:8" ht="18" thickBot="1">
      <c r="A23" s="64" t="s">
        <v>2556</v>
      </c>
      <c r="B23" s="65" t="s">
        <v>2557</v>
      </c>
      <c r="C23" s="65" t="s">
        <v>2558</v>
      </c>
      <c r="D23" s="66">
        <v>56</v>
      </c>
      <c r="G23" s="65" t="s">
        <v>2557</v>
      </c>
      <c r="H23" s="64" t="s">
        <v>2556</v>
      </c>
    </row>
    <row r="24" spans="1:8" ht="18" thickBot="1">
      <c r="A24" s="64" t="s">
        <v>2559</v>
      </c>
      <c r="B24" s="65" t="s">
        <v>2560</v>
      </c>
      <c r="C24" s="65" t="s">
        <v>2561</v>
      </c>
      <c r="D24" s="66">
        <v>84</v>
      </c>
      <c r="G24" s="65" t="s">
        <v>2560</v>
      </c>
      <c r="H24" s="64" t="s">
        <v>2559</v>
      </c>
    </row>
    <row r="25" spans="1:8" ht="18" thickBot="1">
      <c r="A25" s="64" t="s">
        <v>2320</v>
      </c>
      <c r="B25" s="65" t="s">
        <v>2279</v>
      </c>
      <c r="C25" s="65" t="s">
        <v>2562</v>
      </c>
      <c r="D25" s="66">
        <v>204</v>
      </c>
      <c r="G25" s="65" t="s">
        <v>2279</v>
      </c>
      <c r="H25" s="64" t="s">
        <v>2320</v>
      </c>
    </row>
    <row r="26" spans="1:8" ht="18" thickBot="1">
      <c r="A26" s="64" t="s">
        <v>2563</v>
      </c>
      <c r="B26" s="65" t="s">
        <v>2564</v>
      </c>
      <c r="C26" s="65" t="s">
        <v>2565</v>
      </c>
      <c r="D26" s="66">
        <v>60</v>
      </c>
      <c r="G26" s="65" t="s">
        <v>2564</v>
      </c>
      <c r="H26" s="64" t="s">
        <v>2563</v>
      </c>
    </row>
    <row r="27" spans="1:8" ht="18" thickBot="1">
      <c r="A27" s="64" t="s">
        <v>2566</v>
      </c>
      <c r="B27" s="65" t="s">
        <v>2567</v>
      </c>
      <c r="C27" s="65" t="s">
        <v>2568</v>
      </c>
      <c r="D27" s="66">
        <v>64</v>
      </c>
      <c r="G27" s="65" t="s">
        <v>2567</v>
      </c>
      <c r="H27" s="64" t="s">
        <v>2566</v>
      </c>
    </row>
    <row r="28" spans="1:8" ht="52" thickBot="1">
      <c r="A28" s="64" t="s">
        <v>2569</v>
      </c>
      <c r="B28" s="65" t="s">
        <v>2570</v>
      </c>
      <c r="C28" s="65" t="s">
        <v>2571</v>
      </c>
      <c r="D28" s="66">
        <v>68</v>
      </c>
      <c r="G28" s="65" t="s">
        <v>2570</v>
      </c>
      <c r="H28" s="64" t="s">
        <v>2569</v>
      </c>
    </row>
    <row r="29" spans="1:8" ht="69" thickBot="1">
      <c r="A29" s="64" t="s">
        <v>2572</v>
      </c>
      <c r="B29" s="65" t="s">
        <v>2573</v>
      </c>
      <c r="C29" s="65" t="s">
        <v>2574</v>
      </c>
      <c r="D29" s="66">
        <v>535</v>
      </c>
      <c r="G29" s="65" t="s">
        <v>2573</v>
      </c>
      <c r="H29" s="64" t="s">
        <v>2572</v>
      </c>
    </row>
    <row r="30" spans="1:8" ht="52" thickBot="1">
      <c r="A30" s="64" t="s">
        <v>2575</v>
      </c>
      <c r="B30" s="65" t="s">
        <v>2576</v>
      </c>
      <c r="C30" s="65" t="s">
        <v>2577</v>
      </c>
      <c r="D30" s="66">
        <v>70</v>
      </c>
      <c r="G30" s="65" t="s">
        <v>2576</v>
      </c>
      <c r="H30" s="64" t="s">
        <v>2575</v>
      </c>
    </row>
    <row r="31" spans="1:8" ht="18" thickBot="1">
      <c r="A31" s="64" t="s">
        <v>2322</v>
      </c>
      <c r="B31" s="65" t="s">
        <v>1877</v>
      </c>
      <c r="C31" s="65" t="s">
        <v>2578</v>
      </c>
      <c r="D31" s="66">
        <v>72</v>
      </c>
      <c r="G31" s="65" t="s">
        <v>1877</v>
      </c>
      <c r="H31" s="64" t="s">
        <v>2322</v>
      </c>
    </row>
    <row r="32" spans="1:8" ht="35" thickBot="1">
      <c r="A32" s="64" t="s">
        <v>2579</v>
      </c>
      <c r="B32" s="65" t="s">
        <v>2580</v>
      </c>
      <c r="C32" s="65" t="s">
        <v>2581</v>
      </c>
      <c r="D32" s="66">
        <v>74</v>
      </c>
      <c r="G32" s="65" t="s">
        <v>2580</v>
      </c>
      <c r="H32" s="64" t="s">
        <v>2579</v>
      </c>
    </row>
    <row r="33" spans="1:8" ht="18" thickBot="1">
      <c r="A33" s="64" t="s">
        <v>2582</v>
      </c>
      <c r="B33" s="65" t="s">
        <v>2583</v>
      </c>
      <c r="C33" s="65" t="s">
        <v>2584</v>
      </c>
      <c r="D33" s="66">
        <v>76</v>
      </c>
      <c r="G33" s="65" t="s">
        <v>2583</v>
      </c>
      <c r="H33" s="64" t="s">
        <v>2582</v>
      </c>
    </row>
    <row r="34" spans="1:8" ht="86" thickBot="1">
      <c r="A34" s="64" t="s">
        <v>2585</v>
      </c>
      <c r="B34" s="65" t="s">
        <v>2586</v>
      </c>
      <c r="C34" s="65" t="s">
        <v>2587</v>
      </c>
      <c r="D34" s="66">
        <v>86</v>
      </c>
      <c r="G34" s="65" t="s">
        <v>2586</v>
      </c>
      <c r="H34" s="64" t="s">
        <v>2585</v>
      </c>
    </row>
    <row r="35" spans="1:8" ht="35" thickBot="1">
      <c r="A35" s="64" t="s">
        <v>2588</v>
      </c>
      <c r="B35" s="65" t="s">
        <v>2589</v>
      </c>
      <c r="C35" s="65" t="s">
        <v>2590</v>
      </c>
      <c r="D35" s="66">
        <v>96</v>
      </c>
      <c r="G35" s="65" t="s">
        <v>2589</v>
      </c>
      <c r="H35" s="64" t="s">
        <v>2588</v>
      </c>
    </row>
    <row r="36" spans="1:8" ht="18" thickBot="1">
      <c r="A36" s="64" t="s">
        <v>2591</v>
      </c>
      <c r="B36" s="65" t="s">
        <v>2592</v>
      </c>
      <c r="C36" s="65" t="s">
        <v>2593</v>
      </c>
      <c r="D36" s="66">
        <v>100</v>
      </c>
      <c r="G36" s="65" t="s">
        <v>2592</v>
      </c>
      <c r="H36" s="64" t="s">
        <v>2591</v>
      </c>
    </row>
    <row r="37" spans="1:8" ht="35" thickBot="1">
      <c r="A37" s="64" t="s">
        <v>2324</v>
      </c>
      <c r="B37" s="65" t="s">
        <v>2280</v>
      </c>
      <c r="C37" s="65" t="s">
        <v>2594</v>
      </c>
      <c r="D37" s="66">
        <v>854</v>
      </c>
      <c r="G37" s="65" t="s">
        <v>2280</v>
      </c>
      <c r="H37" s="64" t="s">
        <v>2324</v>
      </c>
    </row>
    <row r="38" spans="1:8" ht="18" thickBot="1">
      <c r="A38" s="64" t="s">
        <v>2325</v>
      </c>
      <c r="B38" s="65" t="s">
        <v>2281</v>
      </c>
      <c r="C38" s="65" t="s">
        <v>2595</v>
      </c>
      <c r="D38" s="66">
        <v>108</v>
      </c>
      <c r="G38" s="65" t="s">
        <v>2281</v>
      </c>
      <c r="H38" s="64" t="s">
        <v>2325</v>
      </c>
    </row>
    <row r="39" spans="1:8" ht="18" thickBot="1">
      <c r="A39" s="64" t="s">
        <v>2596</v>
      </c>
      <c r="B39" s="65" t="s">
        <v>1678</v>
      </c>
      <c r="C39" s="65" t="s">
        <v>2597</v>
      </c>
      <c r="D39" s="66">
        <v>132</v>
      </c>
      <c r="G39" s="65" t="s">
        <v>1678</v>
      </c>
      <c r="H39" s="64" t="s">
        <v>2596</v>
      </c>
    </row>
    <row r="40" spans="1:8" ht="18" thickBot="1">
      <c r="A40" s="64" t="s">
        <v>2598</v>
      </c>
      <c r="B40" s="65" t="s">
        <v>2599</v>
      </c>
      <c r="C40" s="65" t="s">
        <v>2600</v>
      </c>
      <c r="D40" s="66">
        <v>116</v>
      </c>
      <c r="G40" s="65" t="s">
        <v>2599</v>
      </c>
      <c r="H40" s="64" t="s">
        <v>2598</v>
      </c>
    </row>
    <row r="41" spans="1:8" ht="18" thickBot="1">
      <c r="A41" s="64" t="s">
        <v>2328</v>
      </c>
      <c r="B41" s="65" t="s">
        <v>290</v>
      </c>
      <c r="C41" s="65" t="s">
        <v>2601</v>
      </c>
      <c r="D41" s="66">
        <v>120</v>
      </c>
      <c r="G41" s="65" t="s">
        <v>290</v>
      </c>
      <c r="H41" s="64" t="s">
        <v>2328</v>
      </c>
    </row>
    <row r="42" spans="1:8" ht="18" thickBot="1">
      <c r="A42" s="64" t="s">
        <v>2602</v>
      </c>
      <c r="B42" s="65" t="s">
        <v>2603</v>
      </c>
      <c r="C42" s="65" t="s">
        <v>2604</v>
      </c>
      <c r="D42" s="66">
        <v>124</v>
      </c>
      <c r="G42" s="65" t="s">
        <v>2603</v>
      </c>
      <c r="H42" s="64" t="s">
        <v>2602</v>
      </c>
    </row>
    <row r="43" spans="1:8" ht="35" thickBot="1">
      <c r="A43" s="64" t="s">
        <v>2605</v>
      </c>
      <c r="B43" s="65" t="s">
        <v>2606</v>
      </c>
      <c r="C43" s="65" t="s">
        <v>2607</v>
      </c>
      <c r="D43" s="66">
        <v>136</v>
      </c>
      <c r="G43" s="65" t="s">
        <v>2606</v>
      </c>
      <c r="H43" s="64" t="s">
        <v>2605</v>
      </c>
    </row>
    <row r="44" spans="1:8" ht="69" thickBot="1">
      <c r="A44" s="64" t="s">
        <v>2608</v>
      </c>
      <c r="B44" s="65" t="s">
        <v>1711</v>
      </c>
      <c r="C44" s="65" t="s">
        <v>2609</v>
      </c>
      <c r="D44" s="66">
        <v>140</v>
      </c>
      <c r="G44" s="65" t="s">
        <v>1711</v>
      </c>
      <c r="H44" s="64" t="s">
        <v>2608</v>
      </c>
    </row>
    <row r="45" spans="1:8" ht="18" thickBot="1">
      <c r="A45" s="64" t="s">
        <v>2331</v>
      </c>
      <c r="B45" s="65" t="s">
        <v>2282</v>
      </c>
      <c r="C45" s="65" t="s">
        <v>2610</v>
      </c>
      <c r="D45" s="66">
        <v>148</v>
      </c>
      <c r="G45" s="65" t="s">
        <v>2282</v>
      </c>
      <c r="H45" s="64" t="s">
        <v>2331</v>
      </c>
    </row>
    <row r="46" spans="1:8" ht="18" thickBot="1">
      <c r="A46" s="64" t="s">
        <v>2611</v>
      </c>
      <c r="B46" s="65" t="s">
        <v>2612</v>
      </c>
      <c r="C46" s="65" t="s">
        <v>2613</v>
      </c>
      <c r="D46" s="66">
        <v>152</v>
      </c>
      <c r="G46" s="65" t="s">
        <v>2612</v>
      </c>
      <c r="H46" s="64" t="s">
        <v>2611</v>
      </c>
    </row>
    <row r="47" spans="1:8" ht="18" thickBot="1">
      <c r="A47" s="64" t="s">
        <v>2614</v>
      </c>
      <c r="B47" s="65" t="s">
        <v>1094</v>
      </c>
      <c r="C47" s="65" t="s">
        <v>2615</v>
      </c>
      <c r="D47" s="66">
        <v>156</v>
      </c>
      <c r="G47" s="65" t="s">
        <v>1094</v>
      </c>
      <c r="H47" s="64" t="s">
        <v>2614</v>
      </c>
    </row>
    <row r="48" spans="1:8" ht="35" thickBot="1">
      <c r="A48" s="64" t="s">
        <v>2616</v>
      </c>
      <c r="B48" s="65" t="s">
        <v>2617</v>
      </c>
      <c r="C48" s="65" t="s">
        <v>2618</v>
      </c>
      <c r="D48" s="66">
        <v>162</v>
      </c>
      <c r="G48" s="65" t="s">
        <v>2617</v>
      </c>
      <c r="H48" s="64" t="s">
        <v>2616</v>
      </c>
    </row>
    <row r="49" spans="1:8" ht="52" thickBot="1">
      <c r="A49" s="64" t="s">
        <v>2619</v>
      </c>
      <c r="B49" s="65" t="s">
        <v>2620</v>
      </c>
      <c r="C49" s="65" t="s">
        <v>2621</v>
      </c>
      <c r="D49" s="66">
        <v>166</v>
      </c>
      <c r="G49" s="65" t="s">
        <v>2620</v>
      </c>
      <c r="H49" s="64" t="s">
        <v>2619</v>
      </c>
    </row>
    <row r="50" spans="1:8" ht="18" thickBot="1">
      <c r="A50" s="64" t="s">
        <v>2622</v>
      </c>
      <c r="B50" s="65" t="s">
        <v>2623</v>
      </c>
      <c r="C50" s="65" t="s">
        <v>2624</v>
      </c>
      <c r="D50" s="66">
        <v>170</v>
      </c>
      <c r="G50" s="65" t="s">
        <v>2623</v>
      </c>
      <c r="H50" s="64" t="s">
        <v>2622</v>
      </c>
    </row>
    <row r="51" spans="1:8" ht="35" thickBot="1">
      <c r="A51" s="64" t="s">
        <v>2625</v>
      </c>
      <c r="B51" s="65" t="s">
        <v>2283</v>
      </c>
      <c r="C51" s="65" t="s">
        <v>2626</v>
      </c>
      <c r="D51" s="66">
        <v>174</v>
      </c>
      <c r="G51" s="65" t="s">
        <v>2283</v>
      </c>
      <c r="H51" s="64" t="s">
        <v>2625</v>
      </c>
    </row>
    <row r="52" spans="1:8" ht="69" thickBot="1">
      <c r="A52" s="64" t="s">
        <v>2627</v>
      </c>
      <c r="B52" s="65" t="s">
        <v>2075</v>
      </c>
      <c r="C52" s="65" t="s">
        <v>2628</v>
      </c>
      <c r="D52" s="66">
        <v>180</v>
      </c>
      <c r="G52" s="65" t="s">
        <v>2075</v>
      </c>
      <c r="H52" s="64" t="s">
        <v>2627</v>
      </c>
    </row>
    <row r="53" spans="1:8" ht="18" thickBot="1">
      <c r="A53" s="64" t="s">
        <v>2629</v>
      </c>
      <c r="B53" s="65" t="s">
        <v>2284</v>
      </c>
      <c r="C53" s="65" t="s">
        <v>2630</v>
      </c>
      <c r="D53" s="66">
        <v>178</v>
      </c>
      <c r="G53" s="65" t="s">
        <v>2284</v>
      </c>
      <c r="H53" s="64" t="s">
        <v>2629</v>
      </c>
    </row>
    <row r="54" spans="1:8" ht="35" thickBot="1">
      <c r="A54" s="64" t="s">
        <v>2631</v>
      </c>
      <c r="B54" s="65" t="s">
        <v>2632</v>
      </c>
      <c r="C54" s="65" t="s">
        <v>2633</v>
      </c>
      <c r="D54" s="66">
        <v>184</v>
      </c>
      <c r="G54" s="65" t="s">
        <v>2632</v>
      </c>
      <c r="H54" s="64" t="s">
        <v>2631</v>
      </c>
    </row>
    <row r="55" spans="1:8" ht="18" thickBot="1">
      <c r="A55" s="64" t="s">
        <v>2634</v>
      </c>
      <c r="B55" s="65" t="s">
        <v>2635</v>
      </c>
      <c r="C55" s="65" t="s">
        <v>2636</v>
      </c>
      <c r="D55" s="66">
        <v>188</v>
      </c>
      <c r="G55" s="65" t="s">
        <v>2635</v>
      </c>
      <c r="H55" s="64" t="s">
        <v>2634</v>
      </c>
    </row>
    <row r="56" spans="1:8" ht="35" thickBot="1">
      <c r="A56" s="64" t="s">
        <v>2637</v>
      </c>
      <c r="B56" s="65" t="s">
        <v>2292</v>
      </c>
      <c r="C56" s="65" t="s">
        <v>2638</v>
      </c>
      <c r="D56" s="66">
        <v>384</v>
      </c>
      <c r="G56" s="65" t="s">
        <v>2292</v>
      </c>
      <c r="H56" s="64" t="s">
        <v>2637</v>
      </c>
    </row>
    <row r="57" spans="1:8" ht="18" thickBot="1">
      <c r="A57" s="64" t="s">
        <v>2639</v>
      </c>
      <c r="B57" s="65" t="s">
        <v>2640</v>
      </c>
      <c r="C57" s="65" t="s">
        <v>2641</v>
      </c>
      <c r="D57" s="66">
        <v>191</v>
      </c>
      <c r="G57" s="65" t="s">
        <v>2640</v>
      </c>
      <c r="H57" s="64" t="s">
        <v>2639</v>
      </c>
    </row>
    <row r="58" spans="1:8" ht="18" thickBot="1">
      <c r="A58" s="64" t="s">
        <v>2642</v>
      </c>
      <c r="B58" s="65" t="s">
        <v>2643</v>
      </c>
      <c r="C58" s="65" t="s">
        <v>2644</v>
      </c>
      <c r="D58" s="66">
        <v>192</v>
      </c>
      <c r="G58" s="65" t="s">
        <v>2643</v>
      </c>
      <c r="H58" s="64" t="s">
        <v>2642</v>
      </c>
    </row>
    <row r="59" spans="1:8" ht="18" thickBot="1">
      <c r="A59" s="64" t="s">
        <v>2645</v>
      </c>
      <c r="B59" s="65" t="s">
        <v>2646</v>
      </c>
      <c r="C59" s="65" t="s">
        <v>2647</v>
      </c>
      <c r="D59" s="66">
        <v>531</v>
      </c>
      <c r="G59" s="65" t="s">
        <v>2646</v>
      </c>
      <c r="H59" s="64" t="s">
        <v>2645</v>
      </c>
    </row>
    <row r="60" spans="1:8" ht="18" thickBot="1">
      <c r="A60" s="64" t="s">
        <v>2648</v>
      </c>
      <c r="B60" s="65" t="s">
        <v>2649</v>
      </c>
      <c r="C60" s="65" t="s">
        <v>2650</v>
      </c>
      <c r="D60" s="66">
        <v>196</v>
      </c>
      <c r="G60" s="65" t="s">
        <v>2649</v>
      </c>
      <c r="H60" s="64" t="s">
        <v>2648</v>
      </c>
    </row>
    <row r="61" spans="1:8" ht="18" thickBot="1">
      <c r="A61" s="64" t="s">
        <v>2651</v>
      </c>
      <c r="B61" s="65" t="s">
        <v>2652</v>
      </c>
      <c r="C61" s="65" t="s">
        <v>2653</v>
      </c>
      <c r="D61" s="66">
        <v>203</v>
      </c>
      <c r="G61" s="65" t="s">
        <v>2652</v>
      </c>
      <c r="H61" s="64" t="s">
        <v>2651</v>
      </c>
    </row>
    <row r="62" spans="1:8" ht="18" thickBot="1">
      <c r="A62" s="64" t="s">
        <v>2654</v>
      </c>
      <c r="B62" s="65" t="s">
        <v>2441</v>
      </c>
      <c r="C62" s="65" t="s">
        <v>2655</v>
      </c>
      <c r="D62" s="66">
        <v>208</v>
      </c>
      <c r="G62" s="65" t="s">
        <v>2441</v>
      </c>
      <c r="H62" s="64" t="s">
        <v>2654</v>
      </c>
    </row>
    <row r="63" spans="1:8" ht="18" thickBot="1">
      <c r="A63" s="64" t="s">
        <v>2335</v>
      </c>
      <c r="B63" s="65" t="s">
        <v>2285</v>
      </c>
      <c r="C63" s="65" t="s">
        <v>2656</v>
      </c>
      <c r="D63" s="66">
        <v>262</v>
      </c>
      <c r="G63" s="65" t="s">
        <v>2285</v>
      </c>
      <c r="H63" s="64" t="s">
        <v>2335</v>
      </c>
    </row>
    <row r="64" spans="1:8" ht="18" thickBot="1">
      <c r="A64" s="64" t="s">
        <v>2657</v>
      </c>
      <c r="B64" s="65" t="s">
        <v>2658</v>
      </c>
      <c r="C64" s="65" t="s">
        <v>2659</v>
      </c>
      <c r="D64" s="66">
        <v>212</v>
      </c>
      <c r="G64" s="65" t="s">
        <v>2658</v>
      </c>
      <c r="H64" s="64" t="s">
        <v>2657</v>
      </c>
    </row>
    <row r="65" spans="1:8" ht="52" thickBot="1">
      <c r="A65" s="64" t="s">
        <v>2660</v>
      </c>
      <c r="B65" s="65" t="s">
        <v>2661</v>
      </c>
      <c r="C65" s="65" t="s">
        <v>2662</v>
      </c>
      <c r="D65" s="66">
        <v>214</v>
      </c>
      <c r="G65" s="65" t="s">
        <v>2661</v>
      </c>
      <c r="H65" s="64" t="s">
        <v>2660</v>
      </c>
    </row>
    <row r="66" spans="1:8" ht="18" thickBot="1">
      <c r="A66" s="64" t="s">
        <v>2663</v>
      </c>
      <c r="B66" s="65" t="s">
        <v>2664</v>
      </c>
      <c r="C66" s="65" t="s">
        <v>2665</v>
      </c>
      <c r="D66" s="66">
        <v>218</v>
      </c>
      <c r="G66" s="65" t="s">
        <v>2664</v>
      </c>
      <c r="H66" s="64" t="s">
        <v>2663</v>
      </c>
    </row>
    <row r="67" spans="1:8" ht="18" thickBot="1">
      <c r="A67" s="64" t="s">
        <v>2336</v>
      </c>
      <c r="B67" s="65" t="s">
        <v>873</v>
      </c>
      <c r="C67" s="65" t="s">
        <v>2666</v>
      </c>
      <c r="D67" s="66">
        <v>818</v>
      </c>
      <c r="G67" s="65" t="s">
        <v>873</v>
      </c>
      <c r="H67" s="64" t="s">
        <v>2336</v>
      </c>
    </row>
    <row r="68" spans="1:8" ht="18" thickBot="1">
      <c r="A68" s="64" t="s">
        <v>2667</v>
      </c>
      <c r="B68" s="65" t="s">
        <v>2668</v>
      </c>
      <c r="C68" s="65" t="s">
        <v>2669</v>
      </c>
      <c r="D68" s="66">
        <v>222</v>
      </c>
      <c r="G68" s="65" t="s">
        <v>2668</v>
      </c>
      <c r="H68" s="64" t="s">
        <v>2667</v>
      </c>
    </row>
    <row r="69" spans="1:8" ht="35" thickBot="1">
      <c r="A69" s="64" t="s">
        <v>2338</v>
      </c>
      <c r="B69" s="65" t="s">
        <v>2286</v>
      </c>
      <c r="C69" s="65" t="s">
        <v>2670</v>
      </c>
      <c r="D69" s="66">
        <v>226</v>
      </c>
      <c r="G69" s="65" t="s">
        <v>2286</v>
      </c>
      <c r="H69" s="64" t="s">
        <v>2338</v>
      </c>
    </row>
    <row r="70" spans="1:8" ht="18" thickBot="1">
      <c r="A70" s="64" t="s">
        <v>2340</v>
      </c>
      <c r="B70" s="65" t="s">
        <v>2287</v>
      </c>
      <c r="C70" s="65" t="s">
        <v>2671</v>
      </c>
      <c r="D70" s="66">
        <v>232</v>
      </c>
      <c r="G70" s="65" t="s">
        <v>2287</v>
      </c>
      <c r="H70" s="64" t="s">
        <v>2340</v>
      </c>
    </row>
    <row r="71" spans="1:8" ht="18" thickBot="1">
      <c r="A71" s="64" t="s">
        <v>2672</v>
      </c>
      <c r="B71" s="65" t="s">
        <v>2673</v>
      </c>
      <c r="C71" s="65" t="s">
        <v>2674</v>
      </c>
      <c r="D71" s="66">
        <v>233</v>
      </c>
      <c r="G71" s="65" t="s">
        <v>2673</v>
      </c>
      <c r="H71" s="64" t="s">
        <v>2672</v>
      </c>
    </row>
    <row r="72" spans="1:8" ht="18" thickBot="1">
      <c r="A72" s="64" t="s">
        <v>2342</v>
      </c>
      <c r="B72" s="65" t="s">
        <v>2303</v>
      </c>
      <c r="C72" s="65" t="s">
        <v>2675</v>
      </c>
      <c r="D72" s="66">
        <v>748</v>
      </c>
      <c r="G72" s="65" t="s">
        <v>2303</v>
      </c>
      <c r="H72" s="64" t="s">
        <v>2342</v>
      </c>
    </row>
    <row r="73" spans="1:8" ht="18" thickBot="1">
      <c r="A73" s="64" t="s">
        <v>2343</v>
      </c>
      <c r="B73" s="65" t="s">
        <v>199</v>
      </c>
      <c r="C73" s="65" t="s">
        <v>2676</v>
      </c>
      <c r="D73" s="66">
        <v>231</v>
      </c>
      <c r="G73" s="65" t="s">
        <v>199</v>
      </c>
      <c r="H73" s="64" t="s">
        <v>2343</v>
      </c>
    </row>
    <row r="74" spans="1:8" ht="52" thickBot="1">
      <c r="A74" s="64" t="s">
        <v>2677</v>
      </c>
      <c r="B74" s="65" t="s">
        <v>2678</v>
      </c>
      <c r="C74" s="65" t="s">
        <v>2679</v>
      </c>
      <c r="D74" s="66">
        <v>238</v>
      </c>
      <c r="G74" s="65" t="s">
        <v>2678</v>
      </c>
      <c r="H74" s="64" t="s">
        <v>2677</v>
      </c>
    </row>
    <row r="75" spans="1:8" ht="35" thickBot="1">
      <c r="A75" s="64" t="s">
        <v>2680</v>
      </c>
      <c r="B75" s="65" t="s">
        <v>2681</v>
      </c>
      <c r="C75" s="65" t="s">
        <v>2682</v>
      </c>
      <c r="D75" s="66">
        <v>234</v>
      </c>
      <c r="G75" s="65" t="s">
        <v>2681</v>
      </c>
      <c r="H75" s="64" t="s">
        <v>2680</v>
      </c>
    </row>
    <row r="76" spans="1:8" ht="18" thickBot="1">
      <c r="A76" s="64" t="s">
        <v>2683</v>
      </c>
      <c r="B76" s="65" t="s">
        <v>2684</v>
      </c>
      <c r="C76" s="65" t="s">
        <v>2685</v>
      </c>
      <c r="D76" s="66">
        <v>242</v>
      </c>
      <c r="G76" s="65" t="s">
        <v>2684</v>
      </c>
      <c r="H76" s="64" t="s">
        <v>2683</v>
      </c>
    </row>
    <row r="77" spans="1:8" ht="18" thickBot="1">
      <c r="A77" s="64" t="s">
        <v>2686</v>
      </c>
      <c r="B77" s="65" t="s">
        <v>537</v>
      </c>
      <c r="C77" s="65" t="s">
        <v>2687</v>
      </c>
      <c r="D77" s="66">
        <v>246</v>
      </c>
      <c r="G77" s="65" t="s">
        <v>537</v>
      </c>
      <c r="H77" s="64" t="s">
        <v>2686</v>
      </c>
    </row>
    <row r="78" spans="1:8" ht="18" thickBot="1">
      <c r="A78" s="64" t="s">
        <v>2688</v>
      </c>
      <c r="B78" s="65" t="s">
        <v>229</v>
      </c>
      <c r="C78" s="65" t="s">
        <v>2689</v>
      </c>
      <c r="D78" s="66">
        <v>250</v>
      </c>
      <c r="G78" s="65" t="s">
        <v>229</v>
      </c>
      <c r="H78" s="64" t="s">
        <v>2688</v>
      </c>
    </row>
    <row r="79" spans="1:8" ht="35" thickBot="1">
      <c r="A79" s="64" t="s">
        <v>2690</v>
      </c>
      <c r="B79" s="65" t="s">
        <v>2691</v>
      </c>
      <c r="C79" s="65" t="s">
        <v>2692</v>
      </c>
      <c r="D79" s="66">
        <v>254</v>
      </c>
      <c r="G79" s="65" t="s">
        <v>2691</v>
      </c>
      <c r="H79" s="64" t="s">
        <v>2690</v>
      </c>
    </row>
    <row r="80" spans="1:8" ht="35" thickBot="1">
      <c r="A80" s="64" t="s">
        <v>2693</v>
      </c>
      <c r="B80" s="65" t="s">
        <v>2694</v>
      </c>
      <c r="C80" s="65" t="s">
        <v>2695</v>
      </c>
      <c r="D80" s="66">
        <v>258</v>
      </c>
      <c r="G80" s="65" t="s">
        <v>2694</v>
      </c>
      <c r="H80" s="64" t="s">
        <v>2693</v>
      </c>
    </row>
    <row r="81" spans="1:8" ht="69" thickBot="1">
      <c r="A81" s="64" t="s">
        <v>2696</v>
      </c>
      <c r="B81" s="65" t="s">
        <v>2697</v>
      </c>
      <c r="C81" s="65" t="s">
        <v>2698</v>
      </c>
      <c r="D81" s="66">
        <v>260</v>
      </c>
      <c r="G81" s="65" t="s">
        <v>2697</v>
      </c>
      <c r="H81" s="64" t="s">
        <v>2696</v>
      </c>
    </row>
    <row r="82" spans="1:8" ht="18" thickBot="1">
      <c r="A82" s="64" t="s">
        <v>2344</v>
      </c>
      <c r="B82" s="65" t="s">
        <v>2288</v>
      </c>
      <c r="C82" s="65" t="s">
        <v>2699</v>
      </c>
      <c r="D82" s="66">
        <v>266</v>
      </c>
      <c r="G82" s="65" t="s">
        <v>2288</v>
      </c>
      <c r="H82" s="64" t="s">
        <v>2344</v>
      </c>
    </row>
    <row r="83" spans="1:8" ht="35" thickBot="1">
      <c r="A83" s="64" t="s">
        <v>2700</v>
      </c>
      <c r="B83" s="65" t="s">
        <v>2289</v>
      </c>
      <c r="C83" s="65" t="s">
        <v>2701</v>
      </c>
      <c r="D83" s="66">
        <v>270</v>
      </c>
      <c r="G83" s="65" t="s">
        <v>2289</v>
      </c>
      <c r="H83" s="64" t="s">
        <v>2700</v>
      </c>
    </row>
    <row r="84" spans="1:8" ht="18" thickBot="1">
      <c r="A84" s="64" t="s">
        <v>2702</v>
      </c>
      <c r="B84" s="65" t="s">
        <v>2703</v>
      </c>
      <c r="C84" s="65" t="s">
        <v>2704</v>
      </c>
      <c r="D84" s="66">
        <v>268</v>
      </c>
      <c r="G84" s="65" t="s">
        <v>2703</v>
      </c>
      <c r="H84" s="64" t="s">
        <v>2702</v>
      </c>
    </row>
    <row r="85" spans="1:8" ht="18" thickBot="1">
      <c r="A85" s="64" t="s">
        <v>2705</v>
      </c>
      <c r="B85" s="65" t="s">
        <v>326</v>
      </c>
      <c r="C85" s="65" t="s">
        <v>2706</v>
      </c>
      <c r="D85" s="66">
        <v>276</v>
      </c>
      <c r="G85" s="65" t="s">
        <v>326</v>
      </c>
      <c r="H85" s="64" t="s">
        <v>2705</v>
      </c>
    </row>
    <row r="86" spans="1:8" ht="18" thickBot="1">
      <c r="A86" s="64" t="s">
        <v>2346</v>
      </c>
      <c r="B86" s="65" t="s">
        <v>255</v>
      </c>
      <c r="C86" s="65" t="s">
        <v>2707</v>
      </c>
      <c r="D86" s="66">
        <v>288</v>
      </c>
      <c r="G86" s="65" t="s">
        <v>255</v>
      </c>
      <c r="H86" s="64" t="s">
        <v>2346</v>
      </c>
    </row>
    <row r="87" spans="1:8" ht="18" thickBot="1">
      <c r="A87" s="64" t="s">
        <v>2708</v>
      </c>
      <c r="B87" s="65" t="s">
        <v>2709</v>
      </c>
      <c r="C87" s="65" t="s">
        <v>2710</v>
      </c>
      <c r="D87" s="66">
        <v>292</v>
      </c>
      <c r="G87" s="65" t="s">
        <v>2709</v>
      </c>
      <c r="H87" s="64" t="s">
        <v>2708</v>
      </c>
    </row>
    <row r="88" spans="1:8" ht="18" thickBot="1">
      <c r="A88" s="64" t="s">
        <v>2711</v>
      </c>
      <c r="B88" s="65" t="s">
        <v>2712</v>
      </c>
      <c r="C88" s="65" t="s">
        <v>2713</v>
      </c>
      <c r="D88" s="66">
        <v>300</v>
      </c>
      <c r="G88" s="65" t="s">
        <v>2712</v>
      </c>
      <c r="H88" s="64" t="s">
        <v>2711</v>
      </c>
    </row>
    <row r="89" spans="1:8" ht="18" thickBot="1">
      <c r="A89" s="64" t="s">
        <v>2714</v>
      </c>
      <c r="B89" s="65" t="s">
        <v>2715</v>
      </c>
      <c r="C89" s="65" t="s">
        <v>2716</v>
      </c>
      <c r="D89" s="66">
        <v>304</v>
      </c>
      <c r="G89" s="65" t="s">
        <v>2715</v>
      </c>
      <c r="H89" s="64" t="s">
        <v>2714</v>
      </c>
    </row>
    <row r="90" spans="1:8" ht="18" thickBot="1">
      <c r="A90" s="64" t="s">
        <v>2717</v>
      </c>
      <c r="B90" s="65" t="s">
        <v>2718</v>
      </c>
      <c r="C90" s="65" t="s">
        <v>2719</v>
      </c>
      <c r="D90" s="66">
        <v>308</v>
      </c>
      <c r="G90" s="65" t="s">
        <v>2718</v>
      </c>
      <c r="H90" s="64" t="s">
        <v>2717</v>
      </c>
    </row>
    <row r="91" spans="1:8" ht="18" thickBot="1">
      <c r="A91" s="64" t="s">
        <v>2720</v>
      </c>
      <c r="B91" s="65" t="s">
        <v>2721</v>
      </c>
      <c r="C91" s="65" t="s">
        <v>2722</v>
      </c>
      <c r="D91" s="66">
        <v>312</v>
      </c>
      <c r="G91" s="65" t="s">
        <v>2721</v>
      </c>
      <c r="H91" s="64" t="s">
        <v>2720</v>
      </c>
    </row>
    <row r="92" spans="1:8" ht="18" thickBot="1">
      <c r="A92" s="64" t="s">
        <v>2723</v>
      </c>
      <c r="B92" s="65" t="s">
        <v>2724</v>
      </c>
      <c r="C92" s="65" t="s">
        <v>2725</v>
      </c>
      <c r="D92" s="66">
        <v>316</v>
      </c>
      <c r="G92" s="65" t="s">
        <v>2724</v>
      </c>
      <c r="H92" s="64" t="s">
        <v>2723</v>
      </c>
    </row>
    <row r="93" spans="1:8" ht="18" thickBot="1">
      <c r="A93" s="64" t="s">
        <v>2726</v>
      </c>
      <c r="B93" s="65" t="s">
        <v>2727</v>
      </c>
      <c r="C93" s="65" t="s">
        <v>2728</v>
      </c>
      <c r="D93" s="66">
        <v>320</v>
      </c>
      <c r="G93" s="65" t="s">
        <v>2727</v>
      </c>
      <c r="H93" s="64" t="s">
        <v>2726</v>
      </c>
    </row>
    <row r="94" spans="1:8" ht="18" thickBot="1">
      <c r="A94" s="64" t="s">
        <v>2729</v>
      </c>
      <c r="B94" s="65" t="s">
        <v>2730</v>
      </c>
      <c r="C94" s="65" t="s">
        <v>2731</v>
      </c>
      <c r="D94" s="66">
        <v>831</v>
      </c>
      <c r="G94" s="65" t="s">
        <v>2730</v>
      </c>
      <c r="H94" s="64" t="s">
        <v>2729</v>
      </c>
    </row>
    <row r="95" spans="1:8" ht="18" thickBot="1">
      <c r="A95" s="64" t="s">
        <v>2347</v>
      </c>
      <c r="B95" s="65" t="s">
        <v>2290</v>
      </c>
      <c r="C95" s="65" t="s">
        <v>2732</v>
      </c>
      <c r="D95" s="66">
        <v>324</v>
      </c>
      <c r="G95" s="65" t="s">
        <v>2290</v>
      </c>
      <c r="H95" s="64" t="s">
        <v>2347</v>
      </c>
    </row>
    <row r="96" spans="1:8" ht="35" thickBot="1">
      <c r="A96" s="64" t="s">
        <v>2348</v>
      </c>
      <c r="B96" s="65" t="s">
        <v>2291</v>
      </c>
      <c r="C96" s="65" t="s">
        <v>2733</v>
      </c>
      <c r="D96" s="66">
        <v>624</v>
      </c>
      <c r="G96" s="65" t="s">
        <v>2291</v>
      </c>
      <c r="H96" s="64" t="s">
        <v>2348</v>
      </c>
    </row>
    <row r="97" spans="1:8" ht="18" thickBot="1">
      <c r="A97" s="64" t="s">
        <v>2734</v>
      </c>
      <c r="B97" s="65" t="s">
        <v>2735</v>
      </c>
      <c r="C97" s="65" t="s">
        <v>2736</v>
      </c>
      <c r="D97" s="66">
        <v>328</v>
      </c>
      <c r="G97" s="65" t="s">
        <v>2735</v>
      </c>
      <c r="H97" s="64" t="s">
        <v>2734</v>
      </c>
    </row>
    <row r="98" spans="1:8" ht="18" thickBot="1">
      <c r="A98" s="64" t="s">
        <v>2737</v>
      </c>
      <c r="B98" s="65" t="s">
        <v>2738</v>
      </c>
      <c r="C98" s="65" t="s">
        <v>2739</v>
      </c>
      <c r="D98" s="66">
        <v>332</v>
      </c>
      <c r="G98" s="65" t="s">
        <v>2738</v>
      </c>
      <c r="H98" s="64" t="s">
        <v>2737</v>
      </c>
    </row>
    <row r="99" spans="1:8" ht="69" thickBot="1">
      <c r="A99" s="64" t="s">
        <v>2740</v>
      </c>
      <c r="B99" s="65" t="s">
        <v>2741</v>
      </c>
      <c r="C99" s="65" t="s">
        <v>2742</v>
      </c>
      <c r="D99" s="66">
        <v>334</v>
      </c>
      <c r="G99" s="65" t="s">
        <v>2741</v>
      </c>
      <c r="H99" s="64" t="s">
        <v>2740</v>
      </c>
    </row>
    <row r="100" spans="1:8" ht="35" thickBot="1">
      <c r="A100" s="64" t="s">
        <v>2743</v>
      </c>
      <c r="B100" s="65" t="s">
        <v>2744</v>
      </c>
      <c r="C100" s="65" t="s">
        <v>2745</v>
      </c>
      <c r="D100" s="66">
        <v>336</v>
      </c>
      <c r="G100" s="65" t="s">
        <v>2744</v>
      </c>
      <c r="H100" s="64" t="s">
        <v>2743</v>
      </c>
    </row>
    <row r="101" spans="1:8" ht="18" thickBot="1">
      <c r="A101" s="64" t="s">
        <v>2746</v>
      </c>
      <c r="B101" s="65" t="s">
        <v>2747</v>
      </c>
      <c r="C101" s="65" t="s">
        <v>2748</v>
      </c>
      <c r="D101" s="66">
        <v>340</v>
      </c>
      <c r="G101" s="65" t="s">
        <v>2747</v>
      </c>
      <c r="H101" s="64" t="s">
        <v>2746</v>
      </c>
    </row>
    <row r="102" spans="1:8" ht="18" thickBot="1">
      <c r="A102" s="64" t="s">
        <v>2749</v>
      </c>
      <c r="B102" s="65" t="s">
        <v>2750</v>
      </c>
      <c r="C102" s="65" t="s">
        <v>2751</v>
      </c>
      <c r="D102" s="66">
        <v>344</v>
      </c>
      <c r="G102" s="65" t="s">
        <v>2750</v>
      </c>
      <c r="H102" s="64" t="s">
        <v>2749</v>
      </c>
    </row>
    <row r="103" spans="1:8" ht="18" thickBot="1">
      <c r="A103" s="64" t="s">
        <v>2752</v>
      </c>
      <c r="B103" s="65" t="s">
        <v>2753</v>
      </c>
      <c r="C103" s="65" t="s">
        <v>2754</v>
      </c>
      <c r="D103" s="66">
        <v>348</v>
      </c>
      <c r="G103" s="65" t="s">
        <v>2753</v>
      </c>
      <c r="H103" s="64" t="s">
        <v>2752</v>
      </c>
    </row>
    <row r="104" spans="1:8" ht="18" thickBot="1">
      <c r="A104" s="64" t="s">
        <v>2755</v>
      </c>
      <c r="B104" s="65" t="s">
        <v>2756</v>
      </c>
      <c r="C104" s="65" t="s">
        <v>2757</v>
      </c>
      <c r="D104" s="66">
        <v>352</v>
      </c>
      <c r="G104" s="65" t="s">
        <v>2756</v>
      </c>
      <c r="H104" s="64" t="s">
        <v>2755</v>
      </c>
    </row>
    <row r="105" spans="1:8" ht="18" thickBot="1">
      <c r="A105" s="64" t="s">
        <v>2758</v>
      </c>
      <c r="B105" s="65" t="s">
        <v>2759</v>
      </c>
      <c r="C105" s="65" t="s">
        <v>2760</v>
      </c>
      <c r="D105" s="66">
        <v>356</v>
      </c>
      <c r="G105" s="65" t="s">
        <v>2759</v>
      </c>
      <c r="H105" s="64" t="s">
        <v>2758</v>
      </c>
    </row>
    <row r="106" spans="1:8" ht="18" thickBot="1">
      <c r="A106" s="64" t="s">
        <v>2761</v>
      </c>
      <c r="B106" s="65" t="s">
        <v>2762</v>
      </c>
      <c r="C106" s="65" t="s">
        <v>2763</v>
      </c>
      <c r="D106" s="66">
        <v>360</v>
      </c>
      <c r="G106" s="65" t="s">
        <v>2762</v>
      </c>
      <c r="H106" s="64" t="s">
        <v>2761</v>
      </c>
    </row>
    <row r="107" spans="1:8" ht="52" thickBot="1">
      <c r="A107" s="64" t="s">
        <v>2764</v>
      </c>
      <c r="B107" s="65" t="s">
        <v>2765</v>
      </c>
      <c r="C107" s="65" t="s">
        <v>2766</v>
      </c>
      <c r="D107" s="66">
        <v>364</v>
      </c>
      <c r="G107" s="65" t="s">
        <v>2765</v>
      </c>
      <c r="H107" s="64" t="s">
        <v>2764</v>
      </c>
    </row>
    <row r="108" spans="1:8" ht="18" thickBot="1">
      <c r="A108" s="64" t="s">
        <v>2767</v>
      </c>
      <c r="B108" s="65" t="s">
        <v>2768</v>
      </c>
      <c r="C108" s="65" t="s">
        <v>2769</v>
      </c>
      <c r="D108" s="66">
        <v>368</v>
      </c>
      <c r="G108" s="65" t="s">
        <v>2768</v>
      </c>
      <c r="H108" s="64" t="s">
        <v>2767</v>
      </c>
    </row>
    <row r="109" spans="1:8" ht="18" thickBot="1">
      <c r="A109" s="64" t="s">
        <v>2770</v>
      </c>
      <c r="B109" s="65" t="s">
        <v>1864</v>
      </c>
      <c r="C109" s="65" t="s">
        <v>2771</v>
      </c>
      <c r="D109" s="66">
        <v>372</v>
      </c>
      <c r="G109" s="65" t="s">
        <v>1864</v>
      </c>
      <c r="H109" s="64" t="s">
        <v>2770</v>
      </c>
    </row>
    <row r="110" spans="1:8" ht="18" thickBot="1">
      <c r="A110" s="64" t="s">
        <v>2772</v>
      </c>
      <c r="B110" s="65" t="s">
        <v>2773</v>
      </c>
      <c r="C110" s="65" t="s">
        <v>2774</v>
      </c>
      <c r="D110" s="66">
        <v>833</v>
      </c>
      <c r="G110" s="65" t="s">
        <v>2773</v>
      </c>
      <c r="H110" s="64" t="s">
        <v>2772</v>
      </c>
    </row>
    <row r="111" spans="1:8" ht="18" thickBot="1">
      <c r="A111" s="64" t="s">
        <v>2775</v>
      </c>
      <c r="B111" s="65" t="s">
        <v>2776</v>
      </c>
      <c r="C111" s="65" t="s">
        <v>2777</v>
      </c>
      <c r="D111" s="66">
        <v>376</v>
      </c>
      <c r="G111" s="65" t="s">
        <v>2776</v>
      </c>
      <c r="H111" s="64" t="s">
        <v>2775</v>
      </c>
    </row>
    <row r="112" spans="1:8" ht="18" thickBot="1">
      <c r="A112" s="64" t="s">
        <v>2778</v>
      </c>
      <c r="B112" s="65" t="s">
        <v>109</v>
      </c>
      <c r="C112" s="65" t="s">
        <v>2779</v>
      </c>
      <c r="D112" s="66">
        <v>380</v>
      </c>
      <c r="G112" s="65" t="s">
        <v>109</v>
      </c>
      <c r="H112" s="64" t="s">
        <v>2778</v>
      </c>
    </row>
    <row r="113" spans="1:8" ht="18" thickBot="1">
      <c r="A113" s="64" t="s">
        <v>2780</v>
      </c>
      <c r="B113" s="65" t="s">
        <v>2781</v>
      </c>
      <c r="C113" s="65" t="s">
        <v>2782</v>
      </c>
      <c r="D113" s="66">
        <v>388</v>
      </c>
      <c r="G113" s="65" t="s">
        <v>2781</v>
      </c>
      <c r="H113" s="64" t="s">
        <v>2780</v>
      </c>
    </row>
    <row r="114" spans="1:8" ht="18" thickBot="1">
      <c r="A114" s="64" t="s">
        <v>2783</v>
      </c>
      <c r="B114" s="65" t="s">
        <v>2784</v>
      </c>
      <c r="C114" s="65" t="s">
        <v>2785</v>
      </c>
      <c r="D114" s="66">
        <v>392</v>
      </c>
      <c r="G114" s="65" t="s">
        <v>2784</v>
      </c>
      <c r="H114" s="64" t="s">
        <v>2783</v>
      </c>
    </row>
    <row r="115" spans="1:8" ht="18" thickBot="1">
      <c r="A115" s="64" t="s">
        <v>2786</v>
      </c>
      <c r="B115" s="65" t="s">
        <v>2787</v>
      </c>
      <c r="C115" s="65" t="s">
        <v>2788</v>
      </c>
      <c r="D115" s="66">
        <v>832</v>
      </c>
      <c r="G115" s="65" t="s">
        <v>2787</v>
      </c>
      <c r="H115" s="64" t="s">
        <v>2786</v>
      </c>
    </row>
    <row r="116" spans="1:8" ht="18" thickBot="1">
      <c r="A116" s="64" t="s">
        <v>2789</v>
      </c>
      <c r="B116" s="65" t="s">
        <v>2790</v>
      </c>
      <c r="C116" s="65" t="s">
        <v>2791</v>
      </c>
      <c r="D116" s="66">
        <v>400</v>
      </c>
      <c r="G116" s="65" t="s">
        <v>2790</v>
      </c>
      <c r="H116" s="64" t="s">
        <v>2789</v>
      </c>
    </row>
    <row r="117" spans="1:8" ht="18" thickBot="1">
      <c r="A117" s="64" t="s">
        <v>2792</v>
      </c>
      <c r="B117" s="65" t="s">
        <v>2793</v>
      </c>
      <c r="C117" s="65" t="s">
        <v>2794</v>
      </c>
      <c r="D117" s="66">
        <v>398</v>
      </c>
      <c r="G117" s="65" t="s">
        <v>2793</v>
      </c>
      <c r="H117" s="64" t="s">
        <v>2792</v>
      </c>
    </row>
    <row r="118" spans="1:8" ht="18" thickBot="1">
      <c r="A118" s="64" t="s">
        <v>2350</v>
      </c>
      <c r="B118" s="65" t="s">
        <v>433</v>
      </c>
      <c r="C118" s="65" t="s">
        <v>2795</v>
      </c>
      <c r="D118" s="66">
        <v>404</v>
      </c>
      <c r="G118" s="65" t="s">
        <v>433</v>
      </c>
      <c r="H118" s="64" t="s">
        <v>2350</v>
      </c>
    </row>
    <row r="119" spans="1:8" ht="18" thickBot="1">
      <c r="A119" s="64" t="s">
        <v>2796</v>
      </c>
      <c r="B119" s="65" t="s">
        <v>2797</v>
      </c>
      <c r="C119" s="65" t="s">
        <v>2798</v>
      </c>
      <c r="D119" s="66">
        <v>296</v>
      </c>
      <c r="G119" s="65" t="s">
        <v>2797</v>
      </c>
      <c r="H119" s="64" t="s">
        <v>2796</v>
      </c>
    </row>
    <row r="120" spans="1:8" ht="69" thickBot="1">
      <c r="A120" s="64" t="s">
        <v>2799</v>
      </c>
      <c r="B120" s="65" t="s">
        <v>2800</v>
      </c>
      <c r="C120" s="65" t="s">
        <v>2801</v>
      </c>
      <c r="D120" s="66">
        <v>408</v>
      </c>
      <c r="G120" s="65" t="s">
        <v>2800</v>
      </c>
      <c r="H120" s="64" t="s">
        <v>2799</v>
      </c>
    </row>
    <row r="121" spans="1:8" ht="35" thickBot="1">
      <c r="A121" s="64" t="s">
        <v>2802</v>
      </c>
      <c r="B121" s="65" t="s">
        <v>567</v>
      </c>
      <c r="C121" s="65" t="s">
        <v>2803</v>
      </c>
      <c r="D121" s="66">
        <v>410</v>
      </c>
      <c r="G121" s="65" t="s">
        <v>567</v>
      </c>
      <c r="H121" s="64" t="s">
        <v>2802</v>
      </c>
    </row>
    <row r="122" spans="1:8" ht="18" thickBot="1">
      <c r="A122" s="64" t="s">
        <v>2804</v>
      </c>
      <c r="B122" s="65" t="s">
        <v>2805</v>
      </c>
      <c r="C122" s="65" t="s">
        <v>2806</v>
      </c>
      <c r="D122" s="66">
        <v>414</v>
      </c>
      <c r="G122" s="65" t="s">
        <v>2805</v>
      </c>
      <c r="H122" s="64" t="s">
        <v>2804</v>
      </c>
    </row>
    <row r="123" spans="1:8" ht="18" thickBot="1">
      <c r="A123" s="64" t="s">
        <v>2807</v>
      </c>
      <c r="B123" s="65" t="s">
        <v>2808</v>
      </c>
      <c r="C123" s="65" t="s">
        <v>2809</v>
      </c>
      <c r="D123" s="66">
        <v>417</v>
      </c>
      <c r="G123" s="65" t="s">
        <v>2808</v>
      </c>
      <c r="H123" s="64" t="s">
        <v>2807</v>
      </c>
    </row>
    <row r="124" spans="1:8" ht="86" thickBot="1">
      <c r="A124" s="64" t="s">
        <v>2810</v>
      </c>
      <c r="B124" s="65" t="s">
        <v>2811</v>
      </c>
      <c r="C124" s="65" t="s">
        <v>2812</v>
      </c>
      <c r="D124" s="66">
        <v>418</v>
      </c>
      <c r="G124" s="65" t="s">
        <v>2811</v>
      </c>
      <c r="H124" s="64" t="s">
        <v>2810</v>
      </c>
    </row>
    <row r="125" spans="1:8" ht="18" thickBot="1">
      <c r="A125" s="64" t="s">
        <v>2813</v>
      </c>
      <c r="B125" s="65" t="s">
        <v>2814</v>
      </c>
      <c r="C125" s="65" t="s">
        <v>2815</v>
      </c>
      <c r="D125" s="66">
        <v>428</v>
      </c>
      <c r="G125" s="65" t="s">
        <v>2814</v>
      </c>
      <c r="H125" s="64" t="s">
        <v>2813</v>
      </c>
    </row>
    <row r="126" spans="1:8" ht="18" thickBot="1">
      <c r="A126" s="64" t="s">
        <v>2816</v>
      </c>
      <c r="B126" s="65" t="s">
        <v>2817</v>
      </c>
      <c r="C126" s="65" t="s">
        <v>2818</v>
      </c>
      <c r="D126" s="66">
        <v>422</v>
      </c>
      <c r="G126" s="65" t="s">
        <v>2817</v>
      </c>
      <c r="H126" s="64" t="s">
        <v>2816</v>
      </c>
    </row>
    <row r="127" spans="1:8" ht="18" thickBot="1">
      <c r="A127" s="64" t="s">
        <v>2351</v>
      </c>
      <c r="B127" s="65" t="s">
        <v>2293</v>
      </c>
      <c r="C127" s="65" t="s">
        <v>2819</v>
      </c>
      <c r="D127" s="66">
        <v>426</v>
      </c>
      <c r="G127" s="65" t="s">
        <v>2293</v>
      </c>
      <c r="H127" s="64" t="s">
        <v>2351</v>
      </c>
    </row>
    <row r="128" spans="1:8" ht="18" thickBot="1">
      <c r="A128" s="64" t="s">
        <v>2352</v>
      </c>
      <c r="B128" s="65" t="s">
        <v>2294</v>
      </c>
      <c r="C128" s="65" t="s">
        <v>2820</v>
      </c>
      <c r="D128" s="66">
        <v>430</v>
      </c>
      <c r="G128" s="65" t="s">
        <v>2294</v>
      </c>
      <c r="H128" s="64" t="s">
        <v>2352</v>
      </c>
    </row>
    <row r="129" spans="1:8" ht="18" thickBot="1">
      <c r="A129" s="64" t="s">
        <v>2353</v>
      </c>
      <c r="B129" s="65" t="s">
        <v>2043</v>
      </c>
      <c r="C129" s="65" t="s">
        <v>2821</v>
      </c>
      <c r="D129" s="66">
        <v>434</v>
      </c>
      <c r="G129" s="65" t="s">
        <v>2043</v>
      </c>
      <c r="H129" s="64" t="s">
        <v>2353</v>
      </c>
    </row>
    <row r="130" spans="1:8" ht="35" thickBot="1">
      <c r="A130" s="64" t="s">
        <v>2822</v>
      </c>
      <c r="B130" s="65" t="s">
        <v>2823</v>
      </c>
      <c r="C130" s="65" t="s">
        <v>2824</v>
      </c>
      <c r="D130" s="66">
        <v>438</v>
      </c>
      <c r="G130" s="65" t="s">
        <v>2823</v>
      </c>
      <c r="H130" s="64" t="s">
        <v>2822</v>
      </c>
    </row>
    <row r="131" spans="1:8" ht="18" thickBot="1">
      <c r="A131" s="64" t="s">
        <v>2825</v>
      </c>
      <c r="B131" s="65" t="s">
        <v>2826</v>
      </c>
      <c r="C131" s="65" t="s">
        <v>2827</v>
      </c>
      <c r="D131" s="66">
        <v>440</v>
      </c>
      <c r="G131" s="65" t="s">
        <v>2826</v>
      </c>
      <c r="H131" s="64" t="s">
        <v>2825</v>
      </c>
    </row>
    <row r="132" spans="1:8" ht="35" thickBot="1">
      <c r="A132" s="64" t="s">
        <v>2828</v>
      </c>
      <c r="B132" s="65" t="s">
        <v>2829</v>
      </c>
      <c r="C132" s="65" t="s">
        <v>2830</v>
      </c>
      <c r="D132" s="66">
        <v>442</v>
      </c>
      <c r="G132" s="65" t="s">
        <v>2829</v>
      </c>
      <c r="H132" s="64" t="s">
        <v>2828</v>
      </c>
    </row>
    <row r="133" spans="1:8" ht="18" thickBot="1">
      <c r="A133" s="64" t="s">
        <v>2831</v>
      </c>
      <c r="B133" s="65" t="s">
        <v>2832</v>
      </c>
      <c r="C133" s="65" t="s">
        <v>2833</v>
      </c>
      <c r="D133" s="66">
        <v>446</v>
      </c>
      <c r="G133" s="65" t="s">
        <v>2832</v>
      </c>
      <c r="H133" s="64" t="s">
        <v>2831</v>
      </c>
    </row>
    <row r="134" spans="1:8" ht="18" thickBot="1">
      <c r="A134" s="64" t="s">
        <v>2354</v>
      </c>
      <c r="B134" s="65" t="s">
        <v>2295</v>
      </c>
      <c r="C134" s="65" t="s">
        <v>2834</v>
      </c>
      <c r="D134" s="66">
        <v>450</v>
      </c>
      <c r="G134" s="65" t="s">
        <v>2295</v>
      </c>
      <c r="H134" s="64" t="s">
        <v>2354</v>
      </c>
    </row>
    <row r="135" spans="1:8" ht="18" thickBot="1">
      <c r="A135" s="64" t="s">
        <v>2355</v>
      </c>
      <c r="B135" s="65" t="s">
        <v>1190</v>
      </c>
      <c r="C135" s="65" t="s">
        <v>2835</v>
      </c>
      <c r="D135" s="66">
        <v>454</v>
      </c>
      <c r="G135" s="65" t="s">
        <v>1190</v>
      </c>
      <c r="H135" s="64" t="s">
        <v>2355</v>
      </c>
    </row>
    <row r="136" spans="1:8" ht="18" thickBot="1">
      <c r="A136" s="64" t="s">
        <v>2836</v>
      </c>
      <c r="B136" s="65" t="s">
        <v>2837</v>
      </c>
      <c r="C136" s="65" t="s">
        <v>2838</v>
      </c>
      <c r="D136" s="66">
        <v>458</v>
      </c>
      <c r="G136" s="65" t="s">
        <v>2837</v>
      </c>
      <c r="H136" s="64" t="s">
        <v>2836</v>
      </c>
    </row>
    <row r="137" spans="1:8" ht="18" thickBot="1">
      <c r="A137" s="64" t="s">
        <v>2839</v>
      </c>
      <c r="B137" s="65" t="s">
        <v>2840</v>
      </c>
      <c r="C137" s="65" t="s">
        <v>2841</v>
      </c>
      <c r="D137" s="66">
        <v>462</v>
      </c>
      <c r="G137" s="65" t="s">
        <v>2840</v>
      </c>
      <c r="H137" s="64" t="s">
        <v>2839</v>
      </c>
    </row>
    <row r="138" spans="1:8" ht="18" thickBot="1">
      <c r="A138" s="64" t="s">
        <v>2356</v>
      </c>
      <c r="B138" s="65" t="s">
        <v>2296</v>
      </c>
      <c r="C138" s="65" t="s">
        <v>2842</v>
      </c>
      <c r="D138" s="66">
        <v>466</v>
      </c>
      <c r="G138" s="65" t="s">
        <v>2296</v>
      </c>
      <c r="H138" s="64" t="s">
        <v>2356</v>
      </c>
    </row>
    <row r="139" spans="1:8" ht="18" thickBot="1">
      <c r="A139" s="64" t="s">
        <v>2843</v>
      </c>
      <c r="B139" s="65" t="s">
        <v>2844</v>
      </c>
      <c r="C139" s="65" t="s">
        <v>2845</v>
      </c>
      <c r="D139" s="66">
        <v>470</v>
      </c>
      <c r="G139" s="65" t="s">
        <v>2844</v>
      </c>
      <c r="H139" s="64" t="s">
        <v>2843</v>
      </c>
    </row>
    <row r="140" spans="1:8" ht="35" thickBot="1">
      <c r="A140" s="64" t="s">
        <v>2846</v>
      </c>
      <c r="B140" s="65" t="s">
        <v>2847</v>
      </c>
      <c r="C140" s="65" t="s">
        <v>2848</v>
      </c>
      <c r="D140" s="66">
        <v>584</v>
      </c>
      <c r="G140" s="65" t="s">
        <v>2847</v>
      </c>
      <c r="H140" s="64" t="s">
        <v>2846</v>
      </c>
    </row>
    <row r="141" spans="1:8" ht="18" thickBot="1">
      <c r="A141" s="64" t="s">
        <v>2849</v>
      </c>
      <c r="B141" s="65" t="s">
        <v>2850</v>
      </c>
      <c r="C141" s="65" t="s">
        <v>2851</v>
      </c>
      <c r="D141" s="66">
        <v>474</v>
      </c>
      <c r="G141" s="65" t="s">
        <v>2850</v>
      </c>
      <c r="H141" s="64" t="s">
        <v>2849</v>
      </c>
    </row>
    <row r="142" spans="1:8" ht="18" thickBot="1">
      <c r="A142" s="64" t="s">
        <v>2357</v>
      </c>
      <c r="B142" s="65" t="s">
        <v>2161</v>
      </c>
      <c r="C142" s="65" t="s">
        <v>2852</v>
      </c>
      <c r="D142" s="66">
        <v>478</v>
      </c>
      <c r="G142" s="65" t="s">
        <v>2161</v>
      </c>
      <c r="H142" s="64" t="s">
        <v>2357</v>
      </c>
    </row>
    <row r="143" spans="1:8" ht="18" thickBot="1">
      <c r="A143" s="64" t="s">
        <v>2358</v>
      </c>
      <c r="B143" s="65" t="s">
        <v>995</v>
      </c>
      <c r="C143" s="65" t="s">
        <v>2853</v>
      </c>
      <c r="D143" s="66">
        <v>480</v>
      </c>
      <c r="G143" s="65" t="s">
        <v>995</v>
      </c>
      <c r="H143" s="64" t="s">
        <v>2358</v>
      </c>
    </row>
    <row r="144" spans="1:8" ht="18" thickBot="1">
      <c r="A144" s="64" t="s">
        <v>2854</v>
      </c>
      <c r="B144" s="65" t="s">
        <v>2855</v>
      </c>
      <c r="C144" s="65" t="s">
        <v>2856</v>
      </c>
      <c r="D144" s="66">
        <v>175</v>
      </c>
      <c r="G144" s="65" t="s">
        <v>2855</v>
      </c>
      <c r="H144" s="64" t="s">
        <v>2854</v>
      </c>
    </row>
    <row r="145" spans="1:8" ht="18" thickBot="1">
      <c r="A145" s="64" t="s">
        <v>2857</v>
      </c>
      <c r="B145" s="65" t="s">
        <v>2858</v>
      </c>
      <c r="C145" s="65" t="s">
        <v>2859</v>
      </c>
      <c r="D145" s="66">
        <v>484</v>
      </c>
      <c r="G145" s="65" t="s">
        <v>2858</v>
      </c>
      <c r="H145" s="64" t="s">
        <v>2857</v>
      </c>
    </row>
    <row r="146" spans="1:8" ht="52" thickBot="1">
      <c r="A146" s="64" t="s">
        <v>2860</v>
      </c>
      <c r="B146" s="65" t="s">
        <v>2861</v>
      </c>
      <c r="C146" s="65" t="s">
        <v>2862</v>
      </c>
      <c r="D146" s="66">
        <v>583</v>
      </c>
      <c r="G146" s="65" t="s">
        <v>2861</v>
      </c>
      <c r="H146" s="64" t="s">
        <v>2860</v>
      </c>
    </row>
    <row r="147" spans="1:8" ht="52" thickBot="1">
      <c r="A147" s="64" t="s">
        <v>2863</v>
      </c>
      <c r="B147" s="65" t="s">
        <v>2864</v>
      </c>
      <c r="C147" s="65" t="s">
        <v>2865</v>
      </c>
      <c r="D147" s="66">
        <v>498</v>
      </c>
      <c r="G147" s="65" t="s">
        <v>2864</v>
      </c>
      <c r="H147" s="64" t="s">
        <v>2863</v>
      </c>
    </row>
    <row r="148" spans="1:8" ht="18" thickBot="1">
      <c r="A148" s="64" t="s">
        <v>2866</v>
      </c>
      <c r="B148" s="65" t="s">
        <v>2867</v>
      </c>
      <c r="C148" s="65" t="s">
        <v>2868</v>
      </c>
      <c r="D148" s="66">
        <v>492</v>
      </c>
      <c r="G148" s="65" t="s">
        <v>2867</v>
      </c>
      <c r="H148" s="64" t="s">
        <v>2866</v>
      </c>
    </row>
    <row r="149" spans="1:8" ht="18" thickBot="1">
      <c r="A149" s="64" t="s">
        <v>2869</v>
      </c>
      <c r="B149" s="65" t="s">
        <v>2870</v>
      </c>
      <c r="C149" s="65" t="s">
        <v>2871</v>
      </c>
      <c r="D149" s="66">
        <v>496</v>
      </c>
      <c r="G149" s="65" t="s">
        <v>2870</v>
      </c>
      <c r="H149" s="64" t="s">
        <v>2869</v>
      </c>
    </row>
    <row r="150" spans="1:8" ht="18" thickBot="1">
      <c r="A150" s="64" t="s">
        <v>2872</v>
      </c>
      <c r="B150" s="65" t="s">
        <v>2873</v>
      </c>
      <c r="C150" s="65" t="s">
        <v>2874</v>
      </c>
      <c r="D150" s="66">
        <v>499</v>
      </c>
      <c r="G150" s="65" t="s">
        <v>2873</v>
      </c>
      <c r="H150" s="64" t="s">
        <v>2872</v>
      </c>
    </row>
    <row r="151" spans="1:8" ht="18" thickBot="1">
      <c r="A151" s="64" t="s">
        <v>2875</v>
      </c>
      <c r="B151" s="65" t="s">
        <v>2876</v>
      </c>
      <c r="C151" s="65" t="s">
        <v>2877</v>
      </c>
      <c r="D151" s="66">
        <v>500</v>
      </c>
      <c r="G151" s="65" t="s">
        <v>2876</v>
      </c>
      <c r="H151" s="64" t="s">
        <v>2875</v>
      </c>
    </row>
    <row r="152" spans="1:8" ht="18" thickBot="1">
      <c r="A152" s="64" t="s">
        <v>2359</v>
      </c>
      <c r="B152" s="65" t="s">
        <v>518</v>
      </c>
      <c r="C152" s="65" t="s">
        <v>2878</v>
      </c>
      <c r="D152" s="66">
        <v>504</v>
      </c>
      <c r="G152" s="65" t="s">
        <v>518</v>
      </c>
      <c r="H152" s="64" t="s">
        <v>2359</v>
      </c>
    </row>
    <row r="153" spans="1:8" ht="35" thickBot="1">
      <c r="A153" s="64" t="s">
        <v>2360</v>
      </c>
      <c r="B153" s="65" t="s">
        <v>1496</v>
      </c>
      <c r="C153" s="65" t="s">
        <v>2879</v>
      </c>
      <c r="D153" s="66">
        <v>508</v>
      </c>
      <c r="G153" s="65" t="s">
        <v>1496</v>
      </c>
      <c r="H153" s="64" t="s">
        <v>2360</v>
      </c>
    </row>
    <row r="154" spans="1:8" ht="18" thickBot="1">
      <c r="A154" s="64" t="s">
        <v>2880</v>
      </c>
      <c r="B154" s="65" t="s">
        <v>2881</v>
      </c>
      <c r="C154" s="65" t="s">
        <v>2882</v>
      </c>
      <c r="D154" s="66">
        <v>104</v>
      </c>
      <c r="G154" s="65" t="s">
        <v>2881</v>
      </c>
      <c r="H154" s="64" t="s">
        <v>2880</v>
      </c>
    </row>
    <row r="155" spans="1:8" ht="18" thickBot="1">
      <c r="A155" s="64" t="s">
        <v>2361</v>
      </c>
      <c r="B155" s="65" t="s">
        <v>2121</v>
      </c>
      <c r="C155" s="65" t="s">
        <v>2883</v>
      </c>
      <c r="D155" s="66">
        <v>516</v>
      </c>
      <c r="G155" s="65" t="s">
        <v>2121</v>
      </c>
      <c r="H155" s="64" t="s">
        <v>2361</v>
      </c>
    </row>
    <row r="156" spans="1:8" ht="18" thickBot="1">
      <c r="A156" s="64" t="s">
        <v>2884</v>
      </c>
      <c r="B156" s="65" t="s">
        <v>2885</v>
      </c>
      <c r="C156" s="65" t="s">
        <v>2886</v>
      </c>
      <c r="D156" s="66">
        <v>520</v>
      </c>
      <c r="G156" s="65" t="s">
        <v>2885</v>
      </c>
      <c r="H156" s="64" t="s">
        <v>2884</v>
      </c>
    </row>
    <row r="157" spans="1:8" ht="18" thickBot="1">
      <c r="A157" s="64" t="s">
        <v>2887</v>
      </c>
      <c r="B157" s="65" t="s">
        <v>2888</v>
      </c>
      <c r="C157" s="65" t="s">
        <v>2889</v>
      </c>
      <c r="D157" s="66">
        <v>524</v>
      </c>
      <c r="G157" s="65" t="s">
        <v>2888</v>
      </c>
      <c r="H157" s="64" t="s">
        <v>2887</v>
      </c>
    </row>
    <row r="158" spans="1:8" ht="35" thickBot="1">
      <c r="A158" s="64" t="s">
        <v>2890</v>
      </c>
      <c r="B158" s="65" t="s">
        <v>865</v>
      </c>
      <c r="C158" s="65" t="s">
        <v>2891</v>
      </c>
      <c r="D158" s="66">
        <v>528</v>
      </c>
      <c r="G158" s="65" t="s">
        <v>865</v>
      </c>
      <c r="H158" s="64" t="s">
        <v>2890</v>
      </c>
    </row>
    <row r="159" spans="1:8" ht="35" thickBot="1">
      <c r="A159" s="64" t="s">
        <v>2892</v>
      </c>
      <c r="B159" s="65" t="s">
        <v>2893</v>
      </c>
      <c r="C159" s="65" t="s">
        <v>2894</v>
      </c>
      <c r="D159" s="66">
        <v>540</v>
      </c>
      <c r="G159" s="65" t="s">
        <v>2893</v>
      </c>
      <c r="H159" s="64" t="s">
        <v>2892</v>
      </c>
    </row>
    <row r="160" spans="1:8" ht="35" thickBot="1">
      <c r="A160" s="64" t="s">
        <v>2895</v>
      </c>
      <c r="B160" s="65" t="s">
        <v>2896</v>
      </c>
      <c r="C160" s="65" t="s">
        <v>2897</v>
      </c>
      <c r="D160" s="66">
        <v>554</v>
      </c>
      <c r="G160" s="65" t="s">
        <v>2896</v>
      </c>
      <c r="H160" s="64" t="s">
        <v>2895</v>
      </c>
    </row>
    <row r="161" spans="1:8" ht="18" thickBot="1">
      <c r="A161" s="64" t="s">
        <v>2898</v>
      </c>
      <c r="B161" s="65" t="s">
        <v>2899</v>
      </c>
      <c r="C161" s="65" t="s">
        <v>2900</v>
      </c>
      <c r="D161" s="66">
        <v>558</v>
      </c>
      <c r="G161" s="65" t="s">
        <v>2899</v>
      </c>
      <c r="H161" s="64" t="s">
        <v>2898</v>
      </c>
    </row>
    <row r="162" spans="1:8" ht="18" thickBot="1">
      <c r="A162" s="64" t="s">
        <v>2901</v>
      </c>
      <c r="B162" s="65" t="s">
        <v>1030</v>
      </c>
      <c r="C162" s="65" t="s">
        <v>2902</v>
      </c>
      <c r="D162" s="66">
        <v>562</v>
      </c>
      <c r="G162" s="65" t="s">
        <v>1030</v>
      </c>
      <c r="H162" s="64" t="s">
        <v>2901</v>
      </c>
    </row>
    <row r="163" spans="1:8" ht="18" thickBot="1">
      <c r="A163" s="64" t="s">
        <v>2363</v>
      </c>
      <c r="B163" s="65" t="s">
        <v>1263</v>
      </c>
      <c r="C163" s="65" t="s">
        <v>2903</v>
      </c>
      <c r="D163" s="66">
        <v>566</v>
      </c>
      <c r="G163" s="65" t="s">
        <v>1263</v>
      </c>
      <c r="H163" s="64" t="s">
        <v>2363</v>
      </c>
    </row>
    <row r="164" spans="1:8" ht="18" thickBot="1">
      <c r="A164" s="64" t="s">
        <v>2904</v>
      </c>
      <c r="B164" s="65" t="s">
        <v>2905</v>
      </c>
      <c r="C164" s="65" t="s">
        <v>2906</v>
      </c>
      <c r="D164" s="66">
        <v>570</v>
      </c>
      <c r="G164" s="65" t="s">
        <v>2905</v>
      </c>
      <c r="H164" s="64" t="s">
        <v>2904</v>
      </c>
    </row>
    <row r="165" spans="1:8" ht="35" thickBot="1">
      <c r="A165" s="64" t="s">
        <v>2907</v>
      </c>
      <c r="B165" s="65" t="s">
        <v>2908</v>
      </c>
      <c r="C165" s="65" t="s">
        <v>2909</v>
      </c>
      <c r="D165" s="66">
        <v>574</v>
      </c>
      <c r="G165" s="65" t="s">
        <v>2908</v>
      </c>
      <c r="H165" s="64" t="s">
        <v>2907</v>
      </c>
    </row>
    <row r="166" spans="1:8" ht="52" thickBot="1">
      <c r="A166" s="64" t="s">
        <v>2910</v>
      </c>
      <c r="B166" s="65" t="s">
        <v>2911</v>
      </c>
      <c r="C166" s="65" t="s">
        <v>2912</v>
      </c>
      <c r="D166" s="66">
        <v>580</v>
      </c>
      <c r="G166" s="65" t="s">
        <v>2911</v>
      </c>
      <c r="H166" s="64" t="s">
        <v>2910</v>
      </c>
    </row>
    <row r="167" spans="1:8" ht="18" thickBot="1">
      <c r="A167" s="64" t="s">
        <v>2913</v>
      </c>
      <c r="B167" s="65" t="s">
        <v>93</v>
      </c>
      <c r="C167" s="65" t="s">
        <v>2914</v>
      </c>
      <c r="D167" s="66">
        <v>578</v>
      </c>
      <c r="G167" s="65" t="s">
        <v>93</v>
      </c>
      <c r="H167" s="64" t="s">
        <v>2913</v>
      </c>
    </row>
    <row r="168" spans="1:8" ht="18" thickBot="1">
      <c r="A168" s="64" t="s">
        <v>2915</v>
      </c>
      <c r="B168" s="65" t="s">
        <v>2916</v>
      </c>
      <c r="C168" s="65" t="s">
        <v>2917</v>
      </c>
      <c r="D168" s="66">
        <v>512</v>
      </c>
      <c r="G168" s="65" t="s">
        <v>2916</v>
      </c>
      <c r="H168" s="64" t="s">
        <v>2915</v>
      </c>
    </row>
    <row r="169" spans="1:8" ht="18" thickBot="1">
      <c r="A169" s="64" t="s">
        <v>2918</v>
      </c>
      <c r="B169" s="65" t="s">
        <v>2919</v>
      </c>
      <c r="C169" s="65" t="s">
        <v>2920</v>
      </c>
      <c r="D169" s="66">
        <v>586</v>
      </c>
      <c r="G169" s="65" t="s">
        <v>2919</v>
      </c>
      <c r="H169" s="64" t="s">
        <v>2918</v>
      </c>
    </row>
    <row r="170" spans="1:8" ht="18" thickBot="1">
      <c r="A170" s="64" t="s">
        <v>2921</v>
      </c>
      <c r="B170" s="65" t="s">
        <v>2922</v>
      </c>
      <c r="C170" s="65" t="s">
        <v>2923</v>
      </c>
      <c r="D170" s="66">
        <v>585</v>
      </c>
      <c r="G170" s="65" t="s">
        <v>2922</v>
      </c>
      <c r="H170" s="64" t="s">
        <v>2921</v>
      </c>
    </row>
    <row r="171" spans="1:8" ht="35" thickBot="1">
      <c r="A171" s="64" t="s">
        <v>2924</v>
      </c>
      <c r="B171" s="65" t="s">
        <v>2925</v>
      </c>
      <c r="C171" s="65" t="s">
        <v>2926</v>
      </c>
      <c r="D171" s="66">
        <v>275</v>
      </c>
      <c r="G171" s="65" t="s">
        <v>2925</v>
      </c>
      <c r="H171" s="64" t="s">
        <v>2924</v>
      </c>
    </row>
    <row r="172" spans="1:8" ht="18" thickBot="1">
      <c r="A172" s="64" t="s">
        <v>2927</v>
      </c>
      <c r="B172" s="65" t="s">
        <v>2928</v>
      </c>
      <c r="C172" s="65" t="s">
        <v>2929</v>
      </c>
      <c r="D172" s="66">
        <v>591</v>
      </c>
      <c r="G172" s="65" t="s">
        <v>2928</v>
      </c>
      <c r="H172" s="64" t="s">
        <v>2927</v>
      </c>
    </row>
    <row r="173" spans="1:8" ht="35" thickBot="1">
      <c r="A173" s="64" t="s">
        <v>2930</v>
      </c>
      <c r="B173" s="65" t="s">
        <v>2931</v>
      </c>
      <c r="C173" s="65" t="s">
        <v>2932</v>
      </c>
      <c r="D173" s="66">
        <v>598</v>
      </c>
      <c r="G173" s="65" t="s">
        <v>2931</v>
      </c>
      <c r="H173" s="64" t="s">
        <v>2930</v>
      </c>
    </row>
    <row r="174" spans="1:8" ht="18" thickBot="1">
      <c r="A174" s="64" t="s">
        <v>2933</v>
      </c>
      <c r="B174" s="65" t="s">
        <v>2934</v>
      </c>
      <c r="C174" s="65" t="s">
        <v>2935</v>
      </c>
      <c r="D174" s="66">
        <v>600</v>
      </c>
      <c r="G174" s="65" t="s">
        <v>2934</v>
      </c>
      <c r="H174" s="64" t="s">
        <v>2933</v>
      </c>
    </row>
    <row r="175" spans="1:8" ht="18" thickBot="1">
      <c r="A175" s="64" t="s">
        <v>2936</v>
      </c>
      <c r="B175" s="65" t="s">
        <v>2937</v>
      </c>
      <c r="C175" s="65" t="s">
        <v>2938</v>
      </c>
      <c r="D175" s="66">
        <v>604</v>
      </c>
      <c r="G175" s="65" t="s">
        <v>2937</v>
      </c>
      <c r="H175" s="64" t="s">
        <v>2936</v>
      </c>
    </row>
    <row r="176" spans="1:8" ht="35" thickBot="1">
      <c r="A176" s="64" t="s">
        <v>2939</v>
      </c>
      <c r="B176" s="65" t="s">
        <v>2940</v>
      </c>
      <c r="C176" s="65" t="s">
        <v>2941</v>
      </c>
      <c r="D176" s="66">
        <v>608</v>
      </c>
      <c r="G176" s="65" t="s">
        <v>2940</v>
      </c>
      <c r="H176" s="64" t="s">
        <v>2939</v>
      </c>
    </row>
    <row r="177" spans="1:8" ht="18" thickBot="1">
      <c r="A177" s="64" t="s">
        <v>2942</v>
      </c>
      <c r="B177" s="65" t="s">
        <v>2943</v>
      </c>
      <c r="C177" s="65" t="s">
        <v>2944</v>
      </c>
      <c r="D177" s="66">
        <v>612</v>
      </c>
      <c r="G177" s="65" t="s">
        <v>2943</v>
      </c>
      <c r="H177" s="64" t="s">
        <v>2942</v>
      </c>
    </row>
    <row r="178" spans="1:8" ht="18" thickBot="1">
      <c r="A178" s="64" t="s">
        <v>2945</v>
      </c>
      <c r="B178" s="65" t="s">
        <v>2946</v>
      </c>
      <c r="C178" s="65" t="s">
        <v>2947</v>
      </c>
      <c r="D178" s="66">
        <v>616</v>
      </c>
      <c r="G178" s="65" t="s">
        <v>2946</v>
      </c>
      <c r="H178" s="64" t="s">
        <v>2945</v>
      </c>
    </row>
    <row r="179" spans="1:8" ht="18" thickBot="1">
      <c r="A179" s="64" t="s">
        <v>2948</v>
      </c>
      <c r="B179" s="65" t="s">
        <v>265</v>
      </c>
      <c r="C179" s="65" t="s">
        <v>2949</v>
      </c>
      <c r="D179" s="66">
        <v>620</v>
      </c>
      <c r="G179" s="65" t="s">
        <v>265</v>
      </c>
      <c r="H179" s="64" t="s">
        <v>2948</v>
      </c>
    </row>
    <row r="180" spans="1:8" ht="18" thickBot="1">
      <c r="A180" s="64" t="s">
        <v>2950</v>
      </c>
      <c r="B180" s="65" t="s">
        <v>2951</v>
      </c>
      <c r="C180" s="65" t="s">
        <v>2952</v>
      </c>
      <c r="D180" s="66">
        <v>630</v>
      </c>
      <c r="G180" s="65" t="s">
        <v>2951</v>
      </c>
      <c r="H180" s="64" t="s">
        <v>2950</v>
      </c>
    </row>
    <row r="181" spans="1:8" ht="18" thickBot="1">
      <c r="A181" s="64" t="s">
        <v>2953</v>
      </c>
      <c r="B181" s="65" t="s">
        <v>2954</v>
      </c>
      <c r="C181" s="65" t="s">
        <v>2955</v>
      </c>
      <c r="D181" s="66">
        <v>634</v>
      </c>
      <c r="G181" s="65" t="s">
        <v>2954</v>
      </c>
      <c r="H181" s="64" t="s">
        <v>2953</v>
      </c>
    </row>
    <row r="182" spans="1:8" ht="52" thickBot="1">
      <c r="A182" s="64" t="s">
        <v>2956</v>
      </c>
      <c r="B182" s="65" t="s">
        <v>2957</v>
      </c>
      <c r="C182" s="65" t="s">
        <v>2958</v>
      </c>
      <c r="D182" s="66">
        <v>807</v>
      </c>
      <c r="G182" s="65" t="s">
        <v>2957</v>
      </c>
      <c r="H182" s="64" t="s">
        <v>2956</v>
      </c>
    </row>
    <row r="183" spans="1:8" ht="18" thickBot="1">
      <c r="A183" s="64" t="s">
        <v>2959</v>
      </c>
      <c r="B183" s="65" t="s">
        <v>2960</v>
      </c>
      <c r="C183" s="65" t="s">
        <v>2961</v>
      </c>
      <c r="D183" s="66">
        <v>638</v>
      </c>
      <c r="G183" s="65" t="s">
        <v>2960</v>
      </c>
      <c r="H183" s="64" t="s">
        <v>2959</v>
      </c>
    </row>
    <row r="184" spans="1:8" ht="18" thickBot="1">
      <c r="A184" s="64" t="s">
        <v>2962</v>
      </c>
      <c r="B184" s="65" t="s">
        <v>2963</v>
      </c>
      <c r="C184" s="65" t="s">
        <v>2964</v>
      </c>
      <c r="D184" s="66">
        <v>642</v>
      </c>
      <c r="G184" s="65" t="s">
        <v>2963</v>
      </c>
      <c r="H184" s="64" t="s">
        <v>2962</v>
      </c>
    </row>
    <row r="185" spans="1:8" ht="52" thickBot="1">
      <c r="A185" s="64" t="s">
        <v>2965</v>
      </c>
      <c r="B185" s="65" t="s">
        <v>2966</v>
      </c>
      <c r="C185" s="65" t="s">
        <v>2967</v>
      </c>
      <c r="D185" s="66">
        <v>643</v>
      </c>
      <c r="G185" s="65" t="s">
        <v>2966</v>
      </c>
      <c r="H185" s="64" t="s">
        <v>2965</v>
      </c>
    </row>
    <row r="186" spans="1:8" ht="18" thickBot="1">
      <c r="A186" s="64" t="s">
        <v>2364</v>
      </c>
      <c r="B186" s="65" t="s">
        <v>2297</v>
      </c>
      <c r="C186" s="65" t="s">
        <v>2968</v>
      </c>
      <c r="D186" s="66">
        <v>646</v>
      </c>
      <c r="G186" s="65" t="s">
        <v>2297</v>
      </c>
      <c r="H186" s="64" t="s">
        <v>2364</v>
      </c>
    </row>
    <row r="187" spans="1:8" ht="35" thickBot="1">
      <c r="A187" s="64" t="s">
        <v>2969</v>
      </c>
      <c r="B187" s="65" t="s">
        <v>2970</v>
      </c>
      <c r="C187" s="65" t="s">
        <v>2971</v>
      </c>
      <c r="D187" s="66">
        <v>652</v>
      </c>
      <c r="G187" s="65" t="s">
        <v>2970</v>
      </c>
      <c r="H187" s="64" t="s">
        <v>2969</v>
      </c>
    </row>
    <row r="188" spans="1:8" ht="86" thickBot="1">
      <c r="A188" s="64" t="s">
        <v>2972</v>
      </c>
      <c r="B188" s="65" t="s">
        <v>2973</v>
      </c>
      <c r="C188" s="65" t="s">
        <v>2974</v>
      </c>
      <c r="D188" s="66">
        <v>654</v>
      </c>
      <c r="G188" s="65" t="s">
        <v>2973</v>
      </c>
      <c r="H188" s="64" t="s">
        <v>2972</v>
      </c>
    </row>
    <row r="189" spans="1:8" ht="35" thickBot="1">
      <c r="A189" s="64" t="s">
        <v>2975</v>
      </c>
      <c r="B189" s="65" t="s">
        <v>2976</v>
      </c>
      <c r="C189" s="65" t="s">
        <v>2977</v>
      </c>
      <c r="D189" s="66">
        <v>659</v>
      </c>
      <c r="G189" s="65" t="s">
        <v>2976</v>
      </c>
      <c r="H189" s="64" t="s">
        <v>2975</v>
      </c>
    </row>
    <row r="190" spans="1:8" ht="18" thickBot="1">
      <c r="A190" s="64" t="s">
        <v>2978</v>
      </c>
      <c r="B190" s="65" t="s">
        <v>2979</v>
      </c>
      <c r="C190" s="65" t="s">
        <v>2980</v>
      </c>
      <c r="D190" s="66">
        <v>662</v>
      </c>
      <c r="G190" s="65" t="s">
        <v>2979</v>
      </c>
      <c r="H190" s="64" t="s">
        <v>2978</v>
      </c>
    </row>
    <row r="191" spans="1:8" ht="52" thickBot="1">
      <c r="A191" s="64" t="s">
        <v>2981</v>
      </c>
      <c r="B191" s="65" t="s">
        <v>2982</v>
      </c>
      <c r="C191" s="65" t="s">
        <v>2983</v>
      </c>
      <c r="D191" s="66">
        <v>663</v>
      </c>
      <c r="G191" s="65" t="s">
        <v>2982</v>
      </c>
      <c r="H191" s="64" t="s">
        <v>2981</v>
      </c>
    </row>
    <row r="192" spans="1:8" ht="52" thickBot="1">
      <c r="A192" s="64" t="s">
        <v>2984</v>
      </c>
      <c r="B192" s="65" t="s">
        <v>2985</v>
      </c>
      <c r="C192" s="65" t="s">
        <v>2986</v>
      </c>
      <c r="D192" s="66">
        <v>666</v>
      </c>
      <c r="G192" s="65" t="s">
        <v>2985</v>
      </c>
      <c r="H192" s="64" t="s">
        <v>2984</v>
      </c>
    </row>
    <row r="193" spans="1:8" ht="69" thickBot="1">
      <c r="A193" s="64" t="s">
        <v>2987</v>
      </c>
      <c r="B193" s="65" t="s">
        <v>2988</v>
      </c>
      <c r="C193" s="65" t="s">
        <v>2989</v>
      </c>
      <c r="D193" s="66">
        <v>670</v>
      </c>
      <c r="G193" s="65" t="s">
        <v>2988</v>
      </c>
      <c r="H193" s="64" t="s">
        <v>2987</v>
      </c>
    </row>
    <row r="194" spans="1:8" ht="18" thickBot="1">
      <c r="A194" s="64" t="s">
        <v>2990</v>
      </c>
      <c r="B194" s="65" t="s">
        <v>2991</v>
      </c>
      <c r="C194" s="65" t="s">
        <v>2992</v>
      </c>
      <c r="D194" s="66">
        <v>882</v>
      </c>
      <c r="G194" s="65" t="s">
        <v>2991</v>
      </c>
      <c r="H194" s="64" t="s">
        <v>2990</v>
      </c>
    </row>
    <row r="195" spans="1:8" ht="18" thickBot="1">
      <c r="A195" s="64" t="s">
        <v>2993</v>
      </c>
      <c r="B195" s="65" t="s">
        <v>2994</v>
      </c>
      <c r="C195" s="65" t="s">
        <v>2995</v>
      </c>
      <c r="D195" s="66">
        <v>674</v>
      </c>
      <c r="G195" s="65" t="s">
        <v>2994</v>
      </c>
      <c r="H195" s="64" t="s">
        <v>2993</v>
      </c>
    </row>
    <row r="196" spans="1:8" ht="35" thickBot="1">
      <c r="A196" s="64" t="s">
        <v>2365</v>
      </c>
      <c r="B196" s="65" t="s">
        <v>2298</v>
      </c>
      <c r="C196" s="65" t="s">
        <v>2996</v>
      </c>
      <c r="D196" s="66">
        <v>678</v>
      </c>
      <c r="G196" s="65" t="s">
        <v>2298</v>
      </c>
      <c r="H196" s="64" t="s">
        <v>2365</v>
      </c>
    </row>
    <row r="197" spans="1:8" ht="35" thickBot="1">
      <c r="A197" s="64" t="s">
        <v>2997</v>
      </c>
      <c r="B197" s="65" t="s">
        <v>1021</v>
      </c>
      <c r="C197" s="65" t="s">
        <v>2998</v>
      </c>
      <c r="D197" s="66">
        <v>682</v>
      </c>
      <c r="G197" s="65" t="s">
        <v>1021</v>
      </c>
      <c r="H197" s="64" t="s">
        <v>2997</v>
      </c>
    </row>
    <row r="198" spans="1:8" ht="18" thickBot="1">
      <c r="A198" s="64" t="s">
        <v>2366</v>
      </c>
      <c r="B198" s="65" t="s">
        <v>1736</v>
      </c>
      <c r="C198" s="65" t="s">
        <v>2999</v>
      </c>
      <c r="D198" s="66">
        <v>686</v>
      </c>
      <c r="G198" s="65" t="s">
        <v>1736</v>
      </c>
      <c r="H198" s="64" t="s">
        <v>2366</v>
      </c>
    </row>
    <row r="199" spans="1:8" ht="18" thickBot="1">
      <c r="A199" s="64" t="s">
        <v>3000</v>
      </c>
      <c r="B199" s="65" t="s">
        <v>3001</v>
      </c>
      <c r="C199" s="65" t="s">
        <v>3002</v>
      </c>
      <c r="D199" s="66">
        <v>688</v>
      </c>
      <c r="G199" s="65" t="s">
        <v>3001</v>
      </c>
      <c r="H199" s="64" t="s">
        <v>3000</v>
      </c>
    </row>
    <row r="200" spans="1:8" ht="18" thickBot="1">
      <c r="A200" s="64" t="s">
        <v>2367</v>
      </c>
      <c r="B200" s="65" t="s">
        <v>2299</v>
      </c>
      <c r="C200" s="65" t="s">
        <v>3003</v>
      </c>
      <c r="D200" s="66">
        <v>690</v>
      </c>
      <c r="G200" s="65" t="s">
        <v>2299</v>
      </c>
      <c r="H200" s="64" t="s">
        <v>2367</v>
      </c>
    </row>
    <row r="201" spans="1:8" ht="35" thickBot="1">
      <c r="A201" s="64" t="s">
        <v>2368</v>
      </c>
      <c r="B201" s="65" t="s">
        <v>2145</v>
      </c>
      <c r="C201" s="65" t="s">
        <v>3004</v>
      </c>
      <c r="D201" s="66">
        <v>694</v>
      </c>
      <c r="G201" s="65" t="s">
        <v>2145</v>
      </c>
      <c r="H201" s="64" t="s">
        <v>2368</v>
      </c>
    </row>
    <row r="202" spans="1:8" ht="18" thickBot="1">
      <c r="A202" s="64" t="s">
        <v>3005</v>
      </c>
      <c r="B202" s="65" t="s">
        <v>3006</v>
      </c>
      <c r="C202" s="65" t="s">
        <v>3007</v>
      </c>
      <c r="D202" s="66">
        <v>702</v>
      </c>
      <c r="G202" s="65" t="s">
        <v>3006</v>
      </c>
      <c r="H202" s="64" t="s">
        <v>3005</v>
      </c>
    </row>
    <row r="203" spans="1:8" ht="52" thickBot="1">
      <c r="A203" s="64" t="s">
        <v>3008</v>
      </c>
      <c r="B203" s="65" t="s">
        <v>3009</v>
      </c>
      <c r="C203" s="65" t="s">
        <v>3010</v>
      </c>
      <c r="D203" s="66">
        <v>534</v>
      </c>
      <c r="G203" s="65" t="s">
        <v>3009</v>
      </c>
      <c r="H203" s="64" t="s">
        <v>3008</v>
      </c>
    </row>
    <row r="204" spans="1:8" ht="18" thickBot="1">
      <c r="A204" s="64" t="s">
        <v>3011</v>
      </c>
      <c r="B204" s="65" t="s">
        <v>3012</v>
      </c>
      <c r="C204" s="65" t="s">
        <v>3013</v>
      </c>
      <c r="D204" s="66">
        <v>703</v>
      </c>
      <c r="G204" s="65" t="s">
        <v>3012</v>
      </c>
      <c r="H204" s="64" t="s">
        <v>3011</v>
      </c>
    </row>
    <row r="205" spans="1:8" ht="18" thickBot="1">
      <c r="A205" s="64" t="s">
        <v>3014</v>
      </c>
      <c r="B205" s="65" t="s">
        <v>3015</v>
      </c>
      <c r="C205" s="65" t="s">
        <v>3016</v>
      </c>
      <c r="D205" s="66">
        <v>705</v>
      </c>
      <c r="G205" s="65" t="s">
        <v>3015</v>
      </c>
      <c r="H205" s="64" t="s">
        <v>3014</v>
      </c>
    </row>
    <row r="206" spans="1:8" ht="35" thickBot="1">
      <c r="A206" s="64" t="s">
        <v>3017</v>
      </c>
      <c r="B206" s="65" t="s">
        <v>3018</v>
      </c>
      <c r="C206" s="65" t="s">
        <v>3019</v>
      </c>
      <c r="D206" s="66">
        <v>90</v>
      </c>
      <c r="G206" s="65" t="s">
        <v>3018</v>
      </c>
      <c r="H206" s="64" t="s">
        <v>3017</v>
      </c>
    </row>
    <row r="207" spans="1:8" ht="18" thickBot="1">
      <c r="A207" s="64" t="s">
        <v>2369</v>
      </c>
      <c r="B207" s="65" t="s">
        <v>2300</v>
      </c>
      <c r="C207" s="65" t="s">
        <v>3020</v>
      </c>
      <c r="D207" s="66">
        <v>706</v>
      </c>
      <c r="G207" s="65" t="s">
        <v>2300</v>
      </c>
      <c r="H207" s="64" t="s">
        <v>2369</v>
      </c>
    </row>
    <row r="208" spans="1:8" ht="35" thickBot="1">
      <c r="A208" s="64" t="s">
        <v>2370</v>
      </c>
      <c r="B208" s="65" t="s">
        <v>617</v>
      </c>
      <c r="C208" s="65" t="s">
        <v>3021</v>
      </c>
      <c r="D208" s="66">
        <v>710</v>
      </c>
      <c r="G208" s="65" t="s">
        <v>617</v>
      </c>
      <c r="H208" s="64" t="s">
        <v>2370</v>
      </c>
    </row>
    <row r="209" spans="1:8" ht="86" thickBot="1">
      <c r="A209" s="64" t="s">
        <v>3022</v>
      </c>
      <c r="B209" s="65" t="s">
        <v>3023</v>
      </c>
      <c r="C209" s="65" t="s">
        <v>3024</v>
      </c>
      <c r="D209" s="66">
        <v>239</v>
      </c>
      <c r="G209" s="65" t="s">
        <v>3023</v>
      </c>
      <c r="H209" s="64" t="s">
        <v>3022</v>
      </c>
    </row>
    <row r="210" spans="1:8" ht="35" thickBot="1">
      <c r="A210" s="64" t="s">
        <v>2371</v>
      </c>
      <c r="B210" s="65" t="s">
        <v>2301</v>
      </c>
      <c r="C210" s="65" t="s">
        <v>3025</v>
      </c>
      <c r="D210" s="66">
        <v>728</v>
      </c>
      <c r="G210" s="65" t="s">
        <v>2301</v>
      </c>
      <c r="H210" s="64" t="s">
        <v>2371</v>
      </c>
    </row>
    <row r="211" spans="1:8" ht="18" thickBot="1">
      <c r="A211" s="64" t="s">
        <v>3026</v>
      </c>
      <c r="B211" s="65" t="s">
        <v>2339</v>
      </c>
      <c r="C211" s="65" t="s">
        <v>3027</v>
      </c>
      <c r="D211" s="66">
        <v>724</v>
      </c>
      <c r="G211" s="65" t="s">
        <v>2339</v>
      </c>
      <c r="H211" s="64" t="s">
        <v>3026</v>
      </c>
    </row>
    <row r="212" spans="1:8" ht="18" thickBot="1">
      <c r="A212" s="64" t="s">
        <v>3028</v>
      </c>
      <c r="B212" s="65" t="s">
        <v>3029</v>
      </c>
      <c r="C212" s="65" t="s">
        <v>3030</v>
      </c>
      <c r="D212" s="66">
        <v>144</v>
      </c>
      <c r="G212" s="65" t="s">
        <v>3029</v>
      </c>
      <c r="H212" s="64" t="s">
        <v>3028</v>
      </c>
    </row>
    <row r="213" spans="1:8" ht="18" thickBot="1">
      <c r="A213" s="64" t="s">
        <v>3031</v>
      </c>
      <c r="B213" s="65" t="s">
        <v>2302</v>
      </c>
      <c r="C213" s="65" t="s">
        <v>3032</v>
      </c>
      <c r="D213" s="66">
        <v>729</v>
      </c>
      <c r="G213" s="65" t="s">
        <v>2302</v>
      </c>
      <c r="H213" s="64" t="s">
        <v>3031</v>
      </c>
    </row>
    <row r="214" spans="1:8" ht="18" thickBot="1">
      <c r="A214" s="64" t="s">
        <v>3033</v>
      </c>
      <c r="B214" s="65" t="s">
        <v>3034</v>
      </c>
      <c r="C214" s="65" t="s">
        <v>3035</v>
      </c>
      <c r="D214" s="66">
        <v>740</v>
      </c>
      <c r="G214" s="65" t="s">
        <v>3034</v>
      </c>
      <c r="H214" s="64" t="s">
        <v>3033</v>
      </c>
    </row>
    <row r="215" spans="1:8" ht="52" thickBot="1">
      <c r="A215" s="64" t="s">
        <v>3036</v>
      </c>
      <c r="B215" s="65" t="s">
        <v>3037</v>
      </c>
      <c r="C215" s="65" t="s">
        <v>3038</v>
      </c>
      <c r="D215" s="66">
        <v>744</v>
      </c>
      <c r="G215" s="65" t="s">
        <v>3037</v>
      </c>
      <c r="H215" s="64" t="s">
        <v>3036</v>
      </c>
    </row>
    <row r="216" spans="1:8" ht="18" thickBot="1">
      <c r="A216" s="64" t="s">
        <v>3039</v>
      </c>
      <c r="B216" s="65" t="s">
        <v>474</v>
      </c>
      <c r="C216" s="65" t="s">
        <v>3040</v>
      </c>
      <c r="D216" s="66">
        <v>752</v>
      </c>
      <c r="G216" s="65" t="s">
        <v>474</v>
      </c>
      <c r="H216" s="64" t="s">
        <v>3039</v>
      </c>
    </row>
    <row r="217" spans="1:8" ht="18" thickBot="1">
      <c r="A217" s="64" t="s">
        <v>3041</v>
      </c>
      <c r="B217" s="65" t="s">
        <v>3042</v>
      </c>
      <c r="C217" s="65" t="s">
        <v>3043</v>
      </c>
      <c r="D217" s="66">
        <v>756</v>
      </c>
      <c r="G217" s="65" t="s">
        <v>3042</v>
      </c>
      <c r="H217" s="64" t="s">
        <v>3041</v>
      </c>
    </row>
    <row r="218" spans="1:8" ht="35" thickBot="1">
      <c r="A218" s="64" t="s">
        <v>3044</v>
      </c>
      <c r="B218" s="65" t="s">
        <v>3045</v>
      </c>
      <c r="C218" s="65" t="s">
        <v>3046</v>
      </c>
      <c r="D218" s="66">
        <v>760</v>
      </c>
      <c r="G218" s="65" t="s">
        <v>3045</v>
      </c>
      <c r="H218" s="64" t="s">
        <v>3044</v>
      </c>
    </row>
    <row r="219" spans="1:8" ht="52" thickBot="1">
      <c r="A219" s="64" t="s">
        <v>3047</v>
      </c>
      <c r="B219" s="65" t="s">
        <v>3048</v>
      </c>
      <c r="C219" s="65" t="s">
        <v>3049</v>
      </c>
      <c r="D219" s="66">
        <v>158</v>
      </c>
      <c r="G219" s="65" t="s">
        <v>3048</v>
      </c>
      <c r="H219" s="64" t="s">
        <v>3047</v>
      </c>
    </row>
    <row r="220" spans="1:8" ht="18" thickBot="1">
      <c r="A220" s="64" t="s">
        <v>3050</v>
      </c>
      <c r="B220" s="65" t="s">
        <v>3051</v>
      </c>
      <c r="C220" s="65" t="s">
        <v>3052</v>
      </c>
      <c r="D220" s="66">
        <v>762</v>
      </c>
      <c r="G220" s="65" t="s">
        <v>3051</v>
      </c>
      <c r="H220" s="64" t="s">
        <v>3050</v>
      </c>
    </row>
    <row r="221" spans="1:8" ht="52" thickBot="1">
      <c r="A221" s="64" t="s">
        <v>3053</v>
      </c>
      <c r="B221" s="65" t="s">
        <v>883</v>
      </c>
      <c r="C221" s="65" t="s">
        <v>3054</v>
      </c>
      <c r="D221" s="66">
        <v>834</v>
      </c>
      <c r="G221" s="65" t="s">
        <v>883</v>
      </c>
      <c r="H221" s="64" t="s">
        <v>3053</v>
      </c>
    </row>
    <row r="222" spans="1:8" ht="18" thickBot="1">
      <c r="A222" s="64" t="s">
        <v>3055</v>
      </c>
      <c r="B222" s="65" t="s">
        <v>382</v>
      </c>
      <c r="C222" s="65" t="s">
        <v>3056</v>
      </c>
      <c r="D222" s="66">
        <v>764</v>
      </c>
      <c r="G222" s="65" t="s">
        <v>382</v>
      </c>
      <c r="H222" s="64" t="s">
        <v>3055</v>
      </c>
    </row>
    <row r="223" spans="1:8" ht="18" thickBot="1">
      <c r="A223" s="64" t="s">
        <v>3057</v>
      </c>
      <c r="B223" s="65" t="s">
        <v>3058</v>
      </c>
      <c r="C223" s="65" t="s">
        <v>3059</v>
      </c>
      <c r="D223" s="66">
        <v>626</v>
      </c>
      <c r="G223" s="65" t="s">
        <v>3058</v>
      </c>
      <c r="H223" s="64" t="s">
        <v>3057</v>
      </c>
    </row>
    <row r="224" spans="1:8" ht="18" thickBot="1">
      <c r="A224" s="64" t="s">
        <v>2374</v>
      </c>
      <c r="B224" s="65" t="s">
        <v>2067</v>
      </c>
      <c r="C224" s="65" t="s">
        <v>3060</v>
      </c>
      <c r="D224" s="66">
        <v>768</v>
      </c>
      <c r="G224" s="65" t="s">
        <v>2067</v>
      </c>
      <c r="H224" s="64" t="s">
        <v>2374</v>
      </c>
    </row>
    <row r="225" spans="1:8" ht="18" thickBot="1">
      <c r="A225" s="64" t="s">
        <v>3061</v>
      </c>
      <c r="B225" s="65" t="s">
        <v>3062</v>
      </c>
      <c r="C225" s="65" t="s">
        <v>3063</v>
      </c>
      <c r="D225" s="66">
        <v>772</v>
      </c>
      <c r="G225" s="65" t="s">
        <v>3062</v>
      </c>
      <c r="H225" s="64" t="s">
        <v>3061</v>
      </c>
    </row>
    <row r="226" spans="1:8" ht="18" thickBot="1">
      <c r="A226" s="64" t="s">
        <v>3064</v>
      </c>
      <c r="B226" s="65" t="s">
        <v>3065</v>
      </c>
      <c r="C226" s="65" t="s">
        <v>3066</v>
      </c>
      <c r="D226" s="66">
        <v>776</v>
      </c>
      <c r="G226" s="65" t="s">
        <v>3065</v>
      </c>
      <c r="H226" s="64" t="s">
        <v>3064</v>
      </c>
    </row>
    <row r="227" spans="1:8" ht="35" thickBot="1">
      <c r="A227" s="64" t="s">
        <v>3067</v>
      </c>
      <c r="B227" s="65" t="s">
        <v>3068</v>
      </c>
      <c r="C227" s="65" t="s">
        <v>3069</v>
      </c>
      <c r="D227" s="66">
        <v>780</v>
      </c>
      <c r="G227" s="65" t="s">
        <v>3068</v>
      </c>
      <c r="H227" s="64" t="s">
        <v>3067</v>
      </c>
    </row>
    <row r="228" spans="1:8" ht="18" thickBot="1">
      <c r="A228" s="64" t="s">
        <v>2375</v>
      </c>
      <c r="B228" s="65" t="s">
        <v>977</v>
      </c>
      <c r="C228" s="65" t="s">
        <v>3070</v>
      </c>
      <c r="D228" s="66">
        <v>788</v>
      </c>
      <c r="G228" s="65" t="s">
        <v>977</v>
      </c>
      <c r="H228" s="64" t="s">
        <v>2375</v>
      </c>
    </row>
    <row r="229" spans="1:8" ht="18" thickBot="1">
      <c r="A229" s="64" t="s">
        <v>3071</v>
      </c>
      <c r="B229" s="65" t="s">
        <v>726</v>
      </c>
      <c r="C229" s="65" t="s">
        <v>3072</v>
      </c>
      <c r="D229" s="66">
        <v>792</v>
      </c>
      <c r="G229" s="65" t="s">
        <v>726</v>
      </c>
      <c r="H229" s="64" t="s">
        <v>3071</v>
      </c>
    </row>
    <row r="230" spans="1:8" ht="35" thickBot="1">
      <c r="A230" s="64" t="s">
        <v>3073</v>
      </c>
      <c r="B230" s="65" t="s">
        <v>3074</v>
      </c>
      <c r="C230" s="65" t="s">
        <v>3075</v>
      </c>
      <c r="D230" s="66">
        <v>795</v>
      </c>
      <c r="G230" s="65" t="s">
        <v>3074</v>
      </c>
      <c r="H230" s="64" t="s">
        <v>3073</v>
      </c>
    </row>
    <row r="231" spans="1:8" ht="52" thickBot="1">
      <c r="A231" s="64" t="s">
        <v>3076</v>
      </c>
      <c r="B231" s="65" t="s">
        <v>3077</v>
      </c>
      <c r="C231" s="65" t="s">
        <v>3078</v>
      </c>
      <c r="D231" s="66">
        <v>796</v>
      </c>
      <c r="G231" s="65" t="s">
        <v>3077</v>
      </c>
      <c r="H231" s="64" t="s">
        <v>3076</v>
      </c>
    </row>
    <row r="232" spans="1:8" ht="18" thickBot="1">
      <c r="A232" s="64" t="s">
        <v>3079</v>
      </c>
      <c r="B232" s="65" t="s">
        <v>3080</v>
      </c>
      <c r="C232" s="65" t="s">
        <v>3081</v>
      </c>
      <c r="D232" s="66">
        <v>798</v>
      </c>
      <c r="G232" s="65" t="s">
        <v>3080</v>
      </c>
      <c r="H232" s="64" t="s">
        <v>3079</v>
      </c>
    </row>
    <row r="233" spans="1:8" ht="18" thickBot="1">
      <c r="A233" s="64" t="s">
        <v>2376</v>
      </c>
      <c r="B233" s="65" t="s">
        <v>1508</v>
      </c>
      <c r="C233" s="65" t="s">
        <v>3082</v>
      </c>
      <c r="D233" s="66">
        <v>800</v>
      </c>
      <c r="G233" s="65" t="s">
        <v>1508</v>
      </c>
      <c r="H233" s="64" t="s">
        <v>2376</v>
      </c>
    </row>
    <row r="234" spans="1:8" ht="18" thickBot="1">
      <c r="A234" s="64" t="s">
        <v>3083</v>
      </c>
      <c r="B234" s="65" t="s">
        <v>3084</v>
      </c>
      <c r="C234" s="65" t="s">
        <v>3085</v>
      </c>
      <c r="D234" s="66">
        <v>804</v>
      </c>
      <c r="G234" s="65" t="s">
        <v>3084</v>
      </c>
      <c r="H234" s="64" t="s">
        <v>3083</v>
      </c>
    </row>
    <row r="235" spans="1:8" ht="52" thickBot="1">
      <c r="A235" s="64" t="s">
        <v>3086</v>
      </c>
      <c r="B235" s="65" t="s">
        <v>164</v>
      </c>
      <c r="C235" s="65" t="s">
        <v>3087</v>
      </c>
      <c r="D235" s="66">
        <v>784</v>
      </c>
      <c r="G235" s="65" t="s">
        <v>164</v>
      </c>
      <c r="H235" s="64" t="s">
        <v>3086</v>
      </c>
    </row>
    <row r="236" spans="1:8" ht="103" thickBot="1">
      <c r="A236" s="64" t="s">
        <v>3088</v>
      </c>
      <c r="B236" s="65" t="s">
        <v>277</v>
      </c>
      <c r="C236" s="65" t="s">
        <v>3089</v>
      </c>
      <c r="D236" s="66">
        <v>826</v>
      </c>
      <c r="G236" s="65" t="s">
        <v>277</v>
      </c>
      <c r="H236" s="64" t="s">
        <v>3088</v>
      </c>
    </row>
    <row r="237" spans="1:8" ht="86" thickBot="1">
      <c r="A237" s="64" t="s">
        <v>3090</v>
      </c>
      <c r="B237" s="65" t="s">
        <v>3091</v>
      </c>
      <c r="C237" s="65" t="s">
        <v>3092</v>
      </c>
      <c r="D237" s="66">
        <v>581</v>
      </c>
      <c r="G237" s="65" t="s">
        <v>3091</v>
      </c>
      <c r="H237" s="64" t="s">
        <v>3090</v>
      </c>
    </row>
    <row r="238" spans="1:8" ht="69" thickBot="1">
      <c r="A238" s="64" t="s">
        <v>3093</v>
      </c>
      <c r="B238" s="65" t="s">
        <v>371</v>
      </c>
      <c r="C238" s="65" t="s">
        <v>3094</v>
      </c>
      <c r="D238" s="66">
        <v>840</v>
      </c>
      <c r="G238" s="65" t="s">
        <v>371</v>
      </c>
      <c r="H238" s="64" t="s">
        <v>3093</v>
      </c>
    </row>
    <row r="239" spans="1:8" ht="18" thickBot="1">
      <c r="A239" s="64" t="s">
        <v>3095</v>
      </c>
      <c r="B239" s="65" t="s">
        <v>3096</v>
      </c>
      <c r="C239" s="65" t="s">
        <v>3097</v>
      </c>
      <c r="D239" s="66">
        <v>858</v>
      </c>
      <c r="G239" s="65" t="s">
        <v>3096</v>
      </c>
      <c r="H239" s="64" t="s">
        <v>3095</v>
      </c>
    </row>
    <row r="240" spans="1:8" ht="18" thickBot="1">
      <c r="A240" s="64" t="s">
        <v>3098</v>
      </c>
      <c r="B240" s="65" t="s">
        <v>3099</v>
      </c>
      <c r="C240" s="65" t="s">
        <v>3100</v>
      </c>
      <c r="D240" s="66">
        <v>860</v>
      </c>
      <c r="G240" s="65" t="s">
        <v>3099</v>
      </c>
      <c r="H240" s="64" t="s">
        <v>3098</v>
      </c>
    </row>
    <row r="241" spans="1:8" ht="18" thickBot="1">
      <c r="A241" s="64" t="s">
        <v>3101</v>
      </c>
      <c r="B241" s="65" t="s">
        <v>3102</v>
      </c>
      <c r="C241" s="65" t="s">
        <v>3103</v>
      </c>
      <c r="D241" s="66">
        <v>548</v>
      </c>
      <c r="G241" s="65" t="s">
        <v>3102</v>
      </c>
      <c r="H241" s="64" t="s">
        <v>3101</v>
      </c>
    </row>
    <row r="242" spans="1:8" ht="52" thickBot="1">
      <c r="A242" s="64" t="s">
        <v>3104</v>
      </c>
      <c r="B242" s="65" t="s">
        <v>3105</v>
      </c>
      <c r="C242" s="65" t="s">
        <v>3106</v>
      </c>
      <c r="D242" s="66">
        <v>862</v>
      </c>
      <c r="G242" s="65" t="s">
        <v>3105</v>
      </c>
      <c r="H242" s="64" t="s">
        <v>3104</v>
      </c>
    </row>
    <row r="243" spans="1:8" ht="18" thickBot="1">
      <c r="A243" s="64" t="s">
        <v>3107</v>
      </c>
      <c r="B243" s="65" t="s">
        <v>1652</v>
      </c>
      <c r="C243" s="65" t="s">
        <v>3108</v>
      </c>
      <c r="D243" s="66">
        <v>704</v>
      </c>
      <c r="G243" s="65" t="s">
        <v>1652</v>
      </c>
      <c r="H243" s="64" t="s">
        <v>3107</v>
      </c>
    </row>
    <row r="244" spans="1:8" ht="52" thickBot="1">
      <c r="A244" s="64" t="s">
        <v>3109</v>
      </c>
      <c r="B244" s="65" t="s">
        <v>3110</v>
      </c>
      <c r="C244" s="65" t="s">
        <v>3111</v>
      </c>
      <c r="D244" s="66">
        <v>92</v>
      </c>
      <c r="G244" s="65" t="s">
        <v>3110</v>
      </c>
      <c r="H244" s="64" t="s">
        <v>3109</v>
      </c>
    </row>
    <row r="245" spans="1:8" ht="52" thickBot="1">
      <c r="A245" s="64" t="s">
        <v>3112</v>
      </c>
      <c r="B245" s="65" t="s">
        <v>3113</v>
      </c>
      <c r="C245" s="65" t="s">
        <v>3114</v>
      </c>
      <c r="D245" s="66">
        <v>850</v>
      </c>
      <c r="G245" s="65" t="s">
        <v>3113</v>
      </c>
      <c r="H245" s="64" t="s">
        <v>3112</v>
      </c>
    </row>
    <row r="246" spans="1:8" ht="35" thickBot="1">
      <c r="A246" s="64" t="s">
        <v>3115</v>
      </c>
      <c r="B246" s="65" t="s">
        <v>3116</v>
      </c>
      <c r="C246" s="65" t="s">
        <v>3117</v>
      </c>
      <c r="D246" s="66">
        <v>876</v>
      </c>
      <c r="G246" s="65" t="s">
        <v>3116</v>
      </c>
      <c r="H246" s="64" t="s">
        <v>3115</v>
      </c>
    </row>
    <row r="247" spans="1:8" ht="35" thickBot="1">
      <c r="A247" s="64" t="s">
        <v>3118</v>
      </c>
      <c r="B247" s="65" t="s">
        <v>3119</v>
      </c>
      <c r="C247" s="65" t="s">
        <v>3120</v>
      </c>
      <c r="D247" s="66">
        <v>732</v>
      </c>
      <c r="G247" s="65" t="s">
        <v>3119</v>
      </c>
      <c r="H247" s="64" t="s">
        <v>3118</v>
      </c>
    </row>
    <row r="248" spans="1:8" ht="18" thickBot="1">
      <c r="A248" s="64" t="s">
        <v>3121</v>
      </c>
      <c r="B248" s="65" t="s">
        <v>3122</v>
      </c>
      <c r="C248" s="65" t="s">
        <v>3123</v>
      </c>
      <c r="D248" s="66">
        <v>887</v>
      </c>
      <c r="G248" s="65" t="s">
        <v>3122</v>
      </c>
      <c r="H248" s="64" t="s">
        <v>3121</v>
      </c>
    </row>
    <row r="249" spans="1:8" ht="18" thickBot="1">
      <c r="A249" s="64" t="s">
        <v>2377</v>
      </c>
      <c r="B249" s="65" t="s">
        <v>757</v>
      </c>
      <c r="C249" s="65" t="s">
        <v>3124</v>
      </c>
      <c r="D249" s="66">
        <v>894</v>
      </c>
      <c r="G249" s="65" t="s">
        <v>757</v>
      </c>
      <c r="H249" s="64" t="s">
        <v>2377</v>
      </c>
    </row>
    <row r="250" spans="1:8" ht="17">
      <c r="A250" s="67" t="s">
        <v>2378</v>
      </c>
      <c r="B250" s="68" t="s">
        <v>2304</v>
      </c>
      <c r="C250" s="68" t="s">
        <v>3125</v>
      </c>
      <c r="D250" s="69">
        <v>716</v>
      </c>
      <c r="G250" s="68" t="s">
        <v>2304</v>
      </c>
      <c r="H250" s="67" t="s">
        <v>2378</v>
      </c>
    </row>
  </sheetData>
  <pageMargins left="0.7" right="0.7" top="0.75" bottom="0.75" header="0.3" footer="0.3"/>
  <pageSetup paperSize="9" orientation="portrait" horizontalDpi="1200" verticalDpi="12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0">
    <tabColor rgb="FF00B0F0"/>
  </sheetPr>
  <dimension ref="A1:L69"/>
  <sheetViews>
    <sheetView zoomScale="90" zoomScaleNormal="90" workbookViewId="0">
      <pane xSplit="1" topLeftCell="B1" activePane="topRight" state="frozen"/>
      <selection pane="topRight" activeCell="E1" activeCellId="1" sqref="F1:F1048576 E1:E1048576"/>
    </sheetView>
  </sheetViews>
  <sheetFormatPr baseColWidth="10" defaultColWidth="11.33203125" defaultRowHeight="15"/>
  <cols>
    <col min="1" max="1" width="24" style="53" customWidth="1"/>
    <col min="2" max="2" width="32.6640625" style="44" customWidth="1"/>
    <col min="3" max="3" width="21" style="44" customWidth="1"/>
    <col min="4" max="4" width="23.1640625" style="44" customWidth="1"/>
    <col min="5" max="5" width="23.33203125" style="44" customWidth="1"/>
    <col min="6" max="6" width="33" style="44" customWidth="1"/>
    <col min="7" max="7" width="26.83203125" style="44" customWidth="1"/>
    <col min="8" max="8" width="25.33203125" style="44" customWidth="1"/>
    <col min="9" max="9" width="44.33203125" style="44" customWidth="1"/>
    <col min="10" max="10" width="27.33203125" style="44" customWidth="1"/>
    <col min="11" max="11" width="20.33203125" style="44" customWidth="1"/>
    <col min="12" max="12" width="25.6640625" style="44" customWidth="1"/>
    <col min="13" max="16384" width="11.33203125" style="44"/>
  </cols>
  <sheetData>
    <row r="1" spans="1:12" ht="35" customHeight="1">
      <c r="A1" s="48" t="s">
        <v>3126</v>
      </c>
      <c r="B1" s="49" t="s">
        <v>3127</v>
      </c>
      <c r="C1" s="49" t="s">
        <v>3128</v>
      </c>
      <c r="D1" s="49" t="s">
        <v>3129</v>
      </c>
      <c r="E1" s="49" t="s">
        <v>3130</v>
      </c>
      <c r="F1" s="49" t="s">
        <v>3131</v>
      </c>
      <c r="G1" s="49" t="s">
        <v>3132</v>
      </c>
      <c r="H1" s="49" t="s">
        <v>3133</v>
      </c>
      <c r="I1" s="49" t="s">
        <v>3134</v>
      </c>
      <c r="J1" s="49" t="s">
        <v>3135</v>
      </c>
      <c r="K1" s="49" t="s">
        <v>3136</v>
      </c>
      <c r="L1" s="49" t="s">
        <v>3137</v>
      </c>
    </row>
    <row r="2" spans="1:12" ht="98.25" customHeight="1">
      <c r="A2" s="46" t="s">
        <v>3138</v>
      </c>
      <c r="B2" s="42" t="s">
        <v>3139</v>
      </c>
      <c r="C2" s="43">
        <f>COUNTIF(models_list_studies!B:B,"*LEAP*")</f>
        <v>13</v>
      </c>
      <c r="D2" s="43" t="s">
        <v>3140</v>
      </c>
      <c r="E2" s="43" t="s">
        <v>3141</v>
      </c>
      <c r="F2" s="43" t="s">
        <v>3142</v>
      </c>
      <c r="G2" s="43" t="s">
        <v>3143</v>
      </c>
      <c r="H2" s="43" t="s">
        <v>3144</v>
      </c>
      <c r="I2" s="43" t="s">
        <v>3145</v>
      </c>
      <c r="J2" s="43" t="s">
        <v>3146</v>
      </c>
      <c r="K2" s="44" t="s">
        <v>3147</v>
      </c>
      <c r="L2" s="44" t="s">
        <v>3148</v>
      </c>
    </row>
    <row r="3" spans="1:12" ht="87" customHeight="1">
      <c r="A3" s="46" t="s">
        <v>269</v>
      </c>
      <c r="B3" s="42" t="s">
        <v>3149</v>
      </c>
      <c r="C3" s="43">
        <f>COUNTIF(models_list_studies!B:B,"*OSeMOSYS*")</f>
        <v>17</v>
      </c>
      <c r="D3" s="43" t="s">
        <v>3150</v>
      </c>
      <c r="E3" s="43" t="s">
        <v>3141</v>
      </c>
      <c r="F3" s="43" t="s">
        <v>3151</v>
      </c>
      <c r="G3" s="43" t="s">
        <v>3144</v>
      </c>
      <c r="H3" s="43" t="s">
        <v>3152</v>
      </c>
      <c r="I3" s="43" t="s">
        <v>3153</v>
      </c>
      <c r="J3" s="43" t="s">
        <v>3154</v>
      </c>
      <c r="K3" s="43" t="s">
        <v>3155</v>
      </c>
      <c r="L3" s="43" t="s">
        <v>3156</v>
      </c>
    </row>
    <row r="4" spans="1:12" ht="102" customHeight="1">
      <c r="A4" s="46" t="s">
        <v>3157</v>
      </c>
      <c r="B4" s="42" t="s">
        <v>3158</v>
      </c>
      <c r="C4" s="43">
        <f>COUNTIF(models_list_studies!B:B,"*TIMES*")+COUNTIF(models_list_studies!B:B,"*MARKAL*")</f>
        <v>7</v>
      </c>
      <c r="D4" s="43" t="s">
        <v>3159</v>
      </c>
      <c r="E4" s="52" t="s">
        <v>3141</v>
      </c>
      <c r="F4" s="43" t="s">
        <v>3160</v>
      </c>
      <c r="G4" s="43" t="s">
        <v>3144</v>
      </c>
      <c r="H4" s="43" t="s">
        <v>3144</v>
      </c>
      <c r="I4" s="43" t="s">
        <v>3161</v>
      </c>
      <c r="J4" s="43" t="s">
        <v>3162</v>
      </c>
      <c r="K4" s="43" t="s">
        <v>3147</v>
      </c>
      <c r="L4" s="43" t="s">
        <v>3163</v>
      </c>
    </row>
    <row r="5" spans="1:12" ht="95.25" customHeight="1">
      <c r="A5" s="46" t="s">
        <v>374</v>
      </c>
      <c r="B5" s="42" t="s">
        <v>3164</v>
      </c>
      <c r="C5" s="43">
        <f>COUNTIF(models_list_studies!B:B,"*MESSAGE*")</f>
        <v>5</v>
      </c>
      <c r="D5" s="43" t="s">
        <v>3165</v>
      </c>
      <c r="E5" s="43" t="s">
        <v>3141</v>
      </c>
      <c r="F5" s="43" t="s">
        <v>3166</v>
      </c>
      <c r="G5" s="43" t="s">
        <v>3144</v>
      </c>
      <c r="H5" s="43" t="s">
        <v>3152</v>
      </c>
      <c r="I5" s="43" t="s">
        <v>3167</v>
      </c>
      <c r="J5" s="43" t="s">
        <v>3168</v>
      </c>
      <c r="K5" s="43" t="s">
        <v>3155</v>
      </c>
      <c r="L5" s="43" t="s">
        <v>3169</v>
      </c>
    </row>
    <row r="6" spans="1:12" ht="87.75" customHeight="1">
      <c r="A6" s="46" t="s">
        <v>2430</v>
      </c>
      <c r="B6" s="42" t="s">
        <v>3170</v>
      </c>
      <c r="C6" s="43">
        <f>COUNTIF(models_list_studies!B:B,"*SPLAT*")</f>
        <v>2</v>
      </c>
      <c r="D6" s="43" t="s">
        <v>3171</v>
      </c>
      <c r="E6" s="43" t="s">
        <v>3141</v>
      </c>
      <c r="F6" s="43" t="s">
        <v>3172</v>
      </c>
      <c r="G6" s="43" t="s">
        <v>3144</v>
      </c>
      <c r="H6" s="43" t="s">
        <v>3152</v>
      </c>
      <c r="I6" s="43" t="s">
        <v>3173</v>
      </c>
      <c r="J6" s="43" t="s">
        <v>3174</v>
      </c>
      <c r="K6" s="43" t="s">
        <v>3147</v>
      </c>
      <c r="L6" s="43" t="s">
        <v>3175</v>
      </c>
    </row>
    <row r="7" spans="1:12" ht="58.5" customHeight="1">
      <c r="A7" s="47" t="s">
        <v>3176</v>
      </c>
      <c r="B7" s="42" t="s">
        <v>3177</v>
      </c>
      <c r="C7" s="43">
        <f>COUNTIF(models_list_studies!B:B,"*PyPSA*")</f>
        <v>2</v>
      </c>
      <c r="D7" s="43" t="s">
        <v>3178</v>
      </c>
      <c r="E7" s="43" t="s">
        <v>3141</v>
      </c>
      <c r="F7" s="43" t="s">
        <v>3151</v>
      </c>
      <c r="G7" s="43" t="s">
        <v>3144</v>
      </c>
      <c r="H7" s="43" t="s">
        <v>3144</v>
      </c>
      <c r="I7" s="43" t="s">
        <v>3179</v>
      </c>
      <c r="J7" s="43" t="s">
        <v>3154</v>
      </c>
      <c r="K7" s="43" t="s">
        <v>3155</v>
      </c>
      <c r="L7" s="43" t="s">
        <v>3180</v>
      </c>
    </row>
    <row r="8" spans="1:12" ht="54.75" customHeight="1">
      <c r="A8" s="47" t="s">
        <v>2215</v>
      </c>
      <c r="B8" s="42" t="s">
        <v>3181</v>
      </c>
      <c r="C8" s="43">
        <f>COUNTIF(models_list_studies!B:B,"*Calliope*")</f>
        <v>1</v>
      </c>
      <c r="D8" s="43" t="s">
        <v>3182</v>
      </c>
      <c r="E8" s="43" t="s">
        <v>3141</v>
      </c>
      <c r="F8" s="43" t="s">
        <v>3151</v>
      </c>
      <c r="G8" s="43" t="s">
        <v>3183</v>
      </c>
      <c r="H8" s="43" t="s">
        <v>3144</v>
      </c>
      <c r="I8" s="43" t="s">
        <v>3184</v>
      </c>
      <c r="J8" s="43" t="s">
        <v>3154</v>
      </c>
      <c r="K8" s="43" t="s">
        <v>3155</v>
      </c>
      <c r="L8" s="43" t="s">
        <v>3185</v>
      </c>
    </row>
    <row r="9" spans="1:12" ht="32">
      <c r="A9" s="47" t="s">
        <v>3186</v>
      </c>
      <c r="B9" s="42" t="s">
        <v>3187</v>
      </c>
      <c r="C9" s="43">
        <f>COUNTIF(models_list_studies!B:B,"*ONSSET*")</f>
        <v>6</v>
      </c>
      <c r="D9" s="43" t="s">
        <v>3188</v>
      </c>
      <c r="E9" s="43" t="s">
        <v>3141</v>
      </c>
      <c r="F9" s="43" t="s">
        <v>3151</v>
      </c>
      <c r="G9" s="43" t="s">
        <v>3143</v>
      </c>
      <c r="H9" s="43" t="s">
        <v>3152</v>
      </c>
      <c r="I9" s="43" t="s">
        <v>3189</v>
      </c>
      <c r="J9" s="43" t="s">
        <v>3154</v>
      </c>
      <c r="K9" s="43" t="s">
        <v>3155</v>
      </c>
      <c r="L9" s="43" t="s">
        <v>3190</v>
      </c>
    </row>
    <row r="10" spans="1:12" ht="55.5" customHeight="1">
      <c r="A10" s="46" t="s">
        <v>2213</v>
      </c>
      <c r="B10" s="42" t="s">
        <v>3191</v>
      </c>
      <c r="C10" s="43">
        <f>COUNTIF(models_list_studies!B:B,"*Balmorel*")</f>
        <v>1</v>
      </c>
      <c r="D10" s="43" t="s">
        <v>3192</v>
      </c>
      <c r="E10" s="43" t="s">
        <v>3141</v>
      </c>
      <c r="F10" s="43" t="s">
        <v>3151</v>
      </c>
      <c r="G10" s="43" t="s">
        <v>3144</v>
      </c>
      <c r="H10" s="43" t="s">
        <v>3152</v>
      </c>
      <c r="I10" s="43" t="s">
        <v>3193</v>
      </c>
      <c r="J10" s="43" t="s">
        <v>3194</v>
      </c>
      <c r="K10" s="43" t="s">
        <v>3155</v>
      </c>
      <c r="L10" s="43" t="s">
        <v>3195</v>
      </c>
    </row>
    <row r="11" spans="1:12" ht="39.75" customHeight="1">
      <c r="A11" s="46" t="s">
        <v>1756</v>
      </c>
      <c r="B11" s="43" t="s">
        <v>3196</v>
      </c>
      <c r="C11" s="43">
        <f>COUNTIF(models_list_studies!B:B,"*PLEXOS*")</f>
        <v>2</v>
      </c>
      <c r="D11" s="43" t="s">
        <v>3197</v>
      </c>
      <c r="E11" s="43" t="s">
        <v>3141</v>
      </c>
      <c r="F11" s="43" t="s">
        <v>3198</v>
      </c>
      <c r="G11" s="43" t="s">
        <v>3144</v>
      </c>
      <c r="H11" s="43" t="s">
        <v>3144</v>
      </c>
      <c r="I11" s="43" t="s">
        <v>3199</v>
      </c>
      <c r="J11" s="43" t="s">
        <v>3200</v>
      </c>
      <c r="K11" s="43" t="s">
        <v>3147</v>
      </c>
      <c r="L11" s="43" t="s">
        <v>3148</v>
      </c>
    </row>
    <row r="12" spans="1:12" ht="16">
      <c r="A12" s="47" t="s">
        <v>3201</v>
      </c>
      <c r="B12" s="43" t="s">
        <v>3202</v>
      </c>
      <c r="C12" s="43">
        <f>COUNTIF(models_list_studies!B:B,"*HOMER*")+COUNTIF(models_list_studies!B:B,"*Homer*")</f>
        <v>4</v>
      </c>
      <c r="D12" s="43" t="s">
        <v>3203</v>
      </c>
      <c r="E12" s="43" t="s">
        <v>3141</v>
      </c>
      <c r="F12" s="43" t="s">
        <v>3198</v>
      </c>
      <c r="G12" s="43" t="s">
        <v>3143</v>
      </c>
      <c r="H12" s="43" t="s">
        <v>3144</v>
      </c>
      <c r="I12" s="43" t="s">
        <v>3204</v>
      </c>
      <c r="J12" s="43" t="s">
        <v>3205</v>
      </c>
      <c r="K12" s="43" t="s">
        <v>3147</v>
      </c>
      <c r="L12" s="43" t="s">
        <v>3148</v>
      </c>
    </row>
    <row r="13" spans="1:12" ht="32">
      <c r="A13" s="47" t="s">
        <v>1628</v>
      </c>
      <c r="B13" s="42" t="s">
        <v>3206</v>
      </c>
      <c r="C13" s="43">
        <f>COUNTIF(models_list_studies!B:B,"*Vensim*")</f>
        <v>1</v>
      </c>
      <c r="D13" s="43" t="s">
        <v>3207</v>
      </c>
      <c r="E13" s="43" t="s">
        <v>3141</v>
      </c>
      <c r="F13" s="43" t="s">
        <v>3198</v>
      </c>
      <c r="G13" s="43" t="s">
        <v>3143</v>
      </c>
      <c r="H13" s="43" t="s">
        <v>3144</v>
      </c>
      <c r="I13" s="43" t="s">
        <v>3208</v>
      </c>
      <c r="J13" s="43" t="s">
        <v>3209</v>
      </c>
      <c r="K13" s="43" t="s">
        <v>3210</v>
      </c>
      <c r="L13" s="43" t="s">
        <v>3211</v>
      </c>
    </row>
    <row r="14" spans="1:12" ht="50.25" customHeight="1">
      <c r="A14" s="47" t="s">
        <v>2457</v>
      </c>
      <c r="B14" s="43" t="s">
        <v>3212</v>
      </c>
      <c r="C14" s="43">
        <f>COUNTIF(models_list_studies!B:B,"*FlexTool*")+COUNTIF(models_list_studies!B:B,"*Flextool*")</f>
        <v>6</v>
      </c>
      <c r="D14" s="43" t="s">
        <v>3171</v>
      </c>
      <c r="E14" s="43" t="s">
        <v>3141</v>
      </c>
      <c r="F14" s="43" t="s">
        <v>3172</v>
      </c>
      <c r="G14" s="43" t="s">
        <v>3143</v>
      </c>
      <c r="H14" s="43" t="s">
        <v>3152</v>
      </c>
      <c r="I14" s="43" t="s">
        <v>3213</v>
      </c>
      <c r="J14" s="43" t="s">
        <v>3174</v>
      </c>
      <c r="K14" s="43" t="s">
        <v>3147</v>
      </c>
      <c r="L14" s="43" t="s">
        <v>3214</v>
      </c>
    </row>
    <row r="15" spans="1:12" ht="16">
      <c r="A15" s="46" t="s">
        <v>2227</v>
      </c>
      <c r="B15" s="43" t="s">
        <v>3215</v>
      </c>
      <c r="C15" s="43">
        <f>COUNTIF(models_list_studies!B:B,"*MAED*")</f>
        <v>1</v>
      </c>
      <c r="D15" s="43" t="s">
        <v>3165</v>
      </c>
      <c r="E15" s="43" t="s">
        <v>3141</v>
      </c>
      <c r="F15" s="43" t="s">
        <v>3166</v>
      </c>
      <c r="G15" s="43" t="s">
        <v>3143</v>
      </c>
      <c r="H15" s="43" t="s">
        <v>3152</v>
      </c>
      <c r="I15" s="43" t="s">
        <v>3216</v>
      </c>
      <c r="J15" s="43" t="s">
        <v>3217</v>
      </c>
      <c r="K15" s="43" t="s">
        <v>3147</v>
      </c>
      <c r="L15" s="43" t="s">
        <v>3148</v>
      </c>
    </row>
    <row r="16" spans="1:12" ht="32">
      <c r="A16" s="46" t="s">
        <v>721</v>
      </c>
      <c r="B16" s="43" t="s">
        <v>3218</v>
      </c>
      <c r="C16" s="43">
        <f>COUNTIF(models_list_studies!B:B,"*EnergyPLAN*")</f>
        <v>1</v>
      </c>
      <c r="D16" s="43" t="s">
        <v>3219</v>
      </c>
      <c r="E16" s="43" t="s">
        <v>3141</v>
      </c>
      <c r="F16" s="43" t="s">
        <v>3220</v>
      </c>
      <c r="G16" s="43" t="s">
        <v>3143</v>
      </c>
      <c r="H16" s="43" t="s">
        <v>3144</v>
      </c>
      <c r="I16" s="43" t="s">
        <v>3221</v>
      </c>
      <c r="J16" s="43" t="s">
        <v>3222</v>
      </c>
      <c r="K16" s="43" t="s">
        <v>3147</v>
      </c>
      <c r="L16" s="43" t="s">
        <v>3148</v>
      </c>
    </row>
    <row r="17" spans="1:12" ht="16">
      <c r="A17" s="46" t="s">
        <v>2234</v>
      </c>
      <c r="B17" s="43" t="s">
        <v>3223</v>
      </c>
      <c r="C17" s="43">
        <f>COUNTIF(models_list_studies!B:B,"*QGIS*")</f>
        <v>1</v>
      </c>
      <c r="D17" s="43" t="s">
        <v>3224</v>
      </c>
      <c r="E17" s="43" t="s">
        <v>3141</v>
      </c>
      <c r="F17" s="43" t="s">
        <v>3151</v>
      </c>
      <c r="G17" s="43" t="s">
        <v>3183</v>
      </c>
      <c r="H17" s="43" t="s">
        <v>3144</v>
      </c>
      <c r="I17" s="43" t="s">
        <v>3225</v>
      </c>
      <c r="J17" s="43" t="s">
        <v>3154</v>
      </c>
      <c r="K17" s="43" t="s">
        <v>3155</v>
      </c>
      <c r="L17" s="43" t="s">
        <v>3226</v>
      </c>
    </row>
    <row r="18" spans="1:12" ht="16">
      <c r="A18" s="46" t="s">
        <v>1153</v>
      </c>
      <c r="B18" s="43" t="s">
        <v>3223</v>
      </c>
      <c r="C18" s="43">
        <f>COUNTIF(models_list_studies!B:B,"*ArcGIS*")</f>
        <v>0</v>
      </c>
      <c r="D18" s="43" t="s">
        <v>3227</v>
      </c>
      <c r="E18" s="43" t="s">
        <v>3141</v>
      </c>
      <c r="F18" s="43" t="s">
        <v>3198</v>
      </c>
      <c r="G18" s="43" t="s">
        <v>3144</v>
      </c>
      <c r="H18" s="43" t="s">
        <v>3144</v>
      </c>
      <c r="I18" s="43" t="s">
        <v>3228</v>
      </c>
      <c r="J18" s="43" t="s">
        <v>3229</v>
      </c>
      <c r="K18" s="43" t="s">
        <v>3147</v>
      </c>
      <c r="L18" s="43" t="s">
        <v>3230</v>
      </c>
    </row>
    <row r="19" spans="1:12" ht="16">
      <c r="A19" s="46" t="s">
        <v>2468</v>
      </c>
      <c r="B19" s="43" t="s">
        <v>3231</v>
      </c>
      <c r="C19" s="43">
        <f>COUNTIF(models_list_studies!B:B,"*CLEW*")</f>
        <v>1</v>
      </c>
      <c r="D19" s="43" t="s">
        <v>3232</v>
      </c>
      <c r="E19" s="43" t="s">
        <v>3141</v>
      </c>
      <c r="F19" s="43" t="s">
        <v>3151</v>
      </c>
      <c r="G19" s="43" t="s">
        <v>3144</v>
      </c>
      <c r="H19" s="43" t="s">
        <v>3152</v>
      </c>
      <c r="I19" s="43" t="s">
        <v>3233</v>
      </c>
      <c r="J19" s="43" t="s">
        <v>3154</v>
      </c>
      <c r="K19" s="43" t="s">
        <v>3155</v>
      </c>
      <c r="L19" s="43" t="s">
        <v>3234</v>
      </c>
    </row>
    <row r="20" spans="1:12" ht="16">
      <c r="A20" s="46" t="s">
        <v>2472</v>
      </c>
      <c r="B20" s="43" t="s">
        <v>3235</v>
      </c>
      <c r="C20" s="43">
        <f>COUNTIF(models_list_studies!B:B,"*WASP*")</f>
        <v>0</v>
      </c>
      <c r="D20" s="43" t="s">
        <v>3165</v>
      </c>
      <c r="E20" s="43" t="s">
        <v>3141</v>
      </c>
      <c r="F20" s="43" t="s">
        <v>3166</v>
      </c>
      <c r="G20" s="43" t="s">
        <v>3144</v>
      </c>
      <c r="H20" s="43" t="s">
        <v>3236</v>
      </c>
      <c r="I20" s="43" t="s">
        <v>3237</v>
      </c>
      <c r="J20" s="43" t="s">
        <v>3217</v>
      </c>
      <c r="K20" s="43" t="s">
        <v>3147</v>
      </c>
      <c r="L20" s="43" t="s">
        <v>3148</v>
      </c>
    </row>
    <row r="21" spans="1:12" ht="16">
      <c r="A21" s="46" t="s">
        <v>2229</v>
      </c>
      <c r="B21" s="43" t="s">
        <v>3238</v>
      </c>
      <c r="C21" s="43">
        <f>COUNTIF(models_list_studies!B:B,"*NEMO*")</f>
        <v>1</v>
      </c>
      <c r="D21" s="43" t="s">
        <v>3239</v>
      </c>
      <c r="E21" s="43" t="s">
        <v>3141</v>
      </c>
      <c r="F21" s="43" t="s">
        <v>3240</v>
      </c>
      <c r="G21" s="43" t="s">
        <v>3144</v>
      </c>
      <c r="H21" s="43" t="s">
        <v>3152</v>
      </c>
      <c r="I21" s="43" t="s">
        <v>3241</v>
      </c>
      <c r="J21" s="43" t="s">
        <v>3154</v>
      </c>
      <c r="K21" s="43" t="s">
        <v>3155</v>
      </c>
      <c r="L21" s="43" t="s">
        <v>3242</v>
      </c>
    </row>
    <row r="22" spans="1:12" ht="32">
      <c r="A22" s="46" t="s">
        <v>2237</v>
      </c>
      <c r="B22" s="43" t="s">
        <v>3243</v>
      </c>
      <c r="C22" s="43">
        <f>COUNTIF(models_list_studies!B:B,"*WEAP*")</f>
        <v>1</v>
      </c>
      <c r="D22" s="43" t="s">
        <v>3244</v>
      </c>
      <c r="E22" s="43" t="s">
        <v>3141</v>
      </c>
      <c r="F22" s="43" t="s">
        <v>3142</v>
      </c>
      <c r="G22" s="43" t="s">
        <v>3143</v>
      </c>
      <c r="H22" s="43" t="s">
        <v>3144</v>
      </c>
      <c r="I22" s="43" t="s">
        <v>3241</v>
      </c>
      <c r="J22" s="43" t="s">
        <v>3245</v>
      </c>
      <c r="K22" s="43" t="s">
        <v>3147</v>
      </c>
      <c r="L22" s="43" t="s">
        <v>3148</v>
      </c>
    </row>
    <row r="23" spans="1:12" ht="16">
      <c r="A23" s="46" t="s">
        <v>2222</v>
      </c>
      <c r="B23" s="43" t="s">
        <v>3246</v>
      </c>
      <c r="C23" s="43">
        <f>COUNTIF(models_list_studies!B:B,"*Dispa-SET*")</f>
        <v>1</v>
      </c>
      <c r="D23" s="43" t="s">
        <v>3247</v>
      </c>
      <c r="E23" s="43" t="s">
        <v>3141</v>
      </c>
      <c r="F23" s="43" t="s">
        <v>3151</v>
      </c>
      <c r="G23" s="43" t="s">
        <v>3144</v>
      </c>
      <c r="H23" s="43" t="s">
        <v>3152</v>
      </c>
      <c r="I23" s="43" t="s">
        <v>3248</v>
      </c>
      <c r="J23" s="43" t="s">
        <v>3154</v>
      </c>
      <c r="K23" s="43" t="s">
        <v>3155</v>
      </c>
      <c r="L23" s="43" t="s">
        <v>3234</v>
      </c>
    </row>
    <row r="24" spans="1:12" ht="32">
      <c r="A24" s="46" t="s">
        <v>2243</v>
      </c>
      <c r="B24" s="43" t="s">
        <v>3249</v>
      </c>
      <c r="C24" s="43">
        <f>COUNTIF(models_list_studies!B:B,"*NECAL2050*")</f>
        <v>1</v>
      </c>
      <c r="D24" s="43" t="s">
        <v>3250</v>
      </c>
      <c r="E24" s="43" t="s">
        <v>3251</v>
      </c>
      <c r="F24" s="43" t="s">
        <v>3251</v>
      </c>
      <c r="G24" s="43" t="s">
        <v>3252</v>
      </c>
      <c r="H24" s="43" t="s">
        <v>3143</v>
      </c>
      <c r="I24" s="43" t="s">
        <v>3253</v>
      </c>
      <c r="J24" s="43" t="s">
        <v>3254</v>
      </c>
      <c r="K24" s="43" t="s">
        <v>3255</v>
      </c>
      <c r="L24" s="43" t="s">
        <v>3256</v>
      </c>
    </row>
    <row r="25" spans="1:12" ht="16">
      <c r="A25" s="46" t="s">
        <v>2230</v>
      </c>
      <c r="B25" s="43" t="s">
        <v>3257</v>
      </c>
      <c r="C25" s="43">
        <f>COUNTIF(models_list_studies!B:B,"*SWITCH*")</f>
        <v>1</v>
      </c>
      <c r="D25" s="43" t="s">
        <v>3258</v>
      </c>
      <c r="E25" s="43" t="s">
        <v>3141</v>
      </c>
      <c r="F25" s="43" t="s">
        <v>3151</v>
      </c>
      <c r="G25" s="43" t="s">
        <v>3144</v>
      </c>
      <c r="H25" s="43" t="s">
        <v>3152</v>
      </c>
      <c r="I25" s="43" t="s">
        <v>3259</v>
      </c>
      <c r="J25" s="43" t="s">
        <v>3154</v>
      </c>
      <c r="K25" s="43" t="s">
        <v>3155</v>
      </c>
      <c r="L25" s="43" t="s">
        <v>3260</v>
      </c>
    </row>
    <row r="26" spans="1:12" ht="16">
      <c r="A26" s="46" t="s">
        <v>1979</v>
      </c>
      <c r="B26" s="43" t="s">
        <v>3261</v>
      </c>
      <c r="C26" s="43">
        <f>COUNTIF(models_list_studies!B:B,"*SATIM*")</f>
        <v>1</v>
      </c>
      <c r="D26" s="43" t="s">
        <v>3262</v>
      </c>
      <c r="E26" s="43" t="s">
        <v>3251</v>
      </c>
      <c r="F26" s="43" t="s">
        <v>3251</v>
      </c>
      <c r="G26" s="43" t="s">
        <v>3144</v>
      </c>
      <c r="H26" s="43" t="s">
        <v>3143</v>
      </c>
      <c r="I26" s="43" t="s">
        <v>3263</v>
      </c>
      <c r="J26" s="43" t="s">
        <v>3264</v>
      </c>
      <c r="K26" s="43" t="s">
        <v>3147</v>
      </c>
      <c r="L26" s="43" t="s">
        <v>3265</v>
      </c>
    </row>
    <row r="27" spans="1:12" ht="16">
      <c r="A27" s="46" t="s">
        <v>127</v>
      </c>
      <c r="B27" s="43" t="s">
        <v>3266</v>
      </c>
      <c r="C27" s="43">
        <f>COUNTIF(models_list_studies!B:B,"*TEMBA*")</f>
        <v>1</v>
      </c>
      <c r="D27" s="43" t="s">
        <v>3267</v>
      </c>
      <c r="E27" s="43" t="s">
        <v>3141</v>
      </c>
      <c r="F27" s="43" t="s">
        <v>3151</v>
      </c>
      <c r="G27" s="43" t="s">
        <v>3144</v>
      </c>
      <c r="H27" s="43" t="s">
        <v>3143</v>
      </c>
      <c r="I27" s="43" t="s">
        <v>3233</v>
      </c>
      <c r="J27" s="43" t="s">
        <v>3268</v>
      </c>
      <c r="K27" s="43" t="s">
        <v>3155</v>
      </c>
      <c r="L27" s="43" t="s">
        <v>3234</v>
      </c>
    </row>
    <row r="28" spans="1:12" ht="33.75" customHeight="1">
      <c r="A28" s="50" t="s">
        <v>2242</v>
      </c>
      <c r="B28" s="51" t="s">
        <v>3269</v>
      </c>
      <c r="C28" s="51">
        <f>COUNTIF(models_list_studies!B:B,"*SIMPACTS*")</f>
        <v>1</v>
      </c>
      <c r="D28" s="51" t="s">
        <v>3165</v>
      </c>
      <c r="E28" s="51" t="s">
        <v>3141</v>
      </c>
      <c r="F28" s="51" t="s">
        <v>3166</v>
      </c>
      <c r="G28" s="51" t="s">
        <v>3143</v>
      </c>
      <c r="H28" s="51" t="s">
        <v>3143</v>
      </c>
      <c r="I28" s="51" t="s">
        <v>3270</v>
      </c>
      <c r="J28" s="51" t="s">
        <v>3217</v>
      </c>
      <c r="K28" s="51" t="s">
        <v>3147</v>
      </c>
      <c r="L28" s="51" t="s">
        <v>3148</v>
      </c>
    </row>
    <row r="29" spans="1:12" ht="16">
      <c r="A29" s="50" t="s">
        <v>2492</v>
      </c>
      <c r="B29" s="51" t="s">
        <v>3271</v>
      </c>
      <c r="C29" s="51">
        <f>COUNTIF(models_list_studies!B:B,"*CERC*")</f>
        <v>1</v>
      </c>
      <c r="D29" s="51" t="s">
        <v>3272</v>
      </c>
      <c r="E29" s="51" t="s">
        <v>3141</v>
      </c>
      <c r="F29" s="51" t="s">
        <v>3198</v>
      </c>
      <c r="G29" s="51" t="s">
        <v>3183</v>
      </c>
      <c r="H29" s="51" t="s">
        <v>3144</v>
      </c>
      <c r="I29" s="51" t="s">
        <v>3273</v>
      </c>
      <c r="J29" s="51" t="s">
        <v>3274</v>
      </c>
      <c r="K29" s="51" t="s">
        <v>3147</v>
      </c>
      <c r="L29" s="51" t="s">
        <v>3148</v>
      </c>
    </row>
    <row r="30" spans="1:12">
      <c r="A30" s="41"/>
      <c r="B30" s="43"/>
      <c r="C30" s="43"/>
      <c r="D30" s="43"/>
      <c r="E30" s="43"/>
      <c r="F30" s="43"/>
      <c r="G30" s="43"/>
      <c r="H30" s="43"/>
      <c r="I30" s="43"/>
      <c r="J30" s="43"/>
      <c r="K30" s="43"/>
      <c r="L30" s="43"/>
    </row>
    <row r="31" spans="1:12">
      <c r="A31" s="41"/>
      <c r="B31" s="43"/>
      <c r="C31" s="43"/>
      <c r="D31" s="43"/>
      <c r="E31" s="43"/>
      <c r="F31" s="43"/>
      <c r="G31" s="43"/>
      <c r="H31" s="43"/>
      <c r="I31" s="43"/>
      <c r="J31" s="43"/>
      <c r="K31" s="43"/>
      <c r="L31" s="43"/>
    </row>
    <row r="32" spans="1:12">
      <c r="A32" s="41"/>
      <c r="B32" s="43"/>
      <c r="C32" s="43"/>
      <c r="D32" s="43"/>
      <c r="E32" s="43"/>
      <c r="F32" s="43"/>
      <c r="G32" s="43"/>
      <c r="H32" s="43"/>
      <c r="I32" s="43"/>
      <c r="J32" s="43"/>
      <c r="K32" s="43"/>
      <c r="L32" s="43"/>
    </row>
    <row r="33" spans="1:12">
      <c r="A33" s="41"/>
      <c r="B33" s="43"/>
      <c r="C33" s="43"/>
      <c r="D33" s="43"/>
      <c r="E33" s="43"/>
      <c r="F33" s="43"/>
      <c r="G33" s="43"/>
      <c r="H33" s="43"/>
      <c r="I33" s="43"/>
      <c r="J33" s="43"/>
      <c r="K33" s="43"/>
      <c r="L33" s="43"/>
    </row>
    <row r="34" spans="1:12">
      <c r="A34" s="41"/>
      <c r="B34" s="43"/>
      <c r="C34" s="43"/>
      <c r="D34" s="43"/>
      <c r="E34" s="43"/>
      <c r="F34" s="43"/>
      <c r="G34" s="43"/>
      <c r="H34" s="43"/>
      <c r="I34" s="43"/>
      <c r="J34" s="43"/>
      <c r="K34" s="43"/>
      <c r="L34" s="43"/>
    </row>
    <row r="35" spans="1:12">
      <c r="A35" s="41"/>
      <c r="B35" s="43"/>
      <c r="C35" s="43"/>
      <c r="D35" s="43"/>
      <c r="E35" s="43"/>
      <c r="F35" s="43"/>
      <c r="G35" s="43"/>
      <c r="H35" s="43"/>
      <c r="I35" s="43"/>
      <c r="J35" s="43"/>
      <c r="K35" s="43"/>
      <c r="L35" s="43"/>
    </row>
    <row r="36" spans="1:12">
      <c r="A36" s="41"/>
      <c r="B36" s="43"/>
      <c r="C36" s="43"/>
      <c r="D36" s="43"/>
      <c r="E36" s="43"/>
      <c r="F36" s="43"/>
      <c r="G36" s="43"/>
      <c r="H36" s="43"/>
      <c r="I36" s="43"/>
      <c r="J36" s="43"/>
      <c r="K36" s="43"/>
      <c r="L36" s="43"/>
    </row>
    <row r="37" spans="1:12">
      <c r="A37" s="41"/>
      <c r="B37" s="43"/>
      <c r="C37" s="43"/>
      <c r="D37" s="43"/>
      <c r="E37" s="43"/>
      <c r="F37" s="43"/>
      <c r="G37" s="43"/>
      <c r="H37" s="43"/>
      <c r="I37" s="43"/>
      <c r="J37" s="43"/>
      <c r="K37" s="43"/>
      <c r="L37" s="43"/>
    </row>
    <row r="38" spans="1:12">
      <c r="A38" s="41"/>
      <c r="B38" s="43"/>
      <c r="C38" s="43"/>
      <c r="D38" s="43"/>
      <c r="E38" s="43"/>
      <c r="F38" s="43"/>
      <c r="G38" s="43"/>
      <c r="H38" s="43"/>
      <c r="I38" s="43"/>
      <c r="J38" s="43"/>
      <c r="K38" s="43"/>
      <c r="L38" s="43"/>
    </row>
    <row r="39" spans="1:12">
      <c r="A39" s="41"/>
      <c r="B39" s="43"/>
      <c r="C39" s="43"/>
      <c r="D39" s="43"/>
      <c r="E39" s="43"/>
      <c r="F39" s="43"/>
      <c r="G39" s="43"/>
      <c r="H39" s="43"/>
      <c r="I39" s="43"/>
      <c r="J39" s="43"/>
      <c r="K39" s="43"/>
      <c r="L39" s="43"/>
    </row>
    <row r="40" spans="1:12">
      <c r="A40" s="41"/>
      <c r="B40" s="43"/>
      <c r="C40" s="43"/>
      <c r="D40" s="43"/>
      <c r="E40" s="43"/>
      <c r="F40" s="43"/>
      <c r="G40" s="43"/>
      <c r="H40" s="43"/>
      <c r="I40" s="43"/>
      <c r="J40" s="43"/>
      <c r="K40" s="43"/>
      <c r="L40" s="43"/>
    </row>
    <row r="41" spans="1:12">
      <c r="A41" s="45"/>
      <c r="B41" s="43"/>
      <c r="C41" s="43"/>
      <c r="D41" s="43"/>
      <c r="E41" s="43"/>
      <c r="F41" s="43"/>
      <c r="G41" s="43"/>
      <c r="H41" s="43"/>
      <c r="I41" s="43"/>
      <c r="J41" s="43"/>
      <c r="K41" s="43"/>
      <c r="L41" s="43"/>
    </row>
    <row r="42" spans="1:12">
      <c r="A42" s="45"/>
      <c r="B42" s="43"/>
      <c r="C42" s="43"/>
      <c r="D42" s="43"/>
      <c r="E42" s="43"/>
      <c r="F42" s="43"/>
      <c r="G42" s="43"/>
      <c r="H42" s="43"/>
      <c r="I42" s="43"/>
      <c r="J42" s="43"/>
      <c r="K42" s="43"/>
      <c r="L42" s="43"/>
    </row>
    <row r="43" spans="1:12">
      <c r="A43" s="45"/>
      <c r="B43" s="43"/>
      <c r="C43" s="43"/>
      <c r="D43" s="43"/>
      <c r="E43" s="43"/>
      <c r="F43" s="43"/>
      <c r="G43" s="43"/>
      <c r="H43" s="43"/>
      <c r="I43" s="43"/>
      <c r="J43" s="43"/>
      <c r="K43" s="43"/>
      <c r="L43" s="43"/>
    </row>
    <row r="44" spans="1:12">
      <c r="A44" s="41"/>
      <c r="B44" s="43"/>
      <c r="C44" s="43"/>
      <c r="D44" s="43"/>
      <c r="E44" s="43"/>
      <c r="F44" s="43"/>
      <c r="G44" s="43"/>
      <c r="H44" s="43"/>
      <c r="I44" s="43"/>
      <c r="J44" s="43"/>
      <c r="K44" s="43"/>
      <c r="L44" s="43"/>
    </row>
    <row r="45" spans="1:12">
      <c r="A45" s="41"/>
      <c r="B45" s="43"/>
      <c r="C45" s="43"/>
      <c r="D45" s="43"/>
      <c r="E45" s="43"/>
      <c r="F45" s="43"/>
      <c r="G45" s="43"/>
      <c r="H45" s="43"/>
      <c r="I45" s="43"/>
      <c r="J45" s="43"/>
      <c r="K45" s="43"/>
      <c r="L45" s="43"/>
    </row>
    <row r="46" spans="1:12">
      <c r="A46" s="41"/>
      <c r="B46" s="43"/>
      <c r="C46" s="43"/>
      <c r="D46" s="43"/>
      <c r="E46" s="43"/>
      <c r="F46" s="43"/>
      <c r="G46" s="43"/>
      <c r="H46" s="43"/>
      <c r="I46" s="43"/>
      <c r="J46" s="43"/>
      <c r="K46" s="43"/>
      <c r="L46" s="43"/>
    </row>
    <row r="47" spans="1:12">
      <c r="A47" s="41"/>
      <c r="B47" s="43"/>
      <c r="C47" s="43"/>
      <c r="D47" s="43"/>
      <c r="E47" s="43"/>
      <c r="F47" s="43"/>
      <c r="G47" s="43"/>
      <c r="H47" s="43"/>
      <c r="I47" s="43"/>
      <c r="J47" s="43"/>
      <c r="K47" s="43"/>
      <c r="L47" s="43"/>
    </row>
    <row r="48" spans="1:12">
      <c r="A48" s="41"/>
      <c r="B48" s="43"/>
      <c r="C48" s="43"/>
      <c r="D48" s="43"/>
      <c r="E48" s="43"/>
      <c r="F48" s="43"/>
      <c r="G48" s="43"/>
      <c r="H48" s="43"/>
      <c r="I48" s="43"/>
      <c r="J48" s="43"/>
      <c r="K48" s="43"/>
      <c r="L48" s="43"/>
    </row>
    <row r="49" spans="1:12">
      <c r="A49" s="41"/>
      <c r="B49" s="43"/>
      <c r="C49" s="43"/>
      <c r="D49" s="43"/>
      <c r="E49" s="43"/>
      <c r="F49" s="43"/>
      <c r="G49" s="43"/>
      <c r="H49" s="43"/>
      <c r="I49" s="43"/>
      <c r="J49" s="43"/>
      <c r="K49" s="43"/>
      <c r="L49" s="43"/>
    </row>
    <row r="50" spans="1:12">
      <c r="A50" s="41"/>
      <c r="B50" s="43"/>
      <c r="C50" s="43"/>
      <c r="D50" s="43"/>
      <c r="E50" s="43"/>
      <c r="F50" s="43"/>
      <c r="G50" s="43"/>
      <c r="H50" s="43"/>
      <c r="I50" s="43"/>
      <c r="J50" s="43"/>
      <c r="K50" s="43"/>
      <c r="L50" s="43"/>
    </row>
    <row r="51" spans="1:12">
      <c r="A51" s="41"/>
      <c r="B51" s="43"/>
      <c r="C51" s="43"/>
      <c r="D51" s="43"/>
      <c r="E51" s="43"/>
      <c r="F51" s="43"/>
      <c r="G51" s="43"/>
      <c r="H51" s="43"/>
      <c r="I51" s="43"/>
      <c r="J51" s="43"/>
      <c r="K51" s="43"/>
      <c r="L51" s="43"/>
    </row>
    <row r="52" spans="1:12">
      <c r="A52" s="41"/>
      <c r="B52" s="43"/>
      <c r="C52" s="43"/>
      <c r="D52" s="43"/>
      <c r="E52" s="43"/>
      <c r="F52" s="43"/>
      <c r="G52" s="43"/>
      <c r="H52" s="43"/>
      <c r="I52" s="43"/>
      <c r="J52" s="43"/>
      <c r="K52" s="43"/>
      <c r="L52" s="43"/>
    </row>
    <row r="53" spans="1:12">
      <c r="A53" s="41"/>
      <c r="B53" s="43"/>
      <c r="C53" s="43"/>
      <c r="D53" s="43"/>
      <c r="E53" s="43"/>
      <c r="F53" s="43"/>
      <c r="G53" s="43"/>
      <c r="H53" s="43"/>
      <c r="I53" s="43"/>
      <c r="J53" s="43"/>
      <c r="K53" s="43"/>
      <c r="L53" s="43"/>
    </row>
    <row r="54" spans="1:12">
      <c r="A54" s="41"/>
      <c r="B54" s="43"/>
      <c r="C54" s="43"/>
      <c r="D54" s="43"/>
      <c r="E54" s="43"/>
      <c r="F54" s="43"/>
      <c r="G54" s="43"/>
      <c r="H54" s="43"/>
      <c r="I54" s="43"/>
      <c r="J54" s="43"/>
      <c r="K54" s="43"/>
      <c r="L54" s="43"/>
    </row>
    <row r="55" spans="1:12">
      <c r="A55" s="41"/>
      <c r="B55" s="43"/>
      <c r="C55" s="43"/>
      <c r="D55" s="43"/>
      <c r="E55" s="43"/>
      <c r="F55" s="43"/>
      <c r="G55" s="43"/>
      <c r="H55" s="43"/>
      <c r="I55" s="43"/>
      <c r="J55" s="43"/>
      <c r="K55" s="43"/>
      <c r="L55" s="43"/>
    </row>
    <row r="56" spans="1:12">
      <c r="A56" s="41"/>
      <c r="B56" s="43"/>
      <c r="C56" s="43"/>
      <c r="D56" s="43"/>
      <c r="E56" s="43"/>
      <c r="F56" s="43"/>
      <c r="G56" s="43"/>
      <c r="H56" s="43"/>
      <c r="I56" s="43"/>
      <c r="J56" s="43"/>
      <c r="K56" s="43"/>
      <c r="L56" s="43"/>
    </row>
    <row r="57" spans="1:12">
      <c r="A57" s="41"/>
      <c r="B57" s="43"/>
      <c r="C57" s="43"/>
      <c r="D57" s="43"/>
      <c r="E57" s="43"/>
      <c r="F57" s="43"/>
      <c r="G57" s="43"/>
      <c r="H57" s="43"/>
      <c r="I57" s="43"/>
      <c r="J57" s="43"/>
      <c r="K57" s="43"/>
      <c r="L57" s="43"/>
    </row>
    <row r="58" spans="1:12">
      <c r="A58" s="41"/>
      <c r="B58" s="43"/>
      <c r="C58" s="43"/>
      <c r="D58" s="43"/>
      <c r="E58" s="43"/>
      <c r="F58" s="43"/>
      <c r="G58" s="43"/>
      <c r="H58" s="43"/>
      <c r="I58" s="43"/>
      <c r="J58" s="43"/>
      <c r="K58" s="43"/>
      <c r="L58" s="43"/>
    </row>
    <row r="59" spans="1:12">
      <c r="A59" s="41"/>
      <c r="B59" s="43"/>
      <c r="C59" s="43"/>
      <c r="D59" s="43"/>
      <c r="E59" s="43"/>
      <c r="F59" s="43"/>
      <c r="G59" s="43"/>
      <c r="H59" s="43"/>
      <c r="I59" s="43"/>
      <c r="J59" s="43"/>
      <c r="K59" s="43"/>
      <c r="L59" s="43"/>
    </row>
    <row r="60" spans="1:12">
      <c r="A60" s="41"/>
      <c r="B60" s="43"/>
      <c r="C60" s="43"/>
      <c r="D60" s="43"/>
      <c r="E60" s="43"/>
      <c r="F60" s="43"/>
      <c r="G60" s="43"/>
      <c r="H60" s="43"/>
      <c r="I60" s="43"/>
      <c r="J60" s="43"/>
      <c r="K60" s="43"/>
      <c r="L60" s="43"/>
    </row>
    <row r="61" spans="1:12">
      <c r="A61" s="41"/>
      <c r="B61" s="43"/>
      <c r="C61" s="43"/>
      <c r="D61" s="43"/>
      <c r="E61" s="43"/>
      <c r="F61" s="43"/>
      <c r="G61" s="43"/>
      <c r="H61" s="43"/>
      <c r="I61" s="43"/>
      <c r="J61" s="43"/>
      <c r="K61" s="43"/>
      <c r="L61" s="43"/>
    </row>
    <row r="62" spans="1:12">
      <c r="A62" s="41"/>
      <c r="B62" s="43"/>
      <c r="C62" s="43"/>
      <c r="D62" s="43"/>
      <c r="E62" s="43"/>
      <c r="F62" s="43"/>
      <c r="G62" s="43"/>
      <c r="H62" s="43"/>
      <c r="I62" s="43"/>
      <c r="J62" s="43"/>
      <c r="K62" s="43"/>
      <c r="L62" s="43"/>
    </row>
    <row r="63" spans="1:12">
      <c r="A63" s="41"/>
      <c r="B63" s="43"/>
      <c r="C63" s="43"/>
      <c r="D63" s="43"/>
      <c r="E63" s="43"/>
      <c r="F63" s="43"/>
      <c r="G63" s="43"/>
      <c r="H63" s="43"/>
      <c r="I63" s="43"/>
      <c r="J63" s="43"/>
      <c r="K63" s="43"/>
      <c r="L63" s="43"/>
    </row>
    <row r="64" spans="1:12">
      <c r="A64" s="41"/>
      <c r="B64" s="43"/>
      <c r="C64" s="43"/>
      <c r="D64" s="43"/>
      <c r="E64" s="43"/>
      <c r="F64" s="43"/>
      <c r="G64" s="43"/>
      <c r="H64" s="43"/>
      <c r="I64" s="43"/>
      <c r="J64" s="43"/>
      <c r="K64" s="43"/>
      <c r="L64" s="43"/>
    </row>
    <row r="65" spans="1:12">
      <c r="A65" s="41"/>
      <c r="B65" s="43"/>
      <c r="C65" s="43"/>
      <c r="D65" s="43"/>
      <c r="E65" s="43"/>
      <c r="F65" s="43"/>
      <c r="G65" s="43"/>
      <c r="H65" s="43"/>
      <c r="I65" s="43"/>
      <c r="J65" s="43"/>
      <c r="K65" s="43"/>
      <c r="L65" s="43"/>
    </row>
    <row r="66" spans="1:12">
      <c r="A66" s="41"/>
      <c r="B66" s="43"/>
      <c r="C66" s="43"/>
      <c r="D66" s="43"/>
      <c r="E66" s="43"/>
      <c r="F66" s="43"/>
      <c r="G66" s="43"/>
      <c r="H66" s="43"/>
      <c r="I66" s="43"/>
      <c r="J66" s="43"/>
      <c r="K66" s="43"/>
      <c r="L66" s="43"/>
    </row>
    <row r="67" spans="1:12">
      <c r="A67" s="41"/>
      <c r="B67" s="43"/>
      <c r="C67" s="43"/>
      <c r="D67" s="43"/>
      <c r="E67" s="43"/>
      <c r="F67" s="43"/>
      <c r="G67" s="43"/>
      <c r="H67" s="43"/>
      <c r="I67" s="43"/>
      <c r="J67" s="43"/>
      <c r="K67" s="43"/>
      <c r="L67" s="43"/>
    </row>
    <row r="68" spans="1:12">
      <c r="A68" s="41"/>
      <c r="B68" s="43"/>
      <c r="C68" s="43"/>
      <c r="D68" s="43"/>
      <c r="E68" s="43"/>
      <c r="F68" s="43"/>
      <c r="G68" s="43"/>
      <c r="H68" s="43"/>
      <c r="I68" s="43"/>
      <c r="J68" s="43"/>
      <c r="K68" s="43"/>
      <c r="L68" s="43"/>
    </row>
    <row r="69" spans="1:12">
      <c r="A69" s="41"/>
      <c r="B69" s="43"/>
      <c r="C69" s="43"/>
      <c r="D69" s="43"/>
      <c r="E69" s="43"/>
      <c r="F69" s="43"/>
      <c r="G69" s="43"/>
      <c r="H69" s="43"/>
      <c r="I69" s="43"/>
      <c r="J69" s="43"/>
      <c r="K69" s="43"/>
      <c r="L69" s="43"/>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1">
    <tabColor rgb="FF00B0F0"/>
  </sheetPr>
  <dimension ref="A1:AM69"/>
  <sheetViews>
    <sheetView topLeftCell="A37" zoomScale="70" zoomScaleNormal="70" workbookViewId="0">
      <pane xSplit="1" topLeftCell="B1" activePane="topRight" state="frozen"/>
      <selection pane="topRight" activeCell="B39" sqref="B39"/>
    </sheetView>
  </sheetViews>
  <sheetFormatPr baseColWidth="10" defaultColWidth="9" defaultRowHeight="15" customHeight="1"/>
  <cols>
    <col min="1" max="1" width="47.6640625" style="4" customWidth="1"/>
    <col min="2" max="2" width="53.83203125" style="4" customWidth="1"/>
    <col min="3" max="3" width="101.6640625" style="4" customWidth="1"/>
    <col min="4" max="4" width="74.1640625" style="4" customWidth="1"/>
    <col min="5" max="5" width="36.33203125" style="4" customWidth="1"/>
    <col min="6" max="6" width="36.33203125" style="4" hidden="1" customWidth="1"/>
    <col min="7" max="7" width="67.33203125" style="4" customWidth="1"/>
    <col min="8" max="8" width="35" style="4" customWidth="1"/>
    <col min="9" max="9" width="37.1640625" style="4" customWidth="1"/>
    <col min="10" max="10" width="15.33203125" style="4" customWidth="1"/>
    <col min="11" max="11" width="28.1640625" style="4" customWidth="1"/>
    <col min="12" max="12" width="32.33203125" style="4" customWidth="1"/>
    <col min="13" max="13" width="24.33203125" style="4" customWidth="1"/>
    <col min="14" max="14" width="29.6640625" style="4" customWidth="1"/>
    <col min="15" max="15" width="22.6640625" style="4" customWidth="1"/>
    <col min="16" max="16" width="18.33203125" style="4" customWidth="1"/>
    <col min="17" max="17" width="49.33203125" style="4" customWidth="1"/>
    <col min="18" max="18" width="50.6640625" style="4" customWidth="1"/>
    <col min="19" max="19" width="96.6640625" style="4" customWidth="1"/>
    <col min="20" max="20" width="47.33203125" style="4" customWidth="1"/>
    <col min="21" max="21" width="82.33203125" style="4" customWidth="1"/>
    <col min="22" max="22" width="60.33203125" style="4" customWidth="1"/>
    <col min="23" max="23" width="57.83203125" style="4" customWidth="1"/>
    <col min="24" max="25" width="86.83203125" style="4" customWidth="1"/>
    <col min="26" max="26" width="54.83203125" style="4" customWidth="1"/>
    <col min="27" max="27" width="62.33203125" style="4" customWidth="1"/>
    <col min="28" max="28" width="73.6640625" style="4" customWidth="1"/>
    <col min="29" max="29" width="94.83203125" style="4" customWidth="1"/>
    <col min="30" max="30" width="51.33203125" style="4" customWidth="1"/>
    <col min="31" max="31" width="87.6640625" style="4" customWidth="1"/>
    <col min="32" max="32" width="9" style="4"/>
    <col min="33" max="33" width="15.6640625" style="4" customWidth="1"/>
    <col min="34" max="16384" width="9" style="4"/>
  </cols>
  <sheetData>
    <row r="1" spans="1:30" s="31" customFormat="1" ht="56.25" customHeight="1">
      <c r="A1" s="29" t="s">
        <v>3275</v>
      </c>
      <c r="B1" s="30" t="s">
        <v>3276</v>
      </c>
      <c r="C1" s="30" t="s">
        <v>3277</v>
      </c>
      <c r="D1" s="30" t="s">
        <v>3278</v>
      </c>
      <c r="E1" s="30" t="s">
        <v>3279</v>
      </c>
      <c r="F1" s="30" t="s">
        <v>3280</v>
      </c>
      <c r="G1" s="30" t="s">
        <v>3281</v>
      </c>
      <c r="H1" s="30" t="s">
        <v>18</v>
      </c>
      <c r="I1" s="30" t="s">
        <v>3282</v>
      </c>
      <c r="J1" s="30" t="s">
        <v>20</v>
      </c>
      <c r="K1" s="30" t="s">
        <v>21</v>
      </c>
      <c r="L1" s="30" t="s">
        <v>3283</v>
      </c>
      <c r="M1" s="30" t="s">
        <v>3284</v>
      </c>
      <c r="N1" s="30" t="s">
        <v>3285</v>
      </c>
      <c r="O1" s="30" t="s">
        <v>3286</v>
      </c>
      <c r="P1" s="30" t="s">
        <v>26</v>
      </c>
      <c r="Q1" s="30" t="s">
        <v>3287</v>
      </c>
      <c r="R1" s="30" t="s">
        <v>3288</v>
      </c>
      <c r="S1" s="30" t="s">
        <v>3289</v>
      </c>
      <c r="T1" s="30" t="s">
        <v>3290</v>
      </c>
      <c r="U1" s="30" t="s">
        <v>3291</v>
      </c>
      <c r="V1" s="30" t="s">
        <v>3292</v>
      </c>
      <c r="W1" s="30" t="s">
        <v>3293</v>
      </c>
      <c r="X1" s="30" t="s">
        <v>3294</v>
      </c>
      <c r="Y1" s="30" t="s">
        <v>3295</v>
      </c>
      <c r="Z1" s="30" t="s">
        <v>3296</v>
      </c>
      <c r="AA1" s="30" t="s">
        <v>3297</v>
      </c>
      <c r="AB1" s="30" t="s">
        <v>3298</v>
      </c>
      <c r="AC1" s="30" t="s">
        <v>3299</v>
      </c>
      <c r="AD1" s="30" t="s">
        <v>3300</v>
      </c>
    </row>
    <row r="2" spans="1:30" s="1" customFormat="1" ht="189.75" customHeight="1">
      <c r="A2" s="8" t="s">
        <v>3301</v>
      </c>
      <c r="B2" s="8" t="s">
        <v>53</v>
      </c>
      <c r="C2" s="8" t="s">
        <v>3302</v>
      </c>
      <c r="D2" s="8" t="s">
        <v>59</v>
      </c>
      <c r="E2" s="8" t="s">
        <v>3303</v>
      </c>
      <c r="F2" s="8">
        <v>2050</v>
      </c>
      <c r="G2" s="8" t="s">
        <v>3304</v>
      </c>
      <c r="H2" s="8" t="s">
        <v>3141</v>
      </c>
      <c r="I2" s="8" t="s">
        <v>3141</v>
      </c>
      <c r="J2" s="8" t="s">
        <v>3141</v>
      </c>
      <c r="K2" s="8" t="s">
        <v>3251</v>
      </c>
      <c r="L2" s="8" t="s">
        <v>3251</v>
      </c>
      <c r="M2" s="8" t="s">
        <v>3251</v>
      </c>
      <c r="N2" s="8" t="s">
        <v>3141</v>
      </c>
      <c r="O2" s="8" t="s">
        <v>3251</v>
      </c>
      <c r="P2" s="8" t="s">
        <v>3251</v>
      </c>
      <c r="Q2" s="8" t="s">
        <v>3305</v>
      </c>
      <c r="R2" s="8" t="s">
        <v>3306</v>
      </c>
      <c r="S2" s="8" t="s">
        <v>3307</v>
      </c>
      <c r="T2" s="8" t="s">
        <v>3308</v>
      </c>
      <c r="U2" s="8" t="s">
        <v>3309</v>
      </c>
      <c r="V2" s="8" t="s">
        <v>3251</v>
      </c>
      <c r="W2" s="8" t="s">
        <v>3310</v>
      </c>
      <c r="X2" s="8" t="s">
        <v>3311</v>
      </c>
      <c r="Y2" s="8" t="s">
        <v>3312</v>
      </c>
      <c r="Z2" s="8" t="s">
        <v>3313</v>
      </c>
      <c r="AA2" s="8" t="s">
        <v>3312</v>
      </c>
      <c r="AB2" s="8" t="s">
        <v>3314</v>
      </c>
      <c r="AC2" s="9" t="s">
        <v>3315</v>
      </c>
      <c r="AD2" s="10" t="s">
        <v>3316</v>
      </c>
    </row>
    <row r="3" spans="1:30" s="1" customFormat="1" ht="158" customHeight="1">
      <c r="A3" s="8" t="s">
        <v>3317</v>
      </c>
      <c r="B3" s="8" t="s">
        <v>3318</v>
      </c>
      <c r="C3" s="8" t="s">
        <v>3302</v>
      </c>
      <c r="D3" s="8" t="s">
        <v>3319</v>
      </c>
      <c r="E3" s="8" t="s">
        <v>3320</v>
      </c>
      <c r="F3" s="8">
        <v>2060</v>
      </c>
      <c r="G3" s="8" t="s">
        <v>3321</v>
      </c>
      <c r="H3" s="8" t="s">
        <v>3141</v>
      </c>
      <c r="I3" s="8" t="s">
        <v>3141</v>
      </c>
      <c r="J3" s="8" t="s">
        <v>3141</v>
      </c>
      <c r="K3" s="8" t="s">
        <v>3141</v>
      </c>
      <c r="L3" s="8" t="s">
        <v>3141</v>
      </c>
      <c r="M3" s="8" t="s">
        <v>3251</v>
      </c>
      <c r="N3" s="8" t="s">
        <v>3141</v>
      </c>
      <c r="O3" s="8" t="s">
        <v>3141</v>
      </c>
      <c r="P3" s="8" t="s">
        <v>3141</v>
      </c>
      <c r="Q3" s="8" t="s">
        <v>3322</v>
      </c>
      <c r="R3" s="8" t="s">
        <v>3323</v>
      </c>
      <c r="S3" s="8" t="s">
        <v>3324</v>
      </c>
      <c r="T3" s="8" t="s">
        <v>3325</v>
      </c>
      <c r="U3" s="8" t="s">
        <v>3309</v>
      </c>
      <c r="V3" s="8" t="s">
        <v>3251</v>
      </c>
      <c r="W3" s="8" t="s">
        <v>3326</v>
      </c>
      <c r="X3" s="8" t="s">
        <v>3327</v>
      </c>
      <c r="Y3" s="8" t="s">
        <v>3312</v>
      </c>
      <c r="Z3" s="8" t="s">
        <v>3328</v>
      </c>
      <c r="AA3" s="8" t="s">
        <v>3329</v>
      </c>
      <c r="AB3" s="8" t="s">
        <v>3330</v>
      </c>
      <c r="AC3" s="9" t="s">
        <v>96</v>
      </c>
      <c r="AD3" s="9" t="s">
        <v>3331</v>
      </c>
    </row>
    <row r="4" spans="1:30" s="1" customFormat="1" ht="138" customHeight="1">
      <c r="A4" s="8" t="s">
        <v>3332</v>
      </c>
      <c r="B4" s="8" t="s">
        <v>98</v>
      </c>
      <c r="C4" s="8" t="s">
        <v>3333</v>
      </c>
      <c r="D4" s="8" t="s">
        <v>102</v>
      </c>
      <c r="E4" s="8" t="s">
        <v>3334</v>
      </c>
      <c r="F4" s="8">
        <v>2030</v>
      </c>
      <c r="G4" s="8" t="s">
        <v>3335</v>
      </c>
      <c r="H4" s="8" t="s">
        <v>3141</v>
      </c>
      <c r="I4" s="8" t="s">
        <v>3141</v>
      </c>
      <c r="J4" s="8" t="s">
        <v>3141</v>
      </c>
      <c r="K4" s="8" t="s">
        <v>3251</v>
      </c>
      <c r="L4" s="8" t="s">
        <v>3251</v>
      </c>
      <c r="M4" s="8" t="s">
        <v>3251</v>
      </c>
      <c r="N4" s="8" t="s">
        <v>3251</v>
      </c>
      <c r="O4" s="8" t="s">
        <v>3251</v>
      </c>
      <c r="P4" s="8" t="s">
        <v>3251</v>
      </c>
      <c r="Q4" s="8" t="s">
        <v>3336</v>
      </c>
      <c r="R4" s="8" t="s">
        <v>3337</v>
      </c>
      <c r="S4" s="8" t="s">
        <v>3338</v>
      </c>
      <c r="T4" s="8" t="s">
        <v>3339</v>
      </c>
      <c r="U4" s="8" t="s">
        <v>3340</v>
      </c>
      <c r="V4" s="8" t="s">
        <v>3251</v>
      </c>
      <c r="W4" s="8" t="s">
        <v>3341</v>
      </c>
      <c r="X4" s="8" t="s">
        <v>3342</v>
      </c>
      <c r="Y4" s="8" t="s">
        <v>3312</v>
      </c>
      <c r="Z4" s="8" t="s">
        <v>3343</v>
      </c>
      <c r="AA4" s="8" t="s">
        <v>3344</v>
      </c>
      <c r="AB4" s="8" t="s">
        <v>3345</v>
      </c>
      <c r="AC4" s="9" t="s">
        <v>3346</v>
      </c>
      <c r="AD4" s="9" t="s">
        <v>112</v>
      </c>
    </row>
    <row r="5" spans="1:30" s="2" customFormat="1" ht="236.25" customHeight="1">
      <c r="A5" s="8" t="s">
        <v>3347</v>
      </c>
      <c r="B5" s="8" t="s">
        <v>3348</v>
      </c>
      <c r="C5" s="8" t="s">
        <v>3302</v>
      </c>
      <c r="D5" s="8" t="s">
        <v>117</v>
      </c>
      <c r="E5" s="8" t="s">
        <v>3303</v>
      </c>
      <c r="F5" s="8">
        <v>2050</v>
      </c>
      <c r="G5" s="8" t="s">
        <v>3349</v>
      </c>
      <c r="H5" s="8" t="s">
        <v>3141</v>
      </c>
      <c r="I5" s="8" t="s">
        <v>3141</v>
      </c>
      <c r="J5" s="8" t="s">
        <v>3141</v>
      </c>
      <c r="K5" s="8" t="s">
        <v>3251</v>
      </c>
      <c r="L5" s="8" t="s">
        <v>3251</v>
      </c>
      <c r="M5" s="8" t="s">
        <v>3251</v>
      </c>
      <c r="N5" s="8" t="s">
        <v>3141</v>
      </c>
      <c r="O5" s="8" t="s">
        <v>3141</v>
      </c>
      <c r="P5" s="8" t="s">
        <v>3251</v>
      </c>
      <c r="Q5" s="8" t="s">
        <v>3350</v>
      </c>
      <c r="R5" s="8" t="s">
        <v>3351</v>
      </c>
      <c r="S5" s="8" t="s">
        <v>3352</v>
      </c>
      <c r="T5" s="8" t="s">
        <v>3353</v>
      </c>
      <c r="U5" s="8" t="s">
        <v>3354</v>
      </c>
      <c r="V5" s="8" t="s">
        <v>3251</v>
      </c>
      <c r="W5" s="8" t="s">
        <v>3355</v>
      </c>
      <c r="X5" s="8" t="s">
        <v>3356</v>
      </c>
      <c r="Y5" s="8" t="s">
        <v>3312</v>
      </c>
      <c r="Z5" s="8" t="s">
        <v>3312</v>
      </c>
      <c r="AA5" s="8" t="s">
        <v>3357</v>
      </c>
      <c r="AB5" s="8" t="s">
        <v>3358</v>
      </c>
      <c r="AC5" s="9" t="s">
        <v>3359</v>
      </c>
      <c r="AD5" s="9" t="s">
        <v>3360</v>
      </c>
    </row>
    <row r="6" spans="1:30" s="2" customFormat="1" ht="213" customHeight="1">
      <c r="A6" s="11" t="s">
        <v>3361</v>
      </c>
      <c r="B6" s="11" t="s">
        <v>3362</v>
      </c>
      <c r="C6" s="8" t="s">
        <v>3363</v>
      </c>
      <c r="D6" s="11" t="s">
        <v>3364</v>
      </c>
      <c r="E6" s="11" t="s">
        <v>3365</v>
      </c>
      <c r="F6" s="11">
        <v>2040</v>
      </c>
      <c r="G6" s="11" t="s">
        <v>3366</v>
      </c>
      <c r="H6" s="12" t="s">
        <v>3141</v>
      </c>
      <c r="I6" s="12" t="s">
        <v>3141</v>
      </c>
      <c r="J6" s="12" t="s">
        <v>3141</v>
      </c>
      <c r="K6" s="12" t="s">
        <v>3141</v>
      </c>
      <c r="L6" s="11" t="s">
        <v>3141</v>
      </c>
      <c r="M6" s="11" t="s">
        <v>3251</v>
      </c>
      <c r="N6" s="8" t="s">
        <v>64</v>
      </c>
      <c r="O6" s="11" t="s">
        <v>3251</v>
      </c>
      <c r="P6" s="11" t="s">
        <v>3141</v>
      </c>
      <c r="Q6" s="11" t="s">
        <v>3367</v>
      </c>
      <c r="R6" s="11" t="s">
        <v>3368</v>
      </c>
      <c r="S6" s="11" t="s">
        <v>3369</v>
      </c>
      <c r="T6" s="11" t="s">
        <v>3370</v>
      </c>
      <c r="U6" s="11" t="s">
        <v>3371</v>
      </c>
      <c r="V6" s="11" t="s">
        <v>3251</v>
      </c>
      <c r="W6" s="11" t="s">
        <v>3372</v>
      </c>
      <c r="X6" s="11" t="s">
        <v>3373</v>
      </c>
      <c r="Y6" s="8" t="s">
        <v>3312</v>
      </c>
      <c r="Z6" s="11" t="s">
        <v>3374</v>
      </c>
      <c r="AA6" s="11" t="s">
        <v>3375</v>
      </c>
      <c r="AB6" s="11" t="s">
        <v>3376</v>
      </c>
      <c r="AC6" s="9" t="s">
        <v>3377</v>
      </c>
      <c r="AD6" s="9" t="s">
        <v>139</v>
      </c>
    </row>
    <row r="7" spans="1:30" s="2" customFormat="1" ht="214.5" customHeight="1">
      <c r="A7" s="11" t="s">
        <v>3378</v>
      </c>
      <c r="B7" s="11" t="s">
        <v>3379</v>
      </c>
      <c r="C7" s="8" t="s">
        <v>3380</v>
      </c>
      <c r="D7" s="11" t="s">
        <v>144</v>
      </c>
      <c r="E7" s="11" t="s">
        <v>3381</v>
      </c>
      <c r="F7" s="11">
        <v>2065</v>
      </c>
      <c r="G7" s="11" t="s">
        <v>3382</v>
      </c>
      <c r="H7" s="12" t="s">
        <v>3141</v>
      </c>
      <c r="I7" s="12" t="s">
        <v>3141</v>
      </c>
      <c r="J7" s="12" t="s">
        <v>3141</v>
      </c>
      <c r="K7" s="12" t="s">
        <v>3141</v>
      </c>
      <c r="L7" s="12" t="s">
        <v>3141</v>
      </c>
      <c r="M7" s="12" t="s">
        <v>3251</v>
      </c>
      <c r="N7" s="12" t="s">
        <v>3141</v>
      </c>
      <c r="O7" s="11" t="s">
        <v>3251</v>
      </c>
      <c r="P7" s="11" t="s">
        <v>3141</v>
      </c>
      <c r="Q7" s="11" t="s">
        <v>3383</v>
      </c>
      <c r="R7" s="11" t="s">
        <v>3384</v>
      </c>
      <c r="S7" s="8" t="s">
        <v>3385</v>
      </c>
      <c r="T7" s="11" t="s">
        <v>3386</v>
      </c>
      <c r="U7" s="8" t="s">
        <v>3309</v>
      </c>
      <c r="V7" s="8" t="s">
        <v>3251</v>
      </c>
      <c r="W7" s="8" t="s">
        <v>3387</v>
      </c>
      <c r="X7" s="8" t="s">
        <v>3388</v>
      </c>
      <c r="Y7" s="8" t="s">
        <v>3312</v>
      </c>
      <c r="Z7" s="8" t="s">
        <v>3389</v>
      </c>
      <c r="AA7" s="8" t="s">
        <v>3390</v>
      </c>
      <c r="AB7" s="11" t="s">
        <v>3391</v>
      </c>
      <c r="AC7" s="9" t="s">
        <v>152</v>
      </c>
      <c r="AD7" s="9" t="s">
        <v>153</v>
      </c>
    </row>
    <row r="8" spans="1:30" s="2" customFormat="1" ht="261" customHeight="1">
      <c r="A8" s="11" t="s">
        <v>3392</v>
      </c>
      <c r="B8" s="11" t="s">
        <v>3393</v>
      </c>
      <c r="C8" s="8" t="s">
        <v>3394</v>
      </c>
      <c r="D8" s="11" t="s">
        <v>3395</v>
      </c>
      <c r="E8" s="11" t="s">
        <v>3396</v>
      </c>
      <c r="F8" s="11">
        <v>2040</v>
      </c>
      <c r="G8" s="11" t="s">
        <v>3397</v>
      </c>
      <c r="H8" s="12" t="s">
        <v>3141</v>
      </c>
      <c r="I8" s="12" t="s">
        <v>3141</v>
      </c>
      <c r="J8" s="12" t="s">
        <v>3141</v>
      </c>
      <c r="K8" s="12" t="s">
        <v>3141</v>
      </c>
      <c r="L8" s="11" t="s">
        <v>3141</v>
      </c>
      <c r="M8" s="8" t="s">
        <v>64</v>
      </c>
      <c r="N8" s="8" t="s">
        <v>64</v>
      </c>
      <c r="O8" s="11" t="s">
        <v>3141</v>
      </c>
      <c r="P8" s="8" t="s">
        <v>64</v>
      </c>
      <c r="Q8" s="11" t="s">
        <v>3398</v>
      </c>
      <c r="R8" s="11" t="s">
        <v>3399</v>
      </c>
      <c r="S8" s="11" t="s">
        <v>3400</v>
      </c>
      <c r="T8" s="11" t="s">
        <v>3401</v>
      </c>
      <c r="U8" s="11" t="s">
        <v>3354</v>
      </c>
      <c r="V8" s="11" t="s">
        <v>3402</v>
      </c>
      <c r="W8" s="11" t="s">
        <v>3403</v>
      </c>
      <c r="X8" s="11" t="s">
        <v>3404</v>
      </c>
      <c r="Y8" s="8" t="s">
        <v>3312</v>
      </c>
      <c r="Z8" s="11" t="s">
        <v>3405</v>
      </c>
      <c r="AA8" s="11" t="s">
        <v>3406</v>
      </c>
      <c r="AB8" s="11" t="s">
        <v>3407</v>
      </c>
      <c r="AC8" s="9" t="s">
        <v>3408</v>
      </c>
      <c r="AD8" s="11" t="s">
        <v>154</v>
      </c>
    </row>
    <row r="9" spans="1:30" s="2" customFormat="1" ht="201" customHeight="1">
      <c r="A9" s="8" t="s">
        <v>3409</v>
      </c>
      <c r="B9" s="8" t="s">
        <v>2231</v>
      </c>
      <c r="C9" s="8" t="s">
        <v>3410</v>
      </c>
      <c r="D9" s="8" t="s">
        <v>3411</v>
      </c>
      <c r="E9" s="8" t="s">
        <v>3312</v>
      </c>
      <c r="F9" s="8" t="s">
        <v>3312</v>
      </c>
      <c r="G9" s="8" t="s">
        <v>3412</v>
      </c>
      <c r="H9" s="8" t="s">
        <v>3141</v>
      </c>
      <c r="I9" s="8" t="s">
        <v>3141</v>
      </c>
      <c r="J9" s="8" t="s">
        <v>3141</v>
      </c>
      <c r="K9" s="8" t="s">
        <v>3141</v>
      </c>
      <c r="L9" s="8" t="s">
        <v>3141</v>
      </c>
      <c r="M9" s="8" t="s">
        <v>3141</v>
      </c>
      <c r="N9" s="8" t="s">
        <v>3141</v>
      </c>
      <c r="O9" s="8" t="s">
        <v>3141</v>
      </c>
      <c r="P9" s="8" t="s">
        <v>3141</v>
      </c>
      <c r="Q9" s="8" t="s">
        <v>3413</v>
      </c>
      <c r="R9" s="8" t="s">
        <v>3414</v>
      </c>
      <c r="S9" s="8" t="s">
        <v>3415</v>
      </c>
      <c r="T9" s="8" t="s">
        <v>3416</v>
      </c>
      <c r="U9" s="8" t="s">
        <v>3354</v>
      </c>
      <c r="V9" s="8" t="s">
        <v>3251</v>
      </c>
      <c r="W9" s="8" t="s">
        <v>3141</v>
      </c>
      <c r="X9" s="8" t="s">
        <v>3404</v>
      </c>
      <c r="Y9" s="8" t="s">
        <v>3312</v>
      </c>
      <c r="Z9" s="8" t="s">
        <v>3417</v>
      </c>
      <c r="AA9" s="8" t="s">
        <v>3418</v>
      </c>
      <c r="AB9" s="8" t="s">
        <v>3419</v>
      </c>
      <c r="AC9" s="9" t="s">
        <v>3420</v>
      </c>
      <c r="AD9" s="9" t="s">
        <v>3421</v>
      </c>
    </row>
    <row r="10" spans="1:30" s="1" customFormat="1" ht="208.25" customHeight="1">
      <c r="A10" s="8" t="s">
        <v>3422</v>
      </c>
      <c r="B10" s="8" t="s">
        <v>188</v>
      </c>
      <c r="C10" s="8" t="s">
        <v>3423</v>
      </c>
      <c r="D10" s="8" t="s">
        <v>191</v>
      </c>
      <c r="E10" s="8" t="s">
        <v>3424</v>
      </c>
      <c r="F10" s="8">
        <v>2040</v>
      </c>
      <c r="G10" s="8" t="s">
        <v>3425</v>
      </c>
      <c r="H10" s="8" t="s">
        <v>3141</v>
      </c>
      <c r="I10" s="12" t="s">
        <v>3141</v>
      </c>
      <c r="J10" s="12" t="s">
        <v>3141</v>
      </c>
      <c r="K10" s="8" t="s">
        <v>3141</v>
      </c>
      <c r="L10" s="8" t="s">
        <v>3251</v>
      </c>
      <c r="M10" s="8" t="s">
        <v>3251</v>
      </c>
      <c r="N10" s="8" t="s">
        <v>3141</v>
      </c>
      <c r="O10" s="8" t="s">
        <v>3251</v>
      </c>
      <c r="P10" s="8" t="s">
        <v>3141</v>
      </c>
      <c r="Q10" s="8" t="s">
        <v>3312</v>
      </c>
      <c r="R10" s="8" t="s">
        <v>3384</v>
      </c>
      <c r="S10" s="11" t="s">
        <v>3426</v>
      </c>
      <c r="T10" s="11" t="s">
        <v>3427</v>
      </c>
      <c r="U10" s="11" t="s">
        <v>3309</v>
      </c>
      <c r="V10" s="11" t="s">
        <v>3251</v>
      </c>
      <c r="W10" s="11" t="s">
        <v>3141</v>
      </c>
      <c r="X10" s="11" t="s">
        <v>3428</v>
      </c>
      <c r="Y10" s="11" t="s">
        <v>3429</v>
      </c>
      <c r="Z10" s="8" t="s">
        <v>3312</v>
      </c>
      <c r="AA10" s="8" t="s">
        <v>3430</v>
      </c>
      <c r="AB10" s="8" t="s">
        <v>3431</v>
      </c>
      <c r="AC10" s="9" t="s">
        <v>3432</v>
      </c>
      <c r="AD10" s="9" t="s">
        <v>3433</v>
      </c>
    </row>
    <row r="11" spans="1:30" s="2" customFormat="1" ht="215.25" customHeight="1">
      <c r="A11" s="11" t="s">
        <v>3434</v>
      </c>
      <c r="B11" s="11" t="s">
        <v>204</v>
      </c>
      <c r="C11" s="8" t="s">
        <v>3435</v>
      </c>
      <c r="D11" s="11" t="s">
        <v>3436</v>
      </c>
      <c r="E11" s="11" t="s">
        <v>3437</v>
      </c>
      <c r="F11" s="11">
        <v>2025</v>
      </c>
      <c r="G11" s="11" t="s">
        <v>3438</v>
      </c>
      <c r="H11" s="11" t="s">
        <v>3439</v>
      </c>
      <c r="I11" s="12" t="s">
        <v>3141</v>
      </c>
      <c r="J11" s="12" t="s">
        <v>3141</v>
      </c>
      <c r="K11" s="11" t="s">
        <v>3141</v>
      </c>
      <c r="L11" s="11" t="s">
        <v>3251</v>
      </c>
      <c r="M11" s="11" t="s">
        <v>3141</v>
      </c>
      <c r="N11" s="11" t="s">
        <v>3141</v>
      </c>
      <c r="O11" s="11" t="s">
        <v>3251</v>
      </c>
      <c r="P11" s="11" t="s">
        <v>3141</v>
      </c>
      <c r="Q11" s="11" t="s">
        <v>3440</v>
      </c>
      <c r="R11" s="11" t="s">
        <v>3441</v>
      </c>
      <c r="S11" s="8" t="s">
        <v>3442</v>
      </c>
      <c r="T11" s="8" t="s">
        <v>3339</v>
      </c>
      <c r="U11" s="8" t="s">
        <v>3443</v>
      </c>
      <c r="V11" s="8" t="s">
        <v>3251</v>
      </c>
      <c r="W11" s="8" t="s">
        <v>3444</v>
      </c>
      <c r="X11" s="8" t="s">
        <v>3445</v>
      </c>
      <c r="Y11" s="8" t="s">
        <v>3312</v>
      </c>
      <c r="Z11" s="8" t="s">
        <v>3446</v>
      </c>
      <c r="AA11" s="8" t="s">
        <v>3447</v>
      </c>
      <c r="AB11" s="11" t="s">
        <v>3448</v>
      </c>
      <c r="AC11" s="9" t="s">
        <v>3449</v>
      </c>
      <c r="AD11" s="9" t="s">
        <v>218</v>
      </c>
    </row>
    <row r="12" spans="1:30" s="2" customFormat="1" ht="215.25" customHeight="1">
      <c r="A12" s="11" t="s">
        <v>3450</v>
      </c>
      <c r="B12" s="11" t="s">
        <v>220</v>
      </c>
      <c r="C12" s="8" t="s">
        <v>3451</v>
      </c>
      <c r="D12" s="11" t="s">
        <v>3452</v>
      </c>
      <c r="E12" s="11" t="s">
        <v>3453</v>
      </c>
      <c r="F12" s="11">
        <v>2070</v>
      </c>
      <c r="G12" s="11" t="s">
        <v>3454</v>
      </c>
      <c r="H12" s="11" t="s">
        <v>3141</v>
      </c>
      <c r="I12" s="11" t="s">
        <v>3455</v>
      </c>
      <c r="J12" s="11" t="s">
        <v>3141</v>
      </c>
      <c r="K12" s="11" t="s">
        <v>3141</v>
      </c>
      <c r="L12" s="11" t="s">
        <v>3141</v>
      </c>
      <c r="M12" s="11" t="s">
        <v>3251</v>
      </c>
      <c r="N12" s="11" t="s">
        <v>3456</v>
      </c>
      <c r="O12" s="11" t="s">
        <v>3457</v>
      </c>
      <c r="P12" s="11" t="s">
        <v>3251</v>
      </c>
      <c r="Q12" s="11" t="s">
        <v>3458</v>
      </c>
      <c r="R12" s="11" t="s">
        <v>3337</v>
      </c>
      <c r="S12" s="8" t="s">
        <v>3459</v>
      </c>
      <c r="T12" s="8" t="s">
        <v>3460</v>
      </c>
      <c r="U12" s="8" t="s">
        <v>3461</v>
      </c>
      <c r="V12" s="8" t="s">
        <v>3462</v>
      </c>
      <c r="W12" s="8" t="s">
        <v>3463</v>
      </c>
      <c r="X12" s="8" t="s">
        <v>3464</v>
      </c>
      <c r="Y12" s="8" t="s">
        <v>3312</v>
      </c>
      <c r="Z12" s="8" t="s">
        <v>3465</v>
      </c>
      <c r="AA12" s="8" t="s">
        <v>3466</v>
      </c>
      <c r="AB12" s="11" t="s">
        <v>3467</v>
      </c>
      <c r="AC12" s="9" t="s">
        <v>3468</v>
      </c>
      <c r="AD12" s="9" t="s">
        <v>3469</v>
      </c>
    </row>
    <row r="13" spans="1:30" s="2" customFormat="1" ht="215.25" customHeight="1">
      <c r="A13" s="11" t="s">
        <v>3470</v>
      </c>
      <c r="B13" s="11" t="s">
        <v>3471</v>
      </c>
      <c r="C13" s="8" t="s">
        <v>2314</v>
      </c>
      <c r="D13" s="11" t="s">
        <v>3472</v>
      </c>
      <c r="E13" s="11" t="s">
        <v>3473</v>
      </c>
      <c r="F13" s="11"/>
      <c r="G13" s="11" t="s">
        <v>3474</v>
      </c>
      <c r="H13" s="11" t="s">
        <v>3251</v>
      </c>
      <c r="I13" s="11" t="s">
        <v>3251</v>
      </c>
      <c r="J13" s="11" t="s">
        <v>3141</v>
      </c>
      <c r="K13" s="11" t="s">
        <v>3251</v>
      </c>
      <c r="L13" s="11" t="s">
        <v>3251</v>
      </c>
      <c r="M13" s="11" t="s">
        <v>3251</v>
      </c>
      <c r="N13" s="11" t="s">
        <v>3141</v>
      </c>
      <c r="O13" s="11" t="s">
        <v>3141</v>
      </c>
      <c r="P13" s="11" t="s">
        <v>3251</v>
      </c>
      <c r="Q13" s="11" t="s">
        <v>3475</v>
      </c>
      <c r="R13" s="11" t="s">
        <v>3476</v>
      </c>
      <c r="S13" s="8" t="s">
        <v>3477</v>
      </c>
      <c r="T13" s="8" t="s">
        <v>3478</v>
      </c>
      <c r="U13" s="8" t="s">
        <v>3309</v>
      </c>
      <c r="V13" s="8" t="s">
        <v>3479</v>
      </c>
      <c r="W13" s="8" t="s">
        <v>3480</v>
      </c>
      <c r="X13" s="8" t="s">
        <v>3481</v>
      </c>
      <c r="Y13" s="8" t="s">
        <v>3251</v>
      </c>
      <c r="Z13" s="8" t="s">
        <v>3482</v>
      </c>
      <c r="AA13" s="8" t="s">
        <v>3483</v>
      </c>
      <c r="AB13" s="11" t="s">
        <v>3484</v>
      </c>
      <c r="AC13" s="9" t="s">
        <v>3485</v>
      </c>
      <c r="AD13" s="9" t="s">
        <v>3486</v>
      </c>
    </row>
    <row r="14" spans="1:30" s="2" customFormat="1" ht="147" customHeight="1">
      <c r="A14" s="8" t="s">
        <v>3487</v>
      </c>
      <c r="B14" s="8" t="s">
        <v>3488</v>
      </c>
      <c r="C14" s="8" t="s">
        <v>2320</v>
      </c>
      <c r="D14" s="8" t="s">
        <v>249</v>
      </c>
      <c r="E14" s="8" t="s">
        <v>3489</v>
      </c>
      <c r="F14" s="8">
        <v>2050</v>
      </c>
      <c r="G14" s="8" t="s">
        <v>3490</v>
      </c>
      <c r="H14" s="8" t="s">
        <v>3141</v>
      </c>
      <c r="I14" s="12" t="s">
        <v>3141</v>
      </c>
      <c r="J14" s="12" t="s">
        <v>3141</v>
      </c>
      <c r="K14" s="8" t="s">
        <v>3141</v>
      </c>
      <c r="L14" s="8" t="s">
        <v>3251</v>
      </c>
      <c r="M14" s="8" t="s">
        <v>3251</v>
      </c>
      <c r="N14" s="8" t="s">
        <v>3141</v>
      </c>
      <c r="O14" s="8" t="s">
        <v>3251</v>
      </c>
      <c r="P14" s="8" t="s">
        <v>3141</v>
      </c>
      <c r="Q14" s="8" t="s">
        <v>3312</v>
      </c>
      <c r="R14" s="8" t="s">
        <v>3491</v>
      </c>
      <c r="S14" s="11" t="s">
        <v>3492</v>
      </c>
      <c r="T14" s="11" t="s">
        <v>3493</v>
      </c>
      <c r="U14" s="11" t="s">
        <v>3461</v>
      </c>
      <c r="V14" s="11" t="s">
        <v>3494</v>
      </c>
      <c r="W14" s="11" t="s">
        <v>3495</v>
      </c>
      <c r="X14" s="11" t="s">
        <v>3496</v>
      </c>
      <c r="Y14" s="11" t="s">
        <v>3312</v>
      </c>
      <c r="Z14" s="11" t="s">
        <v>3497</v>
      </c>
      <c r="AA14" s="11" t="s">
        <v>3498</v>
      </c>
      <c r="AB14" s="8" t="s">
        <v>3499</v>
      </c>
      <c r="AC14" s="24" t="s">
        <v>3500</v>
      </c>
      <c r="AD14" s="24" t="s">
        <v>257</v>
      </c>
    </row>
    <row r="15" spans="1:30" s="2" customFormat="1" ht="140.5" customHeight="1">
      <c r="A15" s="8" t="s">
        <v>3501</v>
      </c>
      <c r="B15" s="8" t="s">
        <v>3502</v>
      </c>
      <c r="C15" s="8" t="s">
        <v>2324</v>
      </c>
      <c r="D15" s="8" t="s">
        <v>3503</v>
      </c>
      <c r="E15" s="8" t="s">
        <v>3334</v>
      </c>
      <c r="F15" s="8">
        <v>2030</v>
      </c>
      <c r="G15" s="8" t="s">
        <v>3504</v>
      </c>
      <c r="H15" s="8" t="s">
        <v>3141</v>
      </c>
      <c r="I15" s="11" t="s">
        <v>64</v>
      </c>
      <c r="J15" s="11" t="s">
        <v>65</v>
      </c>
      <c r="K15" s="8" t="s">
        <v>65</v>
      </c>
      <c r="L15" s="8" t="s">
        <v>65</v>
      </c>
      <c r="M15" s="8" t="s">
        <v>65</v>
      </c>
      <c r="N15" s="8" t="s">
        <v>64</v>
      </c>
      <c r="O15" s="8" t="s">
        <v>65</v>
      </c>
      <c r="P15" s="8" t="s">
        <v>65</v>
      </c>
      <c r="Q15" s="8" t="s">
        <v>3505</v>
      </c>
      <c r="R15" s="8" t="s">
        <v>66</v>
      </c>
      <c r="S15" s="11" t="s">
        <v>3506</v>
      </c>
      <c r="T15" s="8" t="s">
        <v>3507</v>
      </c>
      <c r="U15" s="11" t="s">
        <v>3354</v>
      </c>
      <c r="V15" s="8" t="s">
        <v>3508</v>
      </c>
      <c r="W15" s="11" t="s">
        <v>3509</v>
      </c>
      <c r="X15" s="11" t="s">
        <v>3510</v>
      </c>
      <c r="Y15" s="11" t="s">
        <v>3511</v>
      </c>
      <c r="Z15" s="11" t="s">
        <v>3512</v>
      </c>
      <c r="AA15" s="8" t="s">
        <v>3513</v>
      </c>
      <c r="AB15" s="8" t="s">
        <v>3514</v>
      </c>
      <c r="AC15" s="9" t="s">
        <v>3515</v>
      </c>
      <c r="AD15" s="9" t="s">
        <v>3516</v>
      </c>
    </row>
    <row r="16" spans="1:30" s="2" customFormat="1" ht="108.75" customHeight="1">
      <c r="A16" s="8" t="s">
        <v>3517</v>
      </c>
      <c r="B16" s="8" t="s">
        <v>259</v>
      </c>
      <c r="C16" s="8" t="s">
        <v>3518</v>
      </c>
      <c r="D16" s="8" t="s">
        <v>3519</v>
      </c>
      <c r="E16" s="8" t="s">
        <v>3334</v>
      </c>
      <c r="F16" s="8">
        <v>2030</v>
      </c>
      <c r="G16" s="8" t="s">
        <v>3520</v>
      </c>
      <c r="H16" s="8" t="s">
        <v>3141</v>
      </c>
      <c r="I16" s="11" t="s">
        <v>3141</v>
      </c>
      <c r="J16" s="11" t="s">
        <v>3141</v>
      </c>
      <c r="K16" s="8" t="s">
        <v>3251</v>
      </c>
      <c r="L16" s="8" t="s">
        <v>3251</v>
      </c>
      <c r="M16" s="8" t="s">
        <v>3251</v>
      </c>
      <c r="N16" s="8" t="s">
        <v>3141</v>
      </c>
      <c r="O16" s="8" t="s">
        <v>3251</v>
      </c>
      <c r="P16" s="8" t="s">
        <v>3251</v>
      </c>
      <c r="Q16" s="8" t="s">
        <v>3505</v>
      </c>
      <c r="R16" s="8" t="s">
        <v>3521</v>
      </c>
      <c r="S16" s="11" t="s">
        <v>3522</v>
      </c>
      <c r="T16" s="8" t="s">
        <v>3523</v>
      </c>
      <c r="U16" s="11" t="s">
        <v>3354</v>
      </c>
      <c r="V16" s="8" t="s">
        <v>3312</v>
      </c>
      <c r="W16" s="11" t="s">
        <v>3524</v>
      </c>
      <c r="X16" s="11" t="s">
        <v>3525</v>
      </c>
      <c r="Y16" s="11" t="s">
        <v>3251</v>
      </c>
      <c r="Z16" s="11" t="s">
        <v>3526</v>
      </c>
      <c r="AA16" s="8" t="s">
        <v>3527</v>
      </c>
      <c r="AB16" s="8" t="s">
        <v>3528</v>
      </c>
      <c r="AC16" s="9" t="s">
        <v>3529</v>
      </c>
      <c r="AD16" s="9" t="s">
        <v>3530</v>
      </c>
    </row>
    <row r="17" spans="1:30" s="2" customFormat="1" ht="161.25" customHeight="1">
      <c r="A17" s="13" t="s">
        <v>3531</v>
      </c>
      <c r="B17" s="8" t="s">
        <v>3532</v>
      </c>
      <c r="C17" s="13" t="s">
        <v>2322</v>
      </c>
      <c r="D17" s="8" t="s">
        <v>272</v>
      </c>
      <c r="E17" s="13" t="s">
        <v>3533</v>
      </c>
      <c r="F17" s="13">
        <v>2050</v>
      </c>
      <c r="G17" s="8" t="s">
        <v>3534</v>
      </c>
      <c r="H17" s="8" t="s">
        <v>3141</v>
      </c>
      <c r="I17" s="12" t="s">
        <v>3141</v>
      </c>
      <c r="J17" s="12" t="s">
        <v>3141</v>
      </c>
      <c r="K17" s="8" t="s">
        <v>3141</v>
      </c>
      <c r="L17" s="8" t="s">
        <v>3251</v>
      </c>
      <c r="M17" s="8" t="s">
        <v>64</v>
      </c>
      <c r="N17" s="8" t="s">
        <v>3141</v>
      </c>
      <c r="O17" s="8" t="s">
        <v>3251</v>
      </c>
      <c r="P17" s="8" t="s">
        <v>3141</v>
      </c>
      <c r="Q17" s="8" t="s">
        <v>3535</v>
      </c>
      <c r="R17" s="13" t="s">
        <v>3384</v>
      </c>
      <c r="S17" s="11" t="s">
        <v>3536</v>
      </c>
      <c r="T17" s="11" t="s">
        <v>3312</v>
      </c>
      <c r="U17" s="11" t="s">
        <v>3537</v>
      </c>
      <c r="V17" s="11" t="s">
        <v>3538</v>
      </c>
      <c r="W17" s="11" t="s">
        <v>3539</v>
      </c>
      <c r="X17" s="8" t="s">
        <v>3540</v>
      </c>
      <c r="Y17" s="11" t="s">
        <v>3312</v>
      </c>
      <c r="Z17" s="11" t="s">
        <v>3541</v>
      </c>
      <c r="AA17" s="11" t="s">
        <v>3542</v>
      </c>
      <c r="AB17" s="8" t="s">
        <v>3543</v>
      </c>
      <c r="AC17" s="9" t="s">
        <v>3544</v>
      </c>
      <c r="AD17" s="9" t="s">
        <v>280</v>
      </c>
    </row>
    <row r="18" spans="1:30" s="1" customFormat="1" ht="197.25" customHeight="1">
      <c r="A18" s="8" t="s">
        <v>3545</v>
      </c>
      <c r="B18" s="8" t="s">
        <v>282</v>
      </c>
      <c r="C18" s="8" t="s">
        <v>2328</v>
      </c>
      <c r="D18" s="8" t="s">
        <v>3546</v>
      </c>
      <c r="E18" s="8" t="s">
        <v>3547</v>
      </c>
      <c r="F18" s="8">
        <v>2035</v>
      </c>
      <c r="G18" s="8" t="s">
        <v>3548</v>
      </c>
      <c r="H18" s="8" t="s">
        <v>3141</v>
      </c>
      <c r="I18" s="12" t="s">
        <v>3141</v>
      </c>
      <c r="J18" s="12" t="s">
        <v>3141</v>
      </c>
      <c r="K18" s="11" t="s">
        <v>3141</v>
      </c>
      <c r="L18" s="8" t="s">
        <v>3251</v>
      </c>
      <c r="M18" s="8" t="s">
        <v>3251</v>
      </c>
      <c r="N18" s="8" t="s">
        <v>3141</v>
      </c>
      <c r="O18" s="8" t="s">
        <v>3251</v>
      </c>
      <c r="P18" s="8" t="s">
        <v>3251</v>
      </c>
      <c r="Q18" s="8" t="s">
        <v>3549</v>
      </c>
      <c r="R18" s="8" t="s">
        <v>3337</v>
      </c>
      <c r="S18" s="11" t="s">
        <v>3550</v>
      </c>
      <c r="T18" s="11" t="s">
        <v>3312</v>
      </c>
      <c r="U18" s="11" t="s">
        <v>3461</v>
      </c>
      <c r="V18" s="11" t="s">
        <v>65</v>
      </c>
      <c r="W18" s="11" t="s">
        <v>3551</v>
      </c>
      <c r="X18" s="11" t="s">
        <v>3552</v>
      </c>
      <c r="Y18" s="11" t="s">
        <v>3312</v>
      </c>
      <c r="Z18" s="11" t="s">
        <v>3553</v>
      </c>
      <c r="AA18" s="11" t="s">
        <v>3554</v>
      </c>
      <c r="AB18" s="8" t="s">
        <v>3555</v>
      </c>
      <c r="AC18" s="9" t="s">
        <v>3556</v>
      </c>
      <c r="AD18" s="9" t="s">
        <v>292</v>
      </c>
    </row>
    <row r="19" spans="1:30" s="1" customFormat="1" ht="141.75" customHeight="1">
      <c r="A19" s="8" t="s">
        <v>3557</v>
      </c>
      <c r="B19" s="8" t="s">
        <v>294</v>
      </c>
      <c r="C19" s="8" t="s">
        <v>2328</v>
      </c>
      <c r="D19" s="8" t="s">
        <v>297</v>
      </c>
      <c r="E19" s="8" t="s">
        <v>3558</v>
      </c>
      <c r="F19" s="8">
        <v>2035</v>
      </c>
      <c r="G19" s="8" t="s">
        <v>3559</v>
      </c>
      <c r="H19" s="12" t="s">
        <v>3141</v>
      </c>
      <c r="I19" s="12" t="s">
        <v>3141</v>
      </c>
      <c r="J19" s="12" t="s">
        <v>3141</v>
      </c>
      <c r="K19" s="11" t="s">
        <v>3251</v>
      </c>
      <c r="L19" s="11" t="s">
        <v>3251</v>
      </c>
      <c r="M19" s="11" t="s">
        <v>3251</v>
      </c>
      <c r="N19" s="8" t="s">
        <v>3560</v>
      </c>
      <c r="O19" s="8" t="s">
        <v>3251</v>
      </c>
      <c r="P19" s="8" t="s">
        <v>3251</v>
      </c>
      <c r="Q19" s="8" t="s">
        <v>3561</v>
      </c>
      <c r="R19" s="8" t="s">
        <v>66</v>
      </c>
      <c r="S19" s="11" t="s">
        <v>3562</v>
      </c>
      <c r="T19" s="11" t="s">
        <v>3312</v>
      </c>
      <c r="U19" s="11" t="s">
        <v>3309</v>
      </c>
      <c r="V19" s="11" t="s">
        <v>3251</v>
      </c>
      <c r="W19" s="11" t="s">
        <v>3563</v>
      </c>
      <c r="X19" s="11" t="s">
        <v>3564</v>
      </c>
      <c r="Y19" s="11" t="s">
        <v>3312</v>
      </c>
      <c r="Z19" s="11" t="s">
        <v>3565</v>
      </c>
      <c r="AA19" s="11" t="s">
        <v>3566</v>
      </c>
      <c r="AB19" s="8" t="s">
        <v>3567</v>
      </c>
      <c r="AC19" s="9" t="s">
        <v>3568</v>
      </c>
      <c r="AD19" s="9" t="s">
        <v>302</v>
      </c>
    </row>
    <row r="20" spans="1:30" s="1" customFormat="1" ht="141.75" customHeight="1">
      <c r="A20" s="8" t="s">
        <v>3569</v>
      </c>
      <c r="B20" s="8" t="s">
        <v>3570</v>
      </c>
      <c r="C20" s="8" t="s">
        <v>2328</v>
      </c>
      <c r="D20" s="8" t="s">
        <v>3571</v>
      </c>
      <c r="E20" s="8" t="s">
        <v>3303</v>
      </c>
      <c r="F20" s="8">
        <v>2050</v>
      </c>
      <c r="G20" s="8" t="s">
        <v>3572</v>
      </c>
      <c r="H20" s="11" t="s">
        <v>3141</v>
      </c>
      <c r="I20" s="11" t="s">
        <v>3141</v>
      </c>
      <c r="J20" s="11" t="s">
        <v>3141</v>
      </c>
      <c r="K20" s="11" t="s">
        <v>3141</v>
      </c>
      <c r="L20" s="11" t="s">
        <v>3251</v>
      </c>
      <c r="M20" s="11" t="s">
        <v>3141</v>
      </c>
      <c r="N20" s="8" t="s">
        <v>3141</v>
      </c>
      <c r="O20" s="8" t="s">
        <v>3251</v>
      </c>
      <c r="P20" s="8" t="s">
        <v>3251</v>
      </c>
      <c r="Q20" s="8" t="s">
        <v>3573</v>
      </c>
      <c r="R20" s="8" t="s">
        <v>3337</v>
      </c>
      <c r="S20" s="11" t="s">
        <v>3574</v>
      </c>
      <c r="T20" s="8" t="s">
        <v>3575</v>
      </c>
      <c r="U20" s="11" t="s">
        <v>3312</v>
      </c>
      <c r="V20" s="8" t="s">
        <v>3576</v>
      </c>
      <c r="W20" s="11" t="s">
        <v>3577</v>
      </c>
      <c r="X20" s="11" t="s">
        <v>3578</v>
      </c>
      <c r="Y20" s="11" t="s">
        <v>3312</v>
      </c>
      <c r="Z20" s="11" t="s">
        <v>3579</v>
      </c>
      <c r="AA20" s="8" t="s">
        <v>3580</v>
      </c>
      <c r="AB20" s="8" t="s">
        <v>3581</v>
      </c>
      <c r="AC20" s="9" t="s">
        <v>3582</v>
      </c>
      <c r="AD20" s="8" t="s">
        <v>3312</v>
      </c>
    </row>
    <row r="21" spans="1:30" s="28" customFormat="1" ht="127.5" customHeight="1">
      <c r="A21" s="25" t="s">
        <v>3583</v>
      </c>
      <c r="B21" s="25" t="s">
        <v>3584</v>
      </c>
      <c r="C21" s="25" t="s">
        <v>3585</v>
      </c>
      <c r="D21" s="25" t="s">
        <v>3586</v>
      </c>
      <c r="E21" s="25" t="s">
        <v>3587</v>
      </c>
      <c r="F21" s="25">
        <v>2050</v>
      </c>
      <c r="G21" s="25" t="s">
        <v>3588</v>
      </c>
      <c r="H21" s="26" t="s">
        <v>3141</v>
      </c>
      <c r="I21" s="26" t="s">
        <v>3141</v>
      </c>
      <c r="J21" s="26" t="s">
        <v>3141</v>
      </c>
      <c r="K21" s="26" t="s">
        <v>3141</v>
      </c>
      <c r="L21" s="26" t="s">
        <v>3251</v>
      </c>
      <c r="M21" s="26" t="s">
        <v>3251</v>
      </c>
      <c r="N21" s="25" t="s">
        <v>3141</v>
      </c>
      <c r="O21" s="25" t="s">
        <v>3251</v>
      </c>
      <c r="P21" s="25" t="s">
        <v>3141</v>
      </c>
      <c r="Q21" s="25" t="s">
        <v>3589</v>
      </c>
      <c r="R21" s="25" t="s">
        <v>3337</v>
      </c>
      <c r="S21" s="25" t="s">
        <v>3590</v>
      </c>
      <c r="T21" s="25" t="s">
        <v>3339</v>
      </c>
      <c r="U21" s="25" t="s">
        <v>3309</v>
      </c>
      <c r="V21" s="25" t="s">
        <v>3591</v>
      </c>
      <c r="W21" s="25" t="s">
        <v>3592</v>
      </c>
      <c r="X21" s="25" t="s">
        <v>3593</v>
      </c>
      <c r="Y21" s="25" t="s">
        <v>3594</v>
      </c>
      <c r="Z21" s="25" t="s">
        <v>3595</v>
      </c>
      <c r="AA21" s="25" t="s">
        <v>3596</v>
      </c>
      <c r="AB21" s="25" t="s">
        <v>3597</v>
      </c>
      <c r="AC21" s="27" t="s">
        <v>3598</v>
      </c>
      <c r="AD21" s="27" t="s">
        <v>3599</v>
      </c>
    </row>
    <row r="22" spans="1:30" s="1" customFormat="1" ht="183" customHeight="1">
      <c r="A22" s="8" t="s">
        <v>3600</v>
      </c>
      <c r="B22" s="8" t="s">
        <v>269</v>
      </c>
      <c r="C22" s="8" t="s">
        <v>2336</v>
      </c>
      <c r="D22" s="8" t="s">
        <v>3601</v>
      </c>
      <c r="E22" s="8" t="s">
        <v>3602</v>
      </c>
      <c r="F22" s="8">
        <v>2042</v>
      </c>
      <c r="G22" s="8" t="s">
        <v>3603</v>
      </c>
      <c r="H22" s="8" t="s">
        <v>3141</v>
      </c>
      <c r="I22" s="8" t="s">
        <v>3141</v>
      </c>
      <c r="J22" s="8" t="s">
        <v>3141</v>
      </c>
      <c r="K22" s="8" t="s">
        <v>3251</v>
      </c>
      <c r="L22" s="8" t="s">
        <v>3141</v>
      </c>
      <c r="M22" s="8" t="s">
        <v>3251</v>
      </c>
      <c r="N22" s="8" t="s">
        <v>3141</v>
      </c>
      <c r="O22" s="8" t="s">
        <v>3251</v>
      </c>
      <c r="P22" s="8" t="s">
        <v>3141</v>
      </c>
      <c r="Q22" s="8" t="s">
        <v>3251</v>
      </c>
      <c r="R22" s="8" t="s">
        <v>3337</v>
      </c>
      <c r="S22" s="8" t="s">
        <v>3604</v>
      </c>
      <c r="T22" s="8" t="s">
        <v>3339</v>
      </c>
      <c r="U22" s="8" t="s">
        <v>3312</v>
      </c>
      <c r="V22" s="8" t="s">
        <v>3605</v>
      </c>
      <c r="W22" s="8" t="s">
        <v>3606</v>
      </c>
      <c r="X22" s="8" t="s">
        <v>3607</v>
      </c>
      <c r="Y22" s="8" t="s">
        <v>3312</v>
      </c>
      <c r="Z22" s="8" t="s">
        <v>3608</v>
      </c>
      <c r="AA22" s="8" t="s">
        <v>3609</v>
      </c>
      <c r="AB22" s="8" t="s">
        <v>3610</v>
      </c>
      <c r="AC22" s="9" t="s">
        <v>3611</v>
      </c>
      <c r="AD22" s="9" t="s">
        <v>3612</v>
      </c>
    </row>
    <row r="23" spans="1:30" s="1" customFormat="1" ht="173.25" customHeight="1">
      <c r="A23" s="8" t="s">
        <v>3613</v>
      </c>
      <c r="B23" s="8" t="s">
        <v>330</v>
      </c>
      <c r="C23" s="8" t="s">
        <v>3614</v>
      </c>
      <c r="D23" s="8" t="s">
        <v>3615</v>
      </c>
      <c r="E23" s="8" t="s">
        <v>3616</v>
      </c>
      <c r="F23" s="8">
        <v>2040</v>
      </c>
      <c r="G23" s="8" t="s">
        <v>3617</v>
      </c>
      <c r="H23" s="8" t="s">
        <v>3141</v>
      </c>
      <c r="I23" s="8" t="s">
        <v>3141</v>
      </c>
      <c r="J23" s="8" t="s">
        <v>3141</v>
      </c>
      <c r="K23" s="8" t="s">
        <v>3251</v>
      </c>
      <c r="L23" s="8" t="s">
        <v>3141</v>
      </c>
      <c r="M23" s="8" t="s">
        <v>3251</v>
      </c>
      <c r="N23" s="8" t="s">
        <v>3141</v>
      </c>
      <c r="O23" s="8" t="s">
        <v>3251</v>
      </c>
      <c r="P23" s="8" t="s">
        <v>3141</v>
      </c>
      <c r="Q23" s="8" t="s">
        <v>3618</v>
      </c>
      <c r="R23" s="8" t="s">
        <v>3337</v>
      </c>
      <c r="S23" s="8" t="s">
        <v>3415</v>
      </c>
      <c r="T23" s="8" t="s">
        <v>3619</v>
      </c>
      <c r="U23" s="8" t="s">
        <v>3312</v>
      </c>
      <c r="V23" s="8" t="s">
        <v>3620</v>
      </c>
      <c r="W23" s="8" t="s">
        <v>3621</v>
      </c>
      <c r="X23" s="8" t="s">
        <v>3622</v>
      </c>
      <c r="Y23" s="8" t="s">
        <v>3312</v>
      </c>
      <c r="Z23" s="8" t="s">
        <v>3623</v>
      </c>
      <c r="AA23" s="8" t="s">
        <v>3624</v>
      </c>
      <c r="AB23" s="8" t="s">
        <v>3625</v>
      </c>
      <c r="AC23" s="9" t="s">
        <v>3626</v>
      </c>
      <c r="AD23" s="8" t="s">
        <v>3627</v>
      </c>
    </row>
    <row r="24" spans="1:30" s="1" customFormat="1" ht="173.25" customHeight="1">
      <c r="A24" s="8" t="s">
        <v>3628</v>
      </c>
      <c r="B24" s="8" t="s">
        <v>3629</v>
      </c>
      <c r="C24" s="8" t="s">
        <v>3614</v>
      </c>
      <c r="D24" s="8" t="s">
        <v>343</v>
      </c>
      <c r="E24" s="8" t="s">
        <v>3630</v>
      </c>
      <c r="F24" s="8">
        <v>2050</v>
      </c>
      <c r="G24" s="8" t="s">
        <v>3631</v>
      </c>
      <c r="H24" s="8" t="s">
        <v>3141</v>
      </c>
      <c r="I24" s="8" t="s">
        <v>3141</v>
      </c>
      <c r="J24" s="8" t="s">
        <v>3141</v>
      </c>
      <c r="K24" s="8" t="s">
        <v>3141</v>
      </c>
      <c r="L24" s="8" t="s">
        <v>3632</v>
      </c>
      <c r="M24" s="8" t="s">
        <v>3141</v>
      </c>
      <c r="N24" s="8" t="s">
        <v>3141</v>
      </c>
      <c r="O24" s="8" t="s">
        <v>3251</v>
      </c>
      <c r="P24" s="8" t="s">
        <v>3251</v>
      </c>
      <c r="Q24" s="8" t="s">
        <v>3633</v>
      </c>
      <c r="R24" s="8" t="s">
        <v>3634</v>
      </c>
      <c r="S24" s="8" t="s">
        <v>3635</v>
      </c>
      <c r="T24" s="8" t="s">
        <v>3636</v>
      </c>
      <c r="U24" s="8" t="s">
        <v>3461</v>
      </c>
      <c r="V24" s="8" t="s">
        <v>3141</v>
      </c>
      <c r="W24" s="8" t="s">
        <v>3637</v>
      </c>
      <c r="X24" s="8" t="s">
        <v>3638</v>
      </c>
      <c r="Y24" s="8" t="s">
        <v>3251</v>
      </c>
      <c r="Z24" s="8" t="s">
        <v>3639</v>
      </c>
      <c r="AA24" s="8" t="s">
        <v>3640</v>
      </c>
      <c r="AB24" s="8" t="s">
        <v>3641</v>
      </c>
      <c r="AC24" s="9" t="s">
        <v>3642</v>
      </c>
      <c r="AD24" s="9" t="s">
        <v>351</v>
      </c>
    </row>
    <row r="25" spans="1:30" s="1" customFormat="1" ht="127.5" customHeight="1">
      <c r="A25" s="13" t="s">
        <v>3643</v>
      </c>
      <c r="B25" s="8" t="s">
        <v>353</v>
      </c>
      <c r="C25" s="13" t="s">
        <v>2343</v>
      </c>
      <c r="D25" s="8" t="s">
        <v>3644</v>
      </c>
      <c r="E25" s="13" t="s">
        <v>3645</v>
      </c>
      <c r="F25" s="13">
        <v>2050</v>
      </c>
      <c r="G25" s="13" t="s">
        <v>3646</v>
      </c>
      <c r="H25" s="8" t="s">
        <v>3141</v>
      </c>
      <c r="I25" s="8" t="s">
        <v>3141</v>
      </c>
      <c r="J25" s="8" t="s">
        <v>3141</v>
      </c>
      <c r="K25" s="12" t="s">
        <v>3141</v>
      </c>
      <c r="L25" s="12" t="s">
        <v>3141</v>
      </c>
      <c r="M25" s="8" t="s">
        <v>3141</v>
      </c>
      <c r="N25" s="8" t="s">
        <v>3141</v>
      </c>
      <c r="O25" s="8" t="s">
        <v>3251</v>
      </c>
      <c r="P25" s="8" t="s">
        <v>3251</v>
      </c>
      <c r="Q25" s="8" t="s">
        <v>3647</v>
      </c>
      <c r="R25" s="8" t="s">
        <v>3648</v>
      </c>
      <c r="S25" s="8" t="s">
        <v>3415</v>
      </c>
      <c r="T25" s="8" t="s">
        <v>3649</v>
      </c>
      <c r="U25" s="8" t="s">
        <v>3461</v>
      </c>
      <c r="V25" s="8" t="s">
        <v>3650</v>
      </c>
      <c r="W25" s="8" t="s">
        <v>3651</v>
      </c>
      <c r="X25" s="8" t="s">
        <v>3652</v>
      </c>
      <c r="Y25" s="8" t="s">
        <v>3653</v>
      </c>
      <c r="Z25" s="8" t="s">
        <v>3654</v>
      </c>
      <c r="AA25" s="8" t="s">
        <v>3655</v>
      </c>
      <c r="AB25" s="8" t="s">
        <v>3656</v>
      </c>
      <c r="AC25" s="9" t="s">
        <v>3657</v>
      </c>
      <c r="AD25" s="9" t="s">
        <v>361</v>
      </c>
    </row>
    <row r="26" spans="1:30" s="1" customFormat="1" ht="177" customHeight="1">
      <c r="A26" s="8" t="s">
        <v>3658</v>
      </c>
      <c r="B26" s="8" t="s">
        <v>3659</v>
      </c>
      <c r="C26" s="13" t="s">
        <v>2343</v>
      </c>
      <c r="D26" s="8" t="s">
        <v>3660</v>
      </c>
      <c r="E26" s="8" t="s">
        <v>3661</v>
      </c>
      <c r="F26" s="8">
        <v>2045</v>
      </c>
      <c r="G26" s="8" t="s">
        <v>3662</v>
      </c>
      <c r="H26" s="8" t="s">
        <v>3141</v>
      </c>
      <c r="I26" s="8" t="s">
        <v>3141</v>
      </c>
      <c r="J26" s="8" t="s">
        <v>3141</v>
      </c>
      <c r="K26" s="11" t="s">
        <v>3251</v>
      </c>
      <c r="L26" s="11" t="s">
        <v>3251</v>
      </c>
      <c r="M26" s="8" t="s">
        <v>3141</v>
      </c>
      <c r="N26" s="8" t="s">
        <v>3141</v>
      </c>
      <c r="O26" s="8" t="s">
        <v>3251</v>
      </c>
      <c r="P26" s="8" t="s">
        <v>3141</v>
      </c>
      <c r="Q26" s="8" t="s">
        <v>3663</v>
      </c>
      <c r="R26" s="8" t="s">
        <v>3664</v>
      </c>
      <c r="S26" s="8" t="s">
        <v>3665</v>
      </c>
      <c r="T26" s="8" t="s">
        <v>3666</v>
      </c>
      <c r="U26" s="8" t="s">
        <v>3461</v>
      </c>
      <c r="V26" s="8" t="s">
        <v>3667</v>
      </c>
      <c r="W26" s="8" t="s">
        <v>3668</v>
      </c>
      <c r="X26" s="8" t="s">
        <v>3669</v>
      </c>
      <c r="Y26" s="8" t="s">
        <v>3312</v>
      </c>
      <c r="Z26" s="8" t="s">
        <v>3670</v>
      </c>
      <c r="AA26" s="8" t="s">
        <v>3671</v>
      </c>
      <c r="AB26" s="8" t="s">
        <v>3672</v>
      </c>
      <c r="AC26" s="9" t="s">
        <v>3673</v>
      </c>
      <c r="AD26" s="9" t="s">
        <v>351</v>
      </c>
    </row>
    <row r="27" spans="1:30" s="1" customFormat="1" ht="127.5" customHeight="1">
      <c r="A27" s="8" t="s">
        <v>3674</v>
      </c>
      <c r="B27" s="8" t="s">
        <v>374</v>
      </c>
      <c r="C27" s="8" t="s">
        <v>2345</v>
      </c>
      <c r="D27" s="8" t="s">
        <v>376</v>
      </c>
      <c r="E27" s="8" t="s">
        <v>3675</v>
      </c>
      <c r="F27" s="8">
        <v>2030</v>
      </c>
      <c r="G27" s="8" t="s">
        <v>3676</v>
      </c>
      <c r="H27" s="8" t="s">
        <v>3141</v>
      </c>
      <c r="I27" s="8" t="s">
        <v>3141</v>
      </c>
      <c r="J27" s="8" t="s">
        <v>3141</v>
      </c>
      <c r="K27" s="8" t="s">
        <v>3141</v>
      </c>
      <c r="L27" s="11" t="s">
        <v>3251</v>
      </c>
      <c r="M27" s="11" t="s">
        <v>3251</v>
      </c>
      <c r="N27" s="8" t="s">
        <v>3141</v>
      </c>
      <c r="O27" s="8" t="s">
        <v>3251</v>
      </c>
      <c r="P27" s="8" t="s">
        <v>3141</v>
      </c>
      <c r="Q27" s="8" t="s">
        <v>3312</v>
      </c>
      <c r="R27" s="8" t="s">
        <v>3677</v>
      </c>
      <c r="S27" s="8" t="s">
        <v>3312</v>
      </c>
      <c r="T27" s="8" t="s">
        <v>3339</v>
      </c>
      <c r="U27" s="8" t="s">
        <v>3678</v>
      </c>
      <c r="V27" s="8" t="s">
        <v>3679</v>
      </c>
      <c r="W27" s="8" t="s">
        <v>3680</v>
      </c>
      <c r="X27" s="8" t="s">
        <v>3681</v>
      </c>
      <c r="Y27" s="8" t="s">
        <v>3312</v>
      </c>
      <c r="Z27" s="8" t="s">
        <v>3682</v>
      </c>
      <c r="AA27" s="8" t="s">
        <v>3683</v>
      </c>
      <c r="AB27" s="8" t="s">
        <v>3684</v>
      </c>
      <c r="AC27" s="9" t="s">
        <v>3685</v>
      </c>
      <c r="AD27" s="8" t="s">
        <v>3686</v>
      </c>
    </row>
    <row r="28" spans="1:30" s="1" customFormat="1" ht="220.25" customHeight="1">
      <c r="A28" s="8" t="s">
        <v>385</v>
      </c>
      <c r="B28" s="8" t="s">
        <v>386</v>
      </c>
      <c r="C28" s="8" t="s">
        <v>2346</v>
      </c>
      <c r="D28" s="8" t="s">
        <v>388</v>
      </c>
      <c r="E28" s="8" t="s">
        <v>3687</v>
      </c>
      <c r="F28" s="8">
        <v>2030</v>
      </c>
      <c r="G28" s="8" t="s">
        <v>3688</v>
      </c>
      <c r="H28" s="8" t="s">
        <v>3141</v>
      </c>
      <c r="I28" s="8" t="s">
        <v>3439</v>
      </c>
      <c r="J28" s="8" t="s">
        <v>3141</v>
      </c>
      <c r="K28" s="8" t="s">
        <v>3141</v>
      </c>
      <c r="L28" s="11" t="s">
        <v>3251</v>
      </c>
      <c r="M28" s="11" t="s">
        <v>3141</v>
      </c>
      <c r="N28" s="8" t="s">
        <v>3141</v>
      </c>
      <c r="O28" s="8" t="s">
        <v>3251</v>
      </c>
      <c r="P28" s="8" t="s">
        <v>3251</v>
      </c>
      <c r="Q28" s="8" t="s">
        <v>3312</v>
      </c>
      <c r="R28" s="8" t="s">
        <v>3689</v>
      </c>
      <c r="S28" s="8" t="s">
        <v>3690</v>
      </c>
      <c r="T28" s="8" t="s">
        <v>3339</v>
      </c>
      <c r="U28" s="8" t="s">
        <v>3309</v>
      </c>
      <c r="V28" s="8" t="s">
        <v>3691</v>
      </c>
      <c r="W28" s="8" t="s">
        <v>3692</v>
      </c>
      <c r="X28" s="8" t="s">
        <v>3693</v>
      </c>
      <c r="Y28" s="8" t="s">
        <v>3694</v>
      </c>
      <c r="Z28" s="8" t="s">
        <v>3695</v>
      </c>
      <c r="AA28" s="8" t="s">
        <v>3696</v>
      </c>
      <c r="AB28" s="8" t="s">
        <v>3697</v>
      </c>
      <c r="AC28" s="9" t="s">
        <v>3698</v>
      </c>
      <c r="AD28" s="9" t="s">
        <v>393</v>
      </c>
    </row>
    <row r="29" spans="1:30" s="1" customFormat="1" ht="127.5" customHeight="1">
      <c r="A29" s="8" t="s">
        <v>394</v>
      </c>
      <c r="B29" s="8" t="s">
        <v>374</v>
      </c>
      <c r="C29" s="8" t="s">
        <v>2346</v>
      </c>
      <c r="D29" s="8" t="s">
        <v>3699</v>
      </c>
      <c r="E29" s="8" t="s">
        <v>3700</v>
      </c>
      <c r="F29" s="8">
        <v>2048</v>
      </c>
      <c r="G29" s="8" t="s">
        <v>3701</v>
      </c>
      <c r="H29" s="8" t="s">
        <v>3141</v>
      </c>
      <c r="I29" s="8" t="s">
        <v>3141</v>
      </c>
      <c r="J29" s="8" t="s">
        <v>3141</v>
      </c>
      <c r="K29" s="8" t="s">
        <v>3251</v>
      </c>
      <c r="L29" s="8" t="s">
        <v>3141</v>
      </c>
      <c r="M29" s="11" t="s">
        <v>3251</v>
      </c>
      <c r="N29" s="8" t="s">
        <v>3141</v>
      </c>
      <c r="O29" s="8" t="s">
        <v>3251</v>
      </c>
      <c r="P29" s="8" t="s">
        <v>3141</v>
      </c>
      <c r="Q29" s="8" t="s">
        <v>3312</v>
      </c>
      <c r="R29" s="8" t="s">
        <v>3702</v>
      </c>
      <c r="S29" s="8" t="s">
        <v>3703</v>
      </c>
      <c r="T29" s="8" t="s">
        <v>3427</v>
      </c>
      <c r="U29" s="8" t="s">
        <v>3461</v>
      </c>
      <c r="V29" s="8" t="s">
        <v>3141</v>
      </c>
      <c r="W29" s="8" t="s">
        <v>3704</v>
      </c>
      <c r="X29" s="8" t="s">
        <v>3705</v>
      </c>
      <c r="Y29" s="8" t="s">
        <v>3706</v>
      </c>
      <c r="Z29" s="8" t="s">
        <v>3312</v>
      </c>
      <c r="AA29" s="8" t="s">
        <v>3707</v>
      </c>
      <c r="AB29" s="8" t="s">
        <v>3312</v>
      </c>
      <c r="AC29" s="9" t="s">
        <v>3708</v>
      </c>
      <c r="AD29" s="9" t="s">
        <v>400</v>
      </c>
    </row>
    <row r="30" spans="1:30" s="1" customFormat="1" ht="127.5" customHeight="1">
      <c r="A30" s="8" t="s">
        <v>401</v>
      </c>
      <c r="B30" s="8" t="s">
        <v>402</v>
      </c>
      <c r="C30" s="8" t="s">
        <v>2346</v>
      </c>
      <c r="D30" s="8" t="s">
        <v>404</v>
      </c>
      <c r="E30" s="8" t="s">
        <v>3424</v>
      </c>
      <c r="F30" s="8">
        <v>2040</v>
      </c>
      <c r="G30" s="8" t="s">
        <v>3709</v>
      </c>
      <c r="H30" s="12" t="s">
        <v>3141</v>
      </c>
      <c r="I30" s="12" t="s">
        <v>3141</v>
      </c>
      <c r="J30" s="12" t="s">
        <v>3141</v>
      </c>
      <c r="K30" s="8" t="s">
        <v>3141</v>
      </c>
      <c r="L30" s="11" t="s">
        <v>3251</v>
      </c>
      <c r="M30" s="11" t="s">
        <v>3251</v>
      </c>
      <c r="N30" s="8" t="s">
        <v>3141</v>
      </c>
      <c r="O30" s="8" t="s">
        <v>3251</v>
      </c>
      <c r="P30" s="8" t="s">
        <v>3251</v>
      </c>
      <c r="Q30" s="8" t="s">
        <v>3312</v>
      </c>
      <c r="R30" s="8" t="s">
        <v>3710</v>
      </c>
      <c r="S30" s="8" t="s">
        <v>3415</v>
      </c>
      <c r="T30" s="8" t="s">
        <v>3339</v>
      </c>
      <c r="U30" s="8" t="s">
        <v>3711</v>
      </c>
      <c r="V30" s="8" t="s">
        <v>3141</v>
      </c>
      <c r="W30" s="8" t="s">
        <v>3712</v>
      </c>
      <c r="X30" s="8" t="s">
        <v>3713</v>
      </c>
      <c r="Y30" s="8" t="s">
        <v>3694</v>
      </c>
      <c r="Z30" s="8" t="s">
        <v>3714</v>
      </c>
      <c r="AA30" s="8" t="s">
        <v>3715</v>
      </c>
      <c r="AB30" s="8" t="s">
        <v>3716</v>
      </c>
      <c r="AC30" s="9" t="s">
        <v>3717</v>
      </c>
      <c r="AD30" s="9" t="s">
        <v>413</v>
      </c>
    </row>
    <row r="31" spans="1:30" s="1" customFormat="1" ht="110.25" customHeight="1">
      <c r="A31" s="8" t="s">
        <v>3718</v>
      </c>
      <c r="B31" s="13" t="s">
        <v>415</v>
      </c>
      <c r="C31" s="13" t="s">
        <v>2350</v>
      </c>
      <c r="D31" s="8" t="s">
        <v>417</v>
      </c>
      <c r="E31" s="13" t="s">
        <v>3719</v>
      </c>
      <c r="F31" s="13">
        <v>2045</v>
      </c>
      <c r="G31" s="8" t="s">
        <v>3720</v>
      </c>
      <c r="H31" s="12" t="s">
        <v>3141</v>
      </c>
      <c r="I31" s="12" t="s">
        <v>3141</v>
      </c>
      <c r="J31" s="12" t="s">
        <v>3141</v>
      </c>
      <c r="K31" s="12" t="s">
        <v>3251</v>
      </c>
      <c r="L31" s="12" t="s">
        <v>3141</v>
      </c>
      <c r="M31" s="12" t="s">
        <v>3141</v>
      </c>
      <c r="N31" s="12" t="s">
        <v>3141</v>
      </c>
      <c r="O31" s="8" t="s">
        <v>3251</v>
      </c>
      <c r="P31" s="8" t="s">
        <v>64</v>
      </c>
      <c r="Q31" s="8" t="s">
        <v>3312</v>
      </c>
      <c r="R31" s="8" t="s">
        <v>3710</v>
      </c>
      <c r="S31" s="8" t="s">
        <v>3721</v>
      </c>
      <c r="T31" s="8" t="s">
        <v>3339</v>
      </c>
      <c r="U31" s="8" t="s">
        <v>3722</v>
      </c>
      <c r="V31" s="8" t="s">
        <v>3723</v>
      </c>
      <c r="W31" s="8" t="s">
        <v>3724</v>
      </c>
      <c r="X31" s="8" t="s">
        <v>3725</v>
      </c>
      <c r="Y31" s="8" t="s">
        <v>3312</v>
      </c>
      <c r="Z31" s="8" t="s">
        <v>3726</v>
      </c>
      <c r="AA31" s="8" t="s">
        <v>3727</v>
      </c>
      <c r="AB31" s="8" t="s">
        <v>3728</v>
      </c>
      <c r="AC31" s="9" t="s">
        <v>3729</v>
      </c>
      <c r="AD31" s="9" t="s">
        <v>425</v>
      </c>
    </row>
    <row r="32" spans="1:30" s="1" customFormat="1" ht="135.75" customHeight="1">
      <c r="A32" s="13" t="s">
        <v>3730</v>
      </c>
      <c r="B32" s="8" t="s">
        <v>3731</v>
      </c>
      <c r="C32" s="13" t="s">
        <v>2350</v>
      </c>
      <c r="D32" s="8" t="s">
        <v>3732</v>
      </c>
      <c r="E32" s="13" t="s">
        <v>3733</v>
      </c>
      <c r="F32" s="13">
        <v>2037</v>
      </c>
      <c r="G32" s="8" t="s">
        <v>3734</v>
      </c>
      <c r="H32" s="12" t="s">
        <v>3141</v>
      </c>
      <c r="I32" s="12" t="s">
        <v>3141</v>
      </c>
      <c r="J32" s="12" t="s">
        <v>3141</v>
      </c>
      <c r="K32" s="12" t="s">
        <v>3251</v>
      </c>
      <c r="L32" s="12" t="s">
        <v>3141</v>
      </c>
      <c r="M32" s="12" t="s">
        <v>3141</v>
      </c>
      <c r="N32" s="12" t="s">
        <v>3141</v>
      </c>
      <c r="O32" s="8" t="s">
        <v>3251</v>
      </c>
      <c r="P32" s="8" t="s">
        <v>64</v>
      </c>
      <c r="Q32" s="8" t="s">
        <v>3735</v>
      </c>
      <c r="R32" s="8" t="s">
        <v>3736</v>
      </c>
      <c r="S32" s="8" t="s">
        <v>3737</v>
      </c>
      <c r="T32" s="8" t="s">
        <v>3339</v>
      </c>
      <c r="U32" s="8" t="s">
        <v>3461</v>
      </c>
      <c r="V32" s="8" t="s">
        <v>3738</v>
      </c>
      <c r="W32" s="8" t="s">
        <v>3739</v>
      </c>
      <c r="X32" s="8" t="s">
        <v>3740</v>
      </c>
      <c r="Y32" s="8" t="s">
        <v>3312</v>
      </c>
      <c r="Z32" s="8" t="s">
        <v>3741</v>
      </c>
      <c r="AA32" s="8" t="s">
        <v>3742</v>
      </c>
      <c r="AB32" s="8" t="s">
        <v>3743</v>
      </c>
      <c r="AC32" s="9" t="s">
        <v>3744</v>
      </c>
      <c r="AD32" s="9" t="s">
        <v>435</v>
      </c>
    </row>
    <row r="33" spans="1:39" s="1" customFormat="1" ht="135.75" customHeight="1">
      <c r="A33" s="8" t="s">
        <v>3745</v>
      </c>
      <c r="B33" s="8" t="s">
        <v>386</v>
      </c>
      <c r="C33" s="13" t="s">
        <v>2350</v>
      </c>
      <c r="D33" s="8" t="s">
        <v>3746</v>
      </c>
      <c r="E33" s="8" t="s">
        <v>3747</v>
      </c>
      <c r="F33" s="8">
        <v>2030</v>
      </c>
      <c r="G33" s="8" t="s">
        <v>3748</v>
      </c>
      <c r="H33" s="12" t="s">
        <v>3141</v>
      </c>
      <c r="I33" s="12" t="s">
        <v>3141</v>
      </c>
      <c r="J33" s="12" t="s">
        <v>3141</v>
      </c>
      <c r="K33" s="11" t="s">
        <v>3141</v>
      </c>
      <c r="L33" s="11" t="s">
        <v>3141</v>
      </c>
      <c r="M33" s="11" t="s">
        <v>64</v>
      </c>
      <c r="N33" s="11" t="s">
        <v>3141</v>
      </c>
      <c r="O33" s="8" t="s">
        <v>3251</v>
      </c>
      <c r="P33" s="8" t="s">
        <v>3141</v>
      </c>
      <c r="Q33" s="8" t="s">
        <v>3749</v>
      </c>
      <c r="R33" s="8" t="s">
        <v>3337</v>
      </c>
      <c r="S33" s="8" t="s">
        <v>3750</v>
      </c>
      <c r="T33" s="8" t="s">
        <v>3339</v>
      </c>
      <c r="U33" s="8" t="s">
        <v>3461</v>
      </c>
      <c r="V33" s="8" t="s">
        <v>3251</v>
      </c>
      <c r="W33" s="8" t="s">
        <v>3751</v>
      </c>
      <c r="X33" s="8" t="s">
        <v>3752</v>
      </c>
      <c r="Y33" s="8" t="s">
        <v>3312</v>
      </c>
      <c r="Z33" s="8" t="s">
        <v>3753</v>
      </c>
      <c r="AA33" s="8" t="s">
        <v>3754</v>
      </c>
      <c r="AB33" s="8" t="s">
        <v>3755</v>
      </c>
      <c r="AC33" s="9" t="s">
        <v>442</v>
      </c>
      <c r="AD33" s="9" t="s">
        <v>3756</v>
      </c>
    </row>
    <row r="34" spans="1:39" s="1" customFormat="1" ht="147.75" customHeight="1">
      <c r="A34" s="8" t="s">
        <v>3757</v>
      </c>
      <c r="B34" s="8" t="s">
        <v>3758</v>
      </c>
      <c r="C34" s="8" t="s">
        <v>2350</v>
      </c>
      <c r="D34" s="8" t="s">
        <v>447</v>
      </c>
      <c r="E34" s="8" t="s">
        <v>3759</v>
      </c>
      <c r="F34" s="8">
        <v>2035</v>
      </c>
      <c r="G34" s="8" t="s">
        <v>3760</v>
      </c>
      <c r="H34" s="11" t="s">
        <v>3761</v>
      </c>
      <c r="I34" s="12" t="s">
        <v>3141</v>
      </c>
      <c r="J34" s="12" t="s">
        <v>3141</v>
      </c>
      <c r="K34" s="11" t="s">
        <v>3251</v>
      </c>
      <c r="L34" s="11" t="s">
        <v>3251</v>
      </c>
      <c r="M34" s="11" t="s">
        <v>3141</v>
      </c>
      <c r="N34" s="11" t="s">
        <v>3141</v>
      </c>
      <c r="O34" s="8" t="s">
        <v>3251</v>
      </c>
      <c r="P34" s="8" t="s">
        <v>3141</v>
      </c>
      <c r="Q34" s="8" t="s">
        <v>3762</v>
      </c>
      <c r="R34" s="8" t="s">
        <v>3337</v>
      </c>
      <c r="S34" s="8" t="s">
        <v>3763</v>
      </c>
      <c r="T34" s="8" t="s">
        <v>3339</v>
      </c>
      <c r="U34" s="8" t="s">
        <v>3764</v>
      </c>
      <c r="V34" s="8" t="s">
        <v>3765</v>
      </c>
      <c r="W34" s="8" t="s">
        <v>3766</v>
      </c>
      <c r="X34" s="8" t="s">
        <v>3767</v>
      </c>
      <c r="Y34" s="8" t="s">
        <v>3312</v>
      </c>
      <c r="Z34" s="8" t="s">
        <v>3768</v>
      </c>
      <c r="AA34" s="8" t="s">
        <v>3769</v>
      </c>
      <c r="AB34" s="8" t="s">
        <v>3312</v>
      </c>
      <c r="AC34" s="9" t="s">
        <v>3770</v>
      </c>
      <c r="AD34" s="9" t="s">
        <v>453</v>
      </c>
    </row>
    <row r="35" spans="1:39" s="1" customFormat="1" ht="202.5" customHeight="1">
      <c r="A35" s="8" t="s">
        <v>3771</v>
      </c>
      <c r="B35" s="8" t="s">
        <v>3772</v>
      </c>
      <c r="C35" s="8" t="s">
        <v>2350</v>
      </c>
      <c r="D35" s="8" t="s">
        <v>3773</v>
      </c>
      <c r="E35" s="8" t="s">
        <v>3774</v>
      </c>
      <c r="F35" s="8">
        <v>2041</v>
      </c>
      <c r="G35" s="8" t="s">
        <v>3775</v>
      </c>
      <c r="H35" s="11" t="s">
        <v>3141</v>
      </c>
      <c r="I35" s="11" t="s">
        <v>3141</v>
      </c>
      <c r="J35" s="11" t="s">
        <v>3141</v>
      </c>
      <c r="K35" s="11" t="s">
        <v>3251</v>
      </c>
      <c r="L35" s="11" t="s">
        <v>3141</v>
      </c>
      <c r="M35" s="11" t="s">
        <v>3141</v>
      </c>
      <c r="N35" s="11" t="s">
        <v>3776</v>
      </c>
      <c r="O35" s="8" t="s">
        <v>3251</v>
      </c>
      <c r="P35" s="8" t="s">
        <v>3141</v>
      </c>
      <c r="Q35" s="8" t="s">
        <v>3777</v>
      </c>
      <c r="R35" s="8" t="s">
        <v>3337</v>
      </c>
      <c r="S35" s="8" t="s">
        <v>3778</v>
      </c>
      <c r="T35" s="8" t="s">
        <v>3779</v>
      </c>
      <c r="U35" s="8" t="s">
        <v>3354</v>
      </c>
      <c r="V35" s="8" t="s">
        <v>3780</v>
      </c>
      <c r="W35" s="8" t="s">
        <v>3781</v>
      </c>
      <c r="X35" s="8" t="s">
        <v>3782</v>
      </c>
      <c r="Y35" s="8" t="s">
        <v>3251</v>
      </c>
      <c r="Z35" s="8" t="s">
        <v>3783</v>
      </c>
      <c r="AA35" s="8" t="s">
        <v>3784</v>
      </c>
      <c r="AB35" s="8" t="s">
        <v>3785</v>
      </c>
      <c r="AC35" s="9" t="s">
        <v>3786</v>
      </c>
      <c r="AD35" s="9" t="s">
        <v>464</v>
      </c>
    </row>
    <row r="36" spans="1:39" s="1" customFormat="1" ht="160.5" customHeight="1">
      <c r="A36" s="8" t="s">
        <v>3787</v>
      </c>
      <c r="B36" s="8" t="s">
        <v>466</v>
      </c>
      <c r="C36" s="8" t="s">
        <v>2350</v>
      </c>
      <c r="D36" s="8" t="s">
        <v>469</v>
      </c>
      <c r="E36" s="8" t="s">
        <v>3788</v>
      </c>
      <c r="F36" s="8">
        <v>2030</v>
      </c>
      <c r="G36" s="8" t="s">
        <v>3789</v>
      </c>
      <c r="H36" s="12" t="s">
        <v>3141</v>
      </c>
      <c r="I36" s="12" t="s">
        <v>3141</v>
      </c>
      <c r="J36" s="12" t="s">
        <v>3141</v>
      </c>
      <c r="K36" s="12" t="s">
        <v>3141</v>
      </c>
      <c r="L36" s="12" t="s">
        <v>3251</v>
      </c>
      <c r="M36" s="12" t="s">
        <v>3141</v>
      </c>
      <c r="N36" s="12" t="s">
        <v>3141</v>
      </c>
      <c r="O36" s="8" t="s">
        <v>3251</v>
      </c>
      <c r="P36" s="8" t="s">
        <v>64</v>
      </c>
      <c r="Q36" s="8" t="s">
        <v>3505</v>
      </c>
      <c r="R36" s="8" t="s">
        <v>3790</v>
      </c>
      <c r="S36" s="8" t="s">
        <v>3415</v>
      </c>
      <c r="T36" s="8" t="s">
        <v>3339</v>
      </c>
      <c r="U36" s="8" t="s">
        <v>3354</v>
      </c>
      <c r="V36" s="8" t="s">
        <v>3791</v>
      </c>
      <c r="W36" s="8" t="s">
        <v>3792</v>
      </c>
      <c r="X36" s="8" t="s">
        <v>3793</v>
      </c>
      <c r="Y36" s="8" t="s">
        <v>3312</v>
      </c>
      <c r="Z36" s="8" t="s">
        <v>3794</v>
      </c>
      <c r="AA36" s="8" t="s">
        <v>3795</v>
      </c>
      <c r="AB36" s="8" t="s">
        <v>3796</v>
      </c>
      <c r="AC36" s="9" t="s">
        <v>3797</v>
      </c>
      <c r="AD36" s="9" t="s">
        <v>476</v>
      </c>
    </row>
    <row r="37" spans="1:39" s="1" customFormat="1" ht="160.5" customHeight="1">
      <c r="A37" s="8" t="s">
        <v>3798</v>
      </c>
      <c r="B37" s="8" t="s">
        <v>478</v>
      </c>
      <c r="C37" s="8" t="s">
        <v>3799</v>
      </c>
      <c r="D37" s="8" t="s">
        <v>3800</v>
      </c>
      <c r="E37" s="8" t="s">
        <v>3801</v>
      </c>
      <c r="F37" s="8">
        <v>2025</v>
      </c>
      <c r="G37" s="8" t="s">
        <v>3802</v>
      </c>
      <c r="H37" s="11" t="s">
        <v>3141</v>
      </c>
      <c r="I37" s="11" t="s">
        <v>3141</v>
      </c>
      <c r="J37" s="11" t="s">
        <v>3141</v>
      </c>
      <c r="K37" s="11" t="s">
        <v>3251</v>
      </c>
      <c r="L37" s="11" t="s">
        <v>3251</v>
      </c>
      <c r="M37" s="11" t="s">
        <v>3251</v>
      </c>
      <c r="N37" s="11" t="s">
        <v>3141</v>
      </c>
      <c r="O37" s="8" t="s">
        <v>3251</v>
      </c>
      <c r="P37" s="8" t="s">
        <v>3141</v>
      </c>
      <c r="Q37" s="8" t="s">
        <v>3803</v>
      </c>
      <c r="R37" s="8" t="s">
        <v>3804</v>
      </c>
      <c r="S37" s="8" t="s">
        <v>3805</v>
      </c>
      <c r="T37" s="8" t="s">
        <v>3339</v>
      </c>
      <c r="U37" s="8" t="s">
        <v>3312</v>
      </c>
      <c r="V37" s="8" t="s">
        <v>3312</v>
      </c>
      <c r="W37" s="8" t="s">
        <v>3806</v>
      </c>
      <c r="X37" s="8" t="s">
        <v>3807</v>
      </c>
      <c r="Y37" s="8" t="s">
        <v>3251</v>
      </c>
      <c r="Z37" s="8" t="s">
        <v>3808</v>
      </c>
      <c r="AA37" s="8" t="s">
        <v>3809</v>
      </c>
      <c r="AB37" s="8" t="s">
        <v>3810</v>
      </c>
      <c r="AC37" s="9" t="s">
        <v>3811</v>
      </c>
      <c r="AD37" s="9" t="s">
        <v>486</v>
      </c>
    </row>
    <row r="38" spans="1:39" s="1" customFormat="1" ht="160.5" customHeight="1">
      <c r="A38" s="8" t="s">
        <v>3812</v>
      </c>
      <c r="B38" s="8" t="s">
        <v>488</v>
      </c>
      <c r="C38" s="8" t="s">
        <v>2356</v>
      </c>
      <c r="D38" s="8" t="s">
        <v>490</v>
      </c>
      <c r="E38" s="8" t="s">
        <v>3813</v>
      </c>
      <c r="F38" s="8">
        <v>2050</v>
      </c>
      <c r="G38" s="8" t="s">
        <v>3814</v>
      </c>
      <c r="H38" s="11" t="s">
        <v>3141</v>
      </c>
      <c r="I38" s="11" t="s">
        <v>3141</v>
      </c>
      <c r="J38" s="11" t="s">
        <v>3141</v>
      </c>
      <c r="K38" s="11" t="s">
        <v>3141</v>
      </c>
      <c r="L38" s="11" t="s">
        <v>3251</v>
      </c>
      <c r="M38" s="11" t="s">
        <v>3251</v>
      </c>
      <c r="N38" s="11" t="s">
        <v>3141</v>
      </c>
      <c r="O38" s="8" t="s">
        <v>3251</v>
      </c>
      <c r="P38" s="8" t="s">
        <v>3251</v>
      </c>
      <c r="Q38" s="8" t="s">
        <v>3815</v>
      </c>
      <c r="R38" s="8" t="s">
        <v>3816</v>
      </c>
      <c r="S38" s="8" t="s">
        <v>3817</v>
      </c>
      <c r="T38" s="8" t="s">
        <v>3339</v>
      </c>
      <c r="U38" s="8" t="s">
        <v>3818</v>
      </c>
      <c r="V38" s="8" t="s">
        <v>3312</v>
      </c>
      <c r="W38" s="8" t="s">
        <v>3819</v>
      </c>
      <c r="X38" s="8" t="s">
        <v>3820</v>
      </c>
      <c r="Y38" s="8" t="s">
        <v>3251</v>
      </c>
      <c r="Z38" s="8" t="s">
        <v>3821</v>
      </c>
      <c r="AA38" s="8" t="s">
        <v>3822</v>
      </c>
      <c r="AB38" s="8" t="s">
        <v>3312</v>
      </c>
      <c r="AC38" s="22" t="s">
        <v>3823</v>
      </c>
      <c r="AD38" s="22" t="s">
        <v>498</v>
      </c>
    </row>
    <row r="39" spans="1:39" s="1" customFormat="1" ht="160.5" customHeight="1">
      <c r="A39" s="8" t="s">
        <v>3824</v>
      </c>
      <c r="B39" s="8" t="s">
        <v>3825</v>
      </c>
      <c r="C39" s="8" t="s">
        <v>3826</v>
      </c>
      <c r="D39" s="8" t="s">
        <v>3827</v>
      </c>
      <c r="E39" s="8" t="s">
        <v>3828</v>
      </c>
      <c r="F39" s="8">
        <v>2030</v>
      </c>
      <c r="G39" s="8" t="s">
        <v>3829</v>
      </c>
      <c r="H39" s="11" t="s">
        <v>3141</v>
      </c>
      <c r="I39" s="11" t="s">
        <v>3251</v>
      </c>
      <c r="J39" s="11" t="s">
        <v>3141</v>
      </c>
      <c r="K39" s="11" t="s">
        <v>3141</v>
      </c>
      <c r="L39" s="11" t="s">
        <v>3251</v>
      </c>
      <c r="M39" s="11" t="s">
        <v>3251</v>
      </c>
      <c r="N39" s="11" t="s">
        <v>3141</v>
      </c>
      <c r="O39" s="8" t="s">
        <v>3251</v>
      </c>
      <c r="P39" s="8" t="s">
        <v>3141</v>
      </c>
      <c r="Q39" s="8" t="s">
        <v>3830</v>
      </c>
      <c r="R39" s="8" t="s">
        <v>3831</v>
      </c>
      <c r="S39" s="8" t="s">
        <v>3832</v>
      </c>
      <c r="T39" s="8" t="s">
        <v>172</v>
      </c>
      <c r="U39" s="8" t="s">
        <v>3833</v>
      </c>
      <c r="V39" s="8" t="s">
        <v>3251</v>
      </c>
      <c r="W39" s="8" t="s">
        <v>3834</v>
      </c>
      <c r="X39" s="8" t="s">
        <v>3835</v>
      </c>
      <c r="Y39" s="8" t="s">
        <v>3312</v>
      </c>
      <c r="Z39" s="8" t="s">
        <v>3836</v>
      </c>
      <c r="AA39" s="8" t="s">
        <v>3837</v>
      </c>
      <c r="AB39" s="8" t="s">
        <v>3838</v>
      </c>
      <c r="AC39" s="9" t="s">
        <v>3839</v>
      </c>
      <c r="AD39" s="9" t="s">
        <v>509</v>
      </c>
    </row>
    <row r="40" spans="1:39" s="1" customFormat="1" ht="124.5" customHeight="1">
      <c r="A40" s="11" t="s">
        <v>3840</v>
      </c>
      <c r="B40" s="11" t="s">
        <v>511</v>
      </c>
      <c r="C40" s="11" t="s">
        <v>3841</v>
      </c>
      <c r="D40" s="11" t="s">
        <v>513</v>
      </c>
      <c r="E40" s="11" t="s">
        <v>3842</v>
      </c>
      <c r="F40" s="11">
        <v>2050</v>
      </c>
      <c r="G40" s="11" t="s">
        <v>3843</v>
      </c>
      <c r="H40" s="12" t="s">
        <v>3141</v>
      </c>
      <c r="I40" s="12" t="s">
        <v>3141</v>
      </c>
      <c r="J40" s="12" t="s">
        <v>3141</v>
      </c>
      <c r="K40" s="11" t="s">
        <v>3251</v>
      </c>
      <c r="L40" s="11" t="s">
        <v>3251</v>
      </c>
      <c r="M40" s="11" t="s">
        <v>3251</v>
      </c>
      <c r="N40" s="8" t="s">
        <v>64</v>
      </c>
      <c r="O40" s="11" t="s">
        <v>3251</v>
      </c>
      <c r="P40" s="8" t="s">
        <v>64</v>
      </c>
      <c r="Q40" s="11" t="s">
        <v>3312</v>
      </c>
      <c r="R40" s="11" t="s">
        <v>3337</v>
      </c>
      <c r="S40" s="8" t="s">
        <v>3415</v>
      </c>
      <c r="T40" s="8" t="s">
        <v>3339</v>
      </c>
      <c r="U40" s="8" t="s">
        <v>3461</v>
      </c>
      <c r="V40" s="8" t="s">
        <v>3312</v>
      </c>
      <c r="W40" s="8" t="s">
        <v>3844</v>
      </c>
      <c r="X40" s="8" t="s">
        <v>3845</v>
      </c>
      <c r="Y40" s="8" t="s">
        <v>3846</v>
      </c>
      <c r="Z40" s="8" t="s">
        <v>3847</v>
      </c>
      <c r="AA40" s="8" t="s">
        <v>3848</v>
      </c>
      <c r="AB40" s="11" t="s">
        <v>3849</v>
      </c>
      <c r="AC40" s="9" t="s">
        <v>3850</v>
      </c>
      <c r="AD40" s="9" t="s">
        <v>520</v>
      </c>
    </row>
    <row r="41" spans="1:39" s="1" customFormat="1" ht="124.5" customHeight="1">
      <c r="A41" s="11" t="s">
        <v>3851</v>
      </c>
      <c r="B41" s="11" t="s">
        <v>3852</v>
      </c>
      <c r="C41" s="11" t="s">
        <v>3841</v>
      </c>
      <c r="D41" s="11" t="s">
        <v>3853</v>
      </c>
      <c r="E41" s="11" t="s">
        <v>3854</v>
      </c>
      <c r="F41" s="11">
        <v>2050</v>
      </c>
      <c r="G41" s="11" t="s">
        <v>3855</v>
      </c>
      <c r="H41" s="11" t="s">
        <v>3251</v>
      </c>
      <c r="I41" s="11" t="s">
        <v>3141</v>
      </c>
      <c r="J41" s="11" t="s">
        <v>3251</v>
      </c>
      <c r="K41" s="11" t="s">
        <v>3251</v>
      </c>
      <c r="L41" s="11" t="s">
        <v>3251</v>
      </c>
      <c r="M41" s="11" t="s">
        <v>3251</v>
      </c>
      <c r="N41" s="11" t="s">
        <v>3251</v>
      </c>
      <c r="O41" s="11" t="s">
        <v>3856</v>
      </c>
      <c r="P41" s="8" t="s">
        <v>3251</v>
      </c>
      <c r="Q41" s="11" t="s">
        <v>3857</v>
      </c>
      <c r="R41" s="11" t="s">
        <v>3858</v>
      </c>
      <c r="S41" s="8" t="s">
        <v>3859</v>
      </c>
      <c r="T41" s="8" t="s">
        <v>3779</v>
      </c>
      <c r="U41" s="8" t="s">
        <v>3860</v>
      </c>
      <c r="V41" s="8" t="s">
        <v>3861</v>
      </c>
      <c r="W41" s="8" t="s">
        <v>3862</v>
      </c>
      <c r="X41" s="8" t="s">
        <v>3863</v>
      </c>
      <c r="Y41" s="8" t="s">
        <v>3251</v>
      </c>
      <c r="Z41" s="8" t="s">
        <v>3864</v>
      </c>
      <c r="AA41" s="8" t="s">
        <v>3865</v>
      </c>
      <c r="AB41" s="11" t="s">
        <v>3866</v>
      </c>
      <c r="AC41" s="9" t="s">
        <v>3867</v>
      </c>
      <c r="AD41" s="9" t="s">
        <v>529</v>
      </c>
    </row>
    <row r="42" spans="1:39" s="1" customFormat="1" ht="124.5" customHeight="1">
      <c r="A42" s="11" t="s">
        <v>3868</v>
      </c>
      <c r="B42" s="11" t="s">
        <v>531</v>
      </c>
      <c r="C42" s="11" t="s">
        <v>2360</v>
      </c>
      <c r="D42" s="11" t="s">
        <v>3869</v>
      </c>
      <c r="E42" s="11" t="s">
        <v>3870</v>
      </c>
      <c r="F42" s="11">
        <v>2032</v>
      </c>
      <c r="G42" s="11" t="s">
        <v>3748</v>
      </c>
      <c r="H42" s="11" t="s">
        <v>3141</v>
      </c>
      <c r="I42" s="11" t="s">
        <v>3141</v>
      </c>
      <c r="J42" s="11" t="s">
        <v>3141</v>
      </c>
      <c r="K42" s="11" t="s">
        <v>3251</v>
      </c>
      <c r="L42" s="11" t="s">
        <v>3251</v>
      </c>
      <c r="M42" s="11" t="s">
        <v>3251</v>
      </c>
      <c r="N42" s="11" t="s">
        <v>3141</v>
      </c>
      <c r="O42" s="11" t="s">
        <v>3141</v>
      </c>
      <c r="P42" s="8" t="s">
        <v>3251</v>
      </c>
      <c r="Q42" s="11" t="s">
        <v>3871</v>
      </c>
      <c r="R42" s="11" t="s">
        <v>3337</v>
      </c>
      <c r="S42" s="8" t="s">
        <v>3872</v>
      </c>
      <c r="T42" s="8" t="s">
        <v>3308</v>
      </c>
      <c r="U42" s="8" t="s">
        <v>3354</v>
      </c>
      <c r="V42" s="8" t="s">
        <v>3251</v>
      </c>
      <c r="W42" s="8" t="s">
        <v>3873</v>
      </c>
      <c r="X42" s="8" t="s">
        <v>3874</v>
      </c>
      <c r="Y42" s="8" t="s">
        <v>3251</v>
      </c>
      <c r="Z42" s="8" t="s">
        <v>3875</v>
      </c>
      <c r="AA42" s="8" t="s">
        <v>3876</v>
      </c>
      <c r="AB42" s="11" t="s">
        <v>3877</v>
      </c>
      <c r="AC42" s="9" t="s">
        <v>539</v>
      </c>
      <c r="AD42" s="9" t="s">
        <v>540</v>
      </c>
    </row>
    <row r="43" spans="1:39" s="1" customFormat="1" ht="105" customHeight="1">
      <c r="A43" s="13" t="s">
        <v>3878</v>
      </c>
      <c r="B43" s="13" t="s">
        <v>3879</v>
      </c>
      <c r="C43" s="13" t="s">
        <v>2363</v>
      </c>
      <c r="D43" s="8" t="s">
        <v>3880</v>
      </c>
      <c r="E43" s="13" t="s">
        <v>3881</v>
      </c>
      <c r="F43" s="13">
        <v>2040</v>
      </c>
      <c r="G43" s="8" t="s">
        <v>3882</v>
      </c>
      <c r="H43" s="12" t="s">
        <v>3141</v>
      </c>
      <c r="I43" s="12" t="s">
        <v>3141</v>
      </c>
      <c r="J43" s="12" t="s">
        <v>3141</v>
      </c>
      <c r="K43" s="12" t="s">
        <v>3141</v>
      </c>
      <c r="L43" s="12" t="s">
        <v>3141</v>
      </c>
      <c r="M43" s="8" t="s">
        <v>3251</v>
      </c>
      <c r="N43" s="12" t="s">
        <v>3141</v>
      </c>
      <c r="O43" s="8" t="s">
        <v>3251</v>
      </c>
      <c r="P43" s="8" t="s">
        <v>64</v>
      </c>
      <c r="Q43" s="8" t="s">
        <v>3312</v>
      </c>
      <c r="R43" s="13" t="s">
        <v>3883</v>
      </c>
      <c r="S43" s="8" t="s">
        <v>3884</v>
      </c>
      <c r="T43" s="8" t="s">
        <v>3339</v>
      </c>
      <c r="U43" s="8" t="s">
        <v>3354</v>
      </c>
      <c r="V43" s="8" t="s">
        <v>3885</v>
      </c>
      <c r="W43" s="8" t="s">
        <v>3886</v>
      </c>
      <c r="X43" s="8" t="s">
        <v>3887</v>
      </c>
      <c r="Y43" s="8" t="s">
        <v>3312</v>
      </c>
      <c r="Z43" s="8" t="s">
        <v>3888</v>
      </c>
      <c r="AA43" s="8" t="s">
        <v>3889</v>
      </c>
      <c r="AB43" s="8" t="s">
        <v>3890</v>
      </c>
      <c r="AC43" s="9" t="s">
        <v>3891</v>
      </c>
      <c r="AD43" s="9" t="s">
        <v>3892</v>
      </c>
    </row>
    <row r="44" spans="1:39" s="1" customFormat="1" ht="171.75" customHeight="1">
      <c r="A44" s="8" t="s">
        <v>3893</v>
      </c>
      <c r="B44" s="8" t="s">
        <v>386</v>
      </c>
      <c r="C44" s="13" t="s">
        <v>2363</v>
      </c>
      <c r="D44" s="8" t="s">
        <v>3894</v>
      </c>
      <c r="E44" s="8" t="s">
        <v>3895</v>
      </c>
      <c r="F44" s="8">
        <v>2040</v>
      </c>
      <c r="G44" s="8" t="s">
        <v>3896</v>
      </c>
      <c r="H44" s="12" t="s">
        <v>3141</v>
      </c>
      <c r="I44" s="12" t="s">
        <v>3141</v>
      </c>
      <c r="J44" s="12" t="s">
        <v>3141</v>
      </c>
      <c r="K44" s="12" t="s">
        <v>3141</v>
      </c>
      <c r="L44" s="12" t="s">
        <v>3141</v>
      </c>
      <c r="M44" s="8" t="s">
        <v>64</v>
      </c>
      <c r="N44" s="12" t="s">
        <v>3141</v>
      </c>
      <c r="O44" s="8" t="s">
        <v>3251</v>
      </c>
      <c r="P44" s="8" t="s">
        <v>3141</v>
      </c>
      <c r="Q44" s="8" t="s">
        <v>3312</v>
      </c>
      <c r="R44" s="8" t="s">
        <v>3384</v>
      </c>
      <c r="S44" s="8" t="s">
        <v>3897</v>
      </c>
      <c r="T44" s="8" t="s">
        <v>3339</v>
      </c>
      <c r="U44" s="8" t="s">
        <v>3898</v>
      </c>
      <c r="V44" s="8" t="s">
        <v>3312</v>
      </c>
      <c r="W44" s="8" t="s">
        <v>3899</v>
      </c>
      <c r="X44" s="8" t="s">
        <v>3900</v>
      </c>
      <c r="Y44" s="8" t="s">
        <v>3312</v>
      </c>
      <c r="Z44" s="8" t="s">
        <v>3901</v>
      </c>
      <c r="AA44" s="8" t="s">
        <v>3902</v>
      </c>
      <c r="AB44" s="8" t="s">
        <v>3903</v>
      </c>
      <c r="AC44" s="9" t="s">
        <v>3904</v>
      </c>
      <c r="AD44" s="9" t="s">
        <v>558</v>
      </c>
    </row>
    <row r="45" spans="1:39" s="1" customFormat="1" ht="171.75" customHeight="1">
      <c r="A45" s="8" t="s">
        <v>3905</v>
      </c>
      <c r="B45" s="8" t="s">
        <v>560</v>
      </c>
      <c r="C45" s="8" t="s">
        <v>2363</v>
      </c>
      <c r="D45" s="8" t="s">
        <v>3906</v>
      </c>
      <c r="E45" s="8" t="s">
        <v>3907</v>
      </c>
      <c r="F45" s="8">
        <v>2060</v>
      </c>
      <c r="G45" s="8" t="s">
        <v>3908</v>
      </c>
      <c r="H45" s="12" t="s">
        <v>3141</v>
      </c>
      <c r="I45" s="12" t="s">
        <v>3141</v>
      </c>
      <c r="J45" s="12" t="s">
        <v>3141</v>
      </c>
      <c r="K45" s="11" t="s">
        <v>3251</v>
      </c>
      <c r="L45" s="11" t="s">
        <v>3141</v>
      </c>
      <c r="M45" s="8" t="s">
        <v>3251</v>
      </c>
      <c r="N45" s="11" t="s">
        <v>3141</v>
      </c>
      <c r="O45" s="8" t="s">
        <v>3251</v>
      </c>
      <c r="P45" s="8" t="s">
        <v>3141</v>
      </c>
      <c r="Q45" s="8" t="s">
        <v>3909</v>
      </c>
      <c r="R45" s="8" t="s">
        <v>3337</v>
      </c>
      <c r="S45" s="8" t="s">
        <v>3910</v>
      </c>
      <c r="T45" s="8" t="s">
        <v>3339</v>
      </c>
      <c r="U45" s="8" t="s">
        <v>3911</v>
      </c>
      <c r="V45" s="8" t="s">
        <v>3912</v>
      </c>
      <c r="W45" s="8" t="s">
        <v>3913</v>
      </c>
      <c r="X45" s="8" t="s">
        <v>3914</v>
      </c>
      <c r="Y45" s="8" t="s">
        <v>3312</v>
      </c>
      <c r="Z45" s="8" t="s">
        <v>3915</v>
      </c>
      <c r="AA45" s="8" t="s">
        <v>3916</v>
      </c>
      <c r="AB45" s="8" t="s">
        <v>3917</v>
      </c>
      <c r="AC45" s="9" t="s">
        <v>3918</v>
      </c>
      <c r="AD45" s="9" t="s">
        <v>569</v>
      </c>
    </row>
    <row r="46" spans="1:39" s="1" customFormat="1" ht="171.75" customHeight="1">
      <c r="A46" s="8" t="s">
        <v>3919</v>
      </c>
      <c r="B46" s="8" t="s">
        <v>3920</v>
      </c>
      <c r="C46" s="8" t="s">
        <v>2363</v>
      </c>
      <c r="D46" s="8" t="s">
        <v>3921</v>
      </c>
      <c r="E46" s="8" t="s">
        <v>3303</v>
      </c>
      <c r="F46" s="8">
        <v>2050</v>
      </c>
      <c r="G46" s="8" t="s">
        <v>3922</v>
      </c>
      <c r="H46" s="12" t="s">
        <v>3141</v>
      </c>
      <c r="I46" s="12" t="s">
        <v>3141</v>
      </c>
      <c r="J46" s="12" t="s">
        <v>3141</v>
      </c>
      <c r="K46" s="12" t="s">
        <v>3141</v>
      </c>
      <c r="L46" s="12" t="s">
        <v>3141</v>
      </c>
      <c r="M46" s="8" t="s">
        <v>3251</v>
      </c>
      <c r="N46" s="11" t="s">
        <v>3141</v>
      </c>
      <c r="O46" s="8" t="s">
        <v>3251</v>
      </c>
      <c r="P46" s="8" t="s">
        <v>3141</v>
      </c>
      <c r="Q46" s="8" t="s">
        <v>3923</v>
      </c>
      <c r="R46" s="8" t="s">
        <v>3924</v>
      </c>
      <c r="S46" s="8" t="s">
        <v>3925</v>
      </c>
      <c r="T46" s="8" t="s">
        <v>3401</v>
      </c>
      <c r="U46" s="8" t="s">
        <v>3461</v>
      </c>
      <c r="V46" s="8" t="s">
        <v>3141</v>
      </c>
      <c r="W46" s="8" t="s">
        <v>3926</v>
      </c>
      <c r="X46" s="8" t="s">
        <v>3927</v>
      </c>
      <c r="Y46" s="8" t="s">
        <v>3312</v>
      </c>
      <c r="Z46" s="8" t="s">
        <v>3928</v>
      </c>
      <c r="AA46" s="8" t="s">
        <v>3929</v>
      </c>
      <c r="AB46" s="8" t="s">
        <v>3930</v>
      </c>
      <c r="AC46" s="9" t="s">
        <v>3931</v>
      </c>
      <c r="AD46" s="9" t="s">
        <v>578</v>
      </c>
    </row>
    <row r="47" spans="1:39" s="1" customFormat="1" ht="105" customHeight="1">
      <c r="A47" s="8" t="s">
        <v>3932</v>
      </c>
      <c r="B47" s="8" t="s">
        <v>580</v>
      </c>
      <c r="C47" s="8" t="s">
        <v>3933</v>
      </c>
      <c r="D47" s="8" t="s">
        <v>582</v>
      </c>
      <c r="E47" s="8" t="s">
        <v>3934</v>
      </c>
      <c r="F47" s="8">
        <v>2040</v>
      </c>
      <c r="G47" s="8" t="s">
        <v>3935</v>
      </c>
      <c r="H47" s="11" t="s">
        <v>3251</v>
      </c>
      <c r="I47" s="12" t="s">
        <v>3141</v>
      </c>
      <c r="J47" s="11" t="s">
        <v>3251</v>
      </c>
      <c r="K47" s="11" t="s">
        <v>3141</v>
      </c>
      <c r="L47" s="11" t="s">
        <v>3251</v>
      </c>
      <c r="M47" s="11" t="s">
        <v>3251</v>
      </c>
      <c r="N47" s="11" t="s">
        <v>3251</v>
      </c>
      <c r="O47" s="11" t="s">
        <v>3251</v>
      </c>
      <c r="P47" s="11" t="s">
        <v>3251</v>
      </c>
      <c r="Q47" s="8" t="s">
        <v>3936</v>
      </c>
      <c r="R47" s="8" t="s">
        <v>3937</v>
      </c>
      <c r="S47" s="8" t="s">
        <v>3415</v>
      </c>
      <c r="T47" s="8" t="s">
        <v>3339</v>
      </c>
      <c r="U47" s="8" t="s">
        <v>3461</v>
      </c>
      <c r="V47" s="8" t="s">
        <v>3312</v>
      </c>
      <c r="W47" s="8" t="s">
        <v>3938</v>
      </c>
      <c r="X47" s="8" t="s">
        <v>3939</v>
      </c>
      <c r="Y47" s="8" t="s">
        <v>3312</v>
      </c>
      <c r="Z47" s="8" t="s">
        <v>3940</v>
      </c>
      <c r="AA47" s="8" t="s">
        <v>3941</v>
      </c>
      <c r="AB47" s="8" t="s">
        <v>3942</v>
      </c>
      <c r="AC47" s="9" t="s">
        <v>3943</v>
      </c>
      <c r="AD47" s="9" t="s">
        <v>589</v>
      </c>
      <c r="AM47" s="1" t="s">
        <v>3944</v>
      </c>
    </row>
    <row r="48" spans="1:39" s="1" customFormat="1" ht="105" customHeight="1">
      <c r="A48" s="8" t="s">
        <v>3945</v>
      </c>
      <c r="B48" s="8" t="s">
        <v>591</v>
      </c>
      <c r="C48" s="8" t="s">
        <v>3946</v>
      </c>
      <c r="D48" s="8" t="s">
        <v>594</v>
      </c>
      <c r="E48" s="8" t="s">
        <v>3947</v>
      </c>
      <c r="F48" s="8">
        <v>2030</v>
      </c>
      <c r="G48" s="8" t="s">
        <v>3948</v>
      </c>
      <c r="H48" s="12" t="s">
        <v>3141</v>
      </c>
      <c r="I48" s="12" t="s">
        <v>3141</v>
      </c>
      <c r="J48" s="11" t="s">
        <v>3251</v>
      </c>
      <c r="K48" s="11" t="s">
        <v>3251</v>
      </c>
      <c r="L48" s="11" t="s">
        <v>3251</v>
      </c>
      <c r="M48" s="11" t="s">
        <v>3251</v>
      </c>
      <c r="N48" s="11" t="s">
        <v>3251</v>
      </c>
      <c r="O48" s="11" t="s">
        <v>3251</v>
      </c>
      <c r="P48" s="11" t="s">
        <v>3251</v>
      </c>
      <c r="Q48" s="8" t="s">
        <v>3505</v>
      </c>
      <c r="R48" s="8" t="s">
        <v>3949</v>
      </c>
      <c r="S48" s="8" t="s">
        <v>3415</v>
      </c>
      <c r="T48" s="8" t="s">
        <v>3308</v>
      </c>
      <c r="U48" s="8" t="s">
        <v>3461</v>
      </c>
      <c r="V48" s="8" t="s">
        <v>3312</v>
      </c>
      <c r="W48" s="8" t="s">
        <v>3950</v>
      </c>
      <c r="X48" s="8" t="s">
        <v>3951</v>
      </c>
      <c r="Y48" s="8" t="s">
        <v>3312</v>
      </c>
      <c r="Z48" s="8" t="s">
        <v>3952</v>
      </c>
      <c r="AA48" s="8" t="s">
        <v>3953</v>
      </c>
      <c r="AB48" s="8" t="s">
        <v>3954</v>
      </c>
      <c r="AC48" s="9" t="s">
        <v>3955</v>
      </c>
      <c r="AD48" s="9" t="s">
        <v>599</v>
      </c>
    </row>
    <row r="49" spans="1:30" s="1" customFormat="1" ht="174" customHeight="1">
      <c r="A49" s="8" t="s">
        <v>3956</v>
      </c>
      <c r="B49" s="8" t="s">
        <v>3957</v>
      </c>
      <c r="C49" s="8" t="s">
        <v>3958</v>
      </c>
      <c r="D49" s="8" t="s">
        <v>3959</v>
      </c>
      <c r="E49" s="8" t="s">
        <v>3960</v>
      </c>
      <c r="F49" s="8">
        <v>2040</v>
      </c>
      <c r="G49" s="8" t="s">
        <v>3961</v>
      </c>
      <c r="H49" s="11" t="s">
        <v>3962</v>
      </c>
      <c r="I49" s="11" t="s">
        <v>3141</v>
      </c>
      <c r="J49" s="11" t="s">
        <v>3141</v>
      </c>
      <c r="K49" s="11" t="s">
        <v>3963</v>
      </c>
      <c r="L49" s="11" t="s">
        <v>3964</v>
      </c>
      <c r="M49" s="11" t="s">
        <v>3141</v>
      </c>
      <c r="N49" s="11" t="s">
        <v>3965</v>
      </c>
      <c r="O49" s="11" t="s">
        <v>3966</v>
      </c>
      <c r="P49" s="11" t="s">
        <v>3967</v>
      </c>
      <c r="Q49" s="8" t="s">
        <v>3968</v>
      </c>
      <c r="R49" s="8" t="s">
        <v>3969</v>
      </c>
      <c r="S49" s="8" t="s">
        <v>3970</v>
      </c>
      <c r="T49" s="8" t="s">
        <v>3401</v>
      </c>
      <c r="U49" s="8" t="s">
        <v>3312</v>
      </c>
      <c r="V49" s="8" t="s">
        <v>3971</v>
      </c>
      <c r="W49" s="8" t="s">
        <v>3972</v>
      </c>
      <c r="X49" s="8" t="s">
        <v>3973</v>
      </c>
      <c r="Y49" s="8" t="s">
        <v>3312</v>
      </c>
      <c r="Z49" s="8" t="s">
        <v>3974</v>
      </c>
      <c r="AA49" s="8" t="s">
        <v>3975</v>
      </c>
      <c r="AB49" s="8" t="s">
        <v>3976</v>
      </c>
      <c r="AC49" s="9" t="s">
        <v>3977</v>
      </c>
      <c r="AD49" s="9" t="s">
        <v>3978</v>
      </c>
    </row>
    <row r="50" spans="1:30" s="1" customFormat="1" ht="95.25" customHeight="1">
      <c r="A50" s="8" t="s">
        <v>3979</v>
      </c>
      <c r="B50" s="8" t="s">
        <v>3980</v>
      </c>
      <c r="C50" s="8" t="s">
        <v>3981</v>
      </c>
      <c r="D50" s="8" t="s">
        <v>3982</v>
      </c>
      <c r="E50" s="8" t="s">
        <v>3424</v>
      </c>
      <c r="F50" s="8">
        <v>2040</v>
      </c>
      <c r="G50" s="8" t="s">
        <v>3983</v>
      </c>
      <c r="H50" s="11" t="s">
        <v>3141</v>
      </c>
      <c r="I50" s="11" t="s">
        <v>3141</v>
      </c>
      <c r="J50" s="11" t="s">
        <v>3141</v>
      </c>
      <c r="K50" s="11" t="s">
        <v>3141</v>
      </c>
      <c r="L50" s="11" t="s">
        <v>3251</v>
      </c>
      <c r="M50" s="11" t="s">
        <v>3141</v>
      </c>
      <c r="N50" s="11" t="s">
        <v>3141</v>
      </c>
      <c r="O50" s="11" t="s">
        <v>3251</v>
      </c>
      <c r="P50" s="11" t="s">
        <v>3984</v>
      </c>
      <c r="Q50" s="8" t="s">
        <v>3312</v>
      </c>
      <c r="R50" s="8" t="s">
        <v>3985</v>
      </c>
      <c r="S50" s="8" t="s">
        <v>3415</v>
      </c>
      <c r="T50" s="8" t="s">
        <v>3339</v>
      </c>
      <c r="U50" s="8" t="s">
        <v>3461</v>
      </c>
      <c r="V50" s="8" t="s">
        <v>3312</v>
      </c>
      <c r="W50" s="8" t="s">
        <v>3986</v>
      </c>
      <c r="X50" s="8" t="s">
        <v>3987</v>
      </c>
      <c r="Y50" s="8" t="s">
        <v>3312</v>
      </c>
      <c r="Z50" s="8" t="s">
        <v>3988</v>
      </c>
      <c r="AA50" s="8" t="s">
        <v>3989</v>
      </c>
      <c r="AB50" s="8" t="s">
        <v>3990</v>
      </c>
      <c r="AC50" s="9" t="s">
        <v>3991</v>
      </c>
      <c r="AD50" s="9" t="s">
        <v>3992</v>
      </c>
    </row>
    <row r="51" spans="1:30" s="1" customFormat="1" ht="171.75" customHeight="1">
      <c r="A51" s="8" t="s">
        <v>3993</v>
      </c>
      <c r="B51" s="8" t="s">
        <v>3994</v>
      </c>
      <c r="C51" s="8" t="s">
        <v>2364</v>
      </c>
      <c r="D51" s="8" t="s">
        <v>3995</v>
      </c>
      <c r="E51" s="8" t="s">
        <v>3996</v>
      </c>
      <c r="F51" s="8"/>
      <c r="G51" s="8" t="s">
        <v>3997</v>
      </c>
      <c r="H51" s="11" t="s">
        <v>3141</v>
      </c>
      <c r="I51" s="11" t="s">
        <v>3141</v>
      </c>
      <c r="J51" s="11" t="s">
        <v>3141</v>
      </c>
      <c r="K51" s="11" t="s">
        <v>3141</v>
      </c>
      <c r="L51" s="11" t="s">
        <v>3251</v>
      </c>
      <c r="M51" s="11" t="s">
        <v>3141</v>
      </c>
      <c r="N51" s="11" t="s">
        <v>3251</v>
      </c>
      <c r="O51" s="11" t="s">
        <v>3251</v>
      </c>
      <c r="P51" s="11" t="s">
        <v>3251</v>
      </c>
      <c r="Q51" s="8" t="s">
        <v>3998</v>
      </c>
      <c r="R51" s="8" t="s">
        <v>3999</v>
      </c>
      <c r="S51" s="8" t="s">
        <v>4000</v>
      </c>
      <c r="T51" s="8" t="s">
        <v>3339</v>
      </c>
      <c r="U51" s="8" t="s">
        <v>3461</v>
      </c>
      <c r="V51" s="8" t="s">
        <v>3251</v>
      </c>
      <c r="W51" s="8" t="s">
        <v>4001</v>
      </c>
      <c r="X51" s="8" t="s">
        <v>4002</v>
      </c>
      <c r="Y51" s="8" t="s">
        <v>4003</v>
      </c>
      <c r="Z51" s="8" t="s">
        <v>4004</v>
      </c>
      <c r="AA51" s="8" t="s">
        <v>4005</v>
      </c>
      <c r="AB51" s="8" t="s">
        <v>4006</v>
      </c>
      <c r="AC51" s="9" t="s">
        <v>4007</v>
      </c>
      <c r="AD51" s="9" t="s">
        <v>608</v>
      </c>
    </row>
    <row r="52" spans="1:30" s="1" customFormat="1" ht="171.75" customHeight="1">
      <c r="A52" s="8" t="s">
        <v>4008</v>
      </c>
      <c r="B52" s="8" t="s">
        <v>4009</v>
      </c>
      <c r="C52" s="8" t="s">
        <v>4010</v>
      </c>
      <c r="D52" s="8" t="s">
        <v>4011</v>
      </c>
      <c r="E52" s="8" t="s">
        <v>4012</v>
      </c>
      <c r="F52" s="8"/>
      <c r="G52" s="8" t="s">
        <v>4013</v>
      </c>
      <c r="H52" s="11" t="s">
        <v>3141</v>
      </c>
      <c r="I52" s="11" t="s">
        <v>3251</v>
      </c>
      <c r="J52" s="11" t="s">
        <v>3251</v>
      </c>
      <c r="K52" s="11" t="s">
        <v>3251</v>
      </c>
      <c r="L52" s="11" t="s">
        <v>3141</v>
      </c>
      <c r="M52" s="11" t="s">
        <v>3251</v>
      </c>
      <c r="N52" s="11" t="s">
        <v>3141</v>
      </c>
      <c r="O52" s="11" t="s">
        <v>3251</v>
      </c>
      <c r="P52" s="11" t="s">
        <v>3141</v>
      </c>
      <c r="Q52" s="8" t="s">
        <v>4014</v>
      </c>
      <c r="R52" s="8" t="s">
        <v>3999</v>
      </c>
      <c r="S52" s="8" t="s">
        <v>4015</v>
      </c>
      <c r="T52" s="8" t="s">
        <v>3779</v>
      </c>
      <c r="U52" s="8" t="s">
        <v>3312</v>
      </c>
      <c r="V52" s="8" t="s">
        <v>3251</v>
      </c>
      <c r="W52" s="8" t="s">
        <v>4016</v>
      </c>
      <c r="X52" s="8" t="s">
        <v>4017</v>
      </c>
      <c r="Y52" s="8" t="s">
        <v>3251</v>
      </c>
      <c r="Z52" s="8" t="s">
        <v>4018</v>
      </c>
      <c r="AA52" s="8" t="s">
        <v>4019</v>
      </c>
      <c r="AB52" s="8" t="s">
        <v>4020</v>
      </c>
      <c r="AC52" s="9" t="s">
        <v>4021</v>
      </c>
      <c r="AD52" s="9" t="s">
        <v>4022</v>
      </c>
    </row>
    <row r="53" spans="1:30" s="1" customFormat="1" ht="157.5" customHeight="1">
      <c r="A53" s="8" t="s">
        <v>4023</v>
      </c>
      <c r="B53" s="8" t="s">
        <v>610</v>
      </c>
      <c r="C53" s="13" t="s">
        <v>2370</v>
      </c>
      <c r="D53" s="8" t="s">
        <v>4024</v>
      </c>
      <c r="E53" s="13" t="s">
        <v>3489</v>
      </c>
      <c r="F53" s="13">
        <v>2050</v>
      </c>
      <c r="G53" s="8" t="s">
        <v>4025</v>
      </c>
      <c r="H53" s="12" t="s">
        <v>3141</v>
      </c>
      <c r="I53" s="12" t="s">
        <v>3141</v>
      </c>
      <c r="J53" s="12" t="s">
        <v>3141</v>
      </c>
      <c r="K53" s="12" t="s">
        <v>3141</v>
      </c>
      <c r="L53" s="12" t="s">
        <v>3141</v>
      </c>
      <c r="M53" s="11" t="s">
        <v>3251</v>
      </c>
      <c r="N53" s="8" t="s">
        <v>64</v>
      </c>
      <c r="O53" s="8" t="s">
        <v>64</v>
      </c>
      <c r="P53" s="8" t="s">
        <v>64</v>
      </c>
      <c r="Q53" s="8" t="s">
        <v>4026</v>
      </c>
      <c r="R53" s="8" t="s">
        <v>4027</v>
      </c>
      <c r="S53" s="8" t="s">
        <v>4028</v>
      </c>
      <c r="T53" s="8" t="s">
        <v>3401</v>
      </c>
      <c r="U53" s="8" t="s">
        <v>3461</v>
      </c>
      <c r="V53" s="8" t="s">
        <v>3141</v>
      </c>
      <c r="W53" s="8" t="s">
        <v>4029</v>
      </c>
      <c r="X53" s="8" t="s">
        <v>3987</v>
      </c>
      <c r="Y53" s="8" t="s">
        <v>4030</v>
      </c>
      <c r="Z53" s="8" t="s">
        <v>4031</v>
      </c>
      <c r="AA53" s="8" t="s">
        <v>4032</v>
      </c>
      <c r="AB53" s="8" t="s">
        <v>4033</v>
      </c>
      <c r="AC53" s="9" t="s">
        <v>4034</v>
      </c>
      <c r="AD53" s="9" t="s">
        <v>620</v>
      </c>
    </row>
    <row r="54" spans="1:30" s="1" customFormat="1" ht="157.5" customHeight="1">
      <c r="A54" s="8" t="s">
        <v>4035</v>
      </c>
      <c r="B54" s="8" t="s">
        <v>622</v>
      </c>
      <c r="C54" s="8" t="s">
        <v>2370</v>
      </c>
      <c r="D54" s="8" t="s">
        <v>4036</v>
      </c>
      <c r="E54" s="8" t="s">
        <v>3334</v>
      </c>
      <c r="F54" s="8">
        <v>2030</v>
      </c>
      <c r="G54" s="8" t="s">
        <v>4037</v>
      </c>
      <c r="H54" s="11" t="s">
        <v>3312</v>
      </c>
      <c r="I54" s="11" t="s">
        <v>3312</v>
      </c>
      <c r="J54" s="11" t="s">
        <v>3312</v>
      </c>
      <c r="K54" s="11" t="s">
        <v>3312</v>
      </c>
      <c r="L54" s="11" t="s">
        <v>3312</v>
      </c>
      <c r="M54" s="11" t="s">
        <v>3312</v>
      </c>
      <c r="N54" s="11" t="s">
        <v>3312</v>
      </c>
      <c r="O54" s="11" t="s">
        <v>3312</v>
      </c>
      <c r="P54" s="11" t="s">
        <v>3312</v>
      </c>
      <c r="Q54" s="8" t="s">
        <v>3312</v>
      </c>
      <c r="R54" s="8" t="s">
        <v>4038</v>
      </c>
      <c r="S54" s="8" t="s">
        <v>4039</v>
      </c>
      <c r="T54" s="8" t="s">
        <v>4040</v>
      </c>
      <c r="U54" s="8" t="s">
        <v>3860</v>
      </c>
      <c r="V54" s="8" t="s">
        <v>4041</v>
      </c>
      <c r="W54" s="8" t="s">
        <v>4042</v>
      </c>
      <c r="X54" s="8" t="s">
        <v>3987</v>
      </c>
      <c r="Y54" s="8" t="s">
        <v>3312</v>
      </c>
      <c r="Z54" s="8" t="s">
        <v>3312</v>
      </c>
      <c r="AA54" s="8" t="s">
        <v>4043</v>
      </c>
      <c r="AB54" s="8" t="s">
        <v>4044</v>
      </c>
      <c r="AC54" s="9" t="s">
        <v>4045</v>
      </c>
      <c r="AD54" s="9" t="s">
        <v>628</v>
      </c>
    </row>
    <row r="55" spans="1:30" s="1" customFormat="1" ht="157.5" customHeight="1">
      <c r="A55" s="8" t="s">
        <v>4046</v>
      </c>
      <c r="B55" s="8" t="s">
        <v>386</v>
      </c>
      <c r="C55" s="8" t="s">
        <v>4047</v>
      </c>
      <c r="D55" s="8" t="s">
        <v>4048</v>
      </c>
      <c r="E55" s="8" t="s">
        <v>4049</v>
      </c>
      <c r="F55" s="8">
        <v>2050</v>
      </c>
      <c r="G55" s="8" t="s">
        <v>3748</v>
      </c>
      <c r="H55" s="11" t="s">
        <v>3251</v>
      </c>
      <c r="I55" s="11" t="s">
        <v>3251</v>
      </c>
      <c r="J55" s="11" t="s">
        <v>3251</v>
      </c>
      <c r="K55" s="11" t="s">
        <v>3251</v>
      </c>
      <c r="L55" s="11" t="s">
        <v>3251</v>
      </c>
      <c r="M55" s="11" t="s">
        <v>3251</v>
      </c>
      <c r="N55" s="11" t="s">
        <v>4050</v>
      </c>
      <c r="O55" s="11" t="s">
        <v>3312</v>
      </c>
      <c r="P55" s="11" t="s">
        <v>3312</v>
      </c>
      <c r="Q55" s="8" t="s">
        <v>3312</v>
      </c>
      <c r="R55" s="8" t="s">
        <v>4051</v>
      </c>
      <c r="S55" s="8" t="s">
        <v>4052</v>
      </c>
      <c r="T55" s="8" t="s">
        <v>4040</v>
      </c>
      <c r="U55" s="8" t="s">
        <v>3860</v>
      </c>
      <c r="V55" s="8" t="s">
        <v>4053</v>
      </c>
      <c r="W55" s="8" t="s">
        <v>4054</v>
      </c>
      <c r="X55" s="8" t="s">
        <v>4055</v>
      </c>
      <c r="Y55" s="8" t="s">
        <v>4056</v>
      </c>
      <c r="Z55" s="8" t="s">
        <v>3312</v>
      </c>
      <c r="AA55" s="8" t="s">
        <v>4057</v>
      </c>
      <c r="AB55" s="8" t="s">
        <v>4058</v>
      </c>
      <c r="AC55" s="9" t="s">
        <v>4059</v>
      </c>
      <c r="AD55" s="9" t="s">
        <v>638</v>
      </c>
    </row>
    <row r="56" spans="1:30" s="1" customFormat="1" ht="157.5" customHeight="1">
      <c r="A56" s="8" t="s">
        <v>4060</v>
      </c>
      <c r="B56" s="8" t="s">
        <v>4061</v>
      </c>
      <c r="C56" s="8" t="s">
        <v>2371</v>
      </c>
      <c r="D56" s="8" t="s">
        <v>4062</v>
      </c>
      <c r="E56" s="8" t="s">
        <v>4063</v>
      </c>
      <c r="F56" s="8">
        <v>2037</v>
      </c>
      <c r="G56" s="8" t="s">
        <v>4064</v>
      </c>
      <c r="H56" s="12" t="s">
        <v>3141</v>
      </c>
      <c r="I56" s="12" t="s">
        <v>3141</v>
      </c>
      <c r="J56" s="11" t="s">
        <v>3251</v>
      </c>
      <c r="K56" s="11" t="s">
        <v>3251</v>
      </c>
      <c r="L56" s="11" t="s">
        <v>3251</v>
      </c>
      <c r="M56" s="11" t="s">
        <v>3251</v>
      </c>
      <c r="N56" s="8" t="s">
        <v>3560</v>
      </c>
      <c r="O56" s="8" t="s">
        <v>3251</v>
      </c>
      <c r="P56" s="8" t="s">
        <v>3251</v>
      </c>
      <c r="Q56" s="8" t="s">
        <v>4065</v>
      </c>
      <c r="R56" s="8" t="s">
        <v>3337</v>
      </c>
      <c r="S56" s="8" t="s">
        <v>3415</v>
      </c>
      <c r="T56" s="8" t="s">
        <v>4040</v>
      </c>
      <c r="U56" s="8" t="s">
        <v>4066</v>
      </c>
      <c r="V56" s="8" t="s">
        <v>3251</v>
      </c>
      <c r="W56" s="8" t="s">
        <v>4067</v>
      </c>
      <c r="X56" s="8" t="s">
        <v>4068</v>
      </c>
      <c r="Y56" s="8" t="s">
        <v>3312</v>
      </c>
      <c r="Z56" s="8" t="s">
        <v>4069</v>
      </c>
      <c r="AA56" s="8" t="s">
        <v>4070</v>
      </c>
      <c r="AB56" s="8" t="s">
        <v>4071</v>
      </c>
      <c r="AC56" s="9" t="s">
        <v>4072</v>
      </c>
      <c r="AD56" s="9" t="s">
        <v>650</v>
      </c>
    </row>
    <row r="57" spans="1:30" s="1" customFormat="1" ht="197.25" customHeight="1">
      <c r="A57" s="8" t="s">
        <v>4073</v>
      </c>
      <c r="B57" s="8" t="s">
        <v>294</v>
      </c>
      <c r="C57" s="8" t="s">
        <v>4074</v>
      </c>
      <c r="D57" s="8" t="s">
        <v>654</v>
      </c>
      <c r="E57" s="8" t="s">
        <v>3334</v>
      </c>
      <c r="F57" s="8">
        <v>2030</v>
      </c>
      <c r="G57" s="8" t="s">
        <v>4075</v>
      </c>
      <c r="H57" s="12" t="s">
        <v>3141</v>
      </c>
      <c r="I57" s="12" t="s">
        <v>3141</v>
      </c>
      <c r="J57" s="12" t="s">
        <v>3141</v>
      </c>
      <c r="K57" s="11" t="s">
        <v>3251</v>
      </c>
      <c r="L57" s="11" t="s">
        <v>3251</v>
      </c>
      <c r="M57" s="11" t="s">
        <v>3251</v>
      </c>
      <c r="N57" s="8" t="s">
        <v>3560</v>
      </c>
      <c r="O57" s="8" t="s">
        <v>3251</v>
      </c>
      <c r="P57" s="8" t="s">
        <v>3251</v>
      </c>
      <c r="Q57" s="8" t="s">
        <v>4076</v>
      </c>
      <c r="R57" s="8" t="s">
        <v>3521</v>
      </c>
      <c r="S57" s="8" t="s">
        <v>4077</v>
      </c>
      <c r="T57" s="8" t="s">
        <v>4078</v>
      </c>
      <c r="U57" s="8" t="s">
        <v>3354</v>
      </c>
      <c r="V57" s="8" t="s">
        <v>3251</v>
      </c>
      <c r="W57" s="8" t="s">
        <v>4079</v>
      </c>
      <c r="X57" s="8" t="s">
        <v>4080</v>
      </c>
      <c r="Y57" s="8" t="s">
        <v>3312</v>
      </c>
      <c r="Z57" s="8" t="s">
        <v>4081</v>
      </c>
      <c r="AA57" s="8" t="s">
        <v>4082</v>
      </c>
      <c r="AB57" s="8" t="s">
        <v>4083</v>
      </c>
      <c r="AC57" s="9" t="s">
        <v>4084</v>
      </c>
      <c r="AD57" s="9" t="s">
        <v>659</v>
      </c>
    </row>
    <row r="58" spans="1:30" s="1" customFormat="1" ht="227.25" customHeight="1">
      <c r="A58" s="8" t="s">
        <v>4085</v>
      </c>
      <c r="B58" s="8" t="s">
        <v>269</v>
      </c>
      <c r="C58" s="8" t="s">
        <v>4086</v>
      </c>
      <c r="D58" s="8" t="s">
        <v>4087</v>
      </c>
      <c r="E58" s="8" t="s">
        <v>3334</v>
      </c>
      <c r="F58" s="8">
        <v>2030</v>
      </c>
      <c r="G58" s="8" t="s">
        <v>4088</v>
      </c>
      <c r="H58" s="12" t="s">
        <v>3141</v>
      </c>
      <c r="I58" s="12" t="s">
        <v>3141</v>
      </c>
      <c r="J58" s="12" t="s">
        <v>3141</v>
      </c>
      <c r="K58" s="12" t="s">
        <v>3141</v>
      </c>
      <c r="L58" s="12" t="s">
        <v>3141</v>
      </c>
      <c r="M58" s="11" t="s">
        <v>64</v>
      </c>
      <c r="N58" s="8" t="s">
        <v>3141</v>
      </c>
      <c r="O58" s="8" t="s">
        <v>3251</v>
      </c>
      <c r="P58" s="8" t="s">
        <v>3141</v>
      </c>
      <c r="Q58" s="8" t="s">
        <v>3312</v>
      </c>
      <c r="R58" s="8" t="s">
        <v>3337</v>
      </c>
      <c r="S58" s="8" t="s">
        <v>4089</v>
      </c>
      <c r="T58" s="8" t="s">
        <v>4090</v>
      </c>
      <c r="U58" s="8" t="s">
        <v>3354</v>
      </c>
      <c r="V58" s="8" t="s">
        <v>3251</v>
      </c>
      <c r="W58" s="8" t="s">
        <v>4091</v>
      </c>
      <c r="X58" s="8" t="s">
        <v>4092</v>
      </c>
      <c r="Y58" s="8" t="s">
        <v>4093</v>
      </c>
      <c r="Z58" s="8" t="s">
        <v>3312</v>
      </c>
      <c r="AA58" s="8" t="s">
        <v>4094</v>
      </c>
      <c r="AB58" s="8" t="s">
        <v>4095</v>
      </c>
      <c r="AC58" s="9" t="s">
        <v>4096</v>
      </c>
      <c r="AD58" s="9" t="s">
        <v>4097</v>
      </c>
    </row>
    <row r="59" spans="1:30" s="1" customFormat="1" ht="146.5" customHeight="1">
      <c r="A59" s="8" t="s">
        <v>4098</v>
      </c>
      <c r="B59" s="8" t="s">
        <v>4099</v>
      </c>
      <c r="C59" s="8" t="s">
        <v>2373</v>
      </c>
      <c r="D59" s="8" t="s">
        <v>4100</v>
      </c>
      <c r="E59" s="8" t="s">
        <v>4101</v>
      </c>
      <c r="F59" s="8">
        <v>2040</v>
      </c>
      <c r="G59" s="8" t="s">
        <v>4102</v>
      </c>
      <c r="H59" s="12" t="s">
        <v>3141</v>
      </c>
      <c r="I59" s="12" t="s">
        <v>3141</v>
      </c>
      <c r="J59" s="12" t="s">
        <v>3141</v>
      </c>
      <c r="K59" s="12" t="s">
        <v>3141</v>
      </c>
      <c r="L59" s="11" t="s">
        <v>3251</v>
      </c>
      <c r="M59" s="11" t="s">
        <v>3141</v>
      </c>
      <c r="N59" s="11" t="s">
        <v>3141</v>
      </c>
      <c r="O59" s="8" t="s">
        <v>3251</v>
      </c>
      <c r="P59" s="8" t="s">
        <v>3141</v>
      </c>
      <c r="Q59" s="8" t="s">
        <v>4103</v>
      </c>
      <c r="R59" s="8" t="s">
        <v>3399</v>
      </c>
      <c r="S59" s="8" t="s">
        <v>4104</v>
      </c>
      <c r="T59" s="8" t="s">
        <v>3339</v>
      </c>
      <c r="U59" s="8" t="s">
        <v>3461</v>
      </c>
      <c r="V59" s="8" t="s">
        <v>4105</v>
      </c>
      <c r="W59" s="11" t="s">
        <v>4106</v>
      </c>
      <c r="X59" s="11" t="s">
        <v>4107</v>
      </c>
      <c r="Y59" s="8" t="s">
        <v>3312</v>
      </c>
      <c r="Z59" s="8" t="s">
        <v>3312</v>
      </c>
      <c r="AA59" s="8" t="s">
        <v>4108</v>
      </c>
      <c r="AB59" s="8" t="s">
        <v>4109</v>
      </c>
      <c r="AC59" s="9" t="s">
        <v>4110</v>
      </c>
      <c r="AD59" s="9" t="s">
        <v>669</v>
      </c>
    </row>
    <row r="60" spans="1:30" s="1" customFormat="1" ht="192.75" customHeight="1">
      <c r="A60" s="8" t="s">
        <v>4111</v>
      </c>
      <c r="B60" s="8" t="s">
        <v>4112</v>
      </c>
      <c r="C60" s="8" t="s">
        <v>2374</v>
      </c>
      <c r="D60" s="8" t="s">
        <v>672</v>
      </c>
      <c r="E60" s="8" t="s">
        <v>4113</v>
      </c>
      <c r="F60" s="8">
        <v>2050</v>
      </c>
      <c r="G60" s="8" t="s">
        <v>4114</v>
      </c>
      <c r="H60" s="12" t="s">
        <v>3141</v>
      </c>
      <c r="I60" s="12" t="s">
        <v>3141</v>
      </c>
      <c r="J60" s="12" t="s">
        <v>3141</v>
      </c>
      <c r="K60" s="11" t="s">
        <v>3251</v>
      </c>
      <c r="L60" s="11" t="s">
        <v>3251</v>
      </c>
      <c r="M60" s="11" t="s">
        <v>3251</v>
      </c>
      <c r="N60" s="11" t="s">
        <v>3141</v>
      </c>
      <c r="O60" s="8" t="s">
        <v>3251</v>
      </c>
      <c r="P60" s="8" t="s">
        <v>3251</v>
      </c>
      <c r="Q60" s="8" t="s">
        <v>3312</v>
      </c>
      <c r="R60" s="8" t="s">
        <v>4115</v>
      </c>
      <c r="S60" s="8" t="s">
        <v>3415</v>
      </c>
      <c r="T60" s="8" t="s">
        <v>3339</v>
      </c>
      <c r="U60" s="8" t="s">
        <v>3354</v>
      </c>
      <c r="V60" s="8" t="s">
        <v>3251</v>
      </c>
      <c r="W60" s="8" t="s">
        <v>4116</v>
      </c>
      <c r="X60" s="8" t="s">
        <v>4117</v>
      </c>
      <c r="Y60" s="8" t="s">
        <v>4118</v>
      </c>
      <c r="Z60" s="8" t="s">
        <v>4119</v>
      </c>
      <c r="AA60" s="8" t="s">
        <v>4120</v>
      </c>
      <c r="AB60" s="8" t="s">
        <v>4121</v>
      </c>
      <c r="AC60" s="9" t="s">
        <v>4122</v>
      </c>
      <c r="AD60" s="9" t="s">
        <v>680</v>
      </c>
    </row>
    <row r="61" spans="1:30" s="1" customFormat="1" ht="192.75" customHeight="1">
      <c r="A61" s="8" t="s">
        <v>4123</v>
      </c>
      <c r="B61" s="8" t="s">
        <v>682</v>
      </c>
      <c r="C61" s="8" t="s">
        <v>4124</v>
      </c>
      <c r="D61" s="8" t="s">
        <v>4125</v>
      </c>
      <c r="E61" s="8" t="s">
        <v>3996</v>
      </c>
      <c r="F61" s="8"/>
      <c r="G61" s="8" t="s">
        <v>4126</v>
      </c>
      <c r="H61" s="11" t="s">
        <v>3141</v>
      </c>
      <c r="I61" s="11" t="s">
        <v>4127</v>
      </c>
      <c r="J61" s="11" t="s">
        <v>3141</v>
      </c>
      <c r="K61" s="11" t="s">
        <v>3141</v>
      </c>
      <c r="L61" s="11" t="s">
        <v>3251</v>
      </c>
      <c r="M61" s="11" t="s">
        <v>3251</v>
      </c>
      <c r="N61" s="11" t="s">
        <v>4128</v>
      </c>
      <c r="O61" s="8" t="s">
        <v>3251</v>
      </c>
      <c r="P61" s="8" t="s">
        <v>3251</v>
      </c>
      <c r="Q61" s="8" t="s">
        <v>4129</v>
      </c>
      <c r="R61" s="8" t="s">
        <v>3337</v>
      </c>
      <c r="S61" s="8" t="s">
        <v>4130</v>
      </c>
      <c r="T61" s="8" t="s">
        <v>3779</v>
      </c>
      <c r="U61" s="8" t="s">
        <v>4131</v>
      </c>
      <c r="V61" s="8" t="s">
        <v>4132</v>
      </c>
      <c r="W61" s="8" t="s">
        <v>4133</v>
      </c>
      <c r="X61" s="8" t="s">
        <v>4134</v>
      </c>
      <c r="Y61" s="8" t="s">
        <v>3141</v>
      </c>
      <c r="Z61" s="8" t="s">
        <v>4135</v>
      </c>
      <c r="AA61" s="8" t="s">
        <v>4136</v>
      </c>
      <c r="AB61" s="8" t="s">
        <v>4137</v>
      </c>
      <c r="AC61" s="9" t="s">
        <v>4138</v>
      </c>
      <c r="AD61" s="9" t="s">
        <v>689</v>
      </c>
    </row>
    <row r="62" spans="1:30" s="1" customFormat="1" ht="192.75" customHeight="1">
      <c r="A62" s="8" t="s">
        <v>4139</v>
      </c>
      <c r="B62" s="8" t="s">
        <v>269</v>
      </c>
      <c r="C62" s="8" t="s">
        <v>2375</v>
      </c>
      <c r="D62" s="8" t="s">
        <v>4140</v>
      </c>
      <c r="E62" s="8" t="s">
        <v>4141</v>
      </c>
      <c r="F62" s="8">
        <v>2030</v>
      </c>
      <c r="G62" s="8" t="s">
        <v>4142</v>
      </c>
      <c r="H62" s="11" t="s">
        <v>3141</v>
      </c>
      <c r="I62" s="11" t="s">
        <v>3141</v>
      </c>
      <c r="J62" s="11" t="s">
        <v>3141</v>
      </c>
      <c r="K62" s="11" t="s">
        <v>3251</v>
      </c>
      <c r="L62" s="11" t="s">
        <v>3251</v>
      </c>
      <c r="M62" s="11" t="s">
        <v>3251</v>
      </c>
      <c r="N62" s="11" t="s">
        <v>4143</v>
      </c>
      <c r="O62" s="8" t="s">
        <v>3251</v>
      </c>
      <c r="P62" s="8" t="s">
        <v>3251</v>
      </c>
      <c r="Q62" s="8" t="s">
        <v>4144</v>
      </c>
      <c r="R62" s="8" t="s">
        <v>4145</v>
      </c>
      <c r="S62" s="8" t="s">
        <v>4146</v>
      </c>
      <c r="T62" s="8" t="s">
        <v>3779</v>
      </c>
      <c r="U62" s="8" t="s">
        <v>3354</v>
      </c>
      <c r="V62" s="8" t="s">
        <v>4147</v>
      </c>
      <c r="W62" s="8" t="s">
        <v>4148</v>
      </c>
      <c r="X62" s="8" t="s">
        <v>4149</v>
      </c>
      <c r="Y62" s="8" t="s">
        <v>3251</v>
      </c>
      <c r="Z62" s="8" t="s">
        <v>4150</v>
      </c>
      <c r="AA62" s="8" t="s">
        <v>4151</v>
      </c>
      <c r="AB62" s="8" t="s">
        <v>4152</v>
      </c>
      <c r="AC62" s="9" t="s">
        <v>4153</v>
      </c>
      <c r="AD62" s="9" t="s">
        <v>699</v>
      </c>
    </row>
    <row r="63" spans="1:30" s="1" customFormat="1" ht="219" customHeight="1">
      <c r="A63" s="8" t="s">
        <v>4154</v>
      </c>
      <c r="B63" s="8" t="s">
        <v>701</v>
      </c>
      <c r="C63" s="8" t="s">
        <v>2375</v>
      </c>
      <c r="D63" s="8" t="s">
        <v>4155</v>
      </c>
      <c r="E63" s="8" t="s">
        <v>4156</v>
      </c>
      <c r="F63" s="8">
        <v>2040</v>
      </c>
      <c r="G63" s="8" t="s">
        <v>4157</v>
      </c>
      <c r="H63" s="12" t="s">
        <v>3141</v>
      </c>
      <c r="I63" s="12" t="s">
        <v>3141</v>
      </c>
      <c r="J63" s="12" t="s">
        <v>3141</v>
      </c>
      <c r="K63" s="11" t="s">
        <v>3141</v>
      </c>
      <c r="L63" s="11" t="s">
        <v>3251</v>
      </c>
      <c r="M63" s="11" t="s">
        <v>3251</v>
      </c>
      <c r="N63" s="11" t="s">
        <v>3141</v>
      </c>
      <c r="O63" s="8" t="s">
        <v>3251</v>
      </c>
      <c r="P63" s="8" t="s">
        <v>3251</v>
      </c>
      <c r="Q63" s="8" t="s">
        <v>4158</v>
      </c>
      <c r="R63" s="8" t="s">
        <v>4159</v>
      </c>
      <c r="S63" s="8" t="s">
        <v>4160</v>
      </c>
      <c r="T63" s="8" t="s">
        <v>3339</v>
      </c>
      <c r="U63" s="8" t="s">
        <v>4161</v>
      </c>
      <c r="V63" s="8" t="s">
        <v>4162</v>
      </c>
      <c r="W63" s="8" t="s">
        <v>4163</v>
      </c>
      <c r="X63" s="8" t="s">
        <v>4164</v>
      </c>
      <c r="Y63" s="8" t="s">
        <v>3312</v>
      </c>
      <c r="Z63" s="8" t="s">
        <v>4165</v>
      </c>
      <c r="AA63" s="8" t="s">
        <v>4166</v>
      </c>
      <c r="AB63" s="8" t="s">
        <v>4167</v>
      </c>
      <c r="AC63" s="9" t="s">
        <v>4168</v>
      </c>
      <c r="AD63" s="9" t="s">
        <v>710</v>
      </c>
    </row>
    <row r="64" spans="1:30" s="1" customFormat="1" ht="224.25" customHeight="1">
      <c r="A64" s="8" t="s">
        <v>4169</v>
      </c>
      <c r="B64" s="8" t="s">
        <v>4170</v>
      </c>
      <c r="C64" s="8" t="s">
        <v>2376</v>
      </c>
      <c r="D64" s="8" t="s">
        <v>4171</v>
      </c>
      <c r="E64" s="8" t="s">
        <v>4172</v>
      </c>
      <c r="F64" s="8">
        <v>2040</v>
      </c>
      <c r="G64" s="8" t="s">
        <v>4173</v>
      </c>
      <c r="H64" s="12" t="s">
        <v>3141</v>
      </c>
      <c r="I64" s="12" t="s">
        <v>3141</v>
      </c>
      <c r="J64" s="12" t="s">
        <v>3141</v>
      </c>
      <c r="K64" s="11" t="s">
        <v>3141</v>
      </c>
      <c r="L64" s="11" t="s">
        <v>3141</v>
      </c>
      <c r="M64" s="11" t="s">
        <v>3141</v>
      </c>
      <c r="N64" s="11" t="s">
        <v>3141</v>
      </c>
      <c r="O64" s="8" t="s">
        <v>3251</v>
      </c>
      <c r="P64" s="8" t="s">
        <v>3141</v>
      </c>
      <c r="Q64" s="8" t="s">
        <v>4174</v>
      </c>
      <c r="R64" s="8" t="s">
        <v>4175</v>
      </c>
      <c r="S64" s="8" t="s">
        <v>4176</v>
      </c>
      <c r="T64" s="8" t="s">
        <v>3339</v>
      </c>
      <c r="U64" s="8" t="s">
        <v>3354</v>
      </c>
      <c r="V64" s="8" t="s">
        <v>4177</v>
      </c>
      <c r="W64" s="8" t="s">
        <v>4178</v>
      </c>
      <c r="X64" s="8" t="s">
        <v>4179</v>
      </c>
      <c r="Y64" s="8" t="s">
        <v>3312</v>
      </c>
      <c r="Z64" s="8" t="s">
        <v>4180</v>
      </c>
      <c r="AA64" s="8" t="s">
        <v>4181</v>
      </c>
      <c r="AB64" s="8" t="s">
        <v>4182</v>
      </c>
      <c r="AC64" s="9" t="s">
        <v>4183</v>
      </c>
      <c r="AD64" s="9" t="s">
        <v>4184</v>
      </c>
    </row>
    <row r="65" spans="1:31" s="1" customFormat="1" ht="141" customHeight="1">
      <c r="A65" s="8" t="s">
        <v>4185</v>
      </c>
      <c r="B65" s="8" t="s">
        <v>4186</v>
      </c>
      <c r="C65" s="8" t="s">
        <v>4187</v>
      </c>
      <c r="D65" s="8" t="s">
        <v>713</v>
      </c>
      <c r="E65" s="8" t="s">
        <v>4188</v>
      </c>
      <c r="F65" s="8">
        <v>2030</v>
      </c>
      <c r="G65" s="8" t="s">
        <v>4189</v>
      </c>
      <c r="H65" s="8" t="s">
        <v>3141</v>
      </c>
      <c r="I65" s="8" t="s">
        <v>3141</v>
      </c>
      <c r="J65" s="8" t="s">
        <v>3141</v>
      </c>
      <c r="K65" s="8" t="s">
        <v>3141</v>
      </c>
      <c r="L65" s="8" t="s">
        <v>3251</v>
      </c>
      <c r="M65" s="8" t="s">
        <v>3251</v>
      </c>
      <c r="N65" s="8" t="s">
        <v>3141</v>
      </c>
      <c r="O65" s="8" t="s">
        <v>3251</v>
      </c>
      <c r="P65" s="8" t="s">
        <v>3141</v>
      </c>
      <c r="Q65" s="8" t="s">
        <v>4190</v>
      </c>
      <c r="R65" s="8" t="s">
        <v>4191</v>
      </c>
      <c r="S65" s="8" t="s">
        <v>4192</v>
      </c>
      <c r="T65" s="8" t="s">
        <v>3401</v>
      </c>
      <c r="U65" s="8" t="s">
        <v>3354</v>
      </c>
      <c r="V65" s="8" t="s">
        <v>3251</v>
      </c>
      <c r="W65" s="8" t="s">
        <v>4193</v>
      </c>
      <c r="X65" s="8" t="s">
        <v>4194</v>
      </c>
      <c r="Y65" s="8" t="s">
        <v>3312</v>
      </c>
      <c r="Z65" s="8" t="s">
        <v>4195</v>
      </c>
      <c r="AA65" s="8" t="s">
        <v>4196</v>
      </c>
      <c r="AB65" s="8" t="s">
        <v>4197</v>
      </c>
      <c r="AC65" s="9" t="s">
        <v>4198</v>
      </c>
      <c r="AD65" s="9" t="s">
        <v>719</v>
      </c>
    </row>
    <row r="66" spans="1:31" s="1" customFormat="1" ht="168" customHeight="1">
      <c r="A66" s="13" t="s">
        <v>4199</v>
      </c>
      <c r="B66" s="13" t="s">
        <v>721</v>
      </c>
      <c r="C66" s="8" t="s">
        <v>4200</v>
      </c>
      <c r="D66" s="8" t="s">
        <v>4201</v>
      </c>
      <c r="E66" s="13" t="s">
        <v>4188</v>
      </c>
      <c r="F66" s="13">
        <v>2030</v>
      </c>
      <c r="G66" s="13" t="s">
        <v>4202</v>
      </c>
      <c r="H66" s="12" t="s">
        <v>3141</v>
      </c>
      <c r="I66" s="12" t="s">
        <v>3141</v>
      </c>
      <c r="J66" s="12" t="s">
        <v>3141</v>
      </c>
      <c r="K66" s="8" t="s">
        <v>3251</v>
      </c>
      <c r="L66" s="8" t="s">
        <v>3251</v>
      </c>
      <c r="M66" s="8" t="s">
        <v>3251</v>
      </c>
      <c r="N66" s="8" t="s">
        <v>3141</v>
      </c>
      <c r="O66" s="8" t="s">
        <v>3251</v>
      </c>
      <c r="P66" s="8" t="s">
        <v>3251</v>
      </c>
      <c r="Q66" s="8" t="s">
        <v>4203</v>
      </c>
      <c r="R66" s="8" t="s">
        <v>4204</v>
      </c>
      <c r="S66" s="8" t="s">
        <v>3312</v>
      </c>
      <c r="T66" s="8" t="s">
        <v>3308</v>
      </c>
      <c r="U66" s="8" t="s">
        <v>4205</v>
      </c>
      <c r="V66" s="8" t="s">
        <v>3251</v>
      </c>
      <c r="W66" s="8" t="s">
        <v>4206</v>
      </c>
      <c r="X66" s="8" t="s">
        <v>4207</v>
      </c>
      <c r="Y66" s="8" t="s">
        <v>3312</v>
      </c>
      <c r="Z66" s="8" t="s">
        <v>3312</v>
      </c>
      <c r="AA66" s="8" t="s">
        <v>4208</v>
      </c>
      <c r="AB66" s="8" t="s">
        <v>4209</v>
      </c>
      <c r="AC66" s="9" t="s">
        <v>4210</v>
      </c>
      <c r="AD66" s="9" t="s">
        <v>728</v>
      </c>
    </row>
    <row r="67" spans="1:31" s="1" customFormat="1" ht="168" customHeight="1">
      <c r="A67" s="8" t="s">
        <v>4211</v>
      </c>
      <c r="B67" s="8" t="s">
        <v>4212</v>
      </c>
      <c r="C67" s="8" t="s">
        <v>2377</v>
      </c>
      <c r="D67" s="8" t="s">
        <v>4213</v>
      </c>
      <c r="E67" s="8" t="s">
        <v>4214</v>
      </c>
      <c r="F67" s="8">
        <v>2030</v>
      </c>
      <c r="G67" s="8" t="s">
        <v>4215</v>
      </c>
      <c r="H67" s="11" t="s">
        <v>3141</v>
      </c>
      <c r="I67" s="11" t="s">
        <v>3141</v>
      </c>
      <c r="J67" s="11" t="s">
        <v>3141</v>
      </c>
      <c r="K67" s="8" t="s">
        <v>3141</v>
      </c>
      <c r="L67" s="8" t="s">
        <v>3251</v>
      </c>
      <c r="M67" s="8" t="s">
        <v>3251</v>
      </c>
      <c r="N67" s="8" t="s">
        <v>3141</v>
      </c>
      <c r="O67" s="8" t="s">
        <v>3251</v>
      </c>
      <c r="P67" s="8" t="s">
        <v>3141</v>
      </c>
      <c r="Q67" s="8" t="s">
        <v>4216</v>
      </c>
      <c r="R67" s="8" t="s">
        <v>3337</v>
      </c>
      <c r="S67" s="8" t="s">
        <v>4217</v>
      </c>
      <c r="T67" s="8" t="s">
        <v>3779</v>
      </c>
      <c r="U67" s="8" t="s">
        <v>3309</v>
      </c>
      <c r="V67" s="8" t="s">
        <v>4218</v>
      </c>
      <c r="W67" s="8" t="s">
        <v>4219</v>
      </c>
      <c r="X67" s="8" t="s">
        <v>4220</v>
      </c>
      <c r="Y67" s="8" t="s">
        <v>3251</v>
      </c>
      <c r="Z67" s="8" t="s">
        <v>4221</v>
      </c>
      <c r="AA67" s="8" t="s">
        <v>4222</v>
      </c>
      <c r="AB67" s="8" t="s">
        <v>4223</v>
      </c>
      <c r="AC67" s="9" t="s">
        <v>4224</v>
      </c>
      <c r="AD67" s="9" t="s">
        <v>740</v>
      </c>
    </row>
    <row r="68" spans="1:31" s="1" customFormat="1" ht="149.25" customHeight="1">
      <c r="A68" s="8" t="s">
        <v>4225</v>
      </c>
      <c r="B68" s="8" t="s">
        <v>742</v>
      </c>
      <c r="C68" s="8" t="s">
        <v>2377</v>
      </c>
      <c r="D68" s="8" t="s">
        <v>744</v>
      </c>
      <c r="E68" s="8" t="s">
        <v>4226</v>
      </c>
      <c r="F68" s="8">
        <v>2063</v>
      </c>
      <c r="G68" s="8" t="s">
        <v>4227</v>
      </c>
      <c r="H68" s="12" t="s">
        <v>3141</v>
      </c>
      <c r="I68" s="12" t="s">
        <v>3141</v>
      </c>
      <c r="J68" s="12" t="s">
        <v>3141</v>
      </c>
      <c r="K68" s="12" t="s">
        <v>3141</v>
      </c>
      <c r="L68" s="8" t="s">
        <v>3251</v>
      </c>
      <c r="M68" s="8" t="s">
        <v>3141</v>
      </c>
      <c r="N68" s="8" t="s">
        <v>3141</v>
      </c>
      <c r="O68" s="8" t="s">
        <v>3251</v>
      </c>
      <c r="P68" s="8" t="s">
        <v>3141</v>
      </c>
      <c r="Q68" s="8" t="s">
        <v>4228</v>
      </c>
      <c r="R68" s="8" t="s">
        <v>4229</v>
      </c>
      <c r="S68" s="8" t="s">
        <v>4230</v>
      </c>
      <c r="T68" s="8" t="s">
        <v>3779</v>
      </c>
      <c r="U68" s="8" t="s">
        <v>3461</v>
      </c>
      <c r="V68" s="8" t="s">
        <v>3251</v>
      </c>
      <c r="W68" s="8" t="s">
        <v>4231</v>
      </c>
      <c r="X68" s="8" t="s">
        <v>4232</v>
      </c>
      <c r="Y68" s="8" t="s">
        <v>3312</v>
      </c>
      <c r="Z68" s="8" t="s">
        <v>4233</v>
      </c>
      <c r="AA68" s="8" t="s">
        <v>747</v>
      </c>
      <c r="AB68" s="8" t="s">
        <v>4234</v>
      </c>
      <c r="AC68" s="9" t="s">
        <v>4235</v>
      </c>
      <c r="AD68" s="14" t="s">
        <v>749</v>
      </c>
    </row>
    <row r="69" spans="1:31">
      <c r="A69" s="3"/>
      <c r="B69" s="3"/>
      <c r="C69" s="3"/>
      <c r="D69" s="3"/>
      <c r="E69" s="3"/>
      <c r="F69" s="3"/>
      <c r="G69" s="3"/>
      <c r="H69" s="3"/>
      <c r="I69" s="3"/>
      <c r="J69" s="3"/>
      <c r="K69" s="3"/>
      <c r="L69" s="3"/>
      <c r="M69" s="3"/>
      <c r="N69" s="3"/>
      <c r="O69" s="3"/>
      <c r="P69" s="3"/>
      <c r="Q69" s="3"/>
      <c r="R69" s="3"/>
      <c r="AC69" s="3"/>
      <c r="AD69" s="3"/>
      <c r="AE69" s="3"/>
    </row>
  </sheetData>
  <dataValidations count="1">
    <dataValidation type="list" allowBlank="1" showInputMessage="1" showErrorMessage="1" sqref="I49:J49 H1:H1048576 I21:K21" xr:uid="{00000000-0002-0000-0000-000000000000}">
      <formula1>$H$2:$H$68</formula1>
    </dataValidation>
  </dataValidations>
  <hyperlinks>
    <hyperlink ref="AC53" r:id="rId1" xr:uid="{00000000-0004-0000-0000-000000000000}"/>
    <hyperlink ref="AC32" r:id="rId2" xr:uid="{00000000-0004-0000-0000-000001000000}"/>
    <hyperlink ref="AC25" r:id="rId3" xr:uid="{00000000-0004-0000-0000-000002000000}"/>
    <hyperlink ref="AC43" r:id="rId4" xr:uid="{00000000-0004-0000-0000-000003000000}"/>
    <hyperlink ref="AC66" r:id="rId5" xr:uid="{00000000-0004-0000-0000-000004000000}"/>
    <hyperlink ref="AC17" r:id="rId6" xr:uid="{00000000-0004-0000-0000-000005000000}"/>
    <hyperlink ref="AC31" r:id="rId7" xr:uid="{00000000-0004-0000-0000-000006000000}"/>
    <hyperlink ref="AC8" r:id="rId8" xr:uid="{00000000-0004-0000-0000-000007000000}"/>
    <hyperlink ref="AC40" r:id="rId9" xr:uid="{00000000-0004-0000-0000-000008000000}"/>
    <hyperlink ref="AC6" r:id="rId10" xr:uid="{00000000-0004-0000-0000-000009000000}"/>
    <hyperlink ref="AC7" r:id="rId11" xr:uid="{00000000-0004-0000-0000-00000A000000}"/>
    <hyperlink ref="AC10" r:id="rId12" xr:uid="{00000000-0004-0000-0000-00000B000000}"/>
    <hyperlink ref="AC65" r:id="rId13" xr:uid="{00000000-0004-0000-0000-00000C000000}"/>
    <hyperlink ref="AC4" r:id="rId14" xr:uid="{00000000-0004-0000-0000-00000D000000}"/>
    <hyperlink ref="AC5" r:id="rId15" xr:uid="{00000000-0004-0000-0000-00000E000000}"/>
    <hyperlink ref="AC36" r:id="rId16" xr:uid="{00000000-0004-0000-0000-00000F000000}"/>
    <hyperlink ref="AC48" r:id="rId17" xr:uid="{00000000-0004-0000-0000-000010000000}"/>
    <hyperlink ref="AC47" r:id="rId18" xr:uid="{00000000-0004-0000-0000-000011000000}"/>
    <hyperlink ref="AC19" r:id="rId19" xr:uid="{00000000-0004-0000-0000-000012000000}"/>
    <hyperlink ref="AC68" r:id="rId20" xr:uid="{00000000-0004-0000-0000-000013000000}"/>
    <hyperlink ref="AC27" r:id="rId21" xr:uid="{00000000-0004-0000-0000-000014000000}"/>
    <hyperlink ref="AC18" r:id="rId22" xr:uid="{00000000-0004-0000-0000-000015000000}"/>
    <hyperlink ref="AC59" r:id="rId23" xr:uid="{00000000-0004-0000-0000-000016000000}"/>
    <hyperlink ref="AC22" r:id="rId24" xr:uid="{00000000-0004-0000-0000-000017000000}"/>
    <hyperlink ref="AC14" r:id="rId25" xr:uid="{00000000-0004-0000-0000-000018000000}"/>
    <hyperlink ref="AC57" r:id="rId26" xr:uid="{00000000-0004-0000-0000-000019000000}"/>
    <hyperlink ref="AC2" r:id="rId27" xr:uid="{00000000-0004-0000-0000-00001A000000}"/>
    <hyperlink ref="AC3" r:id="rId28" xr:uid="{00000000-0004-0000-0000-00001B000000}"/>
    <hyperlink ref="AC28" r:id="rId29" xr:uid="{00000000-0004-0000-0000-00001C000000}"/>
    <hyperlink ref="AC30" r:id="rId30" xr:uid="{00000000-0004-0000-0000-00001D000000}"/>
    <hyperlink ref="AC60" r:id="rId31" xr:uid="{00000000-0004-0000-0000-00001E000000}"/>
    <hyperlink ref="AC63" r:id="rId32" xr:uid="{00000000-0004-0000-0000-00001F000000}"/>
    <hyperlink ref="AC23" r:id="rId33" location="fullTextFileContent" xr:uid="{00000000-0004-0000-0000-000020000000}"/>
    <hyperlink ref="AC11" r:id="rId34" xr:uid="{00000000-0004-0000-0000-000021000000}"/>
    <hyperlink ref="AC26" r:id="rId35" xr:uid="{00000000-0004-0000-0000-000022000000}"/>
    <hyperlink ref="AC44" r:id="rId36" xr:uid="{00000000-0004-0000-0000-000023000000}"/>
    <hyperlink ref="AC64" r:id="rId37" xr:uid="{00000000-0004-0000-0000-000024000000}"/>
    <hyperlink ref="AC50" r:id="rId38" xr:uid="{00000000-0004-0000-0000-000025000000}"/>
    <hyperlink ref="AC9" r:id="rId39" xr:uid="{00000000-0004-0000-0000-000026000000}"/>
    <hyperlink ref="AC45" r:id="rId40" xr:uid="{00000000-0004-0000-0000-000027000000}"/>
    <hyperlink ref="AC58" r:id="rId41" xr:uid="{00000000-0004-0000-0000-000028000000}"/>
    <hyperlink ref="AC33" r:id="rId42" xr:uid="{00000000-0004-0000-0000-000029000000}"/>
    <hyperlink ref="AC34" r:id="rId43" xr:uid="{00000000-0004-0000-0000-00002A000000}"/>
    <hyperlink ref="AC46" r:id="rId44" xr:uid="{00000000-0004-0000-0000-00002B000000}"/>
    <hyperlink ref="AC51" r:id="rId45" xr:uid="{00000000-0004-0000-0000-00002C000000}"/>
    <hyperlink ref="AC39" r:id="rId46" xr:uid="{00000000-0004-0000-0000-00002D000000}"/>
    <hyperlink ref="AC56" r:id="rId47" xr:uid="{00000000-0004-0000-0000-00002E000000}"/>
    <hyperlink ref="AC29" r:id="rId48" xr:uid="{00000000-0004-0000-0000-00002F000000}"/>
    <hyperlink ref="AC55" r:id="rId49" xr:uid="{00000000-0004-0000-0000-000030000000}"/>
    <hyperlink ref="AC54" r:id="rId50" xr:uid="{00000000-0004-0000-0000-000031000000}"/>
    <hyperlink ref="AC49" r:id="rId51" xr:uid="{00000000-0004-0000-0000-000032000000}"/>
    <hyperlink ref="AD49" r:id="rId52" display="https://www.linkedin.com/in/pablo-carvajal-9a761784/?originalSubdomain=uk" xr:uid="{00000000-0004-0000-0000-000033000000}"/>
    <hyperlink ref="AC62" r:id="rId53" xr:uid="{BDB391DF-321B-4CB0-A3F8-E3626AC13492}"/>
    <hyperlink ref="AD35" r:id="rId54" xr:uid="{3C60FDD0-3C5B-4EFB-9FAA-36B6B827A462}"/>
    <hyperlink ref="AC35" r:id="rId55" xr:uid="{21D2EAC6-0E7A-4C8B-8C2B-CE3C2C2D073F}"/>
    <hyperlink ref="AC12" r:id="rId56" xr:uid="{8823A3ED-26FA-4F60-8868-D9EF917085B3}"/>
    <hyperlink ref="AC37" r:id="rId57" xr:uid="{288651F7-1700-4484-AC6D-6150D18A2035}"/>
    <hyperlink ref="AC61" r:id="rId58" location="d1e156" xr:uid="{AF51F738-BF76-4A59-9743-1A2BDDF045F5}"/>
    <hyperlink ref="AD61" r:id="rId59" xr:uid="{3F1899AC-BBBD-4DDB-837C-427232963C38}"/>
    <hyperlink ref="AC41" r:id="rId60" xr:uid="{27DA9BCE-BD23-4ECB-ACF5-620A070AB221}"/>
    <hyperlink ref="AC13" r:id="rId61" xr:uid="{BA0A7F99-AA2B-44D3-9DF0-AA3A6C6D7654}"/>
    <hyperlink ref="AC52" r:id="rId62" xr:uid="{2F1262A0-B19A-45B7-B83F-D3F892C6FC9D}"/>
    <hyperlink ref="AD52" r:id="rId63" xr:uid="{66FA388E-0BC0-414D-B6E9-A7130C8C9AFB}"/>
    <hyperlink ref="AD4" r:id="rId64" xr:uid="{0BA4E5BD-34FD-4CA9-A225-3184B3E6D900}"/>
    <hyperlink ref="AC67" r:id="rId65" xr:uid="{27FE1CCA-8367-4E87-8710-36C5311CA068}"/>
    <hyperlink ref="AD67" r:id="rId66" xr:uid="{930B6C5C-6C56-4B2B-A2B4-6933BA68C162}"/>
    <hyperlink ref="AD42" r:id="rId67" xr:uid="{9AF529BC-1C4A-44CB-A338-8FB7E70C3683}"/>
    <hyperlink ref="AD16" r:id="rId68" xr:uid="{EC7F24C4-68AE-4ED0-9813-3AF4269CE323}"/>
    <hyperlink ref="AC42" r:id="rId69" xr:uid="{E29B3A87-CB6F-4D54-BA03-D69CCCF0946A}"/>
    <hyperlink ref="AD15" r:id="rId70" xr:uid="{8E197254-870B-4058-AE80-48FDBA8057C7}"/>
    <hyperlink ref="AC15" r:id="rId71" xr:uid="{76F9A1A5-3F61-49CD-AECA-E84566F727A6}"/>
    <hyperlink ref="AC20" r:id="rId72" xr:uid="{2B3AB423-A64E-4A4D-9E58-870ABA8F071B}"/>
    <hyperlink ref="AD3" r:id="rId73" xr:uid="{770F493A-C339-4549-96B5-0A0B0DBA0278}"/>
    <hyperlink ref="AD6" r:id="rId74" xr:uid="{8EEB88A3-010C-4997-A640-A18CE7399A42}"/>
    <hyperlink ref="AD7" r:id="rId75" xr:uid="{95AE49A4-8EE0-4B96-9362-6CC0D5479E43}"/>
    <hyperlink ref="AD9" r:id="rId76" xr:uid="{B23866C5-957A-4B5D-BA7F-55D8EBB7C3B9}"/>
    <hyperlink ref="AD11" r:id="rId77" xr:uid="{1E8A1EC4-5B85-4668-98F2-DC63DAD7558D}"/>
    <hyperlink ref="AD14" r:id="rId78" xr:uid="{183E48DF-8133-438A-97E4-3351200474E4}"/>
    <hyperlink ref="AD17" r:id="rId79" xr:uid="{0AF6B40A-44E4-429F-95B5-0CF053114395}"/>
    <hyperlink ref="AD18" r:id="rId80" xr:uid="{0461995B-8A77-43E3-B266-69CD2337B6E8}"/>
    <hyperlink ref="AD19" r:id="rId81" xr:uid="{642596DD-D56E-404D-BB58-523995230423}"/>
    <hyperlink ref="AD22" r:id="rId82" display="christoph.dallmann@tu-dresden.de, matthew.schmidt@tu-dresden.de" xr:uid="{E6B68FA7-2069-4C37-997C-55EADFEA82FC}"/>
    <hyperlink ref="AD25" r:id="rId83" xr:uid="{120416C9-D678-4DC6-AD2F-DB4F3AE8CBC6}"/>
    <hyperlink ref="AC24" r:id="rId84" xr:uid="{F8AF6DD4-97C7-47CB-86DE-321E0310E2F7}"/>
    <hyperlink ref="AD24" r:id="rId85" xr:uid="{B68A3E26-0582-4817-AE74-43A8DC54FD99}"/>
    <hyperlink ref="AC16" r:id="rId86" xr:uid="{38F37D2E-E5EF-464A-A24B-C6A6E4C79A1E}"/>
    <hyperlink ref="AD26" r:id="rId87" xr:uid="{B29E021D-E234-4207-8D22-CC417E8F7AE2}"/>
    <hyperlink ref="AD28" r:id="rId88" xr:uid="{A61F1244-575D-4BA3-9369-884153CABB70}"/>
    <hyperlink ref="AD29" r:id="rId89" xr:uid="{F93847DE-5E1C-4531-9437-DC13E3333A49}"/>
    <hyperlink ref="AD30" r:id="rId90" xr:uid="{BE1CAD73-7C0C-4992-8440-CBB1E84CDB14}"/>
    <hyperlink ref="AD31" r:id="rId91" xr:uid="{AA80429E-D20E-4A25-A12D-C9A845D5217F}"/>
    <hyperlink ref="AD32" r:id="rId92" xr:uid="{36A1473C-640E-48B8-9E7D-A00238CB7F68}"/>
    <hyperlink ref="AD33" r:id="rId93" xr:uid="{05B515E6-D980-4F86-8C3C-7AC01ECBEB27}"/>
    <hyperlink ref="AD34" r:id="rId94" xr:uid="{7E8FC9C4-A65C-4CEA-9EDA-884C27EA9322}"/>
    <hyperlink ref="AD36" r:id="rId95" xr:uid="{77A277A9-2400-42CD-A20C-866141EB7FED}"/>
    <hyperlink ref="AD37" r:id="rId96" xr:uid="{0A7213EB-DF7A-472F-893D-5EC375E702FA}"/>
    <hyperlink ref="AD39" r:id="rId97" xr:uid="{640317C1-A762-4EBD-8BF4-2EFC6344C8C1}"/>
    <hyperlink ref="AD40" r:id="rId98" xr:uid="{6E30002E-746B-4704-B526-938371E5B0B6}"/>
    <hyperlink ref="AD41" r:id="rId99" xr:uid="{7498862F-22B1-4E0C-B1A4-E72A9F8530A1}"/>
    <hyperlink ref="AD43" r:id="rId100" display="mercy.john@covenantuniversity.edu.ng" xr:uid="{D6C3E92C-3E63-4C82-9F32-96F099CA7D5F}"/>
    <hyperlink ref="AD44" r:id="rId101" xr:uid="{46751C51-574B-430B-991B-8650E6BC75DF}"/>
    <hyperlink ref="AD45" r:id="rId102" xr:uid="{451A4C3F-D050-4F89-A06F-CD6E407AEAF2}"/>
    <hyperlink ref="AD46" r:id="rId103" xr:uid="{B9364FB9-AA8C-452B-B5EE-B4CE5B71D451}"/>
    <hyperlink ref="AD47" r:id="rId104" xr:uid="{B75631BB-FB4C-4F79-B52E-2186D3FF1F7A}"/>
    <hyperlink ref="AD48" r:id="rId105" xr:uid="{3349F584-9D34-489A-B4C2-B84B58F1B6ED}"/>
    <hyperlink ref="AD50" r:id="rId106" display="praene@univ-reunion.fr" xr:uid="{0F6893B5-D111-4194-919E-D6023FDCCF42}"/>
    <hyperlink ref="AD51" r:id="rId107" xr:uid="{E4A6656A-6FBF-48B8-9415-EC2CED620630}"/>
    <hyperlink ref="AD53" r:id="rId108" xr:uid="{DDEBF37B-E65D-4D58-8649-48D88F12D31E}"/>
    <hyperlink ref="AD54" r:id="rId109" xr:uid="{1EA43D45-ADEC-409D-9F51-E5AA326765F7}"/>
    <hyperlink ref="AD55" r:id="rId110" xr:uid="{F220C70D-65D4-4BDD-8B76-1DD76BA7292F}"/>
    <hyperlink ref="AD56" r:id="rId111" xr:uid="{2726B32A-A5E4-47A8-8323-40E176DF5A0E}"/>
    <hyperlink ref="AD57" r:id="rId112" xr:uid="{5433B55A-F769-42AA-9BE7-4E1AC92831C6}"/>
    <hyperlink ref="AD2" r:id="rId113" display="francesco.dallalonga@tno.nlbob.vanderzwaan@tno.nl" xr:uid="{5CFBC5C1-EC94-4BCD-8C9B-F61903F6C6DD}"/>
    <hyperlink ref="AD5" r:id="rId114" display="m.mahmood-3@sms.ed.ac.ukmax.parzen@ed.ac.uk" xr:uid="{351F65D9-ECFF-4E03-B095-98CA5F9E847E}"/>
    <hyperlink ref="AD58" r:id="rId115" xr:uid="{8FF15FDB-609E-4E25-9D75-4EFA59A38D0D}"/>
    <hyperlink ref="AD59" r:id="rId116" xr:uid="{AC6BC32C-655D-49AF-A852-F808D8518B77}"/>
    <hyperlink ref="AD62" r:id="rId117" xr:uid="{91B299AC-4733-44D8-B4E6-5A7F607BC838}"/>
    <hyperlink ref="AD60" r:id="rId118" xr:uid="{3BB77B5D-D598-4108-A6D0-9133FE6B4375}"/>
    <hyperlink ref="AD63" r:id="rId119" xr:uid="{ECAF6365-CA8D-4F2E-98D0-CD2C5A265B16}"/>
    <hyperlink ref="AD64" r:id="rId120" xr:uid="{D2C481EA-FC29-4649-BB69-95B910102CEC}"/>
    <hyperlink ref="AD65" r:id="rId121" xr:uid="{472FF0D0-D4D4-43DD-AF82-EAC4D5AB4C22}"/>
    <hyperlink ref="AD66" r:id="rId122" xr:uid="{F8B3AA62-2838-4AB0-99D5-D5AF0AD50C64}"/>
    <hyperlink ref="AD68" r:id="rId123" xr:uid="{D278D96C-9A5A-4480-919F-6358D9529DF0}"/>
    <hyperlink ref="AD10" r:id="rId124" display="Nouedraogo@uneca.orgOuedraogo.s.nadia@gmail.com" xr:uid="{3CBBE8DD-3AB2-4C1E-B99E-5B346A4A355B}"/>
    <hyperlink ref="AD12" r:id="rId125" display="naima.chabouni@minesparis.psl.eucharlene.barnet@minesparis.psl.euedi.assoumou@minesparis.psl.eunadia.maizi@minesparis.psl.eusandrine.selosse@minesparis.psl.eu" xr:uid="{46C33E06-A1F9-4C6B-AD2E-4A14D7AEBAE8}"/>
    <hyperlink ref="AD13" r:id="rId126" display="messaoudi.djilali30@gmail.commessaoudi.djilali@univ-ouargla.dz " xr:uid="{C470EB95-F9DF-4CC0-9E16-CD1287FDB379}"/>
    <hyperlink ref="AD21" r:id="rId127" display="edi.assoumou@mines-paristech.frflorent.mcisaac@gmail.com" xr:uid="{C9013BB8-89D7-42F8-8E0B-745E00EA3934}"/>
    <hyperlink ref="AC21" r:id="rId128" xr:uid="{5B732408-C566-4373-AF0C-19211EB7116C}"/>
    <hyperlink ref="AD38" r:id="rId129" xr:uid="{391D7016-F92D-4A1F-8560-ED5279D10E54}"/>
    <hyperlink ref="AC38" r:id="rId130" xr:uid="{0DF0CDEF-655D-48A1-AF8D-B4F059BEE0FE}"/>
  </hyperlinks>
  <pageMargins left="0.7" right="0.7" top="0.75" bottom="0.75" header="0.3" footer="0.3"/>
  <pageSetup paperSize="9" orientation="portrait" r:id="rId131"/>
  <tableParts count="1">
    <tablePart r:id="rId13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2">
    <tabColor theme="5" tint="0.39997558519241921"/>
  </sheetPr>
  <dimension ref="A1:X64"/>
  <sheetViews>
    <sheetView topLeftCell="B79" workbookViewId="0">
      <selection activeCell="A79" sqref="A79"/>
    </sheetView>
  </sheetViews>
  <sheetFormatPr baseColWidth="10" defaultColWidth="8.83203125" defaultRowHeight="15"/>
  <cols>
    <col min="1" max="1" width="18.1640625" customWidth="1"/>
    <col min="3" max="3" width="13.1640625" customWidth="1"/>
    <col min="16" max="16" width="25.33203125" customWidth="1"/>
    <col min="19" max="19" width="17.83203125" customWidth="1"/>
    <col min="22" max="22" width="14.33203125" style="18" customWidth="1"/>
  </cols>
  <sheetData>
    <row r="1" spans="1:24" ht="17">
      <c r="A1" t="s">
        <v>4236</v>
      </c>
      <c r="B1" t="s">
        <v>4237</v>
      </c>
      <c r="C1" t="s">
        <v>4238</v>
      </c>
      <c r="P1" s="17" t="s">
        <v>4239</v>
      </c>
      <c r="Q1" s="20"/>
      <c r="R1" s="20"/>
      <c r="S1" s="20" t="s">
        <v>4240</v>
      </c>
      <c r="W1" s="16"/>
      <c r="X1" s="16"/>
    </row>
    <row r="2" spans="1:24" ht="14.5" customHeight="1">
      <c r="A2" t="s">
        <v>269</v>
      </c>
      <c r="B2">
        <f>COUNTIFS(models_list_studies!B:B, "*OSeMOSYS*",models_list_studies!B:B,"&lt;&gt;*LEAP*", models_list_studies!B:B,"&lt;&gt;*FlexTool*",models_list_studies!B:B,"&lt;&gt;*ONSSET*")</f>
        <v>12</v>
      </c>
      <c r="C2" s="5">
        <f t="shared" ref="C2:C10" si="0">B2/$B$17</f>
        <v>0.18181818181818182</v>
      </c>
      <c r="P2" s="19" t="s">
        <v>4241</v>
      </c>
      <c r="Q2" s="15"/>
      <c r="R2" s="15"/>
      <c r="S2" s="15" t="s">
        <v>2213</v>
      </c>
    </row>
    <row r="3" spans="1:24" ht="16">
      <c r="A3" t="s">
        <v>386</v>
      </c>
      <c r="B3">
        <f>COUNTIFS(models_list_studies!B:B,"*LEAP*",models_list_studies!B:B, "&lt;&gt;*OSeMOSYS*", models_list_studies!B:B, "&lt;&gt;*NEMO*", models_list_studies!B:B, "&lt;&gt;*MCDM*", models_list_studies!B:B, "&lt;&gt;*CLEWS*")</f>
        <v>8</v>
      </c>
      <c r="C3" s="5">
        <f t="shared" si="0"/>
        <v>0.12121212121212122</v>
      </c>
      <c r="P3" s="19" t="s">
        <v>4242</v>
      </c>
      <c r="Q3" s="15"/>
      <c r="R3" s="15"/>
      <c r="S3" s="15" t="s">
        <v>2215</v>
      </c>
    </row>
    <row r="4" spans="1:24" ht="16">
      <c r="A4" t="s">
        <v>3157</v>
      </c>
      <c r="B4">
        <f>COUNTIFS(models_list_studies!B:B, "*TIMES*") + COUNTIFS(models_list_studies!B:B, "*MARKAL*")-COUNTIFS(models_list_studies!B:B, "*TIMES*",models_list_studies!B:B, "*MARKAL*")</f>
        <v>6</v>
      </c>
      <c r="C4" s="5">
        <f t="shared" si="0"/>
        <v>9.0909090909090912E-2</v>
      </c>
      <c r="P4" s="19" t="s">
        <v>4243</v>
      </c>
      <c r="Q4" s="15"/>
      <c r="R4" s="15"/>
      <c r="S4" s="15" t="s">
        <v>2230</v>
      </c>
    </row>
    <row r="5" spans="1:24" ht="16">
      <c r="A5" t="s">
        <v>4244</v>
      </c>
      <c r="B5">
        <f>COUNTIFS(models_list_studies!B:B,"*MESSAGE*", models_list_studies!B:B, "&lt;&gt;*MAED*")+COUNTIFS(models_list_studies!B:B,"*SPLAT*")-COUNTIFS(models_list_studies!B:B,"*SPLAT*",models_list_studies!B:B,"*MESSAGE*")</f>
        <v>5</v>
      </c>
      <c r="C5" s="5">
        <f t="shared" si="0"/>
        <v>7.575757575757576E-2</v>
      </c>
      <c r="P5" s="19" t="s">
        <v>4245</v>
      </c>
      <c r="Q5" s="15"/>
      <c r="R5" s="15"/>
      <c r="S5" s="15" t="s">
        <v>721</v>
      </c>
    </row>
    <row r="6" spans="1:24" ht="16">
      <c r="A6" t="s">
        <v>259</v>
      </c>
      <c r="B6">
        <f>COUNTIFS(models_list_studies!B:B,"*ONSSET*", models_list_studies!B:B, "&lt;&gt;*OSEMOSYS*", models_list_studies!B:B, "&lt;&gt;*Pypsa*")</f>
        <v>4</v>
      </c>
      <c r="C6" s="5">
        <f t="shared" si="0"/>
        <v>6.0606060606060608E-2</v>
      </c>
      <c r="P6" s="19" t="s">
        <v>4246</v>
      </c>
      <c r="Q6" s="15"/>
      <c r="R6" s="15"/>
      <c r="S6" s="15" t="s">
        <v>2222</v>
      </c>
    </row>
    <row r="7" spans="1:24" ht="16">
      <c r="A7" t="s">
        <v>4247</v>
      </c>
      <c r="B7">
        <f>COUNTIFS(models_list_studies!B:B, "*GIS*", models_list_studies!B:B, "&lt;&gt;*TIMES*")</f>
        <v>4</v>
      </c>
      <c r="C7" s="5">
        <f t="shared" si="0"/>
        <v>6.0606060606060608E-2</v>
      </c>
      <c r="P7" s="19" t="s">
        <v>4248</v>
      </c>
      <c r="Q7" s="15"/>
      <c r="R7" s="15"/>
      <c r="S7" s="15" t="s">
        <v>1628</v>
      </c>
    </row>
    <row r="8" spans="1:24" ht="16">
      <c r="A8" t="s">
        <v>751</v>
      </c>
      <c r="B8">
        <f>COUNTIFS(models_list_studies!B:B, "*HOMER*")</f>
        <v>2</v>
      </c>
      <c r="C8" s="5">
        <f t="shared" si="0"/>
        <v>3.0303030303030304E-2</v>
      </c>
      <c r="P8" s="19" t="s">
        <v>4249</v>
      </c>
      <c r="Q8" s="15"/>
      <c r="R8" s="15"/>
      <c r="S8" s="15" t="s">
        <v>2233</v>
      </c>
    </row>
    <row r="9" spans="1:24" ht="16">
      <c r="A9" t="s">
        <v>531</v>
      </c>
      <c r="B9">
        <v>2</v>
      </c>
      <c r="C9" s="5">
        <f t="shared" si="0"/>
        <v>3.0303030303030304E-2</v>
      </c>
      <c r="P9" s="19" t="s">
        <v>4250</v>
      </c>
      <c r="Q9" s="15"/>
      <c r="R9" s="15"/>
      <c r="S9" s="15" t="s">
        <v>4251</v>
      </c>
    </row>
    <row r="10" spans="1:24">
      <c r="A10" t="s">
        <v>2492</v>
      </c>
      <c r="B10">
        <f>COUNTIFS(models_list_studies!B:B, "*CERC*")</f>
        <v>1</v>
      </c>
      <c r="C10" s="5">
        <f t="shared" si="0"/>
        <v>1.5151515151515152E-2</v>
      </c>
      <c r="P10" s="19" t="s">
        <v>4252</v>
      </c>
      <c r="Q10" s="15"/>
      <c r="R10" s="15"/>
      <c r="S10" t="s">
        <v>4253</v>
      </c>
    </row>
    <row r="11" spans="1:24">
      <c r="A11" t="s">
        <v>2457</v>
      </c>
      <c r="B11">
        <v>1</v>
      </c>
      <c r="C11" s="5">
        <f>B11/$B$17</f>
        <v>1.5151515151515152E-2</v>
      </c>
    </row>
    <row r="12" spans="1:24">
      <c r="A12" t="s">
        <v>2216</v>
      </c>
      <c r="B12">
        <v>1</v>
      </c>
      <c r="C12" s="5">
        <f>B12/$B$17</f>
        <v>1.5151515151515152E-2</v>
      </c>
    </row>
    <row r="13" spans="1:24">
      <c r="A13" t="s">
        <v>4239</v>
      </c>
      <c r="B13">
        <f>COUNTIFS(models_list_studies!B:B, "*LEAP*", models_list_studies!B:B, "*OSeMOSYS*")+COUNTIFS(models_list_studies!B:B, "*ONSSET*", models_list_studies!B:B, "*OSeMOSYS*")+COUNTIFS(models_list_studies!B:B, "*LEAP*", models_list_studies!B:B, "*MCDM*")+COUNTIFS(models_list_studies!B:B, "*Flextool*", models_list_studies!B:B, "*OSeMOSYS*")+COUNTIFS(models_list_studies!B:B, "*MESSAGE*", models_list_studies!B:B, "*MAED*")+COUNTIFS(models_list_studies!B:B, "*LEAP*", models_list_studies!B:B, "*NEMO*")+COUNTIFS(models_list_studies!B:B, "*LEAP*", models_list_studies!B:B, "*CLEWS*")+COUNTIFS(models_list_studies!B:B, "*MESSAGE*", models_list_studies!B:B, "*SIMPACTS*")+COUNTIFS(models_list_studies!B:B, "*PypSA*", models_list_studies!B:B, "*OnSSET*")</f>
        <v>11</v>
      </c>
      <c r="C13" s="5">
        <f>B13/$B$17</f>
        <v>0.16666666666666666</v>
      </c>
    </row>
    <row r="14" spans="1:24">
      <c r="A14" t="s">
        <v>4240</v>
      </c>
      <c r="B14">
        <f>66-SUM(B2:B13)</f>
        <v>9</v>
      </c>
      <c r="C14" s="5">
        <f>B14/$B$17</f>
        <v>0.13636363636363635</v>
      </c>
    </row>
    <row r="17" spans="1:2">
      <c r="B17">
        <f>SUM(B2:B14)</f>
        <v>66</v>
      </c>
    </row>
    <row r="32" spans="1:2">
      <c r="A32" t="s">
        <v>4254</v>
      </c>
      <c r="B32" t="s">
        <v>4255</v>
      </c>
    </row>
    <row r="33" spans="1:2">
      <c r="A33">
        <v>2010</v>
      </c>
      <c r="B33">
        <f>COUNTIF(models_list_studies!A:A, "*" &amp; A33 &amp; "*")</f>
        <v>2</v>
      </c>
    </row>
    <row r="34" spans="1:2">
      <c r="A34">
        <v>2011</v>
      </c>
      <c r="B34">
        <f>COUNTIF(models_list_studies!A:A, "*" &amp; A34 &amp; "*")</f>
        <v>0</v>
      </c>
    </row>
    <row r="35" spans="1:2">
      <c r="A35">
        <v>2012</v>
      </c>
      <c r="B35">
        <f>COUNTIF(models_list_studies!A:A, "*" &amp; A35 &amp; "*")</f>
        <v>1</v>
      </c>
    </row>
    <row r="36" spans="1:2">
      <c r="A36">
        <v>2013</v>
      </c>
      <c r="B36">
        <f>COUNTIF(models_list_studies!A:A, "*" &amp; A36 &amp; "*")</f>
        <v>0</v>
      </c>
    </row>
    <row r="37" spans="1:2">
      <c r="A37">
        <v>2014</v>
      </c>
      <c r="B37">
        <f>COUNTIF(models_list_studies!A:A, "*" &amp; A37 &amp; "*")</f>
        <v>1</v>
      </c>
    </row>
    <row r="38" spans="1:2">
      <c r="A38">
        <v>2015</v>
      </c>
      <c r="B38">
        <f>COUNTIF(models_list_studies!A:A, "*" &amp; A38 &amp; "*")</f>
        <v>0</v>
      </c>
    </row>
    <row r="39" spans="1:2">
      <c r="A39">
        <v>2016</v>
      </c>
      <c r="B39">
        <f>COUNTIF(models_list_studies!A:A, "*" &amp; A39 &amp; "*")</f>
        <v>4</v>
      </c>
    </row>
    <row r="40" spans="1:2">
      <c r="A40">
        <v>2017</v>
      </c>
      <c r="B40">
        <f>COUNTIF(models_list_studies!A:A, "*" &amp; A40 &amp; "*")</f>
        <v>8</v>
      </c>
    </row>
    <row r="41" spans="1:2">
      <c r="A41">
        <v>2018</v>
      </c>
      <c r="B41">
        <f>COUNTIF(models_list_studies!A:A, "*" &amp; A41 &amp; "*")</f>
        <v>5</v>
      </c>
    </row>
    <row r="42" spans="1:2">
      <c r="A42">
        <v>2019</v>
      </c>
      <c r="B42">
        <f>COUNTIF(models_list_studies!A:A, "*" &amp; A42 &amp; "*")</f>
        <v>4</v>
      </c>
    </row>
    <row r="43" spans="1:2">
      <c r="A43">
        <v>2020</v>
      </c>
      <c r="B43">
        <f>COUNTIF(models_list_studies!A:A, "*" &amp; A43 &amp; "*")</f>
        <v>2</v>
      </c>
    </row>
    <row r="44" spans="1:2">
      <c r="A44">
        <v>2021</v>
      </c>
      <c r="B44">
        <f>COUNTIF(models_list_studies!A:A, "*" &amp; A44 &amp; "*")</f>
        <v>11</v>
      </c>
    </row>
    <row r="45" spans="1:2">
      <c r="A45">
        <v>2022</v>
      </c>
      <c r="B45">
        <f>COUNTIF(models_list_studies!A:A, "*" &amp; A45 &amp; "*")</f>
        <v>11</v>
      </c>
    </row>
    <row r="46" spans="1:2">
      <c r="A46">
        <v>2023</v>
      </c>
      <c r="B46">
        <f>COUNTIF(models_list_studies!A:A, "*" &amp; A46 &amp; "*")</f>
        <v>8</v>
      </c>
    </row>
    <row r="47" spans="1:2">
      <c r="A47">
        <v>2024</v>
      </c>
      <c r="B47">
        <f>COUNTIF(models_list_studies!A:A, "*" &amp; A47 &amp; "*")</f>
        <v>8</v>
      </c>
    </row>
    <row r="48" spans="1:2">
      <c r="A48">
        <v>2025</v>
      </c>
      <c r="B48">
        <f>COUNTIF(models_list_studies!A:A, "*" &amp; A48 &amp; "*")</f>
        <v>3</v>
      </c>
    </row>
    <row r="53" spans="1:2">
      <c r="A53" t="s">
        <v>4256</v>
      </c>
      <c r="B53" t="s">
        <v>4257</v>
      </c>
    </row>
    <row r="54" spans="1:2">
      <c r="A54" t="s">
        <v>4258</v>
      </c>
      <c r="B54">
        <v>32</v>
      </c>
    </row>
    <row r="55" spans="1:2">
      <c r="A55" t="s">
        <v>3562</v>
      </c>
      <c r="B55">
        <v>30</v>
      </c>
    </row>
    <row r="56" spans="1:2">
      <c r="A56" t="s">
        <v>4239</v>
      </c>
      <c r="B56">
        <v>5</v>
      </c>
    </row>
    <row r="61" spans="1:2" ht="16">
      <c r="A61" s="23" t="s">
        <v>4259</v>
      </c>
      <c r="B61" s="23" t="s">
        <v>4257</v>
      </c>
    </row>
    <row r="62" spans="1:2" ht="16">
      <c r="A62" s="23" t="s">
        <v>4260</v>
      </c>
      <c r="B62" s="23">
        <v>28</v>
      </c>
    </row>
    <row r="63" spans="1:2" ht="32">
      <c r="A63" s="23" t="s">
        <v>4261</v>
      </c>
      <c r="B63" s="23">
        <v>20</v>
      </c>
    </row>
    <row r="64" spans="1:2" ht="32">
      <c r="A64" s="23" t="s">
        <v>4262</v>
      </c>
      <c r="B64" s="23">
        <v>19</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3">
    <tabColor theme="5" tint="0.39997558519241921"/>
  </sheetPr>
  <dimension ref="A1:B208"/>
  <sheetViews>
    <sheetView topLeftCell="A241" zoomScale="160" zoomScaleNormal="160" workbookViewId="0">
      <selection activeCell="B16" sqref="B16"/>
    </sheetView>
  </sheetViews>
  <sheetFormatPr baseColWidth="10" defaultColWidth="11.33203125" defaultRowHeight="15"/>
  <cols>
    <col min="1" max="1" width="18.33203125" customWidth="1"/>
  </cols>
  <sheetData>
    <row r="1" spans="1:2">
      <c r="A1" t="s">
        <v>4263</v>
      </c>
      <c r="B1" t="s">
        <v>4238</v>
      </c>
    </row>
    <row r="2" spans="1:2">
      <c r="A2" t="s">
        <v>4264</v>
      </c>
      <c r="B2">
        <f>COUNTIFS(models_list_studies!C:C, "*Africa*", models_list_studies!C:C, "&lt;&gt;*South*", models_list_studies!C:C, "&lt;&gt;*Region*", models_list_studies!C:C, "&lt;&gt;*North*", models_list_studies!C:C, "&lt;&gt;*West*", models_list_studies!C:C, "&lt;&gt;*Sub-Saharan*")+COUNTIFS(models_list_studies!C:C, "*Continent*")</f>
        <v>9</v>
      </c>
    </row>
    <row r="3" spans="1:2">
      <c r="A3" t="s">
        <v>4265</v>
      </c>
      <c r="B3">
        <v>9</v>
      </c>
    </row>
    <row r="4" spans="1:2">
      <c r="A4" t="s">
        <v>2495</v>
      </c>
      <c r="B4">
        <f>66-B2-B5-B3</f>
        <v>45</v>
      </c>
    </row>
    <row r="5" spans="1:2">
      <c r="A5" t="s">
        <v>4266</v>
      </c>
      <c r="B5">
        <v>3</v>
      </c>
    </row>
    <row r="9" spans="1:2">
      <c r="A9" t="s">
        <v>4267</v>
      </c>
      <c r="B9" t="s">
        <v>4238</v>
      </c>
    </row>
    <row r="10" spans="1:2">
      <c r="A10" t="s">
        <v>4268</v>
      </c>
      <c r="B10">
        <v>14</v>
      </c>
    </row>
    <row r="11" spans="1:2">
      <c r="A11" t="s">
        <v>2370</v>
      </c>
      <c r="B11">
        <v>6</v>
      </c>
    </row>
    <row r="12" spans="1:2">
      <c r="A12" t="s">
        <v>4269</v>
      </c>
      <c r="B12">
        <v>3</v>
      </c>
    </row>
    <row r="13" spans="1:2">
      <c r="A13" t="s">
        <v>4270</v>
      </c>
      <c r="B13">
        <v>13</v>
      </c>
    </row>
    <row r="14" spans="1:2">
      <c r="A14" t="s">
        <v>4271</v>
      </c>
      <c r="B14">
        <v>10</v>
      </c>
    </row>
    <row r="15" spans="1:2">
      <c r="A15" t="s">
        <v>4272</v>
      </c>
      <c r="B15">
        <v>2</v>
      </c>
    </row>
    <row r="18" spans="1:2">
      <c r="B18">
        <f>SUM(B10:B15)</f>
        <v>48</v>
      </c>
    </row>
    <row r="22" spans="1:2">
      <c r="A22" t="s">
        <v>4273</v>
      </c>
      <c r="B22" t="s">
        <v>4274</v>
      </c>
    </row>
    <row r="23" spans="1:2">
      <c r="A23" t="s">
        <v>2363</v>
      </c>
      <c r="B23">
        <f>COUNTIF(models_list_studies!C:C,"*" &amp; A23 &amp; "*")</f>
        <v>19</v>
      </c>
    </row>
    <row r="24" spans="1:2">
      <c r="A24" t="s">
        <v>2343</v>
      </c>
      <c r="B24">
        <f>COUNTIF(models_list_studies!C:C,"*" &amp; A24 &amp; "*")</f>
        <v>12</v>
      </c>
    </row>
    <row r="25" spans="1:2">
      <c r="A25" t="s">
        <v>2336</v>
      </c>
      <c r="B25">
        <f>COUNTIF(models_list_studies!C:C,"*" &amp; A25 &amp; "*")</f>
        <v>14</v>
      </c>
    </row>
    <row r="26" spans="1:2">
      <c r="A26" t="s">
        <v>4275</v>
      </c>
      <c r="B26">
        <f>COUNTIF(models_list_studies!C:C,"*" &amp; A26 &amp; "*")</f>
        <v>11</v>
      </c>
    </row>
    <row r="27" spans="1:2">
      <c r="A27" t="s">
        <v>2370</v>
      </c>
      <c r="B27">
        <f>COUNTIF(models_list_studies!C:C,"*" &amp; A27 &amp; "*")</f>
        <v>14</v>
      </c>
    </row>
    <row r="28" spans="1:2">
      <c r="A28" t="s">
        <v>2373</v>
      </c>
      <c r="B28">
        <f>COUNTIF(models_list_studies!C:C,"*" &amp; A28 &amp; "*")</f>
        <v>12</v>
      </c>
    </row>
    <row r="29" spans="1:2">
      <c r="A29" t="s">
        <v>2350</v>
      </c>
      <c r="B29">
        <f>COUNTIF(models_list_studies!C:C,"*" &amp; A29 &amp; "*")</f>
        <v>17</v>
      </c>
    </row>
    <row r="30" spans="1:2">
      <c r="A30" t="s">
        <v>2314</v>
      </c>
      <c r="B30">
        <f>COUNTIF(models_list_studies!C:C,"*" &amp; A30 &amp; "*")</f>
        <v>12</v>
      </c>
    </row>
    <row r="31" spans="1:2">
      <c r="A31" t="s">
        <v>2376</v>
      </c>
      <c r="B31">
        <f>COUNTIF(models_list_studies!C:C,"*" &amp; A31 &amp; "*")</f>
        <v>11</v>
      </c>
    </row>
    <row r="32" spans="1:2">
      <c r="A32" t="s">
        <v>2372</v>
      </c>
      <c r="B32">
        <f t="array" ref="B32">SUMPRODUCT(--ISNUMBER(SEARCH("Sudan", SUBSTITUTE(models_list_studies!C:C, "South Sudan", ""))))</f>
        <v>10</v>
      </c>
    </row>
    <row r="33" spans="1:2">
      <c r="A33" t="s">
        <v>2359</v>
      </c>
      <c r="B33">
        <f>COUNTIF(models_list_studies!C:C,"*" &amp; A33 &amp; "*")</f>
        <v>10</v>
      </c>
    </row>
    <row r="34" spans="1:2">
      <c r="A34" t="s">
        <v>2346</v>
      </c>
      <c r="B34">
        <f>COUNTIF(models_list_studies!C:C,"*" &amp; A34 &amp; "*")</f>
        <v>15</v>
      </c>
    </row>
    <row r="35" spans="1:2">
      <c r="A35" t="s">
        <v>2360</v>
      </c>
      <c r="B35">
        <f>COUNTIF(models_list_studies!C:C,"*" &amp; A35 &amp; "*")</f>
        <v>12</v>
      </c>
    </row>
    <row r="36" spans="1:2">
      <c r="A36" t="s">
        <v>2349</v>
      </c>
      <c r="B36">
        <f>COUNTIF(models_list_studies!C:C,"*" &amp; A36 &amp; "*")+COUNTIF(models_list_studies!C:C,"*Côte d’Ivoire *")</f>
        <v>11</v>
      </c>
    </row>
    <row r="37" spans="1:2">
      <c r="A37" t="s">
        <v>2354</v>
      </c>
      <c r="B37">
        <f>COUNTIF(models_list_studies!C:C,"*" &amp; A37 &amp; "*")</f>
        <v>8</v>
      </c>
    </row>
    <row r="38" spans="1:2">
      <c r="A38" t="s">
        <v>2318</v>
      </c>
      <c r="B38">
        <f>COUNTIF(models_list_studies!C:C,"*" &amp; A38 &amp; "*")</f>
        <v>11</v>
      </c>
    </row>
    <row r="39" spans="1:2">
      <c r="A39" t="s">
        <v>2328</v>
      </c>
      <c r="B39">
        <f>COUNTIF(models_list_studies!C:C,"*" &amp; A39 &amp; "*")+COUNTIF(models_list_studies!C:C,"*Cameroun*")</f>
        <v>13</v>
      </c>
    </row>
    <row r="40" spans="1:2">
      <c r="A40" t="s">
        <v>4276</v>
      </c>
      <c r="B40">
        <f>COUNTIF(models_list_studies!C:C,"*" &amp; A40 &amp; "*")</f>
        <v>12</v>
      </c>
    </row>
    <row r="41" spans="1:2">
      <c r="A41" t="s">
        <v>2324</v>
      </c>
      <c r="B41">
        <f>COUNTIF(models_list_studies!C:C,"*" &amp; A41 &amp; "*")</f>
        <v>14</v>
      </c>
    </row>
    <row r="42" spans="1:2">
      <c r="A42" t="s">
        <v>2356</v>
      </c>
      <c r="B42">
        <f>COUNTIF(models_list_studies!C:C,"*" &amp; A42 &amp; "*")</f>
        <v>13</v>
      </c>
    </row>
    <row r="43" spans="1:2">
      <c r="A43" t="s">
        <v>2355</v>
      </c>
      <c r="B43">
        <f>COUNTIF(models_list_studies!C:C,"*" &amp; A43 &amp; "*")</f>
        <v>11</v>
      </c>
    </row>
    <row r="44" spans="1:2">
      <c r="A44" t="s">
        <v>2377</v>
      </c>
      <c r="B44">
        <f>COUNTIF(models_list_studies!C:C,"*" &amp; A44 &amp; "*")</f>
        <v>14</v>
      </c>
    </row>
    <row r="45" spans="1:2">
      <c r="A45" t="s">
        <v>2366</v>
      </c>
      <c r="B45">
        <f>COUNTIF(models_list_studies!C:C,"*" &amp; A45 &amp; "*")</f>
        <v>12</v>
      </c>
    </row>
    <row r="46" spans="1:2">
      <c r="A46" t="s">
        <v>2378</v>
      </c>
      <c r="B46">
        <f>COUNTIF(models_list_studies!C:C,"*" &amp; A46 &amp; "*")</f>
        <v>11</v>
      </c>
    </row>
    <row r="47" spans="1:2">
      <c r="A47" t="s">
        <v>2331</v>
      </c>
      <c r="B47">
        <f>COUNTIF(models_list_studies!C:C,"*" &amp; A47 &amp; "*")</f>
        <v>10</v>
      </c>
    </row>
    <row r="48" spans="1:2">
      <c r="A48" t="s">
        <v>2347</v>
      </c>
      <c r="B48">
        <f>COUNTIF(models_list_studies!C:C,"*" &amp; A48 &amp; "*")</f>
        <v>12</v>
      </c>
    </row>
    <row r="49" spans="1:2">
      <c r="A49" t="s">
        <v>2375</v>
      </c>
      <c r="B49">
        <f>COUNTIF(models_list_studies!C:C,"*" &amp; A49 &amp; "*")</f>
        <v>13</v>
      </c>
    </row>
    <row r="50" spans="1:2">
      <c r="A50" t="s">
        <v>2364</v>
      </c>
      <c r="B50">
        <f>COUNTIF(models_list_studies!C:C,"*" &amp; A50 &amp; "*")</f>
        <v>11</v>
      </c>
    </row>
    <row r="51" spans="1:2">
      <c r="A51" t="s">
        <v>2371</v>
      </c>
      <c r="B51">
        <f>COUNTIF(models_list_studies!C:C,"*" &amp; A51 &amp; "*")</f>
        <v>4</v>
      </c>
    </row>
    <row r="52" spans="1:2">
      <c r="A52" t="s">
        <v>2320</v>
      </c>
      <c r="B52">
        <f>COUNTIF(models_list_studies!C:C,"*" &amp; A52 &amp; "*")</f>
        <v>13</v>
      </c>
    </row>
    <row r="53" spans="1:2">
      <c r="A53" t="s">
        <v>2369</v>
      </c>
      <c r="B53">
        <f>COUNTIF(models_list_studies!C:C,"*" &amp; A53 &amp; "*")</f>
        <v>9</v>
      </c>
    </row>
    <row r="54" spans="1:2">
      <c r="A54" t="s">
        <v>2325</v>
      </c>
      <c r="B54">
        <f>COUNTIF(models_list_studies!C:C,"*" &amp; A54 &amp; "*")</f>
        <v>10</v>
      </c>
    </row>
    <row r="55" spans="1:2">
      <c r="A55" t="s">
        <v>2374</v>
      </c>
      <c r="B55">
        <f>COUNTIF(models_list_studies!C:C,"*" &amp; A55 &amp; "*")</f>
        <v>13</v>
      </c>
    </row>
    <row r="56" spans="1:2">
      <c r="A56" t="s">
        <v>2353</v>
      </c>
      <c r="B56">
        <f>COUNTIF(models_list_studies!C:C,"*" &amp; A56 &amp; "*")</f>
        <v>9</v>
      </c>
    </row>
    <row r="57" spans="1:2">
      <c r="A57" t="s">
        <v>2368</v>
      </c>
      <c r="B57">
        <f>COUNTIF(models_list_studies!C:C,"*" &amp; A57 &amp; "*")</f>
        <v>12</v>
      </c>
    </row>
    <row r="58" spans="1:2">
      <c r="A58" t="s">
        <v>2330</v>
      </c>
      <c r="B58">
        <f>COUNTIF(models_list_studies!C:C,"*" &amp; A58 &amp; "*")</f>
        <v>10</v>
      </c>
    </row>
    <row r="59" spans="1:2">
      <c r="A59" t="s">
        <v>2340</v>
      </c>
      <c r="B59">
        <f>COUNTIF(models_list_studies!C:C,"*" &amp; A59 &amp; "*")</f>
        <v>10</v>
      </c>
    </row>
    <row r="60" spans="1:2">
      <c r="A60" t="s">
        <v>2334</v>
      </c>
      <c r="B60">
        <f>COUNTIF(models_list_studies!C:C,"*" &amp; A60 &amp; "*")</f>
        <v>10</v>
      </c>
    </row>
    <row r="61" spans="1:2">
      <c r="A61" t="s">
        <v>2352</v>
      </c>
      <c r="B61">
        <f>COUNTIF(models_list_studies!C:C,"*" &amp; A61 &amp; "*")</f>
        <v>12</v>
      </c>
    </row>
    <row r="62" spans="1:2">
      <c r="A62" t="s">
        <v>2357</v>
      </c>
      <c r="B62">
        <f>COUNTIF(models_list_studies!C:C,"*" &amp; A62 &amp; "*")</f>
        <v>11</v>
      </c>
    </row>
    <row r="63" spans="1:2">
      <c r="A63" t="s">
        <v>2344</v>
      </c>
      <c r="B63">
        <f>COUNTIF(models_list_studies!C:C,"*" &amp; A63 &amp; "*")</f>
        <v>10</v>
      </c>
    </row>
    <row r="64" spans="1:2">
      <c r="A64" t="s">
        <v>2361</v>
      </c>
      <c r="B64">
        <f>COUNTIF(models_list_studies!C:C,"*" &amp; A64 &amp; "*")</f>
        <v>11</v>
      </c>
    </row>
    <row r="65" spans="1:2">
      <c r="A65" t="s">
        <v>2322</v>
      </c>
      <c r="B65">
        <f>COUNTIF(models_list_studies!C:C,"*" &amp; A65 &amp; "*")</f>
        <v>12</v>
      </c>
    </row>
    <row r="66" spans="1:2">
      <c r="A66" t="s">
        <v>2351</v>
      </c>
      <c r="B66">
        <f>COUNTIF(models_list_studies!C:C,"*" &amp; A66 &amp; "*")</f>
        <v>11</v>
      </c>
    </row>
    <row r="67" spans="1:2">
      <c r="A67" t="s">
        <v>2338</v>
      </c>
      <c r="B67">
        <f>COUNTIF(models_list_studies!C:C,"*" &amp; A67 &amp; "*")</f>
        <v>10</v>
      </c>
    </row>
    <row r="68" spans="1:2">
      <c r="A68" t="s">
        <v>2345</v>
      </c>
      <c r="B68">
        <f>COUNTIF(models_list_studies!C:C,"*" &amp; A68 &amp; "*")</f>
        <v>13</v>
      </c>
    </row>
    <row r="69" spans="1:2">
      <c r="A69" t="s">
        <v>4277</v>
      </c>
      <c r="B69">
        <f>COUNTIF(models_list_studies!C:C,"*" &amp; A69 &amp; "*")</f>
        <v>12</v>
      </c>
    </row>
    <row r="70" spans="1:2">
      <c r="A70" t="s">
        <v>2358</v>
      </c>
      <c r="B70">
        <f>COUNTIF(models_list_studies!C:C,"*" &amp; A70 &amp; "*")</f>
        <v>1</v>
      </c>
    </row>
    <row r="71" spans="1:2">
      <c r="A71" t="s">
        <v>2342</v>
      </c>
      <c r="B71">
        <f>COUNTIF(models_list_studies!C:C,"*" &amp; A71 &amp; "*")+COUNTIF(models_list_studies!C:C,"*Swaziland*")</f>
        <v>11</v>
      </c>
    </row>
    <row r="72" spans="1:2">
      <c r="A72" t="s">
        <v>2335</v>
      </c>
      <c r="B72">
        <f>COUNTIF(models_list_studies!C:C,"*" &amp; A72 &amp; "*")</f>
        <v>10</v>
      </c>
    </row>
    <row r="73" spans="1:2">
      <c r="A73" t="s">
        <v>4278</v>
      </c>
      <c r="B73">
        <f>COUNTIF(models_list_studies!C:C,"*" &amp; A73 &amp; "*")</f>
        <v>1</v>
      </c>
    </row>
    <row r="74" spans="1:2">
      <c r="A74" t="s">
        <v>2332</v>
      </c>
      <c r="B74">
        <f>COUNTIF(models_list_studies!C:C,"*" &amp; A74 &amp; "*")</f>
        <v>1</v>
      </c>
    </row>
    <row r="75" spans="1:2">
      <c r="A75" t="s">
        <v>3118</v>
      </c>
      <c r="B75">
        <f>COUNTIF(models_list_studies!C:C,"*" &amp; A75 &amp; "*")</f>
        <v>0</v>
      </c>
    </row>
    <row r="76" spans="1:2">
      <c r="A76" t="s">
        <v>2327</v>
      </c>
      <c r="B76">
        <f>COUNTIF(models_list_studies!C:C,"*" &amp; A76 &amp; "*")</f>
        <v>1</v>
      </c>
    </row>
    <row r="77" spans="1:2">
      <c r="A77" t="s">
        <v>2854</v>
      </c>
      <c r="B77">
        <f>COUNTIF(models_list_studies!C:C,"*" &amp; A77 &amp; "*")</f>
        <v>0</v>
      </c>
    </row>
    <row r="78" spans="1:2">
      <c r="A78" t="s">
        <v>2365</v>
      </c>
      <c r="B78">
        <f>COUNTIF(models_list_studies!C:C,"*" &amp; A78 &amp; "*")</f>
        <v>1</v>
      </c>
    </row>
    <row r="79" spans="1:2">
      <c r="A79" t="s">
        <v>2367</v>
      </c>
      <c r="B79">
        <f>COUNTIF(models_list_studies!C:C,"*" &amp; A79 &amp; "*")</f>
        <v>1</v>
      </c>
    </row>
    <row r="81" spans="1:2">
      <c r="B81">
        <f>SUM(B23:B79)</f>
        <v>574</v>
      </c>
    </row>
    <row r="84" spans="1:2">
      <c r="A84" t="s">
        <v>4279</v>
      </c>
    </row>
    <row r="85" spans="1:2">
      <c r="A85">
        <v>2020</v>
      </c>
    </row>
    <row r="86" spans="1:2">
      <c r="A86">
        <v>2021</v>
      </c>
    </row>
    <row r="87" spans="1:2">
      <c r="A87">
        <v>2022</v>
      </c>
    </row>
    <row r="88" spans="1:2">
      <c r="A88">
        <v>2023</v>
      </c>
    </row>
    <row r="89" spans="1:2">
      <c r="A89">
        <v>2024</v>
      </c>
    </row>
    <row r="90" spans="1:2">
      <c r="A90">
        <v>2025</v>
      </c>
    </row>
    <row r="91" spans="1:2">
      <c r="A91">
        <v>2026</v>
      </c>
    </row>
    <row r="92" spans="1:2">
      <c r="A92">
        <v>2027</v>
      </c>
    </row>
    <row r="93" spans="1:2">
      <c r="A93">
        <v>2028</v>
      </c>
    </row>
    <row r="94" spans="1:2">
      <c r="A94">
        <v>2029</v>
      </c>
    </row>
    <row r="95" spans="1:2">
      <c r="A95">
        <v>2030</v>
      </c>
    </row>
    <row r="96" spans="1:2">
      <c r="A96">
        <v>2031</v>
      </c>
    </row>
    <row r="97" spans="1:2">
      <c r="A97">
        <v>2032</v>
      </c>
    </row>
    <row r="98" spans="1:2">
      <c r="A98">
        <v>2033</v>
      </c>
    </row>
    <row r="104" spans="1:2">
      <c r="A104" t="s">
        <v>2495</v>
      </c>
      <c r="B104" t="s">
        <v>4280</v>
      </c>
    </row>
    <row r="105" spans="1:2">
      <c r="A105" t="s">
        <v>2314</v>
      </c>
      <c r="B105">
        <v>2</v>
      </c>
    </row>
    <row r="106" spans="1:2">
      <c r="A106" t="s">
        <v>2318</v>
      </c>
      <c r="B106">
        <v>0</v>
      </c>
    </row>
    <row r="107" spans="1:2">
      <c r="A107" t="s">
        <v>2320</v>
      </c>
      <c r="B107">
        <v>1</v>
      </c>
    </row>
    <row r="108" spans="1:2">
      <c r="A108" t="s">
        <v>2322</v>
      </c>
      <c r="B108">
        <v>1</v>
      </c>
    </row>
    <row r="109" spans="1:2">
      <c r="A109" t="s">
        <v>2324</v>
      </c>
      <c r="B109">
        <v>1</v>
      </c>
    </row>
    <row r="110" spans="1:2">
      <c r="A110" t="s">
        <v>2325</v>
      </c>
      <c r="B110">
        <v>0</v>
      </c>
    </row>
    <row r="111" spans="1:2">
      <c r="A111" t="s">
        <v>2328</v>
      </c>
      <c r="B111">
        <v>3</v>
      </c>
    </row>
    <row r="112" spans="1:2">
      <c r="A112" t="s">
        <v>2327</v>
      </c>
      <c r="B112">
        <v>0</v>
      </c>
    </row>
    <row r="113" spans="1:2">
      <c r="A113" t="s">
        <v>2330</v>
      </c>
      <c r="B113">
        <v>0</v>
      </c>
    </row>
    <row r="114" spans="1:2">
      <c r="A114" t="s">
        <v>2331</v>
      </c>
      <c r="B114">
        <v>0</v>
      </c>
    </row>
    <row r="115" spans="1:2">
      <c r="A115" t="s">
        <v>2332</v>
      </c>
      <c r="B115">
        <v>0</v>
      </c>
    </row>
    <row r="116" spans="1:2">
      <c r="A116" t="s">
        <v>2333</v>
      </c>
      <c r="B116">
        <v>0</v>
      </c>
    </row>
    <row r="117" spans="1:2">
      <c r="A117" t="s">
        <v>2335</v>
      </c>
      <c r="B117">
        <v>0</v>
      </c>
    </row>
    <row r="118" spans="1:2">
      <c r="A118" t="s">
        <v>2336</v>
      </c>
      <c r="B118">
        <v>3</v>
      </c>
    </row>
    <row r="119" spans="1:2">
      <c r="A119" t="s">
        <v>2338</v>
      </c>
      <c r="B119">
        <v>0</v>
      </c>
    </row>
    <row r="120" spans="1:2">
      <c r="A120" t="s">
        <v>2340</v>
      </c>
      <c r="B120">
        <v>0</v>
      </c>
    </row>
    <row r="121" spans="1:2">
      <c r="A121" t="s">
        <v>2343</v>
      </c>
      <c r="B121">
        <v>2</v>
      </c>
    </row>
    <row r="122" spans="1:2">
      <c r="A122" t="s">
        <v>2344</v>
      </c>
      <c r="B122">
        <v>0</v>
      </c>
    </row>
    <row r="123" spans="1:2">
      <c r="A123" t="s">
        <v>2345</v>
      </c>
      <c r="B123">
        <v>1</v>
      </c>
    </row>
    <row r="124" spans="1:2">
      <c r="A124" t="s">
        <v>2346</v>
      </c>
      <c r="B124">
        <v>3</v>
      </c>
    </row>
    <row r="125" spans="1:2">
      <c r="A125" t="s">
        <v>2347</v>
      </c>
      <c r="B125">
        <v>0</v>
      </c>
    </row>
    <row r="126" spans="1:2">
      <c r="A126" t="s">
        <v>2348</v>
      </c>
      <c r="B126">
        <v>0</v>
      </c>
    </row>
    <row r="127" spans="1:2">
      <c r="A127" t="s">
        <v>2349</v>
      </c>
      <c r="B127">
        <v>1</v>
      </c>
    </row>
    <row r="128" spans="1:2">
      <c r="A128" t="s">
        <v>2350</v>
      </c>
      <c r="B128">
        <v>6</v>
      </c>
    </row>
    <row r="129" spans="1:2">
      <c r="A129" t="s">
        <v>2351</v>
      </c>
      <c r="B129">
        <v>0</v>
      </c>
    </row>
    <row r="130" spans="1:2">
      <c r="A130" t="s">
        <v>2352</v>
      </c>
      <c r="B130">
        <v>0</v>
      </c>
    </row>
    <row r="131" spans="1:2">
      <c r="A131" t="s">
        <v>2353</v>
      </c>
      <c r="B131">
        <v>0</v>
      </c>
    </row>
    <row r="132" spans="1:2">
      <c r="A132" t="s">
        <v>2354</v>
      </c>
      <c r="B132">
        <v>0</v>
      </c>
    </row>
    <row r="133" spans="1:2">
      <c r="A133" t="s">
        <v>2355</v>
      </c>
      <c r="B133">
        <v>0</v>
      </c>
    </row>
    <row r="134" spans="1:2">
      <c r="A134" t="s">
        <v>2356</v>
      </c>
      <c r="B134">
        <v>0</v>
      </c>
    </row>
    <row r="135" spans="1:2">
      <c r="A135" t="s">
        <v>2357</v>
      </c>
      <c r="B135">
        <v>0</v>
      </c>
    </row>
    <row r="136" spans="1:2">
      <c r="A136" t="s">
        <v>2358</v>
      </c>
      <c r="B136">
        <v>1</v>
      </c>
    </row>
    <row r="137" spans="1:2">
      <c r="A137" t="s">
        <v>4281</v>
      </c>
      <c r="B137">
        <v>0</v>
      </c>
    </row>
    <row r="138" spans="1:2">
      <c r="A138" t="s">
        <v>2359</v>
      </c>
      <c r="B138">
        <v>2</v>
      </c>
    </row>
    <row r="139" spans="1:2">
      <c r="A139" t="s">
        <v>2360</v>
      </c>
      <c r="B139">
        <v>1</v>
      </c>
    </row>
    <row r="140" spans="1:2">
      <c r="A140" t="s">
        <v>2361</v>
      </c>
      <c r="B140">
        <v>0</v>
      </c>
    </row>
    <row r="141" spans="1:2">
      <c r="A141" t="s">
        <v>4276</v>
      </c>
      <c r="B141">
        <v>0</v>
      </c>
    </row>
    <row r="142" spans="1:2">
      <c r="A142" t="s">
        <v>2363</v>
      </c>
      <c r="B142">
        <v>6</v>
      </c>
    </row>
    <row r="143" spans="1:2">
      <c r="A143" t="s">
        <v>2334</v>
      </c>
      <c r="B143">
        <v>0</v>
      </c>
    </row>
    <row r="144" spans="1:2">
      <c r="A144" t="s">
        <v>4282</v>
      </c>
      <c r="B144">
        <v>1</v>
      </c>
    </row>
    <row r="145" spans="1:2">
      <c r="A145" t="s">
        <v>2364</v>
      </c>
      <c r="B145">
        <v>1</v>
      </c>
    </row>
    <row r="146" spans="1:2">
      <c r="A146" t="s">
        <v>2365</v>
      </c>
      <c r="B146">
        <v>3</v>
      </c>
    </row>
    <row r="147" spans="1:2">
      <c r="A147" t="s">
        <v>2366</v>
      </c>
      <c r="B147">
        <v>0</v>
      </c>
    </row>
    <row r="148" spans="1:2">
      <c r="A148" t="s">
        <v>2367</v>
      </c>
      <c r="B148">
        <v>0</v>
      </c>
    </row>
    <row r="149" spans="1:2">
      <c r="A149" t="s">
        <v>2368</v>
      </c>
      <c r="B149">
        <v>0</v>
      </c>
    </row>
    <row r="150" spans="1:2">
      <c r="A150" t="s">
        <v>2369</v>
      </c>
      <c r="B150">
        <v>0</v>
      </c>
    </row>
    <row r="151" spans="1:2">
      <c r="A151" t="s">
        <v>2370</v>
      </c>
      <c r="B151">
        <v>3</v>
      </c>
    </row>
    <row r="152" spans="1:2">
      <c r="A152" t="s">
        <v>2371</v>
      </c>
      <c r="B152">
        <v>1</v>
      </c>
    </row>
    <row r="153" spans="1:2">
      <c r="A153" t="s">
        <v>2372</v>
      </c>
      <c r="B153">
        <v>0</v>
      </c>
    </row>
    <row r="154" spans="1:2">
      <c r="A154" t="s">
        <v>4283</v>
      </c>
      <c r="B154">
        <v>0</v>
      </c>
    </row>
    <row r="155" spans="1:2">
      <c r="A155" t="s">
        <v>2373</v>
      </c>
      <c r="B155">
        <v>1</v>
      </c>
    </row>
    <row r="156" spans="1:2">
      <c r="A156" t="s">
        <v>2374</v>
      </c>
      <c r="B156">
        <v>1</v>
      </c>
    </row>
    <row r="157" spans="1:2">
      <c r="A157" t="s">
        <v>2375</v>
      </c>
      <c r="B157">
        <v>3</v>
      </c>
    </row>
    <row r="158" spans="1:2">
      <c r="A158" t="s">
        <v>2376</v>
      </c>
      <c r="B158">
        <v>1</v>
      </c>
    </row>
    <row r="159" spans="1:2">
      <c r="A159" t="s">
        <v>3118</v>
      </c>
      <c r="B159">
        <v>0</v>
      </c>
    </row>
    <row r="160" spans="1:2">
      <c r="A160" t="s">
        <v>2377</v>
      </c>
      <c r="B160">
        <v>2</v>
      </c>
    </row>
    <row r="161" spans="1:2">
      <c r="A161" t="s">
        <v>2378</v>
      </c>
      <c r="B161">
        <v>0</v>
      </c>
    </row>
    <row r="164" spans="1:2">
      <c r="B164">
        <f>SUM(B105:B161)</f>
        <v>51</v>
      </c>
    </row>
    <row r="174" spans="1:2">
      <c r="A174" t="s">
        <v>4273</v>
      </c>
      <c r="B174" t="s">
        <v>4274</v>
      </c>
    </row>
    <row r="175" spans="1:2">
      <c r="A175" t="s">
        <v>4284</v>
      </c>
      <c r="B175">
        <v>1</v>
      </c>
    </row>
    <row r="176" spans="1:2">
      <c r="A176" t="s">
        <v>4285</v>
      </c>
      <c r="B176">
        <f>COUNTIF(models_list_studies!X:X,"*" &amp; A176 &amp; "*")</f>
        <v>12</v>
      </c>
    </row>
    <row r="177" spans="1:2">
      <c r="A177" t="s">
        <v>2688</v>
      </c>
      <c r="B177">
        <f>COUNTIF(models_list_studies!X:X,"*" &amp; A177 &amp; "*")</f>
        <v>3</v>
      </c>
    </row>
    <row r="178" spans="1:2">
      <c r="A178" t="s">
        <v>3039</v>
      </c>
      <c r="B178">
        <f>COUNTIF(models_list_studies!X:X,"*" &amp; A178 &amp; "*")</f>
        <v>10</v>
      </c>
    </row>
    <row r="179" spans="1:2">
      <c r="A179" t="s">
        <v>2556</v>
      </c>
      <c r="B179">
        <f>COUNTIF(models_list_studies!X:X,"*" &amp; A179 &amp; "*")</f>
        <v>1</v>
      </c>
    </row>
    <row r="180" spans="1:2">
      <c r="A180" t="s">
        <v>2913</v>
      </c>
      <c r="B180">
        <f>COUNTIF(models_list_studies!X:X,"*" &amp; A180 &amp; "*")</f>
        <v>2</v>
      </c>
    </row>
    <row r="181" spans="1:2">
      <c r="A181" t="s">
        <v>4286</v>
      </c>
      <c r="B181">
        <f>COUNTIF(models_list_studies!X:X,"*" &amp; A181 &amp; "*")</f>
        <v>4</v>
      </c>
    </row>
    <row r="182" spans="1:2">
      <c r="A182" t="s">
        <v>3094</v>
      </c>
      <c r="B182">
        <f>COUNTIF(models_list_studies!X:X,"*" &amp; A182 &amp; "*")</f>
        <v>11</v>
      </c>
    </row>
    <row r="183" spans="1:2">
      <c r="A183" t="s">
        <v>2778</v>
      </c>
      <c r="B183">
        <f>COUNTIF(models_list_studies!X:X,"*" &amp; A183 &amp; "*")</f>
        <v>10</v>
      </c>
    </row>
    <row r="184" spans="1:2">
      <c r="A184" t="s">
        <v>2948</v>
      </c>
      <c r="B184">
        <f>COUNTIF(models_list_studies!X:X,"*" &amp; A184 &amp; "*")</f>
        <v>2</v>
      </c>
    </row>
    <row r="185" spans="1:2">
      <c r="A185" t="s">
        <v>2654</v>
      </c>
      <c r="B185">
        <f>COUNTIF(models_list_studies!X:X,"*" &amp; A185 &amp; "*")</f>
        <v>1</v>
      </c>
    </row>
    <row r="186" spans="1:2">
      <c r="A186" t="s">
        <v>4287</v>
      </c>
      <c r="B186">
        <f>COUNTIF(models_list_studies!X:X,"*" &amp; A186 &amp; "*")</f>
        <v>1</v>
      </c>
    </row>
    <row r="187" spans="1:2">
      <c r="A187" t="s">
        <v>2705</v>
      </c>
      <c r="B187">
        <f>COUNTIF(models_list_studies!X:X,"*" &amp; A187 &amp; "*")</f>
        <v>8</v>
      </c>
    </row>
    <row r="188" spans="1:2">
      <c r="A188" t="s">
        <v>3055</v>
      </c>
      <c r="B188">
        <f>COUNTIF(models_list_studies!X:X,"*" &amp; A188 &amp; "*")</f>
        <v>1</v>
      </c>
    </row>
    <row r="189" spans="1:2">
      <c r="A189" t="s">
        <v>2755</v>
      </c>
      <c r="B189">
        <f>COUNTIF(models_list_studies!X:X,"*" &amp; A189 &amp; "*")</f>
        <v>1</v>
      </c>
    </row>
    <row r="190" spans="1:2">
      <c r="A190" t="s">
        <v>2535</v>
      </c>
      <c r="B190">
        <f>COUNTIF(models_list_studies!X:X,"*" &amp; A190 &amp; "*")</f>
        <v>4</v>
      </c>
    </row>
    <row r="191" spans="1:2">
      <c r="A191" t="s">
        <v>2686</v>
      </c>
      <c r="B191">
        <f>COUNTIF(models_list_studies!X:X,"*" &amp; A191 &amp; "*")</f>
        <v>2</v>
      </c>
    </row>
    <row r="192" spans="1:2">
      <c r="A192" t="s">
        <v>2533</v>
      </c>
      <c r="B192">
        <f>COUNTIF(models_list_studies!X:X,"*" &amp; A192 &amp; "*")</f>
        <v>1</v>
      </c>
    </row>
    <row r="193" spans="1:2">
      <c r="A193" t="s">
        <v>2758</v>
      </c>
      <c r="B193">
        <f>COUNTIF(models_list_studies!X:X,"*" &amp; A193 &amp; "*")</f>
        <v>1</v>
      </c>
    </row>
    <row r="194" spans="1:2">
      <c r="A194" t="s">
        <v>2614</v>
      </c>
      <c r="B194">
        <f>COUNTIF(models_list_studies!X:X,"*" &amp; A194 &amp; "*")</f>
        <v>1</v>
      </c>
    </row>
    <row r="195" spans="1:2">
      <c r="A195" t="s">
        <v>3041</v>
      </c>
      <c r="B195">
        <f>COUNTIF(models_list_studies!X:X,"*" &amp; A195 &amp; "*")</f>
        <v>1</v>
      </c>
    </row>
    <row r="196" spans="1:2">
      <c r="A196" t="s">
        <v>2770</v>
      </c>
      <c r="B196">
        <f>COUNTIF(models_list_studies!X:X,"*" &amp; A196 &amp; "*")</f>
        <v>1</v>
      </c>
    </row>
    <row r="197" spans="1:2">
      <c r="A197" t="s">
        <v>3071</v>
      </c>
      <c r="B197">
        <f>COUNTIF(models_list_studies!X:X,"*" &amp; A197 &amp; "*")</f>
        <v>1</v>
      </c>
    </row>
    <row r="198" spans="1:2">
      <c r="A198" t="s">
        <v>3026</v>
      </c>
      <c r="B198">
        <f>COUNTIF(models_list_studies!X:X,"*" &amp; A198 &amp; "*")</f>
        <v>1</v>
      </c>
    </row>
    <row r="202" spans="1:2">
      <c r="A202" t="s">
        <v>3134</v>
      </c>
      <c r="B202" t="s">
        <v>4255</v>
      </c>
    </row>
    <row r="203" spans="1:2">
      <c r="A203" t="s">
        <v>3987</v>
      </c>
      <c r="B203">
        <f>COUNTIF(models_list_studies!X:X,"*" &amp; A203 &amp; "*")</f>
        <v>17</v>
      </c>
    </row>
    <row r="204" spans="1:2">
      <c r="A204" t="s">
        <v>4288</v>
      </c>
      <c r="B204">
        <f>COUNTIF(models_list_studies!X:X,"*" &amp; A204 &amp; "*")</f>
        <v>20</v>
      </c>
    </row>
    <row r="205" spans="1:2">
      <c r="A205" t="s">
        <v>4289</v>
      </c>
      <c r="B205">
        <f>COUNTIF(models_list_studies!X:X,"*" &amp; A205 &amp; "*")</f>
        <v>30</v>
      </c>
    </row>
    <row r="208" spans="1:2">
      <c r="B208">
        <f>SUM(B203:B205)</f>
        <v>67</v>
      </c>
    </row>
  </sheetData>
  <sortState xmlns:xlrd2="http://schemas.microsoft.com/office/spreadsheetml/2017/richdata2" ref="A105:A161">
    <sortCondition ref="A105:A161"/>
  </sortState>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tabColor theme="5" tint="0.39997558519241921"/>
  </sheetPr>
  <dimension ref="A1:I155"/>
  <sheetViews>
    <sheetView topLeftCell="A179" workbookViewId="0">
      <selection activeCell="H171" sqref="H171"/>
    </sheetView>
  </sheetViews>
  <sheetFormatPr baseColWidth="10" defaultColWidth="11.33203125" defaultRowHeight="15"/>
  <cols>
    <col min="1" max="1" width="25.33203125" customWidth="1"/>
  </cols>
  <sheetData>
    <row r="1" spans="1:9">
      <c r="A1" s="112" t="s">
        <v>4290</v>
      </c>
      <c r="B1" s="112"/>
      <c r="C1" s="32"/>
      <c r="D1" s="32"/>
      <c r="E1" s="32"/>
      <c r="F1" s="32"/>
      <c r="G1" s="32"/>
      <c r="H1" s="32"/>
      <c r="I1" s="32"/>
    </row>
    <row r="2" spans="1:9">
      <c r="A2" s="21" t="s">
        <v>4291</v>
      </c>
      <c r="B2" s="21" t="s">
        <v>4237</v>
      </c>
      <c r="C2" t="s">
        <v>4292</v>
      </c>
    </row>
    <row r="3" spans="1:9">
      <c r="A3" s="21" t="s">
        <v>18</v>
      </c>
      <c r="B3" s="21">
        <f>COUNTIF(Table1[hydro], "*yes*")</f>
        <v>61</v>
      </c>
      <c r="C3" s="33">
        <f>B3/67</f>
        <v>0.91044776119402981</v>
      </c>
    </row>
    <row r="4" spans="1:9">
      <c r="A4" s="21" t="s">
        <v>3282</v>
      </c>
      <c r="B4" s="21">
        <f>COUNTIF(Table1[[solar ]], "*yes*")</f>
        <v>61</v>
      </c>
      <c r="C4" s="33">
        <f t="shared" ref="C4:C11" si="0">B4/67</f>
        <v>0.91044776119402981</v>
      </c>
    </row>
    <row r="5" spans="1:9">
      <c r="A5" s="21" t="s">
        <v>20</v>
      </c>
      <c r="B5" s="21">
        <f>COUNTIF(Table1[wind], "*yes*")</f>
        <v>59</v>
      </c>
      <c r="C5" s="33">
        <f t="shared" si="0"/>
        <v>0.88059701492537312</v>
      </c>
    </row>
    <row r="6" spans="1:9">
      <c r="A6" s="21" t="s">
        <v>21</v>
      </c>
      <c r="B6" s="21">
        <f>COUNTIF(Table1[biomass], "*yes*")</f>
        <v>38</v>
      </c>
      <c r="C6" s="33">
        <f t="shared" si="0"/>
        <v>0.56716417910447758</v>
      </c>
    </row>
    <row r="7" spans="1:9">
      <c r="A7" s="21" t="s">
        <v>3283</v>
      </c>
      <c r="B7" s="21">
        <f>COUNTIF(Table1[[Nuclear ]], "*yes*")</f>
        <v>24</v>
      </c>
      <c r="C7" s="33">
        <f t="shared" si="0"/>
        <v>0.35820895522388058</v>
      </c>
    </row>
    <row r="8" spans="1:9">
      <c r="A8" s="21" t="s">
        <v>3284</v>
      </c>
      <c r="B8" s="21">
        <f>COUNTIF(Table1[Geothermal], "*yes*")</f>
        <v>23</v>
      </c>
      <c r="C8" s="33">
        <f t="shared" si="0"/>
        <v>0.34328358208955223</v>
      </c>
    </row>
    <row r="9" spans="1:9">
      <c r="A9" s="21" t="s">
        <v>3285</v>
      </c>
      <c r="B9" s="21">
        <f>COUNTIF(Table1[Fossil Fuels], "*yes*")</f>
        <v>61</v>
      </c>
      <c r="C9" s="33">
        <f t="shared" si="0"/>
        <v>0.91044776119402981</v>
      </c>
    </row>
    <row r="10" spans="1:9">
      <c r="A10" s="21" t="s">
        <v>3286</v>
      </c>
      <c r="B10" s="21">
        <f>COUNTIF(Table1[H2], "*yes*")</f>
        <v>10</v>
      </c>
      <c r="C10" s="33">
        <f t="shared" si="0"/>
        <v>0.14925373134328357</v>
      </c>
    </row>
    <row r="11" spans="1:9">
      <c r="A11" s="21" t="s">
        <v>26</v>
      </c>
      <c r="B11" s="21">
        <f>COUNTIF(Table1[coal], "*yes*")</f>
        <v>38</v>
      </c>
      <c r="C11" s="33">
        <f t="shared" si="0"/>
        <v>0.56716417910447758</v>
      </c>
    </row>
    <row r="13" spans="1:9">
      <c r="A13" t="s">
        <v>4293</v>
      </c>
      <c r="B13" t="s">
        <v>4294</v>
      </c>
      <c r="C13" t="s">
        <v>4295</v>
      </c>
      <c r="D13" t="s">
        <v>4239</v>
      </c>
    </row>
    <row r="14" spans="1:9">
      <c r="A14" t="s">
        <v>4255</v>
      </c>
      <c r="B14">
        <v>63</v>
      </c>
      <c r="C14">
        <v>2</v>
      </c>
      <c r="D14">
        <v>2</v>
      </c>
      <c r="F14">
        <f>SUM(B14:E14)</f>
        <v>67</v>
      </c>
    </row>
    <row r="27" spans="1:2">
      <c r="A27" t="s">
        <v>4296</v>
      </c>
      <c r="B27" t="s">
        <v>4255</v>
      </c>
    </row>
    <row r="28" spans="1:2">
      <c r="A28">
        <v>2025</v>
      </c>
      <c r="B28">
        <f>COUNTIF(Table1[end], A28)</f>
        <v>2</v>
      </c>
    </row>
    <row r="29" spans="1:2">
      <c r="A29">
        <v>2030</v>
      </c>
      <c r="B29">
        <f>COUNTIF(Table1[end], A29)</f>
        <v>16</v>
      </c>
    </row>
    <row r="30" spans="1:2">
      <c r="A30">
        <v>2032</v>
      </c>
      <c r="B30">
        <f>COUNTIF(Table1[end], A30)</f>
        <v>1</v>
      </c>
    </row>
    <row r="31" spans="1:2">
      <c r="A31">
        <v>2035</v>
      </c>
      <c r="B31">
        <f>COUNTIF(Table1[end], A31)</f>
        <v>3</v>
      </c>
    </row>
    <row r="32" spans="1:2">
      <c r="A32">
        <v>2037</v>
      </c>
      <c r="B32">
        <f>COUNTIF(Table1[end], A32)</f>
        <v>2</v>
      </c>
    </row>
    <row r="33" spans="1:4">
      <c r="A33">
        <v>2040</v>
      </c>
      <c r="B33">
        <f>COUNTIF(Table1[end], A33)</f>
        <v>13</v>
      </c>
    </row>
    <row r="34" spans="1:4">
      <c r="A34">
        <v>2041</v>
      </c>
      <c r="B34">
        <f>COUNTIF(Table1[end], A34)</f>
        <v>1</v>
      </c>
    </row>
    <row r="35" spans="1:4">
      <c r="A35">
        <v>2042</v>
      </c>
      <c r="B35">
        <f>COUNTIF(Table1[end], A35)</f>
        <v>1</v>
      </c>
    </row>
    <row r="36" spans="1:4">
      <c r="A36">
        <v>2045</v>
      </c>
      <c r="B36">
        <f>COUNTIF(Table1[end], A36)</f>
        <v>2</v>
      </c>
    </row>
    <row r="37" spans="1:4">
      <c r="A37">
        <v>2048</v>
      </c>
      <c r="B37">
        <f>COUNTIF(Table1[end], A37)</f>
        <v>1</v>
      </c>
    </row>
    <row r="38" spans="1:4">
      <c r="A38">
        <v>2050</v>
      </c>
      <c r="B38">
        <f>COUNTIF(Table1[end], A38)</f>
        <v>15</v>
      </c>
    </row>
    <row r="39" spans="1:4">
      <c r="A39">
        <v>2060</v>
      </c>
      <c r="B39">
        <f>COUNTIF(Table1[end], A39)</f>
        <v>2</v>
      </c>
    </row>
    <row r="40" spans="1:4">
      <c r="A40">
        <v>2063</v>
      </c>
      <c r="B40">
        <f>COUNTIF(Table1[end], A40)</f>
        <v>1</v>
      </c>
    </row>
    <row r="41" spans="1:4">
      <c r="A41">
        <v>2065</v>
      </c>
      <c r="B41">
        <f>COUNTIF(Table1[end], A41)</f>
        <v>1</v>
      </c>
    </row>
    <row r="42" spans="1:4">
      <c r="A42">
        <v>2070</v>
      </c>
      <c r="B42">
        <f>COUNTIF(Table1[end], A42)</f>
        <v>1</v>
      </c>
    </row>
    <row r="43" spans="1:4">
      <c r="B43">
        <f>SUM(B28:B42)</f>
        <v>62</v>
      </c>
      <c r="D43" s="34">
        <f>16/62</f>
        <v>0.25806451612903225</v>
      </c>
    </row>
    <row r="44" spans="1:4">
      <c r="D44" s="34">
        <f>(15+2+1+1+1)/62</f>
        <v>0.32258064516129031</v>
      </c>
    </row>
    <row r="45" spans="1:4">
      <c r="A45" t="s">
        <v>4297</v>
      </c>
      <c r="B45" t="s">
        <v>4255</v>
      </c>
      <c r="D45" s="34">
        <f>24/62</f>
        <v>0.38709677419354838</v>
      </c>
    </row>
    <row r="46" spans="1:4">
      <c r="A46" t="s">
        <v>3337</v>
      </c>
      <c r="B46">
        <f>COUNTIF(Table1[Sector (Electricity/Full Energy System)],"*" &amp; A46 &amp; "*")</f>
        <v>53</v>
      </c>
    </row>
    <row r="47" spans="1:4">
      <c r="A47" t="s">
        <v>3476</v>
      </c>
      <c r="B47">
        <f>COUNTIFS(Table1[Sector (Electricity/Full Energy System)],"*" &amp; A47 &amp; "*")</f>
        <v>12</v>
      </c>
    </row>
    <row r="48" spans="1:4">
      <c r="A48" t="s">
        <v>4298</v>
      </c>
      <c r="B48">
        <f>COUNTIFS(models_list_studies!R:R,"*" &amp; A48 &amp; "*", models_list_studies!R:R,"&lt;&gt;*Full energy system*")</f>
        <v>1</v>
      </c>
    </row>
    <row r="49" spans="2:2">
      <c r="B49">
        <f>SUM(B46:B48)</f>
        <v>66</v>
      </c>
    </row>
    <row r="66" spans="1:2">
      <c r="A66" t="s">
        <v>4299</v>
      </c>
      <c r="B66" t="s">
        <v>4257</v>
      </c>
    </row>
    <row r="67" spans="1:2">
      <c r="A67" t="s">
        <v>3141</v>
      </c>
      <c r="B67">
        <v>8</v>
      </c>
    </row>
    <row r="68" spans="1:2">
      <c r="A68" t="s">
        <v>3251</v>
      </c>
      <c r="B68">
        <v>59</v>
      </c>
    </row>
    <row r="86" spans="1:2">
      <c r="A86" t="s">
        <v>4300</v>
      </c>
      <c r="B86" t="s">
        <v>4301</v>
      </c>
    </row>
    <row r="87" spans="1:2">
      <c r="A87" t="s">
        <v>3339</v>
      </c>
      <c r="B87">
        <v>47</v>
      </c>
    </row>
    <row r="88" spans="1:2">
      <c r="A88" t="s">
        <v>3401</v>
      </c>
      <c r="B88">
        <v>10</v>
      </c>
    </row>
    <row r="89" spans="1:2">
      <c r="A89" t="s">
        <v>3308</v>
      </c>
      <c r="B89">
        <v>7</v>
      </c>
    </row>
    <row r="90" spans="1:2">
      <c r="A90" t="s">
        <v>3312</v>
      </c>
      <c r="B90">
        <v>3</v>
      </c>
    </row>
    <row r="101" spans="1:3">
      <c r="A101" t="s">
        <v>4302</v>
      </c>
      <c r="B101" t="s">
        <v>4257</v>
      </c>
      <c r="C101" t="s">
        <v>4303</v>
      </c>
    </row>
    <row r="102" spans="1:3">
      <c r="A102">
        <v>1</v>
      </c>
      <c r="B102">
        <v>2</v>
      </c>
      <c r="C102" t="s">
        <v>4304</v>
      </c>
    </row>
    <row r="103" spans="1:3">
      <c r="A103">
        <v>2</v>
      </c>
      <c r="B103">
        <f>COUNTIF(Table1[Sustainable Development Goals (SDG) Coverage],"*" &amp; A103 &amp; "*")</f>
        <v>2</v>
      </c>
      <c r="C103" t="s">
        <v>4305</v>
      </c>
    </row>
    <row r="104" spans="1:3">
      <c r="A104">
        <v>3</v>
      </c>
      <c r="B104">
        <f>COUNTIFS(Table1[Sustainable Development Goals (SDG) Coverage],"*" &amp; A104 &amp; "*", Table1[Sustainable Development Goals (SDG) Coverage],"&lt;&gt;*13*")</f>
        <v>1</v>
      </c>
      <c r="C104" t="s">
        <v>4306</v>
      </c>
    </row>
    <row r="105" spans="1:3">
      <c r="A105">
        <v>6</v>
      </c>
      <c r="B105">
        <f>COUNTIF(Table1[Sustainable Development Goals (SDG) Coverage],"*" &amp; A105 &amp; "*")</f>
        <v>2</v>
      </c>
      <c r="C105" t="s">
        <v>4307</v>
      </c>
    </row>
    <row r="106" spans="1:3">
      <c r="A106">
        <v>7</v>
      </c>
      <c r="B106">
        <f>COUNTIF(Table1[Sustainable Development Goals (SDG) Coverage],"*" &amp; A106 &amp; "*")</f>
        <v>54</v>
      </c>
      <c r="C106" t="s">
        <v>4307</v>
      </c>
    </row>
    <row r="107" spans="1:3">
      <c r="A107">
        <v>8</v>
      </c>
      <c r="B107">
        <f>COUNTIF(Table1[Sustainable Development Goals (SDG) Coverage],"*" &amp; A107 &amp; "*")</f>
        <v>6</v>
      </c>
      <c r="C107" t="s">
        <v>4308</v>
      </c>
    </row>
    <row r="108" spans="1:3">
      <c r="A108">
        <v>9</v>
      </c>
      <c r="B108">
        <f>COUNTIF(Table1[Sustainable Development Goals (SDG) Coverage],"*" &amp; A108 &amp; "*")</f>
        <v>1</v>
      </c>
      <c r="C108" t="s">
        <v>4309</v>
      </c>
    </row>
    <row r="109" spans="1:3">
      <c r="A109">
        <v>10</v>
      </c>
      <c r="B109">
        <f>COUNTIF(Table1[Sustainable Development Goals (SDG) Coverage],"*" &amp; A109 &amp; "*")</f>
        <v>1</v>
      </c>
      <c r="C109" t="s">
        <v>4310</v>
      </c>
    </row>
    <row r="110" spans="1:3">
      <c r="A110">
        <v>12</v>
      </c>
      <c r="B110">
        <f>COUNTIF(Table1[Sustainable Development Goals (SDG) Coverage],"*" &amp; A110 &amp; "*")</f>
        <v>1</v>
      </c>
      <c r="C110" t="s">
        <v>4311</v>
      </c>
    </row>
    <row r="111" spans="1:3">
      <c r="A111">
        <v>13</v>
      </c>
      <c r="B111">
        <f>COUNTIF(Table1[Sustainable Development Goals (SDG) Coverage],"*" &amp; A111 &amp; "*")</f>
        <v>41</v>
      </c>
      <c r="C111" t="s">
        <v>4312</v>
      </c>
    </row>
    <row r="112" spans="1:3">
      <c r="A112">
        <v>15</v>
      </c>
      <c r="B112">
        <f>COUNTIF(Table1[Sustainable Development Goals (SDG) Coverage],"*" &amp; A112 &amp; "*")</f>
        <v>1</v>
      </c>
      <c r="C112" t="s">
        <v>4313</v>
      </c>
    </row>
    <row r="114" spans="1:3">
      <c r="A114" t="s">
        <v>4314</v>
      </c>
      <c r="B114" t="s">
        <v>4257</v>
      </c>
    </row>
    <row r="115" spans="1:3">
      <c r="A115" t="s">
        <v>3141</v>
      </c>
      <c r="B115">
        <v>32</v>
      </c>
    </row>
    <row r="116" spans="1:3">
      <c r="A116" t="s">
        <v>3251</v>
      </c>
      <c r="B116">
        <v>23</v>
      </c>
    </row>
    <row r="117" spans="1:3">
      <c r="A117" t="s">
        <v>3312</v>
      </c>
      <c r="B117">
        <v>12</v>
      </c>
    </row>
    <row r="127" spans="1:3">
      <c r="A127" t="s">
        <v>4315</v>
      </c>
      <c r="B127" t="s">
        <v>4301</v>
      </c>
      <c r="C127" t="s">
        <v>4316</v>
      </c>
    </row>
    <row r="128" spans="1:3">
      <c r="A128" t="s">
        <v>4317</v>
      </c>
      <c r="B128">
        <v>31</v>
      </c>
      <c r="C128" t="s">
        <v>4318</v>
      </c>
    </row>
    <row r="129" spans="1:3">
      <c r="A129" t="s">
        <v>4319</v>
      </c>
      <c r="B129">
        <v>18</v>
      </c>
      <c r="C129" t="s">
        <v>4320</v>
      </c>
    </row>
    <row r="130" spans="1:3">
      <c r="A130" t="s">
        <v>4321</v>
      </c>
      <c r="B130">
        <v>11</v>
      </c>
      <c r="C130" t="s">
        <v>4322</v>
      </c>
    </row>
    <row r="131" spans="1:3">
      <c r="A131" t="s">
        <v>4323</v>
      </c>
      <c r="B131">
        <v>7</v>
      </c>
      <c r="C131" t="s">
        <v>4324</v>
      </c>
    </row>
    <row r="134" spans="1:3">
      <c r="A134" t="s">
        <v>4325</v>
      </c>
      <c r="B134">
        <v>67</v>
      </c>
    </row>
    <row r="153" spans="1:2">
      <c r="A153" t="s">
        <v>4326</v>
      </c>
      <c r="B153" t="s">
        <v>4301</v>
      </c>
    </row>
    <row r="154" spans="1:2">
      <c r="A154" t="s">
        <v>644</v>
      </c>
      <c r="B154">
        <v>2</v>
      </c>
    </row>
    <row r="155" spans="1:2">
      <c r="A155" t="s">
        <v>4327</v>
      </c>
      <c r="B155">
        <v>65</v>
      </c>
    </row>
  </sheetData>
  <mergeCells count="1">
    <mergeCell ref="A1:B1"/>
  </mergeCells>
  <phoneticPr fontId="14"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5">
    <tabColor theme="5" tint="0.39997558519241921"/>
  </sheetPr>
  <dimension ref="A1:C22"/>
  <sheetViews>
    <sheetView workbookViewId="0">
      <selection activeCell="F10" sqref="F10"/>
    </sheetView>
  </sheetViews>
  <sheetFormatPr baseColWidth="10" defaultColWidth="11.33203125" defaultRowHeight="15"/>
  <sheetData>
    <row r="1" spans="1:3">
      <c r="A1" t="s">
        <v>4273</v>
      </c>
      <c r="B1" t="s">
        <v>4328</v>
      </c>
      <c r="C1" t="s">
        <v>4329</v>
      </c>
    </row>
    <row r="2" spans="1:3">
      <c r="A2" t="s">
        <v>2363</v>
      </c>
      <c r="B2">
        <v>6</v>
      </c>
      <c r="C2">
        <v>1</v>
      </c>
    </row>
    <row r="3" spans="1:3">
      <c r="A3" t="s">
        <v>2350</v>
      </c>
      <c r="B3">
        <v>5</v>
      </c>
      <c r="C3">
        <v>1</v>
      </c>
    </row>
    <row r="4" spans="1:3">
      <c r="A4" t="s">
        <v>4330</v>
      </c>
      <c r="B4">
        <v>3</v>
      </c>
      <c r="C4">
        <v>1</v>
      </c>
    </row>
    <row r="5" spans="1:3">
      <c r="A5" t="s">
        <v>2346</v>
      </c>
      <c r="B5">
        <v>3</v>
      </c>
      <c r="C5">
        <v>1</v>
      </c>
    </row>
    <row r="6" spans="1:3">
      <c r="A6" t="s">
        <v>4331</v>
      </c>
      <c r="B6">
        <v>2</v>
      </c>
      <c r="C6">
        <v>1</v>
      </c>
    </row>
    <row r="7" spans="1:3">
      <c r="A7" t="s">
        <v>4332</v>
      </c>
      <c r="B7">
        <v>2</v>
      </c>
      <c r="C7">
        <v>1</v>
      </c>
    </row>
    <row r="8" spans="1:3">
      <c r="A8" t="s">
        <v>4333</v>
      </c>
      <c r="B8">
        <v>2</v>
      </c>
      <c r="C8">
        <v>1</v>
      </c>
    </row>
    <row r="9" spans="1:3">
      <c r="A9" t="s">
        <v>4334</v>
      </c>
      <c r="B9">
        <v>1</v>
      </c>
      <c r="C9">
        <v>1</v>
      </c>
    </row>
    <row r="10" spans="1:3">
      <c r="A10" t="s">
        <v>2374</v>
      </c>
      <c r="B10">
        <v>1</v>
      </c>
      <c r="C10">
        <v>1</v>
      </c>
    </row>
    <row r="11" spans="1:3">
      <c r="A11" t="s">
        <v>4335</v>
      </c>
      <c r="B11">
        <v>1</v>
      </c>
      <c r="C11">
        <v>1</v>
      </c>
    </row>
    <row r="12" spans="1:3">
      <c r="A12" t="s">
        <v>2322</v>
      </c>
      <c r="B12">
        <v>1</v>
      </c>
      <c r="C12">
        <v>1</v>
      </c>
    </row>
    <row r="13" spans="1:3">
      <c r="A13" t="s">
        <v>4336</v>
      </c>
      <c r="B13">
        <v>1</v>
      </c>
      <c r="C13">
        <v>1</v>
      </c>
    </row>
    <row r="14" spans="1:3">
      <c r="A14" t="s">
        <v>4337</v>
      </c>
      <c r="B14">
        <v>1</v>
      </c>
      <c r="C14">
        <v>1</v>
      </c>
    </row>
    <row r="15" spans="1:3">
      <c r="A15" t="s">
        <v>4338</v>
      </c>
      <c r="B15">
        <v>1</v>
      </c>
      <c r="C15">
        <v>1</v>
      </c>
    </row>
    <row r="16" spans="1:3">
      <c r="A16" t="s">
        <v>2322</v>
      </c>
      <c r="B16">
        <v>1</v>
      </c>
      <c r="C16">
        <v>1</v>
      </c>
    </row>
    <row r="17" spans="1:3">
      <c r="A17" t="s">
        <v>4339</v>
      </c>
      <c r="B17">
        <v>1</v>
      </c>
      <c r="C17">
        <v>1</v>
      </c>
    </row>
    <row r="18" spans="1:3">
      <c r="A18" t="s">
        <v>4340</v>
      </c>
      <c r="B18">
        <v>1</v>
      </c>
      <c r="C18">
        <v>1</v>
      </c>
    </row>
    <row r="19" spans="1:3">
      <c r="A19" t="s">
        <v>4341</v>
      </c>
      <c r="B19">
        <v>1</v>
      </c>
      <c r="C19">
        <v>1</v>
      </c>
    </row>
    <row r="20" spans="1:3">
      <c r="A20" t="s">
        <v>2364</v>
      </c>
      <c r="B20">
        <v>1</v>
      </c>
      <c r="C20">
        <v>1</v>
      </c>
    </row>
    <row r="21" spans="1:3">
      <c r="A21" t="s">
        <v>4342</v>
      </c>
      <c r="B21">
        <v>1</v>
      </c>
      <c r="C21">
        <v>1</v>
      </c>
    </row>
    <row r="22" spans="1:3">
      <c r="A22" t="s">
        <v>4343</v>
      </c>
      <c r="B22">
        <v>1</v>
      </c>
      <c r="C22">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59927-E3B2-498E-8627-509AF182346C}">
  <sheetPr codeName="Feuil16">
    <tabColor theme="5" tint="0.39997558519241921"/>
  </sheetPr>
  <dimension ref="A1:G30"/>
  <sheetViews>
    <sheetView topLeftCell="A28" workbookViewId="0">
      <selection activeCell="E8" sqref="E8"/>
    </sheetView>
  </sheetViews>
  <sheetFormatPr baseColWidth="10" defaultColWidth="8.83203125" defaultRowHeight="15"/>
  <cols>
    <col min="1" max="1" width="16.33203125" customWidth="1"/>
    <col min="3" max="3" width="15.1640625" customWidth="1"/>
    <col min="5" max="5" width="21.6640625" customWidth="1"/>
    <col min="7" max="7" width="18" customWidth="1"/>
  </cols>
  <sheetData>
    <row r="1" spans="1:7">
      <c r="A1" s="7" t="s">
        <v>248</v>
      </c>
      <c r="C1" s="7" t="s">
        <v>4344</v>
      </c>
      <c r="E1" s="7" t="s">
        <v>284</v>
      </c>
      <c r="G1" s="7" t="s">
        <v>320</v>
      </c>
    </row>
    <row r="2" spans="1:7">
      <c r="A2" s="6" t="s">
        <v>2320</v>
      </c>
      <c r="C2" s="6" t="s">
        <v>2314</v>
      </c>
      <c r="E2" s="6" t="s">
        <v>2318</v>
      </c>
      <c r="G2" s="6" t="s">
        <v>2325</v>
      </c>
    </row>
    <row r="3" spans="1:7">
      <c r="A3" s="6" t="s">
        <v>4345</v>
      </c>
      <c r="C3" s="6" t="s">
        <v>4346</v>
      </c>
      <c r="E3" s="6" t="s">
        <v>2325</v>
      </c>
      <c r="G3" s="6" t="s">
        <v>2335</v>
      </c>
    </row>
    <row r="4" spans="1:7">
      <c r="A4" s="6" t="s">
        <v>2346</v>
      </c>
      <c r="C4" s="6" t="s">
        <v>2359</v>
      </c>
      <c r="E4" s="6" t="s">
        <v>2328</v>
      </c>
      <c r="G4" s="6" t="s">
        <v>4275</v>
      </c>
    </row>
    <row r="5" spans="1:7">
      <c r="A5" s="6" t="s">
        <v>2347</v>
      </c>
      <c r="C5" s="6" t="s">
        <v>2357</v>
      </c>
      <c r="E5" s="6" t="s">
        <v>4347</v>
      </c>
      <c r="G5" s="6" t="s">
        <v>2336</v>
      </c>
    </row>
    <row r="6" spans="1:7">
      <c r="A6" s="6" t="s">
        <v>4277</v>
      </c>
      <c r="C6" s="6" t="s">
        <v>2375</v>
      </c>
      <c r="E6" s="6" t="s">
        <v>4348</v>
      </c>
      <c r="G6" s="6" t="s">
        <v>2343</v>
      </c>
    </row>
    <row r="7" spans="1:7">
      <c r="A7" s="6" t="s">
        <v>2349</v>
      </c>
      <c r="E7" s="6" t="s">
        <v>2331</v>
      </c>
      <c r="G7" s="6" t="s">
        <v>2350</v>
      </c>
    </row>
    <row r="8" spans="1:7">
      <c r="A8" s="6" t="s">
        <v>2352</v>
      </c>
      <c r="E8" s="6" t="s">
        <v>4275</v>
      </c>
      <c r="G8" s="6" t="s">
        <v>4346</v>
      </c>
    </row>
    <row r="9" spans="1:7">
      <c r="A9" s="6" t="s">
        <v>2356</v>
      </c>
      <c r="E9" s="6" t="s">
        <v>2344</v>
      </c>
      <c r="G9" s="6" t="s">
        <v>2364</v>
      </c>
    </row>
    <row r="10" spans="1:7">
      <c r="A10" s="6" t="s">
        <v>2362</v>
      </c>
      <c r="E10" s="6" t="s">
        <v>2338</v>
      </c>
      <c r="G10" s="6" t="s">
        <v>2369</v>
      </c>
    </row>
    <row r="11" spans="1:7">
      <c r="A11" s="6" t="s">
        <v>2363</v>
      </c>
      <c r="E11" s="6" t="s">
        <v>4349</v>
      </c>
      <c r="G11" s="6" t="s">
        <v>2371</v>
      </c>
    </row>
    <row r="12" spans="1:7">
      <c r="A12" s="6" t="s">
        <v>2345</v>
      </c>
      <c r="G12" s="6" t="s">
        <v>2372</v>
      </c>
    </row>
    <row r="13" spans="1:7">
      <c r="A13" s="6" t="s">
        <v>2374</v>
      </c>
      <c r="G13" s="6" t="s">
        <v>2373</v>
      </c>
    </row>
    <row r="14" spans="1:7">
      <c r="A14" s="6" t="s">
        <v>2366</v>
      </c>
      <c r="G14" s="6" t="s">
        <v>2376</v>
      </c>
    </row>
    <row r="15" spans="1:7">
      <c r="A15" s="6" t="s">
        <v>2368</v>
      </c>
    </row>
    <row r="18" spans="1:1">
      <c r="A18" s="7" t="s">
        <v>271</v>
      </c>
    </row>
    <row r="19" spans="1:1">
      <c r="A19" s="6" t="s">
        <v>2318</v>
      </c>
    </row>
    <row r="20" spans="1:1">
      <c r="A20" s="6" t="s">
        <v>2322</v>
      </c>
    </row>
    <row r="21" spans="1:1">
      <c r="A21" s="6" t="s">
        <v>4275</v>
      </c>
    </row>
    <row r="22" spans="1:1">
      <c r="A22" s="6" t="s">
        <v>2342</v>
      </c>
    </row>
    <row r="23" spans="1:1">
      <c r="A23" s="6" t="s">
        <v>2351</v>
      </c>
    </row>
    <row r="24" spans="1:1">
      <c r="A24" s="6" t="s">
        <v>2360</v>
      </c>
    </row>
    <row r="25" spans="1:1">
      <c r="A25" s="6" t="s">
        <v>2355</v>
      </c>
    </row>
    <row r="26" spans="1:1">
      <c r="A26" s="6" t="s">
        <v>2361</v>
      </c>
    </row>
    <row r="27" spans="1:1">
      <c r="A27" s="6" t="s">
        <v>2370</v>
      </c>
    </row>
    <row r="28" spans="1:1">
      <c r="A28" s="6" t="s">
        <v>2373</v>
      </c>
    </row>
    <row r="29" spans="1:1">
      <c r="A29" s="6" t="s">
        <v>2377</v>
      </c>
    </row>
    <row r="30" spans="1:1">
      <c r="A30" s="6" t="s">
        <v>2378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60C3A03699FB04CAF3AFE79F86917B0" ma:contentTypeVersion="3" ma:contentTypeDescription="Create a new document." ma:contentTypeScope="" ma:versionID="743ce150ae588bc794f97e781abaef98">
  <xsd:schema xmlns:xsd="http://www.w3.org/2001/XMLSchema" xmlns:xs="http://www.w3.org/2001/XMLSchema" xmlns:p="http://schemas.microsoft.com/office/2006/metadata/properties" xmlns:ns2="a42e51d4-920d-4a98-8ef8-ea60d50b761a" targetNamespace="http://schemas.microsoft.com/office/2006/metadata/properties" ma:root="true" ma:fieldsID="bf4d9c1603411df2fb3bfc8a166c806f" ns2:_="">
    <xsd:import namespace="a42e51d4-920d-4a98-8ef8-ea60d50b761a"/>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2e51d4-920d-4a98-8ef8-ea60d50b761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404AC9E-0D0B-4B40-B26A-1FE93977738C}">
  <ds:schemaRefs>
    <ds:schemaRef ds:uri="http://schemas.microsoft.com/sharepoint/v3/contenttype/forms"/>
  </ds:schemaRefs>
</ds:datastoreItem>
</file>

<file path=customXml/itemProps2.xml><?xml version="1.0" encoding="utf-8"?>
<ds:datastoreItem xmlns:ds="http://schemas.openxmlformats.org/officeDocument/2006/customXml" ds:itemID="{1956B824-2ADA-4859-B000-141127A08134}">
  <ds:schemaRefs>
    <ds:schemaRef ds:uri="http://schemas.openxmlformats.org/package/2006/metadata/core-properties"/>
    <ds:schemaRef ds:uri="http://purl.org/dc/elements/1.1/"/>
    <ds:schemaRef ds:uri="a42e51d4-920d-4a98-8ef8-ea60d50b761a"/>
    <ds:schemaRef ds:uri="http://schemas.microsoft.com/office/2006/metadata/properties"/>
    <ds:schemaRef ds:uri="http://schemas.microsoft.com/office/2006/documentManagement/types"/>
    <ds:schemaRef ds:uri="http://purl.org/dc/terms/"/>
    <ds:schemaRef ds:uri="http://purl.org/dc/dcmitype/"/>
    <ds:schemaRef ds:uri="http://www.w3.org/XML/1998/namespace"/>
    <ds:schemaRef ds:uri="http://schemas.microsoft.com/office/infopath/2007/PartnerControls"/>
  </ds:schemaRefs>
</ds:datastoreItem>
</file>

<file path=customXml/itemProps3.xml><?xml version="1.0" encoding="utf-8"?>
<ds:datastoreItem xmlns:ds="http://schemas.openxmlformats.org/officeDocument/2006/customXml" ds:itemID="{C8AC2078-BD02-46CE-BD9F-70D084FE18F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2e51d4-920d-4a98-8ef8-ea60d50b76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studies.csv</vt:lpstr>
      <vt:lpstr>study_tools</vt:lpstr>
      <vt:lpstr>study_countries</vt:lpstr>
      <vt:lpstr>study_pools</vt:lpstr>
      <vt:lpstr>countries.csv</vt:lpstr>
      <vt:lpstr>power_pools.csv</vt:lpstr>
      <vt:lpstr>tools.csv</vt:lpstr>
      <vt:lpstr>iso_code</vt:lpstr>
      <vt:lpstr>tools_detaill</vt:lpstr>
      <vt:lpstr>models_list_studies</vt:lpstr>
      <vt:lpstr>distribution_tool</vt:lpstr>
      <vt:lpstr>countries_study</vt:lpstr>
      <vt:lpstr>analysis</vt:lpstr>
      <vt:lpstr>Feuil6</vt:lpstr>
      <vt:lpstr>African_power_pools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aymard Plakoo</dc:creator>
  <cp:keywords/>
  <dc:description/>
  <cp:lastModifiedBy>Kodjovi Aymard PLAKOO</cp:lastModifiedBy>
  <cp:revision/>
  <dcterms:created xsi:type="dcterms:W3CDTF">2025-11-04T09:00:03Z</dcterms:created>
  <dcterms:modified xsi:type="dcterms:W3CDTF">2026-08-11T10:36:48Z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0x010100C60C3A03699FB04CAF3AFE79F86917B0</vt:lpwstr>
  </property>
</Properties>
</file>