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xr:revisionPtr revIDLastSave="24" documentId="11_A8EC987A4A1E7A8B508E995245ABEA5987BE71CB" xr6:coauthVersionLast="47" xr6:coauthVersionMax="47" xr10:uidLastSave="{2E6BF13A-B1C1-4D1B-A7D6-20675EC7137A}"/>
  <bookViews>
    <workbookView xWindow="0" yWindow="0" windowWidth="0" windowHeight="0" xr2:uid="{00000000-000D-0000-FFFF-FFFF00000000}"/>
  </bookViews>
  <sheets>
    <sheet name="Feuille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Z32" i="1"/>
  <c r="Y32" i="1"/>
  <c r="Z31" i="1"/>
  <c r="Y31" i="1"/>
  <c r="Z30" i="1"/>
  <c r="Y30" i="1"/>
  <c r="M30" i="1"/>
  <c r="Z29" i="1"/>
  <c r="Y29" i="1"/>
  <c r="Z28" i="1"/>
  <c r="Y28" i="1"/>
  <c r="Z27" i="1"/>
  <c r="Y27" i="1"/>
  <c r="AL26" i="1"/>
  <c r="AM26" i="1" s="1"/>
  <c r="AN26" i="1" s="1"/>
  <c r="AK26" i="1"/>
  <c r="AF26" i="1"/>
  <c r="Z26" i="1"/>
  <c r="Y26" i="1"/>
  <c r="J26" i="1"/>
  <c r="I26" i="1"/>
  <c r="AL25" i="1"/>
  <c r="AM25" i="1" s="1"/>
  <c r="AN25" i="1" s="1"/>
  <c r="AK25" i="1"/>
  <c r="AF25" i="1"/>
  <c r="Z25" i="1"/>
  <c r="Y25" i="1"/>
  <c r="S25" i="1"/>
  <c r="R25" i="1"/>
  <c r="J25" i="1"/>
  <c r="I25" i="1"/>
  <c r="AL24" i="1"/>
  <c r="AM24" i="1" s="1"/>
  <c r="AN24" i="1" s="1"/>
  <c r="AK24" i="1"/>
  <c r="AF24" i="1"/>
  <c r="Z24" i="1"/>
  <c r="Y24" i="1"/>
  <c r="S24" i="1"/>
  <c r="R24" i="1"/>
  <c r="J24" i="1"/>
  <c r="I24" i="1"/>
  <c r="AL23" i="1"/>
  <c r="AM23" i="1" s="1"/>
  <c r="AN23" i="1" s="1"/>
  <c r="AK23" i="1"/>
  <c r="AF23" i="1"/>
  <c r="Z23" i="1"/>
  <c r="Y23" i="1"/>
  <c r="S23" i="1"/>
  <c r="R23" i="1"/>
  <c r="J23" i="1"/>
  <c r="I23" i="1"/>
  <c r="AL22" i="1"/>
  <c r="AM22" i="1" s="1"/>
  <c r="AN22" i="1" s="1"/>
  <c r="AK22" i="1"/>
  <c r="AF22" i="1"/>
  <c r="Z22" i="1"/>
  <c r="Y22" i="1"/>
  <c r="S22" i="1"/>
  <c r="R22" i="1"/>
  <c r="J22" i="1"/>
  <c r="I22" i="1"/>
  <c r="AL21" i="1"/>
  <c r="AM21" i="1" s="1"/>
  <c r="AN21" i="1" s="1"/>
  <c r="AK21" i="1"/>
  <c r="AF21" i="1"/>
  <c r="Z21" i="1"/>
  <c r="Y21" i="1"/>
  <c r="S21" i="1"/>
  <c r="R21" i="1"/>
  <c r="J21" i="1"/>
  <c r="I21" i="1"/>
  <c r="AL20" i="1"/>
  <c r="AM20" i="1" s="1"/>
  <c r="AN20" i="1" s="1"/>
  <c r="AK20" i="1"/>
  <c r="AF20" i="1"/>
  <c r="Z20" i="1"/>
  <c r="Y20" i="1"/>
  <c r="S20" i="1"/>
  <c r="R20" i="1"/>
  <c r="J20" i="1"/>
  <c r="I20" i="1"/>
  <c r="AL19" i="1"/>
  <c r="AM19" i="1" s="1"/>
  <c r="AN19" i="1" s="1"/>
  <c r="AK19" i="1"/>
  <c r="AF19" i="1"/>
  <c r="Z19" i="1"/>
  <c r="Y19" i="1"/>
  <c r="S19" i="1"/>
  <c r="R19" i="1"/>
  <c r="J19" i="1"/>
  <c r="I19" i="1"/>
  <c r="AL18" i="1"/>
  <c r="AM18" i="1" s="1"/>
  <c r="AN18" i="1" s="1"/>
  <c r="AK18" i="1"/>
  <c r="AF18" i="1"/>
  <c r="Z18" i="1"/>
  <c r="Y18" i="1"/>
  <c r="S18" i="1"/>
  <c r="R18" i="1"/>
  <c r="J18" i="1"/>
  <c r="I18" i="1"/>
  <c r="AL17" i="1"/>
  <c r="AM17" i="1" s="1"/>
  <c r="AN17" i="1" s="1"/>
  <c r="AK17" i="1"/>
  <c r="AF17" i="1"/>
  <c r="Z17" i="1"/>
  <c r="Y17" i="1"/>
  <c r="S17" i="1"/>
  <c r="R17" i="1"/>
  <c r="J17" i="1"/>
  <c r="I17" i="1"/>
  <c r="AL16" i="1"/>
  <c r="AM16" i="1" s="1"/>
  <c r="AN16" i="1" s="1"/>
  <c r="AK16" i="1"/>
  <c r="AF16" i="1"/>
  <c r="Z16" i="1"/>
  <c r="AC16" i="1" s="1"/>
  <c r="AD16" i="1" s="1"/>
  <c r="Y16" i="1"/>
  <c r="S16" i="1"/>
  <c r="R16" i="1"/>
  <c r="J16" i="1"/>
  <c r="I16" i="1"/>
  <c r="AL15" i="1"/>
  <c r="AM15" i="1" s="1"/>
  <c r="AN15" i="1" s="1"/>
  <c r="AK15" i="1"/>
  <c r="AF15" i="1"/>
  <c r="Z15" i="1"/>
  <c r="AC15" i="1" s="1"/>
  <c r="AD15" i="1" s="1"/>
  <c r="Y15" i="1"/>
  <c r="S15" i="1"/>
  <c r="R15" i="1"/>
  <c r="J15" i="1"/>
  <c r="I15" i="1"/>
  <c r="AL14" i="1"/>
  <c r="AM14" i="1" s="1"/>
  <c r="AN14" i="1" s="1"/>
  <c r="AK14" i="1"/>
  <c r="AF14" i="1"/>
  <c r="Z14" i="1"/>
  <c r="AC14" i="1" s="1"/>
  <c r="AD14" i="1" s="1"/>
  <c r="Y14" i="1"/>
  <c r="S14" i="1"/>
  <c r="R14" i="1"/>
  <c r="J14" i="1"/>
  <c r="I14" i="1"/>
  <c r="AL13" i="1"/>
  <c r="AM13" i="1" s="1"/>
  <c r="AN13" i="1" s="1"/>
  <c r="AK13" i="1"/>
  <c r="AF13" i="1"/>
  <c r="Z13" i="1"/>
  <c r="AC13" i="1" s="1"/>
  <c r="AD13" i="1" s="1"/>
  <c r="Y13" i="1"/>
  <c r="S13" i="1"/>
  <c r="R13" i="1"/>
  <c r="J13" i="1"/>
  <c r="I13" i="1"/>
  <c r="AL12" i="1"/>
  <c r="AM12" i="1" s="1"/>
  <c r="AN12" i="1" s="1"/>
  <c r="AK12" i="1"/>
  <c r="AF12" i="1"/>
  <c r="Z12" i="1"/>
  <c r="AC12" i="1" s="1"/>
  <c r="AD12" i="1" s="1"/>
  <c r="Y12" i="1"/>
  <c r="S12" i="1"/>
  <c r="R12" i="1"/>
  <c r="J12" i="1"/>
  <c r="I12" i="1"/>
  <c r="AL11" i="1"/>
  <c r="AM11" i="1" s="1"/>
  <c r="AN11" i="1" s="1"/>
  <c r="AK11" i="1"/>
  <c r="AF11" i="1"/>
  <c r="Z11" i="1"/>
  <c r="AC11" i="1" s="1"/>
  <c r="AD11" i="1" s="1"/>
  <c r="Y11" i="1"/>
  <c r="S11" i="1"/>
  <c r="R11" i="1"/>
  <c r="J11" i="1"/>
  <c r="I11" i="1"/>
  <c r="AL10" i="1"/>
  <c r="AM10" i="1" s="1"/>
  <c r="AN10" i="1" s="1"/>
  <c r="AK10" i="1"/>
  <c r="AF10" i="1"/>
  <c r="Z10" i="1"/>
  <c r="AC10" i="1" s="1"/>
  <c r="AD10" i="1" s="1"/>
  <c r="Y10" i="1"/>
  <c r="S10" i="1"/>
  <c r="R10" i="1"/>
  <c r="J10" i="1"/>
  <c r="I10" i="1"/>
  <c r="AL9" i="1"/>
  <c r="AM9" i="1" s="1"/>
  <c r="AN9" i="1" s="1"/>
  <c r="AK9" i="1"/>
  <c r="AF9" i="1"/>
  <c r="Z9" i="1"/>
  <c r="AC9" i="1" s="1"/>
  <c r="AD9" i="1" s="1"/>
  <c r="Y9" i="1"/>
  <c r="S9" i="1"/>
  <c r="R9" i="1"/>
  <c r="J9" i="1"/>
  <c r="I9" i="1"/>
  <c r="AL8" i="1"/>
  <c r="AM8" i="1" s="1"/>
  <c r="AN8" i="1" s="1"/>
  <c r="AK8" i="1"/>
  <c r="AF8" i="1"/>
  <c r="Z8" i="1"/>
  <c r="AC8" i="1" s="1"/>
  <c r="AD8" i="1" s="1"/>
  <c r="Y8" i="1"/>
  <c r="S8" i="1"/>
  <c r="R8" i="1"/>
  <c r="J8" i="1"/>
  <c r="I8" i="1"/>
  <c r="AL7" i="1"/>
  <c r="AM7" i="1" s="1"/>
  <c r="AN7" i="1" s="1"/>
  <c r="AK7" i="1"/>
  <c r="AF7" i="1"/>
  <c r="Z7" i="1"/>
  <c r="AC7" i="1" s="1"/>
  <c r="AD7" i="1" s="1"/>
  <c r="Y7" i="1"/>
  <c r="S7" i="1"/>
  <c r="R7" i="1"/>
  <c r="J7" i="1"/>
  <c r="I7" i="1"/>
  <c r="AL6" i="1"/>
  <c r="AM6" i="1" s="1"/>
  <c r="AN6" i="1" s="1"/>
  <c r="AK6" i="1"/>
  <c r="AF6" i="1"/>
  <c r="Z6" i="1"/>
  <c r="AC6" i="1" s="1"/>
  <c r="AD6" i="1" s="1"/>
  <c r="Y6" i="1"/>
  <c r="S6" i="1"/>
  <c r="R6" i="1"/>
  <c r="J6" i="1"/>
  <c r="I6" i="1"/>
  <c r="AL5" i="1"/>
  <c r="AM5" i="1" s="1"/>
  <c r="AN5" i="1" s="1"/>
  <c r="AK5" i="1"/>
  <c r="AF5" i="1"/>
  <c r="Z5" i="1"/>
  <c r="AC5" i="1" s="1"/>
  <c r="AD5" i="1" s="1"/>
  <c r="Y5" i="1"/>
  <c r="S5" i="1"/>
  <c r="R5" i="1"/>
  <c r="J5" i="1"/>
  <c r="I5" i="1"/>
  <c r="AL4" i="1"/>
  <c r="AM4" i="1" s="1"/>
  <c r="AN4" i="1" s="1"/>
  <c r="AK4" i="1"/>
  <c r="AF4" i="1"/>
  <c r="Z4" i="1"/>
  <c r="AC4" i="1" s="1"/>
  <c r="AD4" i="1" s="1"/>
  <c r="Y4" i="1"/>
  <c r="S4" i="1"/>
  <c r="R4" i="1"/>
  <c r="J4" i="1"/>
  <c r="I4" i="1"/>
  <c r="AL3" i="1"/>
  <c r="AM3" i="1" s="1"/>
  <c r="AN3" i="1" s="1"/>
  <c r="AK3" i="1"/>
  <c r="AF3" i="1"/>
  <c r="Z3" i="1"/>
  <c r="AC3" i="1" s="1"/>
  <c r="AD3" i="1" s="1"/>
  <c r="Y3" i="1"/>
  <c r="S3" i="1"/>
  <c r="R3" i="1"/>
  <c r="J3" i="1"/>
  <c r="I3" i="1"/>
  <c r="AL2" i="1"/>
  <c r="AM2" i="1" s="1"/>
  <c r="AN2" i="1" s="1"/>
  <c r="AK2" i="1"/>
  <c r="AF2" i="1"/>
  <c r="Z2" i="1"/>
  <c r="AC2" i="1" s="1"/>
  <c r="AD2" i="1" s="1"/>
  <c r="Y2" i="1"/>
  <c r="S2" i="1"/>
  <c r="R2" i="1"/>
  <c r="J2" i="1"/>
  <c r="I2" i="1"/>
  <c r="L2" i="1" l="1"/>
  <c r="M2" i="1"/>
  <c r="U2" i="1"/>
  <c r="T2" i="1"/>
  <c r="V2" i="1" s="1"/>
  <c r="AE2" i="1"/>
  <c r="AO2" i="1"/>
  <c r="L3" i="1"/>
  <c r="K3" i="1"/>
  <c r="M3" i="1" s="1"/>
  <c r="U3" i="1"/>
  <c r="T3" i="1"/>
  <c r="V3" i="1" s="1"/>
  <c r="AE3" i="1"/>
  <c r="AO3" i="1"/>
  <c r="L4" i="1"/>
  <c r="K4" i="1"/>
  <c r="M4" i="1" s="1"/>
  <c r="U4" i="1"/>
  <c r="T4" i="1"/>
  <c r="V4" i="1" s="1"/>
  <c r="AE4" i="1"/>
  <c r="AO4" i="1"/>
  <c r="L5" i="1"/>
  <c r="K5" i="1"/>
  <c r="M5" i="1" s="1"/>
  <c r="U5" i="1"/>
  <c r="T5" i="1"/>
  <c r="V5" i="1" s="1"/>
  <c r="AE5" i="1"/>
  <c r="AO5" i="1"/>
  <c r="L6" i="1"/>
  <c r="K6" i="1"/>
  <c r="M6" i="1" s="1"/>
  <c r="U6" i="1"/>
  <c r="T6" i="1"/>
  <c r="V6" i="1" s="1"/>
  <c r="AE6" i="1"/>
  <c r="AO6" i="1"/>
  <c r="L7" i="1"/>
  <c r="K7" i="1"/>
  <c r="M7" i="1" s="1"/>
  <c r="U7" i="1"/>
  <c r="T7" i="1"/>
  <c r="V7" i="1" s="1"/>
  <c r="AE7" i="1"/>
  <c r="AO7" i="1"/>
  <c r="L8" i="1"/>
  <c r="K8" i="1"/>
  <c r="M8" i="1" s="1"/>
  <c r="U8" i="1"/>
  <c r="T8" i="1"/>
  <c r="V8" i="1" s="1"/>
  <c r="AE8" i="1"/>
  <c r="AO8" i="1"/>
  <c r="L9" i="1"/>
  <c r="K9" i="1"/>
  <c r="M9" i="1" s="1"/>
  <c r="U9" i="1"/>
  <c r="T9" i="1"/>
  <c r="V9" i="1" s="1"/>
  <c r="AE9" i="1"/>
  <c r="AO9" i="1"/>
  <c r="L10" i="1"/>
  <c r="K10" i="1"/>
  <c r="M10" i="1" s="1"/>
  <c r="U10" i="1"/>
  <c r="T10" i="1"/>
  <c r="V10" i="1" s="1"/>
  <c r="AE10" i="1"/>
  <c r="AO10" i="1"/>
  <c r="L11" i="1"/>
  <c r="K11" i="1"/>
  <c r="M11" i="1" s="1"/>
  <c r="U11" i="1"/>
  <c r="T11" i="1"/>
  <c r="V11" i="1" s="1"/>
  <c r="AE11" i="1"/>
  <c r="AO11" i="1"/>
  <c r="L12" i="1"/>
  <c r="K12" i="1"/>
  <c r="M12" i="1" s="1"/>
  <c r="U12" i="1"/>
  <c r="T12" i="1"/>
  <c r="V12" i="1" s="1"/>
  <c r="AE12" i="1"/>
  <c r="AO12" i="1"/>
  <c r="L13" i="1"/>
  <c r="K13" i="1"/>
  <c r="M13" i="1" s="1"/>
  <c r="U13" i="1"/>
  <c r="T13" i="1"/>
  <c r="V13" i="1" s="1"/>
  <c r="AE13" i="1"/>
  <c r="AO13" i="1"/>
  <c r="L14" i="1"/>
  <c r="K14" i="1"/>
  <c r="M14" i="1" s="1"/>
  <c r="U14" i="1"/>
  <c r="T14" i="1"/>
  <c r="V14" i="1" s="1"/>
  <c r="AE14" i="1"/>
  <c r="AO14" i="1"/>
  <c r="L15" i="1"/>
  <c r="K15" i="1"/>
  <c r="M15" i="1" s="1"/>
  <c r="U15" i="1"/>
  <c r="T15" i="1"/>
  <c r="V15" i="1" s="1"/>
  <c r="AE15" i="1"/>
  <c r="AO15" i="1"/>
  <c r="L16" i="1"/>
  <c r="K16" i="1"/>
  <c r="M16" i="1" s="1"/>
  <c r="U16" i="1"/>
  <c r="T16" i="1"/>
  <c r="V16" i="1" s="1"/>
  <c r="AE16" i="1"/>
  <c r="AO16" i="1"/>
  <c r="L17" i="1"/>
  <c r="K17" i="1"/>
  <c r="M17" i="1" s="1"/>
  <c r="U17" i="1"/>
  <c r="T17" i="1"/>
  <c r="V17" i="1" s="1"/>
  <c r="AC17" i="1"/>
  <c r="AD17" i="1" s="1"/>
  <c r="AB17" i="1"/>
  <c r="AO17" i="1"/>
  <c r="L18" i="1"/>
  <c r="K18" i="1"/>
  <c r="M18" i="1" s="1"/>
  <c r="U18" i="1"/>
  <c r="T18" i="1"/>
  <c r="V18" i="1" s="1"/>
  <c r="AC18" i="1"/>
  <c r="AD18" i="1" s="1"/>
  <c r="AB18" i="1"/>
  <c r="AO18" i="1"/>
  <c r="L19" i="1"/>
  <c r="K19" i="1"/>
  <c r="M19" i="1" s="1"/>
  <c r="U19" i="1"/>
  <c r="T19" i="1"/>
  <c r="V19" i="1" s="1"/>
  <c r="AC19" i="1"/>
  <c r="AD19" i="1" s="1"/>
  <c r="AB19" i="1"/>
  <c r="AO19" i="1"/>
  <c r="L20" i="1"/>
  <c r="K20" i="1"/>
  <c r="M20" i="1" s="1"/>
  <c r="U20" i="1"/>
  <c r="T20" i="1"/>
  <c r="V20" i="1" s="1"/>
  <c r="AC20" i="1"/>
  <c r="AD20" i="1" s="1"/>
  <c r="AB20" i="1"/>
  <c r="AO20" i="1"/>
  <c r="L21" i="1"/>
  <c r="K21" i="1"/>
  <c r="M21" i="1" s="1"/>
  <c r="U21" i="1"/>
  <c r="T21" i="1"/>
  <c r="V21" i="1" s="1"/>
  <c r="AC21" i="1"/>
  <c r="AD21" i="1" s="1"/>
  <c r="AB21" i="1"/>
  <c r="AO21" i="1"/>
  <c r="L22" i="1"/>
  <c r="K22" i="1"/>
  <c r="M22" i="1" s="1"/>
  <c r="U22" i="1"/>
  <c r="T22" i="1"/>
  <c r="V22" i="1" s="1"/>
  <c r="AC22" i="1"/>
  <c r="AD22" i="1" s="1"/>
  <c r="AB22" i="1"/>
  <c r="AO22" i="1"/>
  <c r="L23" i="1"/>
  <c r="K23" i="1"/>
  <c r="M23" i="1" s="1"/>
  <c r="U23" i="1"/>
  <c r="T23" i="1"/>
  <c r="V23" i="1" s="1"/>
  <c r="AC23" i="1"/>
  <c r="AD23" i="1" s="1"/>
  <c r="AB23" i="1"/>
  <c r="AO23" i="1"/>
  <c r="L24" i="1"/>
  <c r="K24" i="1"/>
  <c r="M24" i="1" s="1"/>
  <c r="U24" i="1"/>
  <c r="T24" i="1"/>
  <c r="V24" i="1" s="1"/>
  <c r="AC24" i="1"/>
  <c r="AD24" i="1" s="1"/>
  <c r="AB24" i="1"/>
  <c r="AO24" i="1"/>
  <c r="L25" i="1"/>
  <c r="K25" i="1"/>
  <c r="M25" i="1" s="1"/>
  <c r="U25" i="1"/>
  <c r="T25" i="1"/>
  <c r="V25" i="1" s="1"/>
  <c r="AC25" i="1"/>
  <c r="AD25" i="1" s="1"/>
  <c r="AB25" i="1"/>
  <c r="AO25" i="1"/>
  <c r="L26" i="1"/>
  <c r="K26" i="1"/>
  <c r="M26" i="1" s="1"/>
  <c r="AC26" i="1"/>
  <c r="AD26" i="1" s="1"/>
  <c r="AB26" i="1"/>
  <c r="AO26" i="1"/>
  <c r="AC27" i="1"/>
  <c r="AB27" i="1"/>
  <c r="AC28" i="1"/>
  <c r="AB28" i="1"/>
  <c r="AC29" i="1"/>
  <c r="AB29" i="1"/>
  <c r="AC30" i="1"/>
  <c r="AB30" i="1"/>
  <c r="AC31" i="1"/>
  <c r="AB31" i="1"/>
  <c r="AC32" i="1"/>
  <c r="AB32" i="1"/>
  <c r="AE26" i="1" l="1"/>
  <c r="AE25" i="1"/>
  <c r="AE24" i="1"/>
  <c r="AE23" i="1"/>
  <c r="AE22" i="1"/>
  <c r="AE21" i="1"/>
  <c r="AE20" i="1"/>
  <c r="AE19" i="1"/>
  <c r="AE18" i="1"/>
  <c r="AE17" i="1"/>
  <c r="AR28" i="1"/>
  <c r="AE33" i="1"/>
  <c r="V27" i="1"/>
  <c r="V29" i="1"/>
  <c r="M29" i="1"/>
  <c r="M28" i="1"/>
  <c r="AG2" i="1" l="1"/>
  <c r="AH2" i="1" s="1"/>
  <c r="AG3" i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26" i="1"/>
  <c r="AH26" i="1" s="1"/>
  <c r="AG25" i="1"/>
  <c r="AH25" i="1" s="1"/>
  <c r="AG24" i="1"/>
  <c r="AH24" i="1" s="1"/>
  <c r="AG23" i="1"/>
  <c r="AH23" i="1" s="1"/>
  <c r="AG22" i="1"/>
  <c r="AH22" i="1" s="1"/>
  <c r="AG21" i="1"/>
  <c r="AH21" i="1" s="1"/>
  <c r="AG20" i="1"/>
  <c r="AH20" i="1" s="1"/>
  <c r="AG19" i="1"/>
  <c r="AH19" i="1" s="1"/>
  <c r="AG18" i="1"/>
  <c r="AH18" i="1" s="1"/>
  <c r="AG17" i="1"/>
  <c r="AH17" i="1" s="1"/>
  <c r="AQ2" i="1"/>
  <c r="AR2" i="1" s="1"/>
  <c r="AQ3" i="1"/>
  <c r="AR3" i="1" s="1"/>
  <c r="AQ4" i="1"/>
  <c r="AR4" i="1" s="1"/>
  <c r="AQ5" i="1"/>
  <c r="AR5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3" i="1"/>
  <c r="AR13" i="1" s="1"/>
  <c r="AQ14" i="1"/>
  <c r="AR14" i="1" s="1"/>
  <c r="AQ15" i="1"/>
  <c r="AR15" i="1" s="1"/>
  <c r="AQ16" i="1"/>
  <c r="AR16" i="1" s="1"/>
  <c r="AQ17" i="1"/>
  <c r="AR17" i="1" s="1"/>
  <c r="AQ18" i="1"/>
  <c r="AR18" i="1" s="1"/>
  <c r="AQ19" i="1"/>
  <c r="AR19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R29" i="1" l="1"/>
  <c r="AE34" i="1"/>
</calcChain>
</file>

<file path=xl/sharedStrings.xml><?xml version="1.0" encoding="utf-8"?>
<sst xmlns="http://schemas.openxmlformats.org/spreadsheetml/2006/main" count="53" uniqueCount="42">
  <si>
    <t>Etalonnage</t>
  </si>
  <si>
    <t>tube</t>
  </si>
  <si>
    <t>conductivité (S\cm)</t>
  </si>
  <si>
    <t>Volume Moyen (en BV)</t>
  </si>
  <si>
    <t>Concentration (en g/L) (débit = 4BV/h)</t>
  </si>
  <si>
    <t xml:space="preserve">concentration corrigée </t>
  </si>
  <si>
    <t>masse expérimentale</t>
  </si>
  <si>
    <t>masse après correction</t>
  </si>
  <si>
    <t>concentration molaire</t>
  </si>
  <si>
    <t>Tube</t>
  </si>
  <si>
    <t>Conductivité</t>
  </si>
  <si>
    <t>Volume moyen (BV)</t>
  </si>
  <si>
    <t>Concentration (débit = 2 BV/h) (g/L)</t>
  </si>
  <si>
    <t>concentration corrigée (2 BV/h)</t>
  </si>
  <si>
    <t>masse - bilan (expérimental)</t>
  </si>
  <si>
    <t>masse (bilan après correction)</t>
  </si>
  <si>
    <t>concentration expérimentale</t>
  </si>
  <si>
    <t>conductivité corrigée (décalage)</t>
  </si>
  <si>
    <t>indice</t>
  </si>
  <si>
    <t>perturbation</t>
  </si>
  <si>
    <t>conductivité corrigée</t>
  </si>
  <si>
    <t>Concentration (débit = 1 BV/h) (g/L)</t>
  </si>
  <si>
    <t>masse</t>
  </si>
  <si>
    <t>Concentration corrigée</t>
  </si>
  <si>
    <t>masse corrigée</t>
  </si>
  <si>
    <t>conductivité</t>
  </si>
  <si>
    <t>conductivité décalée</t>
  </si>
  <si>
    <t>concentration</t>
  </si>
  <si>
    <t>concentration corrigée</t>
  </si>
  <si>
    <t>Concentration g\L</t>
  </si>
  <si>
    <t>conductivité à 0 :</t>
  </si>
  <si>
    <t xml:space="preserve">masse molaire sel : </t>
  </si>
  <si>
    <t>Masse totale (après correction)</t>
  </si>
  <si>
    <t>masse totale (avant correction):</t>
  </si>
  <si>
    <t>Masse init</t>
  </si>
  <si>
    <t>masse totale (avant correction) :</t>
  </si>
  <si>
    <t>masse totale (après correction):</t>
  </si>
  <si>
    <t>masse totale (avant correction)</t>
  </si>
  <si>
    <t>masse totale (après correction) :</t>
  </si>
  <si>
    <t>masse initiale :</t>
  </si>
  <si>
    <t xml:space="preserve">masse initiale :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</si>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</sst>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1F1F1F"/>
      <name val="&quot;Google Sans&quot;"/>
    </font>
    <font>
      <sz val="10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5" fillId="7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Tendances d'étalonnage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'Feuille 1'!$B$2</c:f>
              <c:strCache>
                <c:ptCount val="1"/>
                <c:pt idx="0">
                  <c:v>Concentration g\L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'Feuille 1'!$A$3:$A$9</c:f>
              <c:numCache>
                <c:formatCode>General</c:formatCode>
                <c:ptCount val="7"/>
                <c:pt idx="0">
                  <c:v>131.6</c:v>
                </c:pt>
                <c:pt idx="1">
                  <c:v>84.5</c:v>
                </c:pt>
                <c:pt idx="2">
                  <c:v>49.8</c:v>
                </c:pt>
                <c:pt idx="3">
                  <c:v>30</c:v>
                </c:pt>
                <c:pt idx="4">
                  <c:v>18.440000000000001</c:v>
                </c:pt>
                <c:pt idx="5">
                  <c:v>12.84</c:v>
                </c:pt>
                <c:pt idx="6">
                  <c:v>9.4</c:v>
                </c:pt>
              </c:numCache>
            </c:numRef>
          </c:xVal>
          <c:yVal>
            <c:numRef>
              <c:f>'Feuille 1'!$B$3:$B$9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A-411B-B26E-F7E83CA1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94068"/>
        <c:axId val="1054722018"/>
      </c:scatterChart>
      <c:valAx>
        <c:axId val="1598394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conductivité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4722018"/>
        <c:crosses val="autoZero"/>
        <c:crossBetween val="midCat"/>
      </c:valAx>
      <c:valAx>
        <c:axId val="105472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Concentration g\L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839406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Concentration de NaCl (sel) en fonction du volume moyen écoulé pour un débit de 4 BV/h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valeurs brutes expérimentales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'Feuille 1'!$I$2:$I$26</c:f>
              <c:numCache>
                <c:formatCode>General</c:formatCode>
                <c:ptCount val="25"/>
                <c:pt idx="0">
                  <c:v>0.31</c:v>
                </c:pt>
                <c:pt idx="1">
                  <c:v>0.33</c:v>
                </c:pt>
                <c:pt idx="2">
                  <c:v>0.35</c:v>
                </c:pt>
                <c:pt idx="3">
                  <c:v>0.37</c:v>
                </c:pt>
                <c:pt idx="4">
                  <c:v>0.39</c:v>
                </c:pt>
                <c:pt idx="5">
                  <c:v>0.41000000000000003</c:v>
                </c:pt>
                <c:pt idx="6">
                  <c:v>0.43</c:v>
                </c:pt>
                <c:pt idx="7">
                  <c:v>0.45</c:v>
                </c:pt>
                <c:pt idx="8">
                  <c:v>0.47</c:v>
                </c:pt>
                <c:pt idx="9">
                  <c:v>0.49</c:v>
                </c:pt>
                <c:pt idx="10">
                  <c:v>0.51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0.57000000000000006</c:v>
                </c:pt>
                <c:pt idx="14">
                  <c:v>0.59000000000000008</c:v>
                </c:pt>
                <c:pt idx="15">
                  <c:v>0.61</c:v>
                </c:pt>
                <c:pt idx="16">
                  <c:v>0.63</c:v>
                </c:pt>
                <c:pt idx="17">
                  <c:v>0.65</c:v>
                </c:pt>
                <c:pt idx="18">
                  <c:v>0.66999999999999993</c:v>
                </c:pt>
                <c:pt idx="19">
                  <c:v>0.69</c:v>
                </c:pt>
                <c:pt idx="20">
                  <c:v>0.71</c:v>
                </c:pt>
                <c:pt idx="21">
                  <c:v>0.73</c:v>
                </c:pt>
                <c:pt idx="22">
                  <c:v>0.75</c:v>
                </c:pt>
                <c:pt idx="23">
                  <c:v>0.77</c:v>
                </c:pt>
                <c:pt idx="24">
                  <c:v>0.79</c:v>
                </c:pt>
              </c:numCache>
            </c:numRef>
          </c:xVal>
          <c:yVal>
            <c:numRef>
              <c:f>'Feuille 1'!$J$2:$J$26</c:f>
              <c:numCache>
                <c:formatCode>General</c:formatCode>
                <c:ptCount val="25"/>
                <c:pt idx="0">
                  <c:v>0.39377279999999992</c:v>
                </c:pt>
                <c:pt idx="1">
                  <c:v>0.47199604799999989</c:v>
                </c:pt>
                <c:pt idx="2">
                  <c:v>0.48069920000000022</c:v>
                </c:pt>
                <c:pt idx="3">
                  <c:v>0.47634733199999979</c:v>
                </c:pt>
                <c:pt idx="4">
                  <c:v>0.50246730000000028</c:v>
                </c:pt>
                <c:pt idx="5">
                  <c:v>0.51553516799999999</c:v>
                </c:pt>
                <c:pt idx="6">
                  <c:v>0.7955684479999996</c:v>
                </c:pt>
                <c:pt idx="7">
                  <c:v>1.8669975680000004</c:v>
                </c:pt>
                <c:pt idx="8">
                  <c:v>4.4735151080000009</c:v>
                </c:pt>
                <c:pt idx="9">
                  <c:v>8.6698308000000015</c:v>
                </c:pt>
                <c:pt idx="10">
                  <c:v>13.828969999999998</c:v>
                </c:pt>
                <c:pt idx="11">
                  <c:v>18.463693200000002</c:v>
                </c:pt>
                <c:pt idx="12">
                  <c:v>20.972999999999999</c:v>
                </c:pt>
                <c:pt idx="13">
                  <c:v>21.0385092</c:v>
                </c:pt>
                <c:pt idx="14">
                  <c:v>19.098637199999999</c:v>
                </c:pt>
                <c:pt idx="15">
                  <c:v>16.104166799999998</c:v>
                </c:pt>
                <c:pt idx="16">
                  <c:v>12.607803199999999</c:v>
                </c:pt>
                <c:pt idx="17">
                  <c:v>9.0988292000000008</c:v>
                </c:pt>
                <c:pt idx="18">
                  <c:v>5.6913762720000003</c:v>
                </c:pt>
                <c:pt idx="19">
                  <c:v>3.4850578920000004</c:v>
                </c:pt>
                <c:pt idx="20">
                  <c:v>2.0169496999999996</c:v>
                </c:pt>
                <c:pt idx="21">
                  <c:v>1.2201034880000001</c:v>
                </c:pt>
                <c:pt idx="22">
                  <c:v>0.85274249999999996</c:v>
                </c:pt>
                <c:pt idx="23">
                  <c:v>0.70341885200000032</c:v>
                </c:pt>
                <c:pt idx="24">
                  <c:v>0.67275955199999993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0-43CB-9D55-FB15CB46C48C}"/>
            </c:ext>
          </c:extLst>
        </c:ser>
        <c:ser>
          <c:idx val="1"/>
          <c:order val="1"/>
          <c:tx>
            <c:v>valeurs respectant le bilan de masse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266D5"/>
              </a:solidFill>
              <a:ln cmpd="sng">
                <a:solidFill>
                  <a:srgbClr val="3266D5"/>
                </a:solidFill>
              </a:ln>
            </c:spPr>
          </c:marker>
          <c:xVal>
            <c:numRef>
              <c:f>'Feuille 1'!$I$2:$I$26</c:f>
              <c:numCache>
                <c:formatCode>General</c:formatCode>
                <c:ptCount val="25"/>
                <c:pt idx="0">
                  <c:v>0.31</c:v>
                </c:pt>
                <c:pt idx="1">
                  <c:v>0.33</c:v>
                </c:pt>
                <c:pt idx="2">
                  <c:v>0.35</c:v>
                </c:pt>
                <c:pt idx="3">
                  <c:v>0.37</c:v>
                </c:pt>
                <c:pt idx="4">
                  <c:v>0.39</c:v>
                </c:pt>
                <c:pt idx="5">
                  <c:v>0.41000000000000003</c:v>
                </c:pt>
                <c:pt idx="6">
                  <c:v>0.43</c:v>
                </c:pt>
                <c:pt idx="7">
                  <c:v>0.45</c:v>
                </c:pt>
                <c:pt idx="8">
                  <c:v>0.47</c:v>
                </c:pt>
                <c:pt idx="9">
                  <c:v>0.49</c:v>
                </c:pt>
                <c:pt idx="10">
                  <c:v>0.51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0.57000000000000006</c:v>
                </c:pt>
                <c:pt idx="14">
                  <c:v>0.59000000000000008</c:v>
                </c:pt>
                <c:pt idx="15">
                  <c:v>0.61</c:v>
                </c:pt>
                <c:pt idx="16">
                  <c:v>0.63</c:v>
                </c:pt>
                <c:pt idx="17">
                  <c:v>0.65</c:v>
                </c:pt>
                <c:pt idx="18">
                  <c:v>0.66999999999999993</c:v>
                </c:pt>
                <c:pt idx="19">
                  <c:v>0.69</c:v>
                </c:pt>
                <c:pt idx="20">
                  <c:v>0.71</c:v>
                </c:pt>
                <c:pt idx="21">
                  <c:v>0.73</c:v>
                </c:pt>
                <c:pt idx="22">
                  <c:v>0.75</c:v>
                </c:pt>
                <c:pt idx="23">
                  <c:v>0.77</c:v>
                </c:pt>
                <c:pt idx="24">
                  <c:v>0.79</c:v>
                </c:pt>
              </c:numCache>
            </c:numRef>
          </c:xVal>
          <c:yVal>
            <c:numRef>
              <c:f>'Feuille 1'!$K$2:$K$26</c:f>
              <c:numCache>
                <c:formatCode>General</c:formatCode>
                <c:ptCount val="25"/>
                <c:pt idx="0">
                  <c:v>0.59842891316421698</c:v>
                </c:pt>
                <c:pt idx="1">
                  <c:v>0.71730724423435432</c:v>
                </c:pt>
                <c:pt idx="2">
                  <c:v>0.73053369815007219</c:v>
                </c:pt>
                <c:pt idx="3">
                  <c:v>0.72392002743062578</c:v>
                </c:pt>
                <c:pt idx="4">
                  <c:v>0.76361536459491042</c:v>
                </c:pt>
                <c:pt idx="5">
                  <c:v>0.78347501473990078</c:v>
                </c:pt>
                <c:pt idx="6">
                  <c:v>1.2090504008514114</c:v>
                </c:pt>
                <c:pt idx="7">
                  <c:v>2.837334944156825</c:v>
                </c:pt>
                <c:pt idx="8">
                  <c:v>6.798541656773005</c:v>
                </c:pt>
                <c:pt idx="9">
                  <c:v>13.175814639715224</c:v>
                </c:pt>
                <c:pt idx="10">
                  <c:v>21.016320800422378</c:v>
                </c:pt>
                <c:pt idx="11">
                  <c:v>28.059855466587699</c:v>
                </c:pt>
                <c:pt idx="12">
                  <c:v>31.873327959150867</c:v>
                </c:pt>
                <c:pt idx="13">
                  <c:v>31.97288435146201</c:v>
                </c:pt>
                <c:pt idx="14">
                  <c:v>29.024799840196387</c:v>
                </c:pt>
                <c:pt idx="15">
                  <c:v>24.474008960342776</c:v>
                </c:pt>
                <c:pt idx="16">
                  <c:v>19.160475193726782</c:v>
                </c:pt>
                <c:pt idx="17">
                  <c:v>13.827777005478394</c:v>
                </c:pt>
                <c:pt idx="18">
                  <c:v>8.6493635844364398</c:v>
                </c:pt>
                <c:pt idx="19">
                  <c:v>5.2963521264646447</c:v>
                </c:pt>
                <c:pt idx="20">
                  <c:v>3.0652219169985671</c:v>
                </c:pt>
                <c:pt idx="21">
                  <c:v>1.8542296579949411</c:v>
                </c:pt>
                <c:pt idx="22">
                  <c:v>1.2959396065038959</c:v>
                </c:pt>
                <c:pt idx="23">
                  <c:v>1.0690077605705153</c:v>
                </c:pt>
                <c:pt idx="24">
                  <c:v>1.0224138577479336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0-43CB-9D55-FB15CB46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60802"/>
        <c:axId val="1173523738"/>
      </c:scatterChart>
      <c:valAx>
        <c:axId val="20767608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Volume Moyen (en BV)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523738"/>
        <c:crosses val="autoZero"/>
        <c:crossBetween val="midCat"/>
      </c:valAx>
      <c:valAx>
        <c:axId val="1173523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Concentration (en 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67608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Concentration en NaCl (sel) en fonction du volume moyen écoulé pour un débit de 2 BV/h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valeurs corrigées avec bilan de masse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'Feuille 1'!$R$4:$R$24</c:f>
              <c:numCache>
                <c:formatCode>General</c:formatCode>
                <c:ptCount val="21"/>
                <c:pt idx="0">
                  <c:v>0.35</c:v>
                </c:pt>
                <c:pt idx="1">
                  <c:v>0.37</c:v>
                </c:pt>
                <c:pt idx="2">
                  <c:v>0.39</c:v>
                </c:pt>
                <c:pt idx="3">
                  <c:v>0.41000000000000003</c:v>
                </c:pt>
                <c:pt idx="4">
                  <c:v>0.43</c:v>
                </c:pt>
                <c:pt idx="5">
                  <c:v>0.45</c:v>
                </c:pt>
                <c:pt idx="6">
                  <c:v>0.47</c:v>
                </c:pt>
                <c:pt idx="7">
                  <c:v>0.49</c:v>
                </c:pt>
                <c:pt idx="8">
                  <c:v>0.51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0.57000000000000006</c:v>
                </c:pt>
                <c:pt idx="12">
                  <c:v>0.59000000000000008</c:v>
                </c:pt>
                <c:pt idx="13">
                  <c:v>0.61</c:v>
                </c:pt>
                <c:pt idx="14">
                  <c:v>0.63</c:v>
                </c:pt>
                <c:pt idx="15">
                  <c:v>0.65</c:v>
                </c:pt>
                <c:pt idx="16">
                  <c:v>0.66999999999999993</c:v>
                </c:pt>
                <c:pt idx="17">
                  <c:v>0.69</c:v>
                </c:pt>
                <c:pt idx="18">
                  <c:v>0.71</c:v>
                </c:pt>
                <c:pt idx="19">
                  <c:v>0.73</c:v>
                </c:pt>
                <c:pt idx="20">
                  <c:v>0.75</c:v>
                </c:pt>
              </c:numCache>
            </c:numRef>
          </c:xVal>
          <c:yVal>
            <c:numRef>
              <c:f>'Feuille 1'!$T$2:$T$25</c:f>
              <c:numCache>
                <c:formatCode>General</c:formatCode>
                <c:ptCount val="24"/>
                <c:pt idx="0">
                  <c:v>1.7252278560478196</c:v>
                </c:pt>
                <c:pt idx="1">
                  <c:v>1.7252278560478196</c:v>
                </c:pt>
                <c:pt idx="2">
                  <c:v>1.731703201946057</c:v>
                </c:pt>
                <c:pt idx="3">
                  <c:v>1.4089778717187997</c:v>
                </c:pt>
                <c:pt idx="4">
                  <c:v>1.3446879806981509</c:v>
                </c:pt>
                <c:pt idx="5">
                  <c:v>1.4411547141072247</c:v>
                </c:pt>
                <c:pt idx="6">
                  <c:v>1.4411547141072247</c:v>
                </c:pt>
                <c:pt idx="7">
                  <c:v>2.4491840625069092</c:v>
                </c:pt>
                <c:pt idx="8">
                  <c:v>5.5819556949823088</c:v>
                </c:pt>
                <c:pt idx="9">
                  <c:v>12.394515108852922</c:v>
                </c:pt>
                <c:pt idx="10">
                  <c:v>21.001734733999612</c:v>
                </c:pt>
                <c:pt idx="11">
                  <c:v>29.881215041374801</c:v>
                </c:pt>
                <c:pt idx="12">
                  <c:v>32.471138424450231</c:v>
                </c:pt>
                <c:pt idx="13">
                  <c:v>35.620972323307257</c:v>
                </c:pt>
                <c:pt idx="14">
                  <c:v>31.697289284392131</c:v>
                </c:pt>
                <c:pt idx="15">
                  <c:v>24.977615047680064</c:v>
                </c:pt>
                <c:pt idx="16">
                  <c:v>17.280751549033436</c:v>
                </c:pt>
                <c:pt idx="17">
                  <c:v>10.182551379638349</c:v>
                </c:pt>
                <c:pt idx="18">
                  <c:v>5.2625504598197725</c:v>
                </c:pt>
                <c:pt idx="19">
                  <c:v>2.7919394903020924</c:v>
                </c:pt>
                <c:pt idx="20">
                  <c:v>1.9003607500792488</c:v>
                </c:pt>
                <c:pt idx="21">
                  <c:v>1.8808709186283361</c:v>
                </c:pt>
                <c:pt idx="22">
                  <c:v>1.9133582239636038</c:v>
                </c:pt>
                <c:pt idx="23">
                  <c:v>1.8938632890121951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F-4C1D-9830-8B7FF0446B30}"/>
            </c:ext>
          </c:extLst>
        </c:ser>
        <c:ser>
          <c:idx val="1"/>
          <c:order val="1"/>
          <c:tx>
            <c:v>valeurs expérimentales brutes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'Feuille 1'!$R$4:$R$24</c:f>
              <c:numCache>
                <c:formatCode>General</c:formatCode>
                <c:ptCount val="21"/>
                <c:pt idx="0">
                  <c:v>0.35</c:v>
                </c:pt>
                <c:pt idx="1">
                  <c:v>0.37</c:v>
                </c:pt>
                <c:pt idx="2">
                  <c:v>0.39</c:v>
                </c:pt>
                <c:pt idx="3">
                  <c:v>0.41000000000000003</c:v>
                </c:pt>
                <c:pt idx="4">
                  <c:v>0.43</c:v>
                </c:pt>
                <c:pt idx="5">
                  <c:v>0.45</c:v>
                </c:pt>
                <c:pt idx="6">
                  <c:v>0.47</c:v>
                </c:pt>
                <c:pt idx="7">
                  <c:v>0.49</c:v>
                </c:pt>
                <c:pt idx="8">
                  <c:v>0.51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0.57000000000000006</c:v>
                </c:pt>
                <c:pt idx="12">
                  <c:v>0.59000000000000008</c:v>
                </c:pt>
                <c:pt idx="13">
                  <c:v>0.61</c:v>
                </c:pt>
                <c:pt idx="14">
                  <c:v>0.63</c:v>
                </c:pt>
                <c:pt idx="15">
                  <c:v>0.65</c:v>
                </c:pt>
                <c:pt idx="16">
                  <c:v>0.66999999999999993</c:v>
                </c:pt>
                <c:pt idx="17">
                  <c:v>0.69</c:v>
                </c:pt>
                <c:pt idx="18">
                  <c:v>0.71</c:v>
                </c:pt>
                <c:pt idx="19">
                  <c:v>0.73</c:v>
                </c:pt>
                <c:pt idx="20">
                  <c:v>0.75</c:v>
                </c:pt>
              </c:numCache>
            </c:numRef>
          </c:xVal>
          <c:yVal>
            <c:numRef>
              <c:f>'Feuille 1'!$S$2:$S$25</c:f>
              <c:numCache>
                <c:formatCode>General</c:formatCode>
                <c:ptCount val="24"/>
                <c:pt idx="0">
                  <c:v>1.18452</c:v>
                </c:pt>
                <c:pt idx="1">
                  <c:v>1.18452</c:v>
                </c:pt>
                <c:pt idx="2">
                  <c:v>1.1889658919999999</c:v>
                </c:pt>
                <c:pt idx="3">
                  <c:v>0.96738669200000016</c:v>
                </c:pt>
                <c:pt idx="4">
                  <c:v>0.92324605199999998</c:v>
                </c:pt>
                <c:pt idx="5">
                  <c:v>0.98947891200000027</c:v>
                </c:pt>
                <c:pt idx="6">
                  <c:v>0.98947891200000027</c:v>
                </c:pt>
                <c:pt idx="7">
                  <c:v>1.6815793319999999</c:v>
                </c:pt>
                <c:pt idx="8">
                  <c:v>3.8325013920000002</c:v>
                </c:pt>
                <c:pt idx="9">
                  <c:v>8.509920000000001</c:v>
                </c:pt>
                <c:pt idx="10">
                  <c:v>14.419530000000002</c:v>
                </c:pt>
                <c:pt idx="11">
                  <c:v>20.516070800000001</c:v>
                </c:pt>
                <c:pt idx="12">
                  <c:v>22.294280000000001</c:v>
                </c:pt>
                <c:pt idx="13">
                  <c:v>24.456916800000005</c:v>
                </c:pt>
                <c:pt idx="14">
                  <c:v>21.762964800000002</c:v>
                </c:pt>
                <c:pt idx="15">
                  <c:v>17.149319999999999</c:v>
                </c:pt>
                <c:pt idx="16">
                  <c:v>11.8647492</c:v>
                </c:pt>
                <c:pt idx="17">
                  <c:v>6.9912132000000007</c:v>
                </c:pt>
                <c:pt idx="18">
                  <c:v>3.6132017279999999</c:v>
                </c:pt>
                <c:pt idx="19">
                  <c:v>1.9169109480000004</c:v>
                </c:pt>
                <c:pt idx="20">
                  <c:v>1.3047640680000001</c:v>
                </c:pt>
                <c:pt idx="21">
                  <c:v>1.2913825920000004</c:v>
                </c:pt>
                <c:pt idx="22">
                  <c:v>1.3136879719999999</c:v>
                </c:pt>
                <c:pt idx="23">
                  <c:v>1.3003029920000002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9F-4C1D-9830-8B7FF044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51101"/>
        <c:axId val="204372195"/>
      </c:scatterChart>
      <c:valAx>
        <c:axId val="1319351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Volume moyen (BV)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372195"/>
        <c:crosses val="autoZero"/>
        <c:crossBetween val="midCat"/>
      </c:valAx>
      <c:valAx>
        <c:axId val="204372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Concentration (g/L)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93511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Estimation de la perturbation aux alentours de son déclenchement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'Feuille 1'!$AA$17:$AA$32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</c:numCache>
            </c:numRef>
          </c:xVal>
          <c:yVal>
            <c:numRef>
              <c:f>'Feuille 1'!$AB$17:$AB$32</c:f>
              <c:numCache>
                <c:formatCode>General</c:formatCode>
                <c:ptCount val="16"/>
                <c:pt idx="0">
                  <c:v>7</c:v>
                </c:pt>
                <c:pt idx="1">
                  <c:v>7.7100000000000009</c:v>
                </c:pt>
                <c:pt idx="2">
                  <c:v>8.3499999999999979</c:v>
                </c:pt>
                <c:pt idx="3">
                  <c:v>9.02</c:v>
                </c:pt>
                <c:pt idx="4">
                  <c:v>10.64</c:v>
                </c:pt>
                <c:pt idx="5">
                  <c:v>11.439999999999998</c:v>
                </c:pt>
                <c:pt idx="6">
                  <c:v>12.239999999999998</c:v>
                </c:pt>
                <c:pt idx="7">
                  <c:v>13.04</c:v>
                </c:pt>
                <c:pt idx="8">
                  <c:v>13.84</c:v>
                </c:pt>
                <c:pt idx="9">
                  <c:v>14.739999999999998</c:v>
                </c:pt>
                <c:pt idx="10">
                  <c:v>16.439999999999998</c:v>
                </c:pt>
                <c:pt idx="11">
                  <c:v>16.739999999999998</c:v>
                </c:pt>
                <c:pt idx="12">
                  <c:v>18.04</c:v>
                </c:pt>
                <c:pt idx="13">
                  <c:v>19.239999999999998</c:v>
                </c:pt>
                <c:pt idx="14">
                  <c:v>20.54</c:v>
                </c:pt>
                <c:pt idx="15">
                  <c:v>21.14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AA-470B-B2D2-7EAE018AD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99365"/>
        <c:axId val="1487202096"/>
      </c:scatterChart>
      <c:valAx>
        <c:axId val="1684399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numéro de tube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202096"/>
        <c:crosses val="autoZero"/>
        <c:crossBetween val="midCat"/>
      </c:valAx>
      <c:valAx>
        <c:axId val="1487202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différence de conductivité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43993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Concentration en NaCl en fonction du volume écoulé pour un débit de 1 BV/h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'Feuille 1'!$AG$1</c:f>
              <c:strCache>
                <c:ptCount val="1"/>
                <c:pt idx="0">
                  <c:v>Concentration corrigée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EF4-4009-81DE-2A3972C86DEE}"/>
              </c:ext>
            </c:extLst>
          </c:dPt>
          <c:xVal>
            <c:numRef>
              <c:f>'Feuille 1'!$AF$2:$AF$26</c:f>
              <c:numCache>
                <c:formatCode>General</c:formatCode>
                <c:ptCount val="25"/>
                <c:pt idx="0">
                  <c:v>0.31</c:v>
                </c:pt>
                <c:pt idx="1">
                  <c:v>0.33</c:v>
                </c:pt>
                <c:pt idx="2">
                  <c:v>0.35</c:v>
                </c:pt>
                <c:pt idx="3">
                  <c:v>0.37</c:v>
                </c:pt>
                <c:pt idx="4">
                  <c:v>0.39</c:v>
                </c:pt>
                <c:pt idx="5">
                  <c:v>0.41000000000000003</c:v>
                </c:pt>
                <c:pt idx="6">
                  <c:v>0.43</c:v>
                </c:pt>
                <c:pt idx="7">
                  <c:v>0.45</c:v>
                </c:pt>
                <c:pt idx="8">
                  <c:v>0.47</c:v>
                </c:pt>
                <c:pt idx="9">
                  <c:v>0.49</c:v>
                </c:pt>
                <c:pt idx="10">
                  <c:v>0.51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0.57000000000000006</c:v>
                </c:pt>
                <c:pt idx="14">
                  <c:v>0.59000000000000008</c:v>
                </c:pt>
                <c:pt idx="15">
                  <c:v>0.61</c:v>
                </c:pt>
                <c:pt idx="16">
                  <c:v>0.63</c:v>
                </c:pt>
                <c:pt idx="17">
                  <c:v>0.65</c:v>
                </c:pt>
                <c:pt idx="18">
                  <c:v>0.66999999999999993</c:v>
                </c:pt>
                <c:pt idx="19">
                  <c:v>0.69</c:v>
                </c:pt>
                <c:pt idx="20">
                  <c:v>0.71</c:v>
                </c:pt>
                <c:pt idx="21">
                  <c:v>0.73</c:v>
                </c:pt>
                <c:pt idx="22">
                  <c:v>0.75</c:v>
                </c:pt>
                <c:pt idx="23">
                  <c:v>0.77</c:v>
                </c:pt>
                <c:pt idx="24">
                  <c:v>0.79</c:v>
                </c:pt>
              </c:numCache>
            </c:numRef>
          </c:xVal>
          <c:yVal>
            <c:numRef>
              <c:f>'Feuille 1'!$AG$2:$AG$26</c:f>
              <c:numCache>
                <c:formatCode>General</c:formatCode>
                <c:ptCount val="25"/>
                <c:pt idx="0">
                  <c:v>0.74469803501488285</c:v>
                </c:pt>
                <c:pt idx="1">
                  <c:v>4.4435420582620822</c:v>
                </c:pt>
                <c:pt idx="2">
                  <c:v>14.523538907773801</c:v>
                </c:pt>
                <c:pt idx="3">
                  <c:v>23.380707192998365</c:v>
                </c:pt>
                <c:pt idx="4">
                  <c:v>26.869829515038411</c:v>
                </c:pt>
                <c:pt idx="5">
                  <c:v>29.189563069603839</c:v>
                </c:pt>
                <c:pt idx="6">
                  <c:v>31.232214082807069</c:v>
                </c:pt>
                <c:pt idx="7">
                  <c:v>32.103159398367787</c:v>
                </c:pt>
                <c:pt idx="8">
                  <c:v>31.775799229264873</c:v>
                </c:pt>
                <c:pt idx="9">
                  <c:v>25.377864795165653</c:v>
                </c:pt>
                <c:pt idx="10">
                  <c:v>16.184686636331399</c:v>
                </c:pt>
                <c:pt idx="11">
                  <c:v>7.0401009790268327</c:v>
                </c:pt>
                <c:pt idx="12">
                  <c:v>1.9763218715623456</c:v>
                </c:pt>
                <c:pt idx="13">
                  <c:v>1.1812395704820742</c:v>
                </c:pt>
                <c:pt idx="14">
                  <c:v>0.7859487475170156</c:v>
                </c:pt>
                <c:pt idx="15">
                  <c:v>0.72221049286540573</c:v>
                </c:pt>
                <c:pt idx="16">
                  <c:v>0.53143250950426835</c:v>
                </c:pt>
                <c:pt idx="17">
                  <c:v>0.28923373188612017</c:v>
                </c:pt>
                <c:pt idx="18">
                  <c:v>7.0313185162332897E-2</c:v>
                </c:pt>
                <c:pt idx="19">
                  <c:v>0.55757893155070515</c:v>
                </c:pt>
                <c:pt idx="20">
                  <c:v>0.43442528925227542</c:v>
                </c:pt>
                <c:pt idx="21">
                  <c:v>0.3115459572575045</c:v>
                </c:pt>
                <c:pt idx="22">
                  <c:v>0.18894093556638905</c:v>
                </c:pt>
                <c:pt idx="23">
                  <c:v>6.6610224178929089E-2</c:v>
                </c:pt>
                <c:pt idx="24">
                  <c:v>1.8494653559619188E-2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F4-4009-81DE-2A3972C86DEE}"/>
            </c:ext>
          </c:extLst>
        </c:ser>
        <c:ser>
          <c:idx val="1"/>
          <c:order val="1"/>
          <c:tx>
            <c:v>valeurs expérimentales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'Feuille 1'!$AF$2:$AF$26</c:f>
              <c:numCache>
                <c:formatCode>General</c:formatCode>
                <c:ptCount val="25"/>
                <c:pt idx="0">
                  <c:v>0.31</c:v>
                </c:pt>
                <c:pt idx="1">
                  <c:v>0.33</c:v>
                </c:pt>
                <c:pt idx="2">
                  <c:v>0.35</c:v>
                </c:pt>
                <c:pt idx="3">
                  <c:v>0.37</c:v>
                </c:pt>
                <c:pt idx="4">
                  <c:v>0.39</c:v>
                </c:pt>
                <c:pt idx="5">
                  <c:v>0.41000000000000003</c:v>
                </c:pt>
                <c:pt idx="6">
                  <c:v>0.43</c:v>
                </c:pt>
                <c:pt idx="7">
                  <c:v>0.45</c:v>
                </c:pt>
                <c:pt idx="8">
                  <c:v>0.47</c:v>
                </c:pt>
                <c:pt idx="9">
                  <c:v>0.49</c:v>
                </c:pt>
                <c:pt idx="10">
                  <c:v>0.51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0.57000000000000006</c:v>
                </c:pt>
                <c:pt idx="14">
                  <c:v>0.59000000000000008</c:v>
                </c:pt>
                <c:pt idx="15">
                  <c:v>0.61</c:v>
                </c:pt>
                <c:pt idx="16">
                  <c:v>0.63</c:v>
                </c:pt>
                <c:pt idx="17">
                  <c:v>0.65</c:v>
                </c:pt>
                <c:pt idx="18">
                  <c:v>0.66999999999999993</c:v>
                </c:pt>
                <c:pt idx="19">
                  <c:v>0.69</c:v>
                </c:pt>
                <c:pt idx="20">
                  <c:v>0.71</c:v>
                </c:pt>
                <c:pt idx="21">
                  <c:v>0.73</c:v>
                </c:pt>
                <c:pt idx="22">
                  <c:v>0.75</c:v>
                </c:pt>
                <c:pt idx="23">
                  <c:v>0.77</c:v>
                </c:pt>
                <c:pt idx="24">
                  <c:v>0.79</c:v>
                </c:pt>
              </c:numCache>
            </c:numRef>
          </c:xVal>
          <c:yVal>
            <c:numRef>
              <c:f>'Feuille 1'!$Y$3:$Y$26</c:f>
              <c:numCache>
                <c:formatCode>General</c:formatCode>
                <c:ptCount val="24"/>
                <c:pt idx="0">
                  <c:v>4.5561937919999993</c:v>
                </c:pt>
                <c:pt idx="1">
                  <c:v>10.685280000000001</c:v>
                </c:pt>
                <c:pt idx="2">
                  <c:v>16.043212800000003</c:v>
                </c:pt>
                <c:pt idx="3">
                  <c:v>18.148411200000002</c:v>
                </c:pt>
                <c:pt idx="4">
                  <c:v>19.5465728</c:v>
                </c:pt>
                <c:pt idx="5">
                  <c:v>20.776822800000001</c:v>
                </c:pt>
                <c:pt idx="6">
                  <c:v>21.301130000000001</c:v>
                </c:pt>
                <c:pt idx="7">
                  <c:v>21.104076800000001</c:v>
                </c:pt>
                <c:pt idx="8">
                  <c:v>17.709469200000001</c:v>
                </c:pt>
                <c:pt idx="9">
                  <c:v>12.665369999999999</c:v>
                </c:pt>
                <c:pt idx="10">
                  <c:v>7.509357200000002</c:v>
                </c:pt>
                <c:pt idx="11">
                  <c:v>4.7905505279999998</c:v>
                </c:pt>
                <c:pt idx="12">
                  <c:v>4.7513976320000006</c:v>
                </c:pt>
                <c:pt idx="13">
                  <c:v>4.9672010879999995</c:v>
                </c:pt>
                <c:pt idx="14">
                  <c:v>5.4021998720000006</c:v>
                </c:pt>
                <c:pt idx="15">
                  <c:v>5.7564611880000012</c:v>
                </c:pt>
                <c:pt idx="16">
                  <c:v>6.0783182119999992</c:v>
                </c:pt>
                <c:pt idx="17">
                  <c:v>6.4178251680000011</c:v>
                </c:pt>
                <c:pt idx="18">
                  <c:v>7.2495551999999996</c:v>
                </c:pt>
                <c:pt idx="19">
                  <c:v>7.6659391999999986</c:v>
                </c:pt>
                <c:pt idx="20">
                  <c:v>8.0860608000000003</c:v>
                </c:pt>
                <c:pt idx="21">
                  <c:v>8.509920000000001</c:v>
                </c:pt>
                <c:pt idx="22">
                  <c:v>8.9375168000000009</c:v>
                </c:pt>
                <c:pt idx="23">
                  <c:v>9.4230308000000012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F4-4009-81DE-2A3972C8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1808"/>
        <c:axId val="36143183"/>
      </c:scatterChart>
      <c:valAx>
        <c:axId val="127961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Volume moyen (BV)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143183"/>
        <c:crosses val="autoZero"/>
        <c:crossBetween val="midCat"/>
      </c:valAx>
      <c:valAx>
        <c:axId val="36143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Concentration en NaCl (g/L)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9618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Concentration en NaClen fonction du volume écoulé pour un débit de 1BV/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'Feuille 1'!$AQ$1</c:f>
              <c:strCache>
                <c:ptCount val="1"/>
                <c:pt idx="0">
                  <c:v>concentration corrigée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'Feuille 1'!$AP$2:$AP$26</c:f>
              <c:numCache>
                <c:formatCode>General</c:formatCode>
                <c:ptCount val="25"/>
                <c:pt idx="0">
                  <c:v>0.31</c:v>
                </c:pt>
                <c:pt idx="1">
                  <c:v>0.33</c:v>
                </c:pt>
                <c:pt idx="2">
                  <c:v>0.35</c:v>
                </c:pt>
                <c:pt idx="3">
                  <c:v>0.37</c:v>
                </c:pt>
                <c:pt idx="4">
                  <c:v>0.39</c:v>
                </c:pt>
                <c:pt idx="5">
                  <c:v>0.41</c:v>
                </c:pt>
                <c:pt idx="6">
                  <c:v>0.43</c:v>
                </c:pt>
                <c:pt idx="7">
                  <c:v>0.45</c:v>
                </c:pt>
                <c:pt idx="8">
                  <c:v>0.47</c:v>
                </c:pt>
                <c:pt idx="9">
                  <c:v>0.49</c:v>
                </c:pt>
                <c:pt idx="10">
                  <c:v>0.51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0.56999999999999995</c:v>
                </c:pt>
                <c:pt idx="14">
                  <c:v>0.59</c:v>
                </c:pt>
                <c:pt idx="15">
                  <c:v>0.61</c:v>
                </c:pt>
                <c:pt idx="16">
                  <c:v>0.63</c:v>
                </c:pt>
                <c:pt idx="17">
                  <c:v>0.65</c:v>
                </c:pt>
                <c:pt idx="18">
                  <c:v>0.67</c:v>
                </c:pt>
                <c:pt idx="19">
                  <c:v>0.69</c:v>
                </c:pt>
                <c:pt idx="20">
                  <c:v>0.71</c:v>
                </c:pt>
                <c:pt idx="21">
                  <c:v>0.73</c:v>
                </c:pt>
                <c:pt idx="22">
                  <c:v>0.75</c:v>
                </c:pt>
                <c:pt idx="23">
                  <c:v>0.77</c:v>
                </c:pt>
                <c:pt idx="24">
                  <c:v>0.79</c:v>
                </c:pt>
              </c:numCache>
            </c:numRef>
          </c:xVal>
          <c:yVal>
            <c:numRef>
              <c:f>'Feuille 1'!$AQ$2:$AQ$26</c:f>
              <c:numCache>
                <c:formatCode>General</c:formatCode>
                <c:ptCount val="25"/>
                <c:pt idx="0">
                  <c:v>0.97866269828834807</c:v>
                </c:pt>
                <c:pt idx="1">
                  <c:v>1.284103216211175</c:v>
                </c:pt>
                <c:pt idx="2">
                  <c:v>1.230100902147834</c:v>
                </c:pt>
                <c:pt idx="3">
                  <c:v>1.1761418935964736</c:v>
                </c:pt>
                <c:pt idx="4">
                  <c:v>0.58545096332169677</c:v>
                </c:pt>
                <c:pt idx="5">
                  <c:v>0.44304228470558649</c:v>
                </c:pt>
                <c:pt idx="6">
                  <c:v>0.56763303746224669</c:v>
                </c:pt>
                <c:pt idx="7">
                  <c:v>1.5909343222407075</c:v>
                </c:pt>
                <c:pt idx="8">
                  <c:v>4.3021214606696798</c:v>
                </c:pt>
                <c:pt idx="9">
                  <c:v>11.21680064224576</c:v>
                </c:pt>
                <c:pt idx="10">
                  <c:v>21.995016785327625</c:v>
                </c:pt>
                <c:pt idx="11">
                  <c:v>30.840152103643227</c:v>
                </c:pt>
                <c:pt idx="12">
                  <c:v>36.822604530006252</c:v>
                </c:pt>
                <c:pt idx="13">
                  <c:v>37.91097786094754</c:v>
                </c:pt>
                <c:pt idx="14">
                  <c:v>35.896468763352985</c:v>
                </c:pt>
                <c:pt idx="15">
                  <c:v>28.107041915030951</c:v>
                </c:pt>
                <c:pt idx="16">
                  <c:v>18.329128948396971</c:v>
                </c:pt>
                <c:pt idx="17">
                  <c:v>10.726406299598905</c:v>
                </c:pt>
                <c:pt idx="18">
                  <c:v>3.4611233086586113</c:v>
                </c:pt>
                <c:pt idx="19">
                  <c:v>0.85329725803972212</c:v>
                </c:pt>
                <c:pt idx="20">
                  <c:v>0.17685603461321137</c:v>
                </c:pt>
                <c:pt idx="21">
                  <c:v>0.21228498221934383</c:v>
                </c:pt>
                <c:pt idx="22">
                  <c:v>0.51420813022522094</c:v>
                </c:pt>
                <c:pt idx="23">
                  <c:v>0.37195342676279974</c:v>
                </c:pt>
                <c:pt idx="24">
                  <c:v>0.40748823228708941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2-4C95-8BCF-1C990F10FE1D}"/>
            </c:ext>
          </c:extLst>
        </c:ser>
        <c:ser>
          <c:idx val="1"/>
          <c:order val="1"/>
          <c:tx>
            <c:v>concentration expérimentale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'Feuille 1'!$AP$2:$AP$26</c:f>
              <c:numCache>
                <c:formatCode>General</c:formatCode>
                <c:ptCount val="25"/>
                <c:pt idx="0">
                  <c:v>0.31</c:v>
                </c:pt>
                <c:pt idx="1">
                  <c:v>0.33</c:v>
                </c:pt>
                <c:pt idx="2">
                  <c:v>0.35</c:v>
                </c:pt>
                <c:pt idx="3">
                  <c:v>0.37</c:v>
                </c:pt>
                <c:pt idx="4">
                  <c:v>0.39</c:v>
                </c:pt>
                <c:pt idx="5">
                  <c:v>0.41</c:v>
                </c:pt>
                <c:pt idx="6">
                  <c:v>0.43</c:v>
                </c:pt>
                <c:pt idx="7">
                  <c:v>0.45</c:v>
                </c:pt>
                <c:pt idx="8">
                  <c:v>0.47</c:v>
                </c:pt>
                <c:pt idx="9">
                  <c:v>0.49</c:v>
                </c:pt>
                <c:pt idx="10">
                  <c:v>0.51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0.56999999999999995</c:v>
                </c:pt>
                <c:pt idx="14">
                  <c:v>0.59</c:v>
                </c:pt>
                <c:pt idx="15">
                  <c:v>0.61</c:v>
                </c:pt>
                <c:pt idx="16">
                  <c:v>0.63</c:v>
                </c:pt>
                <c:pt idx="17">
                  <c:v>0.65</c:v>
                </c:pt>
                <c:pt idx="18">
                  <c:v>0.67</c:v>
                </c:pt>
                <c:pt idx="19">
                  <c:v>0.69</c:v>
                </c:pt>
                <c:pt idx="20">
                  <c:v>0.71</c:v>
                </c:pt>
                <c:pt idx="21">
                  <c:v>0.73</c:v>
                </c:pt>
                <c:pt idx="22">
                  <c:v>0.75</c:v>
                </c:pt>
                <c:pt idx="23">
                  <c:v>0.77</c:v>
                </c:pt>
                <c:pt idx="24">
                  <c:v>0.79</c:v>
                </c:pt>
              </c:numCache>
            </c:numRef>
          </c:xVal>
          <c:yVal>
            <c:numRef>
              <c:f>'Feuille 1'!$AK$3:$AK$26</c:f>
              <c:numCache>
                <c:formatCode>General</c:formatCode>
                <c:ptCount val="24"/>
                <c:pt idx="0">
                  <c:v>8.7767300000000006</c:v>
                </c:pt>
                <c:pt idx="1">
                  <c:v>8.7232512</c:v>
                </c:pt>
                <c:pt idx="2">
                  <c:v>8.6698308000000015</c:v>
                </c:pt>
                <c:pt idx="3">
                  <c:v>8.2975232000000005</c:v>
                </c:pt>
                <c:pt idx="4">
                  <c:v>8.1916752000000006</c:v>
                </c:pt>
                <c:pt idx="5">
                  <c:v>8.2445699999999995</c:v>
                </c:pt>
                <c:pt idx="6">
                  <c:v>8.8302671999999998</c:v>
                </c:pt>
                <c:pt idx="7">
                  <c:v>10.408250000000001</c:v>
                </c:pt>
                <c:pt idx="8">
                  <c:v>14.419530000000002</c:v>
                </c:pt>
                <c:pt idx="9">
                  <c:v>20.5811712</c:v>
                </c:pt>
                <c:pt idx="10">
                  <c:v>25.560660799999997</c:v>
                </c:pt>
                <c:pt idx="11">
                  <c:v>28.88937</c:v>
                </c:pt>
                <c:pt idx="12">
                  <c:v>29.468806799999996</c:v>
                </c:pt>
                <c:pt idx="13">
                  <c:v>28.313670800000004</c:v>
                </c:pt>
                <c:pt idx="14">
                  <c:v>23.910651199999997</c:v>
                </c:pt>
                <c:pt idx="15">
                  <c:v>18.337405199999999</c:v>
                </c:pt>
                <c:pt idx="16">
                  <c:v>13.946614800000003</c:v>
                </c:pt>
                <c:pt idx="17">
                  <c:v>9.6948048</c:v>
                </c:pt>
                <c:pt idx="18">
                  <c:v>8.138838800000002</c:v>
                </c:pt>
                <c:pt idx="19">
                  <c:v>7.7182500000000003</c:v>
                </c:pt>
                <c:pt idx="20">
                  <c:v>7.7182500000000003</c:v>
                </c:pt>
                <c:pt idx="21">
                  <c:v>7.8755327999999993</c:v>
                </c:pt>
                <c:pt idx="22">
                  <c:v>7.7706192000000014</c:v>
                </c:pt>
                <c:pt idx="23">
                  <c:v>7.7706192000000014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2-4C95-8BCF-1C990F10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05116"/>
        <c:axId val="1315645048"/>
      </c:scatterChart>
      <c:valAx>
        <c:axId val="20425051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Volume moyen (BV)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5645048"/>
        <c:crosses val="autoZero"/>
        <c:crossBetween val="midCat"/>
      </c:valAx>
      <c:valAx>
        <c:axId val="1315645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concentration (g/L)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5051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142875</xdr:rowOff>
    </xdr:from>
    <xdr:ext cx="59436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962025</xdr:colOff>
      <xdr:row>26</xdr:row>
      <xdr:rowOff>161925</xdr:rowOff>
    </xdr:from>
    <xdr:ext cx="5715000" cy="3533775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676275</xdr:colOff>
      <xdr:row>31</xdr:row>
      <xdr:rowOff>76200</xdr:rowOff>
    </xdr:from>
    <xdr:ext cx="5715000" cy="3533775"/>
    <xdr:graphicFrame macro="">
      <xdr:nvGraphicFramePr>
        <xdr:cNvPr id="4" name="Chart 3" title="Graphique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23</xdr:col>
      <xdr:colOff>933450</xdr:colOff>
      <xdr:row>35</xdr:row>
      <xdr:rowOff>142875</xdr:rowOff>
    </xdr:from>
    <xdr:ext cx="5715000" cy="3533775"/>
    <xdr:graphicFrame macro="">
      <xdr:nvGraphicFramePr>
        <xdr:cNvPr id="5" name="Chart 4" title="Graphiqu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29</xdr:col>
      <xdr:colOff>876300</xdr:colOff>
      <xdr:row>35</xdr:row>
      <xdr:rowOff>142875</xdr:rowOff>
    </xdr:from>
    <xdr:ext cx="5715000" cy="3533775"/>
    <xdr:graphicFrame macro="">
      <xdr:nvGraphicFramePr>
        <xdr:cNvPr id="6" name="Chart 5" title="Graphiqu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35</xdr:col>
      <xdr:colOff>762000</xdr:colOff>
      <xdr:row>30</xdr:row>
      <xdr:rowOff>161925</xdr:rowOff>
    </xdr:from>
    <xdr:ext cx="5715000" cy="3533775"/>
    <xdr:graphicFrame macro="">
      <xdr:nvGraphicFramePr>
        <xdr:cNvPr id="7" name="Chart 6" title="Graphique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36"/>
  <sheetViews>
    <sheetView tabSelected="1" topLeftCell="B1" workbookViewId="0">
      <selection activeCell="K1" sqref="K1"/>
    </sheetView>
  </sheetViews>
  <sheetFormatPr defaultColWidth="12.5703125" defaultRowHeight="15.75" customHeight="1"/>
  <cols>
    <col min="1" max="1" width="15.7109375" customWidth="1"/>
    <col min="2" max="2" width="15.28515625" customWidth="1"/>
    <col min="4" max="4" width="13.85546875" customWidth="1"/>
    <col min="8" max="8" width="18.5703125" customWidth="1"/>
    <col min="9" max="9" width="22.140625" customWidth="1"/>
    <col min="10" max="12" width="30.5703125" customWidth="1"/>
    <col min="13" max="13" width="19.5703125" customWidth="1"/>
    <col min="14" max="14" width="17.28515625" customWidth="1"/>
    <col min="18" max="18" width="18.28515625" customWidth="1"/>
    <col min="19" max="20" width="28.5703125" customWidth="1"/>
    <col min="21" max="21" width="38" customWidth="1"/>
    <col min="22" max="22" width="31.28515625" customWidth="1"/>
    <col min="23" max="23" width="12.42578125" customWidth="1"/>
    <col min="25" max="25" width="22.140625" customWidth="1"/>
    <col min="26" max="26" width="25.5703125" customWidth="1"/>
    <col min="27" max="27" width="8.85546875" customWidth="1"/>
    <col min="28" max="28" width="10.7109375" customWidth="1"/>
    <col min="29" max="29" width="21.85546875" customWidth="1"/>
    <col min="30" max="30" width="27.28515625" customWidth="1"/>
    <col min="31" max="31" width="15.42578125" customWidth="1"/>
    <col min="32" max="32" width="16.42578125" customWidth="1"/>
    <col min="33" max="33" width="19.7109375" customWidth="1"/>
    <col min="34" max="34" width="17.42578125" customWidth="1"/>
    <col min="35" max="36" width="12.42578125" customWidth="1"/>
    <col min="37" max="37" width="21.42578125" customWidth="1"/>
    <col min="38" max="38" width="12.42578125" customWidth="1"/>
    <col min="39" max="39" width="16.5703125" customWidth="1"/>
    <col min="40" max="40" width="12.42578125" customWidth="1"/>
    <col min="41" max="41" width="14.140625" customWidth="1"/>
    <col min="42" max="42" width="15.85546875" customWidth="1"/>
    <col min="43" max="43" width="43.5703125" customWidth="1"/>
    <col min="44" max="44" width="19.5703125" customWidth="1"/>
    <col min="45" max="45" width="12.42578125" customWidth="1"/>
  </cols>
  <sheetData>
    <row r="1" spans="1:44">
      <c r="A1" s="1" t="s">
        <v>0</v>
      </c>
      <c r="B1" s="2"/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2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X1" s="5" t="s">
        <v>10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11</v>
      </c>
      <c r="AG1" s="5" t="s">
        <v>23</v>
      </c>
      <c r="AH1" s="5" t="s">
        <v>24</v>
      </c>
      <c r="AJ1" s="6" t="s">
        <v>25</v>
      </c>
      <c r="AK1" s="6" t="s">
        <v>16</v>
      </c>
      <c r="AL1" s="6" t="s">
        <v>19</v>
      </c>
      <c r="AM1" s="6" t="s">
        <v>26</v>
      </c>
      <c r="AN1" s="6" t="s">
        <v>27</v>
      </c>
      <c r="AO1" s="6" t="s">
        <v>22</v>
      </c>
      <c r="AP1" s="6" t="s">
        <v>11</v>
      </c>
      <c r="AQ1" s="6" t="s">
        <v>28</v>
      </c>
      <c r="AR1" s="6" t="s">
        <v>24</v>
      </c>
    </row>
    <row r="2" spans="1:44">
      <c r="A2" s="7" t="s">
        <v>2</v>
      </c>
      <c r="B2" s="7" t="s">
        <v>29</v>
      </c>
      <c r="D2" s="2" t="s">
        <v>30</v>
      </c>
      <c r="E2" s="8">
        <v>6.2871842767799997</v>
      </c>
      <c r="G2" s="9">
        <v>1</v>
      </c>
      <c r="H2" s="9">
        <v>7.2</v>
      </c>
      <c r="I2" s="10">
        <f t="shared" ref="I2:I26" si="0">0.3+(G2-1)*0.02+0.01</f>
        <v>0.31</v>
      </c>
      <c r="J2" s="10">
        <f t="shared" ref="J2:J26" si="1">(-2.58 + 0.392 * H2 + 0.00292 * H2 * H2)</f>
        <v>0.39377279999999992</v>
      </c>
      <c r="K2" s="10">
        <f t="shared" ref="K2:K26" si="2">J2* 0.75 / 0.4935082405</f>
        <v>0.59842891316421698</v>
      </c>
      <c r="L2" s="10">
        <f t="shared" ref="L2:M2" si="3">J2*0.02*0.15</f>
        <v>1.1813183999999999E-3</v>
      </c>
      <c r="M2" s="9">
        <f t="shared" si="3"/>
        <v>1.7952867394926508E-3</v>
      </c>
      <c r="P2" s="11">
        <v>1</v>
      </c>
      <c r="Q2" s="11">
        <v>9</v>
      </c>
      <c r="R2" s="12">
        <f t="shared" ref="R2:R25" si="4">0.3+(G2-1)*0.02+0.01</f>
        <v>0.31</v>
      </c>
      <c r="S2" s="12">
        <f t="shared" ref="S2:S25" si="5">(-2.58 + 0.392 *Q2  + 0.00292 *Q2  * Q2)</f>
        <v>1.18452</v>
      </c>
      <c r="T2" s="12">
        <f t="shared" ref="T2:T25" si="6">S2*0.75 /0.5149406769</f>
        <v>1.7252278560478196</v>
      </c>
      <c r="U2" s="11">
        <f t="shared" ref="U2:V2" si="7">S2*0.02*0.15</f>
        <v>3.5535599999999999E-3</v>
      </c>
      <c r="V2" s="11">
        <f t="shared" si="7"/>
        <v>5.1756835681434589E-3</v>
      </c>
      <c r="X2" s="13">
        <v>11.46</v>
      </c>
      <c r="Y2" s="13">
        <f t="shared" ref="Y2:Y32" si="8">(-2.58 + 0.392 *X2  + 0.00292 *X2  * X2)</f>
        <v>2.2958082720000004</v>
      </c>
      <c r="Z2" s="13">
        <f t="shared" ref="Z2:Z32" si="9">X2-(11.46-$E$2-1)</f>
        <v>7.2871842767799997</v>
      </c>
      <c r="AA2" s="13">
        <v>1</v>
      </c>
      <c r="AB2" s="13"/>
      <c r="AC2" s="13">
        <f t="shared" ref="AC2:AC32" si="10">Z2-MAX(0, 0.965*AA2-8.91)</f>
        <v>7.2871842767799997</v>
      </c>
      <c r="AD2" s="13">
        <f t="shared" ref="AD2:AD26" si="11">(-2.58 + 0.392 *AC2  + 0.00292 *AC2  * AC2)</f>
        <v>0.43163715617430892</v>
      </c>
      <c r="AE2" s="13">
        <f t="shared" ref="AE2:AE26" si="12">AD2*0.02*0.15</f>
        <v>1.2949114685229266E-3</v>
      </c>
      <c r="AF2" s="14">
        <f t="shared" ref="AF2:AF26" si="13">0.3+(G2-1)*0.02+0.01</f>
        <v>0.31</v>
      </c>
      <c r="AG2" s="14">
        <f t="shared" ref="AG2:AG26" si="14">AD2*$AE$35/$AE$33</f>
        <v>0.74469803501488285</v>
      </c>
      <c r="AH2" s="13">
        <f t="shared" ref="AH2:AH26" si="15">AG2*0.02*0.15</f>
        <v>2.2340941050446486E-3</v>
      </c>
      <c r="AJ2" s="15">
        <v>24.2</v>
      </c>
      <c r="AK2" s="15">
        <f t="shared" ref="AK2:AK26" si="16">(-2.58 + 0.392 *AJ2  + 0.00292 *AJ2  * AJ2)</f>
        <v>8.6164687999999998</v>
      </c>
      <c r="AL2" s="15">
        <f t="shared" ref="AL2:AL26" si="17">23.6-((AA2-1)/25)-$E$2-0.5</f>
        <v>16.812815723220002</v>
      </c>
      <c r="AM2" s="15">
        <f t="shared" ref="AM2:AM26" si="18">AJ2-AL2</f>
        <v>7.3871842767799976</v>
      </c>
      <c r="AN2" s="15">
        <f t="shared" ref="AN2:AN26" si="19">(-2.58 + 0.392 *AM2  + 0.00292 *AM2  * AM2)</f>
        <v>0.4751220717919476</v>
      </c>
      <c r="AO2" s="15">
        <f t="shared" ref="AO2:AO26" si="20">AN2*0.02*0.15</f>
        <v>1.4253662153758428E-3</v>
      </c>
      <c r="AP2" s="16">
        <v>0.31</v>
      </c>
      <c r="AQ2" s="16">
        <f t="shared" ref="AQ2:AQ26" si="21">AN2*$AR$30/$AR$28</f>
        <v>0.97866269828834807</v>
      </c>
      <c r="AR2" s="15">
        <f t="shared" ref="AR2:AR26" si="22">AQ2*0.02*0.15</f>
        <v>2.9359880948650443E-3</v>
      </c>
    </row>
    <row r="3" spans="1:44">
      <c r="A3" s="17">
        <v>131.6</v>
      </c>
      <c r="B3" s="17">
        <v>100</v>
      </c>
      <c r="D3" s="2" t="s">
        <v>31</v>
      </c>
      <c r="G3" s="9">
        <v>2</v>
      </c>
      <c r="H3" s="9">
        <v>7.38</v>
      </c>
      <c r="I3" s="10">
        <f t="shared" si="0"/>
        <v>0.33</v>
      </c>
      <c r="J3" s="10">
        <f t="shared" si="1"/>
        <v>0.47199604799999989</v>
      </c>
      <c r="K3" s="10">
        <f t="shared" si="2"/>
        <v>0.71730724423435432</v>
      </c>
      <c r="L3" s="10">
        <f t="shared" ref="L3:M3" si="23">J3*0.02*0.15</f>
        <v>1.4159881439999998E-3</v>
      </c>
      <c r="M3" s="9">
        <f t="shared" si="23"/>
        <v>2.1519217327030629E-3</v>
      </c>
      <c r="P3" s="11">
        <v>2</v>
      </c>
      <c r="Q3" s="11">
        <v>9</v>
      </c>
      <c r="R3" s="12">
        <f t="shared" si="4"/>
        <v>0.33</v>
      </c>
      <c r="S3" s="12">
        <f t="shared" si="5"/>
        <v>1.18452</v>
      </c>
      <c r="T3" s="12">
        <f t="shared" si="6"/>
        <v>1.7252278560478196</v>
      </c>
      <c r="U3" s="11">
        <f t="shared" ref="U3:V3" si="24">S3*0.02*0.15</f>
        <v>3.5535599999999999E-3</v>
      </c>
      <c r="V3" s="11">
        <f t="shared" si="24"/>
        <v>5.1756835681434589E-3</v>
      </c>
      <c r="X3" s="13">
        <v>16.239999999999998</v>
      </c>
      <c r="Y3" s="13">
        <f t="shared" si="8"/>
        <v>4.5561937919999993</v>
      </c>
      <c r="Z3" s="13">
        <f t="shared" si="9"/>
        <v>12.067184276779997</v>
      </c>
      <c r="AA3" s="13">
        <v>2</v>
      </c>
      <c r="AB3" s="13"/>
      <c r="AC3" s="13">
        <f t="shared" si="10"/>
        <v>12.067184276779997</v>
      </c>
      <c r="AD3" s="13">
        <f t="shared" si="11"/>
        <v>2.5755376906974772</v>
      </c>
      <c r="AE3" s="13">
        <f t="shared" si="12"/>
        <v>7.7266130720924312E-3</v>
      </c>
      <c r="AF3" s="14">
        <f t="shared" si="13"/>
        <v>0.33</v>
      </c>
      <c r="AG3" s="14">
        <f t="shared" si="14"/>
        <v>4.4435420582620822</v>
      </c>
      <c r="AH3" s="13">
        <f t="shared" si="15"/>
        <v>1.3330626174786246E-2</v>
      </c>
      <c r="AJ3" s="15">
        <v>24.5</v>
      </c>
      <c r="AK3" s="15">
        <f t="shared" si="16"/>
        <v>8.7767300000000006</v>
      </c>
      <c r="AL3" s="15">
        <f t="shared" si="17"/>
        <v>16.772815723220003</v>
      </c>
      <c r="AM3" s="15">
        <f t="shared" si="18"/>
        <v>7.7271842767799974</v>
      </c>
      <c r="AN3" s="15">
        <f t="shared" si="19"/>
        <v>0.62340761689192159</v>
      </c>
      <c r="AO3" s="15">
        <f t="shared" si="20"/>
        <v>1.8702228506757648E-3</v>
      </c>
      <c r="AP3" s="16">
        <v>0.33</v>
      </c>
      <c r="AQ3" s="16">
        <f t="shared" si="21"/>
        <v>1.284103216211175</v>
      </c>
      <c r="AR3" s="15">
        <f t="shared" si="22"/>
        <v>3.8523096486335249E-3</v>
      </c>
    </row>
    <row r="4" spans="1:44">
      <c r="A4" s="17">
        <v>84.5</v>
      </c>
      <c r="B4" s="17">
        <v>50</v>
      </c>
      <c r="G4" s="9">
        <v>3</v>
      </c>
      <c r="H4" s="9">
        <v>7.4</v>
      </c>
      <c r="I4" s="10">
        <f t="shared" si="0"/>
        <v>0.35</v>
      </c>
      <c r="J4" s="10">
        <f t="shared" si="1"/>
        <v>0.48069920000000022</v>
      </c>
      <c r="K4" s="10">
        <f t="shared" si="2"/>
        <v>0.73053369815007219</v>
      </c>
      <c r="L4" s="10">
        <f t="shared" ref="L4:M4" si="25">J4*0.02*0.15</f>
        <v>1.4420976000000007E-3</v>
      </c>
      <c r="M4" s="9">
        <f t="shared" si="25"/>
        <v>2.1916010944502164E-3</v>
      </c>
      <c r="P4" s="11">
        <v>3</v>
      </c>
      <c r="Q4" s="11">
        <v>9.01</v>
      </c>
      <c r="R4" s="12">
        <f t="shared" si="4"/>
        <v>0.35</v>
      </c>
      <c r="S4" s="12">
        <f t="shared" si="5"/>
        <v>1.1889658919999999</v>
      </c>
      <c r="T4" s="12">
        <f t="shared" si="6"/>
        <v>1.731703201946057</v>
      </c>
      <c r="U4" s="11">
        <f t="shared" ref="U4:V4" si="26">S4*0.02*0.15</f>
        <v>3.5668976759999993E-3</v>
      </c>
      <c r="V4" s="11">
        <f t="shared" si="26"/>
        <v>5.1951096058381711E-3</v>
      </c>
      <c r="X4" s="13">
        <v>28</v>
      </c>
      <c r="Y4" s="13">
        <f t="shared" si="8"/>
        <v>10.685280000000001</v>
      </c>
      <c r="Z4" s="13">
        <f t="shared" si="9"/>
        <v>23.827184276779999</v>
      </c>
      <c r="AA4" s="13">
        <v>3</v>
      </c>
      <c r="AB4" s="13"/>
      <c r="AC4" s="13">
        <f t="shared" si="10"/>
        <v>23.827184276779999</v>
      </c>
      <c r="AD4" s="13">
        <f t="shared" si="11"/>
        <v>8.4180415913318853</v>
      </c>
      <c r="AE4" s="13">
        <f t="shared" si="12"/>
        <v>2.5254124773995659E-2</v>
      </c>
      <c r="AF4" s="14">
        <f t="shared" si="13"/>
        <v>0.35</v>
      </c>
      <c r="AG4" s="14">
        <f t="shared" si="14"/>
        <v>14.523538907773801</v>
      </c>
      <c r="AH4" s="13">
        <f t="shared" si="15"/>
        <v>4.3570616723321402E-2</v>
      </c>
      <c r="AJ4" s="15">
        <v>24.4</v>
      </c>
      <c r="AK4" s="15">
        <f t="shared" si="16"/>
        <v>8.7232512</v>
      </c>
      <c r="AL4" s="15">
        <f t="shared" si="17"/>
        <v>16.732815723220003</v>
      </c>
      <c r="AM4" s="15">
        <f t="shared" si="18"/>
        <v>7.6671842767799951</v>
      </c>
      <c r="AN4" s="15">
        <f t="shared" si="19"/>
        <v>0.59719052352133684</v>
      </c>
      <c r="AO4" s="15">
        <f t="shared" si="20"/>
        <v>1.7915715705640104E-3</v>
      </c>
      <c r="AP4" s="16">
        <v>0.35</v>
      </c>
      <c r="AQ4" s="16">
        <f t="shared" si="21"/>
        <v>1.230100902147834</v>
      </c>
      <c r="AR4" s="15">
        <f t="shared" si="22"/>
        <v>3.6903027064435017E-3</v>
      </c>
    </row>
    <row r="5" spans="1:44">
      <c r="A5" s="17">
        <v>49.8</v>
      </c>
      <c r="B5" s="17">
        <v>25</v>
      </c>
      <c r="G5" s="9">
        <v>4</v>
      </c>
      <c r="H5" s="9">
        <v>7.39</v>
      </c>
      <c r="I5" s="10">
        <f t="shared" si="0"/>
        <v>0.37</v>
      </c>
      <c r="J5" s="10">
        <f t="shared" si="1"/>
        <v>0.47634733199999979</v>
      </c>
      <c r="K5" s="10">
        <f t="shared" si="2"/>
        <v>0.72392002743062578</v>
      </c>
      <c r="L5" s="10">
        <f t="shared" ref="L5:M5" si="27">J5*0.02*0.15</f>
        <v>1.4290419959999993E-3</v>
      </c>
      <c r="M5" s="9">
        <f t="shared" si="27"/>
        <v>2.1717600822918773E-3</v>
      </c>
      <c r="P5" s="11">
        <v>4</v>
      </c>
      <c r="Q5" s="11">
        <v>8.51</v>
      </c>
      <c r="R5" s="12">
        <f t="shared" si="4"/>
        <v>0.37</v>
      </c>
      <c r="S5" s="12">
        <f t="shared" si="5"/>
        <v>0.96738669200000016</v>
      </c>
      <c r="T5" s="12">
        <f t="shared" si="6"/>
        <v>1.4089778717187997</v>
      </c>
      <c r="U5" s="11">
        <f t="shared" ref="U5:V5" si="28">S5*0.02*0.15</f>
        <v>2.9021600760000001E-3</v>
      </c>
      <c r="V5" s="11">
        <f t="shared" si="28"/>
        <v>4.2269336151563993E-3</v>
      </c>
      <c r="X5" s="13">
        <v>37.200000000000003</v>
      </c>
      <c r="Y5" s="13">
        <f t="shared" si="8"/>
        <v>16.043212800000003</v>
      </c>
      <c r="Z5" s="13">
        <f t="shared" si="9"/>
        <v>33.027184276780005</v>
      </c>
      <c r="AA5" s="13">
        <v>4</v>
      </c>
      <c r="AB5" s="13"/>
      <c r="AC5" s="13">
        <f t="shared" si="10"/>
        <v>33.027184276780005</v>
      </c>
      <c r="AD5" s="13">
        <f t="shared" si="11"/>
        <v>13.551777348154724</v>
      </c>
      <c r="AE5" s="13">
        <f t="shared" si="12"/>
        <v>4.0655332044464178E-2</v>
      </c>
      <c r="AF5" s="14">
        <f t="shared" si="13"/>
        <v>0.37</v>
      </c>
      <c r="AG5" s="14">
        <f t="shared" si="14"/>
        <v>23.380707192998365</v>
      </c>
      <c r="AH5" s="13">
        <f t="shared" si="15"/>
        <v>7.014212157899509E-2</v>
      </c>
      <c r="AJ5" s="15">
        <v>24.3</v>
      </c>
      <c r="AK5" s="15">
        <f t="shared" si="16"/>
        <v>8.6698308000000015</v>
      </c>
      <c r="AL5" s="15">
        <f t="shared" si="17"/>
        <v>16.692815723220001</v>
      </c>
      <c r="AM5" s="15">
        <f t="shared" si="18"/>
        <v>7.60718427678</v>
      </c>
      <c r="AN5" s="15">
        <f t="shared" si="19"/>
        <v>0.57099445415075567</v>
      </c>
      <c r="AO5" s="15">
        <f t="shared" si="20"/>
        <v>1.7129833624522669E-3</v>
      </c>
      <c r="AP5" s="16">
        <v>0.37</v>
      </c>
      <c r="AQ5" s="16">
        <f t="shared" si="21"/>
        <v>1.1761418935964736</v>
      </c>
      <c r="AR5" s="15">
        <f t="shared" si="22"/>
        <v>3.5284256807894205E-3</v>
      </c>
    </row>
    <row r="6" spans="1:44">
      <c r="A6" s="17">
        <v>30</v>
      </c>
      <c r="B6" s="17">
        <v>12.5</v>
      </c>
      <c r="G6" s="9">
        <v>5</v>
      </c>
      <c r="H6" s="9">
        <v>7.45</v>
      </c>
      <c r="I6" s="10">
        <f t="shared" si="0"/>
        <v>0.39</v>
      </c>
      <c r="J6" s="10">
        <f t="shared" si="1"/>
        <v>0.50246730000000028</v>
      </c>
      <c r="K6" s="10">
        <f t="shared" si="2"/>
        <v>0.76361536459491042</v>
      </c>
      <c r="L6" s="10">
        <f t="shared" ref="L6:M6" si="29">J6*0.02*0.15</f>
        <v>1.5074019000000008E-3</v>
      </c>
      <c r="M6" s="9">
        <f t="shared" si="29"/>
        <v>2.2908460937847313E-3</v>
      </c>
      <c r="P6" s="11">
        <v>5</v>
      </c>
      <c r="Q6" s="11">
        <v>8.41</v>
      </c>
      <c r="R6" s="12">
        <f t="shared" si="4"/>
        <v>0.39</v>
      </c>
      <c r="S6" s="12">
        <f t="shared" si="5"/>
        <v>0.92324605199999998</v>
      </c>
      <c r="T6" s="12">
        <f t="shared" si="6"/>
        <v>1.3446879806981509</v>
      </c>
      <c r="U6" s="11">
        <f t="shared" ref="U6:V6" si="30">S6*0.02*0.15</f>
        <v>2.7697381559999997E-3</v>
      </c>
      <c r="V6" s="11">
        <f t="shared" si="30"/>
        <v>4.0340639420944529E-3</v>
      </c>
      <c r="X6" s="13">
        <v>40.6</v>
      </c>
      <c r="Y6" s="13">
        <f t="shared" si="8"/>
        <v>18.148411200000002</v>
      </c>
      <c r="Z6" s="13">
        <f t="shared" si="9"/>
        <v>36.427184276779997</v>
      </c>
      <c r="AA6" s="13">
        <v>5</v>
      </c>
      <c r="AB6" s="13"/>
      <c r="AC6" s="13">
        <f t="shared" si="10"/>
        <v>36.427184276779997</v>
      </c>
      <c r="AD6" s="13">
        <f t="shared" si="11"/>
        <v>15.574120319154463</v>
      </c>
      <c r="AE6" s="13">
        <f t="shared" si="12"/>
        <v>4.6722360957463391E-2</v>
      </c>
      <c r="AF6" s="14">
        <f t="shared" si="13"/>
        <v>0.39</v>
      </c>
      <c r="AG6" s="14">
        <f t="shared" si="14"/>
        <v>26.869829515038411</v>
      </c>
      <c r="AH6" s="13">
        <f t="shared" si="15"/>
        <v>8.0609488545115238E-2</v>
      </c>
      <c r="AJ6" s="15">
        <v>23.6</v>
      </c>
      <c r="AK6" s="15">
        <f t="shared" si="16"/>
        <v>8.2975232000000005</v>
      </c>
      <c r="AL6" s="15">
        <f t="shared" si="17"/>
        <v>16.652815723220002</v>
      </c>
      <c r="AM6" s="15">
        <f t="shared" si="18"/>
        <v>6.9471842767799998</v>
      </c>
      <c r="AN6" s="15">
        <f t="shared" si="19"/>
        <v>0.28422527507433448</v>
      </c>
      <c r="AO6" s="15">
        <f t="shared" si="20"/>
        <v>8.5267582522300354E-4</v>
      </c>
      <c r="AP6" s="16">
        <v>0.39</v>
      </c>
      <c r="AQ6" s="16">
        <f t="shared" si="21"/>
        <v>0.58545096332169677</v>
      </c>
      <c r="AR6" s="15">
        <f t="shared" si="22"/>
        <v>1.7563528899650902E-3</v>
      </c>
    </row>
    <row r="7" spans="1:44">
      <c r="A7" s="17">
        <v>18.440000000000001</v>
      </c>
      <c r="B7" s="17">
        <v>6.25</v>
      </c>
      <c r="G7" s="9">
        <v>6</v>
      </c>
      <c r="H7" s="9">
        <v>7.48</v>
      </c>
      <c r="I7" s="10">
        <f t="shared" si="0"/>
        <v>0.41000000000000003</v>
      </c>
      <c r="J7" s="10">
        <f t="shared" si="1"/>
        <v>0.51553516799999999</v>
      </c>
      <c r="K7" s="10">
        <f t="shared" si="2"/>
        <v>0.78347501473990078</v>
      </c>
      <c r="L7" s="10">
        <f t="shared" ref="L7:M7" si="31">J7*0.02*0.15</f>
        <v>1.5466055039999999E-3</v>
      </c>
      <c r="M7" s="9">
        <f t="shared" si="31"/>
        <v>2.3504250442197023E-3</v>
      </c>
      <c r="P7" s="11">
        <v>6</v>
      </c>
      <c r="Q7" s="11">
        <v>8.56</v>
      </c>
      <c r="R7" s="12">
        <f t="shared" si="4"/>
        <v>0.41000000000000003</v>
      </c>
      <c r="S7" s="12">
        <f t="shared" si="5"/>
        <v>0.98947891200000027</v>
      </c>
      <c r="T7" s="12">
        <f t="shared" si="6"/>
        <v>1.4411547141072247</v>
      </c>
      <c r="U7" s="11">
        <f t="shared" ref="U7:V7" si="32">S7*0.02*0.15</f>
        <v>2.9684367360000006E-3</v>
      </c>
      <c r="V7" s="11">
        <f t="shared" si="32"/>
        <v>4.3234641423216744E-3</v>
      </c>
      <c r="X7" s="13">
        <v>42.8</v>
      </c>
      <c r="Y7" s="13">
        <f t="shared" si="8"/>
        <v>19.5465728</v>
      </c>
      <c r="Z7" s="13">
        <f t="shared" si="9"/>
        <v>38.62718427678</v>
      </c>
      <c r="AA7" s="13">
        <v>6</v>
      </c>
      <c r="AB7" s="13"/>
      <c r="AC7" s="13">
        <f t="shared" si="10"/>
        <v>38.62718427678</v>
      </c>
      <c r="AD7" s="13">
        <f t="shared" si="11"/>
        <v>16.918669582742535</v>
      </c>
      <c r="AE7" s="13">
        <f t="shared" si="12"/>
        <v>5.0756008748227603E-2</v>
      </c>
      <c r="AF7" s="14">
        <f t="shared" si="13"/>
        <v>0.41000000000000003</v>
      </c>
      <c r="AG7" s="14">
        <f t="shared" si="14"/>
        <v>29.189563069603839</v>
      </c>
      <c r="AH7" s="13">
        <f t="shared" si="15"/>
        <v>8.7568689208811515E-2</v>
      </c>
      <c r="AJ7" s="15">
        <v>23.4</v>
      </c>
      <c r="AK7" s="15">
        <f t="shared" si="16"/>
        <v>8.1916752000000006</v>
      </c>
      <c r="AL7" s="15">
        <f t="shared" si="17"/>
        <v>16.612815723220002</v>
      </c>
      <c r="AM7" s="15">
        <f t="shared" si="18"/>
        <v>6.7871842767799961</v>
      </c>
      <c r="AN7" s="15">
        <f t="shared" si="19"/>
        <v>0.21508857808610971</v>
      </c>
      <c r="AO7" s="15">
        <f t="shared" si="20"/>
        <v>6.4526573425832906E-4</v>
      </c>
      <c r="AP7" s="16">
        <v>0.41</v>
      </c>
      <c r="AQ7" s="16">
        <f t="shared" si="21"/>
        <v>0.44304228470558649</v>
      </c>
      <c r="AR7" s="15">
        <f t="shared" si="22"/>
        <v>1.3291268541167597E-3</v>
      </c>
    </row>
    <row r="8" spans="1:44">
      <c r="A8" s="17">
        <v>12.84</v>
      </c>
      <c r="B8" s="17">
        <v>3.125</v>
      </c>
      <c r="G8" s="9">
        <v>7</v>
      </c>
      <c r="H8" s="9">
        <v>8.1199999999999992</v>
      </c>
      <c r="I8" s="10">
        <f t="shared" si="0"/>
        <v>0.43</v>
      </c>
      <c r="J8" s="10">
        <f t="shared" si="1"/>
        <v>0.7955684479999996</v>
      </c>
      <c r="K8" s="10">
        <f t="shared" si="2"/>
        <v>1.2090504008514114</v>
      </c>
      <c r="L8" s="10">
        <f t="shared" ref="L8:M8" si="33">J8*0.02*0.15</f>
        <v>2.3867053439999984E-3</v>
      </c>
      <c r="M8" s="9">
        <f t="shared" si="33"/>
        <v>3.6271512025542337E-3</v>
      </c>
      <c r="P8" s="11">
        <v>7</v>
      </c>
      <c r="Q8" s="11">
        <v>8.56</v>
      </c>
      <c r="R8" s="12">
        <f t="shared" si="4"/>
        <v>0.43</v>
      </c>
      <c r="S8" s="12">
        <f t="shared" si="5"/>
        <v>0.98947891200000027</v>
      </c>
      <c r="T8" s="12">
        <f t="shared" si="6"/>
        <v>1.4411547141072247</v>
      </c>
      <c r="U8" s="11">
        <f t="shared" ref="U8:V8" si="34">S8*0.02*0.15</f>
        <v>2.9684367360000006E-3</v>
      </c>
      <c r="V8" s="11">
        <f t="shared" si="34"/>
        <v>4.3234641423216744E-3</v>
      </c>
      <c r="X8" s="13">
        <v>44.7</v>
      </c>
      <c r="Y8" s="13">
        <f t="shared" si="8"/>
        <v>20.776822800000001</v>
      </c>
      <c r="Z8" s="13">
        <f t="shared" si="9"/>
        <v>40.527184276780005</v>
      </c>
      <c r="AA8" s="13">
        <v>7</v>
      </c>
      <c r="AB8" s="13"/>
      <c r="AC8" s="13">
        <f t="shared" si="10"/>
        <v>40.527184276780005</v>
      </c>
      <c r="AD8" s="13">
        <f t="shared" si="11"/>
        <v>18.102618019477688</v>
      </c>
      <c r="AE8" s="13">
        <f t="shared" si="12"/>
        <v>5.4307854058433067E-2</v>
      </c>
      <c r="AF8" s="14">
        <f t="shared" si="13"/>
        <v>0.43</v>
      </c>
      <c r="AG8" s="14">
        <f t="shared" si="14"/>
        <v>31.232214082807069</v>
      </c>
      <c r="AH8" s="13">
        <f t="shared" si="15"/>
        <v>9.3696642248421211E-2</v>
      </c>
      <c r="AJ8" s="15">
        <v>23.5</v>
      </c>
      <c r="AK8" s="15">
        <f t="shared" si="16"/>
        <v>8.2445699999999995</v>
      </c>
      <c r="AL8" s="15">
        <f t="shared" si="17"/>
        <v>16.572815723220003</v>
      </c>
      <c r="AM8" s="15">
        <f t="shared" si="18"/>
        <v>6.9271842767799967</v>
      </c>
      <c r="AN8" s="15">
        <f t="shared" si="19"/>
        <v>0.2755750119508053</v>
      </c>
      <c r="AO8" s="15">
        <f t="shared" si="20"/>
        <v>8.2672503585241592E-4</v>
      </c>
      <c r="AP8" s="16">
        <v>0.43</v>
      </c>
      <c r="AQ8" s="16">
        <f t="shared" si="21"/>
        <v>0.56763303746224669</v>
      </c>
      <c r="AR8" s="15">
        <f t="shared" si="22"/>
        <v>1.70289911238674E-3</v>
      </c>
    </row>
    <row r="9" spans="1:44">
      <c r="A9" s="17">
        <v>9.4</v>
      </c>
      <c r="B9" s="17">
        <v>0</v>
      </c>
      <c r="C9" s="2"/>
      <c r="D9" s="2"/>
      <c r="E9" s="2"/>
      <c r="F9" s="2"/>
      <c r="G9" s="9">
        <v>8</v>
      </c>
      <c r="H9" s="9">
        <v>10.52</v>
      </c>
      <c r="I9" s="10">
        <f t="shared" si="0"/>
        <v>0.45</v>
      </c>
      <c r="J9" s="10">
        <f t="shared" si="1"/>
        <v>1.8669975680000004</v>
      </c>
      <c r="K9" s="10">
        <f t="shared" si="2"/>
        <v>2.837334944156825</v>
      </c>
      <c r="L9" s="10">
        <f t="shared" ref="L9:M9" si="35">J9*0.02*0.15</f>
        <v>5.6009927040000006E-3</v>
      </c>
      <c r="M9" s="9">
        <f t="shared" si="35"/>
        <v>8.5120048324704746E-3</v>
      </c>
      <c r="P9" s="11">
        <v>8</v>
      </c>
      <c r="Q9" s="11">
        <v>10.11</v>
      </c>
      <c r="R9" s="12">
        <f t="shared" si="4"/>
        <v>0.45</v>
      </c>
      <c r="S9" s="12">
        <f t="shared" si="5"/>
        <v>1.6815793319999999</v>
      </c>
      <c r="T9" s="12">
        <f t="shared" si="6"/>
        <v>2.4491840625069092</v>
      </c>
      <c r="U9" s="11">
        <f t="shared" ref="U9:V9" si="36">S9*0.02*0.15</f>
        <v>5.0447379959999991E-3</v>
      </c>
      <c r="V9" s="11">
        <f t="shared" si="36"/>
        <v>7.3475521875207284E-3</v>
      </c>
      <c r="X9" s="13">
        <v>45.5</v>
      </c>
      <c r="Y9" s="13">
        <f t="shared" si="8"/>
        <v>21.301130000000001</v>
      </c>
      <c r="Z9" s="13">
        <f t="shared" si="9"/>
        <v>41.327184276780002</v>
      </c>
      <c r="AA9" s="13">
        <v>8</v>
      </c>
      <c r="AB9" s="13"/>
      <c r="AC9" s="13">
        <f t="shared" si="10"/>
        <v>41.327184276780002</v>
      </c>
      <c r="AD9" s="13">
        <f t="shared" si="11"/>
        <v>18.607429824418801</v>
      </c>
      <c r="AE9" s="13">
        <f t="shared" si="12"/>
        <v>5.582228947325641E-2</v>
      </c>
      <c r="AF9" s="14">
        <f t="shared" si="13"/>
        <v>0.45</v>
      </c>
      <c r="AG9" s="14">
        <f t="shared" si="14"/>
        <v>32.103159398367787</v>
      </c>
      <c r="AH9" s="13">
        <f t="shared" si="15"/>
        <v>9.6309478195103354E-2</v>
      </c>
      <c r="AJ9" s="15">
        <v>24.6</v>
      </c>
      <c r="AK9" s="15">
        <f t="shared" si="16"/>
        <v>8.8302671999999998</v>
      </c>
      <c r="AL9" s="15">
        <f t="shared" si="17"/>
        <v>16.532815723220001</v>
      </c>
      <c r="AM9" s="15">
        <f t="shared" si="18"/>
        <v>8.0671842767800008</v>
      </c>
      <c r="AN9" s="15">
        <f t="shared" si="19"/>
        <v>0.77236826599189756</v>
      </c>
      <c r="AO9" s="15">
        <f t="shared" si="20"/>
        <v>2.3171047979756929E-3</v>
      </c>
      <c r="AP9" s="16">
        <v>0.45</v>
      </c>
      <c r="AQ9" s="16">
        <f t="shared" si="21"/>
        <v>1.5909343222407075</v>
      </c>
      <c r="AR9" s="15">
        <f t="shared" si="22"/>
        <v>4.7728029667221221E-3</v>
      </c>
    </row>
    <row r="10" spans="1:44">
      <c r="G10" s="9">
        <v>9</v>
      </c>
      <c r="H10" s="9">
        <v>16.07</v>
      </c>
      <c r="I10" s="10">
        <f t="shared" si="0"/>
        <v>0.47</v>
      </c>
      <c r="J10" s="10">
        <f t="shared" si="1"/>
        <v>4.4735151080000009</v>
      </c>
      <c r="K10" s="10">
        <f t="shared" si="2"/>
        <v>6.798541656773005</v>
      </c>
      <c r="L10" s="10">
        <f t="shared" ref="L10:M10" si="37">J10*0.02*0.15</f>
        <v>1.3420545324000001E-2</v>
      </c>
      <c r="M10" s="9">
        <f t="shared" si="37"/>
        <v>2.0395624970319014E-2</v>
      </c>
      <c r="P10" s="11">
        <v>9</v>
      </c>
      <c r="Q10" s="11">
        <v>14.74</v>
      </c>
      <c r="R10" s="12">
        <f t="shared" si="4"/>
        <v>0.47</v>
      </c>
      <c r="S10" s="12">
        <f t="shared" si="5"/>
        <v>3.8325013920000002</v>
      </c>
      <c r="T10" s="12">
        <f t="shared" si="6"/>
        <v>5.5819556949823088</v>
      </c>
      <c r="U10" s="11">
        <f t="shared" ref="U10:V10" si="38">S10*0.02*0.15</f>
        <v>1.1497504176000001E-2</v>
      </c>
      <c r="V10" s="11">
        <f t="shared" si="38"/>
        <v>1.6745867084946926E-2</v>
      </c>
      <c r="X10" s="13">
        <v>45.2</v>
      </c>
      <c r="Y10" s="13">
        <f t="shared" si="8"/>
        <v>21.104076800000001</v>
      </c>
      <c r="Z10" s="13">
        <f t="shared" si="9"/>
        <v>41.027184276780005</v>
      </c>
      <c r="AA10" s="13">
        <v>9</v>
      </c>
      <c r="AB10" s="13"/>
      <c r="AC10" s="13">
        <f t="shared" si="10"/>
        <v>41.027184276780005</v>
      </c>
      <c r="AD10" s="13">
        <f t="shared" si="11"/>
        <v>18.417687397565885</v>
      </c>
      <c r="AE10" s="13">
        <f t="shared" si="12"/>
        <v>5.5253062192697655E-2</v>
      </c>
      <c r="AF10" s="14">
        <f t="shared" si="13"/>
        <v>0.47</v>
      </c>
      <c r="AG10" s="14">
        <f t="shared" si="14"/>
        <v>31.775799229264873</v>
      </c>
      <c r="AH10" s="13">
        <f t="shared" si="15"/>
        <v>9.5327397687794621E-2</v>
      </c>
      <c r="AJ10" s="15">
        <v>27.5</v>
      </c>
      <c r="AK10" s="15">
        <f t="shared" si="16"/>
        <v>10.408250000000001</v>
      </c>
      <c r="AL10" s="15">
        <f t="shared" si="17"/>
        <v>16.492815723220001</v>
      </c>
      <c r="AM10" s="15">
        <f t="shared" si="18"/>
        <v>11.007184276779999</v>
      </c>
      <c r="AN10" s="15">
        <f t="shared" si="19"/>
        <v>2.0885979051504986</v>
      </c>
      <c r="AO10" s="15">
        <f t="shared" si="20"/>
        <v>6.2657937154514962E-3</v>
      </c>
      <c r="AP10" s="16">
        <v>0.47</v>
      </c>
      <c r="AQ10" s="16">
        <f t="shared" si="21"/>
        <v>4.3021214606696798</v>
      </c>
      <c r="AR10" s="15">
        <f t="shared" si="22"/>
        <v>1.2906364382009039E-2</v>
      </c>
    </row>
    <row r="11" spans="1:44">
      <c r="G11" s="9">
        <v>10</v>
      </c>
      <c r="H11" s="9">
        <v>24.3</v>
      </c>
      <c r="I11" s="10">
        <f t="shared" si="0"/>
        <v>0.49</v>
      </c>
      <c r="J11" s="10">
        <f t="shared" si="1"/>
        <v>8.6698308000000015</v>
      </c>
      <c r="K11" s="10">
        <f t="shared" si="2"/>
        <v>13.175814639715224</v>
      </c>
      <c r="L11" s="10">
        <f t="shared" ref="L11:M11" si="39">J11*0.02*0.15</f>
        <v>2.6009492400000004E-2</v>
      </c>
      <c r="M11" s="9">
        <f t="shared" si="39"/>
        <v>3.9527443919145672E-2</v>
      </c>
      <c r="P11" s="11">
        <v>10</v>
      </c>
      <c r="Q11" s="11">
        <v>24</v>
      </c>
      <c r="R11" s="12">
        <f t="shared" si="4"/>
        <v>0.49</v>
      </c>
      <c r="S11" s="12">
        <f t="shared" si="5"/>
        <v>8.509920000000001</v>
      </c>
      <c r="T11" s="12">
        <f t="shared" si="6"/>
        <v>12.394515108852922</v>
      </c>
      <c r="U11" s="11">
        <f t="shared" ref="U11:V11" si="40">S11*0.02*0.15</f>
        <v>2.5529760000000002E-2</v>
      </c>
      <c r="V11" s="11">
        <f t="shared" si="40"/>
        <v>3.7183545326558765E-2</v>
      </c>
      <c r="X11" s="13">
        <v>39.9</v>
      </c>
      <c r="Y11" s="13">
        <f t="shared" si="8"/>
        <v>17.709469200000001</v>
      </c>
      <c r="Z11" s="13">
        <f t="shared" si="9"/>
        <v>35.727184276779994</v>
      </c>
      <c r="AA11" s="13">
        <v>10</v>
      </c>
      <c r="AB11" s="13"/>
      <c r="AC11" s="13">
        <f t="shared" si="10"/>
        <v>34.987184276779992</v>
      </c>
      <c r="AD11" s="13">
        <f t="shared" si="11"/>
        <v>14.709357182260451</v>
      </c>
      <c r="AE11" s="13">
        <f t="shared" si="12"/>
        <v>4.4128071546781354E-2</v>
      </c>
      <c r="AF11" s="14">
        <f t="shared" si="13"/>
        <v>0.49</v>
      </c>
      <c r="AG11" s="14">
        <f t="shared" si="14"/>
        <v>25.377864795165653</v>
      </c>
      <c r="AH11" s="13">
        <f t="shared" si="15"/>
        <v>7.6133594385496967E-2</v>
      </c>
      <c r="AJ11" s="15">
        <v>34.5</v>
      </c>
      <c r="AK11" s="15">
        <f t="shared" si="16"/>
        <v>14.419530000000002</v>
      </c>
      <c r="AL11" s="15">
        <f t="shared" si="17"/>
        <v>16.452815723220002</v>
      </c>
      <c r="AM11" s="15">
        <f t="shared" si="18"/>
        <v>18.047184276779998</v>
      </c>
      <c r="AN11" s="15">
        <f t="shared" si="19"/>
        <v>5.4455427486323202</v>
      </c>
      <c r="AO11" s="15">
        <f t="shared" si="20"/>
        <v>1.6336628245896961E-2</v>
      </c>
      <c r="AP11" s="16">
        <v>0.49</v>
      </c>
      <c r="AQ11" s="16">
        <f t="shared" si="21"/>
        <v>11.21680064224576</v>
      </c>
      <c r="AR11" s="15">
        <f t="shared" si="22"/>
        <v>3.3650401926737281E-2</v>
      </c>
    </row>
    <row r="12" spans="1:44">
      <c r="G12" s="9">
        <v>11</v>
      </c>
      <c r="H12" s="9">
        <v>33.5</v>
      </c>
      <c r="I12" s="10">
        <f t="shared" si="0"/>
        <v>0.51</v>
      </c>
      <c r="J12" s="10">
        <f t="shared" si="1"/>
        <v>13.828969999999998</v>
      </c>
      <c r="K12" s="10">
        <f t="shared" si="2"/>
        <v>21.016320800422378</v>
      </c>
      <c r="L12" s="10">
        <f t="shared" ref="L12:M12" si="41">J12*0.02*0.15</f>
        <v>4.1486909999999995E-2</v>
      </c>
      <c r="M12" s="9">
        <f t="shared" si="41"/>
        <v>6.3048962401267131E-2</v>
      </c>
      <c r="P12" s="11">
        <v>11</v>
      </c>
      <c r="Q12" s="11">
        <v>34.5</v>
      </c>
      <c r="R12" s="12">
        <f t="shared" si="4"/>
        <v>0.51</v>
      </c>
      <c r="S12" s="12">
        <f t="shared" si="5"/>
        <v>14.419530000000002</v>
      </c>
      <c r="T12" s="12">
        <f t="shared" si="6"/>
        <v>21.001734733999612</v>
      </c>
      <c r="U12" s="11">
        <f t="shared" ref="U12:V12" si="42">S12*0.02*0.15</f>
        <v>4.3258590000000006E-2</v>
      </c>
      <c r="V12" s="11">
        <f t="shared" si="42"/>
        <v>6.3005204201998843E-2</v>
      </c>
      <c r="X12" s="13">
        <v>31.5</v>
      </c>
      <c r="Y12" s="13">
        <f t="shared" si="8"/>
        <v>12.665369999999999</v>
      </c>
      <c r="Z12" s="13">
        <f t="shared" si="9"/>
        <v>27.327184276779999</v>
      </c>
      <c r="AA12" s="13">
        <v>11</v>
      </c>
      <c r="AB12" s="13"/>
      <c r="AC12" s="13">
        <f t="shared" si="10"/>
        <v>25.622184276779997</v>
      </c>
      <c r="AD12" s="13">
        <f t="shared" si="11"/>
        <v>9.3808655116685138</v>
      </c>
      <c r="AE12" s="13">
        <f t="shared" si="12"/>
        <v>2.8142596535005539E-2</v>
      </c>
      <c r="AF12" s="14">
        <f t="shared" si="13"/>
        <v>0.51</v>
      </c>
      <c r="AG12" s="14">
        <f t="shared" si="14"/>
        <v>16.184686636331399</v>
      </c>
      <c r="AH12" s="13">
        <f t="shared" si="15"/>
        <v>4.8554059908994196E-2</v>
      </c>
      <c r="AJ12" s="15">
        <v>44.4</v>
      </c>
      <c r="AK12" s="15">
        <f t="shared" si="16"/>
        <v>20.5811712</v>
      </c>
      <c r="AL12" s="15">
        <f t="shared" si="17"/>
        <v>16.412815723220003</v>
      </c>
      <c r="AM12" s="15">
        <f t="shared" si="18"/>
        <v>27.987184276779995</v>
      </c>
      <c r="AN12" s="15">
        <f t="shared" si="19"/>
        <v>10.678161089025688</v>
      </c>
      <c r="AO12" s="15">
        <f t="shared" si="20"/>
        <v>3.2034483267077064E-2</v>
      </c>
      <c r="AP12" s="16">
        <v>0.51</v>
      </c>
      <c r="AQ12" s="16">
        <f t="shared" si="21"/>
        <v>21.995016785327625</v>
      </c>
      <c r="AR12" s="15">
        <f t="shared" si="22"/>
        <v>6.5985050355982872E-2</v>
      </c>
    </row>
    <row r="13" spans="1:44">
      <c r="G13" s="9">
        <v>12</v>
      </c>
      <c r="H13" s="9">
        <v>41.1</v>
      </c>
      <c r="I13" s="10">
        <f t="shared" si="0"/>
        <v>0.53</v>
      </c>
      <c r="J13" s="10">
        <f t="shared" si="1"/>
        <v>18.463693200000002</v>
      </c>
      <c r="K13" s="10">
        <f t="shared" si="2"/>
        <v>28.059855466587699</v>
      </c>
      <c r="L13" s="10">
        <f t="shared" ref="L13:M13" si="43">J13*0.02*0.15</f>
        <v>5.5391079600000011E-2</v>
      </c>
      <c r="M13" s="9">
        <f t="shared" si="43"/>
        <v>8.4179566399763109E-2</v>
      </c>
      <c r="P13" s="11">
        <v>12</v>
      </c>
      <c r="Q13" s="11">
        <v>44.3</v>
      </c>
      <c r="R13" s="12">
        <f t="shared" si="4"/>
        <v>0.53</v>
      </c>
      <c r="S13" s="12">
        <f t="shared" si="5"/>
        <v>20.516070800000001</v>
      </c>
      <c r="T13" s="12">
        <f t="shared" si="6"/>
        <v>29.881215041374801</v>
      </c>
      <c r="U13" s="11">
        <f t="shared" ref="U13:V13" si="44">S13*0.02*0.15</f>
        <v>6.1548212400000003E-2</v>
      </c>
      <c r="V13" s="11">
        <f t="shared" si="44"/>
        <v>8.9643645124124413E-2</v>
      </c>
      <c r="X13" s="13">
        <v>22.1</v>
      </c>
      <c r="Y13" s="13">
        <f t="shared" si="8"/>
        <v>7.509357200000002</v>
      </c>
      <c r="Z13" s="13">
        <f t="shared" si="9"/>
        <v>17.92718427678</v>
      </c>
      <c r="AA13" s="13">
        <v>12</v>
      </c>
      <c r="AB13" s="13"/>
      <c r="AC13" s="13">
        <f t="shared" si="10"/>
        <v>15.25718427678</v>
      </c>
      <c r="AD13" s="13">
        <f t="shared" si="11"/>
        <v>4.0805387189001783</v>
      </c>
      <c r="AE13" s="13">
        <f t="shared" si="12"/>
        <v>1.2241616156700535E-2</v>
      </c>
      <c r="AF13" s="14">
        <f t="shared" si="13"/>
        <v>0.53</v>
      </c>
      <c r="AG13" s="14">
        <f t="shared" si="14"/>
        <v>7.0401009790268327</v>
      </c>
      <c r="AH13" s="13">
        <f t="shared" si="15"/>
        <v>2.1120302937080497E-2</v>
      </c>
      <c r="AJ13" s="15">
        <v>51.8</v>
      </c>
      <c r="AK13" s="15">
        <f t="shared" si="16"/>
        <v>25.560660799999997</v>
      </c>
      <c r="AL13" s="15">
        <f t="shared" si="17"/>
        <v>16.37281572322</v>
      </c>
      <c r="AM13" s="15">
        <f t="shared" si="18"/>
        <v>35.427184276779997</v>
      </c>
      <c r="AN13" s="15">
        <f t="shared" si="19"/>
        <v>14.972305562978068</v>
      </c>
      <c r="AO13" s="15">
        <f t="shared" si="20"/>
        <v>4.4916916688934209E-2</v>
      </c>
      <c r="AP13" s="16">
        <v>0.53</v>
      </c>
      <c r="AQ13" s="16">
        <f t="shared" si="21"/>
        <v>30.840152103643227</v>
      </c>
      <c r="AR13" s="15">
        <f t="shared" si="22"/>
        <v>9.2520456310929672E-2</v>
      </c>
    </row>
    <row r="14" spans="1:44">
      <c r="G14" s="9">
        <v>13</v>
      </c>
      <c r="H14" s="9">
        <v>45</v>
      </c>
      <c r="I14" s="10">
        <f t="shared" si="0"/>
        <v>0.55000000000000004</v>
      </c>
      <c r="J14" s="10">
        <f t="shared" si="1"/>
        <v>20.972999999999999</v>
      </c>
      <c r="K14" s="10">
        <f t="shared" si="2"/>
        <v>31.873327959150867</v>
      </c>
      <c r="L14" s="10">
        <f t="shared" ref="L14:M14" si="45">J14*0.02*0.15</f>
        <v>6.2919000000000003E-2</v>
      </c>
      <c r="M14" s="9">
        <f t="shared" si="45"/>
        <v>9.5619983877452588E-2</v>
      </c>
      <c r="P14" s="11">
        <v>13</v>
      </c>
      <c r="Q14" s="11">
        <v>47</v>
      </c>
      <c r="R14" s="12">
        <f t="shared" si="4"/>
        <v>0.55000000000000004</v>
      </c>
      <c r="S14" s="12">
        <f t="shared" si="5"/>
        <v>22.294280000000001</v>
      </c>
      <c r="T14" s="12">
        <f t="shared" si="6"/>
        <v>32.471138424450231</v>
      </c>
      <c r="U14" s="11">
        <f t="shared" ref="U14:V14" si="46">S14*0.02*0.15</f>
        <v>6.6882839999999999E-2</v>
      </c>
      <c r="V14" s="11">
        <f t="shared" si="46"/>
        <v>9.7413415273350693E-2</v>
      </c>
      <c r="X14" s="13">
        <v>16.72</v>
      </c>
      <c r="Y14" s="13">
        <f t="shared" si="8"/>
        <v>4.7905505279999998</v>
      </c>
      <c r="Z14" s="13">
        <f t="shared" si="9"/>
        <v>12.547184276779998</v>
      </c>
      <c r="AA14" s="13">
        <v>13</v>
      </c>
      <c r="AB14" s="13"/>
      <c r="AC14" s="13">
        <f t="shared" si="10"/>
        <v>8.9121842767799979</v>
      </c>
      <c r="AD14" s="13">
        <f t="shared" si="11"/>
        <v>1.1455031599609502</v>
      </c>
      <c r="AE14" s="13">
        <f t="shared" si="12"/>
        <v>3.4365094798828504E-3</v>
      </c>
      <c r="AF14" s="14">
        <f t="shared" si="13"/>
        <v>0.55000000000000004</v>
      </c>
      <c r="AG14" s="14">
        <f t="shared" si="14"/>
        <v>1.9763218715623456</v>
      </c>
      <c r="AH14" s="13">
        <f t="shared" si="15"/>
        <v>5.9289656146870361E-3</v>
      </c>
      <c r="AJ14" s="15">
        <v>56.5</v>
      </c>
      <c r="AK14" s="15">
        <f t="shared" si="16"/>
        <v>28.88937</v>
      </c>
      <c r="AL14" s="15">
        <f t="shared" si="17"/>
        <v>16.332815723220001</v>
      </c>
      <c r="AM14" s="15">
        <f t="shared" si="18"/>
        <v>40.167184276779999</v>
      </c>
      <c r="AN14" s="15">
        <f t="shared" si="19"/>
        <v>17.876672099254183</v>
      </c>
      <c r="AO14" s="15">
        <f t="shared" si="20"/>
        <v>5.3630016297762553E-2</v>
      </c>
      <c r="AP14" s="16">
        <v>0.55000000000000004</v>
      </c>
      <c r="AQ14" s="16">
        <f t="shared" si="21"/>
        <v>36.822604530006252</v>
      </c>
      <c r="AR14" s="15">
        <f t="shared" si="22"/>
        <v>0.11046781359001875</v>
      </c>
    </row>
    <row r="15" spans="1:44">
      <c r="G15" s="9">
        <v>14</v>
      </c>
      <c r="H15" s="9">
        <v>45.1</v>
      </c>
      <c r="I15" s="10">
        <f t="shared" si="0"/>
        <v>0.57000000000000006</v>
      </c>
      <c r="J15" s="10">
        <f t="shared" si="1"/>
        <v>21.0385092</v>
      </c>
      <c r="K15" s="10">
        <f t="shared" si="2"/>
        <v>31.97288435146201</v>
      </c>
      <c r="L15" s="10">
        <f t="shared" ref="L15:M15" si="47">J15*0.02*0.15</f>
        <v>6.3115527599999999E-2</v>
      </c>
      <c r="M15" s="9">
        <f t="shared" si="47"/>
        <v>9.591865305438603E-2</v>
      </c>
      <c r="P15" s="11">
        <v>14</v>
      </c>
      <c r="Q15" s="11">
        <v>50.2</v>
      </c>
      <c r="R15" s="12">
        <f t="shared" si="4"/>
        <v>0.57000000000000006</v>
      </c>
      <c r="S15" s="12">
        <f t="shared" si="5"/>
        <v>24.456916800000005</v>
      </c>
      <c r="T15" s="12">
        <f t="shared" si="6"/>
        <v>35.620972323307257</v>
      </c>
      <c r="U15" s="11">
        <f t="shared" ref="U15:V15" si="48">S15*0.02*0.15</f>
        <v>7.3370750400000018E-2</v>
      </c>
      <c r="V15" s="11">
        <f t="shared" si="48"/>
        <v>0.10686291696992177</v>
      </c>
      <c r="X15" s="13">
        <v>16.64</v>
      </c>
      <c r="Y15" s="13">
        <f t="shared" si="8"/>
        <v>4.7513976320000006</v>
      </c>
      <c r="Z15" s="13">
        <f t="shared" si="9"/>
        <v>12.467184276779999</v>
      </c>
      <c r="AA15" s="13">
        <v>14</v>
      </c>
      <c r="AB15" s="13"/>
      <c r="AC15" s="13">
        <f t="shared" si="10"/>
        <v>7.8671842767799998</v>
      </c>
      <c r="AD15" s="13">
        <f t="shared" si="11"/>
        <v>0.68466259475661817</v>
      </c>
      <c r="AE15" s="13">
        <f t="shared" si="12"/>
        <v>2.0539877842698545E-3</v>
      </c>
      <c r="AF15" s="14">
        <f t="shared" si="13"/>
        <v>0.57000000000000006</v>
      </c>
      <c r="AG15" s="14">
        <f t="shared" si="14"/>
        <v>1.1812395704820742</v>
      </c>
      <c r="AH15" s="13">
        <f t="shared" si="15"/>
        <v>3.5437187114462222E-3</v>
      </c>
      <c r="AJ15" s="15">
        <v>57.3</v>
      </c>
      <c r="AK15" s="15">
        <f t="shared" si="16"/>
        <v>29.468806799999996</v>
      </c>
      <c r="AL15" s="15">
        <f t="shared" si="17"/>
        <v>16.292815723220002</v>
      </c>
      <c r="AM15" s="15">
        <f t="shared" si="18"/>
        <v>41.007184276779995</v>
      </c>
      <c r="AN15" s="15">
        <f t="shared" si="19"/>
        <v>18.405056590442353</v>
      </c>
      <c r="AO15" s="15">
        <f t="shared" si="20"/>
        <v>5.5215169771327059E-2</v>
      </c>
      <c r="AP15" s="16">
        <v>0.56999999999999995</v>
      </c>
      <c r="AQ15" s="16">
        <f t="shared" si="21"/>
        <v>37.91097786094754</v>
      </c>
      <c r="AR15" s="15">
        <f t="shared" si="22"/>
        <v>0.11373293358284262</v>
      </c>
    </row>
    <row r="16" spans="1:44">
      <c r="G16" s="9">
        <v>15</v>
      </c>
      <c r="H16" s="9">
        <v>42.1</v>
      </c>
      <c r="I16" s="10">
        <f t="shared" si="0"/>
        <v>0.59000000000000008</v>
      </c>
      <c r="J16" s="10">
        <f t="shared" si="1"/>
        <v>19.098637199999999</v>
      </c>
      <c r="K16" s="10">
        <f t="shared" si="2"/>
        <v>29.024799840196387</v>
      </c>
      <c r="L16" s="10">
        <f t="shared" ref="L16:M16" si="49">J16*0.02*0.15</f>
        <v>5.7295911599999992E-2</v>
      </c>
      <c r="M16" s="9">
        <f t="shared" si="49"/>
        <v>8.7074399520589152E-2</v>
      </c>
      <c r="P16" s="11">
        <v>15</v>
      </c>
      <c r="Q16" s="11">
        <v>46.2</v>
      </c>
      <c r="R16" s="12">
        <f t="shared" si="4"/>
        <v>0.59000000000000008</v>
      </c>
      <c r="S16" s="12">
        <f t="shared" si="5"/>
        <v>21.762964800000002</v>
      </c>
      <c r="T16" s="12">
        <f t="shared" si="6"/>
        <v>31.697289284392131</v>
      </c>
      <c r="U16" s="11">
        <f t="shared" ref="U16:V16" si="50">S16*0.02*0.15</f>
        <v>6.5288894400000005E-2</v>
      </c>
      <c r="V16" s="11">
        <f t="shared" si="50"/>
        <v>9.5091867853176401E-2</v>
      </c>
      <c r="X16" s="13">
        <v>17.079999999999998</v>
      </c>
      <c r="Y16" s="13">
        <f t="shared" si="8"/>
        <v>4.9672010879999995</v>
      </c>
      <c r="Z16" s="13">
        <f t="shared" si="9"/>
        <v>12.907184276779997</v>
      </c>
      <c r="AA16" s="13">
        <v>15</v>
      </c>
      <c r="AB16" s="13"/>
      <c r="AC16" s="13">
        <f t="shared" si="10"/>
        <v>7.3421842767799976</v>
      </c>
      <c r="AD16" s="13">
        <f t="shared" si="11"/>
        <v>0.45554663276400975</v>
      </c>
      <c r="AE16" s="13">
        <f t="shared" si="12"/>
        <v>1.3666398982920293E-3</v>
      </c>
      <c r="AF16" s="14">
        <f t="shared" si="13"/>
        <v>0.59000000000000008</v>
      </c>
      <c r="AG16" s="14">
        <f t="shared" si="14"/>
        <v>0.7859487475170156</v>
      </c>
      <c r="AH16" s="13">
        <f t="shared" si="15"/>
        <v>2.3578462425510468E-3</v>
      </c>
      <c r="AJ16" s="15">
        <v>55.7</v>
      </c>
      <c r="AK16" s="15">
        <f t="shared" si="16"/>
        <v>28.313670800000004</v>
      </c>
      <c r="AL16" s="15">
        <f t="shared" si="17"/>
        <v>16.252815723220003</v>
      </c>
      <c r="AM16" s="15">
        <f t="shared" si="18"/>
        <v>39.44718427678</v>
      </c>
      <c r="AN16" s="15">
        <f t="shared" si="19"/>
        <v>17.427050850807177</v>
      </c>
      <c r="AO16" s="15">
        <f t="shared" si="20"/>
        <v>5.228115255242153E-2</v>
      </c>
      <c r="AP16" s="16">
        <v>0.59</v>
      </c>
      <c r="AQ16" s="16">
        <f t="shared" si="21"/>
        <v>35.896468763352985</v>
      </c>
      <c r="AR16" s="15">
        <f t="shared" si="22"/>
        <v>0.10768940629005895</v>
      </c>
    </row>
    <row r="17" spans="7:44">
      <c r="G17" s="9">
        <v>16</v>
      </c>
      <c r="H17" s="9">
        <v>37.299999999999997</v>
      </c>
      <c r="I17" s="10">
        <f t="shared" si="0"/>
        <v>0.61</v>
      </c>
      <c r="J17" s="10">
        <f t="shared" si="1"/>
        <v>16.104166799999998</v>
      </c>
      <c r="K17" s="10">
        <f t="shared" si="2"/>
        <v>24.474008960342776</v>
      </c>
      <c r="L17" s="10">
        <f t="shared" ref="L17:M17" si="51">J17*0.02*0.15</f>
        <v>4.8312500399999993E-2</v>
      </c>
      <c r="M17" s="9">
        <f t="shared" si="51"/>
        <v>7.3422026881028335E-2</v>
      </c>
      <c r="P17" s="11">
        <v>16</v>
      </c>
      <c r="Q17" s="11">
        <v>39</v>
      </c>
      <c r="R17" s="12">
        <f t="shared" si="4"/>
        <v>0.61</v>
      </c>
      <c r="S17" s="12">
        <f t="shared" si="5"/>
        <v>17.149319999999999</v>
      </c>
      <c r="T17" s="12">
        <f t="shared" si="6"/>
        <v>24.977615047680064</v>
      </c>
      <c r="U17" s="11">
        <f t="shared" ref="U17:V17" si="52">S17*0.02*0.15</f>
        <v>5.1447959999999994E-2</v>
      </c>
      <c r="V17" s="11">
        <f t="shared" si="52"/>
        <v>7.4932845143040189E-2</v>
      </c>
      <c r="X17" s="13">
        <v>17.96</v>
      </c>
      <c r="Y17" s="13">
        <f t="shared" si="8"/>
        <v>5.4021998720000006</v>
      </c>
      <c r="Z17" s="13">
        <f t="shared" si="9"/>
        <v>13.78718427678</v>
      </c>
      <c r="AA17" s="13">
        <v>16</v>
      </c>
      <c r="AB17" s="13">
        <f t="shared" ref="AB17:AB32" si="53">Z17-$E$2-0.5</f>
        <v>7</v>
      </c>
      <c r="AC17" s="13">
        <f t="shared" si="10"/>
        <v>7.2571842767800003</v>
      </c>
      <c r="AD17" s="13">
        <f t="shared" si="11"/>
        <v>0.41860306948901738</v>
      </c>
      <c r="AE17" s="13">
        <f t="shared" si="12"/>
        <v>1.2558092084670521E-3</v>
      </c>
      <c r="AF17" s="14">
        <f t="shared" si="13"/>
        <v>0.61</v>
      </c>
      <c r="AG17" s="14">
        <f t="shared" si="14"/>
        <v>0.72221049286540573</v>
      </c>
      <c r="AH17" s="13">
        <f t="shared" si="15"/>
        <v>2.1666314785962169E-3</v>
      </c>
      <c r="AJ17" s="15">
        <v>49.4</v>
      </c>
      <c r="AK17" s="15">
        <f t="shared" si="16"/>
        <v>23.910651199999997</v>
      </c>
      <c r="AL17" s="15">
        <f t="shared" si="17"/>
        <v>16.21281572322</v>
      </c>
      <c r="AM17" s="15">
        <f t="shared" si="18"/>
        <v>33.187184276780002</v>
      </c>
      <c r="AN17" s="15">
        <f t="shared" si="19"/>
        <v>13.645432701142946</v>
      </c>
      <c r="AO17" s="15">
        <f t="shared" si="20"/>
        <v>4.0936298103428838E-2</v>
      </c>
      <c r="AP17" s="16">
        <v>0.61</v>
      </c>
      <c r="AQ17" s="16">
        <f t="shared" si="21"/>
        <v>28.107041915030951</v>
      </c>
      <c r="AR17" s="15">
        <f t="shared" si="22"/>
        <v>8.4321125745092845E-2</v>
      </c>
    </row>
    <row r="18" spans="7:44">
      <c r="G18" s="9">
        <v>17</v>
      </c>
      <c r="H18" s="9">
        <v>31.4</v>
      </c>
      <c r="I18" s="10">
        <f t="shared" si="0"/>
        <v>0.63</v>
      </c>
      <c r="J18" s="10">
        <f t="shared" si="1"/>
        <v>12.607803199999999</v>
      </c>
      <c r="K18" s="10">
        <f t="shared" si="2"/>
        <v>19.160475193726782</v>
      </c>
      <c r="L18" s="10">
        <f t="shared" ref="L18:M18" si="54">J18*0.02*0.15</f>
        <v>3.7823409600000003E-2</v>
      </c>
      <c r="M18" s="9">
        <f t="shared" si="54"/>
        <v>5.748142558118035E-2</v>
      </c>
      <c r="P18" s="11">
        <v>17</v>
      </c>
      <c r="Q18" s="11">
        <v>30.1</v>
      </c>
      <c r="R18" s="12">
        <f t="shared" si="4"/>
        <v>0.63</v>
      </c>
      <c r="S18" s="12">
        <f t="shared" si="5"/>
        <v>11.8647492</v>
      </c>
      <c r="T18" s="12">
        <f t="shared" si="6"/>
        <v>17.280751549033436</v>
      </c>
      <c r="U18" s="11">
        <f t="shared" ref="U18:V18" si="55">S18*0.02*0.15</f>
        <v>3.5594247600000004E-2</v>
      </c>
      <c r="V18" s="11">
        <f t="shared" si="55"/>
        <v>5.1842254647100301E-2</v>
      </c>
      <c r="X18" s="13">
        <v>18.670000000000002</v>
      </c>
      <c r="Y18" s="13">
        <f t="shared" si="8"/>
        <v>5.7564611880000012</v>
      </c>
      <c r="Z18" s="13">
        <f t="shared" si="9"/>
        <v>14.497184276780001</v>
      </c>
      <c r="AA18" s="13">
        <v>17</v>
      </c>
      <c r="AB18" s="13">
        <f t="shared" si="53"/>
        <v>7.7100000000000009</v>
      </c>
      <c r="AC18" s="13">
        <f t="shared" si="10"/>
        <v>7.0021842767799995</v>
      </c>
      <c r="AD18" s="13">
        <f t="shared" si="11"/>
        <v>0.30802554366403623</v>
      </c>
      <c r="AE18" s="13">
        <f t="shared" si="12"/>
        <v>9.2407663099210863E-4</v>
      </c>
      <c r="AF18" s="14">
        <f t="shared" si="13"/>
        <v>0.63</v>
      </c>
      <c r="AG18" s="14">
        <f t="shared" si="14"/>
        <v>0.53143250950426835</v>
      </c>
      <c r="AH18" s="13">
        <f t="shared" si="15"/>
        <v>1.5942975285128051E-3</v>
      </c>
      <c r="AJ18" s="15">
        <v>40.9</v>
      </c>
      <c r="AK18" s="15">
        <f t="shared" si="16"/>
        <v>18.337405199999999</v>
      </c>
      <c r="AL18" s="15">
        <f t="shared" si="17"/>
        <v>16.172815723220001</v>
      </c>
      <c r="AM18" s="15">
        <f t="shared" si="18"/>
        <v>24.727184276779997</v>
      </c>
      <c r="AN18" s="15">
        <f t="shared" si="19"/>
        <v>8.8984424718906396</v>
      </c>
      <c r="AO18" s="15">
        <f t="shared" si="20"/>
        <v>2.6695327415671918E-2</v>
      </c>
      <c r="AP18" s="16">
        <v>0.63</v>
      </c>
      <c r="AQ18" s="16">
        <f t="shared" si="21"/>
        <v>18.329128948396971</v>
      </c>
      <c r="AR18" s="15">
        <f t="shared" si="22"/>
        <v>5.4987386845190916E-2</v>
      </c>
    </row>
    <row r="19" spans="7:44">
      <c r="G19" s="9">
        <v>18</v>
      </c>
      <c r="H19" s="9">
        <v>25.1</v>
      </c>
      <c r="I19" s="10">
        <f t="shared" si="0"/>
        <v>0.65</v>
      </c>
      <c r="J19" s="10">
        <f t="shared" si="1"/>
        <v>9.0988292000000008</v>
      </c>
      <c r="K19" s="10">
        <f t="shared" si="2"/>
        <v>13.827777005478394</v>
      </c>
      <c r="L19" s="10">
        <f t="shared" ref="L19:M19" si="56">J19*0.02*0.15</f>
        <v>2.7296487600000002E-2</v>
      </c>
      <c r="M19" s="9">
        <f t="shared" si="56"/>
        <v>4.1483331016435185E-2</v>
      </c>
      <c r="P19" s="11">
        <v>18</v>
      </c>
      <c r="Q19" s="11">
        <v>21.1</v>
      </c>
      <c r="R19" s="12">
        <f t="shared" si="4"/>
        <v>0.65</v>
      </c>
      <c r="S19" s="12">
        <f t="shared" si="5"/>
        <v>6.9912132000000007</v>
      </c>
      <c r="T19" s="12">
        <f t="shared" si="6"/>
        <v>10.182551379638349</v>
      </c>
      <c r="U19" s="11">
        <f t="shared" ref="U19:V19" si="57">S19*0.02*0.15</f>
        <v>2.09736396E-2</v>
      </c>
      <c r="V19" s="11">
        <f t="shared" si="57"/>
        <v>3.0547654138915047E-2</v>
      </c>
      <c r="X19" s="13">
        <v>19.309999999999999</v>
      </c>
      <c r="Y19" s="13">
        <f t="shared" si="8"/>
        <v>6.0783182119999992</v>
      </c>
      <c r="Z19" s="13">
        <f t="shared" si="9"/>
        <v>15.137184276779998</v>
      </c>
      <c r="AA19" s="13">
        <v>18</v>
      </c>
      <c r="AB19" s="13">
        <f t="shared" si="53"/>
        <v>8.3499999999999979</v>
      </c>
      <c r="AC19" s="13">
        <f t="shared" si="10"/>
        <v>6.6771842767799967</v>
      </c>
      <c r="AD19" s="13">
        <f t="shared" si="11"/>
        <v>0.16764382290670665</v>
      </c>
      <c r="AE19" s="13">
        <f t="shared" si="12"/>
        <v>5.0293146872011987E-4</v>
      </c>
      <c r="AF19" s="14">
        <f t="shared" si="13"/>
        <v>0.65</v>
      </c>
      <c r="AG19" s="14">
        <f t="shared" si="14"/>
        <v>0.28923373188612017</v>
      </c>
      <c r="AH19" s="13">
        <f t="shared" si="15"/>
        <v>8.6770119565836052E-4</v>
      </c>
      <c r="AJ19" s="15">
        <v>33.700000000000003</v>
      </c>
      <c r="AK19" s="15">
        <f t="shared" si="16"/>
        <v>13.946614800000003</v>
      </c>
      <c r="AL19" s="15">
        <f t="shared" si="17"/>
        <v>16.132815723220002</v>
      </c>
      <c r="AM19" s="15">
        <f t="shared" si="18"/>
        <v>17.567184276780001</v>
      </c>
      <c r="AN19" s="15">
        <f t="shared" si="19"/>
        <v>5.2074656496676521</v>
      </c>
      <c r="AO19" s="15">
        <f t="shared" si="20"/>
        <v>1.5622396949002956E-2</v>
      </c>
      <c r="AP19" s="16">
        <v>0.65</v>
      </c>
      <c r="AQ19" s="16">
        <f t="shared" si="21"/>
        <v>10.726406299598905</v>
      </c>
      <c r="AR19" s="15">
        <f t="shared" si="22"/>
        <v>3.2179218898796713E-2</v>
      </c>
    </row>
    <row r="20" spans="7:44">
      <c r="G20" s="9">
        <v>19</v>
      </c>
      <c r="H20" s="9">
        <v>18.54</v>
      </c>
      <c r="I20" s="10">
        <f t="shared" si="0"/>
        <v>0.66999999999999993</v>
      </c>
      <c r="J20" s="10">
        <f t="shared" si="1"/>
        <v>5.6913762720000003</v>
      </c>
      <c r="K20" s="10">
        <f t="shared" si="2"/>
        <v>8.6493635844364398</v>
      </c>
      <c r="L20" s="10">
        <f t="shared" ref="L20:M20" si="58">J20*0.02*0.15</f>
        <v>1.7074128816000001E-2</v>
      </c>
      <c r="M20" s="9">
        <f t="shared" si="58"/>
        <v>2.5948090753309318E-2</v>
      </c>
      <c r="P20" s="11">
        <v>19</v>
      </c>
      <c r="Q20" s="11">
        <v>14.28</v>
      </c>
      <c r="R20" s="12">
        <f t="shared" si="4"/>
        <v>0.66999999999999993</v>
      </c>
      <c r="S20" s="12">
        <f t="shared" si="5"/>
        <v>3.6132017279999999</v>
      </c>
      <c r="T20" s="12">
        <f t="shared" si="6"/>
        <v>5.2625504598197725</v>
      </c>
      <c r="U20" s="11">
        <f t="shared" ref="U20:V20" si="59">S20*0.02*0.15</f>
        <v>1.0839605184E-2</v>
      </c>
      <c r="V20" s="11">
        <f t="shared" si="59"/>
        <v>1.5787651379459318E-2</v>
      </c>
      <c r="X20" s="13">
        <v>19.98</v>
      </c>
      <c r="Y20" s="13">
        <f t="shared" si="8"/>
        <v>6.4178251680000011</v>
      </c>
      <c r="Z20" s="13">
        <f t="shared" si="9"/>
        <v>15.807184276779999</v>
      </c>
      <c r="AA20" s="13">
        <v>19</v>
      </c>
      <c r="AB20" s="13">
        <f t="shared" si="53"/>
        <v>9.02</v>
      </c>
      <c r="AC20" s="13">
        <f t="shared" si="10"/>
        <v>6.3821842767799986</v>
      </c>
      <c r="AD20" s="13">
        <f t="shared" si="11"/>
        <v>4.0754482834670619E-2</v>
      </c>
      <c r="AE20" s="13">
        <f t="shared" si="12"/>
        <v>1.2226344850401185E-4</v>
      </c>
      <c r="AF20" s="14">
        <f t="shared" si="13"/>
        <v>0.66999999999999993</v>
      </c>
      <c r="AG20" s="14">
        <f t="shared" si="14"/>
        <v>7.0313185162332897E-2</v>
      </c>
      <c r="AH20" s="13">
        <f t="shared" si="15"/>
        <v>2.1093955548699871E-4</v>
      </c>
      <c r="AJ20" s="15">
        <v>26.2</v>
      </c>
      <c r="AK20" s="15">
        <f t="shared" si="16"/>
        <v>9.6948048</v>
      </c>
      <c r="AL20" s="15">
        <f t="shared" si="17"/>
        <v>16.092815723220003</v>
      </c>
      <c r="AM20" s="15">
        <f t="shared" si="18"/>
        <v>10.107184276779996</v>
      </c>
      <c r="AN20" s="15">
        <f t="shared" si="19"/>
        <v>1.6803093445917421</v>
      </c>
      <c r="AO20" s="15">
        <f t="shared" si="20"/>
        <v>5.0409280337752266E-3</v>
      </c>
      <c r="AP20" s="16">
        <v>0.67</v>
      </c>
      <c r="AQ20" s="16">
        <f t="shared" si="21"/>
        <v>3.4611233086586113</v>
      </c>
      <c r="AR20" s="15">
        <f t="shared" si="22"/>
        <v>1.0383369925975832E-2</v>
      </c>
    </row>
    <row r="21" spans="7:44">
      <c r="G21" s="9">
        <v>20</v>
      </c>
      <c r="H21" s="9">
        <v>14.01</v>
      </c>
      <c r="I21" s="10">
        <f t="shared" si="0"/>
        <v>0.69</v>
      </c>
      <c r="J21" s="10">
        <f t="shared" si="1"/>
        <v>3.4850578920000004</v>
      </c>
      <c r="K21" s="10">
        <f t="shared" si="2"/>
        <v>5.2963521264646447</v>
      </c>
      <c r="L21" s="10">
        <f t="shared" ref="L21:M21" si="60">J21*0.02*0.15</f>
        <v>1.0455173676000002E-2</v>
      </c>
      <c r="M21" s="9">
        <f t="shared" si="60"/>
        <v>1.5889056379393935E-2</v>
      </c>
      <c r="P21" s="11">
        <v>20</v>
      </c>
      <c r="Q21" s="11">
        <v>10.63</v>
      </c>
      <c r="R21" s="12">
        <f t="shared" si="4"/>
        <v>0.69</v>
      </c>
      <c r="S21" s="12">
        <f t="shared" si="5"/>
        <v>1.9169109480000004</v>
      </c>
      <c r="T21" s="12">
        <f t="shared" si="6"/>
        <v>2.7919394903020924</v>
      </c>
      <c r="U21" s="11">
        <f t="shared" ref="U21:V21" si="61">S21*0.02*0.15</f>
        <v>5.7507328440000016E-3</v>
      </c>
      <c r="V21" s="11">
        <f t="shared" si="61"/>
        <v>8.3758184709062777E-3</v>
      </c>
      <c r="X21" s="13">
        <v>21.6</v>
      </c>
      <c r="Y21" s="13">
        <f t="shared" si="8"/>
        <v>7.2495551999999996</v>
      </c>
      <c r="Z21" s="13">
        <f t="shared" si="9"/>
        <v>17.42718427678</v>
      </c>
      <c r="AA21" s="13">
        <v>20</v>
      </c>
      <c r="AB21" s="13">
        <f t="shared" si="53"/>
        <v>10.64</v>
      </c>
      <c r="AC21" s="13">
        <f t="shared" si="10"/>
        <v>7.0371842767799997</v>
      </c>
      <c r="AD21" s="13">
        <f t="shared" si="11"/>
        <v>0.32318036713021026</v>
      </c>
      <c r="AE21" s="13">
        <f t="shared" si="12"/>
        <v>9.6954110139063068E-4</v>
      </c>
      <c r="AF21" s="14">
        <f t="shared" si="13"/>
        <v>0.69</v>
      </c>
      <c r="AG21" s="14">
        <f t="shared" si="14"/>
        <v>0.55757893155070515</v>
      </c>
      <c r="AH21" s="13">
        <f t="shared" si="15"/>
        <v>1.6727367946521153E-3</v>
      </c>
      <c r="AJ21" s="15">
        <v>23.3</v>
      </c>
      <c r="AK21" s="15">
        <f t="shared" si="16"/>
        <v>8.138838800000002</v>
      </c>
      <c r="AL21" s="15">
        <f t="shared" si="17"/>
        <v>16.05281572322</v>
      </c>
      <c r="AM21" s="15">
        <f t="shared" si="18"/>
        <v>7.2471842767800005</v>
      </c>
      <c r="AN21" s="15">
        <f t="shared" si="19"/>
        <v>0.41425954192725345</v>
      </c>
      <c r="AO21" s="15">
        <f t="shared" si="20"/>
        <v>1.2427786257817603E-3</v>
      </c>
      <c r="AP21" s="16">
        <v>0.69</v>
      </c>
      <c r="AQ21" s="16">
        <f t="shared" si="21"/>
        <v>0.85329725803972212</v>
      </c>
      <c r="AR21" s="15">
        <f t="shared" si="22"/>
        <v>2.5598917741191662E-3</v>
      </c>
    </row>
    <row r="22" spans="7:44">
      <c r="G22" s="9">
        <v>21</v>
      </c>
      <c r="H22" s="9">
        <v>10.85</v>
      </c>
      <c r="I22" s="10">
        <f t="shared" si="0"/>
        <v>0.71</v>
      </c>
      <c r="J22" s="10">
        <f t="shared" si="1"/>
        <v>2.0169496999999996</v>
      </c>
      <c r="K22" s="10">
        <f t="shared" si="2"/>
        <v>3.0652219169985671</v>
      </c>
      <c r="L22" s="10">
        <f t="shared" ref="L22:M22" si="62">J22*0.02*0.15</f>
        <v>6.0508490999999992E-3</v>
      </c>
      <c r="M22" s="9">
        <f t="shared" si="62"/>
        <v>9.1956657509957018E-3</v>
      </c>
      <c r="P22" s="11">
        <v>21</v>
      </c>
      <c r="Q22" s="11">
        <v>9.27</v>
      </c>
      <c r="R22" s="12">
        <f t="shared" si="4"/>
        <v>0.71</v>
      </c>
      <c r="S22" s="12">
        <f t="shared" si="5"/>
        <v>1.3047640680000001</v>
      </c>
      <c r="T22" s="12">
        <f t="shared" si="6"/>
        <v>1.9003607500792488</v>
      </c>
      <c r="U22" s="11">
        <f t="shared" ref="U22:V22" si="63">S22*0.02*0.15</f>
        <v>3.9142922040000007E-3</v>
      </c>
      <c r="V22" s="11">
        <f t="shared" si="63"/>
        <v>5.7010822502377469E-3</v>
      </c>
      <c r="X22" s="13">
        <v>22.4</v>
      </c>
      <c r="Y22" s="13">
        <f t="shared" si="8"/>
        <v>7.6659391999999986</v>
      </c>
      <c r="Z22" s="13">
        <f t="shared" si="9"/>
        <v>18.227184276779997</v>
      </c>
      <c r="AA22" s="13">
        <v>21</v>
      </c>
      <c r="AB22" s="13">
        <f t="shared" si="53"/>
        <v>11.439999999999998</v>
      </c>
      <c r="AC22" s="13">
        <f t="shared" si="10"/>
        <v>6.872184276779997</v>
      </c>
      <c r="AD22" s="13">
        <f t="shared" si="11"/>
        <v>0.25179883336110354</v>
      </c>
      <c r="AE22" s="13">
        <f t="shared" si="12"/>
        <v>7.5539650008331067E-4</v>
      </c>
      <c r="AF22" s="14">
        <f t="shared" si="13"/>
        <v>0.71</v>
      </c>
      <c r="AG22" s="14">
        <f t="shared" si="14"/>
        <v>0.43442528925227542</v>
      </c>
      <c r="AH22" s="13">
        <f t="shared" si="15"/>
        <v>1.3032758677568263E-3</v>
      </c>
      <c r="AJ22" s="15">
        <v>22.5</v>
      </c>
      <c r="AK22" s="15">
        <f t="shared" si="16"/>
        <v>7.7182500000000003</v>
      </c>
      <c r="AL22" s="15">
        <f t="shared" si="17"/>
        <v>16.012815723220001</v>
      </c>
      <c r="AM22" s="15">
        <f t="shared" si="18"/>
        <v>6.487184276779999</v>
      </c>
      <c r="AN22" s="15">
        <f t="shared" si="19"/>
        <v>8.5860231233192211E-2</v>
      </c>
      <c r="AO22" s="15">
        <f t="shared" si="20"/>
        <v>2.5758069369957661E-4</v>
      </c>
      <c r="AP22" s="16">
        <v>0.71</v>
      </c>
      <c r="AQ22" s="16">
        <f t="shared" si="21"/>
        <v>0.17685603461321137</v>
      </c>
      <c r="AR22" s="15">
        <f t="shared" si="22"/>
        <v>5.3056810383963408E-4</v>
      </c>
    </row>
    <row r="23" spans="7:44">
      <c r="G23" s="9">
        <v>22</v>
      </c>
      <c r="H23" s="9">
        <v>9.08</v>
      </c>
      <c r="I23" s="10">
        <f t="shared" si="0"/>
        <v>0.73</v>
      </c>
      <c r="J23" s="10">
        <f t="shared" si="1"/>
        <v>1.2201034880000001</v>
      </c>
      <c r="K23" s="10">
        <f t="shared" si="2"/>
        <v>1.8542296579949411</v>
      </c>
      <c r="L23" s="10">
        <f t="shared" ref="L23:M23" si="64">J23*0.02*0.15</f>
        <v>3.6603104640000003E-3</v>
      </c>
      <c r="M23" s="9">
        <f t="shared" si="64"/>
        <v>5.562688973984823E-3</v>
      </c>
      <c r="P23" s="11">
        <v>22</v>
      </c>
      <c r="Q23" s="11">
        <v>9.24</v>
      </c>
      <c r="R23" s="12">
        <f t="shared" si="4"/>
        <v>0.73</v>
      </c>
      <c r="S23" s="12">
        <f t="shared" si="5"/>
        <v>1.2913825920000004</v>
      </c>
      <c r="T23" s="12">
        <f t="shared" si="6"/>
        <v>1.8808709186283361</v>
      </c>
      <c r="U23" s="11">
        <f t="shared" ref="U23:V23" si="65">S23*0.02*0.15</f>
        <v>3.8741477760000009E-3</v>
      </c>
      <c r="V23" s="11">
        <f t="shared" si="65"/>
        <v>5.6426127558850082E-3</v>
      </c>
      <c r="X23" s="13">
        <v>23.2</v>
      </c>
      <c r="Y23" s="13">
        <f t="shared" si="8"/>
        <v>8.0860608000000003</v>
      </c>
      <c r="Z23" s="13">
        <f t="shared" si="9"/>
        <v>19.027184276779998</v>
      </c>
      <c r="AA23" s="13">
        <v>22</v>
      </c>
      <c r="AB23" s="13">
        <f t="shared" si="53"/>
        <v>12.239999999999998</v>
      </c>
      <c r="AC23" s="13">
        <f t="shared" si="10"/>
        <v>6.7071842767799978</v>
      </c>
      <c r="AD23" s="13">
        <f t="shared" si="11"/>
        <v>0.18057629359199875</v>
      </c>
      <c r="AE23" s="13">
        <f t="shared" si="12"/>
        <v>5.417288807759963E-4</v>
      </c>
      <c r="AF23" s="14">
        <f t="shared" si="13"/>
        <v>0.73</v>
      </c>
      <c r="AG23" s="14">
        <f t="shared" si="14"/>
        <v>0.3115459572575045</v>
      </c>
      <c r="AH23" s="13">
        <f t="shared" si="15"/>
        <v>9.3463787177251354E-4</v>
      </c>
      <c r="AJ23" s="15">
        <v>22.5</v>
      </c>
      <c r="AK23" s="15">
        <f t="shared" si="16"/>
        <v>7.7182500000000003</v>
      </c>
      <c r="AL23" s="15">
        <f t="shared" si="17"/>
        <v>15.972815723220002</v>
      </c>
      <c r="AM23" s="15">
        <f t="shared" si="18"/>
        <v>6.5271842767799981</v>
      </c>
      <c r="AN23" s="15">
        <f t="shared" si="19"/>
        <v>0.10306030948024768</v>
      </c>
      <c r="AO23" s="15">
        <f t="shared" si="20"/>
        <v>3.0918092844074301E-4</v>
      </c>
      <c r="AP23" s="16">
        <v>0.73</v>
      </c>
      <c r="AQ23" s="16">
        <f t="shared" si="21"/>
        <v>0.21228498221934383</v>
      </c>
      <c r="AR23" s="15">
        <f t="shared" si="22"/>
        <v>6.3685494665803144E-4</v>
      </c>
    </row>
    <row r="24" spans="7:44">
      <c r="G24" s="9">
        <v>23</v>
      </c>
      <c r="H24" s="9">
        <v>8.25</v>
      </c>
      <c r="I24" s="10">
        <f t="shared" si="0"/>
        <v>0.75</v>
      </c>
      <c r="J24" s="10">
        <f t="shared" si="1"/>
        <v>0.85274249999999996</v>
      </c>
      <c r="K24" s="10">
        <f t="shared" si="2"/>
        <v>1.2959396065038959</v>
      </c>
      <c r="L24" s="10">
        <f t="shared" ref="L24:M24" si="66">J24*0.02*0.15</f>
        <v>2.5582274999999999E-3</v>
      </c>
      <c r="M24" s="9">
        <f t="shared" si="66"/>
        <v>3.887818819511688E-3</v>
      </c>
      <c r="P24" s="11">
        <v>23</v>
      </c>
      <c r="Q24" s="11">
        <v>9.2899999999999991</v>
      </c>
      <c r="R24" s="12">
        <f t="shared" si="4"/>
        <v>0.75</v>
      </c>
      <c r="S24" s="12">
        <f t="shared" si="5"/>
        <v>1.3136879719999999</v>
      </c>
      <c r="T24" s="12">
        <f t="shared" si="6"/>
        <v>1.9133582239636038</v>
      </c>
      <c r="U24" s="11">
        <f t="shared" ref="U24:V24" si="67">S24*0.02*0.15</f>
        <v>3.9410639159999997E-3</v>
      </c>
      <c r="V24" s="11">
        <f t="shared" si="67"/>
        <v>5.7400746718908116E-3</v>
      </c>
      <c r="X24" s="13">
        <v>24</v>
      </c>
      <c r="Y24" s="13">
        <f t="shared" si="8"/>
        <v>8.509920000000001</v>
      </c>
      <c r="Z24" s="13">
        <f t="shared" si="9"/>
        <v>19.827184276779999</v>
      </c>
      <c r="AA24" s="13">
        <v>23</v>
      </c>
      <c r="AB24" s="13">
        <f t="shared" si="53"/>
        <v>13.04</v>
      </c>
      <c r="AC24" s="13">
        <f t="shared" si="10"/>
        <v>6.5421842767799987</v>
      </c>
      <c r="AD24" s="13">
        <f t="shared" si="11"/>
        <v>0.10951274782289394</v>
      </c>
      <c r="AE24" s="13">
        <f t="shared" si="12"/>
        <v>3.2853824346868187E-4</v>
      </c>
      <c r="AF24" s="14">
        <f t="shared" si="13"/>
        <v>0.75</v>
      </c>
      <c r="AG24" s="14">
        <f t="shared" si="14"/>
        <v>0.18894093556638905</v>
      </c>
      <c r="AH24" s="13">
        <f t="shared" si="15"/>
        <v>5.6682280669916713E-4</v>
      </c>
      <c r="AJ24" s="15">
        <v>22.8</v>
      </c>
      <c r="AK24" s="15">
        <f t="shared" si="16"/>
        <v>7.8755327999999993</v>
      </c>
      <c r="AL24" s="15">
        <f t="shared" si="17"/>
        <v>15.932815723220003</v>
      </c>
      <c r="AM24" s="15">
        <f t="shared" si="18"/>
        <v>6.867184276779998</v>
      </c>
      <c r="AN24" s="15">
        <f t="shared" si="19"/>
        <v>0.2496382385802221</v>
      </c>
      <c r="AO24" s="15">
        <f t="shared" si="20"/>
        <v>7.4891471574066633E-4</v>
      </c>
      <c r="AP24" s="16">
        <v>0.75</v>
      </c>
      <c r="AQ24" s="16">
        <f t="shared" si="21"/>
        <v>0.51420813022522094</v>
      </c>
      <c r="AR24" s="15">
        <f t="shared" si="22"/>
        <v>1.5426243906756626E-3</v>
      </c>
    </row>
    <row r="25" spans="7:44">
      <c r="G25" s="9">
        <v>24</v>
      </c>
      <c r="H25" s="9">
        <v>7.91</v>
      </c>
      <c r="I25" s="10">
        <f t="shared" si="0"/>
        <v>0.77</v>
      </c>
      <c r="J25" s="10">
        <f t="shared" si="1"/>
        <v>0.70341885200000032</v>
      </c>
      <c r="K25" s="10">
        <f t="shared" si="2"/>
        <v>1.0690077605705153</v>
      </c>
      <c r="L25" s="10">
        <f t="shared" ref="L25:M25" si="68">J25*0.02*0.15</f>
        <v>2.1102565560000008E-3</v>
      </c>
      <c r="M25" s="9">
        <f t="shared" si="68"/>
        <v>3.2070232817115458E-3</v>
      </c>
      <c r="P25" s="11">
        <v>24</v>
      </c>
      <c r="Q25" s="11">
        <v>9.26</v>
      </c>
      <c r="R25" s="12">
        <f t="shared" si="4"/>
        <v>0.77</v>
      </c>
      <c r="S25" s="12">
        <f t="shared" si="5"/>
        <v>1.3003029920000002</v>
      </c>
      <c r="T25" s="12">
        <f t="shared" si="6"/>
        <v>1.8938632890121951</v>
      </c>
      <c r="U25" s="11">
        <f t="shared" ref="U25:V25" si="69">S25*0.02*0.15</f>
        <v>3.9009089760000007E-3</v>
      </c>
      <c r="V25" s="11">
        <f t="shared" si="69"/>
        <v>5.6815898670365857E-3</v>
      </c>
      <c r="X25" s="13">
        <v>24.8</v>
      </c>
      <c r="Y25" s="13">
        <f t="shared" si="8"/>
        <v>8.9375168000000009</v>
      </c>
      <c r="Z25" s="13">
        <f t="shared" si="9"/>
        <v>20.62718427678</v>
      </c>
      <c r="AA25" s="13">
        <v>24</v>
      </c>
      <c r="AB25" s="13">
        <f t="shared" si="53"/>
        <v>13.84</v>
      </c>
      <c r="AC25" s="13">
        <f t="shared" si="10"/>
        <v>6.3771842767799995</v>
      </c>
      <c r="AD25" s="13">
        <f t="shared" si="11"/>
        <v>3.8608196053789165E-2</v>
      </c>
      <c r="AE25" s="13">
        <f t="shared" si="12"/>
        <v>1.1582458816136749E-4</v>
      </c>
      <c r="AF25" s="14">
        <f t="shared" si="13"/>
        <v>0.77</v>
      </c>
      <c r="AG25" s="14">
        <f t="shared" si="14"/>
        <v>6.6610224178929089E-2</v>
      </c>
      <c r="AH25" s="13">
        <f t="shared" si="15"/>
        <v>1.9983067253678726E-4</v>
      </c>
      <c r="AJ25" s="15">
        <v>22.6</v>
      </c>
      <c r="AK25" s="15">
        <f t="shared" si="16"/>
        <v>7.7706192000000014</v>
      </c>
      <c r="AL25" s="15">
        <f t="shared" si="17"/>
        <v>15.89281572322</v>
      </c>
      <c r="AM25" s="15">
        <f t="shared" si="18"/>
        <v>6.7071842767800014</v>
      </c>
      <c r="AN25" s="15">
        <f t="shared" si="19"/>
        <v>0.18057629359200023</v>
      </c>
      <c r="AO25" s="15">
        <f t="shared" si="20"/>
        <v>5.4172888077600064E-4</v>
      </c>
      <c r="AP25" s="16">
        <v>0.77</v>
      </c>
      <c r="AQ25" s="16">
        <f t="shared" si="21"/>
        <v>0.37195342676279974</v>
      </c>
      <c r="AR25" s="15">
        <f t="shared" si="22"/>
        <v>1.1158602802883992E-3</v>
      </c>
    </row>
    <row r="26" spans="7:44">
      <c r="G26" s="9">
        <v>25</v>
      </c>
      <c r="H26" s="9">
        <v>7.84</v>
      </c>
      <c r="I26" s="10">
        <f t="shared" si="0"/>
        <v>0.79</v>
      </c>
      <c r="J26" s="10">
        <f t="shared" si="1"/>
        <v>0.67275955199999993</v>
      </c>
      <c r="K26" s="10">
        <f t="shared" si="2"/>
        <v>1.0224138577479336</v>
      </c>
      <c r="L26" s="10">
        <f t="shared" ref="L26:M26" si="70">J26*0.02*0.15</f>
        <v>2.0182786559999996E-3</v>
      </c>
      <c r="M26" s="9">
        <f t="shared" si="70"/>
        <v>3.0672415732438006E-3</v>
      </c>
      <c r="S26" s="2"/>
      <c r="X26" s="13">
        <v>25.7</v>
      </c>
      <c r="Y26" s="13">
        <f t="shared" si="8"/>
        <v>9.4230308000000012</v>
      </c>
      <c r="Z26" s="13">
        <f t="shared" si="9"/>
        <v>21.527184276779998</v>
      </c>
      <c r="AA26" s="13">
        <v>25</v>
      </c>
      <c r="AB26" s="13">
        <f t="shared" si="53"/>
        <v>14.739999999999998</v>
      </c>
      <c r="AC26" s="13">
        <f t="shared" si="10"/>
        <v>6.3121842767799983</v>
      </c>
      <c r="AD26" s="13">
        <f t="shared" si="11"/>
        <v>1.0719753902323034E-2</v>
      </c>
      <c r="AE26" s="13">
        <f t="shared" si="12"/>
        <v>3.2159261706969099E-5</v>
      </c>
      <c r="AF26" s="14">
        <f t="shared" si="13"/>
        <v>0.79</v>
      </c>
      <c r="AG26" s="14">
        <f t="shared" si="14"/>
        <v>1.8494653559619188E-2</v>
      </c>
      <c r="AH26" s="13">
        <f t="shared" si="15"/>
        <v>5.5483960678857561E-5</v>
      </c>
      <c r="AJ26" s="15">
        <v>22.6</v>
      </c>
      <c r="AK26" s="15">
        <f t="shared" si="16"/>
        <v>7.7706192000000014</v>
      </c>
      <c r="AL26" s="15">
        <f t="shared" si="17"/>
        <v>15.852815723220001</v>
      </c>
      <c r="AM26" s="15">
        <f t="shared" si="18"/>
        <v>6.7471842767800005</v>
      </c>
      <c r="AN26" s="15">
        <f t="shared" si="19"/>
        <v>0.1978277638390557</v>
      </c>
      <c r="AO26" s="15">
        <f t="shared" si="20"/>
        <v>5.9348329151716708E-4</v>
      </c>
      <c r="AP26" s="16">
        <v>0.79</v>
      </c>
      <c r="AQ26" s="16">
        <f t="shared" si="21"/>
        <v>0.40748823228708941</v>
      </c>
      <c r="AR26" s="15">
        <f t="shared" si="22"/>
        <v>1.2224646968612683E-3</v>
      </c>
    </row>
    <row r="27" spans="7:44">
      <c r="T27" s="2"/>
      <c r="U27" s="2" t="s">
        <v>32</v>
      </c>
      <c r="V27" s="2">
        <f>SUM(V2:V25)</f>
        <v>0.74999999993008926</v>
      </c>
      <c r="X27" s="13">
        <v>27.4</v>
      </c>
      <c r="Y27" s="13">
        <f t="shared" si="8"/>
        <v>10.3530192</v>
      </c>
      <c r="Z27" s="13">
        <f t="shared" si="9"/>
        <v>23.227184276779997</v>
      </c>
      <c r="AA27" s="13">
        <v>26</v>
      </c>
      <c r="AB27" s="13">
        <f t="shared" si="53"/>
        <v>16.439999999999998</v>
      </c>
      <c r="AC27" s="13">
        <f t="shared" si="10"/>
        <v>7.0471842767799977</v>
      </c>
      <c r="AD27" s="13"/>
      <c r="AE27" s="13"/>
      <c r="AF27" s="14"/>
      <c r="AG27" s="14"/>
      <c r="AH27" s="13"/>
    </row>
    <row r="28" spans="7:44">
      <c r="L28" s="2" t="s">
        <v>33</v>
      </c>
      <c r="M28" s="18">
        <f>SUM(L2:L26)</f>
        <v>0.4935082404840001</v>
      </c>
      <c r="T28" s="2"/>
      <c r="U28" s="2" t="s">
        <v>34</v>
      </c>
      <c r="V28" s="2">
        <v>0.75</v>
      </c>
      <c r="X28" s="13">
        <v>27.7</v>
      </c>
      <c r="Y28" s="13">
        <f t="shared" si="8"/>
        <v>10.518886799999999</v>
      </c>
      <c r="Z28" s="13">
        <f t="shared" si="9"/>
        <v>23.527184276779998</v>
      </c>
      <c r="AA28" s="13">
        <v>27</v>
      </c>
      <c r="AB28" s="13">
        <f t="shared" si="53"/>
        <v>16.739999999999998</v>
      </c>
      <c r="AC28" s="13">
        <f t="shared" si="10"/>
        <v>6.3821842767799986</v>
      </c>
      <c r="AD28" s="13"/>
      <c r="AE28" s="13"/>
      <c r="AF28" s="14"/>
      <c r="AG28" s="14"/>
      <c r="AH28" s="13"/>
      <c r="AQ28" s="2" t="s">
        <v>35</v>
      </c>
      <c r="AR28" s="2">
        <f>SUM(AO2:AO26)</f>
        <v>0.3641106935690831</v>
      </c>
    </row>
    <row r="29" spans="7:44">
      <c r="K29" s="2"/>
      <c r="L29" s="2" t="s">
        <v>36</v>
      </c>
      <c r="M29" s="2">
        <f>SUM(M2:M26)</f>
        <v>0.74999999997568423</v>
      </c>
      <c r="U29" s="2" t="s">
        <v>37</v>
      </c>
      <c r="V29" s="2">
        <f>SUM(U2:U25)</f>
        <v>0.51494067685200018</v>
      </c>
      <c r="X29" s="13">
        <v>29</v>
      </c>
      <c r="Y29" s="13">
        <f t="shared" si="8"/>
        <v>11.24372</v>
      </c>
      <c r="Z29" s="13">
        <f t="shared" si="9"/>
        <v>24.827184276779999</v>
      </c>
      <c r="AA29" s="13">
        <v>28</v>
      </c>
      <c r="AB29" s="13">
        <f t="shared" si="53"/>
        <v>18.04</v>
      </c>
      <c r="AC29" s="13">
        <f t="shared" si="10"/>
        <v>6.7171842767799994</v>
      </c>
      <c r="AD29" s="13"/>
      <c r="AE29" s="13"/>
      <c r="AF29" s="14"/>
      <c r="AG29" s="14"/>
      <c r="AH29" s="13"/>
      <c r="AQ29" s="2" t="s">
        <v>38</v>
      </c>
      <c r="AR29" s="2">
        <f>SUM(AR2:AR26)</f>
        <v>0.75</v>
      </c>
    </row>
    <row r="30" spans="7:44">
      <c r="K30" s="2"/>
      <c r="L30" s="2" t="s">
        <v>39</v>
      </c>
      <c r="M30" s="2">
        <f>100*0.0075</f>
        <v>0.75</v>
      </c>
      <c r="X30" s="13">
        <v>30.2</v>
      </c>
      <c r="Y30" s="13">
        <f t="shared" si="8"/>
        <v>11.921556799999999</v>
      </c>
      <c r="Z30" s="13">
        <f t="shared" si="9"/>
        <v>26.027184276779998</v>
      </c>
      <c r="AA30" s="13">
        <v>29</v>
      </c>
      <c r="AB30" s="13">
        <f t="shared" si="53"/>
        <v>19.239999999999998</v>
      </c>
      <c r="AC30" s="13">
        <f t="shared" si="10"/>
        <v>6.9521842767799988</v>
      </c>
      <c r="AD30" s="13"/>
      <c r="AE30" s="13"/>
      <c r="AF30" s="14"/>
      <c r="AG30" s="14"/>
      <c r="AH30" s="13"/>
      <c r="AQ30" s="2" t="s">
        <v>39</v>
      </c>
      <c r="AR30" s="2">
        <v>0.75</v>
      </c>
    </row>
    <row r="31" spans="7:44">
      <c r="X31" s="13">
        <v>31.5</v>
      </c>
      <c r="Y31" s="13">
        <f t="shared" si="8"/>
        <v>12.665369999999999</v>
      </c>
      <c r="Z31" s="13">
        <f t="shared" si="9"/>
        <v>27.327184276779999</v>
      </c>
      <c r="AA31" s="13">
        <v>30</v>
      </c>
      <c r="AB31" s="13">
        <f t="shared" si="53"/>
        <v>20.54</v>
      </c>
      <c r="AC31" s="13">
        <f t="shared" si="10"/>
        <v>7.2871842767799997</v>
      </c>
      <c r="AD31" s="13"/>
      <c r="AE31" s="13"/>
      <c r="AF31" s="14"/>
      <c r="AG31" s="14"/>
      <c r="AH31" s="13"/>
    </row>
    <row r="32" spans="7:44">
      <c r="X32" s="13">
        <v>32.1</v>
      </c>
      <c r="Y32" s="13">
        <f t="shared" si="8"/>
        <v>13.011997200000001</v>
      </c>
      <c r="Z32" s="13">
        <f t="shared" si="9"/>
        <v>27.92718427678</v>
      </c>
      <c r="AA32" s="13">
        <v>31</v>
      </c>
      <c r="AB32" s="13">
        <f t="shared" si="53"/>
        <v>21.14</v>
      </c>
      <c r="AC32" s="13">
        <f t="shared" si="10"/>
        <v>6.9221842767800013</v>
      </c>
      <c r="AD32" s="13"/>
      <c r="AE32" s="13"/>
      <c r="AF32" s="14"/>
      <c r="AG32" s="14"/>
      <c r="AH32" s="13"/>
    </row>
    <row r="33" spans="12:34">
      <c r="AD33" s="2" t="s">
        <v>35</v>
      </c>
      <c r="AE33" s="2">
        <f>SUM(AE2:AE32)</f>
        <v>0.43471024752235576</v>
      </c>
      <c r="AG33" s="19"/>
      <c r="AH33" s="19"/>
    </row>
    <row r="34" spans="12:34">
      <c r="AD34" s="2" t="s">
        <v>38</v>
      </c>
      <c r="AE34" s="2">
        <f>SUM(AH2:AH26)</f>
        <v>0.74999999999999989</v>
      </c>
      <c r="AG34" s="19"/>
      <c r="AH34" s="19"/>
    </row>
    <row r="35" spans="12:34">
      <c r="AD35" s="2" t="s">
        <v>40</v>
      </c>
      <c r="AE35" s="2">
        <v>0.75</v>
      </c>
      <c r="AG35" s="19"/>
      <c r="AH35" s="19"/>
    </row>
    <row r="36" spans="12:34">
      <c r="L36" s="2" t="s">
        <v>41</v>
      </c>
    </row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23DA6764E1144FBEB11EB406CA3C50" ma:contentTypeVersion="3" ma:contentTypeDescription="Crée un document." ma:contentTypeScope="" ma:versionID="a2fca39c9e63419e5b02572445b614b2">
  <xsd:schema xmlns:xsd="http://www.w3.org/2001/XMLSchema" xmlns:xs="http://www.w3.org/2001/XMLSchema" xmlns:p="http://schemas.microsoft.com/office/2006/metadata/properties" xmlns:ns2="d63db7f9-25c4-47a1-8bb2-882d8ff08dfe" targetNamespace="http://schemas.microsoft.com/office/2006/metadata/properties" ma:root="true" ma:fieldsID="4f87dd0863fb4a1a34e480a746fa1806" ns2:_="">
    <xsd:import namespace="d63db7f9-25c4-47a1-8bb2-882d8ff08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db7f9-25c4-47a1-8bb2-882d8ff08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902562-D970-443A-993D-9286C75CF6A9}"/>
</file>

<file path=customXml/itemProps2.xml><?xml version="1.0" encoding="utf-8"?>
<ds:datastoreItem xmlns:ds="http://schemas.openxmlformats.org/officeDocument/2006/customXml" ds:itemID="{E8284DB9-46B4-4BE7-8097-AA26FE2CB8F1}"/>
</file>

<file path=customXml/itemProps3.xml><?xml version="1.0" encoding="utf-8"?>
<ds:datastoreItem xmlns:ds="http://schemas.openxmlformats.org/officeDocument/2006/customXml" ds:itemID="{BA06E426-798F-4FFF-83B5-BC2826F087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Aymen Awainia (Student at CentraleSupelec)</cp:lastModifiedBy>
  <cp:revision/>
  <dcterms:created xsi:type="dcterms:W3CDTF">2025-06-24T14:12:52Z</dcterms:created>
  <dcterms:modified xsi:type="dcterms:W3CDTF">2025-06-24T22:17:39Z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0x010100E923DA6764E1144FBEB11EB406CA3C50</vt:lpwstr>
  </property>
</Properties>
</file>