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2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drawings/drawing3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drawings/drawing4.xml" ContentType="application/vnd.openxmlformats-officedocument.drawing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Ayman_APP\Fortran\DOC_Cycle2Py\Input_interface\"/>
    </mc:Choice>
  </mc:AlternateContent>
  <bookViews>
    <workbookView xWindow="0" yWindow="0" windowWidth="2160" windowHeight="0"/>
  </bookViews>
  <sheets>
    <sheet name="Cycle_01" sheetId="2" r:id="rId1"/>
    <sheet name="Sheet1" sheetId="10" r:id="rId2"/>
    <sheet name="Err_Cycle_02_04" sheetId="5" r:id="rId3"/>
    <sheet name="Err_Cycle_03" sheetId="7" r:id="rId4"/>
    <sheet name="Err_Cycle_04" sheetId="8" r:id="rId5"/>
    <sheet name="DataOnly" sheetId="4" r:id="rId6"/>
    <sheet name="original" sheetId="1" r:id="rId7"/>
    <sheet name="original2" sheetId="9" r:id="rId8"/>
    <sheet name="cmp" sheetId="11" r:id="rId9"/>
  </sheets>
  <definedNames>
    <definedName name="_xlnm._FilterDatabase" localSheetId="0" hidden="1">Cycle_01!$A$1:$G$108</definedName>
    <definedName name="_xlnm._FilterDatabase" localSheetId="2" hidden="1">Err_Cycle_02_04!$A$1:$G$69</definedName>
    <definedName name="_xlnm._FilterDatabase" localSheetId="3" hidden="1">Err_Cycle_03!$A$1:$G$93</definedName>
    <definedName name="_xlnm._FilterDatabase" localSheetId="4" hidden="1">Err_Cycle_04!$A$1:$G$63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3" i="2" l="1"/>
  <c r="H83" i="2" l="1"/>
  <c r="E83" i="2" s="1"/>
  <c r="H82" i="2"/>
  <c r="E82" i="2" s="1"/>
  <c r="A20" i="2"/>
  <c r="E24" i="2"/>
  <c r="E23" i="2"/>
  <c r="O3" i="10" l="1"/>
  <c r="Q3" i="10" s="1"/>
  <c r="O4" i="10"/>
  <c r="Q4" i="10" s="1"/>
  <c r="O5" i="10"/>
  <c r="Q5" i="10" s="1"/>
  <c r="O6" i="10"/>
  <c r="Q6" i="10" s="1"/>
  <c r="O7" i="10"/>
  <c r="Q7" i="10" s="1"/>
  <c r="O8" i="10"/>
  <c r="Q8" i="10" s="1"/>
  <c r="O9" i="10"/>
  <c r="Q9" i="10" s="1"/>
  <c r="O10" i="10"/>
  <c r="Q10" i="10" s="1"/>
  <c r="O11" i="10"/>
  <c r="Q11" i="10" s="1"/>
  <c r="O12" i="10"/>
  <c r="Q12" i="10" s="1"/>
  <c r="O13" i="10"/>
  <c r="Q13" i="10" s="1"/>
  <c r="O14" i="10"/>
  <c r="Q14" i="10" s="1"/>
  <c r="O15" i="10"/>
  <c r="Q15" i="10" s="1"/>
  <c r="O16" i="10"/>
  <c r="Q16" i="10" s="1"/>
  <c r="O17" i="10"/>
  <c r="Q17" i="10" s="1"/>
  <c r="R17" i="10" s="1"/>
  <c r="O18" i="10"/>
  <c r="Q18" i="10" s="1"/>
  <c r="O19" i="10"/>
  <c r="Q19" i="10" s="1"/>
  <c r="O20" i="10"/>
  <c r="Q20" i="10" s="1"/>
  <c r="O21" i="10"/>
  <c r="Q21" i="10" s="1"/>
  <c r="O22" i="10"/>
  <c r="Q22" i="10" s="1"/>
  <c r="O23" i="10"/>
  <c r="Q23" i="10" s="1"/>
  <c r="O24" i="10"/>
  <c r="Q24" i="10" s="1"/>
  <c r="R24" i="10" s="1"/>
  <c r="O25" i="10"/>
  <c r="Q25" i="10" s="1"/>
  <c r="R25" i="10" s="1"/>
  <c r="O26" i="10"/>
  <c r="Q26" i="10" s="1"/>
  <c r="R26" i="10" s="1"/>
  <c r="O27" i="10"/>
  <c r="Q27" i="10" s="1"/>
  <c r="R27" i="10" s="1"/>
  <c r="O28" i="10"/>
  <c r="Q28" i="10" s="1"/>
  <c r="R28" i="10" s="1"/>
  <c r="O29" i="10"/>
  <c r="Q29" i="10" s="1"/>
  <c r="R29" i="10" s="1"/>
  <c r="O30" i="10"/>
  <c r="Q30" i="10" s="1"/>
  <c r="R30" i="10" s="1"/>
  <c r="O31" i="10"/>
  <c r="Q31" i="10" s="1"/>
  <c r="R31" i="10" s="1"/>
  <c r="O32" i="10"/>
  <c r="Q32" i="10" s="1"/>
  <c r="R32" i="10" s="1"/>
  <c r="O33" i="10"/>
  <c r="Q33" i="10" s="1"/>
  <c r="R33" i="10" s="1"/>
  <c r="O34" i="10"/>
  <c r="Q34" i="10" s="1"/>
  <c r="R34" i="10" s="1"/>
  <c r="O35" i="10"/>
  <c r="Q35" i="10" s="1"/>
  <c r="R35" i="10" s="1"/>
  <c r="O36" i="10"/>
  <c r="Q36" i="10" s="1"/>
  <c r="R36" i="10" s="1"/>
  <c r="O37" i="10"/>
  <c r="Q37" i="10" s="1"/>
  <c r="R37" i="10" s="1"/>
  <c r="O38" i="10"/>
  <c r="Q38" i="10" s="1"/>
  <c r="R38" i="10" s="1"/>
  <c r="O39" i="10"/>
  <c r="Q39" i="10" s="1"/>
  <c r="R39" i="10" s="1"/>
  <c r="O40" i="10"/>
  <c r="Q40" i="10" s="1"/>
  <c r="R40" i="10" s="1"/>
  <c r="O41" i="10"/>
  <c r="Q41" i="10" s="1"/>
  <c r="R41" i="10" s="1"/>
  <c r="O42" i="10"/>
  <c r="Q42" i="10" s="1"/>
  <c r="R42" i="10" s="1"/>
  <c r="O43" i="10"/>
  <c r="Q43" i="10" s="1"/>
  <c r="R43" i="10" s="1"/>
  <c r="O44" i="10"/>
  <c r="Q44" i="10" s="1"/>
  <c r="R44" i="10" s="1"/>
  <c r="O45" i="10"/>
  <c r="Q45" i="10" s="1"/>
  <c r="R45" i="10" s="1"/>
  <c r="O46" i="10"/>
  <c r="Q46" i="10" s="1"/>
  <c r="R46" i="10" s="1"/>
  <c r="O47" i="10"/>
  <c r="Q47" i="10" s="1"/>
  <c r="R47" i="10" s="1"/>
  <c r="O48" i="10"/>
  <c r="Q48" i="10" s="1"/>
  <c r="R48" i="10" s="1"/>
  <c r="O49" i="10"/>
  <c r="Q49" i="10" s="1"/>
  <c r="R49" i="10" s="1"/>
  <c r="O50" i="10"/>
  <c r="Q50" i="10" s="1"/>
  <c r="R50" i="10" s="1"/>
  <c r="O51" i="10"/>
  <c r="Q51" i="10" s="1"/>
  <c r="R51" i="10" s="1"/>
  <c r="O52" i="10"/>
  <c r="Q52" i="10" s="1"/>
  <c r="R52" i="10" s="1"/>
  <c r="O53" i="10"/>
  <c r="Q53" i="10" s="1"/>
  <c r="R53" i="10" s="1"/>
  <c r="O54" i="10"/>
  <c r="Q54" i="10" s="1"/>
  <c r="R54" i="10" s="1"/>
  <c r="O55" i="10"/>
  <c r="Q55" i="10" s="1"/>
  <c r="R55" i="10" s="1"/>
  <c r="O56" i="10"/>
  <c r="Q56" i="10" s="1"/>
  <c r="R56" i="10" s="1"/>
  <c r="O57" i="10"/>
  <c r="Q57" i="10" s="1"/>
  <c r="R57" i="10" s="1"/>
  <c r="O58" i="10"/>
  <c r="Q58" i="10" s="1"/>
  <c r="R58" i="10" s="1"/>
  <c r="O59" i="10"/>
  <c r="Q59" i="10" s="1"/>
  <c r="R59" i="10" s="1"/>
  <c r="O60" i="10"/>
  <c r="Q60" i="10" s="1"/>
  <c r="R60" i="10" s="1"/>
  <c r="O61" i="10"/>
  <c r="Q61" i="10" s="1"/>
  <c r="R61" i="10" s="1"/>
  <c r="O62" i="10"/>
  <c r="Q62" i="10" s="1"/>
  <c r="O63" i="10"/>
  <c r="Q63" i="10" s="1"/>
  <c r="O64" i="10"/>
  <c r="Q64" i="10" s="1"/>
  <c r="O65" i="10"/>
  <c r="Q65" i="10" s="1"/>
  <c r="O66" i="10"/>
  <c r="Q66" i="10" s="1"/>
  <c r="O67" i="10"/>
  <c r="Q67" i="10" s="1"/>
  <c r="O68" i="10"/>
  <c r="Q68" i="10" s="1"/>
  <c r="O69" i="10"/>
  <c r="Q69" i="10" s="1"/>
  <c r="O70" i="10"/>
  <c r="Q70" i="10" s="1"/>
  <c r="O71" i="10"/>
  <c r="Q71" i="10" s="1"/>
  <c r="O72" i="10"/>
  <c r="Q72" i="10" s="1"/>
  <c r="O73" i="10"/>
  <c r="Q73" i="10" s="1"/>
  <c r="O74" i="10"/>
  <c r="Q74" i="10" s="1"/>
  <c r="O75" i="10"/>
  <c r="Q75" i="10" s="1"/>
  <c r="O76" i="10"/>
  <c r="Q76" i="10" s="1"/>
  <c r="O77" i="10"/>
  <c r="Q77" i="10" s="1"/>
  <c r="O78" i="10"/>
  <c r="Q78" i="10" s="1"/>
  <c r="O79" i="10"/>
  <c r="Q79" i="10" s="1"/>
  <c r="O80" i="10"/>
  <c r="Q80" i="10" s="1"/>
  <c r="O81" i="10"/>
  <c r="Q81" i="10" s="1"/>
  <c r="O82" i="10"/>
  <c r="Q82" i="10" s="1"/>
  <c r="O83" i="10"/>
  <c r="Q83" i="10" s="1"/>
  <c r="O84" i="10"/>
  <c r="Q84" i="10" s="1"/>
  <c r="O85" i="10"/>
  <c r="Q85" i="10" s="1"/>
  <c r="O86" i="10"/>
  <c r="Q86" i="10" s="1"/>
  <c r="O87" i="10"/>
  <c r="Q87" i="10" s="1"/>
  <c r="O88" i="10"/>
  <c r="Q88" i="10" s="1"/>
  <c r="O89" i="10"/>
  <c r="Q89" i="10" s="1"/>
  <c r="O90" i="10"/>
  <c r="Q90" i="10" s="1"/>
  <c r="O91" i="10"/>
  <c r="Q91" i="10" s="1"/>
  <c r="O92" i="10"/>
  <c r="Q92" i="10" s="1"/>
  <c r="O93" i="10"/>
  <c r="Q93" i="10" s="1"/>
  <c r="O94" i="10"/>
  <c r="Q94" i="10" s="1"/>
  <c r="O95" i="10"/>
  <c r="Q95" i="10" s="1"/>
  <c r="O96" i="10"/>
  <c r="Q96" i="10" s="1"/>
  <c r="O97" i="10"/>
  <c r="Q97" i="10" s="1"/>
  <c r="O98" i="10"/>
  <c r="Q98" i="10" s="1"/>
  <c r="O99" i="10"/>
  <c r="Q99" i="10" s="1"/>
  <c r="O2" i="10"/>
  <c r="P2" i="10" s="1"/>
  <c r="P3" i="10" s="1"/>
  <c r="P4" i="10" s="1"/>
  <c r="E5" i="2"/>
  <c r="H6" i="10"/>
  <c r="H8" i="10"/>
  <c r="H9" i="10"/>
  <c r="H12" i="10"/>
  <c r="H14" i="10"/>
  <c r="H15" i="10"/>
  <c r="H16" i="10"/>
  <c r="H17" i="10"/>
  <c r="H18" i="10"/>
  <c r="H19" i="10"/>
  <c r="H20" i="10"/>
  <c r="H21" i="10"/>
  <c r="H22" i="10"/>
  <c r="H23" i="10"/>
  <c r="H25" i="10"/>
  <c r="H26" i="10"/>
  <c r="H27" i="10"/>
  <c r="H28" i="10"/>
  <c r="H29" i="10"/>
  <c r="H30" i="10"/>
  <c r="H31" i="10"/>
  <c r="H32" i="10"/>
  <c r="H33" i="10"/>
  <c r="H34" i="10"/>
  <c r="J34" i="10" s="1"/>
  <c r="H35" i="10"/>
  <c r="J35" i="10" s="1"/>
  <c r="H36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5" i="10"/>
  <c r="F6" i="10"/>
  <c r="G6" i="10" s="1"/>
  <c r="F7" i="10"/>
  <c r="F8" i="10"/>
  <c r="G8" i="10" s="1"/>
  <c r="F9" i="10"/>
  <c r="G9" i="10" s="1"/>
  <c r="F10" i="10"/>
  <c r="F11" i="10"/>
  <c r="F12" i="10"/>
  <c r="G12" i="10" s="1"/>
  <c r="F13" i="10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20" i="10"/>
  <c r="G20" i="10" s="1"/>
  <c r="F21" i="10"/>
  <c r="G21" i="10" s="1"/>
  <c r="F22" i="10"/>
  <c r="G22" i="10" s="1"/>
  <c r="F23" i="10"/>
  <c r="G23" i="10" s="1"/>
  <c r="F24" i="10"/>
  <c r="F25" i="10"/>
  <c r="G25" i="10" s="1"/>
  <c r="F26" i="10"/>
  <c r="G26" i="10" s="1"/>
  <c r="F27" i="10"/>
  <c r="G27" i="10" s="1"/>
  <c r="F28" i="10"/>
  <c r="G28" i="10" s="1"/>
  <c r="F29" i="10"/>
  <c r="G29" i="10" s="1"/>
  <c r="F30" i="10"/>
  <c r="G30" i="10" s="1"/>
  <c r="F31" i="10"/>
  <c r="G31" i="10" s="1"/>
  <c r="F32" i="10"/>
  <c r="G32" i="10" s="1"/>
  <c r="F33" i="10"/>
  <c r="G33" i="10" s="1"/>
  <c r="F34" i="10"/>
  <c r="G34" i="10" s="1"/>
  <c r="F35" i="10"/>
  <c r="G35" i="10" s="1"/>
  <c r="F36" i="10"/>
  <c r="G36" i="10" s="1"/>
  <c r="F37" i="10"/>
  <c r="F38" i="10"/>
  <c r="G38" i="10" s="1"/>
  <c r="F39" i="10"/>
  <c r="G39" i="10" s="1"/>
  <c r="F40" i="10"/>
  <c r="G40" i="10" s="1"/>
  <c r="F41" i="10"/>
  <c r="G41" i="10" s="1"/>
  <c r="F42" i="10"/>
  <c r="G42" i="10" s="1"/>
  <c r="F43" i="10"/>
  <c r="G43" i="10" s="1"/>
  <c r="F44" i="10"/>
  <c r="G44" i="10" s="1"/>
  <c r="F45" i="10"/>
  <c r="G45" i="10" s="1"/>
  <c r="F46" i="10"/>
  <c r="G46" i="10" s="1"/>
  <c r="F47" i="10"/>
  <c r="G47" i="10" s="1"/>
  <c r="F48" i="10"/>
  <c r="G48" i="10" s="1"/>
  <c r="F49" i="10"/>
  <c r="G49" i="10" s="1"/>
  <c r="F50" i="10"/>
  <c r="G50" i="10" s="1"/>
  <c r="F51" i="10"/>
  <c r="G51" i="10" s="1"/>
  <c r="F52" i="10"/>
  <c r="G52" i="10" s="1"/>
  <c r="F53" i="10"/>
  <c r="F54" i="10"/>
  <c r="G54" i="10" s="1"/>
  <c r="F55" i="10"/>
  <c r="G55" i="10" s="1"/>
  <c r="F56" i="10"/>
  <c r="G56" i="10" s="1"/>
  <c r="F57" i="10"/>
  <c r="G57" i="10" s="1"/>
  <c r="F58" i="10"/>
  <c r="G58" i="10" s="1"/>
  <c r="F59" i="10"/>
  <c r="G59" i="10" s="1"/>
  <c r="F60" i="10"/>
  <c r="G60" i="10" s="1"/>
  <c r="F61" i="10"/>
  <c r="G61" i="10" s="1"/>
  <c r="F62" i="10"/>
  <c r="G62" i="10" s="1"/>
  <c r="F63" i="10"/>
  <c r="G63" i="10" s="1"/>
  <c r="F64" i="10"/>
  <c r="G64" i="10" s="1"/>
  <c r="F65" i="10"/>
  <c r="G65" i="10" s="1"/>
  <c r="F66" i="10"/>
  <c r="G66" i="10" s="1"/>
  <c r="F67" i="10"/>
  <c r="G67" i="10" s="1"/>
  <c r="F68" i="10"/>
  <c r="G68" i="10" s="1"/>
  <c r="F69" i="10"/>
  <c r="G69" i="10" s="1"/>
  <c r="F70" i="10"/>
  <c r="G70" i="10" s="1"/>
  <c r="F71" i="10"/>
  <c r="F72" i="10"/>
  <c r="F73" i="10"/>
  <c r="G73" i="10" s="1"/>
  <c r="F74" i="10"/>
  <c r="G74" i="10" s="1"/>
  <c r="F75" i="10"/>
  <c r="G75" i="10" s="1"/>
  <c r="F76" i="10"/>
  <c r="G76" i="10" s="1"/>
  <c r="F77" i="10"/>
  <c r="G77" i="10" s="1"/>
  <c r="F78" i="10"/>
  <c r="G78" i="10" s="1"/>
  <c r="F79" i="10"/>
  <c r="G79" i="10" s="1"/>
  <c r="F80" i="10"/>
  <c r="G80" i="10" s="1"/>
  <c r="F81" i="10"/>
  <c r="G81" i="10" s="1"/>
  <c r="F82" i="10"/>
  <c r="G82" i="10" s="1"/>
  <c r="F83" i="10"/>
  <c r="G83" i="10" s="1"/>
  <c r="F84" i="10"/>
  <c r="G84" i="10" s="1"/>
  <c r="F85" i="10"/>
  <c r="G85" i="10" s="1"/>
  <c r="F86" i="10"/>
  <c r="G86" i="10" s="1"/>
  <c r="F87" i="10"/>
  <c r="G87" i="10" s="1"/>
  <c r="F88" i="10"/>
  <c r="G88" i="10" s="1"/>
  <c r="F89" i="10"/>
  <c r="G89" i="10" s="1"/>
  <c r="F90" i="10"/>
  <c r="G90" i="10" s="1"/>
  <c r="F91" i="10"/>
  <c r="G91" i="10" s="1"/>
  <c r="F92" i="10"/>
  <c r="G92" i="10" s="1"/>
  <c r="F93" i="10"/>
  <c r="G93" i="10" s="1"/>
  <c r="F94" i="10"/>
  <c r="G94" i="10" s="1"/>
  <c r="F95" i="10"/>
  <c r="G95" i="10" s="1"/>
  <c r="F96" i="10"/>
  <c r="G96" i="10" s="1"/>
  <c r="F97" i="10"/>
  <c r="G97" i="10" s="1"/>
  <c r="F98" i="10"/>
  <c r="G98" i="10" s="1"/>
  <c r="F99" i="10"/>
  <c r="G99" i="10" s="1"/>
  <c r="F5" i="10"/>
  <c r="G5" i="10" s="1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5" i="10"/>
  <c r="I29" i="2"/>
  <c r="I30" i="2"/>
  <c r="I31" i="2"/>
  <c r="H22" i="2"/>
  <c r="P5" i="10" l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 s="1"/>
  <c r="P85" i="10" s="1"/>
  <c r="P86" i="10" s="1"/>
  <c r="P87" i="10" s="1"/>
  <c r="P88" i="10" s="1"/>
  <c r="P89" i="10" s="1"/>
  <c r="P90" i="10" s="1"/>
  <c r="P91" i="10" s="1"/>
  <c r="P92" i="10" s="1"/>
  <c r="P93" i="10" s="1"/>
  <c r="P94" i="10" s="1"/>
  <c r="P95" i="10" s="1"/>
  <c r="P96" i="10" s="1"/>
  <c r="P97" i="10" s="1"/>
  <c r="P98" i="10" s="1"/>
  <c r="P99" i="10" s="1"/>
  <c r="Q2" i="10"/>
  <c r="E16" i="8"/>
  <c r="E15" i="8"/>
  <c r="E17" i="7"/>
  <c r="E16" i="7"/>
  <c r="E49" i="7"/>
  <c r="E48" i="7"/>
  <c r="E17" i="5"/>
  <c r="E16" i="5"/>
  <c r="H27" i="2" l="1"/>
  <c r="H28" i="2"/>
  <c r="H29" i="2"/>
  <c r="E29" i="2" s="1"/>
  <c r="H30" i="2"/>
  <c r="E30" i="2" s="1"/>
  <c r="H31" i="2"/>
  <c r="E31" i="2" s="1"/>
  <c r="H26" i="2"/>
  <c r="A70" i="7"/>
  <c r="A84" i="7"/>
  <c r="A61" i="5"/>
  <c r="H61" i="5" s="1"/>
  <c r="E61" i="5" s="1"/>
  <c r="A61" i="2"/>
  <c r="A83" i="5"/>
  <c r="A82" i="5"/>
  <c r="E71" i="5"/>
  <c r="H53" i="10" l="1"/>
  <c r="G53" i="10"/>
  <c r="E93" i="7"/>
  <c r="H92" i="7"/>
  <c r="E92" i="7" s="1"/>
  <c r="H91" i="7"/>
  <c r="E91" i="7" s="1"/>
  <c r="H90" i="7"/>
  <c r="E90" i="7" s="1"/>
  <c r="H89" i="7"/>
  <c r="E89" i="7" s="1"/>
  <c r="H88" i="7"/>
  <c r="E88" i="7" s="1"/>
  <c r="H87" i="7"/>
  <c r="E87" i="7" s="1"/>
  <c r="H86" i="7"/>
  <c r="E86" i="7" s="1"/>
  <c r="H85" i="7"/>
  <c r="E85" i="7" s="1"/>
  <c r="H84" i="7"/>
  <c r="E84" i="7" s="1"/>
  <c r="H83" i="7"/>
  <c r="E83" i="7" s="1"/>
  <c r="I82" i="7"/>
  <c r="H82" i="7"/>
  <c r="E82" i="7" s="1"/>
  <c r="H81" i="7"/>
  <c r="E81" i="7" s="1"/>
  <c r="H80" i="7"/>
  <c r="E80" i="7" s="1"/>
  <c r="E79" i="7"/>
  <c r="E68" i="5"/>
  <c r="H67" i="5"/>
  <c r="E67" i="5" s="1"/>
  <c r="H66" i="5"/>
  <c r="E66" i="5" s="1"/>
  <c r="H65" i="5"/>
  <c r="E65" i="5" s="1"/>
  <c r="H64" i="5"/>
  <c r="E64" i="5" s="1"/>
  <c r="H63" i="5"/>
  <c r="E63" i="5" s="1"/>
  <c r="H62" i="5"/>
  <c r="E62" i="5" s="1"/>
  <c r="H60" i="5"/>
  <c r="E60" i="5" s="1"/>
  <c r="H59" i="5"/>
  <c r="E59" i="5" s="1"/>
  <c r="H58" i="5"/>
  <c r="E58" i="5" s="1"/>
  <c r="I57" i="5"/>
  <c r="H57" i="5"/>
  <c r="E57" i="5" s="1"/>
  <c r="H56" i="5"/>
  <c r="E56" i="5" s="1"/>
  <c r="H55" i="5"/>
  <c r="E55" i="5" s="1"/>
  <c r="E54" i="5"/>
  <c r="E68" i="2"/>
  <c r="E5" i="8"/>
  <c r="I49" i="8"/>
  <c r="E46" i="8"/>
  <c r="A37" i="8"/>
  <c r="A24" i="8"/>
  <c r="H23" i="8"/>
  <c r="H22" i="8"/>
  <c r="H21" i="8"/>
  <c r="H20" i="8"/>
  <c r="E20" i="8" s="1"/>
  <c r="I19" i="8"/>
  <c r="H19" i="8"/>
  <c r="H18" i="8"/>
  <c r="E18" i="8" s="1"/>
  <c r="A13" i="8"/>
  <c r="A11" i="8"/>
  <c r="A10" i="8"/>
  <c r="H49" i="8" s="1"/>
  <c r="A7" i="8"/>
  <c r="E5" i="7"/>
  <c r="E5" i="5"/>
  <c r="E28" i="2"/>
  <c r="I27" i="2"/>
  <c r="E26" i="2"/>
  <c r="A57" i="7"/>
  <c r="A38" i="7"/>
  <c r="A25" i="7"/>
  <c r="A14" i="7"/>
  <c r="A12" i="7"/>
  <c r="A11" i="7"/>
  <c r="A9" i="7"/>
  <c r="A7" i="7"/>
  <c r="E7" i="7" l="1"/>
  <c r="E49" i="8"/>
  <c r="E19" i="8"/>
  <c r="H53" i="8"/>
  <c r="E53" i="8" s="1"/>
  <c r="H57" i="8"/>
  <c r="E57" i="8" s="1"/>
  <c r="H58" i="8"/>
  <c r="E58" i="8" s="1"/>
  <c r="H54" i="8"/>
  <c r="E54" i="8" s="1"/>
  <c r="H51" i="8"/>
  <c r="E51" i="8" s="1"/>
  <c r="H55" i="8"/>
  <c r="E55" i="8" s="1"/>
  <c r="H59" i="8"/>
  <c r="E59" i="8" s="1"/>
  <c r="H48" i="8"/>
  <c r="E48" i="8" s="1"/>
  <c r="H52" i="8"/>
  <c r="E52" i="8" s="1"/>
  <c r="H56" i="8"/>
  <c r="E56" i="8" s="1"/>
  <c r="H50" i="8"/>
  <c r="E50" i="8" s="1"/>
  <c r="H47" i="8"/>
  <c r="E47" i="8" s="1"/>
  <c r="E27" i="2"/>
  <c r="A9" i="5"/>
  <c r="A38" i="5"/>
  <c r="A25" i="5"/>
  <c r="A14" i="5"/>
  <c r="A12" i="5"/>
  <c r="A11" i="5"/>
  <c r="A7" i="5"/>
  <c r="E7" i="5" l="1"/>
  <c r="A45" i="2"/>
  <c r="A80" i="2"/>
  <c r="A79" i="2"/>
  <c r="A18" i="2"/>
  <c r="A17" i="2"/>
  <c r="A32" i="2"/>
  <c r="A7" i="2"/>
  <c r="I21" i="2" l="1"/>
  <c r="H21" i="2"/>
  <c r="E21" i="2" s="1"/>
  <c r="H13" i="10"/>
  <c r="G13" i="10"/>
  <c r="H24" i="10"/>
  <c r="G24" i="10"/>
  <c r="H10" i="10"/>
  <c r="G10" i="10"/>
  <c r="H11" i="10"/>
  <c r="G11" i="10"/>
  <c r="H71" i="10"/>
  <c r="G71" i="10"/>
  <c r="H72" i="10"/>
  <c r="G72" i="10"/>
  <c r="H37" i="10"/>
  <c r="G37" i="10"/>
  <c r="H7" i="10"/>
  <c r="G7" i="10"/>
  <c r="F55" i="2"/>
  <c r="H62" i="2"/>
  <c r="E62" i="2" s="1"/>
  <c r="H67" i="2"/>
  <c r="H63" i="2"/>
  <c r="E63" i="2" s="1"/>
  <c r="H64" i="2"/>
  <c r="E64" i="2" s="1"/>
  <c r="H66" i="2"/>
  <c r="E66" i="2" s="1"/>
  <c r="I57" i="2"/>
  <c r="H65" i="2"/>
  <c r="E65" i="2" s="1"/>
  <c r="H58" i="2"/>
  <c r="E58" i="2" s="1"/>
  <c r="H59" i="2"/>
  <c r="E59" i="2" s="1"/>
  <c r="H60" i="2"/>
  <c r="E60" i="2" s="1"/>
  <c r="H57" i="2"/>
  <c r="E67" i="2"/>
  <c r="H61" i="2"/>
  <c r="E61" i="2" s="1"/>
  <c r="E56" i="2"/>
  <c r="H55" i="2"/>
  <c r="E55" i="2" s="1"/>
  <c r="E54" i="2"/>
  <c r="E57" i="2" l="1"/>
</calcChain>
</file>

<file path=xl/sharedStrings.xml><?xml version="1.0" encoding="utf-8"?>
<sst xmlns="http://schemas.openxmlformats.org/spreadsheetml/2006/main" count="2348" uniqueCount="922">
  <si>
    <t>MULTIPLE PATHWAYS BASELINE PROTOTYPE:</t>
  </si>
  <si>
    <t xml:space="preserve">MODEL D (TOP MOUNT) </t>
  </si>
  <si>
    <t>FILE NAME:</t>
  </si>
  <si>
    <t>MODEL_D.ERA</t>
  </si>
  <si>
    <t>REFRIGERATOR/FREEZER CONFIGURATION</t>
  </si>
  <si>
    <t>REFRIGERATION TYPE (1-5)</t>
  </si>
  <si>
    <t>#</t>
  </si>
  <si>
    <t xml:space="preserve">CYCLE TYPE (1=STANDARD, 2=LORENZ, 3=DUAL LOOP, 4=DUAL EVAP) </t>
  </si>
  <si>
    <t>MOISTURE CONTROL</t>
  </si>
  <si>
    <t>MANUAL DEFROST: 0=NO, 1=YES</t>
  </si>
  <si>
    <t xml:space="preserve"> HOURS SHUTDOWN FOR CYCLE DEFROST </t>
  </si>
  <si>
    <t>hr</t>
  </si>
  <si>
    <t>COMPRESSOR OPTIONS</t>
  </si>
  <si>
    <t>COMPRESSOR TYPE (1=RECIPROCATING, 2=ROTARY)</t>
  </si>
  <si>
    <t>COMPRESSOR ANALYSIS (0-MAP, 1=EER, 2=EFFICIENCY MODEL)</t>
  </si>
  <si>
    <t>CYCLING LOSS ANALYSIS (0=NO, 1=YES)</t>
  </si>
  <si>
    <t>CYCLES PER HOUR</t>
  </si>
  <si>
    <t>SHUT-OFF VALVE (O=NO, 1=YES)</t>
  </si>
  <si>
    <t xml:space="preserve">REFRIGERANT CODES (1 - 34): </t>
  </si>
  <si>
    <t>selected type</t>
  </si>
  <si>
    <t xml:space="preserve">1=R11 2=R12 3=R13 4=n-C5 5=R14 6=R22 7=R23 8=R113 9=R114 10=R142b 11=R152a 12=R216a 13=R125 14=R143a 15=R134a 16=R123 17=Rc318 18=R134 19=RC270 20=R141b 21=i-C5 22=R290 23=R600 24=R600a 25=R32 </t>
  </si>
  <si>
    <t>26=R1270  27=R124  28=R115  29=CE-216  30=E-125  31=R123a  32=R143  33=R218  34=E-134</t>
  </si>
  <si>
    <t xml:space="preserve">INPUT DATA FOR THE REFRIGERATION SYSTEM </t>
  </si>
  <si>
    <t>REFRIGERANT DATA</t>
  </si>
  <si>
    <t xml:space="preserve">CODE (IR(1)) FOR 1ST REFRIGERANT  </t>
  </si>
  <si>
    <t>CODE (IR(2)) FOR 2ND REFRIGERANT</t>
  </si>
  <si>
    <t>CODE (IR(3)) FOR 3RD REFRIGERANT</t>
  </si>
  <si>
    <t>NUMBER OF COMPONENTS (MAXIMUM OF THREE)</t>
  </si>
  <si>
    <t>MIXTURE INTERACTION PARAMETER- COMPONENT 1-2</t>
  </si>
  <si>
    <t>MIXTURE INTERACTION PARAMETER- COMPONENT 1-3</t>
  </si>
  <si>
    <t>MIXTURE INTERACTION PARAMETER- COMPONENT 2-3</t>
  </si>
  <si>
    <t>MASS FRACTION OF 1ST REFRIGERANT</t>
  </si>
  <si>
    <t>MASS FRACTION OF 2ND REFRIGERANT</t>
  </si>
  <si>
    <t>MASS FRACTION OF 3RD REFRIGERAN</t>
  </si>
  <si>
    <t>CONDENSER PARAMETERS</t>
  </si>
  <si>
    <t>HEAT EXCHANGER CONFIGURATION (0=NATURAL CONVECTION, 1=CROSS-FLOW, 2 = COUNTER-FLOW)</t>
  </si>
  <si>
    <t>TEMP OF AIR ENTERING CONDENSER (C)</t>
  </si>
  <si>
    <t>DEG C</t>
  </si>
  <si>
    <t>AIR FLOW RATE ACROSS COIL (L/s)</t>
  </si>
  <si>
    <t>FAN POWER (W)</t>
  </si>
  <si>
    <t>watt</t>
  </si>
  <si>
    <t>PRESSURE DROP THROUGH CONDENSER (KpA)</t>
  </si>
  <si>
    <t>KpA</t>
  </si>
  <si>
    <t>DESUPERHEATING HEAT TRANSFER CONDUCTANCE, W/m2-c</t>
  </si>
  <si>
    <t>W/m2-c</t>
  </si>
  <si>
    <t>TWO-PHASE HEAT TRANSFER CONDUCTANCE, W/m2-C</t>
  </si>
  <si>
    <t>SUBCOOLING HEAT TRANSFER CONDUCTANCE, W/m2-C</t>
  </si>
  <si>
    <t>TOTAL HEAT TRANSFER SURFACE AREA, m2</t>
  </si>
  <si>
    <t>m2</t>
  </si>
  <si>
    <t>REFRIGERANT EXIT SUBCOOLING, DEG C</t>
  </si>
  <si>
    <t>LIQUID-LINE ANTI-SWEAT HEAT (W)</t>
  </si>
  <si>
    <t>VAPOR-LINE ANTI-SWEAT HEAT (W)</t>
  </si>
  <si>
    <t>EVAPORATOR PARAMETERS</t>
  </si>
  <si>
    <t>EVAPORATOR SPECIFICATION (1=EVAP EXIT SUPERHEAT, 2=INTERCHANGER EXIT SUPERHEAT, 3=EVAP EXIT QUALITY)</t>
  </si>
  <si>
    <t xml:space="preserve">HEAT EXCHANGER CONFIGURATION (0=NATURAL CONVECTION, 1=CROSS-FLOW, 2 =COUNTER-FLOW) </t>
  </si>
  <si>
    <t>TEMP OF AIR ENTERING FRESH FOOD SECTION EVAPORATOR (C)</t>
  </si>
  <si>
    <t>Deg C</t>
  </si>
  <si>
    <t>AIR FLOW RATE ACROSS COIL (L/S)</t>
  </si>
  <si>
    <t>L/s</t>
  </si>
  <si>
    <t>PRESSURE DROP THROUGH FRESH FOOD EVAPORATOR (kPa)</t>
  </si>
  <si>
    <t>kPa</t>
  </si>
  <si>
    <t>SUPERHEAT REGION CONDUCTANCE, W/m2-C</t>
  </si>
  <si>
    <t>REFRIGERANT EXIT SUPERHEAT (C) OR QUALITY (0-1)</t>
  </si>
  <si>
    <t>COMPRESSOR PARAMETERS</t>
  </si>
  <si>
    <t>INITIAL GUESS FOR REFRIGERANT MAS FLOW RATE (kg/hr)</t>
  </si>
  <si>
    <t>kg/hr</t>
  </si>
  <si>
    <t>COMPRESSOR DISPLACEMENT, (cc)</t>
  </si>
  <si>
    <t>cm3</t>
  </si>
  <si>
    <t>RATED CAPACITY (kcal/hr)</t>
  </si>
  <si>
    <t>kcal/hr</t>
  </si>
  <si>
    <t>NOMINAL SPEED (rpm)</t>
  </si>
  <si>
    <t>rpm</t>
  </si>
  <si>
    <t>RATED EER</t>
  </si>
  <si>
    <t>TYPE OF CAN COOLING (0:  STATIC,  1: FAN-FORCED)</t>
  </si>
  <si>
    <t>FRACTIONAL SPEED (-)</t>
  </si>
  <si>
    <t>TEMP. AT COMP., INLET (C) [-1 IF UNSPECIFIED]</t>
  </si>
  <si>
    <t>INTERCHANGERS</t>
  </si>
  <si>
    <t>INTERCHANGER EXIT SUPERHEAT (C)</t>
  </si>
  <si>
    <t xml:space="preserve">EFFECTIVENESS OF HIGH TEMP INTERCHANGER </t>
  </si>
  <si>
    <t>IN-WALL EVAPORATOR DATA</t>
  </si>
  <si>
    <t>EVAP: A/R IN FRESH FOOD SECTION (OR CABINET WALLS)</t>
  </si>
  <si>
    <t>EVAP: A/R IN FREEZER SECTION WALLS (IF SEPARATE SECTION)</t>
  </si>
  <si>
    <t>EVAP: A/R IN MULLION SECTION (IF PRESENT)</t>
  </si>
  <si>
    <t>COND: A/R IN FRESH FOOD SECTION (OR CABINET WALLS)</t>
  </si>
  <si>
    <t>COND: A/R IN FREEZER SECTION WALLS (IF SEPARATE SECTION)</t>
  </si>
  <si>
    <t>BOTH: A/R IN FRESH FOOD SECTION (OR CABINET WALLS)</t>
  </si>
  <si>
    <t>BOTH: A/R IN FREEZER SECTION WALLS (IF SEPARATE SECTION)</t>
  </si>
  <si>
    <t>FRACTION OF FRESH FOOD SECTION (OR CABINET WALLS)</t>
  </si>
  <si>
    <t>FRACTION OF FREEZER SECTION WALLS (INCLUDING MULLION)</t>
  </si>
  <si>
    <t>FF (OR CABINET) EVAPORATOR BEHIND LINER (0:  NO, 1:  YES)</t>
  </si>
  <si>
    <t>FZ EVAPORATOR BEHIND LINER (0:  NO, 1:  YES)</t>
  </si>
  <si>
    <t>CYCLE-DEPENDENT ELECTRICAL ENERGY DATA</t>
  </si>
  <si>
    <t>CLOSED-DOOR AUTOMATIC DEFROST (W)</t>
  </si>
  <si>
    <t>FRESH FOOD SECTION</t>
  </si>
  <si>
    <t>FREEZER SECTION</t>
  </si>
  <si>
    <t>OUTSIDE CABINET</t>
  </si>
  <si>
    <t>CABINET LOADS DATA</t>
  </si>
  <si>
    <t>FRESH FOOD ANTISWEAT HEATER (W)</t>
  </si>
  <si>
    <t>FRESH FOOD AUXILIARY POWER (W)</t>
  </si>
  <si>
    <t>FREEZER ANTISWEAT HEATER (W)</t>
  </si>
  <si>
    <t>FREEZER AUXILIARY POWER (W)</t>
  </si>
  <si>
    <t>ROOM TEMPERATURE (C)</t>
  </si>
  <si>
    <t>FRESH FOOD TEMPERATURE (C)</t>
  </si>
  <si>
    <t>FREEZER TEMPERATURE (C)</t>
  </si>
  <si>
    <t>FRESH FOOD NET LOAD (W)</t>
  </si>
  <si>
    <t>FREEZER LOAD (W)</t>
  </si>
  <si>
    <t>FRESH FOOD DOOR SENSIBLE LOAD (W)</t>
  </si>
  <si>
    <t>FRESH FOOD DOOR CONDENSATION (W)</t>
  </si>
  <si>
    <t>FRESH FOOD DOOR FROST LOAD (W)</t>
  </si>
  <si>
    <t>FREEZER DOOR SENSIBLE LOAD (W)</t>
  </si>
  <si>
    <t>FREEZER DOOR CONDENSATION LOAD (W)</t>
  </si>
  <si>
    <t>FREEZER DOOR FROST LOAD (W)</t>
  </si>
  <si>
    <t>FRESH FOOD PENETRATIONS (W)</t>
  </si>
  <si>
    <t>FREEZER PENETRATIONS (W)</t>
  </si>
  <si>
    <t>FRESH FOOD HEATERS AND CONTROLS (W)</t>
  </si>
  <si>
    <t>FREEZER HEATERS AND CONTROLS (W)</t>
  </si>
  <si>
    <t>FRESH FOOD REFRIGERANT LINE (W)</t>
  </si>
  <si>
    <t>FREEZER REFRIGERANT LINE (W)</t>
  </si>
  <si>
    <t xml:space="preserve">MULLION HEAT LOAD (W) </t>
  </si>
  <si>
    <t xml:space="preserve"> </t>
  </si>
  <si>
    <t>MULTIPLE PATHWAYS BASELINE PROTOTYPE</t>
  </si>
  <si>
    <t>FILE NAME</t>
  </si>
  <si>
    <t>Description</t>
  </si>
  <si>
    <t>R11</t>
  </si>
  <si>
    <t xml:space="preserve">R12 </t>
  </si>
  <si>
    <t xml:space="preserve">R13 </t>
  </si>
  <si>
    <t xml:space="preserve">n-C5 </t>
  </si>
  <si>
    <t xml:space="preserve">R14 </t>
  </si>
  <si>
    <t xml:space="preserve">R22 </t>
  </si>
  <si>
    <t xml:space="preserve">R23 </t>
  </si>
  <si>
    <t xml:space="preserve">R113 </t>
  </si>
  <si>
    <t xml:space="preserve">R114 </t>
  </si>
  <si>
    <t xml:space="preserve">R142b </t>
  </si>
  <si>
    <t xml:space="preserve">R152a </t>
  </si>
  <si>
    <t xml:space="preserve">R216a </t>
  </si>
  <si>
    <t xml:space="preserve">R125 </t>
  </si>
  <si>
    <t xml:space="preserve">R143a </t>
  </si>
  <si>
    <t xml:space="preserve">R134a </t>
  </si>
  <si>
    <t xml:space="preserve">R123 </t>
  </si>
  <si>
    <t xml:space="preserve">Rc318 </t>
  </si>
  <si>
    <t xml:space="preserve">R134 </t>
  </si>
  <si>
    <t xml:space="preserve">RC270 </t>
  </si>
  <si>
    <t xml:space="preserve">R141b </t>
  </si>
  <si>
    <t xml:space="preserve">i-C5 </t>
  </si>
  <si>
    <t xml:space="preserve">R290 </t>
  </si>
  <si>
    <t xml:space="preserve">R600 </t>
  </si>
  <si>
    <t xml:space="preserve">R600a </t>
  </si>
  <si>
    <t xml:space="preserve">R32 </t>
  </si>
  <si>
    <t>R1270</t>
  </si>
  <si>
    <t>R124</t>
  </si>
  <si>
    <t>R115</t>
  </si>
  <si>
    <t>CE-216</t>
  </si>
  <si>
    <t>E-125</t>
  </si>
  <si>
    <t>R123a</t>
  </si>
  <si>
    <t>R143</t>
  </si>
  <si>
    <t>R218</t>
  </si>
  <si>
    <t>E-134</t>
  </si>
  <si>
    <t>Two Door Topmount Refrigerator/Freezer.</t>
  </si>
  <si>
    <t>Two Door Bottommount Befrigerator/Freezer.</t>
  </si>
  <si>
    <t>Side Byside Refrigerator/Freezer.</t>
  </si>
  <si>
    <t>Chest Freezer.</t>
  </si>
  <si>
    <t>Upright Freezer.</t>
  </si>
  <si>
    <t>Onedoor Refrigerator.</t>
  </si>
  <si>
    <t>Onedoor Refrigerator/Freezer</t>
  </si>
  <si>
    <t>Standard</t>
  </si>
  <si>
    <t>Lorenz</t>
  </si>
  <si>
    <t>Dual Loop</t>
  </si>
  <si>
    <t>Dual Evap</t>
  </si>
  <si>
    <t/>
  </si>
  <si>
    <t>No</t>
  </si>
  <si>
    <t>Yes</t>
  </si>
  <si>
    <t>Reciprocating</t>
  </si>
  <si>
    <t>Rotary</t>
  </si>
  <si>
    <t>Refrigerator/Freezer Configuration</t>
  </si>
  <si>
    <t>Moisture Control</t>
  </si>
  <si>
    <t>Compressor Options</t>
  </si>
  <si>
    <t>Refrigerant Data</t>
  </si>
  <si>
    <t>Condenser Parameters</t>
  </si>
  <si>
    <t>Evaporator Parameters</t>
  </si>
  <si>
    <t>Compressor Parameters</t>
  </si>
  <si>
    <t>In-Wall Evaporator Data</t>
  </si>
  <si>
    <t>Cycle-Dependent Electrical Energy Data</t>
  </si>
  <si>
    <t>Cabinet Loads Data</t>
  </si>
  <si>
    <t>Refrigeration Type (1-5)</t>
  </si>
  <si>
    <t>Cycle Type</t>
  </si>
  <si>
    <t>Manual Defrost</t>
  </si>
  <si>
    <t xml:space="preserve"> Hours Shutdown For Cycle Defrost </t>
  </si>
  <si>
    <t>Compressor Type</t>
  </si>
  <si>
    <t>Cycles Per Hour</t>
  </si>
  <si>
    <t xml:space="preserve">Shut-Off Valve </t>
  </si>
  <si>
    <t>Number Of Components (Maximum Of Three)</t>
  </si>
  <si>
    <t>Mixture Interaction Parameter- Component 1-2</t>
  </si>
  <si>
    <t>Mixture Interaction Parameter- Component 1-3</t>
  </si>
  <si>
    <t>Mixture Interaction Parameter- Component 2-3</t>
  </si>
  <si>
    <t>Temp Of Air Entering Condenser (C)</t>
  </si>
  <si>
    <t>Air Flow Rate Across Coil (L/S)</t>
  </si>
  <si>
    <t>Fan Power (W)</t>
  </si>
  <si>
    <t>Desuperheating Heat Transfer Conductance, W/M2-C</t>
  </si>
  <si>
    <t>Two-Phase Heat Transfer Conductance, W/M2-C</t>
  </si>
  <si>
    <t>Subcooling Heat Transfer Conductance, W/M2-C</t>
  </si>
  <si>
    <t>Total Heat Transfer Surface Area, M2</t>
  </si>
  <si>
    <t>Refrigerant Exit Subcooling, Deg C</t>
  </si>
  <si>
    <t>Liquid-Line Anti-Sweat Heat (W)</t>
  </si>
  <si>
    <t>Vapor-Line Anti-Sweat Heat (W)</t>
  </si>
  <si>
    <t>Temp Of Air Entering Fresh Food Section Evaporator (C)</t>
  </si>
  <si>
    <t>Pressure Drop Through Fresh Food Evaporator (Kpa)</t>
  </si>
  <si>
    <t>Superheat Region Conductance, W/M2-C</t>
  </si>
  <si>
    <t>Refrigerant Exit Superheat (C) Or Quality (0-1)</t>
  </si>
  <si>
    <t>Temp. At Comp., Inlet (C) [-1 If Unspecified]</t>
  </si>
  <si>
    <t xml:space="preserve">Effectiveness Of High Temp Interchanger </t>
  </si>
  <si>
    <t>Evap: A/R In Fresh Food Section (Or Cabinet Walls)</t>
  </si>
  <si>
    <t>Evap: A/R In Freezer Section Walls (If Separate Section)</t>
  </si>
  <si>
    <t>Evap: A/R In Mullion Section (If Present)</t>
  </si>
  <si>
    <t>Cond: A/R In Fresh Food Section (Or Cabinet Walls)</t>
  </si>
  <si>
    <t>Cond: A/R In Freezer Section Walls (If Separate Section)</t>
  </si>
  <si>
    <t>Both: A/R In Fresh Food Section (Or Cabinet Walls)</t>
  </si>
  <si>
    <t>Both: A/R In Freezer Section Walls (If Separate Section)</t>
  </si>
  <si>
    <t>Fraction Of Fresh Food Section (Or Cabinet Walls)</t>
  </si>
  <si>
    <t>Fraction Of Freezer Section Walls (Including Mullion)</t>
  </si>
  <si>
    <t>Closed-Door Automatic Defrost (W)</t>
  </si>
  <si>
    <t>Fresh Food Section</t>
  </si>
  <si>
    <t>Freezer Section</t>
  </si>
  <si>
    <t>Outside Cabinet</t>
  </si>
  <si>
    <t>Fresh Food Antisweat Heater (W)</t>
  </si>
  <si>
    <t>Fresh Food Auxiliary Power (W)</t>
  </si>
  <si>
    <t>Freezer Antisweat Heater (W)</t>
  </si>
  <si>
    <t>Freezer Auxiliary Power (W)</t>
  </si>
  <si>
    <t>Room Temperature (C)</t>
  </si>
  <si>
    <t>Fresh Food Temperature (C)</t>
  </si>
  <si>
    <t>Freezer Temperature (C)</t>
  </si>
  <si>
    <t>Fresh Food Net Load (W)</t>
  </si>
  <si>
    <t>Freezer Load (W)</t>
  </si>
  <si>
    <t>Fresh Food Door Sensible Load (W)</t>
  </si>
  <si>
    <t>Fresh Food Door Condensation (W)</t>
  </si>
  <si>
    <t>Fresh Food Door Frost Load (W)</t>
  </si>
  <si>
    <t>Freezer Door Sensible Load (W)</t>
  </si>
  <si>
    <t>Freezer Door Condensation Load (W)</t>
  </si>
  <si>
    <t>Freezer Door Frost Load (W)</t>
  </si>
  <si>
    <t>Fresh Food Penetrations (W)</t>
  </si>
  <si>
    <t>Freezer Penetrations (W)</t>
  </si>
  <si>
    <t>Fresh Food Heaters And Controls (W)</t>
  </si>
  <si>
    <t>Freezer Heaters And Controls (W)</t>
  </si>
  <si>
    <t>Fresh Food Refrigerant Line (W)</t>
  </si>
  <si>
    <t>Freezer Refrigerant Line (W)</t>
  </si>
  <si>
    <t xml:space="preserve">Mullion Heat Load (W) </t>
  </si>
  <si>
    <t xml:space="preserve">Code (IR(1)) For 1st Refrigerant  </t>
  </si>
  <si>
    <t>Code (IR(2)) For 2nd Refrigerant</t>
  </si>
  <si>
    <t>Code (IR(3)) For 3rd Refrigerant</t>
  </si>
  <si>
    <t>Mass Fraction Of 1st Refrigerant</t>
  </si>
  <si>
    <t>Mass Fraction Of 2nd Refrigerant</t>
  </si>
  <si>
    <t>Mass Fraction Of 3rd Refrigeran</t>
  </si>
  <si>
    <t>Two Components</t>
  </si>
  <si>
    <t>Three Components</t>
  </si>
  <si>
    <t>Single Component</t>
  </si>
  <si>
    <t>Natural Convection</t>
  </si>
  <si>
    <t>Cross-Flow</t>
  </si>
  <si>
    <t>Counter-Flow</t>
  </si>
  <si>
    <t>Heat Exchanger Configuration</t>
  </si>
  <si>
    <t>Map</t>
  </si>
  <si>
    <t>Efficiency Model</t>
  </si>
  <si>
    <t>Compressor Analysis</t>
  </si>
  <si>
    <t>Cycling Loss Analysis</t>
  </si>
  <si>
    <t>EER</t>
  </si>
  <si>
    <t>Evaporator Specification</t>
  </si>
  <si>
    <t>Evap Exit Superheat</t>
  </si>
  <si>
    <t>Interchanger Exit Superheat</t>
  </si>
  <si>
    <t>Evap Exit Quality</t>
  </si>
  <si>
    <t>Compressor Displacement, (cc-cm)</t>
  </si>
  <si>
    <t>Rated Capacity (kcal/hr)</t>
  </si>
  <si>
    <t>Initial Guess For Refrigerant Mas Flow Rate (kg/hr)</t>
  </si>
  <si>
    <t>Nominal Speed (rpm)</t>
  </si>
  <si>
    <t>Rated EER</t>
  </si>
  <si>
    <t>Static</t>
  </si>
  <si>
    <t>Fan-Forced</t>
  </si>
  <si>
    <t>Value</t>
  </si>
  <si>
    <t>Unit</t>
  </si>
  <si>
    <t>Group</t>
  </si>
  <si>
    <t>Link</t>
  </si>
  <si>
    <t>FF (Or Cabinet) Evaporator Behind Liner</t>
  </si>
  <si>
    <t>FZ Evaporator Behind Liner</t>
  </si>
  <si>
    <t>Variable</t>
  </si>
  <si>
    <t>ICOMP</t>
  </si>
  <si>
    <t>IMAP</t>
  </si>
  <si>
    <t>I_CYCLE</t>
  </si>
  <si>
    <t>T_CYCLE</t>
  </si>
  <si>
    <t>I_VALVE</t>
  </si>
  <si>
    <t>IR[1][1]</t>
  </si>
  <si>
    <t>IR[1][2]</t>
  </si>
  <si>
    <t>F[1][2][1]</t>
  </si>
  <si>
    <t>F[1][2][2]</t>
  </si>
  <si>
    <t>X[1][1]</t>
  </si>
  <si>
    <t>X[1][2]</t>
  </si>
  <si>
    <t>HRSOFF</t>
  </si>
  <si>
    <t>IDFRST</t>
  </si>
  <si>
    <t>ICYCL</t>
  </si>
  <si>
    <t>IRFTYP</t>
  </si>
  <si>
    <t>kpa</t>
  </si>
  <si>
    <t>Pressure Drop Through Condenser (kpa)</t>
  </si>
  <si>
    <t>Cycle Data</t>
  </si>
  <si>
    <t>TITLE</t>
  </si>
  <si>
    <t>Title of report</t>
  </si>
  <si>
    <t>FILERA</t>
  </si>
  <si>
    <t>TITLE2</t>
  </si>
  <si>
    <t>None</t>
  </si>
  <si>
    <t>Adjust Evaporator Areas</t>
  </si>
  <si>
    <t>Adjust Fresh Food Section Tempeature,</t>
  </si>
  <si>
    <t>Switching Valve (Only One Section Is Cooled  At A Time)</t>
  </si>
  <si>
    <t>Adjust Freezer Section Tempeature</t>
  </si>
  <si>
    <t>Solenoid Valve Or Fan Control</t>
  </si>
  <si>
    <t>Control cycle</t>
  </si>
  <si>
    <t>Error Check</t>
  </si>
  <si>
    <t>IR[2][1]</t>
  </si>
  <si>
    <t>IR[3][1]</t>
  </si>
  <si>
    <t>F[1][3][1]</t>
  </si>
  <si>
    <t>F[2][3][1]</t>
  </si>
  <si>
    <t>X[2][2]</t>
  </si>
  <si>
    <t>X[2][1]</t>
  </si>
  <si>
    <t>X[3][1]</t>
  </si>
  <si>
    <t>IR[2][2]</t>
  </si>
  <si>
    <t>IR[3][2]</t>
  </si>
  <si>
    <t>F[1][3][2]</t>
  </si>
  <si>
    <t>F[2][3][2]</t>
  </si>
  <si>
    <t>X[3][2]</t>
  </si>
  <si>
    <t>ICONDI[1]</t>
  </si>
  <si>
    <t>TS1[1]</t>
  </si>
  <si>
    <t>CFMCI[1]</t>
  </si>
  <si>
    <t>FNPWRC[1]</t>
  </si>
  <si>
    <t>FNPWRC[2]</t>
  </si>
  <si>
    <t>DPC[1]</t>
  </si>
  <si>
    <t>UDSCI[1]</t>
  </si>
  <si>
    <t>UTPCI[1]</t>
  </si>
  <si>
    <t>USCCI[1]</t>
  </si>
  <si>
    <t>ATOTCI[1]</t>
  </si>
  <si>
    <t>DTSBCI[1]</t>
  </si>
  <si>
    <t>CONDHT[1]</t>
  </si>
  <si>
    <t>CONDVP[1]</t>
  </si>
  <si>
    <t>ISPECI[1]</t>
  </si>
  <si>
    <t>IFRSHI[1]</t>
  </si>
  <si>
    <t>TS3[1]</t>
  </si>
  <si>
    <t>CFMEI[1]</t>
  </si>
  <si>
    <t>FNPWRE[1]</t>
  </si>
  <si>
    <t>DPE[1]</t>
  </si>
  <si>
    <t>UTPEI[1]</t>
  </si>
  <si>
    <t>USUPEI[1]</t>
  </si>
  <si>
    <t>ATOTEI[1]</t>
  </si>
  <si>
    <t>DTSPEI[1]</t>
  </si>
  <si>
    <t>ICONDI[2]</t>
  </si>
  <si>
    <t>TS1[2]</t>
  </si>
  <si>
    <t>CFMCI[2]</t>
  </si>
  <si>
    <t>DPC[2]</t>
  </si>
  <si>
    <t>UDSCI[2]</t>
  </si>
  <si>
    <t>UTPCI[2]</t>
  </si>
  <si>
    <t>USCCI[2]</t>
  </si>
  <si>
    <t>ATOTCI[2]</t>
  </si>
  <si>
    <t>DTSBCI[2]</t>
  </si>
  <si>
    <t>ISPECI[2]</t>
  </si>
  <si>
    <t>IFRSHI[2]</t>
  </si>
  <si>
    <t>TS3[2]</t>
  </si>
  <si>
    <t>CFMEI[2]</t>
  </si>
  <si>
    <t>FNPWRE[2]</t>
  </si>
  <si>
    <t>DPE[2]</t>
  </si>
  <si>
    <t>UTPEI[2]</t>
  </si>
  <si>
    <t>USUPEI[2]</t>
  </si>
  <si>
    <t>ATOTEI[2]</t>
  </si>
  <si>
    <t>DTSPEI[2]</t>
  </si>
  <si>
    <t>UA_FF[1]</t>
  </si>
  <si>
    <t>UA_FZ[1]</t>
  </si>
  <si>
    <t>UA_ML[1]</t>
  </si>
  <si>
    <t>UA_FF_CND[1]</t>
  </si>
  <si>
    <t>UA_FZ_CND[1]</t>
  </si>
  <si>
    <t>UA_FF_HXS[1]</t>
  </si>
  <si>
    <t>UA_FZ_HXS[1]</t>
  </si>
  <si>
    <t>FRACT_FF[1]</t>
  </si>
  <si>
    <t>FRACT_FZ[1]</t>
  </si>
  <si>
    <t>IWALL_FF[1]</t>
  </si>
  <si>
    <t>IWALL_FZ[1]</t>
  </si>
  <si>
    <t>INCTRL</t>
  </si>
  <si>
    <t>SPEEDI[1]</t>
  </si>
  <si>
    <t>TSPECI[1]</t>
  </si>
  <si>
    <t>OUTCYC</t>
  </si>
  <si>
    <t>FFASH</t>
  </si>
  <si>
    <t>FFAUX</t>
  </si>
  <si>
    <t>FZASH</t>
  </si>
  <si>
    <t>FZAUX</t>
  </si>
  <si>
    <t>TROOM</t>
  </si>
  <si>
    <t>FFTEMP</t>
  </si>
  <si>
    <t>FZTEMP</t>
  </si>
  <si>
    <t>FFQ</t>
  </si>
  <si>
    <t>FZQOFF</t>
  </si>
  <si>
    <t>FFSEN</t>
  </si>
  <si>
    <t>FFLAT</t>
  </si>
  <si>
    <t>FROSTF</t>
  </si>
  <si>
    <t>FZSEN</t>
  </si>
  <si>
    <t>FZLAT</t>
  </si>
  <si>
    <t>FROSTZ</t>
  </si>
  <si>
    <t>FFPENA</t>
  </si>
  <si>
    <t>FZPENA</t>
  </si>
  <si>
    <t>FFHTQ</t>
  </si>
  <si>
    <t>FZHTQ</t>
  </si>
  <si>
    <t>FFREFQ</t>
  </si>
  <si>
    <t>FZREFQ</t>
  </si>
  <si>
    <t>QMUL</t>
  </si>
  <si>
    <t>OTHERW</t>
  </si>
  <si>
    <t>Other heat</t>
  </si>
  <si>
    <t>Error_1</t>
  </si>
  <si>
    <t>Error_2</t>
  </si>
  <si>
    <t>Error_3</t>
  </si>
  <si>
    <t>Error_4</t>
  </si>
  <si>
    <t>pythNC[2]</t>
  </si>
  <si>
    <t>pythNC[1]</t>
  </si>
  <si>
    <t>Group 1</t>
  </si>
  <si>
    <t>Refrigerant Data ( group 1 of 2)</t>
  </si>
  <si>
    <t>Refrigerant Data ( group 2 of 2)</t>
  </si>
  <si>
    <t>Group 2</t>
  </si>
  <si>
    <t>Only Required in Cycle 2,4</t>
  </si>
  <si>
    <t>CONDHT[2]</t>
  </si>
  <si>
    <t>CONDVP[2]</t>
  </si>
  <si>
    <t>FREEZER SECTION DATA</t>
  </si>
  <si>
    <t>IFREZI[1]</t>
  </si>
  <si>
    <t>TS5</t>
  </si>
  <si>
    <t>CFMF</t>
  </si>
  <si>
    <t>FANZ</t>
  </si>
  <si>
    <t>AREAFZ</t>
  </si>
  <si>
    <t>UAF</t>
  </si>
  <si>
    <t>DPF</t>
  </si>
  <si>
    <t>MREFI[1]</t>
  </si>
  <si>
    <t>DISPLC[1]</t>
  </si>
  <si>
    <t>SIZEN[1]</t>
  </si>
  <si>
    <t>SPDNOM[1]</t>
  </si>
  <si>
    <t>EERN[1]</t>
  </si>
  <si>
    <t>ICOOLN{1]</t>
  </si>
  <si>
    <t>For IMPA=1 only</t>
  </si>
  <si>
    <t>CEI</t>
  </si>
  <si>
    <t>SEFFI</t>
  </si>
  <si>
    <t>MEFF</t>
  </si>
  <si>
    <t>ELOSS</t>
  </si>
  <si>
    <t>QCAN</t>
  </si>
  <si>
    <t>QHILO</t>
  </si>
  <si>
    <t>For IMPA=1 or 2 only</t>
  </si>
  <si>
    <t>For IMPA=2 only</t>
  </si>
  <si>
    <t>SUPIHX[1]</t>
  </si>
  <si>
    <t>INTERCHANGER DATA</t>
  </si>
  <si>
    <t>ETHX[1]</t>
  </si>
  <si>
    <t>ETHX1</t>
  </si>
  <si>
    <t>ETHX2</t>
  </si>
  <si>
    <t>DFSTCYC</t>
  </si>
  <si>
    <t>FZCYC</t>
  </si>
  <si>
    <t>FFCYC</t>
  </si>
  <si>
    <t>ICOOLN[1]</t>
  </si>
  <si>
    <t>cu-cm</t>
  </si>
  <si>
    <t>Effectiveness of high temp interchanger</t>
  </si>
  <si>
    <t>Effectiveness of low  temp interchanger</t>
  </si>
  <si>
    <t>Mechanical Efficiency</t>
  </si>
  <si>
    <t>%</t>
  </si>
  <si>
    <t>Compressor shell loss normalized to power input</t>
  </si>
  <si>
    <t>Normalized heat loss from dischange line inside the compressor shell to suction gas</t>
  </si>
  <si>
    <t>Delta Temp</t>
  </si>
  <si>
    <t>Estimated clearance volume</t>
  </si>
  <si>
    <t>CEI[1]</t>
  </si>
  <si>
    <t>SEFFI[1]</t>
  </si>
  <si>
    <t>MEFF[1]</t>
  </si>
  <si>
    <t>QCAN[1]</t>
  </si>
  <si>
    <t>QHILO[1]</t>
  </si>
  <si>
    <t>Interchanger exit superheat</t>
  </si>
  <si>
    <t>Freezer</t>
  </si>
  <si>
    <t>Fresh Food</t>
  </si>
  <si>
    <t xml:space="preserve"> 0 = NONE</t>
  </si>
  <si>
    <t xml:space="preserve"> 1 = FRESH FOOD FAN OFF</t>
  </si>
  <si>
    <t xml:space="preserve"> 2 = FRESH FOOD EVAPORATOR SUPERHEAT CONTROL</t>
  </si>
  <si>
    <t xml:space="preserve"> 3 = FREEZER FAN OFF</t>
  </si>
  <si>
    <t xml:space="preserve"> 4 = FREEZER AIR DAMPER CONTROL</t>
  </si>
  <si>
    <t xml:space="preserve">CYCLE DEFINITION Cycle Type (1-4) </t>
  </si>
  <si>
    <t xml:space="preserve">1 = Single Evap 2 = Lorenz Cycle 3 = Dual Loop Cycle 4 = Dual Evap Cycle </t>
  </si>
  <si>
    <t xml:space="preserve">Number Refrigerants (1-3) </t>
  </si>
  <si>
    <t xml:space="preserve">1 = Pure Refrigerant </t>
  </si>
  <si>
    <t xml:space="preserve">2 = Binary Mixture </t>
  </si>
  <si>
    <t xml:space="preserve">3 = Ternary Mixture </t>
  </si>
  <si>
    <t xml:space="preserve">REFRIGERANT CODES Refrigerant Code (1-34) </t>
  </si>
  <si>
    <t xml:space="preserve">EVAPORATOR DATA Ref Control Option (1-3) </t>
  </si>
  <si>
    <t xml:space="preserve">1:  Evaporator Superheat 2 :  Interchanger Superheat 3:  </t>
  </si>
  <si>
    <t xml:space="preserve">Evap Exit Quality Refrigerant Superheat (C) </t>
  </si>
  <si>
    <t xml:space="preserve">Heat Exchanger Type (1-2) 1 </t>
  </si>
  <si>
    <t xml:space="preserve">1: Cross-flow 2:  Counter-flow Heat Transfer </t>
  </si>
  <si>
    <t>Type (1-2)</t>
  </si>
  <si>
    <t xml:space="preserve">1:  Forced Convection 2:  Free Convection </t>
  </si>
  <si>
    <t xml:space="preserve">Fan Motor Power (W) </t>
  </si>
  <si>
    <t xml:space="preserve">Heat Transfer Area (m2) </t>
  </si>
  <si>
    <t xml:space="preserve">Air Flow Rate (L/s) </t>
  </si>
  <si>
    <t xml:space="preserve">Two-Phase U (W/m2-C) </t>
  </si>
  <si>
    <t xml:space="preserve">Superheat U (W/m2-C) </t>
  </si>
  <si>
    <t xml:space="preserve">Refr Pressure Drop (kPa) </t>
  </si>
  <si>
    <t xml:space="preserve">CONDENSER DATA </t>
  </si>
  <si>
    <t xml:space="preserve">Refrigerant Subcooling (C) </t>
  </si>
  <si>
    <t xml:space="preserve">Heat Exchanger Type (1,2) </t>
  </si>
  <si>
    <t xml:space="preserve">1 = Cross-Flow 2 = Counter-Flow </t>
  </si>
  <si>
    <t>Heat Transfer Type (1,2)</t>
  </si>
  <si>
    <t xml:space="preserve">1 = Forced Convection </t>
  </si>
  <si>
    <t xml:space="preserve">2 = Free Convention Fan </t>
  </si>
  <si>
    <t xml:space="preserve">Motor Power (w) </t>
  </si>
  <si>
    <t xml:space="preserve">Sub-Cool U (W/m2-C) </t>
  </si>
  <si>
    <t xml:space="preserve">COMPRESSOR MODEL OPTIONS </t>
  </si>
  <si>
    <t xml:space="preserve">Compressor Type (1,2) </t>
  </si>
  <si>
    <t xml:space="preserve">1:  Reciprocating 2:  Rotary Compressor </t>
  </si>
  <si>
    <t>Model (0.1,2)</t>
  </si>
  <si>
    <t xml:space="preserve">0:  Compressor Map </t>
  </si>
  <si>
    <t xml:space="preserve">1:  EER and Capacity </t>
  </si>
  <si>
    <t xml:space="preserve">2:  Efficiency Model Cycling </t>
  </si>
  <si>
    <t xml:space="preserve">Loss Analysis (0,1) </t>
  </si>
  <si>
    <t xml:space="preserve">0:  No,  </t>
  </si>
  <si>
    <t xml:space="preserve">1:  Yes </t>
  </si>
  <si>
    <t xml:space="preserve">Cycles per Hour </t>
  </si>
  <si>
    <t xml:space="preserve">Typical:  1.5 to 4.0 </t>
  </si>
  <si>
    <t>Shut-off Valve (0, 1)</t>
  </si>
  <si>
    <t xml:space="preserve">COMPRESSOR DATA Displacement (cc) </t>
  </si>
  <si>
    <t xml:space="preserve">Rated Capacity (kcal/hr) </t>
  </si>
  <si>
    <t xml:space="preserve">Nominal Speed (rpm) </t>
  </si>
  <si>
    <t xml:space="preserve">Type of Can Cooling </t>
  </si>
  <si>
    <t xml:space="preserve">0:  Static, </t>
  </si>
  <si>
    <t xml:space="preserve">1:  FAn-Forced </t>
  </si>
  <si>
    <t xml:space="preserve">Fractional Speed (0.2-1.0) </t>
  </si>
  <si>
    <t xml:space="preserve">Mass Flow Guess (kg/hr) </t>
  </si>
  <si>
    <t xml:space="preserve">INTERCHANGER DATA </t>
  </si>
  <si>
    <t xml:space="preserve">Compr Shell Inlet Temp (C) </t>
  </si>
  <si>
    <t xml:space="preserve">(-1 Means Unspecified) </t>
  </si>
  <si>
    <t xml:space="preserve">Interchanger Effect (0 - 1) </t>
  </si>
  <si>
    <t xml:space="preserve">Condenser Subcooler </t>
  </si>
  <si>
    <t>&lt;many&gt;</t>
  </si>
  <si>
    <t>IR</t>
  </si>
  <si>
    <t>ICONDI</t>
  </si>
  <si>
    <t>ISPECI</t>
  </si>
  <si>
    <t>N</t>
  </si>
  <si>
    <t>ICOOLN</t>
  </si>
  <si>
    <t>For IMAP=1 or 2 only</t>
  </si>
  <si>
    <t>For IMAP=1 only</t>
  </si>
  <si>
    <t>For IMAP=2 only</t>
  </si>
  <si>
    <t>isentropic efficiency</t>
  </si>
  <si>
    <t xml:space="preserve">Electrical LOSSES </t>
  </si>
  <si>
    <t>UA_FZ</t>
  </si>
  <si>
    <t>UA_ML</t>
  </si>
  <si>
    <t>UA_FF_CND</t>
  </si>
  <si>
    <t>UA_FZ_CND</t>
  </si>
  <si>
    <t>UA_FF_HXS</t>
  </si>
  <si>
    <t>UA_FZ_HXS</t>
  </si>
  <si>
    <t>FRACT_FF</t>
  </si>
  <si>
    <t>FRACT_FZ</t>
  </si>
  <si>
    <t>IWALL_FF</t>
  </si>
  <si>
    <t>IWALL_FZ</t>
  </si>
  <si>
    <t>UA_FF</t>
  </si>
  <si>
    <t>IRFTYP = 1</t>
  </si>
  <si>
    <t>ICYCL = 1</t>
  </si>
  <si>
    <t>IDFRST = 0</t>
  </si>
  <si>
    <t>HRSOFF = 1000</t>
  </si>
  <si>
    <t>ICOMP = 1</t>
  </si>
  <si>
    <t>IMAP = 1</t>
  </si>
  <si>
    <t>I_CYCLE = 1</t>
  </si>
  <si>
    <t>T_CYCLE = 2.0</t>
  </si>
  <si>
    <t>I_VALVE = 0</t>
  </si>
  <si>
    <t>IR[1][1] = 2</t>
  </si>
  <si>
    <t>IR[2][1] = 1</t>
  </si>
  <si>
    <t>IR[3][1] = 1</t>
  </si>
  <si>
    <t>pythNC[1] = 1</t>
  </si>
  <si>
    <t>F[1][2][1] = 0.0</t>
  </si>
  <si>
    <t>F[1][3][1] = 0.0</t>
  </si>
  <si>
    <t>F[2][3][1] = 0.0</t>
  </si>
  <si>
    <t>X[1][1] = 1.0</t>
  </si>
  <si>
    <t>X[2][1] = 0.0</t>
  </si>
  <si>
    <t>X[3][1] = 0.0</t>
  </si>
  <si>
    <t>ICONDI[1] = 1</t>
  </si>
  <si>
    <t>TS1[1] = 35.0</t>
  </si>
  <si>
    <t>CFMCI[1] = 42.476</t>
  </si>
  <si>
    <t>FNPWRC[1] = 12.0</t>
  </si>
  <si>
    <t>DPC[1] = 4.72</t>
  </si>
  <si>
    <t>UDSCI[1] = 15.167</t>
  </si>
  <si>
    <t>UTPCI[1] = 19.227</t>
  </si>
  <si>
    <t>USCCI[1] = 15.434</t>
  </si>
  <si>
    <t>ATOTCI[1] = 0.849</t>
  </si>
  <si>
    <t>DTSBCI[1] = 0.0</t>
  </si>
  <si>
    <t>CONDHT[1] = 14.4</t>
  </si>
  <si>
    <t>CONDVP[1] = 0.0</t>
  </si>
  <si>
    <t>ISPECI[1] = 1</t>
  </si>
  <si>
    <t>IFRSHI[1] = 1</t>
  </si>
  <si>
    <t>TS3[1] = -11.334</t>
  </si>
  <si>
    <t>CFMEI[1] = 23.6</t>
  </si>
  <si>
    <t>FNPWRE[1] = 9.4</t>
  </si>
  <si>
    <t>DPE[1] = 7.2</t>
  </si>
  <si>
    <t>UTPEI[1] = 13.787</t>
  </si>
  <si>
    <t>USUPEI[1] = 5.633</t>
  </si>
  <si>
    <t>ATOTEI[1] = 2.338</t>
  </si>
  <si>
    <t>DTSPEI[1] = 3.0</t>
  </si>
  <si>
    <t>MREFI[1] = 5.8</t>
  </si>
  <si>
    <t>SPEEDI[1] = 3450.0</t>
  </si>
  <si>
    <t>TSPECI[1] = -1.0</t>
  </si>
  <si>
    <t>DISPLC[1] = 6.57</t>
  </si>
  <si>
    <t>SIZEN[1] = 218.0</t>
  </si>
  <si>
    <t>SPDNOM[1] = -1.0</t>
  </si>
  <si>
    <t>EERN[1] = 5.28</t>
  </si>
  <si>
    <t>ICOOLN[1] = 1.0</t>
  </si>
  <si>
    <t>CEI[1] = 0.0</t>
  </si>
  <si>
    <t>SEFFI[1] = 0.0</t>
  </si>
  <si>
    <t>MEFF[1] = 0.0</t>
  </si>
  <si>
    <t>QCAN[1] = 0.0</t>
  </si>
  <si>
    <t>QHILO[1] = 0.0</t>
  </si>
  <si>
    <t>SUPIHX[1] = 0.0</t>
  </si>
  <si>
    <t>ETHX[1] = 0.8</t>
  </si>
  <si>
    <t>UA_FF = 0.0</t>
  </si>
  <si>
    <t>UA_FZ = 0.0</t>
  </si>
  <si>
    <t>UA_ML = 0.0</t>
  </si>
  <si>
    <t>UA_FF_CND = 0.0</t>
  </si>
  <si>
    <t>UA_FZ_CND = 0.0</t>
  </si>
  <si>
    <t>UA_FF_HXS = 0.0</t>
  </si>
  <si>
    <t>UA_FZ_HXS = 0.0</t>
  </si>
  <si>
    <t>FRACT_FF = 0.0</t>
  </si>
  <si>
    <t>FRACT_FZ = 0.0</t>
  </si>
  <si>
    <t>IWALL_FF = 0.0</t>
  </si>
  <si>
    <t>IWALL_FZ = 0.0</t>
  </si>
  <si>
    <t>DFSTCYC = 7.5</t>
  </si>
  <si>
    <t>FZCYC = 0.0</t>
  </si>
  <si>
    <t>FFCYC = 0.0</t>
  </si>
  <si>
    <t>OUTCYC = 1.5</t>
  </si>
  <si>
    <t>FFASH = 0.92</t>
  </si>
  <si>
    <t>FFAUX = 0.0</t>
  </si>
  <si>
    <t>FZASH = 1.83</t>
  </si>
  <si>
    <t>FZAUX = 0.0</t>
  </si>
  <si>
    <t>OTHERW = 0.0</t>
  </si>
  <si>
    <t>TROOM = 89.99600000000001</t>
  </si>
  <si>
    <t>FFTEMP = 37.994</t>
  </si>
  <si>
    <t>FZTEMP = 5.0</t>
  </si>
  <si>
    <t>FFQ = 133.65308</t>
  </si>
  <si>
    <t>FZQOFF = 124.81340999999999</t>
  </si>
  <si>
    <t>FFSEN = 0.0</t>
  </si>
  <si>
    <t>FFLAT = 0.0</t>
  </si>
  <si>
    <t>FROSTF = 0.0</t>
  </si>
  <si>
    <t>FZSEN = 0.0</t>
  </si>
  <si>
    <t>FZLAT = 0.0</t>
  </si>
  <si>
    <t>FROSTZ = 0.0</t>
  </si>
  <si>
    <t>FFPENA = 0.0</t>
  </si>
  <si>
    <t>FZPENA = 0.0</t>
  </si>
  <si>
    <t>FFHTQ = 2.35497</t>
  </si>
  <si>
    <t>FZHTQ = 4.70994</t>
  </si>
  <si>
    <t>FFREFQ = 0.0</t>
  </si>
  <si>
    <t>FZREFQ = 4.095599999999999</t>
  </si>
  <si>
    <t>QMUL = 8.8738</t>
  </si>
  <si>
    <t>w</t>
  </si>
  <si>
    <t>ELOSS[1]</t>
  </si>
  <si>
    <t>I_CYCLE = 11</t>
  </si>
  <si>
    <t>T_CYCLE = 12.0</t>
  </si>
  <si>
    <t>I_VALVE = 13</t>
  </si>
  <si>
    <t>IR[1][1] = 14</t>
  </si>
  <si>
    <t>IR[2][1] = 15</t>
  </si>
  <si>
    <t>IR[3][1] = 16</t>
  </si>
  <si>
    <t>pythNC[1] = 17</t>
  </si>
  <si>
    <t>F[1][2][1] = 18.0</t>
  </si>
  <si>
    <t>F[1][3][1] = 19.0</t>
  </si>
  <si>
    <t>F[2][3][1] = 20.0</t>
  </si>
  <si>
    <t>X[1][1] = 21.0</t>
  </si>
  <si>
    <t>X[2][1] = 22.0</t>
  </si>
  <si>
    <t>X[3][1] = 23.0</t>
  </si>
  <si>
    <t>ICONDI[1] = 24</t>
  </si>
  <si>
    <t>TS1[1] = 25.0</t>
  </si>
  <si>
    <t>CFMCI[1] = 26.0</t>
  </si>
  <si>
    <t>FNPWRC[1] = 27.0</t>
  </si>
  <si>
    <t>DPC[1] = 28.0</t>
  </si>
  <si>
    <t>UDSCI[1] = 29.0</t>
  </si>
  <si>
    <t>UTPCI[1] = 30.0</t>
  </si>
  <si>
    <t>USCCI[1] = 31.0</t>
  </si>
  <si>
    <t>ATOTCI[1] = 32.0</t>
  </si>
  <si>
    <t>DTSBCI[1] = 33.0</t>
  </si>
  <si>
    <t>CONDHT[1] = 122.4</t>
  </si>
  <si>
    <t>CONDVP[1] = 126.0</t>
  </si>
  <si>
    <t>ISPECI[1] = 36</t>
  </si>
  <si>
    <t>IFRSHI[1] = 37</t>
  </si>
  <si>
    <t>TS3[1] = 38.0</t>
  </si>
  <si>
    <t>CFMEI[1] = 39.0</t>
  </si>
  <si>
    <t>FNPWRE[1] = 40.0</t>
  </si>
  <si>
    <t>DPE[1] = 41.0</t>
  </si>
  <si>
    <t>UTPEI[1] = 42.0</t>
  </si>
  <si>
    <t>USUPEI[1] = 43.0</t>
  </si>
  <si>
    <t>ATOTEI[1] = 44.0</t>
  </si>
  <si>
    <t>DTSPEI[1] = 45.0</t>
  </si>
  <si>
    <t>ELOSS[1] = 0.0</t>
  </si>
  <si>
    <t>IDFRST = 1</t>
  </si>
  <si>
    <t>HRSOFF = 1</t>
  </si>
  <si>
    <t>MREFI[1] = 46.0</t>
  </si>
  <si>
    <t>SPEEDI[1] = 47.0</t>
  </si>
  <si>
    <t>TSPECI[1] = 48.0</t>
  </si>
  <si>
    <t>DISPLC[1] = 49.0</t>
  </si>
  <si>
    <t>SIZEN[1] = 50.0</t>
  </si>
  <si>
    <t>SPDNOM[1] = 51.0</t>
  </si>
  <si>
    <t>EERN[1] = 52.0</t>
  </si>
  <si>
    <t>ICOOLN[1] = 53.0</t>
  </si>
  <si>
    <t>SUPIHX[1] = 60.0</t>
  </si>
  <si>
    <t>ETHX[1] = 61.0</t>
  </si>
  <si>
    <t>UA_FF = 117.5582</t>
  </si>
  <si>
    <t>UA_FZ = 119.45429999999999</t>
  </si>
  <si>
    <t>UA_ML = 121.3504</t>
  </si>
  <si>
    <t>UA_FF_CND = 123.2465</t>
  </si>
  <si>
    <t>UA_FZ_CND = 125.14259999999999</t>
  </si>
  <si>
    <t>UA_FF_HXS = 127.03869999999999</t>
  </si>
  <si>
    <t>UA_FZ_HXS = 128.9348</t>
  </si>
  <si>
    <t>FRACT_FF = 69.0</t>
  </si>
  <si>
    <t>FRACT_FZ = 70.0</t>
  </si>
  <si>
    <t>IWALL_FF = 71.0</t>
  </si>
  <si>
    <t>IWALL_FZ = 72.0</t>
  </si>
  <si>
    <t>DFSTCYC = 0.0</t>
  </si>
  <si>
    <t>FZCYC = 75.0</t>
  </si>
  <si>
    <t>OUTCYC = 76.0</t>
  </si>
  <si>
    <t>FFASH = 77.0</t>
  </si>
  <si>
    <t>FFAUX = 78.0</t>
  </si>
  <si>
    <t>FZASH = 79.0</t>
  </si>
  <si>
    <t>FZAUX = 80.0</t>
  </si>
  <si>
    <t>OTHERW = 81.0</t>
  </si>
  <si>
    <t>TROOM = 179.6</t>
  </si>
  <si>
    <t>FFTEMP = 181.4</t>
  </si>
  <si>
    <t>FZTEMP = 183.20000000000002</t>
  </si>
  <si>
    <t>FFQ = 290.10499999999996</t>
  </si>
  <si>
    <t>FZQOFF = 293.518</t>
  </si>
  <si>
    <t>FFSEN = 296.931</t>
  </si>
  <si>
    <t>FFLAT = 300.344</t>
  </si>
  <si>
    <t>FROSTF = 303.757</t>
  </si>
  <si>
    <t>FZSEN = 307.16999999999996</t>
  </si>
  <si>
    <t>FZLAT = 310.58299999999997</t>
  </si>
  <si>
    <t>FROSTZ = 313.996</t>
  </si>
  <si>
    <t>FFPENA = 317.409</t>
  </si>
  <si>
    <t>FZPENA = 320.822</t>
  </si>
  <si>
    <t>FFHTQ = 324.23499999999996</t>
  </si>
  <si>
    <t>FZHTQ = 327.64799999999997</t>
  </si>
  <si>
    <t>FFREFQ = 331.061</t>
  </si>
  <si>
    <t>FZREFQ = 334.474</t>
  </si>
  <si>
    <t>QMUL = 337.887</t>
  </si>
  <si>
    <t>FFCYC = 74.0</t>
  </si>
  <si>
    <t>Refrigeration Type</t>
  </si>
  <si>
    <t>NC[1]</t>
  </si>
  <si>
    <t xml:space="preserve">TOL_FRSH </t>
  </si>
  <si>
    <t xml:space="preserve">TOL_FRZ </t>
  </si>
  <si>
    <t>TOL_COND</t>
  </si>
  <si>
    <t xml:space="preserve">TOL_MASS </t>
  </si>
  <si>
    <t>TOL_HX</t>
  </si>
  <si>
    <t xml:space="preserve">Torelance in iteration for fresh food </t>
  </si>
  <si>
    <t>Torelance in iteration for frezzer</t>
  </si>
  <si>
    <t>Torelance in iteration for condenser</t>
  </si>
  <si>
    <t>Torelance in iteration for mass</t>
  </si>
  <si>
    <t>Torelance in iteration for heat exchanger</t>
  </si>
  <si>
    <t>N_EVAP</t>
  </si>
  <si>
    <t>N_COND</t>
  </si>
  <si>
    <t>General setting</t>
  </si>
  <si>
    <t>Number of Zones on Evaporator</t>
  </si>
  <si>
    <t>Number of Zones on Condenser</t>
  </si>
  <si>
    <t>Fan cooling method</t>
  </si>
  <si>
    <t>Evaporator and Condenser Zones</t>
  </si>
  <si>
    <t>file name for map file</t>
  </si>
  <si>
    <t>For IMAP=0 only</t>
  </si>
  <si>
    <t>ABB_EMX70HSC</t>
  </si>
  <si>
    <t>DG57C84TAU6</t>
  </si>
  <si>
    <t>DG73C12</t>
  </si>
  <si>
    <t>DG73C12RAU6</t>
  </si>
  <si>
    <t>DGH66C94</t>
  </si>
  <si>
    <t>EGX90HLC</t>
  </si>
  <si>
    <t>EGZ100HLP</t>
  </si>
  <si>
    <t>EMBRACO_NT6215Z</t>
  </si>
  <si>
    <t>EMU30HSC</t>
  </si>
  <si>
    <t>EMX70HSC</t>
  </si>
  <si>
    <t>EMY60HER</t>
  </si>
  <si>
    <t>GVT44AD</t>
  </si>
  <si>
    <t>GVY44AD</t>
  </si>
  <si>
    <t>SF51C97</t>
  </si>
  <si>
    <t>SF51NEW</t>
  </si>
  <si>
    <t>SP51C97</t>
  </si>
  <si>
    <t>TSA1374YAS</t>
  </si>
  <si>
    <t>TTE46FK</t>
  </si>
  <si>
    <t>BADBAD</t>
  </si>
  <si>
    <t>EMBRACO MODEL</t>
  </si>
  <si>
    <t>FILES.TXT</t>
  </si>
  <si>
    <t>SMOOTHED</t>
  </si>
  <si>
    <t>TESTMAP</t>
  </si>
  <si>
    <t>FILMAP1_CODE</t>
  </si>
  <si>
    <t>For IRFTTP=1,2,3 or 7 only</t>
  </si>
  <si>
    <t>For IRFTTP=4,5,6 only</t>
  </si>
  <si>
    <t>========= No error ==========</t>
  </si>
  <si>
    <t xml:space="preserve"> Manif. =  Manufacturer</t>
  </si>
  <si>
    <t xml:space="preserve"> Model =  Model</t>
  </si>
  <si>
    <t xml:space="preserve"> kCal/hr =  Capacity</t>
  </si>
  <si>
    <t xml:space="preserve"> EER =  EER</t>
  </si>
  <si>
    <t xml:space="preserve"> rpm =  3450</t>
  </si>
  <si>
    <t xml:space="preserve"> Volt =  115</t>
  </si>
  <si>
    <t xml:space="preserve"> .......................................</t>
  </si>
  <si>
    <t xml:space="preserve"> unit =  2</t>
  </si>
  <si>
    <t xml:space="preserve"> Type =  1</t>
  </si>
  <si>
    <t xml:space="preserve"> x =  6</t>
  </si>
  <si>
    <t xml:space="preserve"> y =  5</t>
  </si>
  <si>
    <t xml:space="preserve"> y1 =  [0.0, 90.0, 100.0, 110.0, 120.0, 130.0]</t>
  </si>
  <si>
    <t xml:space="preserve"> y2 =  [0.0, 90.0, 100.0, 110.0, 120.0, 130.0]</t>
  </si>
  <si>
    <t>=-=-=-=-=-=-=-=-=-=-=-=-=-=-=-=-=-=-=-=-=-=-=-=-=-=-=-=-=-=-=-=-=-=</t>
  </si>
  <si>
    <t xml:space="preserve"> Manif. =  Matsushita</t>
  </si>
  <si>
    <t xml:space="preserve"> Model =  DG73C12RAU6</t>
  </si>
  <si>
    <t xml:space="preserve"> kCal/hr =  961.9</t>
  </si>
  <si>
    <t xml:space="preserve"> EER =  5.55</t>
  </si>
  <si>
    <t xml:space="preserve"> y =  4</t>
  </si>
  <si>
    <t xml:space="preserve"> x =  [0.0, -40.0, -30.0, -20.0, -10.0, 0.0, 10.0]</t>
  </si>
  <si>
    <t xml:space="preserve"> y1 =  [0.0, 100.0, 110.0, 120.0, 130.0]</t>
  </si>
  <si>
    <t xml:space="preserve"> y2 =  [0.0, 100.0, 110.0, 120.0, 130.0]</t>
  </si>
  <si>
    <t xml:space="preserve"> Capacity =  [[0.0, 0.0, 0.0, 0.0, 0.0, 0.0, 0.0], [0.0, 382.3, 555.0, 771.4, 1039.2, 1367.2, 1764.8], [0.0, 359.4, 532.1, 748.5, 1016.3, 1344.2, 1741.8], [0.0, 333.8, 506.5, 722.8, 990.6, 1318.4, 1716.0], [0.0, 305.3, 478.0, 694.3, 961.9, 1289.7, 1687.2]]</t>
  </si>
  <si>
    <t xml:space="preserve"> Power =  [[0.0, 0.0, 0.0, 0.0, 0.0, 0.0, 0.0], [0.0, 83.2, 106.0, 129.1, 151.8, 173.3, 192.6], [0.0, 83.3, 108.6, 134.3, 160.2, 185.2, 208.6], [0.0, 82.2, 109.9, 138.5, 167.4, 195.9, 223.2], [0.0, 79.7, 110.0, 141.3, 173.3, 205.3, 236.5]]</t>
  </si>
  <si>
    <t xml:space="preserve"> Model =  DG57C84RAU6</t>
  </si>
  <si>
    <t xml:space="preserve"> kCal/hr =  699.7</t>
  </si>
  <si>
    <t xml:space="preserve"> EER =  5.43</t>
  </si>
  <si>
    <t xml:space="preserve"> Capacity =  [[0.0, 0.0, 0.0, 0.0, 0.0, 0.0, 0.0], [0.0, 267.7, 400.9, 567.7, 774.1, 1026.9, 1333.4], [0.0, 245.7, 378.8, 545.6, 752.0, 1004.7, 1311.2], [0.0, 221.1, 354.2, 520.9, 727.3, 979.9, 1286.4], [0.0, 193.7, 326.8, 493.5, 699.7, 952.3, 1258.7]]</t>
  </si>
  <si>
    <t xml:space="preserve"> Power =  [[0.0, 0.0, 0.0, 0.0, 0.0, 0.0, 0.0], [0.0, 60.8, 78.5, 96.3, 113.7, 130.1, 144.8], [0.0, 60.1, 79.9, 99.9, 119.7, 138.8, 156.6], [0.0, 58.2, 80.3, 102.5, 124.7, 146.6, 167.4], [0.0, 54.9, 79.4, 104.0, 128.8, 153.3, 177.2]]</t>
  </si>
  <si>
    <t xml:space="preserve"> Model =  DG73C12</t>
  </si>
  <si>
    <t xml:space="preserve"> Model =  DGH66C94</t>
  </si>
  <si>
    <t xml:space="preserve"> y =  6</t>
  </si>
  <si>
    <t xml:space="preserve"> y1 =  [0.0, 90.0, 100.0, 110.0, 120.0, 130.0, 140.0]</t>
  </si>
  <si>
    <t xml:space="preserve"> y2 =  [0.0, 90.0, 100.0, 110.0, 120.0, 130.0, 140.0]</t>
  </si>
  <si>
    <t xml:space="preserve"> Manif. =  Embraco</t>
  </si>
  <si>
    <t xml:space="preserve"> Model =  EGX90HLC</t>
  </si>
  <si>
    <t xml:space="preserve"> kCal/hr =  810.7</t>
  </si>
  <si>
    <t xml:space="preserve"> EER =  5.46</t>
  </si>
  <si>
    <t xml:space="preserve"> unit =  1</t>
  </si>
  <si>
    <t xml:space="preserve"> y =  3</t>
  </si>
  <si>
    <t xml:space="preserve"> x =  [0.0, 110.0, 110.0, 120.0, 120.0, 130.0, 130.0]</t>
  </si>
  <si>
    <t xml:space="preserve"> y1 =  [0.0, 45.0, 55.0, 65.0]</t>
  </si>
  <si>
    <t xml:space="preserve"> y2 =  [0.0, 45.0, 55.0, 65.0]</t>
  </si>
  <si>
    <t xml:space="preserve"> Capacity =  [[0.0, 0.0, 0.0, 0.0, 0.0, 0.0, 0.0], [0.0, -35.0, -30.0, -25.0, -20.0, -15.0, -10.0], [0.0, 126.0, 177.0, 235.0, 304.0, 387.0, 489.0], [0.0, 104.0, 158.0, 217.0, 285.0, 366.0, 466.0]]</t>
  </si>
  <si>
    <t xml:space="preserve"> Power =  [[0.0, 0.0, 0.0, 0.0, 0.0, 0.0, 0.0], [0.0, 80.0, 134.0, 193.0, 259.0, 338.0, 435.0], [0.0, 277.1, 434.9, 632.7, 877.4, 1177.0, 1540.5], [0.0, 245.7, 403.5, 601.2, 845.8, 1145.4, 1508.7]]</t>
  </si>
  <si>
    <t xml:space="preserve"> kCal/hr =  260</t>
  </si>
  <si>
    <t xml:space="preserve"> EER =  5.96</t>
  </si>
  <si>
    <t xml:space="preserve"> x =  [0.0, -35.0, -30.0, -25.0, -20.0, -15.0, -10.0]</t>
  </si>
  <si>
    <t xml:space="preserve"> Capacity =  [[0.0, 0.0, 0.0, 0.0, 0.0, 0.0, 0.0], [0.0, 155.0, 204.0, 264.0, 337.0, 427.0, 535.0], [0.0, 139.0, 191.0, 252.0, 326.0, 414.0, 520.0], [0.0, 117.0, 172.0, 235.0, 309.0, 397.0, 501.0]]</t>
  </si>
  <si>
    <t xml:space="preserve"> Power =  [[0.0, 0.0, 0.0, 0.0, 0.0, 0.0, 0.0], [0.0, 118.0, 136.0, 154.0, 173.0, 193.0, 213.0], [0.0, 116.0, 137.0, 159.0, 182.0, 205.0, 229.0], [0.0, 111.0, 137.0, 164.0, 191.0, 220.0, 248.0]]</t>
  </si>
  <si>
    <t xml:space="preserve"> Model =  Model at 50 Hz</t>
  </si>
  <si>
    <t xml:space="preserve"> kCal/hr =  106</t>
  </si>
  <si>
    <t xml:space="preserve"> EER =  4.04</t>
  </si>
  <si>
    <t xml:space="preserve"> rpm =  2900</t>
  </si>
  <si>
    <t xml:space="preserve"> Volt =  220</t>
  </si>
  <si>
    <t xml:space="preserve"> x =  7</t>
  </si>
  <si>
    <t xml:space="preserve"> x =  [0.0, -35.0, -30.0, -25.0, -20.0, -15.0, -10.0, -5.0]</t>
  </si>
  <si>
    <t xml:space="preserve"> y2 =  [0.0, 45.0, 55.0, 66.0]</t>
  </si>
  <si>
    <t xml:space="preserve"> Capacity =  [[0.0, 0.0, 0.0, 0.0, 0.0, 0.0, 0.0, 0.0], [0.0, 46.0, 66.0, 88.0, 115.0, 148.0, 189.0, 238.0], [0.0, 35.0, 55.0, 78.0, 104.0, 137.0, 177.0, 226.0], [0.0, 26.0, 45.0, 67.0, 93.0, 125.0, 163.0, 211.0]]</t>
  </si>
  <si>
    <t xml:space="preserve"> Power =  [[0.0, 0.0, 0.0, 0.0, 0.0, 0.0, 0.0, 0.0], [0.0, 78.0, 86.0, 95.0, 104.0, 113.0, 123.0, 133.0], [0.0, 77.0, 86.0, 96.0, 107.0, 118.0, 130.0, 142.0], [0.0, 73.0, 84.0, 96.0, 108.0, 121.0, 135.0, 149.0]]</t>
  </si>
  <si>
    <t xml:space="preserve"> Model =  NT6215Z</t>
  </si>
  <si>
    <t xml:space="preserve"> kCal/hr =  1000</t>
  </si>
  <si>
    <t xml:space="preserve"> EER =  5.6</t>
  </si>
  <si>
    <t xml:space="preserve"> x =  [0.0, 120.0, 120.0, 130.0, 130.0, 140.0, 140.0]</t>
  </si>
  <si>
    <t xml:space="preserve"> y1 =  [0.0, 95.0, 113.0, 131.0]</t>
  </si>
  <si>
    <t xml:space="preserve"> y2 =  [0.0, 95.0, 113.0, 131.0]</t>
  </si>
  <si>
    <t xml:space="preserve"> Model =  EMX70HSC</t>
  </si>
  <si>
    <t xml:space="preserve"> kCal/hr =  705.8</t>
  </si>
  <si>
    <t xml:space="preserve"> EER =  5.58</t>
  </si>
  <si>
    <t xml:space="preserve"> Capacity =  [[0.0, 0.0, 0.0, 0.0, 0.0, 0.0, 0.0], [0.0, 270.3, 404.4, 572.3, 780.1, 1034.6, 1343.2], [0.0, 248.4, 382.4, 550.3, 758.1, 1012.4, 1320.9], [0.0, 223.7, 357.8, 525.6, 733.3, 987.6, 1296.1], [0.0, 196.4, 330.4, 498.1, 705.8, 960.0, 1268.4]]</t>
  </si>
  <si>
    <t xml:space="preserve"> Power =  [[0.0, 0.0, 0.0, 0.0, 0.0, 0.0, 0.0], [0.0, 59.8, 77.1, 94.5, 111.5, 127.6, 141.9], [0.0, 59.2, 78.6, 98.2, 117.5, 136.2, 153.5], [0.0, 57.5, 79.0, 100.8, 122.5, 143.8, 164.2], [0.0, 54.3, 78.2, 102.3, 126.5, 150.5, 173.9]]</t>
  </si>
  <si>
    <t xml:space="preserve"> Model =  EMY60HER</t>
  </si>
  <si>
    <t>Err 30[Errno 2] No such file or directory: 'G:\\Ayman_APP\\Fortran\\Cycle2Py_Rev05\\compmap\\files.txt'</t>
  </si>
  <si>
    <t xml:space="preserve"> x =  5</t>
  </si>
  <si>
    <t xml:space="preserve"> x =  [0.0, -30.0, -20.0, -10.0, 0.0, 10.0]</t>
  </si>
  <si>
    <t xml:space="preserve"> y1 =  [0.0, 95.0, 105.0, 110.0, 120.0, 130.0, 140.0]</t>
  </si>
  <si>
    <t xml:space="preserve"> y2 =  [0.0, 95.0, 105.0, 110.0, 120.0, 130.0, 140.0]</t>
  </si>
  <si>
    <t xml:space="preserve"> Capacity =  [[0.0, 0.0, 0.0, 0.0, 0.0, 0.0], [0.0, 298.02, 420.17, 581.63, 784.53, 1035.31], [0.0, 278.69, 399.41, 555.84, 754.05, 998.34], [0.0, 267.58, 387.96, 544.04, 739.37, 980.04], [0.0, 243.21, 364.71, 519.37, 711.46, 947.45], [0.0, 214.89, 338.95, 494.0, 685.75, 917.78], [0.0, 179.72, 310.32, 468.29, 660.08, 891.38]]</t>
  </si>
  <si>
    <t xml:space="preserve"> Power =  [[0.0, 0.0, 0.0, 0.0, 0.0, 0.0], [0.0, 77.73, 89.55, 101.79, 114.7, 128.56], [0.0, 77.39, 90.8, 104.42, 118.98, 135.11], [0.0, 76.98, 91.01, 105.79, 121.06, 137.88], [0.0, 75.61, 91.15, 107.1, 124.16, 142.36], [0.0, 73.89, 90.54, 108.0, 126.23, 145.47], [0.0, 71.93, 89.57, 108.07, 127.27, 148.24]]</t>
  </si>
  <si>
    <t xml:space="preserve"> Manif. =  ZEL</t>
  </si>
  <si>
    <t xml:space="preserve"> Model =  GVY44AD</t>
  </si>
  <si>
    <t xml:space="preserve"> kCal/hr =  342.0</t>
  </si>
  <si>
    <t xml:space="preserve"> EER =  3.99</t>
  </si>
  <si>
    <t xml:space="preserve"> Capacity =  [[0.0, 0.0, 0.0, 0.0, 0.0, 0.0, 0.0], [0.0, 124.7, 194.2, 281.3, 389.0, 520.8, 680.8], [0.0, 110.9, 180.3, 267.3, 375.0, 506.8, 666.8], [0.0, 95.3, 164.8, 251.7, 359.4, 491.2, 651.0], [0.0, 78.1, 147.4, 234.4, 342.0, 473.7, 633.6]]</t>
  </si>
  <si>
    <t xml:space="preserve"> Power =  [[0.0, 0.0, 0.0, 0.0, 0.0, 0.0, 0.0], [0.0, 41.0, 52.5, 63.8, 74.7, 85.0, 94.1], [0.0, 40.7, 53.7, 66.5, 79.0, 91.0, 102.1], [0.0, 39.3, 54.2, 68.6, 82.8, 96.5, 109.5], [0.0, 36.4, 53.7, 70.0, 85.8, 101.4, 116.3]]</t>
  </si>
  <si>
    <t xml:space="preserve"> Model =  SF51C97RAUG</t>
  </si>
  <si>
    <t xml:space="preserve"> kCal/hr =  558.4</t>
  </si>
  <si>
    <t xml:space="preserve"> EER =  4.67</t>
  </si>
  <si>
    <t xml:space="preserve"> y1 =  [0.0, 100.0, 110.0, 120.0, 130.0, 140.0, 150.0]</t>
  </si>
  <si>
    <t xml:space="preserve"> y2 =  [0.0, 100.0, 110.0, 120.0, 130.0, 140.0, 150.0]</t>
  </si>
  <si>
    <t xml:space="preserve"> Capacity =  [[0.0, 0.0, 0.0, 0.0, 0.0, 0.0, 0.0], [0.0, 237.0, 347.0, 484.7, 655.1, 863.8, 1116.9], [0.0, 221.4, 331.3, 469.1, 639.5, 848.2, 1101.3], [0.0, 204.0, 313.9, 451.6, 622.0, 830.6, 1083.7], [0.0, 184.6, 294.5, 432.1, 602.5, 811.1, 1064.0], [0.0, 107.2, 265.4, 422.0, 579.1, 795.0, 1011.7], [0.0, 81.4, 241.3, 400.0, 558.4, 768.0, 977.3]]</t>
  </si>
  <si>
    <t xml:space="preserve"> Power =  [[0.0, 0.0, 0.0, 0.0, 0.0, 0.0, 0.0], [0.0, 65.2, 79.7, 94.3, 108.7, 122.3, 134.5], [0.0, 67.2, 83.3, 99.6, 116.0, 131.9, 146.6], [0.0, 68.5, 86.3, 104.5, 122.7, 140.8, 158.1], [0.0, 69.0, 88.7, 108.7, 128.9, 149.2, 169.0], [0.0, 63.7, 84.0, 104.0, 124.0, 144.0, 164.1], [0.0, 59.7, 81.9, 104.0, 126.1, 147.0, 167.1]]</t>
  </si>
  <si>
    <t xml:space="preserve"> Manif. =  Tecumseh</t>
  </si>
  <si>
    <t xml:space="preserve"> Model =  TSA1374YAS</t>
  </si>
  <si>
    <t xml:space="preserve"> kCal/hr =  725.5</t>
  </si>
  <si>
    <t xml:space="preserve"> EER =  5.34</t>
  </si>
  <si>
    <t xml:space="preserve"> Capacity =  [[0.0, 0.0, 0.0, 0.0, 0.0, 0.0, 0.0], [0.0, 269.7, 413.5, 593.5, 816.2, 1089.0, 1419.9], [0.0, 242.9, 386.6, 566.5, 789.3, 1062.0, 1392.8], [0.0, 212.9, 356.5, 536.4, 759.1, 1031.8, 1362.4], [0.0, 179.5, 323.1, 502.9, 725.5, 998.1, 1328.6]]</t>
  </si>
  <si>
    <t xml:space="preserve"> Power =  [[0.0, 0.0, 0.0, 0.0, 0.0, 0.0, 0.0], [0.0, 63.6, 82.3, 100.8, 118.8, 135.8, 150.9], [0.0, 62.7, 83.7, 104.6, 125.2, 145.0, 163.4], [0.0, 60.2, 84.0, 107.4, 130.6, 153.3, 174.8], [0.0, 55.8, 82.7, 108.9, 134.9, 160.5, 185.2]]</t>
  </si>
  <si>
    <t xml:space="preserve"> Capacity =  [[0.0, 0.0, 0.0, 0.0, 0.0, 0.0, 0.0], [0.0, 179.1, 278.9, 403.9, 558.6, 747.9, 977.6], [0.0, 159.2, 258.9, 383.9, 538.5, 727.8, 957.5], [0.0, 136.9, 236.6, 361.5, 516.1, 705.4, 934.9], [0.0, 112.1, 211.7, 336.6, 491.1, 680.3, 909.8]]</t>
  </si>
  <si>
    <t xml:space="preserve"> Power =  [[0.0, 0.0, 0.0, 0.0, 0.0, 0.0, 0.0], [0.0, 55.3, 70.7, 85.9, 100.6, 114.5, 126.8], [0.0, 54.8, 72.4, 89.6, 106.5, 122.6, 137.6], [0.0, 52.9, 73.0, 92.4, 111.5, 130.0, 147.6], [0.0, 49.1, 72.4, 94.3, 115.6, 136.6, 156.7]]</t>
  </si>
  <si>
    <t>Press any key to continue . . .</t>
  </si>
  <si>
    <t>Error</t>
  </si>
  <si>
    <t>File Name:  ABB_EMX70HSC.cmp</t>
  </si>
  <si>
    <t>File Name:  badbad.cmp.cmp</t>
  </si>
  <si>
    <t>File Name:  DG57C84TAU6.cmp</t>
  </si>
  <si>
    <t>File Name:  DG73C12.cmp</t>
  </si>
  <si>
    <t>File Name:  DG73C12RAU6.cmp</t>
  </si>
  <si>
    <t>File Name:  DGH66C94.cmp</t>
  </si>
  <si>
    <t>File Name:  EGX90HLC.cmp</t>
  </si>
  <si>
    <t>File Name:  EGZ100HLP.cmp</t>
  </si>
  <si>
    <t>File Name:  Embraco_Model.cmp</t>
  </si>
  <si>
    <t>File Name:  EMBRACO_NT6215Z.cmp</t>
  </si>
  <si>
    <t>File Name:  EMU30HSC.cmp</t>
  </si>
  <si>
    <t>File Name:  EMX70HSC.cmp</t>
  </si>
  <si>
    <t>File Name:  EMY60HER.cmp</t>
  </si>
  <si>
    <t>File Name:  files.txt</t>
  </si>
  <si>
    <t>File Name:  GVT44AD.cmp</t>
  </si>
  <si>
    <t>File Name:  GVY44AD.cmp</t>
  </si>
  <si>
    <t>File Name:  SF51C97.cmp</t>
  </si>
  <si>
    <t>File Name:  SF51NEW.cmp</t>
  </si>
  <si>
    <t>File Name:  smoothed.cmp</t>
  </si>
  <si>
    <t>File Name:  SP51C97.cmp</t>
  </si>
  <si>
    <t>File Name:  TSA1374YAS.cmp</t>
  </si>
  <si>
    <t>File Name:  TTE46FK.cmp</t>
  </si>
  <si>
    <t xml:space="preserve"> x =  [0.0, -40.0, -30.0, -20.0, -10.0, 0.0, 10.0, 20.0]</t>
  </si>
  <si>
    <t>Fixed</t>
  </si>
  <si>
    <t>Error_</t>
  </si>
  <si>
    <t xml:space="preserve"> Capacity =  [[0.0, 0.0, 0.0, 0.0, 0.0, 0.0, 0.0], [0.0, 298.8, 427.8, 589.3, 789.3, 1034.0, 1330.9], [0.0, 283.3, 412.2, 573.8, 773.7, 1018.5, 1315.3], [0.0, 265.8, 394.8, 556.3, 756.2, 1001.0, 1297.8], [0.0, 246.4, 375.3, 536.8, 736.6, 981.4, 1278.1], [0.0, 224.7, 353.6, 515.0, 714.8, 959.5, 1256.2]]</t>
  </si>
  <si>
    <t xml:space="preserve"> Power =  [[0.0, 0.0, 0.0, 0.0, 0.0, 0.0, 0.0], [0.0, 63.0, 78.3, 93.6, 108.3, 121.8, 133.1], [0.0, 64.2, 81.3, 98.6, 115.7, 131.8, 146.3], [0.0, 64.5, 83.5, 102.9, 122.2, 141.0, 158.5], [0.0, 63.8, 84.8, 106.3, 128.0, 149.4, 169.8], [0.0, 62.1, 85.1, 108.7, 132.8, 156.8, 180.2]]</t>
  </si>
  <si>
    <t xml:space="preserve"> Capacity =  [[0.0, 0.0, 0.0, 0.0, 0.0, 0.0, 0.0], [0.0, 402.7, 575.5, 791.9, 1059.7, 1387.6, 1785.3], [0.0, 382.3, 555.0, 771.4, 1039.2, 1367.2, 1764.8], [0.0, 359.4, 532.1, 748.5, 1016.3, 1344.2, 1741.8], [0.0, 333.8, 506.5, 722.8, 990.6, 1318.4, 1716.0], [0.0, 305.3, 478.0, 694.3, 961.9, 1289.7, 1687.2]]</t>
  </si>
  <si>
    <t xml:space="preserve"> Power =  [[0.0, 0.0, 0.0, 0.0, 0.0, 0.0, 0.0], [0.0, 81.9, 102.3, 122.7, 142.3, 160.3, 175.5], [0.0, 83.2, 106.0, 129.1, 151.8, 173.3, 192.6], [0.0, 83.3, 108.6, 134.3, 160.2, 185.2, 208.6], [0.0, 82.2, 109.9, 138.5, 167.4, 195.9, 223.2], [0.0, 79.7, 110.0, 141.3, 173.3, 205.3, 236.5]]</t>
  </si>
  <si>
    <t xml:space="preserve"> Capacity =  [[0.0, 0.0, 0.0, 0.0, 0.0, 0.0, 0.0], [0.0, 5.0, 14.0, 23.0, 32.0, 41.0, 50.0], [0.0, 3370.0, 4218.0, 5231.0, 6418.0, 7785.0, 9341.0], [0.0, 2882.0, 3667.0, 4596.0, 5675.0, 6912.0, 8316.0]]</t>
  </si>
  <si>
    <t xml:space="preserve"> Capacity =  [[0.0, 0.0, 0.0, 0.0, 0.0, 0.0, 0.0], [0.0, 44.0, 63.0, 87.0, 116.0, 150.0, 189.0], [0.0, 34.0, 53.0, 77.0, 105.0, 138.0, 177.0], [0.0, 23.0, 41.0, 64.0, 91.0, 124.0, 161.0]]</t>
  </si>
  <si>
    <t xml:space="preserve"> Capacity =  [[0.0, 0.0, 0.0, 0.0, 0.0, 0.0, 0.0], [0.0, 250.9, 360.9, 498.6, 669.1, 877.8, 1130.9], [0.0, 237.0, 347.0, 484.7, 655.1, 863.8, 1116.9], [0.0, 221.4, 331.3, 469.1, 639.5, 848.2, 1101.3], [0.0, 204.0, 313.9, 451.6, 622.0, 830.6, 1083.7], [0.0, 184.6, 294.5, 432.1, 602.5, 811.1, 1064.0]]</t>
  </si>
  <si>
    <t xml:space="preserve"> Power =  [[0.0, 0.0, 0.0, 0.0, 0.0, 0.0, 0.0], [0.0, 62.7, 75.6, 88.5, 101.0, 112.3, 121.8], [0.0, 65.2, 79.7, 94.3, 108.7, 122.3, 134.5], [0.0, 67.2, 83.3, 99.6, 116.0, 131.9, 146.6], [0.0, 68.5, 86.3, 104.5, 122.7, 140.8, 158.1], [0.0, 69.0, 88.7, 108.7, 128.9, 149.2, 169.0]]</t>
  </si>
  <si>
    <t xml:space="preserve"> Capacity =  [[0.0, 0.0, 0.0, 0.0, 0.0, 0.0, 0.0, 0.0], [0.0, 250.8, 361.0, 498.9, 669.4, 877.9, 1130.3, 1433.5], [0.0, 236.9, 347.1, 485.0, 655.4, 863.8, 1116.2, 1419.3], [0.0, 221.2, 331.4, 469.3, 639.7, 848.1, 1100.4, 1403.5], [0.0, 203.8, 314.0, 451.8, 622.2, 830.5, 1082.8, 1385.8], [0.0, 184.5, 294.6, 432.4, 602.8, 811.0, 1063.2, 1366.1]]</t>
  </si>
  <si>
    <t xml:space="preserve"> Capacity =  [[0.0, 0.0, 0.0, 0.0, 0.0, 0.0, 0.0], [0.0, 330.2, 488.1, 685.9, 930.7, 1230.5, 1594.0], [0.0, 305.2, 463.1, 660.8, 905.6, 1205.3, 1568.8], [0.0, 277.1, 434.9, 632.7, 877.4, 1177.0, 1540.5], [0.0, 245.7, 403.5, 601.2, 845.8, 1145.4, 1508.7], [0.0, 210.8, 368.6, 566.2, 810.7, 1110.2, 1473.4], [0.0, 175.9, 333.7, 531.2, 775.6, 1075.0, 1438.1]]</t>
  </si>
  <si>
    <t xml:space="preserve"> Power =  [[0.0, 0.0, 0.0, 0.0, 0.0, 0.0, 0.0], [0.0, 2382.0, 3120.0, 3968.0, 4946.0, 6058.0, 7315.0], [0.0, 456.0, 499.0, 542.0, 585.0, 628.0, 671.0], [0.0, 482.0, 542.0, 599.0, 654.0, 706.0, 755.0]]</t>
  </si>
  <si>
    <t xml:space="preserve"> Power =  [[0.0, 0.0, 0.0, 0.0, 0.0, 0.0, 0.0], [0.0, 51.0, 58.0, 67.0, 75.0, 84.0, 92.0], [0.0, 49.0, 58.0, 67.0, 77.0, 88.0, 98.0], [0.0, 46.0, 55.0, 66.0, 78.0, 91.0, 104.0]]</t>
  </si>
  <si>
    <t xml:space="preserve"> Power =  [[0.0, 0.0, 0.0, 0.0, 0.0, 0.0, 0.0], [0.0, 69.8, 87.8, 105.6, 122.7, 138.2, 151.3], [0.0, 70.3, 90.7, 111.0, 130.7, 149.4, 166.0], [0.0, 69.5, 92.4, 115.2, 137.8, 159.6, 179.8], [0.0, 67.1, 92.8, 118.4, 143.8, 168.7, 192.4], [0.0, 62.8, 91.7, 120.2, 148.6, 176.6, 203.8], [0.0, 58.5, 90.6, 122.0, 153.4, 184.5, 215.2]]</t>
  </si>
  <si>
    <t xml:space="preserve"> Capacity =  [[0.0, 0.0, 0.0, 0.0, 0.0, 0.0, 0.0], [0.0, 252.2, 361.0, 497.3, 665.9, 872.4, 1122.8], [0.0, 239.1, 347.9, 484.2, 652.8, 859.3, 1109.6], [0.0, 224.4, 333.2, 469.5, 638.1, 844.5, 1094.9], [0.0, 208.0, 316.8, 453.0, 621.6, 828.0, 1078.4], [0.0, 189.8, 298.5, 434.7, 603.2, 809.6, 1059.9]]</t>
  </si>
  <si>
    <t xml:space="preserve"> Power =  [[0.0, 0.0, 0.0, 0.0, 0.0, 0.0, 0.0], [0.0, 56.0, 68.9, 81.7, 94.0, 105.2, 114.7], [0.0, 57.5, 71.9, 86.4, 100.7, 114.2, 126.3], [0.0, 58.4, 74.3, 90.6, 106.8, 122.5, 137.1], [0.0, 58.4, 76.1, 94.1, 112.2, 130.2, 147.3], [0.0, 57.5, 77.0, 96.9, 117.0, 137.1, 156.7]]</t>
  </si>
  <si>
    <t xml:space="preserve"> Power =  [[0.0, 0.0, 0.0, 0.0, 0.0, 0.0, 0.0, 0.0], [0.0, 62.7, 75.7, 88.6, 101.1, 112.4, 121.9, 128.8], [0.0, 65.3, 79.7, 94.4, 108.8, 122.4, 134.5, 144.4], [0.0, 67.2, 83.3, 99.7, 116.0, 131.8, 146.5, 159.3], [0.0, 68.5, 86.3, 104.4, 122.7, 140.7, 157.9, 173.6], [0.0, 69.0, 88.7, 108.6, 128.8, 149.0, 168.6, 187.1]]</t>
  </si>
  <si>
    <r>
      <t>Fractional Speed (-)</t>
    </r>
    <r>
      <rPr>
        <sz val="11"/>
        <color rgb="FFFF0000"/>
        <rFont val="Calibri"/>
        <family val="2"/>
        <scheme val="minor"/>
      </rPr>
      <t xml:space="preserve"> changed from 1 (bad value) to 3450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</si>
</sst>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3" borderId="0" xfId="0" applyFont="1" applyFill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1" xfId="0" applyFont="1" applyFill="1" applyBorder="1"/>
    <xf numFmtId="0" fontId="3" fillId="4" borderId="0" xfId="0" applyFont="1" applyFill="1" applyAlignment="1" applyProtection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3" borderId="0" xfId="0" applyFill="1"/>
    <xf numFmtId="0" fontId="0" fillId="3" borderId="1" xfId="0" applyFill="1" applyBorder="1"/>
    <xf numFmtId="0" fontId="2" fillId="2" borderId="0" xfId="0" applyFont="1" applyFill="1" applyBorder="1"/>
    <xf numFmtId="0" fontId="4" fillId="0" borderId="0" xfId="0" applyFont="1"/>
    <xf numFmtId="0" fontId="5" fillId="2" borderId="0" xfId="0" applyFont="1" applyFill="1"/>
    <xf numFmtId="0" fontId="1" fillId="3" borderId="8" xfId="0" applyFont="1" applyFill="1" applyBorder="1" applyAlignment="1">
      <alignment horizontal="left"/>
    </xf>
    <xf numFmtId="0" fontId="0" fillId="0" borderId="8" xfId="0" applyFill="1" applyBorder="1"/>
    <xf numFmtId="0" fontId="0" fillId="0" borderId="8" xfId="0" applyBorder="1" applyAlignment="1">
      <alignment horizontal="right"/>
    </xf>
    <xf numFmtId="0" fontId="6" fillId="0" borderId="8" xfId="0" applyFont="1" applyBorder="1"/>
    <xf numFmtId="0" fontId="6" fillId="0" borderId="8" xfId="0" applyFont="1" applyBorder="1" applyAlignment="1">
      <alignment horizontal="right"/>
    </xf>
    <xf numFmtId="0" fontId="4" fillId="0" borderId="0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0" xfId="0" applyFont="1" applyBorder="1"/>
    <xf numFmtId="0" fontId="0" fillId="0" borderId="9" xfId="0" applyBorder="1"/>
    <xf numFmtId="0" fontId="0" fillId="0" borderId="10" xfId="0" applyBorder="1"/>
    <xf numFmtId="0" fontId="0" fillId="0" borderId="1" xfId="0" applyFill="1" applyBorder="1"/>
    <xf numFmtId="0" fontId="0" fillId="0" borderId="5" xfId="0" applyFill="1" applyBorder="1"/>
    <xf numFmtId="0" fontId="0" fillId="0" borderId="0" xfId="0" applyAlignment="1">
      <alignment horizontal="left"/>
    </xf>
    <xf numFmtId="0" fontId="3" fillId="0" borderId="5" xfId="0" applyFont="1" applyBorder="1"/>
    <xf numFmtId="0" fontId="0" fillId="6" borderId="0" xfId="0" applyFill="1" applyAlignment="1">
      <alignment horizontal="left"/>
    </xf>
    <xf numFmtId="0" fontId="0" fillId="6" borderId="2" xfId="0" applyFill="1" applyBorder="1"/>
    <xf numFmtId="0" fontId="0" fillId="6" borderId="3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4" xfId="0" applyFill="1" applyBorder="1"/>
    <xf numFmtId="0" fontId="0" fillId="6" borderId="5" xfId="0" applyFill="1" applyBorder="1"/>
    <xf numFmtId="0" fontId="3" fillId="0" borderId="0" xfId="0" applyFont="1"/>
    <xf numFmtId="0" fontId="3" fillId="6" borderId="0" xfId="0" applyFont="1" applyFill="1"/>
    <xf numFmtId="0" fontId="5" fillId="0" borderId="0" xfId="0" applyFont="1" applyAlignment="1">
      <alignment horizontal="right"/>
    </xf>
    <xf numFmtId="0" fontId="5" fillId="0" borderId="11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0" fillId="6" borderId="0" xfId="0" applyFill="1"/>
    <xf numFmtId="0" fontId="4" fillId="0" borderId="0" xfId="0" applyFont="1" applyAlignment="1">
      <alignment horizontal="left"/>
    </xf>
    <xf numFmtId="0" fontId="0" fillId="7" borderId="0" xfId="0" applyFill="1"/>
    <xf numFmtId="0" fontId="0" fillId="0" borderId="12" xfId="0" applyBorder="1"/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right"/>
    </xf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Drop" dropStyle="combo" dx="16" fmlaLink="$A$6" fmlaRange="DataOnly!$E$2:$E$8" noThreeD="1" sel="1" val="0"/>
</file>

<file path=xl/ctrlProps/ctrlProp10.xml><?xml version="1.0" encoding="utf-8"?>
<formControlPr xmlns="http://schemas.microsoft.com/office/spreadsheetml/2009/9/main" objectType="Drop" dropStyle="combo" dx="16" fmlaLink="$A$44" fmlaRange="DataOnly!$E$33:$E$35" noThreeD="1" sel="1" val="0"/>
</file>

<file path=xl/ctrlProps/ctrlProp11.xml><?xml version="1.0" encoding="utf-8"?>
<formControlPr xmlns="http://schemas.microsoft.com/office/spreadsheetml/2009/9/main" objectType="Drop" dropStyle="combo" dx="16" fmlaLink="$G$79" fmlaRange="DataOnly!$E$15:$E$16" noThreeD="1" sel="1" val="0"/>
</file>

<file path=xl/ctrlProps/ctrlProp12.xml><?xml version="1.0" encoding="utf-8"?>
<formControlPr xmlns="http://schemas.microsoft.com/office/spreadsheetml/2009/9/main" objectType="Drop" dropStyle="combo" dx="16" fmlaLink="$G$80" fmlaRange="DataOnly!$E$15:$E$16" noThreeD="1" sel="1" val="0"/>
</file>

<file path=xl/ctrlProps/ctrlProp13.xml><?xml version="1.0" encoding="utf-8"?>
<formControlPr xmlns="http://schemas.microsoft.com/office/spreadsheetml/2009/9/main" objectType="Drop" dropStyle="combo" dx="16" fmlaLink="$G$45" fmlaRange="DataOnly!$E$25:$E$27" noThreeD="1" sel="2" val="0"/>
</file>

<file path=xl/ctrlProps/ctrlProp14.xml><?xml version="1.0" encoding="utf-8"?>
<formControlPr xmlns="http://schemas.microsoft.com/office/spreadsheetml/2009/9/main" objectType="Drop" dropStyle="combo" dx="16" fmlaLink="$G$61" fmlaRange="DataOnly!$H$15:$H$16" noThreeD="1" sel="2" val="0"/>
</file>

<file path=xl/ctrlProps/ctrlProp15.xml><?xml version="1.0" encoding="utf-8"?>
<formControlPr xmlns="http://schemas.microsoft.com/office/spreadsheetml/2009/9/main" objectType="Drop" dropStyle="combo" dx="16" fmlaLink="$A$22" fmlaRange="DataOnly!$B$2:$B$35" noThreeD="1" sel="2" val="0"/>
</file>

<file path=xl/ctrlProps/ctrlProp16.xml><?xml version="1.0" encoding="utf-8"?>
<formControlPr xmlns="http://schemas.microsoft.com/office/spreadsheetml/2009/9/main" objectType="Drop" dropStyle="combo" dx="16" fmlaLink="$A$23" fmlaRange="DataOnly!$B$2:$B$35" noThreeD="1" sel="1" val="0"/>
</file>

<file path=xl/ctrlProps/ctrlProp17.xml><?xml version="1.0" encoding="utf-8"?>
<formControlPr xmlns="http://schemas.microsoft.com/office/spreadsheetml/2009/9/main" objectType="Drop" dropStyle="combo" dx="16" fmlaLink="$A$24" fmlaRange="DataOnly!$B$2:$B$35" noThreeD="1" sel="1" val="0"/>
</file>

<file path=xl/ctrlProps/ctrlProp18.xml><?xml version="1.0" encoding="utf-8"?>
<formControlPr xmlns="http://schemas.microsoft.com/office/spreadsheetml/2009/9/main" objectType="Drop" dropStyle="combo" dx="16" fmlaLink="$A$21" fmlaRange="DataOnly!$K$2:$K$24" noThreeD="1" sel="1" val="0"/>
</file>

<file path=xl/ctrlProps/ctrlProp19.xml><?xml version="1.0" encoding="utf-8"?>
<formControlPr xmlns="http://schemas.microsoft.com/office/spreadsheetml/2009/9/main" objectType="Drop" dropStyle="combo" dx="16" fmlaLink="$A$5" fmlaRange="DataOnly!$E$2:$E$8" noThreeD="1" sel="2" val="0"/>
</file>

<file path=xl/ctrlProps/ctrlProp2.xml><?xml version="1.0" encoding="utf-8"?>
<formControlPr xmlns="http://schemas.microsoft.com/office/spreadsheetml/2009/9/main" objectType="Drop" dropStyle="combo" dx="16" fmlaLink="$A$5" fmlaRange="DataOnly!$E$10:$E$13" noThreeD="1" sel="1" val="0"/>
</file>

<file path=xl/ctrlProps/ctrlProp20.xml><?xml version="1.0" encoding="utf-8"?>
<formControlPr xmlns="http://schemas.microsoft.com/office/spreadsheetml/2009/9/main" objectType="Drop" dropStyle="combo" dx="16" fmlaLink="$A$6" fmlaRange="DataOnly!$E$10:$E$13" noThreeD="1" sel="1" val="0"/>
</file>

<file path=xl/ctrlProps/ctrlProp21.xml><?xml version="1.0" encoding="utf-8"?>
<formControlPr xmlns="http://schemas.microsoft.com/office/spreadsheetml/2009/9/main" objectType="Drop" dropStyle="combo" dx="16" fmlaLink="$G$7" fmlaRange="DataOnly!$E$15:$E$16" noThreeD="1" sel="1" val="0"/>
</file>

<file path=xl/ctrlProps/ctrlProp22.xml><?xml version="1.0" encoding="utf-8"?>
<formControlPr xmlns="http://schemas.microsoft.com/office/spreadsheetml/2009/9/main" objectType="Drop" dropStyle="combo" dx="16" fmlaLink="$A$10" fmlaRange="DataOnly!$E$18:$E$19" noThreeD="1" sel="1" val="0"/>
</file>

<file path=xl/ctrlProps/ctrlProp23.xml><?xml version="1.0" encoding="utf-8"?>
<formControlPr xmlns="http://schemas.microsoft.com/office/spreadsheetml/2009/9/main" objectType="Drop" dropStyle="combo" dx="16" fmlaLink="$G$14" fmlaRange="DataOnly!$E$15:$E$16" noThreeD="1" sel="1" val="0"/>
</file>

<file path=xl/ctrlProps/ctrlProp24.xml><?xml version="1.0" encoding="utf-8"?>
<formControlPr xmlns="http://schemas.microsoft.com/office/spreadsheetml/2009/9/main" objectType="Drop" dropStyle="combo" dx="16" fmlaLink="$A$18" fmlaRange="DataOnly!$E$21:$E$23" noThreeD="1" sel="1" val="0"/>
</file>

<file path=xl/ctrlProps/ctrlProp25.xml><?xml version="1.0" encoding="utf-8"?>
<formControlPr xmlns="http://schemas.microsoft.com/office/spreadsheetml/2009/9/main" objectType="Drop" dropStyle="combo" dx="16" fmlaLink="$G$25" fmlaRange="DataOnly!$E$25:$E$27" noThreeD="1" sel="2" val="0"/>
</file>

<file path=xl/ctrlProps/ctrlProp26.xml><?xml version="1.0" encoding="utf-8"?>
<formControlPr xmlns="http://schemas.microsoft.com/office/spreadsheetml/2009/9/main" objectType="Drop" dropStyle="combo" dx="16" fmlaLink="$G$11" fmlaRange="DataOnly!$E$29:$E$31" noThreeD="1" sel="2" val="0"/>
</file>

<file path=xl/ctrlProps/ctrlProp27.xml><?xml version="1.0" encoding="utf-8"?>
<formControlPr xmlns="http://schemas.microsoft.com/office/spreadsheetml/2009/9/main" objectType="Drop" dropStyle="combo" dx="16" fmlaLink="$G$12" fmlaRange="DataOnly!$E$15:$E$16" noThreeD="1" sel="2" val="0"/>
</file>

<file path=xl/ctrlProps/ctrlProp28.xml><?xml version="1.0" encoding="utf-8"?>
<formControlPr xmlns="http://schemas.microsoft.com/office/spreadsheetml/2009/9/main" objectType="Drop" dropStyle="combo" dx="16" fmlaLink="$A$37" fmlaRange="DataOnly!$E$33:$E$35" noThreeD="1" sel="1" val="0"/>
</file>

<file path=xl/ctrlProps/ctrlProp29.xml><?xml version="1.0" encoding="utf-8"?>
<formControlPr xmlns="http://schemas.microsoft.com/office/spreadsheetml/2009/9/main" objectType="Drop" dropStyle="combo" dx="16" fmlaLink="$G$38" fmlaRange="DataOnly!$E$25:$E$27" noThreeD="1" sel="2" val="0"/>
</file>

<file path=xl/ctrlProps/ctrlProp3.xml><?xml version="1.0" encoding="utf-8"?>
<formControlPr xmlns="http://schemas.microsoft.com/office/spreadsheetml/2009/9/main" objectType="Drop" dropStyle="combo" dx="16" fmlaLink="$G$7" fmlaRange="DataOnly!$E$15:$E$16" noThreeD="1" sel="1" val="0"/>
</file>

<file path=xl/ctrlProps/ctrlProp30.xml><?xml version="1.0" encoding="utf-8"?>
<formControlPr xmlns="http://schemas.microsoft.com/office/spreadsheetml/2009/9/main" objectType="Drop" dropStyle="combo" dx="16" fmlaLink="$G$9" fmlaRange="DataOnly!$H$2:$H$7" noThreeD="1" sel="6" val="0"/>
</file>

<file path=xl/ctrlProps/ctrlProp31.xml><?xml version="1.0" encoding="utf-8"?>
<formControlPr xmlns="http://schemas.microsoft.com/office/spreadsheetml/2009/9/main" objectType="Drop" dropStyle="combo" dx="16" fmlaLink="$G$71" fmlaRange="DataOnly!$E$15:$E$16" noThreeD="1" sel="0" val="0"/>
</file>

<file path=xl/ctrlProps/ctrlProp32.xml><?xml version="1.0" encoding="utf-8"?>
<formControlPr xmlns="http://schemas.microsoft.com/office/spreadsheetml/2009/9/main" objectType="Drop" dropStyle="combo" dx="16" fmlaLink="$G$72" fmlaRange="DataOnly!$E$15:$E$16" noThreeD="1" sel="0" val="0"/>
</file>

<file path=xl/ctrlProps/ctrlProp33.xml><?xml version="1.0" encoding="utf-8"?>
<formControlPr xmlns="http://schemas.microsoft.com/office/spreadsheetml/2009/9/main" objectType="Drop" dropStyle="combo" dx="16" fmlaLink="$G$61" fmlaRange="DataOnly!$H$15:$H$16" noThreeD="1" sel="1" val="0"/>
</file>

<file path=xl/ctrlProps/ctrlProp34.xml><?xml version="1.0" encoding="utf-8"?>
<formControlPr xmlns="http://schemas.microsoft.com/office/spreadsheetml/2009/9/main" objectType="Drop" dropStyle="combo" dx="16" fmlaLink="$A$15" fmlaRange="DataOnly!$B$2:$B$35" noThreeD="1" sel="2" val="0"/>
</file>

<file path=xl/ctrlProps/ctrlProp35.xml><?xml version="1.0" encoding="utf-8"?>
<formControlPr xmlns="http://schemas.microsoft.com/office/spreadsheetml/2009/9/main" objectType="Drop" dropStyle="combo" dx="16" fmlaLink="$A$16" fmlaRange="DataOnly!$B$2:$B$35" noThreeD="1" sel="2" val="0"/>
</file>

<file path=xl/ctrlProps/ctrlProp36.xml><?xml version="1.0" encoding="utf-8"?>
<formControlPr xmlns="http://schemas.microsoft.com/office/spreadsheetml/2009/9/main" objectType="Drop" dropStyle="combo" dx="16" fmlaLink="$A$17" fmlaRange="DataOnly!$B$2:$B$35" noThreeD="1" sel="2" val="0"/>
</file>

<file path=xl/ctrlProps/ctrlProp37.xml><?xml version="1.0" encoding="utf-8"?>
<formControlPr xmlns="http://schemas.microsoft.com/office/spreadsheetml/2009/9/main" objectType="Drop" dropStyle="combo" dx="16" fmlaLink="$A$5" fmlaRange="DataOnly!$E$2:$E$8" noThreeD="1" sel="3" val="0"/>
</file>

<file path=xl/ctrlProps/ctrlProp38.xml><?xml version="1.0" encoding="utf-8"?>
<formControlPr xmlns="http://schemas.microsoft.com/office/spreadsheetml/2009/9/main" objectType="Drop" dropStyle="combo" dx="16" fmlaLink="$A$6" fmlaRange="DataOnly!$E$10:$E$13" noThreeD="1" sel="1" val="0"/>
</file>

<file path=xl/ctrlProps/ctrlProp39.xml><?xml version="1.0" encoding="utf-8"?>
<formControlPr xmlns="http://schemas.microsoft.com/office/spreadsheetml/2009/9/main" objectType="Drop" dropStyle="combo" dx="16" fmlaLink="$G$7" fmlaRange="DataOnly!$E$15:$E$16" noThreeD="1" sel="1" val="0"/>
</file>

<file path=xl/ctrlProps/ctrlProp4.xml><?xml version="1.0" encoding="utf-8"?>
<formControlPr xmlns="http://schemas.microsoft.com/office/spreadsheetml/2009/9/main" objectType="Drop" dropStyle="combo" dx="16" fmlaLink="$A$16" fmlaRange="DataOnly!$E$18:$E$19" noThreeD="1" sel="1" val="0"/>
</file>

<file path=xl/ctrlProps/ctrlProp40.xml><?xml version="1.0" encoding="utf-8"?>
<formControlPr xmlns="http://schemas.microsoft.com/office/spreadsheetml/2009/9/main" objectType="Drop" dropStyle="combo" dx="16" fmlaLink="$A$10" fmlaRange="DataOnly!$E$18:$E$19" noThreeD="1" sel="1" val="0"/>
</file>

<file path=xl/ctrlProps/ctrlProp41.xml><?xml version="1.0" encoding="utf-8"?>
<formControlPr xmlns="http://schemas.microsoft.com/office/spreadsheetml/2009/9/main" objectType="Drop" dropStyle="combo" dx="16" fmlaLink="$G$14" fmlaRange="DataOnly!$E$15:$E$16" noThreeD="1" sel="1" val="0"/>
</file>

<file path=xl/ctrlProps/ctrlProp42.xml><?xml version="1.0" encoding="utf-8"?>
<formControlPr xmlns="http://schemas.microsoft.com/office/spreadsheetml/2009/9/main" objectType="Drop" dropStyle="combo" dx="16" fmlaLink="$A$18" fmlaRange="DataOnly!$E$21:$E$23" noThreeD="1" sel="1" val="0"/>
</file>

<file path=xl/ctrlProps/ctrlProp43.xml><?xml version="1.0" encoding="utf-8"?>
<formControlPr xmlns="http://schemas.microsoft.com/office/spreadsheetml/2009/9/main" objectType="Drop" dropStyle="combo" dx="16" fmlaLink="$G$57" fmlaRange="DataOnly!$E$25:$E$27" noThreeD="1" sel="1" val="0"/>
</file>

<file path=xl/ctrlProps/ctrlProp44.xml><?xml version="1.0" encoding="utf-8"?>
<formControlPr xmlns="http://schemas.microsoft.com/office/spreadsheetml/2009/9/main" objectType="Drop" dropStyle="combo" dx="16" fmlaLink="$G$11" fmlaRange="DataOnly!$E$29:$E$31" noThreeD="1" sel="2" val="0"/>
</file>

<file path=xl/ctrlProps/ctrlProp45.xml><?xml version="1.0" encoding="utf-8"?>
<formControlPr xmlns="http://schemas.microsoft.com/office/spreadsheetml/2009/9/main" objectType="Drop" dropStyle="combo" dx="16" fmlaLink="$G$12" fmlaRange="DataOnly!$E$15:$E$16" noThreeD="1" sel="2" val="0"/>
</file>

<file path=xl/ctrlProps/ctrlProp46.xml><?xml version="1.0" encoding="utf-8"?>
<formControlPr xmlns="http://schemas.microsoft.com/office/spreadsheetml/2009/9/main" objectType="Drop" dropStyle="combo" dx="16" fmlaLink="$A$37" fmlaRange="DataOnly!$E$33:$E$35" noThreeD="1" sel="1" val="0"/>
</file>

<file path=xl/ctrlProps/ctrlProp47.xml><?xml version="1.0" encoding="utf-8"?>
<formControlPr xmlns="http://schemas.microsoft.com/office/spreadsheetml/2009/9/main" objectType="Drop" dropStyle="combo" dx="16" fmlaLink="$G$84" fmlaRange="DataOnly!$H$15:$H$16" noThreeD="1" sel="2" val="0"/>
</file>

<file path=xl/ctrlProps/ctrlProp48.xml><?xml version="1.0" encoding="utf-8"?>
<formControlPr xmlns="http://schemas.microsoft.com/office/spreadsheetml/2009/9/main" objectType="Drop" dropStyle="combo" dx="16" fmlaLink="$G$70" fmlaRange="DataOnly!$E$25:$E$27" noThreeD="1" sel="2" val="0"/>
</file>

<file path=xl/ctrlProps/ctrlProp49.xml><?xml version="1.0" encoding="utf-8"?>
<formControlPr xmlns="http://schemas.microsoft.com/office/spreadsheetml/2009/9/main" objectType="Drop" dropStyle="combo" dx="16" fmlaLink="$G$9" fmlaRange="DataOnly!$H$2:$H$7" noThreeD="1" sel="6" val="0"/>
</file>

<file path=xl/ctrlProps/ctrlProp5.xml><?xml version="1.0" encoding="utf-8"?>
<formControlPr xmlns="http://schemas.microsoft.com/office/spreadsheetml/2009/9/main" objectType="Drop" dropStyle="combo" dx="16" fmlaLink="$G$20" fmlaRange="DataOnly!$E$15:$E$16" noThreeD="1" sel="1" val="0"/>
</file>

<file path=xl/ctrlProps/ctrlProp50.xml><?xml version="1.0" encoding="utf-8"?>
<formControlPr xmlns="http://schemas.microsoft.com/office/spreadsheetml/2009/9/main" objectType="Drop" dropStyle="combo" dx="16" fmlaLink="$A$18" fmlaRange="DataOnly!$E$21:$E$23" noThreeD="1" sel="1" val="0"/>
</file>

<file path=xl/ctrlProps/ctrlProp51.xml><?xml version="1.0" encoding="utf-8"?>
<formControlPr xmlns="http://schemas.microsoft.com/office/spreadsheetml/2009/9/main" objectType="Drop" dropStyle="combo" dx="16" fmlaLink="$G$57" fmlaRange="DataOnly!$E$25:$E$27" noThreeD="1" sel="1" val="0"/>
</file>

<file path=xl/ctrlProps/ctrlProp52.xml><?xml version="1.0" encoding="utf-8"?>
<formControlPr xmlns="http://schemas.microsoft.com/office/spreadsheetml/2009/9/main" objectType="Drop" dropStyle="combo" dx="16" fmlaLink="$A$37" fmlaRange="DataOnly!$E$33:$E$35" noThreeD="1" sel="1" val="0"/>
</file>

<file path=xl/ctrlProps/ctrlProp53.xml><?xml version="1.0" encoding="utf-8"?>
<formControlPr xmlns="http://schemas.microsoft.com/office/spreadsheetml/2009/9/main" objectType="Drop" dropStyle="combo" dx="16" fmlaLink="$G$70" fmlaRange="DataOnly!$E$25:$E$27" noThreeD="1" sel="2" val="0"/>
</file>

<file path=xl/ctrlProps/ctrlProp54.xml><?xml version="1.0" encoding="utf-8"?>
<formControlPr xmlns="http://schemas.microsoft.com/office/spreadsheetml/2009/9/main" objectType="Drop" dropStyle="combo" dx="16" fmlaLink="$A$5" fmlaRange="DataOnly!$E$2:$E$8" noThreeD="1" sel="3" val="0"/>
</file>

<file path=xl/ctrlProps/ctrlProp55.xml><?xml version="1.0" encoding="utf-8"?>
<formControlPr xmlns="http://schemas.microsoft.com/office/spreadsheetml/2009/9/main" objectType="Drop" dropStyle="combo" dx="16" fmlaLink="$A$15" fmlaRange="DataOnly!$B$2:$B$35" noThreeD="1" sel="2" val="0"/>
</file>

<file path=xl/ctrlProps/ctrlProp56.xml><?xml version="1.0" encoding="utf-8"?>
<formControlPr xmlns="http://schemas.microsoft.com/office/spreadsheetml/2009/9/main" objectType="Drop" dropStyle="combo" dx="16" fmlaLink="$A$16" fmlaRange="DataOnly!$B$2:$B$35" noThreeD="1" sel="2" val="0"/>
</file>

<file path=xl/ctrlProps/ctrlProp57.xml><?xml version="1.0" encoding="utf-8"?>
<formControlPr xmlns="http://schemas.microsoft.com/office/spreadsheetml/2009/9/main" objectType="Drop" dropStyle="combo" dx="16" fmlaLink="$A$17" fmlaRange="DataOnly!$B$2:$B$35" noThreeD="1" sel="2" val="0"/>
</file>

<file path=xl/ctrlProps/ctrlProp58.xml><?xml version="1.0" encoding="utf-8"?>
<formControlPr xmlns="http://schemas.microsoft.com/office/spreadsheetml/2009/9/main" objectType="Drop" dropStyle="combo" dx="16" fmlaLink="$A$47" fmlaRange="DataOnly!$B$2:$B$35" noThreeD="1" sel="2" val="0"/>
</file>

<file path=xl/ctrlProps/ctrlProp59.xml><?xml version="1.0" encoding="utf-8"?>
<formControlPr xmlns="http://schemas.microsoft.com/office/spreadsheetml/2009/9/main" objectType="Drop" dropStyle="combo" dx="16" fmlaLink="$A$48" fmlaRange="DataOnly!$B$2:$B$35" noThreeD="1" sel="2" val="0"/>
</file>

<file path=xl/ctrlProps/ctrlProp6.xml><?xml version="1.0" encoding="utf-8"?>
<formControlPr xmlns="http://schemas.microsoft.com/office/spreadsheetml/2009/9/main" objectType="Drop" dropStyle="combo" dx="16" fmlaLink="$A$25" fmlaRange="DataOnly!$E$21:$E$23" noThreeD="1" sel="1" val="0"/>
</file>

<file path=xl/ctrlProps/ctrlProp60.xml><?xml version="1.0" encoding="utf-8"?>
<formControlPr xmlns="http://schemas.microsoft.com/office/spreadsheetml/2009/9/main" objectType="Drop" dropStyle="combo" dx="16" fmlaLink="$A$49" fmlaRange="DataOnly!$B$2:$B$35" noThreeD="1" sel="2" val="0"/>
</file>

<file path=xl/ctrlProps/ctrlProp61.xml><?xml version="1.0" encoding="utf-8"?>
<formControlPr xmlns="http://schemas.microsoft.com/office/spreadsheetml/2009/9/main" objectType="Drop" dropStyle="combo" dx="16" fmlaLink="#REF!" fmlaRange="#REF!" noThreeD="1" sel="0" val="0"/>
</file>

<file path=xl/ctrlProps/ctrlProp62.xml><?xml version="1.0" encoding="utf-8"?>
<formControlPr xmlns="http://schemas.microsoft.com/office/spreadsheetml/2009/9/main" objectType="Drop" dropStyle="combo" dx="16" fmlaLink="$A$5" fmlaRange="DataOnly!$E$2:$E$8" noThreeD="1" sel="4" val="0"/>
</file>

<file path=xl/ctrlProps/ctrlProp63.xml><?xml version="1.0" encoding="utf-8"?>
<formControlPr xmlns="http://schemas.microsoft.com/office/spreadsheetml/2009/9/main" objectType="Drop" dropStyle="combo" dx="16" fmlaLink="$A$6" fmlaRange="DataOnly!$E$10:$E$13" noThreeD="1" sel="1" val="0"/>
</file>

<file path=xl/ctrlProps/ctrlProp64.xml><?xml version="1.0" encoding="utf-8"?>
<formControlPr xmlns="http://schemas.microsoft.com/office/spreadsheetml/2009/9/main" objectType="Drop" dropStyle="combo" dx="16" fmlaLink="$G$7" fmlaRange="DataOnly!$E$15:$E$16" noThreeD="1" sel="1" val="0"/>
</file>

<file path=xl/ctrlProps/ctrlProp65.xml><?xml version="1.0" encoding="utf-8"?>
<formControlPr xmlns="http://schemas.microsoft.com/office/spreadsheetml/2009/9/main" objectType="Drop" dropStyle="combo" dx="16" fmlaLink="$A$9" fmlaRange="DataOnly!$E$18:$E$19" noThreeD="1" sel="1" val="0"/>
</file>

<file path=xl/ctrlProps/ctrlProp66.xml><?xml version="1.0" encoding="utf-8"?>
<formControlPr xmlns="http://schemas.microsoft.com/office/spreadsheetml/2009/9/main" objectType="Drop" dropStyle="combo" dx="16" fmlaLink="$G$13" fmlaRange="DataOnly!$E$15:$E$16" noThreeD="1" sel="1" val="0"/>
</file>

<file path=xl/ctrlProps/ctrlProp67.xml><?xml version="1.0" encoding="utf-8"?>
<formControlPr xmlns="http://schemas.microsoft.com/office/spreadsheetml/2009/9/main" objectType="Drop" dropStyle="combo" dx="16" fmlaLink="$A$17" fmlaRange="DataOnly!$E$21:$E$23" noThreeD="1" sel="1" val="0"/>
</file>

<file path=xl/ctrlProps/ctrlProp68.xml><?xml version="1.0" encoding="utf-8"?>
<formControlPr xmlns="http://schemas.microsoft.com/office/spreadsheetml/2009/9/main" objectType="Drop" dropStyle="combo" dx="16" fmlaLink="$G$24" fmlaRange="DataOnly!$E$25:$E$27" noThreeD="1" sel="2" val="0"/>
</file>

<file path=xl/ctrlProps/ctrlProp69.xml><?xml version="1.0" encoding="utf-8"?>
<formControlPr xmlns="http://schemas.microsoft.com/office/spreadsheetml/2009/9/main" objectType="Drop" dropStyle="combo" dx="16" fmlaLink="$G$10" fmlaRange="DataOnly!$E$29:$E$31" noThreeD="1" sel="3" val="0"/>
</file>

<file path=xl/ctrlProps/ctrlProp7.xml><?xml version="1.0" encoding="utf-8"?>
<formControlPr xmlns="http://schemas.microsoft.com/office/spreadsheetml/2009/9/main" objectType="Drop" dropStyle="combo" dx="16" fmlaLink="$G$32" fmlaRange="DataOnly!$E$25:$E$27" noThreeD="1" sel="2" val="0"/>
</file>

<file path=xl/ctrlProps/ctrlProp70.xml><?xml version="1.0" encoding="utf-8"?>
<formControlPr xmlns="http://schemas.microsoft.com/office/spreadsheetml/2009/9/main" objectType="Drop" dropStyle="combo" dx="16" fmlaLink="$G$11" fmlaRange="DataOnly!$E$15:$E$16" noThreeD="1" sel="2" val="0"/>
</file>

<file path=xl/ctrlProps/ctrlProp71.xml><?xml version="1.0" encoding="utf-8"?>
<formControlPr xmlns="http://schemas.microsoft.com/office/spreadsheetml/2009/9/main" objectType="Drop" dropStyle="combo" dx="16" fmlaLink="$A$36" fmlaRange="DataOnly!$E$33:$E$35" noThreeD="1" sel="1" val="0"/>
</file>

<file path=xl/ctrlProps/ctrlProp72.xml><?xml version="1.0" encoding="utf-8"?>
<formControlPr xmlns="http://schemas.microsoft.com/office/spreadsheetml/2009/9/main" objectType="Drop" dropStyle="combo" dx="16" fmlaLink="$G$37" fmlaRange="DataOnly!$E$25:$E$27" noThreeD="1" sel="2" val="0"/>
</file>

<file path=xl/ctrlProps/ctrlProp73.xml><?xml version="1.0" encoding="utf-8"?>
<formControlPr xmlns="http://schemas.microsoft.com/office/spreadsheetml/2009/9/main" objectType="Drop" dropStyle="combo" dx="16" fmlaLink="$A$14" fmlaRange="DataOnly!$B$2:$B$35" noThreeD="1" sel="1" val="0"/>
</file>

<file path=xl/ctrlProps/ctrlProp74.xml><?xml version="1.0" encoding="utf-8"?>
<formControlPr xmlns="http://schemas.microsoft.com/office/spreadsheetml/2009/9/main" objectType="Drop" dropStyle="combo" dx="16" fmlaLink="$A$15" fmlaRange="DataOnly!$B$2:$B$35" noThreeD="1" sel="34" val="0"/>
</file>

<file path=xl/ctrlProps/ctrlProp75.xml><?xml version="1.0" encoding="utf-8"?>
<formControlPr xmlns="http://schemas.microsoft.com/office/spreadsheetml/2009/9/main" objectType="Drop" dropStyle="combo" dx="16" fmlaLink="$A$16" fmlaRange="DataOnly!$B$2:$B$35" noThreeD="1" sel="29" val="26"/>
</file>

<file path=xl/ctrlProps/ctrlProp8.xml><?xml version="1.0" encoding="utf-8"?>
<formControlPr xmlns="http://schemas.microsoft.com/office/spreadsheetml/2009/9/main" objectType="Drop" dropStyle="combo" dx="16" fmlaLink="$G$17" fmlaRange="DataOnly!$E$29:$E$31" noThreeD="1" sel="2" val="0"/>
</file>

<file path=xl/ctrlProps/ctrlProp9.xml><?xml version="1.0" encoding="utf-8"?>
<formControlPr xmlns="http://schemas.microsoft.com/office/spreadsheetml/2009/9/main" objectType="Drop" dropStyle="combo" dx="16" fmlaLink="$G$18" fmlaRange="DataOnly!$E$15:$E$16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180975</xdr:rowOff>
        </xdr:from>
        <xdr:to>
          <xdr:col>3</xdr:col>
          <xdr:colOff>2295525</xdr:colOff>
          <xdr:row>6</xdr:row>
          <xdr:rowOff>19050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1266825</xdr:colOff>
          <xdr:row>5</xdr:row>
          <xdr:rowOff>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</xdr:row>
          <xdr:rowOff>9525</xdr:rowOff>
        </xdr:from>
        <xdr:to>
          <xdr:col>3</xdr:col>
          <xdr:colOff>1266825</xdr:colOff>
          <xdr:row>7</xdr:row>
          <xdr:rowOff>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15</xdr:row>
          <xdr:rowOff>9525</xdr:rowOff>
        </xdr:from>
        <xdr:to>
          <xdr:col>3</xdr:col>
          <xdr:colOff>1266825</xdr:colOff>
          <xdr:row>16</xdr:row>
          <xdr:rowOff>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19</xdr:row>
          <xdr:rowOff>9525</xdr:rowOff>
        </xdr:from>
        <xdr:to>
          <xdr:col>3</xdr:col>
          <xdr:colOff>1266825</xdr:colOff>
          <xdr:row>20</xdr:row>
          <xdr:rowOff>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24</xdr:row>
          <xdr:rowOff>9525</xdr:rowOff>
        </xdr:from>
        <xdr:to>
          <xdr:col>3</xdr:col>
          <xdr:colOff>1266825</xdr:colOff>
          <xdr:row>25</xdr:row>
          <xdr:rowOff>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31</xdr:row>
          <xdr:rowOff>9525</xdr:rowOff>
        </xdr:from>
        <xdr:to>
          <xdr:col>3</xdr:col>
          <xdr:colOff>1266825</xdr:colOff>
          <xdr:row>32</xdr:row>
          <xdr:rowOff>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16</xdr:row>
          <xdr:rowOff>9525</xdr:rowOff>
        </xdr:from>
        <xdr:to>
          <xdr:col>3</xdr:col>
          <xdr:colOff>1266825</xdr:colOff>
          <xdr:row>17</xdr:row>
          <xdr:rowOff>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17</xdr:row>
          <xdr:rowOff>9525</xdr:rowOff>
        </xdr:from>
        <xdr:to>
          <xdr:col>3</xdr:col>
          <xdr:colOff>1266825</xdr:colOff>
          <xdr:row>18</xdr:row>
          <xdr:rowOff>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43</xdr:row>
          <xdr:rowOff>9525</xdr:rowOff>
        </xdr:from>
        <xdr:to>
          <xdr:col>3</xdr:col>
          <xdr:colOff>1266825</xdr:colOff>
          <xdr:row>44</xdr:row>
          <xdr:rowOff>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78</xdr:row>
          <xdr:rowOff>9525</xdr:rowOff>
        </xdr:from>
        <xdr:to>
          <xdr:col>3</xdr:col>
          <xdr:colOff>1266825</xdr:colOff>
          <xdr:row>79</xdr:row>
          <xdr:rowOff>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79</xdr:row>
          <xdr:rowOff>9525</xdr:rowOff>
        </xdr:from>
        <xdr:to>
          <xdr:col>3</xdr:col>
          <xdr:colOff>1266825</xdr:colOff>
          <xdr:row>80</xdr:row>
          <xdr:rowOff>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44</xdr:row>
          <xdr:rowOff>9525</xdr:rowOff>
        </xdr:from>
        <xdr:to>
          <xdr:col>3</xdr:col>
          <xdr:colOff>1266825</xdr:colOff>
          <xdr:row>45</xdr:row>
          <xdr:rowOff>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60</xdr:row>
          <xdr:rowOff>9525</xdr:rowOff>
        </xdr:from>
        <xdr:to>
          <xdr:col>3</xdr:col>
          <xdr:colOff>1266825</xdr:colOff>
          <xdr:row>61</xdr:row>
          <xdr:rowOff>0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21</xdr:row>
          <xdr:rowOff>9525</xdr:rowOff>
        </xdr:from>
        <xdr:to>
          <xdr:col>3</xdr:col>
          <xdr:colOff>1266825</xdr:colOff>
          <xdr:row>22</xdr:row>
          <xdr:rowOff>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22</xdr:row>
          <xdr:rowOff>9525</xdr:rowOff>
        </xdr:from>
        <xdr:to>
          <xdr:col>3</xdr:col>
          <xdr:colOff>1266825</xdr:colOff>
          <xdr:row>23</xdr:row>
          <xdr:rowOff>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23</xdr:row>
          <xdr:rowOff>9525</xdr:rowOff>
        </xdr:from>
        <xdr:to>
          <xdr:col>3</xdr:col>
          <xdr:colOff>1266825</xdr:colOff>
          <xdr:row>24</xdr:row>
          <xdr:rowOff>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20</xdr:row>
          <xdr:rowOff>9525</xdr:rowOff>
        </xdr:from>
        <xdr:to>
          <xdr:col>3</xdr:col>
          <xdr:colOff>1266825</xdr:colOff>
          <xdr:row>21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2971800</xdr:colOff>
          <xdr:row>5</xdr:row>
          <xdr:rowOff>0</xdr:rowOff>
        </xdr:to>
        <xdr:sp macro="" textlink="">
          <xdr:nvSpPr>
            <xdr:cNvPr id="4099" name="Drop Down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</xdr:row>
          <xdr:rowOff>9525</xdr:rowOff>
        </xdr:from>
        <xdr:to>
          <xdr:col>3</xdr:col>
          <xdr:colOff>1266825</xdr:colOff>
          <xdr:row>6</xdr:row>
          <xdr:rowOff>0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</xdr:row>
          <xdr:rowOff>9525</xdr:rowOff>
        </xdr:from>
        <xdr:to>
          <xdr:col>3</xdr:col>
          <xdr:colOff>1266825</xdr:colOff>
          <xdr:row>7</xdr:row>
          <xdr:rowOff>0</xdr:rowOff>
        </xdr:to>
        <xdr:sp macro="" textlink="">
          <xdr:nvSpPr>
            <xdr:cNvPr id="4101" name="Drop Down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9</xdr:row>
          <xdr:rowOff>9525</xdr:rowOff>
        </xdr:from>
        <xdr:to>
          <xdr:col>3</xdr:col>
          <xdr:colOff>1266825</xdr:colOff>
          <xdr:row>10</xdr:row>
          <xdr:rowOff>0</xdr:rowOff>
        </xdr:to>
        <xdr:sp macro="" textlink="">
          <xdr:nvSpPr>
            <xdr:cNvPr id="4102" name="Drop Down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13</xdr:row>
          <xdr:rowOff>9525</xdr:rowOff>
        </xdr:from>
        <xdr:to>
          <xdr:col>3</xdr:col>
          <xdr:colOff>1266825</xdr:colOff>
          <xdr:row>14</xdr:row>
          <xdr:rowOff>0</xdr:rowOff>
        </xdr:to>
        <xdr:sp macro="" textlink="">
          <xdr:nvSpPr>
            <xdr:cNvPr id="4103" name="Drop Down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17</xdr:row>
          <xdr:rowOff>9525</xdr:rowOff>
        </xdr:from>
        <xdr:to>
          <xdr:col>3</xdr:col>
          <xdr:colOff>1266825</xdr:colOff>
          <xdr:row>18</xdr:row>
          <xdr:rowOff>0</xdr:rowOff>
        </xdr:to>
        <xdr:sp macro="" textlink="">
          <xdr:nvSpPr>
            <xdr:cNvPr id="4104" name="Drop Down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24</xdr:row>
          <xdr:rowOff>9525</xdr:rowOff>
        </xdr:from>
        <xdr:to>
          <xdr:col>3</xdr:col>
          <xdr:colOff>1266825</xdr:colOff>
          <xdr:row>25</xdr:row>
          <xdr:rowOff>0</xdr:rowOff>
        </xdr:to>
        <xdr:sp macro="" textlink="">
          <xdr:nvSpPr>
            <xdr:cNvPr id="4105" name="Drop Down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10</xdr:row>
          <xdr:rowOff>9525</xdr:rowOff>
        </xdr:from>
        <xdr:to>
          <xdr:col>3</xdr:col>
          <xdr:colOff>1266825</xdr:colOff>
          <xdr:row>11</xdr:row>
          <xdr:rowOff>0</xdr:rowOff>
        </xdr:to>
        <xdr:sp macro="" textlink="">
          <xdr:nvSpPr>
            <xdr:cNvPr id="4106" name="Drop Down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11</xdr:row>
          <xdr:rowOff>9525</xdr:rowOff>
        </xdr:from>
        <xdr:to>
          <xdr:col>3</xdr:col>
          <xdr:colOff>1266825</xdr:colOff>
          <xdr:row>12</xdr:row>
          <xdr:rowOff>0</xdr:rowOff>
        </xdr:to>
        <xdr:sp macro="" textlink="">
          <xdr:nvSpPr>
            <xdr:cNvPr id="4107" name="Drop Down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36</xdr:row>
          <xdr:rowOff>9525</xdr:rowOff>
        </xdr:from>
        <xdr:to>
          <xdr:col>3</xdr:col>
          <xdr:colOff>1266825</xdr:colOff>
          <xdr:row>37</xdr:row>
          <xdr:rowOff>0</xdr:rowOff>
        </xdr:to>
        <xdr:sp macro="" textlink="">
          <xdr:nvSpPr>
            <xdr:cNvPr id="4108" name="Drop Down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37</xdr:row>
          <xdr:rowOff>9525</xdr:rowOff>
        </xdr:from>
        <xdr:to>
          <xdr:col>3</xdr:col>
          <xdr:colOff>1266825</xdr:colOff>
          <xdr:row>38</xdr:row>
          <xdr:rowOff>0</xdr:rowOff>
        </xdr:to>
        <xdr:sp macro="" textlink="">
          <xdr:nvSpPr>
            <xdr:cNvPr id="4112" name="Drop Down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</xdr:row>
          <xdr:rowOff>9525</xdr:rowOff>
        </xdr:from>
        <xdr:to>
          <xdr:col>3</xdr:col>
          <xdr:colOff>1266825</xdr:colOff>
          <xdr:row>9</xdr:row>
          <xdr:rowOff>0</xdr:rowOff>
        </xdr:to>
        <xdr:sp macro="" textlink="">
          <xdr:nvSpPr>
            <xdr:cNvPr id="4114" name="Drop Down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81</xdr:row>
          <xdr:rowOff>9525</xdr:rowOff>
        </xdr:from>
        <xdr:to>
          <xdr:col>3</xdr:col>
          <xdr:colOff>1266825</xdr:colOff>
          <xdr:row>82</xdr:row>
          <xdr:rowOff>0</xdr:rowOff>
        </xdr:to>
        <xdr:sp macro="" textlink="">
          <xdr:nvSpPr>
            <xdr:cNvPr id="4117" name="Drop Down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82</xdr:row>
          <xdr:rowOff>9525</xdr:rowOff>
        </xdr:from>
        <xdr:to>
          <xdr:col>3</xdr:col>
          <xdr:colOff>1266825</xdr:colOff>
          <xdr:row>83</xdr:row>
          <xdr:rowOff>0</xdr:rowOff>
        </xdr:to>
        <xdr:sp macro="" textlink="">
          <xdr:nvSpPr>
            <xdr:cNvPr id="4118" name="Drop Down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60</xdr:row>
          <xdr:rowOff>9525</xdr:rowOff>
        </xdr:from>
        <xdr:to>
          <xdr:col>3</xdr:col>
          <xdr:colOff>1266825</xdr:colOff>
          <xdr:row>61</xdr:row>
          <xdr:rowOff>0</xdr:rowOff>
        </xdr:to>
        <xdr:sp macro="" textlink="">
          <xdr:nvSpPr>
            <xdr:cNvPr id="4120" name="Drop Down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14</xdr:row>
          <xdr:rowOff>9525</xdr:rowOff>
        </xdr:from>
        <xdr:to>
          <xdr:col>3</xdr:col>
          <xdr:colOff>1276350</xdr:colOff>
          <xdr:row>15</xdr:row>
          <xdr:rowOff>0</xdr:rowOff>
        </xdr:to>
        <xdr:sp macro="" textlink="">
          <xdr:nvSpPr>
            <xdr:cNvPr id="4121" name="Drop Down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15</xdr:row>
          <xdr:rowOff>9525</xdr:rowOff>
        </xdr:from>
        <xdr:to>
          <xdr:col>3</xdr:col>
          <xdr:colOff>1276350</xdr:colOff>
          <xdr:row>16</xdr:row>
          <xdr:rowOff>0</xdr:rowOff>
        </xdr:to>
        <xdr:sp macro="" textlink="">
          <xdr:nvSpPr>
            <xdr:cNvPr id="4122" name="Drop Down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16</xdr:row>
          <xdr:rowOff>9525</xdr:rowOff>
        </xdr:from>
        <xdr:to>
          <xdr:col>3</xdr:col>
          <xdr:colOff>1276350</xdr:colOff>
          <xdr:row>17</xdr:row>
          <xdr:rowOff>0</xdr:rowOff>
        </xdr:to>
        <xdr:sp macro="" textlink="">
          <xdr:nvSpPr>
            <xdr:cNvPr id="4123" name="Drop Down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2971800</xdr:colOff>
          <xdr:row>5</xdr:row>
          <xdr:rowOff>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</xdr:row>
          <xdr:rowOff>9525</xdr:rowOff>
        </xdr:from>
        <xdr:to>
          <xdr:col>3</xdr:col>
          <xdr:colOff>1266825</xdr:colOff>
          <xdr:row>6</xdr:row>
          <xdr:rowOff>0</xdr:rowOff>
        </xdr:to>
        <xdr:sp macro="" textlink="">
          <xdr:nvSpPr>
            <xdr:cNvPr id="8194" name="Drop Down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</xdr:row>
          <xdr:rowOff>9525</xdr:rowOff>
        </xdr:from>
        <xdr:to>
          <xdr:col>3</xdr:col>
          <xdr:colOff>1266825</xdr:colOff>
          <xdr:row>7</xdr:row>
          <xdr:rowOff>0</xdr:rowOff>
        </xdr:to>
        <xdr:sp macro="" textlink="">
          <xdr:nvSpPr>
            <xdr:cNvPr id="8195" name="Drop Down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9</xdr:row>
          <xdr:rowOff>9525</xdr:rowOff>
        </xdr:from>
        <xdr:to>
          <xdr:col>3</xdr:col>
          <xdr:colOff>1266825</xdr:colOff>
          <xdr:row>10</xdr:row>
          <xdr:rowOff>0</xdr:rowOff>
        </xdr:to>
        <xdr:sp macro="" textlink="">
          <xdr:nvSpPr>
            <xdr:cNvPr id="8196" name="Drop Dow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13</xdr:row>
          <xdr:rowOff>9525</xdr:rowOff>
        </xdr:from>
        <xdr:to>
          <xdr:col>3</xdr:col>
          <xdr:colOff>1266825</xdr:colOff>
          <xdr:row>14</xdr:row>
          <xdr:rowOff>0</xdr:rowOff>
        </xdr:to>
        <xdr:sp macro="" textlink="">
          <xdr:nvSpPr>
            <xdr:cNvPr id="8197" name="Drop Down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17</xdr:row>
          <xdr:rowOff>9525</xdr:rowOff>
        </xdr:from>
        <xdr:to>
          <xdr:col>3</xdr:col>
          <xdr:colOff>1266825</xdr:colOff>
          <xdr:row>18</xdr:row>
          <xdr:rowOff>0</xdr:rowOff>
        </xdr:to>
        <xdr:sp macro="" textlink="">
          <xdr:nvSpPr>
            <xdr:cNvPr id="8198" name="Drop Down 6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24</xdr:row>
          <xdr:rowOff>9525</xdr:rowOff>
        </xdr:from>
        <xdr:to>
          <xdr:col>3</xdr:col>
          <xdr:colOff>1266825</xdr:colOff>
          <xdr:row>25</xdr:row>
          <xdr:rowOff>0</xdr:rowOff>
        </xdr:to>
        <xdr:sp macro="" textlink="">
          <xdr:nvSpPr>
            <xdr:cNvPr id="8199" name="Drop Down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10</xdr:row>
          <xdr:rowOff>9525</xdr:rowOff>
        </xdr:from>
        <xdr:to>
          <xdr:col>3</xdr:col>
          <xdr:colOff>1266825</xdr:colOff>
          <xdr:row>11</xdr:row>
          <xdr:rowOff>0</xdr:rowOff>
        </xdr:to>
        <xdr:sp macro="" textlink="">
          <xdr:nvSpPr>
            <xdr:cNvPr id="8200" name="Drop Down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11</xdr:row>
          <xdr:rowOff>9525</xdr:rowOff>
        </xdr:from>
        <xdr:to>
          <xdr:col>3</xdr:col>
          <xdr:colOff>1266825</xdr:colOff>
          <xdr:row>12</xdr:row>
          <xdr:rowOff>0</xdr:rowOff>
        </xdr:to>
        <xdr:sp macro="" textlink="">
          <xdr:nvSpPr>
            <xdr:cNvPr id="8201" name="Drop Down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36</xdr:row>
          <xdr:rowOff>9525</xdr:rowOff>
        </xdr:from>
        <xdr:to>
          <xdr:col>3</xdr:col>
          <xdr:colOff>1266825</xdr:colOff>
          <xdr:row>37</xdr:row>
          <xdr:rowOff>0</xdr:rowOff>
        </xdr:to>
        <xdr:sp macro="" textlink="">
          <xdr:nvSpPr>
            <xdr:cNvPr id="8202" name="Drop Down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83</xdr:row>
          <xdr:rowOff>9525</xdr:rowOff>
        </xdr:from>
        <xdr:to>
          <xdr:col>3</xdr:col>
          <xdr:colOff>1266825</xdr:colOff>
          <xdr:row>84</xdr:row>
          <xdr:rowOff>0</xdr:rowOff>
        </xdr:to>
        <xdr:sp macro="" textlink="">
          <xdr:nvSpPr>
            <xdr:cNvPr id="8203" name="Drop Down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37</xdr:row>
          <xdr:rowOff>9525</xdr:rowOff>
        </xdr:from>
        <xdr:to>
          <xdr:col>3</xdr:col>
          <xdr:colOff>1266825</xdr:colOff>
          <xdr:row>38</xdr:row>
          <xdr:rowOff>0</xdr:rowOff>
        </xdr:to>
        <xdr:sp macro="" textlink="">
          <xdr:nvSpPr>
            <xdr:cNvPr id="8206" name="Drop Down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</xdr:row>
          <xdr:rowOff>9525</xdr:rowOff>
        </xdr:from>
        <xdr:to>
          <xdr:col>3</xdr:col>
          <xdr:colOff>1266825</xdr:colOff>
          <xdr:row>9</xdr:row>
          <xdr:rowOff>0</xdr:rowOff>
        </xdr:to>
        <xdr:sp macro="" textlink="">
          <xdr:nvSpPr>
            <xdr:cNvPr id="8207" name="Drop Down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49</xdr:row>
          <xdr:rowOff>9525</xdr:rowOff>
        </xdr:from>
        <xdr:to>
          <xdr:col>3</xdr:col>
          <xdr:colOff>1266825</xdr:colOff>
          <xdr:row>50</xdr:row>
          <xdr:rowOff>0</xdr:rowOff>
        </xdr:to>
        <xdr:sp macro="" textlink="">
          <xdr:nvSpPr>
            <xdr:cNvPr id="8208" name="Drop Down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56</xdr:row>
          <xdr:rowOff>9525</xdr:rowOff>
        </xdr:from>
        <xdr:to>
          <xdr:col>3</xdr:col>
          <xdr:colOff>1266825</xdr:colOff>
          <xdr:row>57</xdr:row>
          <xdr:rowOff>0</xdr:rowOff>
        </xdr:to>
        <xdr:sp macro="" textlink="">
          <xdr:nvSpPr>
            <xdr:cNvPr id="8209" name="Drop Down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68</xdr:row>
          <xdr:rowOff>9525</xdr:rowOff>
        </xdr:from>
        <xdr:to>
          <xdr:col>3</xdr:col>
          <xdr:colOff>1266825</xdr:colOff>
          <xdr:row>69</xdr:row>
          <xdr:rowOff>0</xdr:rowOff>
        </xdr:to>
        <xdr:sp macro="" textlink="">
          <xdr:nvSpPr>
            <xdr:cNvPr id="8210" name="Drop Down 18" hidden="1">
              <a:extLst>
                <a:ext uri="{63B3BB69-23CF-44E3-9099-C40C66FF867C}">
                  <a14:compatExt spid="_x0000_s8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69</xdr:row>
          <xdr:rowOff>9525</xdr:rowOff>
        </xdr:from>
        <xdr:to>
          <xdr:col>3</xdr:col>
          <xdr:colOff>1266825</xdr:colOff>
          <xdr:row>70</xdr:row>
          <xdr:rowOff>0</xdr:rowOff>
        </xdr:to>
        <xdr:sp macro="" textlink="">
          <xdr:nvSpPr>
            <xdr:cNvPr id="8211" name="Drop Down 19" hidden="1">
              <a:extLst>
                <a:ext uri="{63B3BB69-23CF-44E3-9099-C40C66FF867C}">
                  <a14:compatExt spid="_x0000_s8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2971800</xdr:colOff>
          <xdr:row>5</xdr:row>
          <xdr:rowOff>0</xdr:rowOff>
        </xdr:to>
        <xdr:sp macro="" textlink="">
          <xdr:nvSpPr>
            <xdr:cNvPr id="8212" name="Drop Down 20" hidden="1">
              <a:extLst>
                <a:ext uri="{63B3BB69-23CF-44E3-9099-C40C66FF867C}">
                  <a14:compatExt spid="_x0000_s8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14</xdr:row>
          <xdr:rowOff>9525</xdr:rowOff>
        </xdr:from>
        <xdr:to>
          <xdr:col>3</xdr:col>
          <xdr:colOff>1266825</xdr:colOff>
          <xdr:row>15</xdr:row>
          <xdr:rowOff>0</xdr:rowOff>
        </xdr:to>
        <xdr:sp macro="" textlink="">
          <xdr:nvSpPr>
            <xdr:cNvPr id="8213" name="Drop Down 21" hidden="1">
              <a:extLst>
                <a:ext uri="{63B3BB69-23CF-44E3-9099-C40C66FF867C}">
                  <a14:compatExt spid="_x0000_s8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15</xdr:row>
          <xdr:rowOff>9525</xdr:rowOff>
        </xdr:from>
        <xdr:to>
          <xdr:col>3</xdr:col>
          <xdr:colOff>1266825</xdr:colOff>
          <xdr:row>16</xdr:row>
          <xdr:rowOff>0</xdr:rowOff>
        </xdr:to>
        <xdr:sp macro="" textlink="">
          <xdr:nvSpPr>
            <xdr:cNvPr id="8214" name="Drop Down 22" hidden="1">
              <a:extLst>
                <a:ext uri="{63B3BB69-23CF-44E3-9099-C40C66FF867C}">
                  <a14:compatExt spid="_x0000_s8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16</xdr:row>
          <xdr:rowOff>9525</xdr:rowOff>
        </xdr:from>
        <xdr:to>
          <xdr:col>3</xdr:col>
          <xdr:colOff>1266825</xdr:colOff>
          <xdr:row>17</xdr:row>
          <xdr:rowOff>0</xdr:rowOff>
        </xdr:to>
        <xdr:sp macro="" textlink="">
          <xdr:nvSpPr>
            <xdr:cNvPr id="8215" name="Drop Down 23" hidden="1">
              <a:extLst>
                <a:ext uri="{63B3BB69-23CF-44E3-9099-C40C66FF867C}">
                  <a14:compatExt spid="_x0000_s8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46</xdr:row>
          <xdr:rowOff>9525</xdr:rowOff>
        </xdr:from>
        <xdr:to>
          <xdr:col>3</xdr:col>
          <xdr:colOff>1266825</xdr:colOff>
          <xdr:row>47</xdr:row>
          <xdr:rowOff>0</xdr:rowOff>
        </xdr:to>
        <xdr:sp macro="" textlink="">
          <xdr:nvSpPr>
            <xdr:cNvPr id="8217" name="Drop Down 25" hidden="1">
              <a:extLst>
                <a:ext uri="{63B3BB69-23CF-44E3-9099-C40C66FF867C}">
                  <a14:compatExt spid="_x0000_s8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47</xdr:row>
          <xdr:rowOff>9525</xdr:rowOff>
        </xdr:from>
        <xdr:to>
          <xdr:col>3</xdr:col>
          <xdr:colOff>1266825</xdr:colOff>
          <xdr:row>48</xdr:row>
          <xdr:rowOff>0</xdr:rowOff>
        </xdr:to>
        <xdr:sp macro="" textlink="">
          <xdr:nvSpPr>
            <xdr:cNvPr id="8218" name="Drop Down 26" hidden="1">
              <a:extLst>
                <a:ext uri="{63B3BB69-23CF-44E3-9099-C40C66FF867C}">
                  <a14:compatExt spid="_x0000_s8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48</xdr:row>
          <xdr:rowOff>9525</xdr:rowOff>
        </xdr:from>
        <xdr:to>
          <xdr:col>3</xdr:col>
          <xdr:colOff>1266825</xdr:colOff>
          <xdr:row>49</xdr:row>
          <xdr:rowOff>0</xdr:rowOff>
        </xdr:to>
        <xdr:sp macro="" textlink="">
          <xdr:nvSpPr>
            <xdr:cNvPr id="8219" name="Drop Down 27" hidden="1">
              <a:extLst>
                <a:ext uri="{63B3BB69-23CF-44E3-9099-C40C66FF867C}">
                  <a14:compatExt spid="_x0000_s8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13</xdr:row>
          <xdr:rowOff>0</xdr:rowOff>
        </xdr:from>
        <xdr:to>
          <xdr:col>2</xdr:col>
          <xdr:colOff>28575</xdr:colOff>
          <xdr:row>14</xdr:row>
          <xdr:rowOff>9525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2971800</xdr:colOff>
          <xdr:row>5</xdr:row>
          <xdr:rowOff>0</xdr:rowOff>
        </xdr:to>
        <xdr:sp macro="" textlink="">
          <xdr:nvSpPr>
            <xdr:cNvPr id="9218" name="Drop Down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</xdr:row>
          <xdr:rowOff>9525</xdr:rowOff>
        </xdr:from>
        <xdr:to>
          <xdr:col>3</xdr:col>
          <xdr:colOff>1266825</xdr:colOff>
          <xdr:row>6</xdr:row>
          <xdr:rowOff>0</xdr:rowOff>
        </xdr:to>
        <xdr:sp macro="" textlink="">
          <xdr:nvSpPr>
            <xdr:cNvPr id="9219" name="Drop Down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</xdr:row>
          <xdr:rowOff>9525</xdr:rowOff>
        </xdr:from>
        <xdr:to>
          <xdr:col>3</xdr:col>
          <xdr:colOff>1266825</xdr:colOff>
          <xdr:row>7</xdr:row>
          <xdr:rowOff>0</xdr:rowOff>
        </xdr:to>
        <xdr:sp macro="" textlink="">
          <xdr:nvSpPr>
            <xdr:cNvPr id="9220" name="Drop Down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</xdr:row>
          <xdr:rowOff>9525</xdr:rowOff>
        </xdr:from>
        <xdr:to>
          <xdr:col>3</xdr:col>
          <xdr:colOff>1266825</xdr:colOff>
          <xdr:row>9</xdr:row>
          <xdr:rowOff>0</xdr:rowOff>
        </xdr:to>
        <xdr:sp macro="" textlink="">
          <xdr:nvSpPr>
            <xdr:cNvPr id="9221" name="Drop Down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9525</xdr:rowOff>
        </xdr:from>
        <xdr:to>
          <xdr:col>3</xdr:col>
          <xdr:colOff>1257300</xdr:colOff>
          <xdr:row>12</xdr:row>
          <xdr:rowOff>190500</xdr:rowOff>
        </xdr:to>
        <xdr:sp macro="" textlink="">
          <xdr:nvSpPr>
            <xdr:cNvPr id="9222" name="Drop Down 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9525</xdr:rowOff>
        </xdr:from>
        <xdr:to>
          <xdr:col>3</xdr:col>
          <xdr:colOff>1257300</xdr:colOff>
          <xdr:row>16</xdr:row>
          <xdr:rowOff>190500</xdr:rowOff>
        </xdr:to>
        <xdr:sp macro="" textlink="">
          <xdr:nvSpPr>
            <xdr:cNvPr id="9223" name="Drop Down 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23</xdr:row>
          <xdr:rowOff>9525</xdr:rowOff>
        </xdr:from>
        <xdr:to>
          <xdr:col>3</xdr:col>
          <xdr:colOff>1266825</xdr:colOff>
          <xdr:row>24</xdr:row>
          <xdr:rowOff>0</xdr:rowOff>
        </xdr:to>
        <xdr:sp macro="" textlink="">
          <xdr:nvSpPr>
            <xdr:cNvPr id="9224" name="Drop Down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9</xdr:row>
          <xdr:rowOff>9525</xdr:rowOff>
        </xdr:from>
        <xdr:to>
          <xdr:col>3</xdr:col>
          <xdr:colOff>1266825</xdr:colOff>
          <xdr:row>10</xdr:row>
          <xdr:rowOff>0</xdr:rowOff>
        </xdr:to>
        <xdr:sp macro="" textlink="">
          <xdr:nvSpPr>
            <xdr:cNvPr id="9225" name="Drop Down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10</xdr:row>
          <xdr:rowOff>9525</xdr:rowOff>
        </xdr:from>
        <xdr:to>
          <xdr:col>3</xdr:col>
          <xdr:colOff>1266825</xdr:colOff>
          <xdr:row>11</xdr:row>
          <xdr:rowOff>0</xdr:rowOff>
        </xdr:to>
        <xdr:sp macro="" textlink="">
          <xdr:nvSpPr>
            <xdr:cNvPr id="9226" name="Drop Down 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35</xdr:row>
          <xdr:rowOff>9525</xdr:rowOff>
        </xdr:from>
        <xdr:to>
          <xdr:col>3</xdr:col>
          <xdr:colOff>1266825</xdr:colOff>
          <xdr:row>36</xdr:row>
          <xdr:rowOff>0</xdr:rowOff>
        </xdr:to>
        <xdr:sp macro="" textlink="">
          <xdr:nvSpPr>
            <xdr:cNvPr id="9227" name="Drop Down 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36</xdr:row>
          <xdr:rowOff>9525</xdr:rowOff>
        </xdr:from>
        <xdr:to>
          <xdr:col>3</xdr:col>
          <xdr:colOff>1266825</xdr:colOff>
          <xdr:row>37</xdr:row>
          <xdr:rowOff>0</xdr:rowOff>
        </xdr:to>
        <xdr:sp macro="" textlink="">
          <xdr:nvSpPr>
            <xdr:cNvPr id="9231" name="Drop Down 15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9525</xdr:rowOff>
        </xdr:from>
        <xdr:to>
          <xdr:col>3</xdr:col>
          <xdr:colOff>1257300</xdr:colOff>
          <xdr:row>14</xdr:row>
          <xdr:rowOff>0</xdr:rowOff>
        </xdr:to>
        <xdr:sp macro="" textlink="">
          <xdr:nvSpPr>
            <xdr:cNvPr id="9232" name="Drop Down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9525</xdr:rowOff>
        </xdr:from>
        <xdr:to>
          <xdr:col>3</xdr:col>
          <xdr:colOff>1257300</xdr:colOff>
          <xdr:row>15</xdr:row>
          <xdr:rowOff>0</xdr:rowOff>
        </xdr:to>
        <xdr:sp macro="" textlink="">
          <xdr:nvSpPr>
            <xdr:cNvPr id="9234" name="Drop Down 18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9525</xdr:rowOff>
        </xdr:from>
        <xdr:to>
          <xdr:col>3</xdr:col>
          <xdr:colOff>1257300</xdr:colOff>
          <xdr:row>16</xdr:row>
          <xdr:rowOff>0</xdr:rowOff>
        </xdr:to>
        <xdr:sp macro="" textlink="">
          <xdr:nvSpPr>
            <xdr:cNvPr id="9236" name="Drop Down 20" hidden="1">
              <a:extLst>
                <a:ext uri="{63B3BB69-23CF-44E3-9099-C40C66FF867C}">
                  <a14:compatExt spid="_x0000_s9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.xml"/><Relationship Id="rId13" Type="http://schemas.openxmlformats.org/officeDocument/2006/relationships/ctrlProp" Target="../ctrlProps/ctrlProp28.xml"/><Relationship Id="rId18" Type="http://schemas.openxmlformats.org/officeDocument/2006/relationships/ctrlProp" Target="../ctrlProps/ctrlProp33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6.xml"/><Relationship Id="rId7" Type="http://schemas.openxmlformats.org/officeDocument/2006/relationships/ctrlProp" Target="../ctrlProps/ctrlProp22.xml"/><Relationship Id="rId12" Type="http://schemas.openxmlformats.org/officeDocument/2006/relationships/ctrlProp" Target="../ctrlProps/ctrlProp27.xml"/><Relationship Id="rId17" Type="http://schemas.openxmlformats.org/officeDocument/2006/relationships/ctrlProp" Target="../ctrlProps/ctrlProp3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1.xml"/><Relationship Id="rId20" Type="http://schemas.openxmlformats.org/officeDocument/2006/relationships/ctrlProp" Target="../ctrlProps/ctrlProp3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1.xml"/><Relationship Id="rId11" Type="http://schemas.openxmlformats.org/officeDocument/2006/relationships/ctrlProp" Target="../ctrlProps/ctrlProp26.xml"/><Relationship Id="rId5" Type="http://schemas.openxmlformats.org/officeDocument/2006/relationships/ctrlProp" Target="../ctrlProps/ctrlProp20.xml"/><Relationship Id="rId15" Type="http://schemas.openxmlformats.org/officeDocument/2006/relationships/ctrlProp" Target="../ctrlProps/ctrlProp30.xml"/><Relationship Id="rId10" Type="http://schemas.openxmlformats.org/officeDocument/2006/relationships/ctrlProp" Target="../ctrlProps/ctrlProp25.xml"/><Relationship Id="rId19" Type="http://schemas.openxmlformats.org/officeDocument/2006/relationships/ctrlProp" Target="../ctrlProps/ctrlProp34.xml"/><Relationship Id="rId4" Type="http://schemas.openxmlformats.org/officeDocument/2006/relationships/ctrlProp" Target="../ctrlProps/ctrlProp19.xml"/><Relationship Id="rId9" Type="http://schemas.openxmlformats.org/officeDocument/2006/relationships/ctrlProp" Target="../ctrlProps/ctrlProp24.xml"/><Relationship Id="rId14" Type="http://schemas.openxmlformats.org/officeDocument/2006/relationships/ctrlProp" Target="../ctrlProps/ctrlProp2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1.xml"/><Relationship Id="rId13" Type="http://schemas.openxmlformats.org/officeDocument/2006/relationships/ctrlProp" Target="../ctrlProps/ctrlProp46.xml"/><Relationship Id="rId18" Type="http://schemas.openxmlformats.org/officeDocument/2006/relationships/ctrlProp" Target="../ctrlProps/ctrlProp51.xml"/><Relationship Id="rId26" Type="http://schemas.openxmlformats.org/officeDocument/2006/relationships/ctrlProp" Target="../ctrlProps/ctrlProp59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54.xml"/><Relationship Id="rId7" Type="http://schemas.openxmlformats.org/officeDocument/2006/relationships/ctrlProp" Target="../ctrlProps/ctrlProp40.xml"/><Relationship Id="rId12" Type="http://schemas.openxmlformats.org/officeDocument/2006/relationships/ctrlProp" Target="../ctrlProps/ctrlProp45.xml"/><Relationship Id="rId17" Type="http://schemas.openxmlformats.org/officeDocument/2006/relationships/ctrlProp" Target="../ctrlProps/ctrlProp50.xml"/><Relationship Id="rId25" Type="http://schemas.openxmlformats.org/officeDocument/2006/relationships/ctrlProp" Target="../ctrlProps/ctrlProp58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49.xml"/><Relationship Id="rId20" Type="http://schemas.openxmlformats.org/officeDocument/2006/relationships/ctrlProp" Target="../ctrlProps/ctrlProp5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9.xml"/><Relationship Id="rId11" Type="http://schemas.openxmlformats.org/officeDocument/2006/relationships/ctrlProp" Target="../ctrlProps/ctrlProp44.xml"/><Relationship Id="rId24" Type="http://schemas.openxmlformats.org/officeDocument/2006/relationships/ctrlProp" Target="../ctrlProps/ctrlProp57.xml"/><Relationship Id="rId5" Type="http://schemas.openxmlformats.org/officeDocument/2006/relationships/ctrlProp" Target="../ctrlProps/ctrlProp38.xml"/><Relationship Id="rId15" Type="http://schemas.openxmlformats.org/officeDocument/2006/relationships/ctrlProp" Target="../ctrlProps/ctrlProp48.xml"/><Relationship Id="rId23" Type="http://schemas.openxmlformats.org/officeDocument/2006/relationships/ctrlProp" Target="../ctrlProps/ctrlProp56.xml"/><Relationship Id="rId10" Type="http://schemas.openxmlformats.org/officeDocument/2006/relationships/ctrlProp" Target="../ctrlProps/ctrlProp43.xml"/><Relationship Id="rId19" Type="http://schemas.openxmlformats.org/officeDocument/2006/relationships/ctrlProp" Target="../ctrlProps/ctrlProp52.xml"/><Relationship Id="rId4" Type="http://schemas.openxmlformats.org/officeDocument/2006/relationships/ctrlProp" Target="../ctrlProps/ctrlProp37.xml"/><Relationship Id="rId9" Type="http://schemas.openxmlformats.org/officeDocument/2006/relationships/ctrlProp" Target="../ctrlProps/ctrlProp42.xml"/><Relationship Id="rId14" Type="http://schemas.openxmlformats.org/officeDocument/2006/relationships/ctrlProp" Target="../ctrlProps/ctrlProp47.xml"/><Relationship Id="rId22" Type="http://schemas.openxmlformats.org/officeDocument/2006/relationships/ctrlProp" Target="../ctrlProps/ctrlProp55.xml"/><Relationship Id="rId27" Type="http://schemas.openxmlformats.org/officeDocument/2006/relationships/ctrlProp" Target="../ctrlProps/ctrlProp6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5.xml"/><Relationship Id="rId13" Type="http://schemas.openxmlformats.org/officeDocument/2006/relationships/ctrlProp" Target="../ctrlProps/ctrlProp70.xml"/><Relationship Id="rId18" Type="http://schemas.openxmlformats.org/officeDocument/2006/relationships/ctrlProp" Target="../ctrlProps/ctrlProp75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64.xml"/><Relationship Id="rId12" Type="http://schemas.openxmlformats.org/officeDocument/2006/relationships/ctrlProp" Target="../ctrlProps/ctrlProp69.xml"/><Relationship Id="rId17" Type="http://schemas.openxmlformats.org/officeDocument/2006/relationships/ctrlProp" Target="../ctrlProps/ctrlProp7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7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63.xml"/><Relationship Id="rId11" Type="http://schemas.openxmlformats.org/officeDocument/2006/relationships/ctrlProp" Target="../ctrlProps/ctrlProp68.xml"/><Relationship Id="rId5" Type="http://schemas.openxmlformats.org/officeDocument/2006/relationships/ctrlProp" Target="../ctrlProps/ctrlProp62.xml"/><Relationship Id="rId15" Type="http://schemas.openxmlformats.org/officeDocument/2006/relationships/ctrlProp" Target="../ctrlProps/ctrlProp72.xml"/><Relationship Id="rId10" Type="http://schemas.openxmlformats.org/officeDocument/2006/relationships/ctrlProp" Target="../ctrlProps/ctrlProp67.xml"/><Relationship Id="rId4" Type="http://schemas.openxmlformats.org/officeDocument/2006/relationships/ctrlProp" Target="../ctrlProps/ctrlProp61.xml"/><Relationship Id="rId9" Type="http://schemas.openxmlformats.org/officeDocument/2006/relationships/ctrlProp" Target="../ctrlProps/ctrlProp66.xml"/><Relationship Id="rId14" Type="http://schemas.openxmlformats.org/officeDocument/2006/relationships/ctrlProp" Target="../ctrlProps/ctrlProp7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8"/>
  <sheetViews>
    <sheetView tabSelected="1" zoomScale="160" zoomScaleNormal="160" workbookViewId="0">
      <pane ySplit="1" topLeftCell="A48" activePane="bottomLeft" state="frozen"/>
      <selection pane="bottomLeft" activeCell="B60" sqref="B60"/>
    </sheetView>
  </sheetViews>
  <sheetFormatPr defaultRowHeight="15" x14ac:dyDescent="0.25"/>
  <cols>
    <col min="1" max="1" width="7" customWidth="1"/>
    <col min="2" max="2" width="12.42578125" customWidth="1"/>
    <col min="3" max="3" width="14.140625" customWidth="1"/>
    <col min="4" max="4" width="70" customWidth="1"/>
    <col min="5" max="5" width="28.85546875" customWidth="1"/>
    <col min="6" max="6" width="32.85546875" customWidth="1"/>
    <col min="7" max="7" width="4.140625" customWidth="1"/>
  </cols>
  <sheetData>
    <row r="1" spans="1:11" ht="15.75" x14ac:dyDescent="0.25">
      <c r="A1" s="13" t="s">
        <v>274</v>
      </c>
      <c r="B1" s="13" t="s">
        <v>275</v>
      </c>
      <c r="C1" s="13" t="s">
        <v>280</v>
      </c>
      <c r="D1" s="13" t="s">
        <v>122</v>
      </c>
      <c r="E1" s="13" t="s">
        <v>310</v>
      </c>
      <c r="F1" s="13" t="s">
        <v>276</v>
      </c>
      <c r="G1" s="13" t="s">
        <v>277</v>
      </c>
      <c r="H1" s="24" t="s">
        <v>404</v>
      </c>
      <c r="I1" s="24" t="s">
        <v>405</v>
      </c>
      <c r="J1" s="24" t="s">
        <v>406</v>
      </c>
      <c r="K1" s="24" t="s">
        <v>407</v>
      </c>
    </row>
    <row r="2" spans="1:11" x14ac:dyDescent="0.25">
      <c r="A2" t="s">
        <v>1</v>
      </c>
      <c r="C2" t="s">
        <v>299</v>
      </c>
      <c r="D2" t="s">
        <v>120</v>
      </c>
      <c r="E2" s="25"/>
    </row>
    <row r="3" spans="1:11" x14ac:dyDescent="0.25">
      <c r="A3" s="15" t="s">
        <v>298</v>
      </c>
      <c r="B3" s="15"/>
      <c r="C3" s="15" t="s">
        <v>302</v>
      </c>
      <c r="D3" s="16" t="s">
        <v>300</v>
      </c>
      <c r="E3" s="32"/>
    </row>
    <row r="4" spans="1:11" x14ac:dyDescent="0.25">
      <c r="A4" s="1" t="s">
        <v>3</v>
      </c>
      <c r="B4" s="1"/>
      <c r="C4" s="1" t="s">
        <v>301</v>
      </c>
      <c r="D4" s="1" t="s">
        <v>121</v>
      </c>
      <c r="E4" s="33"/>
      <c r="F4" s="1"/>
      <c r="G4" s="1"/>
    </row>
    <row r="5" spans="1:11" x14ac:dyDescent="0.25">
      <c r="A5">
        <v>1</v>
      </c>
      <c r="B5" s="1" t="s">
        <v>6</v>
      </c>
      <c r="C5" s="1" t="s">
        <v>294</v>
      </c>
      <c r="D5" s="4" t="s">
        <v>184</v>
      </c>
      <c r="E5" s="19" t="str">
        <f>IF($A$5&lt;&gt;1,"need tobe 1, use other sheet for other vals","")</f>
        <v/>
      </c>
      <c r="F5" s="2" t="s">
        <v>173</v>
      </c>
      <c r="G5" s="1"/>
    </row>
    <row r="6" spans="1:11" x14ac:dyDescent="0.25">
      <c r="A6" s="14">
        <v>1</v>
      </c>
      <c r="B6" t="s">
        <v>6</v>
      </c>
      <c r="C6" s="55" t="s">
        <v>295</v>
      </c>
      <c r="D6" s="3" t="s">
        <v>730</v>
      </c>
      <c r="F6" s="2" t="s">
        <v>174</v>
      </c>
    </row>
    <row r="7" spans="1:11" x14ac:dyDescent="0.25">
      <c r="A7" s="5">
        <f>G7-1</f>
        <v>0</v>
      </c>
      <c r="B7" t="s">
        <v>6</v>
      </c>
      <c r="C7" t="s">
        <v>293</v>
      </c>
      <c r="D7" s="3" t="s">
        <v>185</v>
      </c>
      <c r="E7" s="18"/>
      <c r="G7">
        <v>1</v>
      </c>
    </row>
    <row r="8" spans="1:11" x14ac:dyDescent="0.25">
      <c r="A8" s="1">
        <v>1000</v>
      </c>
      <c r="B8" s="1" t="s">
        <v>11</v>
      </c>
      <c r="C8" s="1" t="s">
        <v>292</v>
      </c>
      <c r="D8" s="1" t="s">
        <v>186</v>
      </c>
      <c r="E8" s="33"/>
      <c r="F8" s="1" t="s">
        <v>168</v>
      </c>
      <c r="G8" s="1"/>
    </row>
    <row r="9" spans="1:11" x14ac:dyDescent="0.25">
      <c r="A9" s="16">
        <v>0.01</v>
      </c>
      <c r="B9" t="s">
        <v>37</v>
      </c>
      <c r="C9" s="15" t="s">
        <v>732</v>
      </c>
      <c r="D9" s="59" t="s">
        <v>737</v>
      </c>
      <c r="E9" s="35"/>
      <c r="F9" s="2" t="s">
        <v>744</v>
      </c>
      <c r="G9" s="15"/>
    </row>
    <row r="10" spans="1:11" x14ac:dyDescent="0.25">
      <c r="A10" s="16">
        <v>0.1</v>
      </c>
      <c r="B10" t="s">
        <v>37</v>
      </c>
      <c r="C10" s="15" t="s">
        <v>733</v>
      </c>
      <c r="D10" s="59" t="s">
        <v>738</v>
      </c>
      <c r="E10" s="35"/>
      <c r="F10" s="15"/>
      <c r="G10" s="15"/>
    </row>
    <row r="11" spans="1:11" x14ac:dyDescent="0.25">
      <c r="A11" s="16">
        <v>7.4999999999999997E-2</v>
      </c>
      <c r="B11" t="s">
        <v>37</v>
      </c>
      <c r="C11" s="15" t="s">
        <v>734</v>
      </c>
      <c r="D11" s="59" t="s">
        <v>739</v>
      </c>
      <c r="E11" s="35"/>
      <c r="F11" s="15"/>
      <c r="G11" s="15"/>
    </row>
    <row r="12" spans="1:11" x14ac:dyDescent="0.25">
      <c r="A12" s="16">
        <v>0.01</v>
      </c>
      <c r="B12" t="s">
        <v>453</v>
      </c>
      <c r="C12" s="15" t="s">
        <v>735</v>
      </c>
      <c r="D12" s="59" t="s">
        <v>740</v>
      </c>
      <c r="E12" s="35"/>
      <c r="F12" s="15"/>
      <c r="G12" s="15"/>
    </row>
    <row r="13" spans="1:11" x14ac:dyDescent="0.25">
      <c r="A13" s="1">
        <v>1E-3</v>
      </c>
      <c r="B13" s="1" t="s">
        <v>6</v>
      </c>
      <c r="C13" s="1" t="s">
        <v>736</v>
      </c>
      <c r="D13" s="1" t="s">
        <v>741</v>
      </c>
      <c r="E13" s="33"/>
      <c r="F13" s="1"/>
      <c r="G13" s="1"/>
    </row>
    <row r="14" spans="1:11" x14ac:dyDescent="0.25">
      <c r="A14" s="16">
        <v>1</v>
      </c>
      <c r="B14" t="s">
        <v>6</v>
      </c>
      <c r="C14" s="15" t="s">
        <v>742</v>
      </c>
      <c r="D14" s="59" t="s">
        <v>745</v>
      </c>
      <c r="E14" s="35"/>
      <c r="F14" s="2" t="s">
        <v>748</v>
      </c>
      <c r="G14" s="15"/>
    </row>
    <row r="15" spans="1:11" x14ac:dyDescent="0.25">
      <c r="A15" s="1">
        <v>1</v>
      </c>
      <c r="B15" s="1" t="s">
        <v>6</v>
      </c>
      <c r="C15" s="1" t="s">
        <v>743</v>
      </c>
      <c r="D15" s="1" t="s">
        <v>746</v>
      </c>
      <c r="E15" s="33"/>
      <c r="F15" s="1"/>
      <c r="G15" s="1"/>
    </row>
    <row r="16" spans="1:11" x14ac:dyDescent="0.25">
      <c r="A16">
        <v>1</v>
      </c>
      <c r="B16" t="s">
        <v>6</v>
      </c>
      <c r="C16" t="s">
        <v>281</v>
      </c>
      <c r="D16" s="3" t="s">
        <v>187</v>
      </c>
      <c r="E16" s="18"/>
      <c r="F16" s="2" t="s">
        <v>175</v>
      </c>
      <c r="G16">
        <v>1</v>
      </c>
    </row>
    <row r="17" spans="1:9" x14ac:dyDescent="0.25">
      <c r="A17" s="5">
        <f>G17-1</f>
        <v>1</v>
      </c>
      <c r="B17" t="s">
        <v>6</v>
      </c>
      <c r="C17" s="55" t="s">
        <v>282</v>
      </c>
      <c r="D17" s="3" t="s">
        <v>260</v>
      </c>
      <c r="E17" s="18"/>
      <c r="F17" t="s">
        <v>168</v>
      </c>
      <c r="G17">
        <v>2</v>
      </c>
    </row>
    <row r="18" spans="1:9" x14ac:dyDescent="0.25">
      <c r="A18" s="5">
        <f>G18-1</f>
        <v>1</v>
      </c>
      <c r="B18" t="s">
        <v>6</v>
      </c>
      <c r="C18" t="s">
        <v>283</v>
      </c>
      <c r="D18" s="3" t="s">
        <v>261</v>
      </c>
      <c r="E18" s="18"/>
      <c r="F18" t="s">
        <v>168</v>
      </c>
      <c r="G18">
        <v>2</v>
      </c>
    </row>
    <row r="19" spans="1:9" x14ac:dyDescent="0.25">
      <c r="A19">
        <v>2</v>
      </c>
      <c r="B19" t="s">
        <v>6</v>
      </c>
      <c r="C19" t="s">
        <v>284</v>
      </c>
      <c r="D19" t="s">
        <v>188</v>
      </c>
      <c r="E19" s="25"/>
      <c r="F19" t="s">
        <v>168</v>
      </c>
    </row>
    <row r="20" spans="1:9" x14ac:dyDescent="0.25">
      <c r="A20" s="5">
        <f>G20-1</f>
        <v>0</v>
      </c>
      <c r="B20" t="s">
        <v>6</v>
      </c>
      <c r="C20" t="s">
        <v>285</v>
      </c>
      <c r="D20" s="3" t="s">
        <v>189</v>
      </c>
      <c r="E20" s="18"/>
      <c r="F20" t="s">
        <v>168</v>
      </c>
      <c r="G20">
        <v>1</v>
      </c>
    </row>
    <row r="21" spans="1:9" x14ac:dyDescent="0.25">
      <c r="A21" s="1">
        <v>1</v>
      </c>
      <c r="B21" s="1" t="s">
        <v>6</v>
      </c>
      <c r="C21" s="1" t="s">
        <v>774</v>
      </c>
      <c r="D21" s="4" t="s">
        <v>749</v>
      </c>
      <c r="E21" s="33" t="str">
        <f>H21&amp; I21</f>
        <v xml:space="preserve"> useless data IMPA=1</v>
      </c>
      <c r="F21" s="1" t="s">
        <v>750</v>
      </c>
      <c r="G21" s="1"/>
      <c r="H21" t="str">
        <f>IF(AND($A$17=0,A21=0),"Error IMPA=" &amp; $A$17 &amp; ", set file name","")</f>
        <v/>
      </c>
      <c r="I21" t="str">
        <f>IF(AND($A$17&lt;&gt;0,A21&lt;&gt;0)," useless data IMPA=" &amp; $A$17,"")</f>
        <v xml:space="preserve"> useless data IMPA=1</v>
      </c>
    </row>
    <row r="22" spans="1:9" x14ac:dyDescent="0.25">
      <c r="A22">
        <v>2</v>
      </c>
      <c r="B22" t="s">
        <v>6</v>
      </c>
      <c r="C22" t="s">
        <v>286</v>
      </c>
      <c r="D22" s="3" t="s">
        <v>245</v>
      </c>
      <c r="E22" s="25"/>
      <c r="F22" s="2" t="s">
        <v>176</v>
      </c>
      <c r="H22" t="str">
        <f>IF(AND(A25=1,A22&lt;&gt;1),"put value 1, Single component","")</f>
        <v>put value 1, Single component</v>
      </c>
    </row>
    <row r="23" spans="1:9" x14ac:dyDescent="0.25">
      <c r="A23">
        <v>1</v>
      </c>
      <c r="B23" t="s">
        <v>6</v>
      </c>
      <c r="C23" t="s">
        <v>311</v>
      </c>
      <c r="D23" s="3" t="s">
        <v>246</v>
      </c>
      <c r="E23" s="25" t="str">
        <f>IF(AND($A$25=1)," useless input, Single component","")</f>
        <v xml:space="preserve"> useless input, Single component</v>
      </c>
    </row>
    <row r="24" spans="1:9" x14ac:dyDescent="0.25">
      <c r="A24">
        <v>1</v>
      </c>
      <c r="B24" t="s">
        <v>6</v>
      </c>
      <c r="C24" t="s">
        <v>312</v>
      </c>
      <c r="D24" s="3" t="s">
        <v>247</v>
      </c>
      <c r="E24" s="25" t="str">
        <f>IF(AND($A$25=1)," useless input, Single component","")</f>
        <v xml:space="preserve"> useless input, Single component</v>
      </c>
      <c r="F24" t="s">
        <v>168</v>
      </c>
    </row>
    <row r="25" spans="1:9" x14ac:dyDescent="0.25">
      <c r="A25">
        <v>1</v>
      </c>
      <c r="B25" t="s">
        <v>6</v>
      </c>
      <c r="C25" t="s">
        <v>731</v>
      </c>
      <c r="D25" s="3" t="s">
        <v>190</v>
      </c>
      <c r="E25" s="18"/>
      <c r="F25" t="s">
        <v>168</v>
      </c>
    </row>
    <row r="26" spans="1:9" x14ac:dyDescent="0.25">
      <c r="A26">
        <v>0</v>
      </c>
      <c r="B26" t="s">
        <v>6</v>
      </c>
      <c r="C26" t="s">
        <v>288</v>
      </c>
      <c r="D26" t="s">
        <v>191</v>
      </c>
      <c r="E26" s="25" t="str">
        <f>H26 &amp; " " &amp;I26 &amp; " " &amp;J26</f>
        <v xml:space="preserve">  </v>
      </c>
      <c r="F26" t="s">
        <v>168</v>
      </c>
      <c r="H26" s="2" t="str">
        <f>IF(OR(A26&lt;0,A26&gt;1),"Value more than 0 to 1","")</f>
        <v/>
      </c>
    </row>
    <row r="27" spans="1:9" x14ac:dyDescent="0.25">
      <c r="A27">
        <v>0</v>
      </c>
      <c r="B27" t="s">
        <v>6</v>
      </c>
      <c r="C27" t="s">
        <v>313</v>
      </c>
      <c r="D27" t="s">
        <v>192</v>
      </c>
      <c r="E27" s="25" t="str">
        <f t="shared" ref="E27:E28" si="0">H27 &amp; " " &amp;I27 &amp; " " &amp;J27</f>
        <v xml:space="preserve">  </v>
      </c>
      <c r="F27" t="s">
        <v>168</v>
      </c>
      <c r="H27" s="2" t="str">
        <f t="shared" ref="H27:H31" si="1">IF(OR(A27&lt;0,A27&gt;1),"Value more than 0 to 1","")</f>
        <v/>
      </c>
      <c r="I27" t="str">
        <f>IF(AND(A26=1,A27&lt;&gt;1),"Single component, use 1","")</f>
        <v/>
      </c>
    </row>
    <row r="28" spans="1:9" x14ac:dyDescent="0.25">
      <c r="A28">
        <v>0</v>
      </c>
      <c r="B28" t="s">
        <v>6</v>
      </c>
      <c r="C28" t="s">
        <v>314</v>
      </c>
      <c r="D28" t="s">
        <v>193</v>
      </c>
      <c r="E28" s="25" t="str">
        <f t="shared" si="0"/>
        <v xml:space="preserve">  </v>
      </c>
      <c r="F28" t="s">
        <v>168</v>
      </c>
      <c r="H28" s="2" t="str">
        <f t="shared" si="1"/>
        <v/>
      </c>
    </row>
    <row r="29" spans="1:9" x14ac:dyDescent="0.25">
      <c r="A29">
        <v>1</v>
      </c>
      <c r="B29" t="s">
        <v>6</v>
      </c>
      <c r="C29" t="s">
        <v>290</v>
      </c>
      <c r="D29" t="s">
        <v>248</v>
      </c>
      <c r="E29" s="25" t="str">
        <f>H29&amp; " "&amp;I29</f>
        <v xml:space="preserve"> </v>
      </c>
      <c r="F29" t="s">
        <v>168</v>
      </c>
      <c r="H29" s="2" t="str">
        <f t="shared" si="1"/>
        <v/>
      </c>
      <c r="I29" s="2" t="str">
        <f>IF(SUM(A29:A31) &lt;&gt;1, "Sum of fraction has to be 1","")</f>
        <v/>
      </c>
    </row>
    <row r="30" spans="1:9" x14ac:dyDescent="0.25">
      <c r="A30">
        <v>0</v>
      </c>
      <c r="B30" t="s">
        <v>6</v>
      </c>
      <c r="C30" t="s">
        <v>316</v>
      </c>
      <c r="D30" t="s">
        <v>249</v>
      </c>
      <c r="E30" s="25" t="str">
        <f>H30&amp; " " &amp;I30</f>
        <v xml:space="preserve"> </v>
      </c>
      <c r="F30" t="s">
        <v>168</v>
      </c>
      <c r="H30" s="2" t="str">
        <f t="shared" si="1"/>
        <v/>
      </c>
      <c r="I30" t="str">
        <f>IF(AND(A25=1,A30&lt;&gt;0)," put zero, Single component","")</f>
        <v/>
      </c>
    </row>
    <row r="31" spans="1:9" x14ac:dyDescent="0.25">
      <c r="A31" s="1">
        <v>0</v>
      </c>
      <c r="B31" s="1" t="s">
        <v>6</v>
      </c>
      <c r="C31" s="1" t="s">
        <v>317</v>
      </c>
      <c r="D31" s="1" t="s">
        <v>250</v>
      </c>
      <c r="E31" s="33" t="str">
        <f>H31 &amp; " " &amp;I31</f>
        <v xml:space="preserve"> </v>
      </c>
      <c r="F31" s="1" t="s">
        <v>168</v>
      </c>
      <c r="G31" s="1"/>
      <c r="H31" s="2" t="str">
        <f t="shared" si="1"/>
        <v/>
      </c>
      <c r="I31" t="str">
        <f>IF(AND(A25=1,A31&lt;&gt;0)," put zero, Single component","")</f>
        <v/>
      </c>
    </row>
    <row r="32" spans="1:9" x14ac:dyDescent="0.25">
      <c r="A32" s="5">
        <f>G32-1</f>
        <v>1</v>
      </c>
      <c r="B32" t="s">
        <v>6</v>
      </c>
      <c r="C32" t="s">
        <v>323</v>
      </c>
      <c r="D32" s="3" t="s">
        <v>257</v>
      </c>
      <c r="E32" s="18"/>
      <c r="F32" s="2" t="s">
        <v>177</v>
      </c>
      <c r="G32">
        <v>2</v>
      </c>
    </row>
    <row r="33" spans="1:7" x14ac:dyDescent="0.25">
      <c r="A33">
        <v>35</v>
      </c>
      <c r="B33" t="s">
        <v>37</v>
      </c>
      <c r="C33" t="s">
        <v>324</v>
      </c>
      <c r="D33" t="s">
        <v>194</v>
      </c>
      <c r="E33" s="25"/>
      <c r="F33" t="s">
        <v>168</v>
      </c>
    </row>
    <row r="34" spans="1:7" x14ac:dyDescent="0.25">
      <c r="A34">
        <v>42.475999999999999</v>
      </c>
      <c r="B34" t="s">
        <v>58</v>
      </c>
      <c r="C34" t="s">
        <v>325</v>
      </c>
      <c r="D34" t="s">
        <v>195</v>
      </c>
      <c r="E34" s="25"/>
      <c r="F34" t="s">
        <v>168</v>
      </c>
    </row>
    <row r="35" spans="1:7" x14ac:dyDescent="0.25">
      <c r="A35">
        <v>12</v>
      </c>
      <c r="B35" t="s">
        <v>40</v>
      </c>
      <c r="C35" t="s">
        <v>326</v>
      </c>
      <c r="D35" t="s">
        <v>196</v>
      </c>
      <c r="E35" s="25"/>
      <c r="F35" t="s">
        <v>168</v>
      </c>
    </row>
    <row r="36" spans="1:7" x14ac:dyDescent="0.25">
      <c r="A36">
        <v>4.72</v>
      </c>
      <c r="B36" t="s">
        <v>296</v>
      </c>
      <c r="C36" t="s">
        <v>328</v>
      </c>
      <c r="D36" t="s">
        <v>297</v>
      </c>
      <c r="E36" s="25"/>
      <c r="F36" t="s">
        <v>168</v>
      </c>
    </row>
    <row r="37" spans="1:7" x14ac:dyDescent="0.25">
      <c r="A37">
        <v>15.167</v>
      </c>
      <c r="B37" t="s">
        <v>44</v>
      </c>
      <c r="C37" t="s">
        <v>329</v>
      </c>
      <c r="D37" t="s">
        <v>197</v>
      </c>
      <c r="E37" s="25"/>
      <c r="F37" t="s">
        <v>168</v>
      </c>
    </row>
    <row r="38" spans="1:7" x14ac:dyDescent="0.25">
      <c r="A38">
        <v>19.227</v>
      </c>
      <c r="B38" t="s">
        <v>44</v>
      </c>
      <c r="C38" t="s">
        <v>330</v>
      </c>
      <c r="D38" t="s">
        <v>198</v>
      </c>
      <c r="E38" s="25"/>
      <c r="F38" t="s">
        <v>168</v>
      </c>
    </row>
    <row r="39" spans="1:7" x14ac:dyDescent="0.25">
      <c r="A39">
        <v>15.433999999999999</v>
      </c>
      <c r="B39" t="s">
        <v>44</v>
      </c>
      <c r="C39" t="s">
        <v>331</v>
      </c>
      <c r="D39" t="s">
        <v>199</v>
      </c>
      <c r="E39" s="25"/>
      <c r="F39" t="s">
        <v>168</v>
      </c>
    </row>
    <row r="40" spans="1:7" x14ac:dyDescent="0.25">
      <c r="A40">
        <v>0.84899999999999998</v>
      </c>
      <c r="B40" t="s">
        <v>48</v>
      </c>
      <c r="C40" t="s">
        <v>332</v>
      </c>
      <c r="D40" t="s">
        <v>200</v>
      </c>
      <c r="E40" s="25"/>
      <c r="F40" t="s">
        <v>168</v>
      </c>
    </row>
    <row r="41" spans="1:7" x14ac:dyDescent="0.25">
      <c r="A41">
        <v>0</v>
      </c>
      <c r="B41" t="s">
        <v>37</v>
      </c>
      <c r="C41" t="s">
        <v>333</v>
      </c>
      <c r="D41" t="s">
        <v>201</v>
      </c>
      <c r="E41" s="25"/>
      <c r="F41" t="s">
        <v>168</v>
      </c>
    </row>
    <row r="42" spans="1:7" x14ac:dyDescent="0.25">
      <c r="A42">
        <v>4</v>
      </c>
      <c r="B42" t="s">
        <v>40</v>
      </c>
      <c r="C42" t="s">
        <v>334</v>
      </c>
      <c r="D42" t="s">
        <v>202</v>
      </c>
      <c r="E42" s="25"/>
      <c r="F42" t="s">
        <v>168</v>
      </c>
    </row>
    <row r="43" spans="1:7" x14ac:dyDescent="0.25">
      <c r="A43" s="1">
        <v>0</v>
      </c>
      <c r="B43" s="1" t="s">
        <v>40</v>
      </c>
      <c r="C43" s="1" t="s">
        <v>335</v>
      </c>
      <c r="D43" s="1" t="s">
        <v>203</v>
      </c>
      <c r="E43" s="33"/>
      <c r="F43" s="1" t="s">
        <v>168</v>
      </c>
      <c r="G43" s="1"/>
    </row>
    <row r="44" spans="1:7" x14ac:dyDescent="0.25">
      <c r="A44">
        <v>1</v>
      </c>
      <c r="B44" t="s">
        <v>6</v>
      </c>
      <c r="C44" t="s">
        <v>336</v>
      </c>
      <c r="D44" s="3" t="s">
        <v>263</v>
      </c>
      <c r="E44" s="18"/>
      <c r="F44" s="2" t="s">
        <v>178</v>
      </c>
      <c r="G44">
        <v>1</v>
      </c>
    </row>
    <row r="45" spans="1:7" x14ac:dyDescent="0.25">
      <c r="A45" s="5">
        <f>G45-1</f>
        <v>1</v>
      </c>
      <c r="B45" t="s">
        <v>6</v>
      </c>
      <c r="C45" t="s">
        <v>337</v>
      </c>
      <c r="D45" s="3" t="s">
        <v>257</v>
      </c>
      <c r="E45" s="18"/>
      <c r="F45" t="s">
        <v>168</v>
      </c>
      <c r="G45">
        <v>2</v>
      </c>
    </row>
    <row r="46" spans="1:7" x14ac:dyDescent="0.25">
      <c r="A46">
        <v>-11.334</v>
      </c>
      <c r="B46" t="s">
        <v>37</v>
      </c>
      <c r="C46" t="s">
        <v>338</v>
      </c>
      <c r="D46" t="s">
        <v>204</v>
      </c>
      <c r="E46" s="25"/>
      <c r="F46" t="s">
        <v>168</v>
      </c>
    </row>
    <row r="47" spans="1:7" x14ac:dyDescent="0.25">
      <c r="A47">
        <v>23.6</v>
      </c>
      <c r="B47" t="s">
        <v>58</v>
      </c>
      <c r="C47" t="s">
        <v>339</v>
      </c>
      <c r="D47" t="s">
        <v>195</v>
      </c>
      <c r="E47" s="25"/>
      <c r="F47" t="s">
        <v>168</v>
      </c>
    </row>
    <row r="48" spans="1:7" x14ac:dyDescent="0.25">
      <c r="A48">
        <v>9.4</v>
      </c>
      <c r="B48" t="s">
        <v>40</v>
      </c>
      <c r="C48" t="s">
        <v>340</v>
      </c>
      <c r="D48" t="s">
        <v>196</v>
      </c>
      <c r="E48" s="25"/>
      <c r="F48" t="s">
        <v>168</v>
      </c>
    </row>
    <row r="49" spans="1:9" x14ac:dyDescent="0.25">
      <c r="A49">
        <v>7.2</v>
      </c>
      <c r="B49" t="s">
        <v>60</v>
      </c>
      <c r="C49" t="s">
        <v>341</v>
      </c>
      <c r="D49" t="s">
        <v>205</v>
      </c>
      <c r="E49" s="25"/>
      <c r="F49" t="s">
        <v>168</v>
      </c>
    </row>
    <row r="50" spans="1:9" x14ac:dyDescent="0.25">
      <c r="A50">
        <v>13.787000000000001</v>
      </c>
      <c r="B50" t="s">
        <v>44</v>
      </c>
      <c r="C50" t="s">
        <v>342</v>
      </c>
      <c r="D50" t="s">
        <v>198</v>
      </c>
      <c r="E50" s="25"/>
      <c r="F50" t="s">
        <v>168</v>
      </c>
    </row>
    <row r="51" spans="1:9" x14ac:dyDescent="0.25">
      <c r="A51">
        <v>5.633</v>
      </c>
      <c r="B51" t="s">
        <v>44</v>
      </c>
      <c r="C51" t="s">
        <v>343</v>
      </c>
      <c r="D51" t="s">
        <v>206</v>
      </c>
      <c r="E51" s="25"/>
      <c r="F51" t="s">
        <v>168</v>
      </c>
    </row>
    <row r="52" spans="1:9" x14ac:dyDescent="0.25">
      <c r="A52">
        <v>2.3380000000000001</v>
      </c>
      <c r="B52" t="s">
        <v>48</v>
      </c>
      <c r="C52" t="s">
        <v>344</v>
      </c>
      <c r="D52" t="s">
        <v>200</v>
      </c>
      <c r="E52" s="25"/>
      <c r="F52" t="s">
        <v>168</v>
      </c>
    </row>
    <row r="53" spans="1:9" x14ac:dyDescent="0.25">
      <c r="A53" s="1">
        <v>3</v>
      </c>
      <c r="B53" s="1" t="s">
        <v>6</v>
      </c>
      <c r="C53" s="1" t="s">
        <v>345</v>
      </c>
      <c r="D53" s="1" t="s">
        <v>207</v>
      </c>
      <c r="E53" s="33"/>
      <c r="F53" s="1" t="s">
        <v>168</v>
      </c>
      <c r="G53" s="1"/>
    </row>
    <row r="54" spans="1:9" x14ac:dyDescent="0.25">
      <c r="A54" s="15">
        <v>5.8</v>
      </c>
      <c r="B54" s="16" t="s">
        <v>65</v>
      </c>
      <c r="C54" s="15" t="s">
        <v>425</v>
      </c>
      <c r="D54" s="15" t="s">
        <v>269</v>
      </c>
      <c r="E54" s="35" t="str">
        <f>H54 &amp; " " &amp; I54</f>
        <v xml:space="preserve"> </v>
      </c>
      <c r="F54" s="2" t="s">
        <v>179</v>
      </c>
      <c r="G54" s="15"/>
    </row>
    <row r="55" spans="1:9" x14ac:dyDescent="0.25">
      <c r="A55">
        <v>3450</v>
      </c>
      <c r="B55" t="s">
        <v>71</v>
      </c>
      <c r="C55" t="s">
        <v>377</v>
      </c>
      <c r="D55" t="s">
        <v>270</v>
      </c>
      <c r="E55" s="35" t="str">
        <f>H55&amp;"  " &amp;I55 &amp; " " &amp;J55</f>
        <v xml:space="preserve">   </v>
      </c>
      <c r="F55" s="50" t="str">
        <f>"Current IMAP=" &amp; $A$17</f>
        <v>Current IMAP=1</v>
      </c>
      <c r="G55" s="15"/>
      <c r="H55" t="str">
        <f>IF(AND($A$17&lt;&gt;0,A55&lt;=0),"put value &gt;0","")</f>
        <v/>
      </c>
    </row>
    <row r="56" spans="1:9" x14ac:dyDescent="0.25">
      <c r="A56">
        <v>-1</v>
      </c>
      <c r="B56" t="s">
        <v>37</v>
      </c>
      <c r="C56" t="s">
        <v>378</v>
      </c>
      <c r="D56" t="s">
        <v>208</v>
      </c>
      <c r="E56" s="35" t="str">
        <f>H56&amp;"  " &amp;I56 &amp; " " &amp;J56</f>
        <v xml:space="preserve">   </v>
      </c>
      <c r="G56" s="15"/>
    </row>
    <row r="57" spans="1:9" x14ac:dyDescent="0.25">
      <c r="A57" s="15">
        <v>6.57</v>
      </c>
      <c r="B57" s="16" t="s">
        <v>449</v>
      </c>
      <c r="C57" s="36" t="s">
        <v>426</v>
      </c>
      <c r="D57" s="37" t="s">
        <v>267</v>
      </c>
      <c r="E57" s="35" t="str">
        <f t="shared" ref="E57:E67" si="2">H57&amp;"  " &amp;I57 &amp; " " &amp;J57</f>
        <v xml:space="preserve">   </v>
      </c>
      <c r="F57" s="51" t="s">
        <v>532</v>
      </c>
      <c r="G57" s="15"/>
      <c r="H57" s="2" t="str">
        <f>IF(AND($A$17=0,A57&lt;&gt;0),"Error IMPA=" &amp; $A$17 &amp; ", put zero value","")</f>
        <v/>
      </c>
      <c r="I57" t="str">
        <f>IF(AND($A$17&lt;&gt;0,A57&lt;=0),"Error IMPA=" &amp; $A$17 &amp; ", put  value","")</f>
        <v/>
      </c>
    </row>
    <row r="58" spans="1:9" x14ac:dyDescent="0.25">
      <c r="A58">
        <v>218</v>
      </c>
      <c r="B58" s="16" t="s">
        <v>69</v>
      </c>
      <c r="C58" s="9" t="s">
        <v>427</v>
      </c>
      <c r="D58" s="10" t="s">
        <v>268</v>
      </c>
      <c r="E58" s="35" t="str">
        <f t="shared" si="2"/>
        <v xml:space="preserve">   </v>
      </c>
      <c r="F58" s="52" t="s">
        <v>533</v>
      </c>
      <c r="G58" s="15"/>
      <c r="H58" s="2" t="str">
        <f t="shared" ref="H58:H61" si="3">IF(AND($A$17&lt;&gt;1,A58&lt;&gt;0),"Error IMPA=" &amp; $A$17 &amp; ", put zero value","")</f>
        <v/>
      </c>
    </row>
    <row r="59" spans="1:9" x14ac:dyDescent="0.25">
      <c r="A59" s="61">
        <v>3450</v>
      </c>
      <c r="B59" s="61" t="s">
        <v>71</v>
      </c>
      <c r="C59" s="9" t="s">
        <v>428</v>
      </c>
      <c r="D59" s="10" t="s">
        <v>921</v>
      </c>
      <c r="E59" s="35" t="str">
        <f t="shared" si="2"/>
        <v xml:space="preserve">   </v>
      </c>
      <c r="F59" s="53" t="s">
        <v>533</v>
      </c>
      <c r="G59" s="15"/>
      <c r="H59" s="2" t="str">
        <f t="shared" si="3"/>
        <v/>
      </c>
    </row>
    <row r="60" spans="1:9" x14ac:dyDescent="0.25">
      <c r="A60" s="16">
        <v>5.28</v>
      </c>
      <c r="B60" s="16" t="s">
        <v>6</v>
      </c>
      <c r="C60" s="9" t="s">
        <v>429</v>
      </c>
      <c r="D60" s="10" t="s">
        <v>271</v>
      </c>
      <c r="E60" s="35" t="str">
        <f t="shared" si="2"/>
        <v xml:space="preserve">   </v>
      </c>
      <c r="F60" s="53" t="s">
        <v>533</v>
      </c>
      <c r="G60" s="15"/>
      <c r="H60" s="2" t="str">
        <f t="shared" si="3"/>
        <v/>
      </c>
    </row>
    <row r="61" spans="1:9" x14ac:dyDescent="0.25">
      <c r="A61" s="5">
        <f>G61-1</f>
        <v>1</v>
      </c>
      <c r="B61" s="16" t="s">
        <v>6</v>
      </c>
      <c r="C61" s="11" t="s">
        <v>448</v>
      </c>
      <c r="D61" s="60" t="s">
        <v>747</v>
      </c>
      <c r="E61" s="35" t="str">
        <f t="shared" si="2"/>
        <v xml:space="preserve">   </v>
      </c>
      <c r="F61" s="54" t="s">
        <v>533</v>
      </c>
      <c r="G61" s="15">
        <v>2</v>
      </c>
      <c r="H61" s="2" t="str">
        <f t="shared" si="3"/>
        <v/>
      </c>
    </row>
    <row r="62" spans="1:9" x14ac:dyDescent="0.25">
      <c r="A62" s="15">
        <v>0</v>
      </c>
      <c r="B62" s="16"/>
      <c r="C62" s="7" t="s">
        <v>458</v>
      </c>
      <c r="D62" s="8" t="s">
        <v>457</v>
      </c>
      <c r="E62" s="35" t="str">
        <f t="shared" si="2"/>
        <v xml:space="preserve">   </v>
      </c>
      <c r="F62" s="52" t="s">
        <v>534</v>
      </c>
      <c r="G62" s="15"/>
      <c r="H62" s="2" t="str">
        <f t="shared" ref="H62:H67" si="4">IF(AND($A$17&lt;&gt;2,A62&lt;&gt;0),"Error IMPA=" &amp; $A$17 &amp; ", put zero value","")</f>
        <v/>
      </c>
    </row>
    <row r="63" spans="1:9" x14ac:dyDescent="0.25">
      <c r="A63" s="15">
        <v>90</v>
      </c>
      <c r="B63" s="16" t="s">
        <v>453</v>
      </c>
      <c r="C63" s="9" t="s">
        <v>459</v>
      </c>
      <c r="D63" s="41" t="s">
        <v>535</v>
      </c>
      <c r="E63" s="35" t="str">
        <f t="shared" si="2"/>
        <v xml:space="preserve">Error IMPA=1, put zero value   </v>
      </c>
      <c r="F63" s="53" t="s">
        <v>534</v>
      </c>
      <c r="G63" s="15"/>
      <c r="H63" s="2" t="str">
        <f t="shared" si="4"/>
        <v>Error IMPA=1, put zero value</v>
      </c>
      <c r="I63" t="str">
        <f>IF(A63=0,"Error zero value","")</f>
        <v/>
      </c>
    </row>
    <row r="64" spans="1:9" x14ac:dyDescent="0.25">
      <c r="A64" s="15">
        <v>0</v>
      </c>
      <c r="B64" s="16" t="s">
        <v>453</v>
      </c>
      <c r="C64" s="9" t="s">
        <v>460</v>
      </c>
      <c r="D64" s="10" t="s">
        <v>452</v>
      </c>
      <c r="E64" s="35" t="str">
        <f t="shared" si="2"/>
        <v xml:space="preserve">   </v>
      </c>
      <c r="F64" s="53" t="s">
        <v>534</v>
      </c>
      <c r="G64" s="15"/>
      <c r="H64" s="2" t="str">
        <f t="shared" si="4"/>
        <v/>
      </c>
    </row>
    <row r="65" spans="1:8" x14ac:dyDescent="0.25">
      <c r="A65" s="15">
        <v>90</v>
      </c>
      <c r="B65" s="16"/>
      <c r="C65" s="9" t="s">
        <v>643</v>
      </c>
      <c r="D65" s="41" t="s">
        <v>536</v>
      </c>
      <c r="E65" s="35" t="str">
        <f t="shared" si="2"/>
        <v xml:space="preserve">Error IMPA=1, put zero value   </v>
      </c>
      <c r="F65" s="53" t="s">
        <v>534</v>
      </c>
      <c r="G65" s="15"/>
      <c r="H65" s="2" t="str">
        <f t="shared" si="4"/>
        <v>Error IMPA=1, put zero value</v>
      </c>
    </row>
    <row r="66" spans="1:8" x14ac:dyDescent="0.25">
      <c r="A66" s="15">
        <v>0</v>
      </c>
      <c r="B66" s="16"/>
      <c r="C66" s="9" t="s">
        <v>461</v>
      </c>
      <c r="D66" s="10" t="s">
        <v>454</v>
      </c>
      <c r="E66" s="35" t="str">
        <f t="shared" si="2"/>
        <v xml:space="preserve">   </v>
      </c>
      <c r="F66" s="53" t="s">
        <v>534</v>
      </c>
      <c r="G66" s="15"/>
      <c r="H66" s="2" t="str">
        <f t="shared" si="4"/>
        <v/>
      </c>
    </row>
    <row r="67" spans="1:8" x14ac:dyDescent="0.25">
      <c r="A67" s="1">
        <v>0</v>
      </c>
      <c r="B67" s="38"/>
      <c r="C67" s="11" t="s">
        <v>462</v>
      </c>
      <c r="D67" s="12" t="s">
        <v>455</v>
      </c>
      <c r="E67" s="33" t="str">
        <f t="shared" si="2"/>
        <v xml:space="preserve">   </v>
      </c>
      <c r="F67" s="54" t="s">
        <v>534</v>
      </c>
      <c r="G67" s="15"/>
      <c r="H67" s="2" t="str">
        <f t="shared" si="4"/>
        <v/>
      </c>
    </row>
    <row r="68" spans="1:8" x14ac:dyDescent="0.25">
      <c r="A68" s="15">
        <v>0</v>
      </c>
      <c r="B68" t="s">
        <v>37</v>
      </c>
      <c r="C68" s="15" t="s">
        <v>440</v>
      </c>
      <c r="D68" s="16" t="s">
        <v>463</v>
      </c>
      <c r="E68" s="35" t="str">
        <f>H68 &amp; " " &amp; I68</f>
        <v xml:space="preserve"> </v>
      </c>
      <c r="F68" s="2" t="s">
        <v>441</v>
      </c>
      <c r="G68" s="15"/>
    </row>
    <row r="69" spans="1:8" x14ac:dyDescent="0.25">
      <c r="A69" s="1">
        <v>0.8</v>
      </c>
      <c r="B69" s="38" t="s">
        <v>6</v>
      </c>
      <c r="C69" s="1" t="s">
        <v>442</v>
      </c>
      <c r="D69" s="1" t="s">
        <v>209</v>
      </c>
      <c r="E69" s="33"/>
      <c r="F69" s="1"/>
      <c r="G69" s="15"/>
    </row>
    <row r="70" spans="1:8" x14ac:dyDescent="0.25">
      <c r="A70">
        <v>0</v>
      </c>
      <c r="B70" t="s">
        <v>40</v>
      </c>
      <c r="C70" t="s">
        <v>547</v>
      </c>
      <c r="D70" t="s">
        <v>210</v>
      </c>
      <c r="E70" s="25"/>
      <c r="F70" s="2" t="s">
        <v>180</v>
      </c>
      <c r="G70" s="15"/>
    </row>
    <row r="71" spans="1:8" x14ac:dyDescent="0.25">
      <c r="A71">
        <v>0</v>
      </c>
      <c r="B71" t="s">
        <v>40</v>
      </c>
      <c r="C71" t="s">
        <v>537</v>
      </c>
      <c r="D71" t="s">
        <v>211</v>
      </c>
      <c r="E71" s="25"/>
      <c r="F71" t="s">
        <v>168</v>
      </c>
      <c r="G71" s="15"/>
    </row>
    <row r="72" spans="1:8" x14ac:dyDescent="0.25">
      <c r="A72">
        <v>0</v>
      </c>
      <c r="B72" t="s">
        <v>40</v>
      </c>
      <c r="C72" t="s">
        <v>538</v>
      </c>
      <c r="D72" t="s">
        <v>212</v>
      </c>
      <c r="E72" s="25"/>
      <c r="F72" t="s">
        <v>168</v>
      </c>
    </row>
    <row r="73" spans="1:8" x14ac:dyDescent="0.25">
      <c r="A73">
        <v>0</v>
      </c>
      <c r="B73" t="s">
        <v>40</v>
      </c>
      <c r="C73" t="s">
        <v>539</v>
      </c>
      <c r="D73" t="s">
        <v>213</v>
      </c>
      <c r="E73" s="25"/>
      <c r="F73" t="s">
        <v>168</v>
      </c>
    </row>
    <row r="74" spans="1:8" x14ac:dyDescent="0.25">
      <c r="A74">
        <v>0</v>
      </c>
      <c r="B74" t="s">
        <v>40</v>
      </c>
      <c r="C74" t="s">
        <v>540</v>
      </c>
      <c r="D74" t="s">
        <v>214</v>
      </c>
      <c r="E74" s="25"/>
      <c r="F74" t="s">
        <v>168</v>
      </c>
    </row>
    <row r="75" spans="1:8" x14ac:dyDescent="0.25">
      <c r="A75">
        <v>0</v>
      </c>
      <c r="B75" t="s">
        <v>40</v>
      </c>
      <c r="C75" t="s">
        <v>541</v>
      </c>
      <c r="D75" t="s">
        <v>215</v>
      </c>
      <c r="E75" s="25"/>
      <c r="F75" t="s">
        <v>168</v>
      </c>
    </row>
    <row r="76" spans="1:8" x14ac:dyDescent="0.25">
      <c r="A76">
        <v>0</v>
      </c>
      <c r="B76" t="s">
        <v>40</v>
      </c>
      <c r="C76" t="s">
        <v>542</v>
      </c>
      <c r="D76" t="s">
        <v>216</v>
      </c>
      <c r="E76" s="25"/>
      <c r="F76" t="s">
        <v>168</v>
      </c>
    </row>
    <row r="77" spans="1:8" x14ac:dyDescent="0.25">
      <c r="A77">
        <v>0</v>
      </c>
      <c r="B77" t="s">
        <v>40</v>
      </c>
      <c r="C77" t="s">
        <v>543</v>
      </c>
      <c r="D77" t="s">
        <v>217</v>
      </c>
      <c r="E77" s="25"/>
      <c r="F77" t="s">
        <v>168</v>
      </c>
      <c r="G77">
        <v>2</v>
      </c>
    </row>
    <row r="78" spans="1:8" x14ac:dyDescent="0.25">
      <c r="A78">
        <v>0</v>
      </c>
      <c r="B78" t="s">
        <v>40</v>
      </c>
      <c r="C78" t="s">
        <v>544</v>
      </c>
      <c r="D78" t="s">
        <v>218</v>
      </c>
      <c r="E78" s="25"/>
      <c r="F78" t="s">
        <v>168</v>
      </c>
    </row>
    <row r="79" spans="1:8" x14ac:dyDescent="0.25">
      <c r="A79" s="5">
        <f>G79-1</f>
        <v>0</v>
      </c>
      <c r="B79" t="s">
        <v>6</v>
      </c>
      <c r="C79" t="s">
        <v>545</v>
      </c>
      <c r="D79" s="3" t="s">
        <v>278</v>
      </c>
      <c r="E79" s="18"/>
      <c r="F79" t="s">
        <v>168</v>
      </c>
      <c r="G79">
        <v>1</v>
      </c>
    </row>
    <row r="80" spans="1:8" x14ac:dyDescent="0.25">
      <c r="A80" s="6">
        <f>G80-1</f>
        <v>0</v>
      </c>
      <c r="B80" s="1" t="s">
        <v>6</v>
      </c>
      <c r="C80" s="1" t="s">
        <v>546</v>
      </c>
      <c r="D80" s="4" t="s">
        <v>279</v>
      </c>
      <c r="E80" s="34"/>
      <c r="F80" s="1" t="s">
        <v>168</v>
      </c>
      <c r="G80" s="1">
        <v>1</v>
      </c>
    </row>
    <row r="81" spans="1:8" x14ac:dyDescent="0.25">
      <c r="A81">
        <v>7.5</v>
      </c>
      <c r="B81" t="s">
        <v>40</v>
      </c>
      <c r="C81" t="s">
        <v>445</v>
      </c>
      <c r="D81" s="40" t="s">
        <v>219</v>
      </c>
      <c r="E81" s="56"/>
      <c r="F81" s="2" t="s">
        <v>181</v>
      </c>
    </row>
    <row r="82" spans="1:8" x14ac:dyDescent="0.25">
      <c r="A82">
        <v>0</v>
      </c>
      <c r="B82" t="s">
        <v>40</v>
      </c>
      <c r="C82" t="s">
        <v>447</v>
      </c>
      <c r="D82" s="40" t="s">
        <v>220</v>
      </c>
      <c r="E82" s="56" t="str">
        <f t="shared" ref="E82:E83" si="5">H82 &amp;I82</f>
        <v/>
      </c>
      <c r="F82" s="51" t="s">
        <v>775</v>
      </c>
      <c r="H82" t="str">
        <f>IF(AND(A82&lt;&gt;0,OR($A$6&gt;3, $A$6&lt;&gt;7))," useless input, Only for IRFTYP 1,2,3,7","")</f>
        <v/>
      </c>
    </row>
    <row r="83" spans="1:8" x14ac:dyDescent="0.25">
      <c r="A83">
        <v>0</v>
      </c>
      <c r="B83" t="s">
        <v>40</v>
      </c>
      <c r="C83" t="s">
        <v>446</v>
      </c>
      <c r="D83" s="40" t="s">
        <v>221</v>
      </c>
      <c r="E83" s="56" t="str">
        <f t="shared" si="5"/>
        <v/>
      </c>
      <c r="F83" s="51" t="s">
        <v>776</v>
      </c>
      <c r="H83" t="str">
        <f>IF(AND(A83&lt;&gt;0,OR($A$6=4,$A$6=5, $A$6=6))," useless input, Only for IRFTYP 1,2,3,7","")</f>
        <v/>
      </c>
    </row>
    <row r="84" spans="1:8" x14ac:dyDescent="0.25">
      <c r="A84" s="1">
        <v>1.5</v>
      </c>
      <c r="B84" s="1" t="s">
        <v>40</v>
      </c>
      <c r="C84" s="1" t="s">
        <v>379</v>
      </c>
      <c r="D84" s="1" t="s">
        <v>222</v>
      </c>
      <c r="E84" s="33"/>
    </row>
    <row r="85" spans="1:8" x14ac:dyDescent="0.25">
      <c r="A85">
        <v>0.92</v>
      </c>
      <c r="B85" t="s">
        <v>40</v>
      </c>
      <c r="C85" t="s">
        <v>380</v>
      </c>
      <c r="D85" t="s">
        <v>223</v>
      </c>
      <c r="E85" s="25"/>
      <c r="F85" s="2" t="s">
        <v>182</v>
      </c>
    </row>
    <row r="86" spans="1:8" x14ac:dyDescent="0.25">
      <c r="A86">
        <v>0</v>
      </c>
      <c r="B86" t="s">
        <v>40</v>
      </c>
      <c r="C86" t="s">
        <v>381</v>
      </c>
      <c r="D86" t="s">
        <v>224</v>
      </c>
      <c r="E86" s="25"/>
    </row>
    <row r="87" spans="1:8" x14ac:dyDescent="0.25">
      <c r="A87">
        <v>1.83</v>
      </c>
      <c r="B87" t="s">
        <v>40</v>
      </c>
      <c r="C87" t="s">
        <v>382</v>
      </c>
      <c r="D87" t="s">
        <v>225</v>
      </c>
      <c r="E87" s="25"/>
    </row>
    <row r="88" spans="1:8" x14ac:dyDescent="0.25">
      <c r="A88">
        <v>0</v>
      </c>
      <c r="B88" t="s">
        <v>40</v>
      </c>
      <c r="C88" t="s">
        <v>383</v>
      </c>
      <c r="D88" t="s">
        <v>226</v>
      </c>
      <c r="E88" s="25"/>
    </row>
    <row r="89" spans="1:8" x14ac:dyDescent="0.25">
      <c r="A89">
        <v>0</v>
      </c>
      <c r="B89" t="s">
        <v>40</v>
      </c>
      <c r="C89" t="s">
        <v>402</v>
      </c>
      <c r="D89" t="s">
        <v>403</v>
      </c>
      <c r="E89" s="25"/>
    </row>
    <row r="90" spans="1:8" x14ac:dyDescent="0.25">
      <c r="A90">
        <v>32.22</v>
      </c>
      <c r="B90" t="s">
        <v>40</v>
      </c>
      <c r="C90" t="s">
        <v>384</v>
      </c>
      <c r="D90" t="s">
        <v>227</v>
      </c>
      <c r="E90" s="25"/>
    </row>
    <row r="91" spans="1:8" x14ac:dyDescent="0.25">
      <c r="A91">
        <v>3.33</v>
      </c>
      <c r="B91" t="s">
        <v>40</v>
      </c>
      <c r="C91" t="s">
        <v>385</v>
      </c>
      <c r="D91" t="s">
        <v>228</v>
      </c>
      <c r="E91" s="25"/>
    </row>
    <row r="92" spans="1:8" x14ac:dyDescent="0.25">
      <c r="A92">
        <v>-15</v>
      </c>
      <c r="B92" t="s">
        <v>40</v>
      </c>
      <c r="C92" t="s">
        <v>386</v>
      </c>
      <c r="D92" t="s">
        <v>229</v>
      </c>
      <c r="E92" s="25"/>
    </row>
    <row r="93" spans="1:8" x14ac:dyDescent="0.25">
      <c r="A93">
        <v>39.159999999999997</v>
      </c>
      <c r="B93" t="s">
        <v>40</v>
      </c>
      <c r="C93" t="s">
        <v>387</v>
      </c>
      <c r="D93" t="s">
        <v>230</v>
      </c>
      <c r="E93" s="25"/>
    </row>
    <row r="94" spans="1:8" x14ac:dyDescent="0.25">
      <c r="A94">
        <v>36.57</v>
      </c>
      <c r="B94" t="s">
        <v>40</v>
      </c>
      <c r="C94" t="s">
        <v>388</v>
      </c>
      <c r="D94" t="s">
        <v>231</v>
      </c>
      <c r="E94" s="25"/>
    </row>
    <row r="95" spans="1:8" x14ac:dyDescent="0.25">
      <c r="A95">
        <v>0</v>
      </c>
      <c r="B95" t="s">
        <v>40</v>
      </c>
      <c r="C95" t="s">
        <v>389</v>
      </c>
      <c r="D95" t="s">
        <v>232</v>
      </c>
      <c r="E95" s="25"/>
    </row>
    <row r="96" spans="1:8" x14ac:dyDescent="0.25">
      <c r="A96">
        <v>0</v>
      </c>
      <c r="B96" t="s">
        <v>40</v>
      </c>
      <c r="C96" t="s">
        <v>390</v>
      </c>
      <c r="D96" t="s">
        <v>233</v>
      </c>
      <c r="E96" s="25"/>
    </row>
    <row r="97" spans="1:6" x14ac:dyDescent="0.25">
      <c r="A97">
        <v>0</v>
      </c>
      <c r="B97" t="s">
        <v>40</v>
      </c>
      <c r="C97" t="s">
        <v>391</v>
      </c>
      <c r="D97" t="s">
        <v>234</v>
      </c>
      <c r="E97" s="25"/>
    </row>
    <row r="98" spans="1:6" x14ac:dyDescent="0.25">
      <c r="A98">
        <v>0</v>
      </c>
      <c r="B98" t="s">
        <v>40</v>
      </c>
      <c r="C98" t="s">
        <v>392</v>
      </c>
      <c r="D98" t="s">
        <v>235</v>
      </c>
      <c r="E98" s="25"/>
    </row>
    <row r="99" spans="1:6" x14ac:dyDescent="0.25">
      <c r="A99">
        <v>0</v>
      </c>
      <c r="B99" t="s">
        <v>40</v>
      </c>
      <c r="C99" t="s">
        <v>393</v>
      </c>
      <c r="D99" t="s">
        <v>236</v>
      </c>
      <c r="E99" s="25"/>
    </row>
    <row r="100" spans="1:6" x14ac:dyDescent="0.25">
      <c r="A100">
        <v>0</v>
      </c>
      <c r="B100" t="s">
        <v>40</v>
      </c>
      <c r="C100" t="s">
        <v>394</v>
      </c>
      <c r="D100" t="s">
        <v>237</v>
      </c>
      <c r="E100" s="25"/>
    </row>
    <row r="101" spans="1:6" x14ac:dyDescent="0.25">
      <c r="A101">
        <v>0</v>
      </c>
      <c r="B101" t="s">
        <v>40</v>
      </c>
      <c r="C101" t="s">
        <v>395</v>
      </c>
      <c r="D101" t="s">
        <v>238</v>
      </c>
      <c r="E101" s="25"/>
    </row>
    <row r="102" spans="1:6" x14ac:dyDescent="0.25">
      <c r="A102">
        <v>0</v>
      </c>
      <c r="B102" t="s">
        <v>40</v>
      </c>
      <c r="C102" t="s">
        <v>396</v>
      </c>
      <c r="D102" t="s">
        <v>239</v>
      </c>
      <c r="E102" s="25"/>
    </row>
    <row r="103" spans="1:6" x14ac:dyDescent="0.25">
      <c r="A103">
        <v>0.69</v>
      </c>
      <c r="B103" t="s">
        <v>40</v>
      </c>
      <c r="C103" t="s">
        <v>397</v>
      </c>
      <c r="D103" t="s">
        <v>240</v>
      </c>
      <c r="E103" s="25"/>
    </row>
    <row r="104" spans="1:6" x14ac:dyDescent="0.25">
      <c r="A104">
        <v>1.38</v>
      </c>
      <c r="B104" t="s">
        <v>40</v>
      </c>
      <c r="C104" t="s">
        <v>398</v>
      </c>
      <c r="D104" t="s">
        <v>241</v>
      </c>
      <c r="E104" s="25"/>
    </row>
    <row r="105" spans="1:6" x14ac:dyDescent="0.25">
      <c r="A105">
        <v>0</v>
      </c>
      <c r="B105" t="s">
        <v>40</v>
      </c>
      <c r="C105" t="s">
        <v>399</v>
      </c>
      <c r="D105" t="s">
        <v>242</v>
      </c>
      <c r="E105" s="25"/>
    </row>
    <row r="106" spans="1:6" x14ac:dyDescent="0.25">
      <c r="A106">
        <v>1.2</v>
      </c>
      <c r="B106" t="s">
        <v>40</v>
      </c>
      <c r="C106" t="s">
        <v>400</v>
      </c>
      <c r="D106" t="s">
        <v>243</v>
      </c>
      <c r="E106" s="25"/>
    </row>
    <row r="107" spans="1:6" x14ac:dyDescent="0.25">
      <c r="A107" s="1">
        <v>2.6</v>
      </c>
      <c r="B107" s="1" t="s">
        <v>40</v>
      </c>
      <c r="C107" s="1" t="s">
        <v>401</v>
      </c>
      <c r="D107" s="1" t="s">
        <v>244</v>
      </c>
      <c r="E107" s="33"/>
      <c r="F107" s="1"/>
    </row>
    <row r="108" spans="1:6" x14ac:dyDescent="0.25">
      <c r="C108" s="16"/>
    </row>
  </sheetData>
  <autoFilter ref="A1:G108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Drop Down 3">
              <controlPr defaultSize="0" autoLine="0" autoPict="0">
                <anchor moveWithCells="1">
                  <from>
                    <xdr:col>3</xdr:col>
                    <xdr:colOff>9525</xdr:colOff>
                    <xdr:row>4</xdr:row>
                    <xdr:rowOff>180975</xdr:rowOff>
                  </from>
                  <to>
                    <xdr:col>3</xdr:col>
                    <xdr:colOff>2295525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Line="0" autoPict="0">
                <anchor moveWithCells="1">
                  <from>
                    <xdr:col>3</xdr:col>
                    <xdr:colOff>19050</xdr:colOff>
                    <xdr:row>4</xdr:row>
                    <xdr:rowOff>9525</xdr:rowOff>
                  </from>
                  <to>
                    <xdr:col>3</xdr:col>
                    <xdr:colOff>1266825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Drop Down 6">
              <controlPr defaultSize="0" autoLine="0" autoPict="0">
                <anchor moveWithCells="1">
                  <from>
                    <xdr:col>3</xdr:col>
                    <xdr:colOff>19050</xdr:colOff>
                    <xdr:row>6</xdr:row>
                    <xdr:rowOff>9525</xdr:rowOff>
                  </from>
                  <to>
                    <xdr:col>3</xdr:col>
                    <xdr:colOff>1266825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Drop Down 7">
              <controlPr defaultSize="0" autoLine="0" autoPict="0">
                <anchor moveWithCells="1">
                  <from>
                    <xdr:col>3</xdr:col>
                    <xdr:colOff>19050</xdr:colOff>
                    <xdr:row>15</xdr:row>
                    <xdr:rowOff>9525</xdr:rowOff>
                  </from>
                  <to>
                    <xdr:col>3</xdr:col>
                    <xdr:colOff>1266825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Drop Down 8">
              <controlPr defaultSize="0" autoLine="0" autoPict="0">
                <anchor moveWithCells="1">
                  <from>
                    <xdr:col>3</xdr:col>
                    <xdr:colOff>19050</xdr:colOff>
                    <xdr:row>19</xdr:row>
                    <xdr:rowOff>9525</xdr:rowOff>
                  </from>
                  <to>
                    <xdr:col>3</xdr:col>
                    <xdr:colOff>1266825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Drop Down 9">
              <controlPr defaultSize="0" autoLine="0" autoPict="0">
                <anchor moveWithCells="1">
                  <from>
                    <xdr:col>3</xdr:col>
                    <xdr:colOff>19050</xdr:colOff>
                    <xdr:row>24</xdr:row>
                    <xdr:rowOff>9525</xdr:rowOff>
                  </from>
                  <to>
                    <xdr:col>3</xdr:col>
                    <xdr:colOff>1266825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Drop Down 11">
              <controlPr defaultSize="0" autoLine="0" autoPict="0">
                <anchor moveWithCells="1">
                  <from>
                    <xdr:col>3</xdr:col>
                    <xdr:colOff>19050</xdr:colOff>
                    <xdr:row>31</xdr:row>
                    <xdr:rowOff>9525</xdr:rowOff>
                  </from>
                  <to>
                    <xdr:col>3</xdr:col>
                    <xdr:colOff>1266825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Drop Down 12">
              <controlPr defaultSize="0" autoLine="0" autoPict="0">
                <anchor moveWithCells="1">
                  <from>
                    <xdr:col>3</xdr:col>
                    <xdr:colOff>19050</xdr:colOff>
                    <xdr:row>16</xdr:row>
                    <xdr:rowOff>9525</xdr:rowOff>
                  </from>
                  <to>
                    <xdr:col>3</xdr:col>
                    <xdr:colOff>1266825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2" name="Drop Down 14">
              <controlPr defaultSize="0" autoLine="0" autoPict="0">
                <anchor moveWithCells="1">
                  <from>
                    <xdr:col>3</xdr:col>
                    <xdr:colOff>19050</xdr:colOff>
                    <xdr:row>17</xdr:row>
                    <xdr:rowOff>9525</xdr:rowOff>
                  </from>
                  <to>
                    <xdr:col>3</xdr:col>
                    <xdr:colOff>1266825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Drop Down 15">
              <controlPr defaultSize="0" autoLine="0" autoPict="0">
                <anchor moveWithCells="1">
                  <from>
                    <xdr:col>3</xdr:col>
                    <xdr:colOff>19050</xdr:colOff>
                    <xdr:row>43</xdr:row>
                    <xdr:rowOff>9525</xdr:rowOff>
                  </from>
                  <to>
                    <xdr:col>3</xdr:col>
                    <xdr:colOff>1266825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Drop Down 18">
              <controlPr defaultSize="0" autoLine="0" autoPict="0">
                <anchor moveWithCells="1">
                  <from>
                    <xdr:col>3</xdr:col>
                    <xdr:colOff>19050</xdr:colOff>
                    <xdr:row>78</xdr:row>
                    <xdr:rowOff>9525</xdr:rowOff>
                  </from>
                  <to>
                    <xdr:col>3</xdr:col>
                    <xdr:colOff>1266825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5" name="Drop Down 19">
              <controlPr defaultSize="0" autoLine="0" autoPict="0">
                <anchor moveWithCells="1">
                  <from>
                    <xdr:col>3</xdr:col>
                    <xdr:colOff>19050</xdr:colOff>
                    <xdr:row>79</xdr:row>
                    <xdr:rowOff>9525</xdr:rowOff>
                  </from>
                  <to>
                    <xdr:col>3</xdr:col>
                    <xdr:colOff>1266825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6" name="Drop Down 20">
              <controlPr defaultSize="0" autoLine="0" autoPict="0">
                <anchor moveWithCells="1">
                  <from>
                    <xdr:col>3</xdr:col>
                    <xdr:colOff>19050</xdr:colOff>
                    <xdr:row>44</xdr:row>
                    <xdr:rowOff>9525</xdr:rowOff>
                  </from>
                  <to>
                    <xdr:col>3</xdr:col>
                    <xdr:colOff>1266825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Drop Down 22">
              <controlPr defaultSize="0" autoLine="0" autoPict="0">
                <anchor moveWithCells="1">
                  <from>
                    <xdr:col>3</xdr:col>
                    <xdr:colOff>19050</xdr:colOff>
                    <xdr:row>60</xdr:row>
                    <xdr:rowOff>9525</xdr:rowOff>
                  </from>
                  <to>
                    <xdr:col>3</xdr:col>
                    <xdr:colOff>1266825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8" name="Drop Down 24">
              <controlPr defaultSize="0" autoLine="0" autoPict="0">
                <anchor moveWithCells="1">
                  <from>
                    <xdr:col>3</xdr:col>
                    <xdr:colOff>19050</xdr:colOff>
                    <xdr:row>21</xdr:row>
                    <xdr:rowOff>9525</xdr:rowOff>
                  </from>
                  <to>
                    <xdr:col>3</xdr:col>
                    <xdr:colOff>1266825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9" name="Drop Down 25">
              <controlPr defaultSize="0" autoLine="0" autoPict="0">
                <anchor moveWithCells="1">
                  <from>
                    <xdr:col>3</xdr:col>
                    <xdr:colOff>19050</xdr:colOff>
                    <xdr:row>22</xdr:row>
                    <xdr:rowOff>9525</xdr:rowOff>
                  </from>
                  <to>
                    <xdr:col>3</xdr:col>
                    <xdr:colOff>1266825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0" name="Drop Down 26">
              <controlPr defaultSize="0" autoLine="0" autoPict="0">
                <anchor moveWithCells="1">
                  <from>
                    <xdr:col>3</xdr:col>
                    <xdr:colOff>19050</xdr:colOff>
                    <xdr:row>23</xdr:row>
                    <xdr:rowOff>9525</xdr:rowOff>
                  </from>
                  <to>
                    <xdr:col>3</xdr:col>
                    <xdr:colOff>1266825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1" name="Drop Down 27">
              <controlPr defaultSize="0" autoLine="0" autoPict="0">
                <anchor moveWithCells="1">
                  <from>
                    <xdr:col>3</xdr:col>
                    <xdr:colOff>19050</xdr:colOff>
                    <xdr:row>20</xdr:row>
                    <xdr:rowOff>9525</xdr:rowOff>
                  </from>
                  <to>
                    <xdr:col>3</xdr:col>
                    <xdr:colOff>1266825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9"/>
  <sheetViews>
    <sheetView topLeftCell="D82" zoomScale="130" zoomScaleNormal="130" workbookViewId="0">
      <selection activeCell="P99" sqref="P99"/>
    </sheetView>
  </sheetViews>
  <sheetFormatPr defaultRowHeight="15" x14ac:dyDescent="0.25"/>
  <cols>
    <col min="2" max="2" width="24.140625" customWidth="1"/>
    <col min="5" max="5" width="25.7109375" customWidth="1"/>
    <col min="13" max="13" width="9.140625" style="58"/>
    <col min="14" max="14" width="22.5703125" customWidth="1"/>
    <col min="15" max="15" width="36.7109375" customWidth="1"/>
    <col min="16" max="16" width="12.140625" customWidth="1"/>
  </cols>
  <sheetData>
    <row r="2" spans="2:19" x14ac:dyDescent="0.25">
      <c r="O2" t="str">
        <f>"'" &amp; Cycle_01!C2&amp;"'"</f>
        <v>'TITLE'</v>
      </c>
      <c r="P2" t="str">
        <f>O2</f>
        <v>'TITLE'</v>
      </c>
      <c r="Q2" t="e">
        <f>FIND("[",O2)</f>
        <v>#VALUE!</v>
      </c>
    </row>
    <row r="3" spans="2:19" x14ac:dyDescent="0.25">
      <c r="O3" t="str">
        <f>"'" &amp; Cycle_01!C3&amp;"'"</f>
        <v>'TITLE2'</v>
      </c>
      <c r="P3" t="str">
        <f>P2 &amp; "," &amp;O3</f>
        <v>'TITLE','TITLE2'</v>
      </c>
      <c r="Q3" t="e">
        <f t="shared" ref="Q3:Q66" si="0">FIND("[",O3)</f>
        <v>#VALUE!</v>
      </c>
    </row>
    <row r="4" spans="2:19" x14ac:dyDescent="0.25">
      <c r="O4" t="str">
        <f>"'" &amp; Cycle_01!C4&amp;"'"</f>
        <v>'FILERA'</v>
      </c>
      <c r="P4" t="str">
        <f t="shared" ref="P4:P67" si="1">P3 &amp; "," &amp;O4</f>
        <v>'TITLE','TITLE2','FILERA'</v>
      </c>
      <c r="Q4" t="e">
        <f t="shared" si="0"/>
        <v>#VALUE!</v>
      </c>
    </row>
    <row r="5" spans="2:19" x14ac:dyDescent="0.25">
      <c r="B5" t="str">
        <f>"print ('"&amp;Cycle_01!C6&amp;" =',  Data."&amp;Cycle_01!C6&amp;")"</f>
        <v>print ('IRFTYP =',  Data.IRFTYP)</v>
      </c>
      <c r="E5" t="s">
        <v>548</v>
      </c>
      <c r="F5">
        <f>MID(E5,FIND("=",E5)+1,100)+0</f>
        <v>1</v>
      </c>
      <c r="G5">
        <f>Cycle_01!A6-F5</f>
        <v>0</v>
      </c>
      <c r="H5">
        <f>Cycle_01!A6</f>
        <v>1</v>
      </c>
      <c r="K5">
        <v>1</v>
      </c>
      <c r="M5" s="58">
        <v>1</v>
      </c>
      <c r="N5" t="s">
        <v>548</v>
      </c>
      <c r="O5" t="str">
        <f>"'" &amp; Cycle_01!C6&amp;"'"</f>
        <v>'IRFTYP'</v>
      </c>
      <c r="P5" t="str">
        <f t="shared" si="1"/>
        <v>'TITLE','TITLE2','FILERA','IRFTYP'</v>
      </c>
      <c r="Q5" t="e">
        <f t="shared" si="0"/>
        <v>#VALUE!</v>
      </c>
    </row>
    <row r="6" spans="2:19" x14ac:dyDescent="0.25">
      <c r="B6" t="str">
        <f>"print ('"&amp;Cycle_01!C5&amp;" =',  Data."&amp;Cycle_01!C5&amp;")"</f>
        <v>print ('ICYCL =',  Data.ICYCL)</v>
      </c>
      <c r="E6" t="s">
        <v>549</v>
      </c>
      <c r="F6">
        <f t="shared" ref="F6:F69" si="2">MID(E6,FIND("=",E6)+1,100)+0</f>
        <v>1</v>
      </c>
      <c r="G6">
        <f>Cycle_01!A5-F6</f>
        <v>0</v>
      </c>
      <c r="H6">
        <f>Cycle_01!A5</f>
        <v>1</v>
      </c>
      <c r="K6">
        <v>1</v>
      </c>
      <c r="M6" s="58">
        <v>1</v>
      </c>
      <c r="N6" t="s">
        <v>549</v>
      </c>
      <c r="O6" t="str">
        <f>"'" &amp; Cycle_01!C5&amp;"'"</f>
        <v>'ICYCL'</v>
      </c>
      <c r="P6" t="str">
        <f t="shared" si="1"/>
        <v>'TITLE','TITLE2','FILERA','IRFTYP','ICYCL'</v>
      </c>
      <c r="Q6" t="e">
        <f t="shared" si="0"/>
        <v>#VALUE!</v>
      </c>
    </row>
    <row r="7" spans="2:19" x14ac:dyDescent="0.25">
      <c r="B7" t="str">
        <f>"print ('"&amp;Cycle_01!C7&amp;" =',  Data."&amp;Cycle_01!C7&amp;")"</f>
        <v>print ('IDFRST =',  Data.IDFRST)</v>
      </c>
      <c r="E7" t="s">
        <v>550</v>
      </c>
      <c r="F7">
        <f t="shared" si="2"/>
        <v>0</v>
      </c>
      <c r="G7">
        <f>Cycle_01!A7-F7</f>
        <v>0</v>
      </c>
      <c r="H7">
        <f>Cycle_01!A7</f>
        <v>0</v>
      </c>
      <c r="K7">
        <v>1</v>
      </c>
      <c r="M7" s="58">
        <v>1</v>
      </c>
      <c r="N7" t="s">
        <v>680</v>
      </c>
      <c r="O7" t="str">
        <f>"'" &amp; Cycle_01!C7&amp;"'"</f>
        <v>'IDFRST'</v>
      </c>
      <c r="P7" t="str">
        <f t="shared" si="1"/>
        <v>'TITLE','TITLE2','FILERA','IRFTYP','ICYCL','IDFRST'</v>
      </c>
      <c r="Q7" t="e">
        <f t="shared" si="0"/>
        <v>#VALUE!</v>
      </c>
    </row>
    <row r="8" spans="2:19" x14ac:dyDescent="0.25">
      <c r="B8" t="str">
        <f>"print ('"&amp;Cycle_01!C8&amp;" =',  Data."&amp;Cycle_01!C8&amp;")"</f>
        <v>print ('HRSOFF =',  Data.HRSOFF)</v>
      </c>
      <c r="E8" t="s">
        <v>551</v>
      </c>
      <c r="F8">
        <f t="shared" si="2"/>
        <v>1000</v>
      </c>
      <c r="G8">
        <f>Cycle_01!A8-F8</f>
        <v>0</v>
      </c>
      <c r="H8">
        <f>Cycle_01!A8</f>
        <v>1000</v>
      </c>
      <c r="K8">
        <v>1</v>
      </c>
      <c r="M8" s="58">
        <v>1</v>
      </c>
      <c r="N8" t="s">
        <v>681</v>
      </c>
      <c r="O8" t="str">
        <f>"'" &amp; Cycle_01!C8&amp;"'"</f>
        <v>'HRSOFF'</v>
      </c>
      <c r="P8" t="str">
        <f t="shared" si="1"/>
        <v>'TITLE','TITLE2','FILERA','IRFTYP','ICYCL','IDFRST','HRSOFF'</v>
      </c>
      <c r="Q8" t="e">
        <f t="shared" si="0"/>
        <v>#VALUE!</v>
      </c>
    </row>
    <row r="9" spans="2:19" x14ac:dyDescent="0.25">
      <c r="B9" t="str">
        <f>"print ('"&amp;Cycle_01!C16&amp;" =',  Data."&amp;Cycle_01!C16&amp;")"</f>
        <v>print ('ICOMP =',  Data.ICOMP)</v>
      </c>
      <c r="E9" t="s">
        <v>552</v>
      </c>
      <c r="F9">
        <f t="shared" si="2"/>
        <v>1</v>
      </c>
      <c r="G9">
        <f>Cycle_01!A16-F9</f>
        <v>0</v>
      </c>
      <c r="H9">
        <f>Cycle_01!A16</f>
        <v>1</v>
      </c>
      <c r="K9">
        <v>1</v>
      </c>
      <c r="M9" s="58">
        <v>1</v>
      </c>
      <c r="N9" t="s">
        <v>552</v>
      </c>
      <c r="O9" t="str">
        <f>"'" &amp; Cycle_01!C16&amp;"'"</f>
        <v>'ICOMP'</v>
      </c>
      <c r="P9" t="str">
        <f t="shared" si="1"/>
        <v>'TITLE','TITLE2','FILERA','IRFTYP','ICYCL','IDFRST','HRSOFF','ICOMP'</v>
      </c>
      <c r="Q9" t="e">
        <f t="shared" si="0"/>
        <v>#VALUE!</v>
      </c>
    </row>
    <row r="10" spans="2:19" x14ac:dyDescent="0.25">
      <c r="B10" t="str">
        <f>"print ('"&amp;Cycle_01!C17&amp;" =',  Data."&amp;Cycle_01!C17&amp;")"</f>
        <v>print ('IMAP =',  Data.IMAP)</v>
      </c>
      <c r="E10" t="s">
        <v>553</v>
      </c>
      <c r="F10">
        <f t="shared" si="2"/>
        <v>1</v>
      </c>
      <c r="G10">
        <f>Cycle_01!A17-F10</f>
        <v>0</v>
      </c>
      <c r="H10">
        <f>Cycle_01!A17</f>
        <v>1</v>
      </c>
      <c r="K10">
        <v>1</v>
      </c>
      <c r="M10" s="58">
        <v>1</v>
      </c>
      <c r="N10" t="s">
        <v>553</v>
      </c>
      <c r="O10" t="str">
        <f>"'" &amp; Cycle_01!C17&amp;"'"</f>
        <v>'IMAP'</v>
      </c>
      <c r="P10" t="str">
        <f t="shared" si="1"/>
        <v>'TITLE','TITLE2','FILERA','IRFTYP','ICYCL','IDFRST','HRSOFF','ICOMP','IMAP'</v>
      </c>
      <c r="Q10" t="e">
        <f t="shared" si="0"/>
        <v>#VALUE!</v>
      </c>
    </row>
    <row r="11" spans="2:19" x14ac:dyDescent="0.25">
      <c r="B11" t="str">
        <f>"print ('"&amp;Cycle_01!C18&amp;" =',  Data."&amp;Cycle_01!C18&amp;")"</f>
        <v>print ('I_CYCLE =',  Data.I_CYCLE)</v>
      </c>
      <c r="E11" t="s">
        <v>554</v>
      </c>
      <c r="F11">
        <f t="shared" si="2"/>
        <v>1</v>
      </c>
      <c r="G11">
        <f>Cycle_01!A18-F11</f>
        <v>0</v>
      </c>
      <c r="H11">
        <f>Cycle_01!A18</f>
        <v>1</v>
      </c>
      <c r="K11">
        <v>11</v>
      </c>
      <c r="M11" s="58">
        <v>11</v>
      </c>
      <c r="N11" t="s">
        <v>644</v>
      </c>
      <c r="O11" t="str">
        <f>"'" &amp; Cycle_01!C18&amp;"'"</f>
        <v>'I_CYCLE'</v>
      </c>
      <c r="P11" t="str">
        <f t="shared" si="1"/>
        <v>'TITLE','TITLE2','FILERA','IRFTYP','ICYCL','IDFRST','HRSOFF','ICOMP','IMAP','I_CYCLE'</v>
      </c>
      <c r="Q11" t="e">
        <f t="shared" si="0"/>
        <v>#VALUE!</v>
      </c>
    </row>
    <row r="12" spans="2:19" x14ac:dyDescent="0.25">
      <c r="B12" t="str">
        <f>"print ('"&amp;Cycle_01!C19&amp;" =',  Data."&amp;Cycle_01!C19&amp;")"</f>
        <v>print ('T_CYCLE =',  Data.T_CYCLE)</v>
      </c>
      <c r="E12" t="s">
        <v>555</v>
      </c>
      <c r="F12">
        <f t="shared" si="2"/>
        <v>2</v>
      </c>
      <c r="G12">
        <f>Cycle_01!A19-F12</f>
        <v>0</v>
      </c>
      <c r="H12">
        <f>Cycle_01!A19</f>
        <v>2</v>
      </c>
      <c r="K12">
        <v>12</v>
      </c>
      <c r="M12" s="58">
        <v>12</v>
      </c>
      <c r="N12" t="s">
        <v>645</v>
      </c>
      <c r="O12" t="str">
        <f>"'" &amp; Cycle_01!C19&amp;"'"</f>
        <v>'T_CYCLE'</v>
      </c>
      <c r="P12" t="str">
        <f t="shared" si="1"/>
        <v>'TITLE','TITLE2','FILERA','IRFTYP','ICYCL','IDFRST','HRSOFF','ICOMP','IMAP','I_CYCLE','T_CYCLE'</v>
      </c>
      <c r="Q12" t="e">
        <f t="shared" si="0"/>
        <v>#VALUE!</v>
      </c>
    </row>
    <row r="13" spans="2:19" x14ac:dyDescent="0.25">
      <c r="B13" t="str">
        <f>"print ('"&amp;Cycle_01!C20&amp;" =',  Data."&amp;Cycle_01!C20&amp;")"</f>
        <v>print ('I_VALVE =',  Data.I_VALVE)</v>
      </c>
      <c r="E13" t="s">
        <v>556</v>
      </c>
      <c r="F13">
        <f t="shared" si="2"/>
        <v>0</v>
      </c>
      <c r="G13">
        <f>Cycle_01!A20-F13</f>
        <v>0</v>
      </c>
      <c r="H13">
        <f>Cycle_01!A20</f>
        <v>0</v>
      </c>
      <c r="K13">
        <v>13</v>
      </c>
      <c r="M13" s="58">
        <v>13</v>
      </c>
      <c r="N13" t="s">
        <v>646</v>
      </c>
      <c r="O13" t="str">
        <f>"'" &amp; Cycle_01!C20&amp;"'"</f>
        <v>'I_VALVE'</v>
      </c>
      <c r="P13" t="str">
        <f t="shared" si="1"/>
        <v>'TITLE','TITLE2','FILERA','IRFTYP','ICYCL','IDFRST','HRSOFF','ICOMP','IMAP','I_CYCLE','T_CYCLE','I_VALVE'</v>
      </c>
      <c r="Q13" t="e">
        <f t="shared" si="0"/>
        <v>#VALUE!</v>
      </c>
    </row>
    <row r="14" spans="2:19" x14ac:dyDescent="0.25">
      <c r="B14" t="str">
        <f>"print ('"&amp;Cycle_01!C22&amp;" =',  Data."&amp;Cycle_01!C22&amp;")"</f>
        <v>print ('IR[1][1] =',  Data.IR[1][1])</v>
      </c>
      <c r="E14" t="s">
        <v>557</v>
      </c>
      <c r="F14">
        <f t="shared" si="2"/>
        <v>2</v>
      </c>
      <c r="G14">
        <f>Cycle_01!A22-F14</f>
        <v>0</v>
      </c>
      <c r="H14">
        <f>Cycle_01!A22</f>
        <v>2</v>
      </c>
      <c r="K14">
        <v>14</v>
      </c>
      <c r="M14" s="58">
        <v>14</v>
      </c>
      <c r="N14" s="55" t="s">
        <v>647</v>
      </c>
      <c r="O14" s="55" t="str">
        <f>"'" &amp; Cycle_01!C22&amp;"'"</f>
        <v>'IR[1][1]'</v>
      </c>
      <c r="P14" s="55" t="str">
        <f t="shared" si="1"/>
        <v>'TITLE','TITLE2','FILERA','IRFTYP','ICYCL','IDFRST','HRSOFF','ICOMP','IMAP','I_CYCLE','T_CYCLE','I_VALVE','IR[1][1]'</v>
      </c>
      <c r="Q14" s="55">
        <f t="shared" si="0"/>
        <v>4</v>
      </c>
      <c r="R14" s="55"/>
      <c r="S14" s="55"/>
    </row>
    <row r="15" spans="2:19" x14ac:dyDescent="0.25">
      <c r="B15" t="str">
        <f>"print ('"&amp;Cycle_01!C23&amp;" =',  Data."&amp;Cycle_01!C23&amp;")"</f>
        <v>print ('IR[2][1] =',  Data.IR[2][1])</v>
      </c>
      <c r="E15" t="s">
        <v>558</v>
      </c>
      <c r="F15">
        <f t="shared" si="2"/>
        <v>1</v>
      </c>
      <c r="G15">
        <f>Cycle_01!A23-F15</f>
        <v>0</v>
      </c>
      <c r="H15">
        <f>Cycle_01!A23</f>
        <v>1</v>
      </c>
      <c r="K15">
        <v>15</v>
      </c>
      <c r="M15" s="58">
        <v>15</v>
      </c>
      <c r="N15" s="55" t="s">
        <v>648</v>
      </c>
      <c r="O15" s="55" t="str">
        <f>"'" &amp; Cycle_01!C23&amp;"'"</f>
        <v>'IR[2][1]'</v>
      </c>
      <c r="P15" s="55" t="str">
        <f t="shared" si="1"/>
        <v>'TITLE','TITLE2','FILERA','IRFTYP','ICYCL','IDFRST','HRSOFF','ICOMP','IMAP','I_CYCLE','T_CYCLE','I_VALVE','IR[1][1]','IR[2][1]'</v>
      </c>
      <c r="Q15" s="55">
        <f t="shared" si="0"/>
        <v>4</v>
      </c>
      <c r="R15" s="55"/>
      <c r="S15" s="55"/>
    </row>
    <row r="16" spans="2:19" x14ac:dyDescent="0.25">
      <c r="B16" t="str">
        <f>"print ('"&amp;Cycle_01!C24&amp;" =',  Data."&amp;Cycle_01!C24&amp;")"</f>
        <v>print ('IR[3][1] =',  Data.IR[3][1])</v>
      </c>
      <c r="E16" t="s">
        <v>559</v>
      </c>
      <c r="F16">
        <f t="shared" si="2"/>
        <v>1</v>
      </c>
      <c r="G16">
        <f>Cycle_01!A24-F16</f>
        <v>0</v>
      </c>
      <c r="H16">
        <f>Cycle_01!A24</f>
        <v>1</v>
      </c>
      <c r="K16">
        <v>16</v>
      </c>
      <c r="M16" s="58">
        <v>16</v>
      </c>
      <c r="N16" s="55" t="s">
        <v>649</v>
      </c>
      <c r="O16" s="55" t="str">
        <f>"'" &amp; Cycle_01!C24&amp;"'"</f>
        <v>'IR[3][1]'</v>
      </c>
      <c r="P16" s="55" t="str">
        <f t="shared" si="1"/>
        <v>'TITLE','TITLE2','FILERA','IRFTYP','ICYCL','IDFRST','HRSOFF','ICOMP','IMAP','I_CYCLE','T_CYCLE','I_VALVE','IR[1][1]','IR[2][1]','IR[3][1]'</v>
      </c>
      <c r="Q16" s="55">
        <f t="shared" si="0"/>
        <v>4</v>
      </c>
      <c r="R16" s="55"/>
      <c r="S16" s="55"/>
    </row>
    <row r="17" spans="2:19" x14ac:dyDescent="0.25">
      <c r="B17" t="str">
        <f>"print ('"&amp;Cycle_01!C25&amp;" =',  Data."&amp;Cycle_01!C25&amp;")"</f>
        <v>print ('NC[1] =',  Data.NC[1])</v>
      </c>
      <c r="E17" t="s">
        <v>560</v>
      </c>
      <c r="F17">
        <f t="shared" si="2"/>
        <v>1</v>
      </c>
      <c r="G17">
        <f>Cycle_01!A25-F17</f>
        <v>0</v>
      </c>
      <c r="H17">
        <f>Cycle_01!A25</f>
        <v>1</v>
      </c>
      <c r="K17">
        <v>17</v>
      </c>
      <c r="M17" s="58">
        <v>17</v>
      </c>
      <c r="N17" t="s">
        <v>650</v>
      </c>
      <c r="O17" t="str">
        <f>"'" &amp; Cycle_01!C25&amp;"'"</f>
        <v>'NC[1]'</v>
      </c>
      <c r="P17" t="str">
        <f t="shared" si="1"/>
        <v>'TITLE','TITLE2','FILERA','IRFTYP','ICYCL','IDFRST','HRSOFF','ICOMP','IMAP','I_CYCLE','T_CYCLE','I_VALVE','IR[1][1]','IR[2][1]','IR[3][1]','NC[1]'</v>
      </c>
      <c r="Q17">
        <f t="shared" si="0"/>
        <v>4</v>
      </c>
      <c r="R17" t="str">
        <f>"self.obj_qdata." &amp;MID(N17,1,Q17 -2) &amp; " = [0.0] * (2+1)"</f>
        <v>self.obj_qdata.py = [0.0] * (2+1)</v>
      </c>
    </row>
    <row r="18" spans="2:19" x14ac:dyDescent="0.25">
      <c r="B18" t="str">
        <f>"print ('"&amp;Cycle_01!C26&amp;" =',  Data."&amp;Cycle_01!C26&amp;")"</f>
        <v>print ('F[1][2][1] =',  Data.F[1][2][1])</v>
      </c>
      <c r="E18" t="s">
        <v>561</v>
      </c>
      <c r="F18">
        <f t="shared" si="2"/>
        <v>0</v>
      </c>
      <c r="G18">
        <f>Cycle_01!A26-F18</f>
        <v>0</v>
      </c>
      <c r="H18">
        <f>Cycle_01!A26</f>
        <v>0</v>
      </c>
      <c r="K18">
        <v>18</v>
      </c>
      <c r="M18" s="58">
        <v>18</v>
      </c>
      <c r="N18" s="55" t="s">
        <v>651</v>
      </c>
      <c r="O18" s="55" t="str">
        <f>"'" &amp; Cycle_01!C26&amp;"'"</f>
        <v>'F[1][2][1]'</v>
      </c>
      <c r="P18" s="55" t="str">
        <f t="shared" si="1"/>
        <v>'TITLE','TITLE2','FILERA','IRFTYP','ICYCL','IDFRST','HRSOFF','ICOMP','IMAP','I_CYCLE','T_CYCLE','I_VALVE','IR[1][1]','IR[2][1]','IR[3][1]','NC[1]','F[1][2][1]'</v>
      </c>
      <c r="Q18" s="55">
        <f t="shared" si="0"/>
        <v>3</v>
      </c>
      <c r="R18" s="55"/>
      <c r="S18" s="55"/>
    </row>
    <row r="19" spans="2:19" x14ac:dyDescent="0.25">
      <c r="B19" t="str">
        <f>"print ('"&amp;Cycle_01!C27&amp;" =',  Data."&amp;Cycle_01!C27&amp;")"</f>
        <v>print ('F[1][3][1] =',  Data.F[1][3][1])</v>
      </c>
      <c r="E19" t="s">
        <v>562</v>
      </c>
      <c r="F19">
        <f t="shared" si="2"/>
        <v>0</v>
      </c>
      <c r="G19">
        <f>Cycle_01!A27-F19</f>
        <v>0</v>
      </c>
      <c r="H19">
        <f>Cycle_01!A27</f>
        <v>0</v>
      </c>
      <c r="K19">
        <v>19</v>
      </c>
      <c r="M19" s="58">
        <v>19</v>
      </c>
      <c r="N19" s="55" t="s">
        <v>652</v>
      </c>
      <c r="O19" s="55" t="str">
        <f>"'" &amp; Cycle_01!C27&amp;"'"</f>
        <v>'F[1][3][1]'</v>
      </c>
      <c r="P19" s="55" t="str">
        <f t="shared" si="1"/>
        <v>'TITLE','TITLE2','FILERA','IRFTYP','ICYCL','IDFRST','HRSOFF','ICOMP','IMAP','I_CYCLE','T_CYCLE','I_VALVE','IR[1][1]','IR[2][1]','IR[3][1]','NC[1]','F[1][2][1]','F[1][3][1]'</v>
      </c>
      <c r="Q19" s="55">
        <f t="shared" si="0"/>
        <v>3</v>
      </c>
      <c r="R19" s="55"/>
      <c r="S19" s="55"/>
    </row>
    <row r="20" spans="2:19" x14ac:dyDescent="0.25">
      <c r="B20" t="str">
        <f>"print ('"&amp;Cycle_01!C28&amp;" =',  Data."&amp;Cycle_01!C28&amp;")"</f>
        <v>print ('F[2][3][1] =',  Data.F[2][3][1])</v>
      </c>
      <c r="E20" t="s">
        <v>563</v>
      </c>
      <c r="F20">
        <f t="shared" si="2"/>
        <v>0</v>
      </c>
      <c r="G20">
        <f>Cycle_01!A28-F20</f>
        <v>0</v>
      </c>
      <c r="H20">
        <f>Cycle_01!A28</f>
        <v>0</v>
      </c>
      <c r="K20">
        <v>20</v>
      </c>
      <c r="M20" s="58">
        <v>20</v>
      </c>
      <c r="N20" s="55" t="s">
        <v>653</v>
      </c>
      <c r="O20" s="55" t="str">
        <f>"'" &amp; Cycle_01!C28&amp;"'"</f>
        <v>'F[2][3][1]'</v>
      </c>
      <c r="P20" s="55" t="str">
        <f t="shared" si="1"/>
        <v>'TITLE','TITLE2','FILERA','IRFTYP','ICYCL','IDFRST','HRSOFF','ICOMP','IMAP','I_CYCLE','T_CYCLE','I_VALVE','IR[1][1]','IR[2][1]','IR[3][1]','NC[1]','F[1][2][1]','F[1][3][1]','F[2][3][1]'</v>
      </c>
      <c r="Q20" s="55">
        <f t="shared" si="0"/>
        <v>3</v>
      </c>
      <c r="R20" s="55"/>
      <c r="S20" s="55"/>
    </row>
    <row r="21" spans="2:19" x14ac:dyDescent="0.25">
      <c r="B21" t="str">
        <f>"print ('"&amp;Cycle_01!C29&amp;" =',  Data."&amp;Cycle_01!C29&amp;")"</f>
        <v>print ('X[1][1] =',  Data.X[1][1])</v>
      </c>
      <c r="E21" t="s">
        <v>564</v>
      </c>
      <c r="F21">
        <f t="shared" si="2"/>
        <v>1</v>
      </c>
      <c r="G21">
        <f>Cycle_01!A29-F21</f>
        <v>0</v>
      </c>
      <c r="H21">
        <f>Cycle_01!A29</f>
        <v>1</v>
      </c>
      <c r="K21">
        <v>21</v>
      </c>
      <c r="M21" s="58">
        <v>21</v>
      </c>
      <c r="N21" s="55" t="s">
        <v>654</v>
      </c>
      <c r="O21" s="55" t="str">
        <f>"'" &amp; Cycle_01!C29&amp;"'"</f>
        <v>'X[1][1]'</v>
      </c>
      <c r="P21" s="55" t="str">
        <f t="shared" si="1"/>
        <v>'TITLE','TITLE2','FILERA','IRFTYP','ICYCL','IDFRST','HRSOFF','ICOMP','IMAP','I_CYCLE','T_CYCLE','I_VALVE','IR[1][1]','IR[2][1]','IR[3][1]','NC[1]','F[1][2][1]','F[1][3][1]','F[2][3][1]','X[1][1]'</v>
      </c>
      <c r="Q21" s="55">
        <f t="shared" si="0"/>
        <v>3</v>
      </c>
      <c r="R21" s="55"/>
      <c r="S21" s="55"/>
    </row>
    <row r="22" spans="2:19" x14ac:dyDescent="0.25">
      <c r="B22" t="str">
        <f>"print ('"&amp;Cycle_01!C30&amp;" =',  Data."&amp;Cycle_01!C30&amp;")"</f>
        <v>print ('X[2][1] =',  Data.X[2][1])</v>
      </c>
      <c r="E22" t="s">
        <v>565</v>
      </c>
      <c r="F22">
        <f t="shared" si="2"/>
        <v>0</v>
      </c>
      <c r="G22">
        <f>Cycle_01!A30-F22</f>
        <v>0</v>
      </c>
      <c r="H22">
        <f>Cycle_01!A30</f>
        <v>0</v>
      </c>
      <c r="K22">
        <v>22</v>
      </c>
      <c r="M22" s="58">
        <v>22</v>
      </c>
      <c r="N22" s="55" t="s">
        <v>655</v>
      </c>
      <c r="O22" s="55" t="str">
        <f>"'" &amp; Cycle_01!C30&amp;"'"</f>
        <v>'X[2][1]'</v>
      </c>
      <c r="P22" s="55" t="str">
        <f t="shared" si="1"/>
        <v>'TITLE','TITLE2','FILERA','IRFTYP','ICYCL','IDFRST','HRSOFF','ICOMP','IMAP','I_CYCLE','T_CYCLE','I_VALVE','IR[1][1]','IR[2][1]','IR[3][1]','NC[1]','F[1][2][1]','F[1][3][1]','F[2][3][1]','X[1][1]','X[2][1]'</v>
      </c>
      <c r="Q22" s="55">
        <f t="shared" si="0"/>
        <v>3</v>
      </c>
      <c r="R22" s="55"/>
      <c r="S22" s="55"/>
    </row>
    <row r="23" spans="2:19" x14ac:dyDescent="0.25">
      <c r="B23" t="str">
        <f>"print ('"&amp;Cycle_01!C31&amp;" =',  Data."&amp;Cycle_01!C31&amp;")"</f>
        <v>print ('X[3][1] =',  Data.X[3][1])</v>
      </c>
      <c r="E23" t="s">
        <v>566</v>
      </c>
      <c r="F23">
        <f t="shared" si="2"/>
        <v>0</v>
      </c>
      <c r="G23">
        <f>Cycle_01!A31-F23</f>
        <v>0</v>
      </c>
      <c r="H23">
        <f>Cycle_01!A31</f>
        <v>0</v>
      </c>
      <c r="K23">
        <v>23</v>
      </c>
      <c r="M23" s="58">
        <v>23</v>
      </c>
      <c r="N23" s="55" t="s">
        <v>656</v>
      </c>
      <c r="O23" s="55" t="str">
        <f>"'" &amp; Cycle_01!C31&amp;"'"</f>
        <v>'X[3][1]'</v>
      </c>
      <c r="P23" s="55" t="str">
        <f t="shared" si="1"/>
        <v>'TITLE','TITLE2','FILERA','IRFTYP','ICYCL','IDFRST','HRSOFF','ICOMP','IMAP','I_CYCLE','T_CYCLE','I_VALVE','IR[1][1]','IR[2][1]','IR[3][1]','NC[1]','F[1][2][1]','F[1][3][1]','F[2][3][1]','X[1][1]','X[2][1]','X[3][1]'</v>
      </c>
      <c r="Q23" s="55">
        <f t="shared" si="0"/>
        <v>3</v>
      </c>
      <c r="R23" s="55"/>
      <c r="S23" s="55"/>
    </row>
    <row r="24" spans="2:19" x14ac:dyDescent="0.25">
      <c r="B24" t="str">
        <f>"print ('"&amp;Cycle_01!C32&amp;" =',  Data."&amp;Cycle_01!C32&amp;")"</f>
        <v>print ('ICONDI[1] =',  Data.ICONDI[1])</v>
      </c>
      <c r="E24" t="s">
        <v>567</v>
      </c>
      <c r="F24">
        <f t="shared" si="2"/>
        <v>1</v>
      </c>
      <c r="G24">
        <f>Cycle_01!A32-F24</f>
        <v>0</v>
      </c>
      <c r="H24">
        <f>Cycle_01!A32</f>
        <v>1</v>
      </c>
      <c r="K24">
        <v>24</v>
      </c>
      <c r="M24" s="58">
        <v>24</v>
      </c>
      <c r="N24" t="s">
        <v>657</v>
      </c>
      <c r="O24" t="str">
        <f>"'" &amp; Cycle_01!C32&amp;"'"</f>
        <v>'ICONDI[1]'</v>
      </c>
      <c r="P24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</v>
      </c>
      <c r="Q24">
        <f t="shared" si="0"/>
        <v>8</v>
      </c>
      <c r="R24" t="str">
        <f>"self.obj_qdata." &amp;MID(N24,1,Q24 -2) &amp; " = [0.0] * (2+1)"</f>
        <v>self.obj_qdata.ICONDI = [0.0] * (2+1)</v>
      </c>
    </row>
    <row r="25" spans="2:19" x14ac:dyDescent="0.25">
      <c r="B25" t="str">
        <f>"print ('"&amp;Cycle_01!C33&amp;" =',  Data."&amp;Cycle_01!C33&amp;")"</f>
        <v>print ('TS1[1] =',  Data.TS1[1])</v>
      </c>
      <c r="E25" t="s">
        <v>568</v>
      </c>
      <c r="F25">
        <f t="shared" si="2"/>
        <v>35</v>
      </c>
      <c r="G25">
        <f>Cycle_01!A33-F25</f>
        <v>0</v>
      </c>
      <c r="H25">
        <f>Cycle_01!A33</f>
        <v>35</v>
      </c>
      <c r="K25">
        <v>25</v>
      </c>
      <c r="M25" s="58">
        <v>25</v>
      </c>
      <c r="N25" t="s">
        <v>658</v>
      </c>
      <c r="O25" t="str">
        <f>"'" &amp; Cycle_01!C33&amp;"'"</f>
        <v>'TS1[1]'</v>
      </c>
      <c r="P25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</v>
      </c>
      <c r="Q25">
        <f t="shared" si="0"/>
        <v>5</v>
      </c>
      <c r="R25" t="str">
        <f t="shared" ref="R25:R61" si="3">"self.obj_qdata." &amp;MID(N25,1,Q25 -2) &amp; " = [0.0] * (2+1)"</f>
        <v>self.obj_qdata.TS1 = [0.0] * (2+1)</v>
      </c>
    </row>
    <row r="26" spans="2:19" x14ac:dyDescent="0.25">
      <c r="B26" t="str">
        <f>"print ('"&amp;Cycle_01!C34&amp;" =',  Data."&amp;Cycle_01!C34&amp;")"</f>
        <v>print ('CFMCI[1] =',  Data.CFMCI[1])</v>
      </c>
      <c r="E26" t="s">
        <v>569</v>
      </c>
      <c r="F26">
        <f t="shared" si="2"/>
        <v>42.475999999999999</v>
      </c>
      <c r="G26">
        <f>Cycle_01!A34-F26</f>
        <v>0</v>
      </c>
      <c r="H26">
        <f>Cycle_01!A34</f>
        <v>42.475999999999999</v>
      </c>
      <c r="K26">
        <v>26</v>
      </c>
      <c r="M26" s="58">
        <v>26</v>
      </c>
      <c r="N26" t="s">
        <v>659</v>
      </c>
      <c r="O26" t="str">
        <f>"'" &amp; Cycle_01!C34&amp;"'"</f>
        <v>'CFMCI[1]'</v>
      </c>
      <c r="P26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</v>
      </c>
      <c r="Q26">
        <f t="shared" si="0"/>
        <v>7</v>
      </c>
      <c r="R26" t="str">
        <f t="shared" si="3"/>
        <v>self.obj_qdata.CFMCI = [0.0] * (2+1)</v>
      </c>
    </row>
    <row r="27" spans="2:19" x14ac:dyDescent="0.25">
      <c r="B27" t="str">
        <f>"print ('"&amp;Cycle_01!C35&amp;" =',  Data."&amp;Cycle_01!C35&amp;")"</f>
        <v>print ('FNPWRC[1] =',  Data.FNPWRC[1])</v>
      </c>
      <c r="E27" t="s">
        <v>570</v>
      </c>
      <c r="F27">
        <f t="shared" si="2"/>
        <v>12</v>
      </c>
      <c r="G27">
        <f>Cycle_01!A35-F27</f>
        <v>0</v>
      </c>
      <c r="H27">
        <f>Cycle_01!A35</f>
        <v>12</v>
      </c>
      <c r="K27">
        <v>27</v>
      </c>
      <c r="M27" s="58">
        <v>27</v>
      </c>
      <c r="N27" t="s">
        <v>660</v>
      </c>
      <c r="O27" t="str">
        <f>"'" &amp; Cycle_01!C35&amp;"'"</f>
        <v>'FNPWRC[1]'</v>
      </c>
      <c r="P27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</v>
      </c>
      <c r="Q27">
        <f t="shared" si="0"/>
        <v>8</v>
      </c>
      <c r="R27" t="str">
        <f t="shared" si="3"/>
        <v>self.obj_qdata.FNPWRC = [0.0] * (2+1)</v>
      </c>
    </row>
    <row r="28" spans="2:19" x14ac:dyDescent="0.25">
      <c r="B28" t="str">
        <f>"print ('"&amp;Cycle_01!C36&amp;" =',  Data."&amp;Cycle_01!C36&amp;")"</f>
        <v>print ('DPC[1] =',  Data.DPC[1])</v>
      </c>
      <c r="E28" t="s">
        <v>571</v>
      </c>
      <c r="F28">
        <f t="shared" si="2"/>
        <v>4.72</v>
      </c>
      <c r="G28">
        <f>Cycle_01!A36-F28</f>
        <v>0</v>
      </c>
      <c r="H28">
        <f>Cycle_01!A36</f>
        <v>4.72</v>
      </c>
      <c r="K28">
        <v>28</v>
      </c>
      <c r="M28" s="58">
        <v>28</v>
      </c>
      <c r="N28" t="s">
        <v>661</v>
      </c>
      <c r="O28" t="str">
        <f>"'" &amp; Cycle_01!C36&amp;"'"</f>
        <v>'DPC[1]'</v>
      </c>
      <c r="P28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</v>
      </c>
      <c r="Q28">
        <f t="shared" si="0"/>
        <v>5</v>
      </c>
      <c r="R28" t="str">
        <f t="shared" si="3"/>
        <v>self.obj_qdata.DPC = [0.0] * (2+1)</v>
      </c>
    </row>
    <row r="29" spans="2:19" x14ac:dyDescent="0.25">
      <c r="B29" t="str">
        <f>"print ('"&amp;Cycle_01!C37&amp;" =',  Data."&amp;Cycle_01!C37&amp;")"</f>
        <v>print ('UDSCI[1] =',  Data.UDSCI[1])</v>
      </c>
      <c r="E29" t="s">
        <v>572</v>
      </c>
      <c r="F29">
        <f t="shared" si="2"/>
        <v>15.167</v>
      </c>
      <c r="G29">
        <f>Cycle_01!A37-F29</f>
        <v>0</v>
      </c>
      <c r="H29">
        <f>Cycle_01!A37</f>
        <v>15.167</v>
      </c>
      <c r="K29">
        <v>29</v>
      </c>
      <c r="M29" s="58">
        <v>29</v>
      </c>
      <c r="N29" t="s">
        <v>662</v>
      </c>
      <c r="O29" t="str">
        <f>"'" &amp; Cycle_01!C37&amp;"'"</f>
        <v>'UDSCI[1]'</v>
      </c>
      <c r="P29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</v>
      </c>
      <c r="Q29">
        <f t="shared" si="0"/>
        <v>7</v>
      </c>
      <c r="R29" t="str">
        <f t="shared" si="3"/>
        <v>self.obj_qdata.UDSCI = [0.0] * (2+1)</v>
      </c>
    </row>
    <row r="30" spans="2:19" x14ac:dyDescent="0.25">
      <c r="B30" t="str">
        <f>"print ('"&amp;Cycle_01!C38&amp;" =',  Data."&amp;Cycle_01!C38&amp;")"</f>
        <v>print ('UTPCI[1] =',  Data.UTPCI[1])</v>
      </c>
      <c r="E30" t="s">
        <v>573</v>
      </c>
      <c r="F30">
        <f t="shared" si="2"/>
        <v>19.227</v>
      </c>
      <c r="G30">
        <f>Cycle_01!A38-F30</f>
        <v>0</v>
      </c>
      <c r="H30">
        <f>Cycle_01!A38</f>
        <v>19.227</v>
      </c>
      <c r="K30">
        <v>30</v>
      </c>
      <c r="M30" s="58">
        <v>30</v>
      </c>
      <c r="N30" t="s">
        <v>663</v>
      </c>
      <c r="O30" t="str">
        <f>"'" &amp; Cycle_01!C38&amp;"'"</f>
        <v>'UTPCI[1]'</v>
      </c>
      <c r="P30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</v>
      </c>
      <c r="Q30">
        <f t="shared" si="0"/>
        <v>7</v>
      </c>
      <c r="R30" t="str">
        <f t="shared" si="3"/>
        <v>self.obj_qdata.UTPCI = [0.0] * (2+1)</v>
      </c>
    </row>
    <row r="31" spans="2:19" x14ac:dyDescent="0.25">
      <c r="B31" t="str">
        <f>"print ('"&amp;Cycle_01!C39&amp;" =',  Data."&amp;Cycle_01!C39&amp;")"</f>
        <v>print ('USCCI[1] =',  Data.USCCI[1])</v>
      </c>
      <c r="E31" t="s">
        <v>574</v>
      </c>
      <c r="F31">
        <f t="shared" si="2"/>
        <v>15.433999999999999</v>
      </c>
      <c r="G31">
        <f>Cycle_01!A39-F31</f>
        <v>0</v>
      </c>
      <c r="H31">
        <f>Cycle_01!A39</f>
        <v>15.433999999999999</v>
      </c>
      <c r="K31">
        <v>31</v>
      </c>
      <c r="M31" s="58">
        <v>31</v>
      </c>
      <c r="N31" t="s">
        <v>664</v>
      </c>
      <c r="O31" t="str">
        <f>"'" &amp; Cycle_01!C39&amp;"'"</f>
        <v>'USCCI[1]'</v>
      </c>
      <c r="P31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</v>
      </c>
      <c r="Q31">
        <f t="shared" si="0"/>
        <v>7</v>
      </c>
      <c r="R31" t="str">
        <f t="shared" si="3"/>
        <v>self.obj_qdata.USCCI = [0.0] * (2+1)</v>
      </c>
    </row>
    <row r="32" spans="2:19" x14ac:dyDescent="0.25">
      <c r="B32" t="str">
        <f>"print ('"&amp;Cycle_01!C40&amp;" =',  Data."&amp;Cycle_01!C40&amp;")"</f>
        <v>print ('ATOTCI[1] =',  Data.ATOTCI[1])</v>
      </c>
      <c r="E32" t="s">
        <v>575</v>
      </c>
      <c r="F32">
        <f t="shared" si="2"/>
        <v>0.84899999999999998</v>
      </c>
      <c r="G32">
        <f>Cycle_01!A40-F32</f>
        <v>0</v>
      </c>
      <c r="H32">
        <f>Cycle_01!A40</f>
        <v>0.84899999999999998</v>
      </c>
      <c r="K32">
        <v>32</v>
      </c>
      <c r="M32" s="58">
        <v>32</v>
      </c>
      <c r="N32" t="s">
        <v>665</v>
      </c>
      <c r="O32" t="str">
        <f>"'" &amp; Cycle_01!C40&amp;"'"</f>
        <v>'ATOTCI[1]'</v>
      </c>
      <c r="P32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</v>
      </c>
      <c r="Q32">
        <f t="shared" si="0"/>
        <v>8</v>
      </c>
      <c r="R32" t="str">
        <f t="shared" si="3"/>
        <v>self.obj_qdata.ATOTCI = [0.0] * (2+1)</v>
      </c>
    </row>
    <row r="33" spans="2:18" x14ac:dyDescent="0.25">
      <c r="B33" t="str">
        <f>"print ('"&amp;Cycle_01!C41&amp;" =',  Data."&amp;Cycle_01!C41&amp;")"</f>
        <v>print ('DTSBCI[1] =',  Data.DTSBCI[1])</v>
      </c>
      <c r="E33" t="s">
        <v>576</v>
      </c>
      <c r="F33">
        <f t="shared" si="2"/>
        <v>0</v>
      </c>
      <c r="G33">
        <f>Cycle_01!A41-F33</f>
        <v>0</v>
      </c>
      <c r="H33">
        <f>Cycle_01!A41</f>
        <v>0</v>
      </c>
      <c r="K33">
        <v>33</v>
      </c>
      <c r="M33" s="58">
        <v>33</v>
      </c>
      <c r="N33" t="s">
        <v>666</v>
      </c>
      <c r="O33" t="str">
        <f>"'" &amp; Cycle_01!C41&amp;"'"</f>
        <v>'DTSBCI[1]'</v>
      </c>
      <c r="P33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</v>
      </c>
      <c r="Q33">
        <f t="shared" si="0"/>
        <v>8</v>
      </c>
      <c r="R33" t="str">
        <f t="shared" si="3"/>
        <v>self.obj_qdata.DTSBCI = [0.0] * (2+1)</v>
      </c>
    </row>
    <row r="34" spans="2:18" x14ac:dyDescent="0.25">
      <c r="B34" s="55" t="str">
        <f>"print ('"&amp;Cycle_01!C42&amp;" =',  Data."&amp;Cycle_01!C42&amp;")"</f>
        <v>print ('CONDHT[1] =',  Data.CONDHT[1])</v>
      </c>
      <c r="C34" s="55"/>
      <c r="D34" s="55"/>
      <c r="E34" s="55" t="s">
        <v>577</v>
      </c>
      <c r="F34" s="55">
        <f t="shared" si="2"/>
        <v>14.4</v>
      </c>
      <c r="G34" s="55">
        <f>Cycle_01!A42-F34</f>
        <v>-10.4</v>
      </c>
      <c r="H34" s="55">
        <f>Cycle_01!A42</f>
        <v>4</v>
      </c>
      <c r="I34" s="55" t="s">
        <v>642</v>
      </c>
      <c r="J34" s="55">
        <f>H34*3.6</f>
        <v>14.4</v>
      </c>
      <c r="K34" s="55">
        <v>34</v>
      </c>
      <c r="L34" s="55"/>
      <c r="M34" s="58">
        <v>34</v>
      </c>
      <c r="N34" s="57" t="s">
        <v>667</v>
      </c>
      <c r="O34" t="str">
        <f>"'" &amp; Cycle_01!C42&amp;"'"</f>
        <v>'CONDHT[1]'</v>
      </c>
      <c r="P34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</v>
      </c>
      <c r="Q34">
        <f t="shared" si="0"/>
        <v>8</v>
      </c>
      <c r="R34" t="str">
        <f t="shared" si="3"/>
        <v>self.obj_qdata.CONDHT = [0.0] * (2+1)</v>
      </c>
    </row>
    <row r="35" spans="2:18" x14ac:dyDescent="0.25">
      <c r="B35" t="str">
        <f>"print ('"&amp;Cycle_01!C43&amp;" =',  Data."&amp;Cycle_01!C43&amp;")"</f>
        <v>print ('CONDVP[1] =',  Data.CONDVP[1])</v>
      </c>
      <c r="E35" t="s">
        <v>578</v>
      </c>
      <c r="F35">
        <f t="shared" si="2"/>
        <v>0</v>
      </c>
      <c r="G35">
        <f>Cycle_01!A43-F35</f>
        <v>0</v>
      </c>
      <c r="H35">
        <f>Cycle_01!A43</f>
        <v>0</v>
      </c>
      <c r="J35" s="55">
        <f>H35*3.6</f>
        <v>0</v>
      </c>
      <c r="K35">
        <v>35</v>
      </c>
      <c r="M35" s="58">
        <v>35</v>
      </c>
      <c r="N35" s="57" t="s">
        <v>668</v>
      </c>
      <c r="O35" t="str">
        <f>"'" &amp; Cycle_01!C43&amp;"'"</f>
        <v>'CONDVP[1]'</v>
      </c>
      <c r="P35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</v>
      </c>
      <c r="Q35">
        <f t="shared" si="0"/>
        <v>8</v>
      </c>
      <c r="R35" t="str">
        <f t="shared" si="3"/>
        <v>self.obj_qdata.CONDVP = [0.0] * (2+1)</v>
      </c>
    </row>
    <row r="36" spans="2:18" x14ac:dyDescent="0.25">
      <c r="B36" t="str">
        <f>"print ('"&amp;Cycle_01!C44&amp;" =',  Data."&amp;Cycle_01!C44&amp;")"</f>
        <v>print ('ISPECI[1] =',  Data.ISPECI[1])</v>
      </c>
      <c r="E36" t="s">
        <v>579</v>
      </c>
      <c r="F36">
        <f t="shared" si="2"/>
        <v>1</v>
      </c>
      <c r="G36">
        <f>Cycle_01!A44-F36</f>
        <v>0</v>
      </c>
      <c r="H36">
        <f>Cycle_01!A44</f>
        <v>1</v>
      </c>
      <c r="K36">
        <v>36</v>
      </c>
      <c r="M36" s="58">
        <v>36</v>
      </c>
      <c r="N36" t="s">
        <v>669</v>
      </c>
      <c r="O36" t="str">
        <f>"'" &amp; Cycle_01!C44&amp;"'"</f>
        <v>'ISPECI[1]'</v>
      </c>
      <c r="P36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</v>
      </c>
      <c r="Q36">
        <f t="shared" si="0"/>
        <v>8</v>
      </c>
      <c r="R36" t="str">
        <f t="shared" si="3"/>
        <v>self.obj_qdata.ISPECI = [0.0] * (2+1)</v>
      </c>
    </row>
    <row r="37" spans="2:18" x14ac:dyDescent="0.25">
      <c r="B37" t="str">
        <f>"print ('"&amp;Cycle_01!C45&amp;" =',  Data."&amp;Cycle_01!C45&amp;")"</f>
        <v>print ('IFRSHI[1] =',  Data.IFRSHI[1])</v>
      </c>
      <c r="E37" t="s">
        <v>580</v>
      </c>
      <c r="F37">
        <f t="shared" si="2"/>
        <v>1</v>
      </c>
      <c r="G37">
        <f>Cycle_01!A45-F37</f>
        <v>0</v>
      </c>
      <c r="H37">
        <f>Cycle_01!A45</f>
        <v>1</v>
      </c>
      <c r="K37">
        <v>37</v>
      </c>
      <c r="M37" s="58">
        <v>37</v>
      </c>
      <c r="N37" t="s">
        <v>670</v>
      </c>
      <c r="O37" t="str">
        <f>"'" &amp; Cycle_01!C45&amp;"'"</f>
        <v>'IFRSHI[1]'</v>
      </c>
      <c r="P37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</v>
      </c>
      <c r="Q37">
        <f t="shared" si="0"/>
        <v>8</v>
      </c>
      <c r="R37" t="str">
        <f t="shared" si="3"/>
        <v>self.obj_qdata.IFRSHI = [0.0] * (2+1)</v>
      </c>
    </row>
    <row r="38" spans="2:18" x14ac:dyDescent="0.25">
      <c r="B38" t="str">
        <f>"print ('"&amp;Cycle_01!C46&amp;" =',  Data."&amp;Cycle_01!C46&amp;")"</f>
        <v>print ('TS3[1] =',  Data.TS3[1])</v>
      </c>
      <c r="E38" t="s">
        <v>581</v>
      </c>
      <c r="F38">
        <f t="shared" si="2"/>
        <v>-11.334</v>
      </c>
      <c r="G38">
        <f>Cycle_01!A46-F38</f>
        <v>0</v>
      </c>
      <c r="H38">
        <f>Cycle_01!A46</f>
        <v>-11.334</v>
      </c>
      <c r="K38">
        <v>38</v>
      </c>
      <c r="M38" s="58">
        <v>38</v>
      </c>
      <c r="N38" t="s">
        <v>671</v>
      </c>
      <c r="O38" t="str">
        <f>"'" &amp; Cycle_01!C46&amp;"'"</f>
        <v>'TS3[1]'</v>
      </c>
      <c r="P38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</v>
      </c>
      <c r="Q38">
        <f t="shared" si="0"/>
        <v>5</v>
      </c>
      <c r="R38" t="str">
        <f t="shared" si="3"/>
        <v>self.obj_qdata.TS3 = [0.0] * (2+1)</v>
      </c>
    </row>
    <row r="39" spans="2:18" x14ac:dyDescent="0.25">
      <c r="B39" t="str">
        <f>"print ('"&amp;Cycle_01!C47&amp;" =',  Data."&amp;Cycle_01!C47&amp;")"</f>
        <v>print ('CFMEI[1] =',  Data.CFMEI[1])</v>
      </c>
      <c r="E39" t="s">
        <v>582</v>
      </c>
      <c r="F39">
        <f t="shared" si="2"/>
        <v>23.6</v>
      </c>
      <c r="G39">
        <f>Cycle_01!A47-F39</f>
        <v>0</v>
      </c>
      <c r="H39">
        <f>Cycle_01!A47</f>
        <v>23.6</v>
      </c>
      <c r="K39">
        <v>39</v>
      </c>
      <c r="M39" s="58">
        <v>39</v>
      </c>
      <c r="N39" t="s">
        <v>672</v>
      </c>
      <c r="O39" t="str">
        <f>"'" &amp; Cycle_01!C47&amp;"'"</f>
        <v>'CFMEI[1]'</v>
      </c>
      <c r="P39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</v>
      </c>
      <c r="Q39">
        <f t="shared" si="0"/>
        <v>7</v>
      </c>
      <c r="R39" t="str">
        <f t="shared" si="3"/>
        <v>self.obj_qdata.CFMEI = [0.0] * (2+1)</v>
      </c>
    </row>
    <row r="40" spans="2:18" x14ac:dyDescent="0.25">
      <c r="B40" t="str">
        <f>"print ('"&amp;Cycle_01!C48&amp;" =',  Data."&amp;Cycle_01!C48&amp;")"</f>
        <v>print ('FNPWRE[1] =',  Data.FNPWRE[1])</v>
      </c>
      <c r="E40" t="s">
        <v>583</v>
      </c>
      <c r="F40">
        <f t="shared" si="2"/>
        <v>9.4</v>
      </c>
      <c r="G40">
        <f>Cycle_01!A48-F40</f>
        <v>0</v>
      </c>
      <c r="H40">
        <f>Cycle_01!A48</f>
        <v>9.4</v>
      </c>
      <c r="K40">
        <v>40</v>
      </c>
      <c r="M40" s="58">
        <v>40</v>
      </c>
      <c r="N40" t="s">
        <v>673</v>
      </c>
      <c r="O40" t="str">
        <f>"'" &amp; Cycle_01!C48&amp;"'"</f>
        <v>'FNPWRE[1]'</v>
      </c>
      <c r="P40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</v>
      </c>
      <c r="Q40">
        <f t="shared" si="0"/>
        <v>8</v>
      </c>
      <c r="R40" t="str">
        <f t="shared" si="3"/>
        <v>self.obj_qdata.FNPWRE = [0.0] * (2+1)</v>
      </c>
    </row>
    <row r="41" spans="2:18" x14ac:dyDescent="0.25">
      <c r="B41" t="str">
        <f>"print ('"&amp;Cycle_01!C49&amp;" =',  Data."&amp;Cycle_01!C49&amp;")"</f>
        <v>print ('DPE[1] =',  Data.DPE[1])</v>
      </c>
      <c r="E41" t="s">
        <v>584</v>
      </c>
      <c r="F41">
        <f t="shared" si="2"/>
        <v>7.2</v>
      </c>
      <c r="G41">
        <f>Cycle_01!A49-F41</f>
        <v>0</v>
      </c>
      <c r="H41">
        <f>Cycle_01!A49</f>
        <v>7.2</v>
      </c>
      <c r="K41">
        <v>41</v>
      </c>
      <c r="M41" s="58">
        <v>41</v>
      </c>
      <c r="N41" t="s">
        <v>674</v>
      </c>
      <c r="O41" t="str">
        <f>"'" &amp; Cycle_01!C49&amp;"'"</f>
        <v>'DPE[1]'</v>
      </c>
      <c r="P41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</v>
      </c>
      <c r="Q41">
        <f t="shared" si="0"/>
        <v>5</v>
      </c>
      <c r="R41" t="str">
        <f t="shared" si="3"/>
        <v>self.obj_qdata.DPE = [0.0] * (2+1)</v>
      </c>
    </row>
    <row r="42" spans="2:18" x14ac:dyDescent="0.25">
      <c r="B42" t="str">
        <f>"print ('"&amp;Cycle_01!C50&amp;" =',  Data."&amp;Cycle_01!C50&amp;")"</f>
        <v>print ('UTPEI[1] =',  Data.UTPEI[1])</v>
      </c>
      <c r="E42" t="s">
        <v>585</v>
      </c>
      <c r="F42">
        <f t="shared" si="2"/>
        <v>13.787000000000001</v>
      </c>
      <c r="G42">
        <f>Cycle_01!A50-F42</f>
        <v>0</v>
      </c>
      <c r="H42">
        <f>Cycle_01!A50</f>
        <v>13.787000000000001</v>
      </c>
      <c r="K42">
        <v>42</v>
      </c>
      <c r="M42" s="58">
        <v>42</v>
      </c>
      <c r="N42" t="s">
        <v>675</v>
      </c>
      <c r="O42" t="str">
        <f>"'" &amp; Cycle_01!C50&amp;"'"</f>
        <v>'UTPEI[1]'</v>
      </c>
      <c r="P42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</v>
      </c>
      <c r="Q42">
        <f t="shared" si="0"/>
        <v>7</v>
      </c>
      <c r="R42" t="str">
        <f t="shared" si="3"/>
        <v>self.obj_qdata.UTPEI = [0.0] * (2+1)</v>
      </c>
    </row>
    <row r="43" spans="2:18" x14ac:dyDescent="0.25">
      <c r="B43" t="str">
        <f>"print ('"&amp;Cycle_01!C51&amp;" =',  Data."&amp;Cycle_01!C51&amp;")"</f>
        <v>print ('USUPEI[1] =',  Data.USUPEI[1])</v>
      </c>
      <c r="E43" t="s">
        <v>586</v>
      </c>
      <c r="F43">
        <f t="shared" si="2"/>
        <v>5.633</v>
      </c>
      <c r="G43">
        <f>Cycle_01!A51-F43</f>
        <v>0</v>
      </c>
      <c r="H43">
        <f>Cycle_01!A51</f>
        <v>5.633</v>
      </c>
      <c r="K43">
        <v>43</v>
      </c>
      <c r="M43" s="58">
        <v>43</v>
      </c>
      <c r="N43" t="s">
        <v>676</v>
      </c>
      <c r="O43" t="str">
        <f>"'" &amp; Cycle_01!C51&amp;"'"</f>
        <v>'USUPEI[1]'</v>
      </c>
      <c r="P43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</v>
      </c>
      <c r="Q43">
        <f t="shared" si="0"/>
        <v>8</v>
      </c>
      <c r="R43" t="str">
        <f t="shared" si="3"/>
        <v>self.obj_qdata.USUPEI = [0.0] * (2+1)</v>
      </c>
    </row>
    <row r="44" spans="2:18" x14ac:dyDescent="0.25">
      <c r="B44" t="str">
        <f>"print ('"&amp;Cycle_01!C52&amp;" =',  Data."&amp;Cycle_01!C52&amp;")"</f>
        <v>print ('ATOTEI[1] =',  Data.ATOTEI[1])</v>
      </c>
      <c r="E44" t="s">
        <v>587</v>
      </c>
      <c r="F44">
        <f t="shared" si="2"/>
        <v>2.3380000000000001</v>
      </c>
      <c r="G44">
        <f>Cycle_01!A52-F44</f>
        <v>0</v>
      </c>
      <c r="H44">
        <f>Cycle_01!A52</f>
        <v>2.3380000000000001</v>
      </c>
      <c r="K44">
        <v>44</v>
      </c>
      <c r="M44" s="58">
        <v>44</v>
      </c>
      <c r="N44" t="s">
        <v>677</v>
      </c>
      <c r="O44" t="str">
        <f>"'" &amp; Cycle_01!C52&amp;"'"</f>
        <v>'ATOTEI[1]'</v>
      </c>
      <c r="P44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</v>
      </c>
      <c r="Q44">
        <f t="shared" si="0"/>
        <v>8</v>
      </c>
      <c r="R44" t="str">
        <f t="shared" si="3"/>
        <v>self.obj_qdata.ATOTEI = [0.0] * (2+1)</v>
      </c>
    </row>
    <row r="45" spans="2:18" x14ac:dyDescent="0.25">
      <c r="B45" t="str">
        <f>"print ('"&amp;Cycle_01!C53&amp;" =',  Data."&amp;Cycle_01!C53&amp;")"</f>
        <v>print ('DTSPEI[1] =',  Data.DTSPEI[1])</v>
      </c>
      <c r="E45" t="s">
        <v>588</v>
      </c>
      <c r="F45">
        <f t="shared" si="2"/>
        <v>3</v>
      </c>
      <c r="G45">
        <f>Cycle_01!A53-F45</f>
        <v>0</v>
      </c>
      <c r="H45">
        <f>Cycle_01!A53</f>
        <v>3</v>
      </c>
      <c r="K45">
        <v>45</v>
      </c>
      <c r="M45" s="58">
        <v>45</v>
      </c>
      <c r="N45" t="s">
        <v>678</v>
      </c>
      <c r="O45" t="str">
        <f>"'" &amp; Cycle_01!C53&amp;"'"</f>
        <v>'DTSPEI[1]'</v>
      </c>
      <c r="P45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</v>
      </c>
      <c r="Q45">
        <f t="shared" si="0"/>
        <v>8</v>
      </c>
      <c r="R45" t="str">
        <f t="shared" si="3"/>
        <v>self.obj_qdata.DTSPEI = [0.0] * (2+1)</v>
      </c>
    </row>
    <row r="46" spans="2:18" x14ac:dyDescent="0.25">
      <c r="B46" t="str">
        <f>"print ('"&amp;Cycle_01!C54&amp;" =',  Data."&amp;Cycle_01!C54&amp;")"</f>
        <v>print ('MREFI[1] =',  Data.MREFI[1])</v>
      </c>
      <c r="E46" t="s">
        <v>589</v>
      </c>
      <c r="F46">
        <f t="shared" si="2"/>
        <v>5.8</v>
      </c>
      <c r="G46">
        <f>Cycle_01!A54-F46</f>
        <v>0</v>
      </c>
      <c r="H46">
        <f>Cycle_01!A54</f>
        <v>5.8</v>
      </c>
      <c r="K46">
        <v>46</v>
      </c>
      <c r="L46" s="55"/>
      <c r="M46" s="58">
        <v>46</v>
      </c>
      <c r="N46" t="s">
        <v>682</v>
      </c>
      <c r="O46" t="str">
        <f>"'" &amp; Cycle_01!C54&amp;"'"</f>
        <v>'MREFI[1]'</v>
      </c>
      <c r="P46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</v>
      </c>
      <c r="Q46">
        <f t="shared" si="0"/>
        <v>7</v>
      </c>
      <c r="R46" t="str">
        <f t="shared" si="3"/>
        <v>self.obj_qdata.MREFI = [0.0] * (2+1)</v>
      </c>
    </row>
    <row r="47" spans="2:18" x14ac:dyDescent="0.25">
      <c r="B47" t="str">
        <f>"print ('"&amp;Cycle_01!C55&amp;" =',  Data."&amp;Cycle_01!C55&amp;")"</f>
        <v>print ('SPEEDI[1] =',  Data.SPEEDI[1])</v>
      </c>
      <c r="E47" t="s">
        <v>590</v>
      </c>
      <c r="F47">
        <f t="shared" si="2"/>
        <v>3450</v>
      </c>
      <c r="G47">
        <f>Cycle_01!A55-F47</f>
        <v>0</v>
      </c>
      <c r="H47">
        <f>Cycle_01!A55</f>
        <v>3450</v>
      </c>
      <c r="K47">
        <v>47</v>
      </c>
      <c r="L47" s="55"/>
      <c r="M47" s="58">
        <v>47</v>
      </c>
      <c r="N47" t="s">
        <v>683</v>
      </c>
      <c r="O47" t="str">
        <f>"'" &amp; Cycle_01!C55&amp;"'"</f>
        <v>'SPEEDI[1]'</v>
      </c>
      <c r="P47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</v>
      </c>
      <c r="Q47">
        <f t="shared" si="0"/>
        <v>8</v>
      </c>
      <c r="R47" t="str">
        <f t="shared" si="3"/>
        <v>self.obj_qdata.SPEEDI = [0.0] * (2+1)</v>
      </c>
    </row>
    <row r="48" spans="2:18" x14ac:dyDescent="0.25">
      <c r="B48" t="str">
        <f>"print ('"&amp;Cycle_01!C56&amp;" =',  Data."&amp;Cycle_01!C56&amp;")"</f>
        <v>print ('TSPECI[1] =',  Data.TSPECI[1])</v>
      </c>
      <c r="E48" t="s">
        <v>591</v>
      </c>
      <c r="F48">
        <f t="shared" si="2"/>
        <v>-1</v>
      </c>
      <c r="G48">
        <f>Cycle_01!A56-F48</f>
        <v>0</v>
      </c>
      <c r="H48">
        <f>Cycle_01!A56</f>
        <v>-1</v>
      </c>
      <c r="K48">
        <v>48</v>
      </c>
      <c r="L48" s="55"/>
      <c r="M48" s="58">
        <v>48</v>
      </c>
      <c r="N48" t="s">
        <v>684</v>
      </c>
      <c r="O48" t="str">
        <f>"'" &amp; Cycle_01!C56&amp;"'"</f>
        <v>'TSPECI[1]'</v>
      </c>
      <c r="P48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</v>
      </c>
      <c r="Q48">
        <f t="shared" si="0"/>
        <v>8</v>
      </c>
      <c r="R48" t="str">
        <f t="shared" si="3"/>
        <v>self.obj_qdata.TSPECI = [0.0] * (2+1)</v>
      </c>
    </row>
    <row r="49" spans="2:18" x14ac:dyDescent="0.25">
      <c r="B49" t="str">
        <f>"print ('"&amp;Cycle_01!C57&amp;" =',  Data."&amp;Cycle_01!C57&amp;")"</f>
        <v>print ('DISPLC[1] =',  Data.DISPLC[1])</v>
      </c>
      <c r="E49" t="s">
        <v>592</v>
      </c>
      <c r="F49">
        <f t="shared" si="2"/>
        <v>6.57</v>
      </c>
      <c r="G49">
        <f>Cycle_01!A57-F49</f>
        <v>0</v>
      </c>
      <c r="H49">
        <f>Cycle_01!A57</f>
        <v>6.57</v>
      </c>
      <c r="K49">
        <v>49</v>
      </c>
      <c r="L49" s="55"/>
      <c r="M49" s="58">
        <v>49</v>
      </c>
      <c r="N49" t="s">
        <v>685</v>
      </c>
      <c r="O49" t="str">
        <f>"'" &amp; Cycle_01!C57&amp;"'"</f>
        <v>'DISPLC[1]'</v>
      </c>
      <c r="P49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</v>
      </c>
      <c r="Q49">
        <f t="shared" si="0"/>
        <v>8</v>
      </c>
      <c r="R49" t="str">
        <f t="shared" si="3"/>
        <v>self.obj_qdata.DISPLC = [0.0] * (2+1)</v>
      </c>
    </row>
    <row r="50" spans="2:18" x14ac:dyDescent="0.25">
      <c r="B50" t="str">
        <f>"print ('"&amp;Cycle_01!C58&amp;" =',  Data."&amp;Cycle_01!C58&amp;")"</f>
        <v>print ('SIZEN[1] =',  Data.SIZEN[1])</v>
      </c>
      <c r="E50" t="s">
        <v>593</v>
      </c>
      <c r="F50">
        <f t="shared" si="2"/>
        <v>218</v>
      </c>
      <c r="G50">
        <f>Cycle_01!A58-F50</f>
        <v>0</v>
      </c>
      <c r="H50">
        <f>Cycle_01!A58</f>
        <v>218</v>
      </c>
      <c r="K50">
        <v>50</v>
      </c>
      <c r="L50" s="55"/>
      <c r="M50" s="58">
        <v>50</v>
      </c>
      <c r="N50" t="s">
        <v>686</v>
      </c>
      <c r="O50" t="str">
        <f>"'" &amp; Cycle_01!C58&amp;"'"</f>
        <v>'SIZEN[1]'</v>
      </c>
      <c r="P50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</v>
      </c>
      <c r="Q50">
        <f t="shared" si="0"/>
        <v>7</v>
      </c>
      <c r="R50" t="str">
        <f t="shared" si="3"/>
        <v>self.obj_qdata.SIZEN = [0.0] * (2+1)</v>
      </c>
    </row>
    <row r="51" spans="2:18" x14ac:dyDescent="0.25">
      <c r="B51" t="str">
        <f>"print ('"&amp;Cycle_01!C59&amp;" =',  Data."&amp;Cycle_01!C59&amp;")"</f>
        <v>print ('SPDNOM[1] =',  Data.SPDNOM[1])</v>
      </c>
      <c r="E51" t="s">
        <v>594</v>
      </c>
      <c r="F51">
        <f t="shared" si="2"/>
        <v>-1</v>
      </c>
      <c r="G51">
        <f>Cycle_01!A59-F51</f>
        <v>3451</v>
      </c>
      <c r="H51">
        <f>Cycle_01!A59</f>
        <v>3450</v>
      </c>
      <c r="K51">
        <v>51</v>
      </c>
      <c r="L51" s="55"/>
      <c r="M51" s="58">
        <v>51</v>
      </c>
      <c r="N51" t="s">
        <v>687</v>
      </c>
      <c r="O51" t="str">
        <f>"'" &amp; Cycle_01!C59&amp;"'"</f>
        <v>'SPDNOM[1]'</v>
      </c>
      <c r="P51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</v>
      </c>
      <c r="Q51">
        <f t="shared" si="0"/>
        <v>8</v>
      </c>
      <c r="R51" t="str">
        <f t="shared" si="3"/>
        <v>self.obj_qdata.SPDNOM = [0.0] * (2+1)</v>
      </c>
    </row>
    <row r="52" spans="2:18" x14ac:dyDescent="0.25">
      <c r="B52" t="str">
        <f>"print ('"&amp;Cycle_01!C60&amp;" =',  Data."&amp;Cycle_01!C60&amp;")"</f>
        <v>print ('EERN[1] =',  Data.EERN[1])</v>
      </c>
      <c r="E52" t="s">
        <v>595</v>
      </c>
      <c r="F52">
        <f t="shared" si="2"/>
        <v>5.28</v>
      </c>
      <c r="G52">
        <f>Cycle_01!A60-F52</f>
        <v>0</v>
      </c>
      <c r="H52">
        <f>Cycle_01!A60</f>
        <v>5.28</v>
      </c>
      <c r="K52">
        <v>52</v>
      </c>
      <c r="L52" s="55"/>
      <c r="M52" s="58">
        <v>52</v>
      </c>
      <c r="N52" t="s">
        <v>688</v>
      </c>
      <c r="O52" t="str">
        <f>"'" &amp; Cycle_01!C60&amp;"'"</f>
        <v>'EERN[1]'</v>
      </c>
      <c r="P52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</v>
      </c>
      <c r="Q52">
        <f t="shared" si="0"/>
        <v>6</v>
      </c>
      <c r="R52" t="str">
        <f t="shared" si="3"/>
        <v>self.obj_qdata.EERN = [0.0] * (2+1)</v>
      </c>
    </row>
    <row r="53" spans="2:18" x14ac:dyDescent="0.25">
      <c r="B53" t="str">
        <f>"print ('"&amp;Cycle_01!C61&amp;" =',  Data."&amp;Cycle_01!C61&amp;")"</f>
        <v>print ('ICOOLN[1] =',  Data.ICOOLN[1])</v>
      </c>
      <c r="E53" t="s">
        <v>596</v>
      </c>
      <c r="F53">
        <f t="shared" si="2"/>
        <v>1</v>
      </c>
      <c r="G53">
        <f>Cycle_01!A61-F53</f>
        <v>0</v>
      </c>
      <c r="H53">
        <f>Cycle_01!A61</f>
        <v>1</v>
      </c>
      <c r="K53">
        <v>53</v>
      </c>
      <c r="L53" s="55"/>
      <c r="M53" s="58">
        <v>53</v>
      </c>
      <c r="N53" t="s">
        <v>689</v>
      </c>
      <c r="O53" t="str">
        <f>"'" &amp; Cycle_01!C61&amp;"'"</f>
        <v>'ICOOLN[1]'</v>
      </c>
      <c r="P53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</v>
      </c>
      <c r="Q53">
        <f t="shared" si="0"/>
        <v>8</v>
      </c>
      <c r="R53" t="str">
        <f t="shared" si="3"/>
        <v>self.obj_qdata.ICOOLN = [0.0] * (2+1)</v>
      </c>
    </row>
    <row r="54" spans="2:18" x14ac:dyDescent="0.25">
      <c r="B54" t="str">
        <f>"print ('"&amp;Cycle_01!C62&amp;" =',  Data."&amp;Cycle_01!C62&amp;")"</f>
        <v>print ('CEI[1] =',  Data.CEI[1])</v>
      </c>
      <c r="E54" t="s">
        <v>597</v>
      </c>
      <c r="F54">
        <f t="shared" si="2"/>
        <v>0</v>
      </c>
      <c r="G54">
        <f>Cycle_01!A62-F54</f>
        <v>0</v>
      </c>
      <c r="H54">
        <f>Cycle_01!A62</f>
        <v>0</v>
      </c>
      <c r="K54">
        <v>54</v>
      </c>
      <c r="L54" s="55"/>
      <c r="M54" s="58">
        <v>54</v>
      </c>
      <c r="N54" s="55" t="s">
        <v>597</v>
      </c>
      <c r="O54" t="str">
        <f>"'" &amp; Cycle_01!C62&amp;"'"</f>
        <v>'CEI[1]'</v>
      </c>
      <c r="P54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</v>
      </c>
      <c r="Q54">
        <f t="shared" si="0"/>
        <v>5</v>
      </c>
      <c r="R54" t="str">
        <f t="shared" si="3"/>
        <v>self.obj_qdata.CEI = [0.0] * (2+1)</v>
      </c>
    </row>
    <row r="55" spans="2:18" x14ac:dyDescent="0.25">
      <c r="B55" t="str">
        <f>"print ('"&amp;Cycle_01!C63&amp;" =',  Data."&amp;Cycle_01!C63&amp;")"</f>
        <v>print ('SEFFI[1] =',  Data.SEFFI[1])</v>
      </c>
      <c r="E55" t="s">
        <v>598</v>
      </c>
      <c r="F55">
        <f t="shared" si="2"/>
        <v>0</v>
      </c>
      <c r="G55">
        <f>Cycle_01!A63-F55</f>
        <v>90</v>
      </c>
      <c r="H55">
        <f>Cycle_01!A63</f>
        <v>90</v>
      </c>
      <c r="K55">
        <v>55</v>
      </c>
      <c r="L55" s="55"/>
      <c r="M55" s="58">
        <v>55</v>
      </c>
      <c r="N55" s="55" t="s">
        <v>598</v>
      </c>
      <c r="O55" t="str">
        <f>"'" &amp; Cycle_01!C63&amp;"'"</f>
        <v>'SEFFI[1]'</v>
      </c>
      <c r="P55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</v>
      </c>
      <c r="Q55">
        <f t="shared" si="0"/>
        <v>7</v>
      </c>
      <c r="R55" t="str">
        <f t="shared" si="3"/>
        <v>self.obj_qdata.SEFFI = [0.0] * (2+1)</v>
      </c>
    </row>
    <row r="56" spans="2:18" x14ac:dyDescent="0.25">
      <c r="B56" t="str">
        <f>"print ('"&amp;Cycle_01!C64&amp;" =',  Data."&amp;Cycle_01!C64&amp;")"</f>
        <v>print ('MEFF[1] =',  Data.MEFF[1])</v>
      </c>
      <c r="E56" t="s">
        <v>599</v>
      </c>
      <c r="F56">
        <f t="shared" si="2"/>
        <v>0</v>
      </c>
      <c r="G56">
        <f>Cycle_01!A64-F56</f>
        <v>0</v>
      </c>
      <c r="H56">
        <f>Cycle_01!A64</f>
        <v>0</v>
      </c>
      <c r="K56">
        <v>56</v>
      </c>
      <c r="L56" s="55"/>
      <c r="M56" s="58">
        <v>56</v>
      </c>
      <c r="N56" s="55" t="s">
        <v>599</v>
      </c>
      <c r="O56" t="str">
        <f>"'" &amp; Cycle_01!C64&amp;"'"</f>
        <v>'MEFF[1]'</v>
      </c>
      <c r="P56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</v>
      </c>
      <c r="Q56">
        <f t="shared" si="0"/>
        <v>6</v>
      </c>
      <c r="R56" t="str">
        <f t="shared" si="3"/>
        <v>self.obj_qdata.MEFF = [0.0] * (2+1)</v>
      </c>
    </row>
    <row r="57" spans="2:18" x14ac:dyDescent="0.25">
      <c r="B57" s="55" t="str">
        <f>"print ('"&amp;Cycle_01!C65&amp;" =',  Data."&amp;Cycle_01!C65&amp;")"</f>
        <v>print ('ELOSS[1] =',  Data.ELOSS[1])</v>
      </c>
      <c r="C57" s="55"/>
      <c r="D57" s="55"/>
      <c r="E57" s="55" t="s">
        <v>679</v>
      </c>
      <c r="F57" s="55">
        <f t="shared" si="2"/>
        <v>0</v>
      </c>
      <c r="G57" s="55">
        <f>Cycle_01!A65-F57</f>
        <v>90</v>
      </c>
      <c r="H57" s="55">
        <f>Cycle_01!A65</f>
        <v>90</v>
      </c>
      <c r="K57">
        <v>57</v>
      </c>
      <c r="L57" s="55"/>
      <c r="M57" s="58">
        <v>57</v>
      </c>
      <c r="N57" s="55" t="s">
        <v>679</v>
      </c>
      <c r="O57" t="str">
        <f>"'" &amp; Cycle_01!C65&amp;"'"</f>
        <v>'ELOSS[1]'</v>
      </c>
      <c r="P57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</v>
      </c>
      <c r="Q57">
        <f t="shared" si="0"/>
        <v>7</v>
      </c>
      <c r="R57" t="str">
        <f t="shared" si="3"/>
        <v>self.obj_qdata.ELOSS = [0.0] * (2+1)</v>
      </c>
    </row>
    <row r="58" spans="2:18" x14ac:dyDescent="0.25">
      <c r="B58" t="str">
        <f>"print ('"&amp;Cycle_01!C66&amp;" =',  Data."&amp;Cycle_01!C66&amp;")"</f>
        <v>print ('QCAN[1] =',  Data.QCAN[1])</v>
      </c>
      <c r="E58" t="s">
        <v>600</v>
      </c>
      <c r="F58">
        <f t="shared" si="2"/>
        <v>0</v>
      </c>
      <c r="G58">
        <f>Cycle_01!A66-F58</f>
        <v>0</v>
      </c>
      <c r="H58">
        <f>Cycle_01!A66</f>
        <v>0</v>
      </c>
      <c r="K58">
        <v>58</v>
      </c>
      <c r="L58" s="55"/>
      <c r="M58" s="58">
        <v>58</v>
      </c>
      <c r="N58" s="55" t="s">
        <v>600</v>
      </c>
      <c r="O58" t="str">
        <f>"'" &amp; Cycle_01!C66&amp;"'"</f>
        <v>'QCAN[1]'</v>
      </c>
      <c r="P58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</v>
      </c>
      <c r="Q58">
        <f t="shared" si="0"/>
        <v>6</v>
      </c>
      <c r="R58" t="str">
        <f t="shared" si="3"/>
        <v>self.obj_qdata.QCAN = [0.0] * (2+1)</v>
      </c>
    </row>
    <row r="59" spans="2:18" x14ac:dyDescent="0.25">
      <c r="B59" t="str">
        <f>"print ('"&amp;Cycle_01!C67&amp;" =',  Data."&amp;Cycle_01!C67&amp;")"</f>
        <v>print ('QHILO[1] =',  Data.QHILO[1])</v>
      </c>
      <c r="E59" t="s">
        <v>601</v>
      </c>
      <c r="F59">
        <f t="shared" si="2"/>
        <v>0</v>
      </c>
      <c r="G59">
        <f>Cycle_01!A67-F59</f>
        <v>0</v>
      </c>
      <c r="H59">
        <f>Cycle_01!A67</f>
        <v>0</v>
      </c>
      <c r="K59">
        <v>59</v>
      </c>
      <c r="L59" s="55"/>
      <c r="M59" s="58">
        <v>59</v>
      </c>
      <c r="N59" s="55" t="s">
        <v>601</v>
      </c>
      <c r="O59" t="str">
        <f>"'" &amp; Cycle_01!C67&amp;"'"</f>
        <v>'QHILO[1]'</v>
      </c>
      <c r="P59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</v>
      </c>
      <c r="Q59">
        <f t="shared" si="0"/>
        <v>7</v>
      </c>
      <c r="R59" t="str">
        <f t="shared" si="3"/>
        <v>self.obj_qdata.QHILO = [0.0] * (2+1)</v>
      </c>
    </row>
    <row r="60" spans="2:18" x14ac:dyDescent="0.25">
      <c r="B60" t="str">
        <f>"print ('"&amp;Cycle_01!C68&amp;" =',  Data."&amp;Cycle_01!C68&amp;")"</f>
        <v>print ('SUPIHX[1] =',  Data.SUPIHX[1])</v>
      </c>
      <c r="E60" t="s">
        <v>602</v>
      </c>
      <c r="F60">
        <f t="shared" si="2"/>
        <v>0</v>
      </c>
      <c r="G60">
        <f>Cycle_01!A68-F60</f>
        <v>0</v>
      </c>
      <c r="H60">
        <f>Cycle_01!A68</f>
        <v>0</v>
      </c>
      <c r="K60">
        <v>60</v>
      </c>
      <c r="M60" s="58">
        <v>60</v>
      </c>
      <c r="N60" t="s">
        <v>690</v>
      </c>
      <c r="O60" t="str">
        <f>"'" &amp; Cycle_01!C68&amp;"'"</f>
        <v>'SUPIHX[1]'</v>
      </c>
      <c r="P60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</v>
      </c>
      <c r="Q60">
        <f t="shared" si="0"/>
        <v>8</v>
      </c>
      <c r="R60" t="str">
        <f t="shared" si="3"/>
        <v>self.obj_qdata.SUPIHX = [0.0] * (2+1)</v>
      </c>
    </row>
    <row r="61" spans="2:18" x14ac:dyDescent="0.25">
      <c r="B61" t="str">
        <f>"print ('"&amp;Cycle_01!C69&amp;" =',  Data."&amp;Cycle_01!C69&amp;")"</f>
        <v>print ('ETHX[1] =',  Data.ETHX[1])</v>
      </c>
      <c r="E61" t="s">
        <v>603</v>
      </c>
      <c r="F61">
        <f t="shared" si="2"/>
        <v>0.8</v>
      </c>
      <c r="G61">
        <f>Cycle_01!A69-F61</f>
        <v>0</v>
      </c>
      <c r="H61">
        <f>Cycle_01!A69</f>
        <v>0.8</v>
      </c>
      <c r="K61">
        <v>61</v>
      </c>
      <c r="M61" s="58">
        <v>61</v>
      </c>
      <c r="N61" t="s">
        <v>691</v>
      </c>
      <c r="O61" t="str">
        <f>"'" &amp; Cycle_01!C69&amp;"'"</f>
        <v>'ETHX[1]'</v>
      </c>
      <c r="P61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</v>
      </c>
      <c r="Q61">
        <f t="shared" si="0"/>
        <v>6</v>
      </c>
      <c r="R61" t="str">
        <f t="shared" si="3"/>
        <v>self.obj_qdata.ETHX = [0.0] * (2+1)</v>
      </c>
    </row>
    <row r="62" spans="2:18" x14ac:dyDescent="0.25">
      <c r="B62" t="str">
        <f>"print ('"&amp;Cycle_01!C70&amp;" =',  Data."&amp;Cycle_01!C70&amp;")"</f>
        <v>print ('UA_FF =',  Data.UA_FF)</v>
      </c>
      <c r="E62" t="s">
        <v>604</v>
      </c>
      <c r="F62">
        <f t="shared" si="2"/>
        <v>0</v>
      </c>
      <c r="G62">
        <f>Cycle_01!A70-F62</f>
        <v>0</v>
      </c>
      <c r="H62">
        <f>Cycle_01!A70</f>
        <v>0</v>
      </c>
      <c r="K62">
        <v>62</v>
      </c>
      <c r="M62" s="58">
        <v>62</v>
      </c>
      <c r="N62" s="57" t="s">
        <v>692</v>
      </c>
      <c r="O62" t="str">
        <f>"'" &amp; Cycle_01!C70&amp;"'"</f>
        <v>'UA_FF'</v>
      </c>
      <c r="P62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</v>
      </c>
      <c r="Q62" t="e">
        <f t="shared" si="0"/>
        <v>#VALUE!</v>
      </c>
    </row>
    <row r="63" spans="2:18" x14ac:dyDescent="0.25">
      <c r="B63" t="str">
        <f>"print ('"&amp;Cycle_01!C71&amp;" =',  Data."&amp;Cycle_01!C71&amp;")"</f>
        <v>print ('UA_FZ =',  Data.UA_FZ)</v>
      </c>
      <c r="E63" t="s">
        <v>605</v>
      </c>
      <c r="F63">
        <f t="shared" si="2"/>
        <v>0</v>
      </c>
      <c r="G63">
        <f>Cycle_01!A71-F63</f>
        <v>0</v>
      </c>
      <c r="H63">
        <f>Cycle_01!A71</f>
        <v>0</v>
      </c>
      <c r="K63">
        <v>63</v>
      </c>
      <c r="M63" s="58">
        <v>63</v>
      </c>
      <c r="N63" s="57" t="s">
        <v>693</v>
      </c>
      <c r="O63" t="str">
        <f>"'" &amp; Cycle_01!C71&amp;"'"</f>
        <v>'UA_FZ'</v>
      </c>
      <c r="P63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</v>
      </c>
      <c r="Q63" t="e">
        <f t="shared" si="0"/>
        <v>#VALUE!</v>
      </c>
    </row>
    <row r="64" spans="2:18" x14ac:dyDescent="0.25">
      <c r="B64" t="str">
        <f>"print ('"&amp;Cycle_01!C72&amp;" =',  Data."&amp;Cycle_01!C72&amp;")"</f>
        <v>print ('UA_ML =',  Data.UA_ML)</v>
      </c>
      <c r="E64" t="s">
        <v>606</v>
      </c>
      <c r="F64">
        <f t="shared" si="2"/>
        <v>0</v>
      </c>
      <c r="G64">
        <f>Cycle_01!A72-F64</f>
        <v>0</v>
      </c>
      <c r="H64">
        <f>Cycle_01!A72</f>
        <v>0</v>
      </c>
      <c r="K64">
        <v>64</v>
      </c>
      <c r="M64" s="58">
        <v>64</v>
      </c>
      <c r="N64" s="57" t="s">
        <v>694</v>
      </c>
      <c r="O64" t="str">
        <f>"'" &amp; Cycle_01!C72&amp;"'"</f>
        <v>'UA_ML'</v>
      </c>
      <c r="P64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</v>
      </c>
      <c r="Q64" t="e">
        <f t="shared" si="0"/>
        <v>#VALUE!</v>
      </c>
    </row>
    <row r="65" spans="2:17" x14ac:dyDescent="0.25">
      <c r="B65" t="str">
        <f>"print ('"&amp;Cycle_01!C73&amp;" =',  Data."&amp;Cycle_01!C73&amp;")"</f>
        <v>print ('UA_FF_CND =',  Data.UA_FF_CND)</v>
      </c>
      <c r="E65" t="s">
        <v>607</v>
      </c>
      <c r="F65">
        <f t="shared" si="2"/>
        <v>0</v>
      </c>
      <c r="G65">
        <f>Cycle_01!A73-F65</f>
        <v>0</v>
      </c>
      <c r="H65">
        <f>Cycle_01!A73</f>
        <v>0</v>
      </c>
      <c r="K65">
        <v>65</v>
      </c>
      <c r="M65" s="58">
        <v>65</v>
      </c>
      <c r="N65" s="57" t="s">
        <v>695</v>
      </c>
      <c r="O65" t="str">
        <f>"'" &amp; Cycle_01!C73&amp;"'"</f>
        <v>'UA_FF_CND'</v>
      </c>
      <c r="P65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</v>
      </c>
      <c r="Q65" t="e">
        <f t="shared" si="0"/>
        <v>#VALUE!</v>
      </c>
    </row>
    <row r="66" spans="2:17" x14ac:dyDescent="0.25">
      <c r="B66" t="str">
        <f>"print ('"&amp;Cycle_01!C74&amp;" =',  Data."&amp;Cycle_01!C74&amp;")"</f>
        <v>print ('UA_FZ_CND =',  Data.UA_FZ_CND)</v>
      </c>
      <c r="E66" t="s">
        <v>608</v>
      </c>
      <c r="F66">
        <f t="shared" si="2"/>
        <v>0</v>
      </c>
      <c r="G66">
        <f>Cycle_01!A74-F66</f>
        <v>0</v>
      </c>
      <c r="H66">
        <f>Cycle_01!A74</f>
        <v>0</v>
      </c>
      <c r="K66">
        <v>66</v>
      </c>
      <c r="M66" s="58">
        <v>66</v>
      </c>
      <c r="N66" s="57" t="s">
        <v>696</v>
      </c>
      <c r="O66" t="str">
        <f>"'" &amp; Cycle_01!C74&amp;"'"</f>
        <v>'UA_FZ_CND'</v>
      </c>
      <c r="P66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</v>
      </c>
      <c r="Q66" t="e">
        <f t="shared" si="0"/>
        <v>#VALUE!</v>
      </c>
    </row>
    <row r="67" spans="2:17" x14ac:dyDescent="0.25">
      <c r="B67" t="str">
        <f>"print ('"&amp;Cycle_01!C75&amp;" =',  Data."&amp;Cycle_01!C75&amp;")"</f>
        <v>print ('UA_FF_HXS =',  Data.UA_FF_HXS)</v>
      </c>
      <c r="E67" t="s">
        <v>609</v>
      </c>
      <c r="F67">
        <f t="shared" si="2"/>
        <v>0</v>
      </c>
      <c r="G67">
        <f>Cycle_01!A75-F67</f>
        <v>0</v>
      </c>
      <c r="H67">
        <f>Cycle_01!A75</f>
        <v>0</v>
      </c>
      <c r="K67">
        <v>67</v>
      </c>
      <c r="M67" s="58">
        <v>67</v>
      </c>
      <c r="N67" s="57" t="s">
        <v>697</v>
      </c>
      <c r="O67" t="str">
        <f>"'" &amp; Cycle_01!C75&amp;"'"</f>
        <v>'UA_FF_HXS'</v>
      </c>
      <c r="P67" t="str">
        <f t="shared" si="1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</v>
      </c>
      <c r="Q67" t="e">
        <f t="shared" ref="Q67:Q99" si="4">FIND("[",O67)</f>
        <v>#VALUE!</v>
      </c>
    </row>
    <row r="68" spans="2:17" x14ac:dyDescent="0.25">
      <c r="B68" t="str">
        <f>"print ('"&amp;Cycle_01!C76&amp;" =',  Data."&amp;Cycle_01!C76&amp;")"</f>
        <v>print ('UA_FZ_HXS =',  Data.UA_FZ_HXS)</v>
      </c>
      <c r="E68" t="s">
        <v>610</v>
      </c>
      <c r="F68">
        <f t="shared" si="2"/>
        <v>0</v>
      </c>
      <c r="G68">
        <f>Cycle_01!A76-F68</f>
        <v>0</v>
      </c>
      <c r="H68">
        <f>Cycle_01!A76</f>
        <v>0</v>
      </c>
      <c r="K68">
        <v>68</v>
      </c>
      <c r="M68" s="58">
        <v>68</v>
      </c>
      <c r="N68" s="57" t="s">
        <v>698</v>
      </c>
      <c r="O68" t="str">
        <f>"'" &amp; Cycle_01!C76&amp;"'"</f>
        <v>'UA_FZ_HXS'</v>
      </c>
      <c r="P68" t="str">
        <f t="shared" ref="P68:P99" si="5">P67 &amp; "," &amp;O68</f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</v>
      </c>
      <c r="Q68" t="e">
        <f t="shared" si="4"/>
        <v>#VALUE!</v>
      </c>
    </row>
    <row r="69" spans="2:17" x14ac:dyDescent="0.25">
      <c r="B69" t="str">
        <f>"print ('"&amp;Cycle_01!C77&amp;" =',  Data."&amp;Cycle_01!C77&amp;")"</f>
        <v>print ('FRACT_FF =',  Data.FRACT_FF)</v>
      </c>
      <c r="E69" t="s">
        <v>611</v>
      </c>
      <c r="F69">
        <f t="shared" si="2"/>
        <v>0</v>
      </c>
      <c r="G69">
        <f>Cycle_01!A77-F69</f>
        <v>0</v>
      </c>
      <c r="H69">
        <f>Cycle_01!A77</f>
        <v>0</v>
      </c>
      <c r="K69">
        <v>69</v>
      </c>
      <c r="M69" s="58">
        <v>69</v>
      </c>
      <c r="N69" t="s">
        <v>699</v>
      </c>
      <c r="O69" t="str">
        <f>"'" &amp; Cycle_01!C77&amp;"'"</f>
        <v>'FRACT_FF'</v>
      </c>
      <c r="P69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</v>
      </c>
      <c r="Q69" t="e">
        <f t="shared" si="4"/>
        <v>#VALUE!</v>
      </c>
    </row>
    <row r="70" spans="2:17" x14ac:dyDescent="0.25">
      <c r="B70" t="str">
        <f>"print ('"&amp;Cycle_01!C78&amp;" =',  Data."&amp;Cycle_01!C78&amp;")"</f>
        <v>print ('FRACT_FZ =',  Data.FRACT_FZ)</v>
      </c>
      <c r="E70" t="s">
        <v>612</v>
      </c>
      <c r="F70">
        <f t="shared" ref="F70:F99" si="6">MID(E70,FIND("=",E70)+1,100)+0</f>
        <v>0</v>
      </c>
      <c r="G70">
        <f>Cycle_01!A78-F70</f>
        <v>0</v>
      </c>
      <c r="H70">
        <f>Cycle_01!A78</f>
        <v>0</v>
      </c>
      <c r="K70">
        <v>70</v>
      </c>
      <c r="M70" s="58">
        <v>70</v>
      </c>
      <c r="N70" t="s">
        <v>700</v>
      </c>
      <c r="O70" t="str">
        <f>"'" &amp; Cycle_01!C78&amp;"'"</f>
        <v>'FRACT_FZ'</v>
      </c>
      <c r="P70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</v>
      </c>
      <c r="Q70" t="e">
        <f t="shared" si="4"/>
        <v>#VALUE!</v>
      </c>
    </row>
    <row r="71" spans="2:17" x14ac:dyDescent="0.25">
      <c r="B71" t="str">
        <f>"print ('"&amp;Cycle_01!C79&amp;" =',  Data."&amp;Cycle_01!C79&amp;")"</f>
        <v>print ('IWALL_FF =',  Data.IWALL_FF)</v>
      </c>
      <c r="E71" t="s">
        <v>613</v>
      </c>
      <c r="F71">
        <f t="shared" si="6"/>
        <v>0</v>
      </c>
      <c r="G71">
        <f>Cycle_01!A79-F71</f>
        <v>0</v>
      </c>
      <c r="H71">
        <f>Cycle_01!A79</f>
        <v>0</v>
      </c>
      <c r="K71">
        <v>71</v>
      </c>
      <c r="M71" s="58">
        <v>71</v>
      </c>
      <c r="N71" t="s">
        <v>701</v>
      </c>
      <c r="O71" t="str">
        <f>"'" &amp; Cycle_01!C79&amp;"'"</f>
        <v>'IWALL_FF'</v>
      </c>
      <c r="P71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</v>
      </c>
      <c r="Q71" t="e">
        <f t="shared" si="4"/>
        <v>#VALUE!</v>
      </c>
    </row>
    <row r="72" spans="2:17" x14ac:dyDescent="0.25">
      <c r="B72" t="str">
        <f>"print ('"&amp;Cycle_01!C80&amp;" =',  Data."&amp;Cycle_01!C80&amp;")"</f>
        <v>print ('IWALL_FZ =',  Data.IWALL_FZ)</v>
      </c>
      <c r="E72" t="s">
        <v>614</v>
      </c>
      <c r="F72">
        <f t="shared" si="6"/>
        <v>0</v>
      </c>
      <c r="G72">
        <f>Cycle_01!A80-F72</f>
        <v>0</v>
      </c>
      <c r="H72">
        <f>Cycle_01!A80</f>
        <v>0</v>
      </c>
      <c r="K72">
        <v>72</v>
      </c>
      <c r="M72" s="58">
        <v>72</v>
      </c>
      <c r="N72" t="s">
        <v>702</v>
      </c>
      <c r="O72" t="str">
        <f>"'" &amp; Cycle_01!C80&amp;"'"</f>
        <v>'IWALL_FZ'</v>
      </c>
      <c r="P72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</v>
      </c>
      <c r="Q72" t="e">
        <f t="shared" si="4"/>
        <v>#VALUE!</v>
      </c>
    </row>
    <row r="73" spans="2:17" x14ac:dyDescent="0.25">
      <c r="B73" t="str">
        <f>"print ('"&amp;Cycle_01!C81&amp;" =',  Data."&amp;Cycle_01!C81&amp;")"</f>
        <v>print ('DFSTCYC =',  Data.DFSTCYC)</v>
      </c>
      <c r="E73" t="s">
        <v>615</v>
      </c>
      <c r="F73">
        <f t="shared" si="6"/>
        <v>7.5</v>
      </c>
      <c r="G73">
        <f>Cycle_01!A81-F73</f>
        <v>0</v>
      </c>
      <c r="H73">
        <f>Cycle_01!A81</f>
        <v>7.5</v>
      </c>
      <c r="K73">
        <v>73</v>
      </c>
      <c r="M73" s="58">
        <v>73</v>
      </c>
      <c r="N73" s="57" t="s">
        <v>703</v>
      </c>
      <c r="O73" t="str">
        <f>"'" &amp; Cycle_01!C81&amp;"'"</f>
        <v>'DFSTCYC'</v>
      </c>
      <c r="P73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,'DFSTCYC'</v>
      </c>
      <c r="Q73" t="e">
        <f t="shared" si="4"/>
        <v>#VALUE!</v>
      </c>
    </row>
    <row r="74" spans="2:17" x14ac:dyDescent="0.25">
      <c r="B74" t="str">
        <f>"print ('"&amp;Cycle_01!C82&amp;" =',  Data."&amp;Cycle_01!C82&amp;")"</f>
        <v>print ('FFCYC =',  Data.FFCYC)</v>
      </c>
      <c r="E74" t="s">
        <v>616</v>
      </c>
      <c r="F74">
        <f t="shared" si="6"/>
        <v>0</v>
      </c>
      <c r="G74">
        <f>Cycle_01!A82-F74</f>
        <v>0</v>
      </c>
      <c r="H74">
        <f>Cycle_01!A82</f>
        <v>0</v>
      </c>
      <c r="K74">
        <v>74</v>
      </c>
      <c r="M74" s="58">
        <v>74</v>
      </c>
      <c r="N74" t="s">
        <v>729</v>
      </c>
      <c r="O74" t="str">
        <f>"'" &amp; Cycle_01!C82&amp;"'"</f>
        <v>'FFCYC'</v>
      </c>
      <c r="P74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,'DFSTCYC','FFCYC'</v>
      </c>
      <c r="Q74" t="e">
        <f t="shared" si="4"/>
        <v>#VALUE!</v>
      </c>
    </row>
    <row r="75" spans="2:17" x14ac:dyDescent="0.25">
      <c r="B75" t="str">
        <f>"print ('"&amp;Cycle_01!C83&amp;" =',  Data."&amp;Cycle_01!C83&amp;")"</f>
        <v>print ('FZCYC =',  Data.FZCYC)</v>
      </c>
      <c r="E75" t="s">
        <v>617</v>
      </c>
      <c r="F75">
        <f t="shared" si="6"/>
        <v>0</v>
      </c>
      <c r="G75">
        <f>Cycle_01!A83-F75</f>
        <v>0</v>
      </c>
      <c r="H75">
        <f>Cycle_01!A83</f>
        <v>0</v>
      </c>
      <c r="K75">
        <v>75</v>
      </c>
      <c r="M75" s="58">
        <v>75</v>
      </c>
      <c r="N75" t="s">
        <v>704</v>
      </c>
      <c r="O75" t="str">
        <f>"'" &amp; Cycle_01!C83&amp;"'"</f>
        <v>'FZCYC'</v>
      </c>
      <c r="P75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,'DFSTCYC','FFCYC','FZCYC'</v>
      </c>
      <c r="Q75" t="e">
        <f t="shared" si="4"/>
        <v>#VALUE!</v>
      </c>
    </row>
    <row r="76" spans="2:17" x14ac:dyDescent="0.25">
      <c r="B76" t="str">
        <f>"print ('"&amp;Cycle_01!C84&amp;" =',  Data."&amp;Cycle_01!C84&amp;")"</f>
        <v>print ('OUTCYC =',  Data.OUTCYC)</v>
      </c>
      <c r="E76" t="s">
        <v>618</v>
      </c>
      <c r="F76">
        <f t="shared" si="6"/>
        <v>1.5</v>
      </c>
      <c r="G76">
        <f>Cycle_01!A84-F76</f>
        <v>0</v>
      </c>
      <c r="H76">
        <f>Cycle_01!A84</f>
        <v>1.5</v>
      </c>
      <c r="K76">
        <v>76</v>
      </c>
      <c r="M76" s="58">
        <v>76</v>
      </c>
      <c r="N76" t="s">
        <v>705</v>
      </c>
      <c r="O76" t="str">
        <f>"'" &amp; Cycle_01!C84&amp;"'"</f>
        <v>'OUTCYC'</v>
      </c>
      <c r="P76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,'DFSTCYC','FFCYC','FZCYC','OUTCYC'</v>
      </c>
      <c r="Q76" t="e">
        <f t="shared" si="4"/>
        <v>#VALUE!</v>
      </c>
    </row>
    <row r="77" spans="2:17" x14ac:dyDescent="0.25">
      <c r="B77" t="str">
        <f>"print ('"&amp;Cycle_01!C85&amp;" =',  Data."&amp;Cycle_01!C85&amp;")"</f>
        <v>print ('FFASH =',  Data.FFASH)</v>
      </c>
      <c r="E77" t="s">
        <v>619</v>
      </c>
      <c r="F77">
        <f t="shared" si="6"/>
        <v>0.92</v>
      </c>
      <c r="G77">
        <f>Cycle_01!A85-F77</f>
        <v>0</v>
      </c>
      <c r="H77">
        <f>Cycle_01!A85</f>
        <v>0.92</v>
      </c>
      <c r="K77">
        <v>77</v>
      </c>
      <c r="M77" s="58">
        <v>77</v>
      </c>
      <c r="N77" t="s">
        <v>706</v>
      </c>
      <c r="O77" t="str">
        <f>"'" &amp; Cycle_01!C85&amp;"'"</f>
        <v>'FFASH'</v>
      </c>
      <c r="P77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,'DFSTCYC','FFCYC','FZCYC','OUTCYC','FFASH'</v>
      </c>
      <c r="Q77" t="e">
        <f t="shared" si="4"/>
        <v>#VALUE!</v>
      </c>
    </row>
    <row r="78" spans="2:17" x14ac:dyDescent="0.25">
      <c r="B78" t="str">
        <f>"print ('"&amp;Cycle_01!C86&amp;" =',  Data."&amp;Cycle_01!C86&amp;")"</f>
        <v>print ('FFAUX =',  Data.FFAUX)</v>
      </c>
      <c r="E78" t="s">
        <v>620</v>
      </c>
      <c r="F78">
        <f t="shared" si="6"/>
        <v>0</v>
      </c>
      <c r="G78">
        <f>Cycle_01!A86-F78</f>
        <v>0</v>
      </c>
      <c r="H78">
        <f>Cycle_01!A86</f>
        <v>0</v>
      </c>
      <c r="K78">
        <v>78</v>
      </c>
      <c r="M78" s="58">
        <v>78</v>
      </c>
      <c r="N78" t="s">
        <v>707</v>
      </c>
      <c r="O78" t="str">
        <f>"'" &amp; Cycle_01!C86&amp;"'"</f>
        <v>'FFAUX'</v>
      </c>
      <c r="P78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,'DFSTCYC','FFCYC','FZCYC','OUTCYC','FFASH','FFAUX'</v>
      </c>
      <c r="Q78" t="e">
        <f t="shared" si="4"/>
        <v>#VALUE!</v>
      </c>
    </row>
    <row r="79" spans="2:17" x14ac:dyDescent="0.25">
      <c r="B79" t="str">
        <f>"print ('"&amp;Cycle_01!C87&amp;" =',  Data."&amp;Cycle_01!C87&amp;")"</f>
        <v>print ('FZASH =',  Data.FZASH)</v>
      </c>
      <c r="E79" t="s">
        <v>621</v>
      </c>
      <c r="F79">
        <f t="shared" si="6"/>
        <v>1.83</v>
      </c>
      <c r="G79">
        <f>Cycle_01!A87-F79</f>
        <v>0</v>
      </c>
      <c r="H79">
        <f>Cycle_01!A87</f>
        <v>1.83</v>
      </c>
      <c r="K79">
        <v>79</v>
      </c>
      <c r="M79" s="58">
        <v>79</v>
      </c>
      <c r="N79" t="s">
        <v>708</v>
      </c>
      <c r="O79" t="str">
        <f>"'" &amp; Cycle_01!C87&amp;"'"</f>
        <v>'FZASH'</v>
      </c>
      <c r="P79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,'DFSTCYC','FFCYC','FZCYC','OUTCYC','FFASH','FFAUX','FZASH'</v>
      </c>
      <c r="Q79" t="e">
        <f t="shared" si="4"/>
        <v>#VALUE!</v>
      </c>
    </row>
    <row r="80" spans="2:17" x14ac:dyDescent="0.25">
      <c r="B80" t="str">
        <f>"print ('"&amp;Cycle_01!C88&amp;" =',  Data."&amp;Cycle_01!C88&amp;")"</f>
        <v>print ('FZAUX =',  Data.FZAUX)</v>
      </c>
      <c r="E80" t="s">
        <v>622</v>
      </c>
      <c r="F80">
        <f t="shared" si="6"/>
        <v>0</v>
      </c>
      <c r="G80">
        <f>Cycle_01!A88-F80</f>
        <v>0</v>
      </c>
      <c r="H80">
        <f>Cycle_01!A88</f>
        <v>0</v>
      </c>
      <c r="K80">
        <v>80</v>
      </c>
      <c r="M80" s="58">
        <v>80</v>
      </c>
      <c r="N80" t="s">
        <v>709</v>
      </c>
      <c r="O80" t="str">
        <f>"'" &amp; Cycle_01!C88&amp;"'"</f>
        <v>'FZAUX'</v>
      </c>
      <c r="P80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,'DFSTCYC','FFCYC','FZCYC','OUTCYC','FFASH','FFAUX','FZASH','FZAUX'</v>
      </c>
      <c r="Q80" t="e">
        <f t="shared" si="4"/>
        <v>#VALUE!</v>
      </c>
    </row>
    <row r="81" spans="1:17" x14ac:dyDescent="0.25">
      <c r="B81" t="str">
        <f>"print ('"&amp;Cycle_01!C89&amp;" =',  Data."&amp;Cycle_01!C89&amp;")"</f>
        <v>print ('OTHERW =',  Data.OTHERW)</v>
      </c>
      <c r="E81" t="s">
        <v>623</v>
      </c>
      <c r="F81">
        <f t="shared" si="6"/>
        <v>0</v>
      </c>
      <c r="G81">
        <f>Cycle_01!A89-F81</f>
        <v>0</v>
      </c>
      <c r="H81">
        <f>Cycle_01!A89</f>
        <v>0</v>
      </c>
      <c r="K81">
        <v>81</v>
      </c>
      <c r="M81" s="58">
        <v>81</v>
      </c>
      <c r="N81" t="s">
        <v>710</v>
      </c>
      <c r="O81" t="str">
        <f>"'" &amp; Cycle_01!C89&amp;"'"</f>
        <v>'OTHERW'</v>
      </c>
      <c r="P81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,'DFSTCYC','FFCYC','FZCYC','OUTCYC','FFASH','FFAUX','FZASH','FZAUX','OTHERW'</v>
      </c>
      <c r="Q81" t="e">
        <f t="shared" si="4"/>
        <v>#VALUE!</v>
      </c>
    </row>
    <row r="82" spans="1:17" x14ac:dyDescent="0.25">
      <c r="A82" s="55"/>
      <c r="B82" s="55" t="str">
        <f>"print ('"&amp;Cycle_01!C90&amp;" =',  Data."&amp;Cycle_01!C90&amp;")"</f>
        <v>print ('TROOM =',  Data.TROOM)</v>
      </c>
      <c r="C82" s="55"/>
      <c r="D82" s="55"/>
      <c r="E82" s="55" t="s">
        <v>624</v>
      </c>
      <c r="F82" s="55">
        <f t="shared" si="6"/>
        <v>89.995999999999995</v>
      </c>
      <c r="G82" s="55">
        <f>Cycle_01!A90-F82</f>
        <v>-57.775999999999996</v>
      </c>
      <c r="H82">
        <f>Cycle_01!A90</f>
        <v>32.22</v>
      </c>
      <c r="K82">
        <v>82</v>
      </c>
      <c r="M82" s="58">
        <v>82</v>
      </c>
      <c r="N82" s="55" t="s">
        <v>711</v>
      </c>
      <c r="O82" t="str">
        <f>"'" &amp; Cycle_01!C90&amp;"'"</f>
        <v>'TROOM'</v>
      </c>
      <c r="P82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,'DFSTCYC','FFCYC','FZCYC','OUTCYC','FFASH','FFAUX','FZASH','FZAUX','OTHERW','TROOM'</v>
      </c>
      <c r="Q82" t="e">
        <f t="shared" si="4"/>
        <v>#VALUE!</v>
      </c>
    </row>
    <row r="83" spans="1:17" x14ac:dyDescent="0.25">
      <c r="A83" s="55"/>
      <c r="B83" s="55" t="str">
        <f>"print ('"&amp;Cycle_01!C91&amp;" =',  Data."&amp;Cycle_01!C91&amp;")"</f>
        <v>print ('FFTEMP =',  Data.FFTEMP)</v>
      </c>
      <c r="C83" s="55"/>
      <c r="D83" s="55"/>
      <c r="E83" s="55" t="s">
        <v>625</v>
      </c>
      <c r="F83" s="55">
        <f t="shared" si="6"/>
        <v>37.994</v>
      </c>
      <c r="G83" s="55">
        <f>Cycle_01!A91-F83</f>
        <v>-34.664000000000001</v>
      </c>
      <c r="H83">
        <f>Cycle_01!A91</f>
        <v>3.33</v>
      </c>
      <c r="K83">
        <v>83</v>
      </c>
      <c r="M83" s="58">
        <v>83</v>
      </c>
      <c r="N83" s="55" t="s">
        <v>712</v>
      </c>
      <c r="O83" t="str">
        <f>"'" &amp; Cycle_01!C91&amp;"'"</f>
        <v>'FFTEMP'</v>
      </c>
      <c r="P83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,'DFSTCYC','FFCYC','FZCYC','OUTCYC','FFASH','FFAUX','FZASH','FZAUX','OTHERW','TROOM','FFTEMP'</v>
      </c>
      <c r="Q83" t="e">
        <f t="shared" si="4"/>
        <v>#VALUE!</v>
      </c>
    </row>
    <row r="84" spans="1:17" x14ac:dyDescent="0.25">
      <c r="A84" s="55"/>
      <c r="B84" s="55" t="str">
        <f>"print ('"&amp;Cycle_01!C92&amp;" =',  Data."&amp;Cycle_01!C92&amp;")"</f>
        <v>print ('FZTEMP =',  Data.FZTEMP)</v>
      </c>
      <c r="C84" s="55"/>
      <c r="D84" s="55"/>
      <c r="E84" s="55" t="s">
        <v>626</v>
      </c>
      <c r="F84" s="55">
        <f t="shared" si="6"/>
        <v>5</v>
      </c>
      <c r="G84" s="55">
        <f>Cycle_01!A92-F84</f>
        <v>-20</v>
      </c>
      <c r="H84">
        <f>Cycle_01!A92</f>
        <v>-15</v>
      </c>
      <c r="K84">
        <v>84</v>
      </c>
      <c r="M84" s="58">
        <v>84</v>
      </c>
      <c r="N84" s="55" t="s">
        <v>713</v>
      </c>
      <c r="O84" t="str">
        <f>"'" &amp; Cycle_01!C92&amp;"'"</f>
        <v>'FZTEMP'</v>
      </c>
      <c r="P84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,'DFSTCYC','FFCYC','FZCYC','OUTCYC','FFASH','FFAUX','FZASH','FZAUX','OTHERW','TROOM','FFTEMP','FZTEMP'</v>
      </c>
      <c r="Q84" t="e">
        <f t="shared" si="4"/>
        <v>#VALUE!</v>
      </c>
    </row>
    <row r="85" spans="1:17" x14ac:dyDescent="0.25">
      <c r="A85" s="55"/>
      <c r="B85" s="55" t="str">
        <f>"print ('"&amp;Cycle_01!C93&amp;" =',  Data."&amp;Cycle_01!C93&amp;")"</f>
        <v>print ('FFQ =',  Data.FFQ)</v>
      </c>
      <c r="C85" s="55"/>
      <c r="D85" s="55"/>
      <c r="E85" s="55" t="s">
        <v>627</v>
      </c>
      <c r="F85" s="55">
        <f t="shared" si="6"/>
        <v>133.65307999999999</v>
      </c>
      <c r="G85" s="55">
        <f>Cycle_01!A93-F85</f>
        <v>-94.493079999999992</v>
      </c>
      <c r="H85">
        <f>Cycle_01!A93</f>
        <v>39.159999999999997</v>
      </c>
      <c r="K85">
        <v>85</v>
      </c>
      <c r="M85" s="58">
        <v>85</v>
      </c>
      <c r="N85" s="55" t="s">
        <v>714</v>
      </c>
      <c r="O85" t="str">
        <f>"'" &amp; Cycle_01!C93&amp;"'"</f>
        <v>'FFQ'</v>
      </c>
      <c r="P85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,'DFSTCYC','FFCYC','FZCYC','OUTCYC','FFASH','FFAUX','FZASH','FZAUX','OTHERW','TROOM','FFTEMP','FZTEMP','FFQ'</v>
      </c>
      <c r="Q85" t="e">
        <f t="shared" si="4"/>
        <v>#VALUE!</v>
      </c>
    </row>
    <row r="86" spans="1:17" x14ac:dyDescent="0.25">
      <c r="A86" s="55"/>
      <c r="B86" s="55" t="str">
        <f>"print ('"&amp;Cycle_01!C94&amp;" =',  Data."&amp;Cycle_01!C94&amp;")"</f>
        <v>print ('FZQOFF =',  Data.FZQOFF)</v>
      </c>
      <c r="C86" s="55"/>
      <c r="D86" s="55"/>
      <c r="E86" s="55" t="s">
        <v>628</v>
      </c>
      <c r="F86" s="55">
        <f t="shared" si="6"/>
        <v>124.813409999999</v>
      </c>
      <c r="G86" s="55">
        <f>Cycle_01!A94-F86</f>
        <v>-88.243409999998988</v>
      </c>
      <c r="H86">
        <f>Cycle_01!A94</f>
        <v>36.57</v>
      </c>
      <c r="K86">
        <v>86</v>
      </c>
      <c r="M86" s="58">
        <v>86</v>
      </c>
      <c r="N86" s="55" t="s">
        <v>715</v>
      </c>
      <c r="O86" t="str">
        <f>"'" &amp; Cycle_01!C94&amp;"'"</f>
        <v>'FZQOFF'</v>
      </c>
      <c r="P86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,'DFSTCYC','FFCYC','FZCYC','OUTCYC','FFASH','FFAUX','FZASH','FZAUX','OTHERW','TROOM','FFTEMP','FZTEMP','FFQ','FZQOFF'</v>
      </c>
      <c r="Q86" t="e">
        <f t="shared" si="4"/>
        <v>#VALUE!</v>
      </c>
    </row>
    <row r="87" spans="1:17" x14ac:dyDescent="0.25">
      <c r="B87" t="str">
        <f>"print ('"&amp;Cycle_01!C95&amp;" =',  Data."&amp;Cycle_01!C95&amp;")"</f>
        <v>print ('FFSEN =',  Data.FFSEN)</v>
      </c>
      <c r="E87" t="s">
        <v>629</v>
      </c>
      <c r="F87">
        <f t="shared" si="6"/>
        <v>0</v>
      </c>
      <c r="G87">
        <f>Cycle_01!A95-F87</f>
        <v>0</v>
      </c>
      <c r="H87">
        <f>Cycle_01!A95</f>
        <v>0</v>
      </c>
      <c r="K87">
        <v>87</v>
      </c>
      <c r="M87" s="58">
        <v>87</v>
      </c>
      <c r="N87" s="55" t="s">
        <v>716</v>
      </c>
      <c r="O87" t="str">
        <f>"'" &amp; Cycle_01!C95&amp;"'"</f>
        <v>'FFSEN'</v>
      </c>
      <c r="P87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,'DFSTCYC','FFCYC','FZCYC','OUTCYC','FFASH','FFAUX','FZASH','FZAUX','OTHERW','TROOM','FFTEMP','FZTEMP','FFQ','FZQOFF','FFSEN'</v>
      </c>
      <c r="Q87" t="e">
        <f t="shared" si="4"/>
        <v>#VALUE!</v>
      </c>
    </row>
    <row r="88" spans="1:17" x14ac:dyDescent="0.25">
      <c r="B88" t="str">
        <f>"print ('"&amp;Cycle_01!C96&amp;" =',  Data."&amp;Cycle_01!C96&amp;")"</f>
        <v>print ('FFLAT =',  Data.FFLAT)</v>
      </c>
      <c r="E88" t="s">
        <v>630</v>
      </c>
      <c r="F88">
        <f t="shared" si="6"/>
        <v>0</v>
      </c>
      <c r="G88">
        <f>Cycle_01!A96-F88</f>
        <v>0</v>
      </c>
      <c r="H88">
        <f>Cycle_01!A96</f>
        <v>0</v>
      </c>
      <c r="K88">
        <v>88</v>
      </c>
      <c r="M88" s="58">
        <v>88</v>
      </c>
      <c r="N88" s="55" t="s">
        <v>717</v>
      </c>
      <c r="O88" t="str">
        <f>"'" &amp; Cycle_01!C96&amp;"'"</f>
        <v>'FFLAT'</v>
      </c>
      <c r="P88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,'DFSTCYC','FFCYC','FZCYC','OUTCYC','FFASH','FFAUX','FZASH','FZAUX','OTHERW','TROOM','FFTEMP','FZTEMP','FFQ','FZQOFF','FFSEN','FFLAT'</v>
      </c>
      <c r="Q88" t="e">
        <f t="shared" si="4"/>
        <v>#VALUE!</v>
      </c>
    </row>
    <row r="89" spans="1:17" x14ac:dyDescent="0.25">
      <c r="B89" t="str">
        <f>"print ('"&amp;Cycle_01!C97&amp;" =',  Data."&amp;Cycle_01!C97&amp;")"</f>
        <v>print ('FROSTF =',  Data.FROSTF)</v>
      </c>
      <c r="E89" t="s">
        <v>631</v>
      </c>
      <c r="F89">
        <f t="shared" si="6"/>
        <v>0</v>
      </c>
      <c r="G89">
        <f>Cycle_01!A97-F89</f>
        <v>0</v>
      </c>
      <c r="H89">
        <f>Cycle_01!A97</f>
        <v>0</v>
      </c>
      <c r="K89">
        <v>89</v>
      </c>
      <c r="M89" s="58">
        <v>89</v>
      </c>
      <c r="N89" s="55" t="s">
        <v>718</v>
      </c>
      <c r="O89" t="str">
        <f>"'" &amp; Cycle_01!C97&amp;"'"</f>
        <v>'FROSTF'</v>
      </c>
      <c r="P89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,'DFSTCYC','FFCYC','FZCYC','OUTCYC','FFASH','FFAUX','FZASH','FZAUX','OTHERW','TROOM','FFTEMP','FZTEMP','FFQ','FZQOFF','FFSEN','FFLAT','FROSTF'</v>
      </c>
      <c r="Q89" t="e">
        <f t="shared" si="4"/>
        <v>#VALUE!</v>
      </c>
    </row>
    <row r="90" spans="1:17" x14ac:dyDescent="0.25">
      <c r="B90" t="str">
        <f>"print ('"&amp;Cycle_01!C98&amp;" =',  Data."&amp;Cycle_01!C98&amp;")"</f>
        <v>print ('FZSEN =',  Data.FZSEN)</v>
      </c>
      <c r="E90" t="s">
        <v>632</v>
      </c>
      <c r="F90">
        <f t="shared" si="6"/>
        <v>0</v>
      </c>
      <c r="G90">
        <f>Cycle_01!A98-F90</f>
        <v>0</v>
      </c>
      <c r="H90">
        <f>Cycle_01!A98</f>
        <v>0</v>
      </c>
      <c r="K90">
        <v>90</v>
      </c>
      <c r="M90" s="58">
        <v>90</v>
      </c>
      <c r="N90" s="55" t="s">
        <v>719</v>
      </c>
      <c r="O90" t="str">
        <f>"'" &amp; Cycle_01!C98&amp;"'"</f>
        <v>'FZSEN'</v>
      </c>
      <c r="P90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,'DFSTCYC','FFCYC','FZCYC','OUTCYC','FFASH','FFAUX','FZASH','FZAUX','OTHERW','TROOM','FFTEMP','FZTEMP','FFQ','FZQOFF','FFSEN','FFLAT','FROSTF','FZSEN'</v>
      </c>
      <c r="Q90" t="e">
        <f t="shared" si="4"/>
        <v>#VALUE!</v>
      </c>
    </row>
    <row r="91" spans="1:17" x14ac:dyDescent="0.25">
      <c r="B91" t="str">
        <f>"print ('"&amp;Cycle_01!C99&amp;" =',  Data."&amp;Cycle_01!C99&amp;")"</f>
        <v>print ('FZLAT =',  Data.FZLAT)</v>
      </c>
      <c r="E91" t="s">
        <v>633</v>
      </c>
      <c r="F91">
        <f t="shared" si="6"/>
        <v>0</v>
      </c>
      <c r="G91">
        <f>Cycle_01!A99-F91</f>
        <v>0</v>
      </c>
      <c r="H91">
        <f>Cycle_01!A99</f>
        <v>0</v>
      </c>
      <c r="K91">
        <v>91</v>
      </c>
      <c r="M91" s="58">
        <v>91</v>
      </c>
      <c r="N91" s="55" t="s">
        <v>720</v>
      </c>
      <c r="O91" t="str">
        <f>"'" &amp; Cycle_01!C99&amp;"'"</f>
        <v>'FZLAT'</v>
      </c>
      <c r="P91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,'DFSTCYC','FFCYC','FZCYC','OUTCYC','FFASH','FFAUX','FZASH','FZAUX','OTHERW','TROOM','FFTEMP','FZTEMP','FFQ','FZQOFF','FFSEN','FFLAT','FROSTF','FZSEN','FZLAT'</v>
      </c>
      <c r="Q91" t="e">
        <f t="shared" si="4"/>
        <v>#VALUE!</v>
      </c>
    </row>
    <row r="92" spans="1:17" x14ac:dyDescent="0.25">
      <c r="B92" t="str">
        <f>"print ('"&amp;Cycle_01!C100&amp;" =',  Data."&amp;Cycle_01!C100&amp;")"</f>
        <v>print ('FROSTZ =',  Data.FROSTZ)</v>
      </c>
      <c r="E92" t="s">
        <v>634</v>
      </c>
      <c r="F92">
        <f t="shared" si="6"/>
        <v>0</v>
      </c>
      <c r="G92">
        <f>Cycle_01!A100-F92</f>
        <v>0</v>
      </c>
      <c r="H92">
        <f>Cycle_01!A100</f>
        <v>0</v>
      </c>
      <c r="K92">
        <v>92</v>
      </c>
      <c r="M92" s="58">
        <v>92</v>
      </c>
      <c r="N92" s="55" t="s">
        <v>721</v>
      </c>
      <c r="O92" t="str">
        <f>"'" &amp; Cycle_01!C100&amp;"'"</f>
        <v>'FROSTZ'</v>
      </c>
      <c r="P92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,'DFSTCYC','FFCYC','FZCYC','OUTCYC','FFASH','FFAUX','FZASH','FZAUX','OTHERW','TROOM','FFTEMP','FZTEMP','FFQ','FZQOFF','FFSEN','FFLAT','FROSTF','FZSEN','FZLAT','FROSTZ'</v>
      </c>
      <c r="Q92" t="e">
        <f t="shared" si="4"/>
        <v>#VALUE!</v>
      </c>
    </row>
    <row r="93" spans="1:17" x14ac:dyDescent="0.25">
      <c r="B93" t="str">
        <f>"print ('"&amp;Cycle_01!C101&amp;" =',  Data."&amp;Cycle_01!C101&amp;")"</f>
        <v>print ('FFPENA =',  Data.FFPENA)</v>
      </c>
      <c r="E93" t="s">
        <v>635</v>
      </c>
      <c r="F93">
        <f t="shared" si="6"/>
        <v>0</v>
      </c>
      <c r="G93">
        <f>Cycle_01!A101-F93</f>
        <v>0</v>
      </c>
      <c r="H93">
        <f>Cycle_01!A101</f>
        <v>0</v>
      </c>
      <c r="K93">
        <v>93</v>
      </c>
      <c r="M93" s="58">
        <v>93</v>
      </c>
      <c r="N93" s="55" t="s">
        <v>722</v>
      </c>
      <c r="O93" t="str">
        <f>"'" &amp; Cycle_01!C101&amp;"'"</f>
        <v>'FFPENA'</v>
      </c>
      <c r="P93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,'DFSTCYC','FFCYC','FZCYC','OUTCYC','FFASH','FFAUX','FZASH','FZAUX','OTHERW','TROOM','FFTEMP','FZTEMP','FFQ','FZQOFF','FFSEN','FFLAT','FROSTF','FZSEN','FZLAT','FROSTZ','FFPENA'</v>
      </c>
      <c r="Q93" t="e">
        <f t="shared" si="4"/>
        <v>#VALUE!</v>
      </c>
    </row>
    <row r="94" spans="1:17" x14ac:dyDescent="0.25">
      <c r="B94" t="str">
        <f>"print ('"&amp;Cycle_01!C102&amp;" =',  Data."&amp;Cycle_01!C102&amp;")"</f>
        <v>print ('FZPENA =',  Data.FZPENA)</v>
      </c>
      <c r="E94" t="s">
        <v>636</v>
      </c>
      <c r="F94">
        <f t="shared" si="6"/>
        <v>0</v>
      </c>
      <c r="G94">
        <f>Cycle_01!A102-F94</f>
        <v>0</v>
      </c>
      <c r="H94">
        <f>Cycle_01!A102</f>
        <v>0</v>
      </c>
      <c r="K94">
        <v>94</v>
      </c>
      <c r="M94" s="58">
        <v>94</v>
      </c>
      <c r="N94" s="55" t="s">
        <v>723</v>
      </c>
      <c r="O94" t="str">
        <f>"'" &amp; Cycle_01!C102&amp;"'"</f>
        <v>'FZPENA'</v>
      </c>
      <c r="P94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,'DFSTCYC','FFCYC','FZCYC','OUTCYC','FFASH','FFAUX','FZASH','FZAUX','OTHERW','TROOM','FFTEMP','FZTEMP','FFQ','FZQOFF','FFSEN','FFLAT','FROSTF','FZSEN','FZLAT','FROSTZ','FFPENA','FZPENA'</v>
      </c>
      <c r="Q94" t="e">
        <f t="shared" si="4"/>
        <v>#VALUE!</v>
      </c>
    </row>
    <row r="95" spans="1:17" x14ac:dyDescent="0.25">
      <c r="A95" s="55"/>
      <c r="B95" s="55" t="str">
        <f>"print ('"&amp;Cycle_01!C103&amp;" =',  Data."&amp;Cycle_01!C103&amp;")"</f>
        <v>print ('FFHTQ =',  Data.FFHTQ)</v>
      </c>
      <c r="C95" s="55"/>
      <c r="D95" s="55"/>
      <c r="E95" s="55" t="s">
        <v>637</v>
      </c>
      <c r="F95" s="55">
        <f t="shared" si="6"/>
        <v>2.3549699999999998</v>
      </c>
      <c r="G95" s="55">
        <f>Cycle_01!A103-F95</f>
        <v>-1.6649699999999998</v>
      </c>
      <c r="H95">
        <f>Cycle_01!A103</f>
        <v>0.69</v>
      </c>
      <c r="K95">
        <v>95</v>
      </c>
      <c r="M95" s="58">
        <v>95</v>
      </c>
      <c r="N95" s="55" t="s">
        <v>724</v>
      </c>
      <c r="O95" t="str">
        <f>"'" &amp; Cycle_01!C103&amp;"'"</f>
        <v>'FFHTQ'</v>
      </c>
      <c r="P95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,'DFSTCYC','FFCYC','FZCYC','OUTCYC','FFASH','FFAUX','FZASH','FZAUX','OTHERW','TROOM','FFTEMP','FZTEMP','FFQ','FZQOFF','FFSEN','FFLAT','FROSTF','FZSEN','FZLAT','FROSTZ','FFPENA','FZPENA','FFHTQ'</v>
      </c>
      <c r="Q95" t="e">
        <f t="shared" si="4"/>
        <v>#VALUE!</v>
      </c>
    </row>
    <row r="96" spans="1:17" x14ac:dyDescent="0.25">
      <c r="A96" s="55"/>
      <c r="B96" s="55" t="str">
        <f>"print ('"&amp;Cycle_01!C104&amp;" =',  Data."&amp;Cycle_01!C104&amp;")"</f>
        <v>print ('FZHTQ =',  Data.FZHTQ)</v>
      </c>
      <c r="C96" s="55"/>
      <c r="D96" s="55"/>
      <c r="E96" s="55" t="s">
        <v>638</v>
      </c>
      <c r="F96" s="55">
        <f t="shared" si="6"/>
        <v>4.7099399999999996</v>
      </c>
      <c r="G96" s="55">
        <f>Cycle_01!A104-F96</f>
        <v>-3.3299399999999997</v>
      </c>
      <c r="H96">
        <f>Cycle_01!A104</f>
        <v>1.38</v>
      </c>
      <c r="K96">
        <v>96</v>
      </c>
      <c r="M96" s="58">
        <v>96</v>
      </c>
      <c r="N96" s="55" t="s">
        <v>725</v>
      </c>
      <c r="O96" t="str">
        <f>"'" &amp; Cycle_01!C104&amp;"'"</f>
        <v>'FZHTQ'</v>
      </c>
      <c r="P96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,'DFSTCYC','FFCYC','FZCYC','OUTCYC','FFASH','FFAUX','FZASH','FZAUX','OTHERW','TROOM','FFTEMP','FZTEMP','FFQ','FZQOFF','FFSEN','FFLAT','FROSTF','FZSEN','FZLAT','FROSTZ','FFPENA','FZPENA','FFHTQ','FZHTQ'</v>
      </c>
      <c r="Q96" t="e">
        <f t="shared" si="4"/>
        <v>#VALUE!</v>
      </c>
    </row>
    <row r="97" spans="1:17" x14ac:dyDescent="0.25">
      <c r="B97" t="str">
        <f>"print ('"&amp;Cycle_01!C105&amp;" =',  Data."&amp;Cycle_01!C105&amp;")"</f>
        <v>print ('FFREFQ =',  Data.FFREFQ)</v>
      </c>
      <c r="E97" t="s">
        <v>639</v>
      </c>
      <c r="F97">
        <f t="shared" si="6"/>
        <v>0</v>
      </c>
      <c r="G97">
        <f>Cycle_01!A105-F97</f>
        <v>0</v>
      </c>
      <c r="H97">
        <f>Cycle_01!A105</f>
        <v>0</v>
      </c>
      <c r="K97">
        <v>97</v>
      </c>
      <c r="M97" s="58">
        <v>97</v>
      </c>
      <c r="N97" s="55" t="s">
        <v>726</v>
      </c>
      <c r="O97" t="str">
        <f>"'" &amp; Cycle_01!C105&amp;"'"</f>
        <v>'FFREFQ'</v>
      </c>
      <c r="P97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,'DFSTCYC','FFCYC','FZCYC','OUTCYC','FFASH','FFAUX','FZASH','FZAUX','OTHERW','TROOM','FFTEMP','FZTEMP','FFQ','FZQOFF','FFSEN','FFLAT','FROSTF','FZSEN','FZLAT','FROSTZ','FFPENA','FZPENA','FFHTQ','FZHTQ','FFREFQ'</v>
      </c>
      <c r="Q97" t="e">
        <f t="shared" si="4"/>
        <v>#VALUE!</v>
      </c>
    </row>
    <row r="98" spans="1:17" x14ac:dyDescent="0.25">
      <c r="A98" s="55"/>
      <c r="B98" s="55" t="str">
        <f>"print ('"&amp;Cycle_01!C106&amp;" =',  Data."&amp;Cycle_01!C106&amp;")"</f>
        <v>print ('FZREFQ =',  Data.FZREFQ)</v>
      </c>
      <c r="C98" s="55"/>
      <c r="D98" s="55"/>
      <c r="E98" s="55" t="s">
        <v>640</v>
      </c>
      <c r="F98" s="55">
        <f t="shared" si="6"/>
        <v>4.0955999999999904</v>
      </c>
      <c r="G98" s="55">
        <f>Cycle_01!A106-F98</f>
        <v>-2.8955999999999902</v>
      </c>
      <c r="H98">
        <f>Cycle_01!A106</f>
        <v>1.2</v>
      </c>
      <c r="K98">
        <v>98</v>
      </c>
      <c r="M98" s="58">
        <v>98</v>
      </c>
      <c r="N98" s="55" t="s">
        <v>727</v>
      </c>
      <c r="O98" t="str">
        <f>"'" &amp; Cycle_01!C106&amp;"'"</f>
        <v>'FZREFQ'</v>
      </c>
      <c r="P98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,'DFSTCYC','FFCYC','FZCYC','OUTCYC','FFASH','FFAUX','FZASH','FZAUX','OTHERW','TROOM','FFTEMP','FZTEMP','FFQ','FZQOFF','FFSEN','FFLAT','FROSTF','FZSEN','FZLAT','FROSTZ','FFPENA','FZPENA','FFHTQ','FZHTQ','FFREFQ','FZREFQ'</v>
      </c>
      <c r="Q98" t="e">
        <f t="shared" si="4"/>
        <v>#VALUE!</v>
      </c>
    </row>
    <row r="99" spans="1:17" x14ac:dyDescent="0.25">
      <c r="A99" s="55"/>
      <c r="B99" s="55" t="str">
        <f>"print ('"&amp;Cycle_01!C107&amp;" =',  Data."&amp;Cycle_01!C107&amp;")"</f>
        <v>print ('QMUL =',  Data.QMUL)</v>
      </c>
      <c r="C99" s="55"/>
      <c r="D99" s="55"/>
      <c r="E99" s="55" t="s">
        <v>641</v>
      </c>
      <c r="F99" s="55">
        <f t="shared" si="6"/>
        <v>8.8737999999999992</v>
      </c>
      <c r="G99" s="55">
        <f>Cycle_01!A107-F99</f>
        <v>-6.2737999999999996</v>
      </c>
      <c r="H99">
        <f>Cycle_01!A107</f>
        <v>2.6</v>
      </c>
      <c r="K99">
        <v>99</v>
      </c>
      <c r="M99" s="58">
        <v>99</v>
      </c>
      <c r="N99" s="55" t="s">
        <v>728</v>
      </c>
      <c r="O99" t="str">
        <f>"'" &amp; Cycle_01!C107&amp;"'"</f>
        <v>'QMUL'</v>
      </c>
      <c r="P99" t="str">
        <f t="shared" si="5"/>
        <v>'TITLE','TITLE2','FILERA','IRFTYP','ICYCL','IDFRST','HRSOFF','ICOMP','IMAP','I_CYCLE','T_CYCLE','I_VALVE','IR[1][1]','IR[2][1]','IR[3][1]','NC[1]','F[1][2][1]','F[1][3][1]','F[2][3][1]','X[1][1]','X[2][1]','X[3][1]','ICONDI[1]','TS1[1]','CFMCI[1]','FNPWRC[1]','DPC[1]','UDSCI[1]','UTPCI[1]','USCCI[1]','ATOTCI[1]','DTSBCI[1]','CONDHT[1]','CONDVP[1]','ISPECI[1]','IFRSHI[1]','TS3[1]','CFMEI[1]','FNPWRE[1]','DPE[1]','UTPEI[1]','USUPEI[1]','ATOTEI[1]','DTSPEI[1]','MREFI[1]','SPEEDI[1]','TSPECI[1]','DISPLC[1]','SIZEN[1]','SPDNOM[1]','EERN[1]','ICOOLN[1]','CEI[1]','SEFFI[1]','MEFF[1]','ELOSS[1]','QCAN[1]','QHILO[1]','SUPIHX[1]','ETHX[1]','UA_FF','UA_FZ','UA_ML','UA_FF_CND','UA_FZ_CND','UA_FF_HXS','UA_FZ_HXS','FRACT_FF','FRACT_FZ','IWALL_FF','IWALL_FZ','DFSTCYC','FFCYC','FZCYC','OUTCYC','FFASH','FFAUX','FZASH','FZAUX','OTHERW','TROOM','FFTEMP','FZTEMP','FFQ','FZQOFF','FFSEN','FFLAT','FROSTF','FZSEN','FZLAT','FROSTZ','FFPENA','FZPENA','FFHTQ','FZHTQ','FFREFQ','FZREFQ','QMUL'</v>
      </c>
      <c r="Q99" t="e">
        <f t="shared" si="4"/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0"/>
  <sheetViews>
    <sheetView zoomScale="145" zoomScaleNormal="145" workbookViewId="0">
      <pane ySplit="1" topLeftCell="A2" activePane="bottomLeft" state="frozen"/>
      <selection pane="bottomLeft" activeCell="B71" sqref="B71"/>
    </sheetView>
  </sheetViews>
  <sheetFormatPr defaultRowHeight="15" x14ac:dyDescent="0.25"/>
  <cols>
    <col min="1" max="1" width="9.5703125" customWidth="1"/>
    <col min="2" max="2" width="8.42578125" customWidth="1"/>
    <col min="3" max="3" width="18" customWidth="1"/>
    <col min="4" max="4" width="68.85546875" customWidth="1"/>
    <col min="5" max="5" width="27.28515625" customWidth="1"/>
    <col min="6" max="6" width="36.85546875" customWidth="1"/>
    <col min="7" max="7" width="25.85546875" customWidth="1"/>
  </cols>
  <sheetData>
    <row r="1" spans="1:11" ht="15.75" x14ac:dyDescent="0.25">
      <c r="A1" s="13" t="s">
        <v>274</v>
      </c>
      <c r="B1" s="13" t="s">
        <v>275</v>
      </c>
      <c r="C1" s="13" t="s">
        <v>280</v>
      </c>
      <c r="D1" s="13" t="s">
        <v>122</v>
      </c>
      <c r="E1" s="13" t="s">
        <v>310</v>
      </c>
      <c r="F1" s="13" t="s">
        <v>276</v>
      </c>
      <c r="G1" s="13" t="s">
        <v>277</v>
      </c>
      <c r="H1" s="24" t="s">
        <v>404</v>
      </c>
      <c r="I1" s="24" t="s">
        <v>405</v>
      </c>
      <c r="J1" s="24" t="s">
        <v>406</v>
      </c>
      <c r="K1" s="24" t="s">
        <v>407</v>
      </c>
    </row>
    <row r="2" spans="1:11" x14ac:dyDescent="0.25">
      <c r="A2" t="s">
        <v>1</v>
      </c>
      <c r="B2" t="s">
        <v>6</v>
      </c>
      <c r="C2" t="s">
        <v>299</v>
      </c>
      <c r="D2" t="s">
        <v>120</v>
      </c>
    </row>
    <row r="3" spans="1:11" x14ac:dyDescent="0.25">
      <c r="A3" s="15" t="s">
        <v>298</v>
      </c>
      <c r="B3" s="15" t="s">
        <v>6</v>
      </c>
      <c r="C3" s="15" t="s">
        <v>302</v>
      </c>
      <c r="D3" s="16" t="s">
        <v>300</v>
      </c>
      <c r="E3" s="16"/>
    </row>
    <row r="4" spans="1:11" x14ac:dyDescent="0.25">
      <c r="A4" s="1" t="s">
        <v>3</v>
      </c>
      <c r="B4" s="1" t="s">
        <v>6</v>
      </c>
      <c r="C4" s="1" t="s">
        <v>301</v>
      </c>
      <c r="D4" s="1" t="s">
        <v>121</v>
      </c>
      <c r="E4" s="1"/>
      <c r="F4" s="1"/>
      <c r="G4" s="1"/>
    </row>
    <row r="5" spans="1:11" x14ac:dyDescent="0.25">
      <c r="A5" s="14">
        <v>2</v>
      </c>
      <c r="B5" t="s">
        <v>6</v>
      </c>
      <c r="C5" t="s">
        <v>295</v>
      </c>
      <c r="D5" s="3" t="s">
        <v>183</v>
      </c>
      <c r="E5" s="19" t="str">
        <f>IF(A5&lt;&gt;2,"need tobe 2, use other sheet for other vals","")</f>
        <v/>
      </c>
      <c r="F5" s="2" t="s">
        <v>173</v>
      </c>
    </row>
    <row r="6" spans="1:11" x14ac:dyDescent="0.25">
      <c r="A6" s="6">
        <v>1</v>
      </c>
      <c r="B6" s="1" t="s">
        <v>6</v>
      </c>
      <c r="C6" s="1" t="s">
        <v>294</v>
      </c>
      <c r="D6" s="4" t="s">
        <v>184</v>
      </c>
      <c r="E6" s="4"/>
      <c r="F6" s="1" t="s">
        <v>168</v>
      </c>
      <c r="G6" s="1"/>
    </row>
    <row r="7" spans="1:11" x14ac:dyDescent="0.25">
      <c r="A7" s="5">
        <f>G7-1</f>
        <v>0</v>
      </c>
      <c r="B7" t="s">
        <v>6</v>
      </c>
      <c r="C7" t="s">
        <v>293</v>
      </c>
      <c r="D7" s="3" t="s">
        <v>185</v>
      </c>
      <c r="E7" s="19" t="str">
        <f>IF(AND(A9=5,A7&lt;&gt;1),"IDFRST must be 1, becouse INCTRL=5","")</f>
        <v>IDFRST must be 1, becouse INCTRL=5</v>
      </c>
      <c r="F7" s="2" t="s">
        <v>174</v>
      </c>
      <c r="G7">
        <v>1</v>
      </c>
    </row>
    <row r="8" spans="1:11" x14ac:dyDescent="0.25">
      <c r="A8" s="1">
        <v>1000</v>
      </c>
      <c r="B8" s="1" t="s">
        <v>11</v>
      </c>
      <c r="C8" s="1" t="s">
        <v>292</v>
      </c>
      <c r="D8" s="1" t="s">
        <v>186</v>
      </c>
      <c r="E8" s="1"/>
      <c r="F8" s="1" t="s">
        <v>168</v>
      </c>
      <c r="G8" s="1"/>
    </row>
    <row r="9" spans="1:11" x14ac:dyDescent="0.25">
      <c r="A9" s="27">
        <f>G9-1</f>
        <v>5</v>
      </c>
      <c r="B9" s="28" t="s">
        <v>6</v>
      </c>
      <c r="C9" s="30" t="s">
        <v>376</v>
      </c>
      <c r="D9" s="31" t="s">
        <v>309</v>
      </c>
      <c r="E9" s="29"/>
      <c r="F9" s="30" t="s">
        <v>414</v>
      </c>
      <c r="G9" s="15">
        <v>6</v>
      </c>
    </row>
    <row r="10" spans="1:11" x14ac:dyDescent="0.25">
      <c r="A10">
        <v>1</v>
      </c>
      <c r="B10" t="s">
        <v>6</v>
      </c>
      <c r="C10" t="s">
        <v>281</v>
      </c>
      <c r="D10" s="3" t="s">
        <v>187</v>
      </c>
      <c r="E10" s="3"/>
      <c r="F10" s="2" t="s">
        <v>175</v>
      </c>
      <c r="G10">
        <v>1</v>
      </c>
    </row>
    <row r="11" spans="1:11" x14ac:dyDescent="0.25">
      <c r="A11" s="5">
        <f>G11-1</f>
        <v>1</v>
      </c>
      <c r="B11" t="s">
        <v>6</v>
      </c>
      <c r="C11" t="s">
        <v>282</v>
      </c>
      <c r="D11" s="3" t="s">
        <v>260</v>
      </c>
      <c r="E11" s="3"/>
      <c r="F11" t="s">
        <v>168</v>
      </c>
      <c r="G11">
        <v>2</v>
      </c>
    </row>
    <row r="12" spans="1:11" x14ac:dyDescent="0.25">
      <c r="A12" s="5">
        <f>G12-1</f>
        <v>1</v>
      </c>
      <c r="B12" t="s">
        <v>6</v>
      </c>
      <c r="C12" t="s">
        <v>283</v>
      </c>
      <c r="D12" s="3" t="s">
        <v>261</v>
      </c>
      <c r="E12" s="3"/>
      <c r="F12" t="s">
        <v>168</v>
      </c>
      <c r="G12">
        <v>2</v>
      </c>
    </row>
    <row r="13" spans="1:11" x14ac:dyDescent="0.25">
      <c r="A13">
        <v>2</v>
      </c>
      <c r="B13" t="s">
        <v>6</v>
      </c>
      <c r="C13" t="s">
        <v>284</v>
      </c>
      <c r="D13" t="s">
        <v>188</v>
      </c>
      <c r="F13" t="s">
        <v>168</v>
      </c>
    </row>
    <row r="14" spans="1:11" x14ac:dyDescent="0.25">
      <c r="A14" s="6">
        <f>G14-1</f>
        <v>0</v>
      </c>
      <c r="B14" s="1" t="s">
        <v>6</v>
      </c>
      <c r="C14" s="1" t="s">
        <v>285</v>
      </c>
      <c r="D14" s="4" t="s">
        <v>189</v>
      </c>
      <c r="E14" s="4"/>
      <c r="F14" s="1" t="s">
        <v>168</v>
      </c>
      <c r="G14" s="1">
        <v>1</v>
      </c>
    </row>
    <row r="15" spans="1:11" x14ac:dyDescent="0.25">
      <c r="A15">
        <v>2</v>
      </c>
      <c r="B15" t="s">
        <v>6</v>
      </c>
      <c r="C15" t="s">
        <v>286</v>
      </c>
      <c r="D15" s="3" t="s">
        <v>245</v>
      </c>
      <c r="F15" s="2" t="s">
        <v>176</v>
      </c>
    </row>
    <row r="16" spans="1:11" x14ac:dyDescent="0.25">
      <c r="A16">
        <v>2</v>
      </c>
      <c r="B16" t="s">
        <v>6</v>
      </c>
      <c r="C16" t="s">
        <v>311</v>
      </c>
      <c r="D16" s="3" t="s">
        <v>246</v>
      </c>
      <c r="E16" s="25" t="str">
        <f>IF(A18=1,"Useless input, Single component","")</f>
        <v>Useless input, Single component</v>
      </c>
      <c r="F16" t="s">
        <v>168</v>
      </c>
    </row>
    <row r="17" spans="1:7" x14ac:dyDescent="0.25">
      <c r="A17">
        <v>2</v>
      </c>
      <c r="B17" t="s">
        <v>6</v>
      </c>
      <c r="C17" t="s">
        <v>312</v>
      </c>
      <c r="D17" s="3" t="s">
        <v>247</v>
      </c>
      <c r="E17" s="25" t="str">
        <f>IF(A18&lt;&gt;3,"Useless input, Single component","")</f>
        <v>Useless input, Single component</v>
      </c>
      <c r="F17" t="s">
        <v>168</v>
      </c>
    </row>
    <row r="18" spans="1:7" x14ac:dyDescent="0.25">
      <c r="A18">
        <v>1</v>
      </c>
      <c r="B18" t="s">
        <v>6</v>
      </c>
      <c r="C18" t="s">
        <v>409</v>
      </c>
      <c r="D18" s="3" t="s">
        <v>190</v>
      </c>
      <c r="E18" s="3"/>
      <c r="F18" t="s">
        <v>168</v>
      </c>
    </row>
    <row r="19" spans="1:7" x14ac:dyDescent="0.25">
      <c r="A19">
        <v>0</v>
      </c>
      <c r="B19" t="s">
        <v>6</v>
      </c>
      <c r="C19" t="s">
        <v>288</v>
      </c>
      <c r="D19" t="s">
        <v>191</v>
      </c>
      <c r="F19" t="s">
        <v>168</v>
      </c>
    </row>
    <row r="20" spans="1:7" x14ac:dyDescent="0.25">
      <c r="A20">
        <v>0</v>
      </c>
      <c r="B20" t="s">
        <v>6</v>
      </c>
      <c r="C20" t="s">
        <v>313</v>
      </c>
      <c r="D20" t="s">
        <v>192</v>
      </c>
      <c r="F20" t="s">
        <v>168</v>
      </c>
    </row>
    <row r="21" spans="1:7" x14ac:dyDescent="0.25">
      <c r="A21">
        <v>0</v>
      </c>
      <c r="B21" t="s">
        <v>6</v>
      </c>
      <c r="C21" t="s">
        <v>314</v>
      </c>
      <c r="D21" t="s">
        <v>193</v>
      </c>
      <c r="F21" t="s">
        <v>168</v>
      </c>
    </row>
    <row r="22" spans="1:7" x14ac:dyDescent="0.25">
      <c r="A22">
        <v>1</v>
      </c>
      <c r="B22" t="s">
        <v>6</v>
      </c>
      <c r="C22" t="s">
        <v>290</v>
      </c>
      <c r="D22" t="s">
        <v>248</v>
      </c>
      <c r="F22" t="s">
        <v>168</v>
      </c>
    </row>
    <row r="23" spans="1:7" x14ac:dyDescent="0.25">
      <c r="A23">
        <v>0</v>
      </c>
      <c r="B23" t="s">
        <v>6</v>
      </c>
      <c r="C23" t="s">
        <v>316</v>
      </c>
      <c r="D23" t="s">
        <v>249</v>
      </c>
      <c r="F23" t="s">
        <v>168</v>
      </c>
    </row>
    <row r="24" spans="1:7" x14ac:dyDescent="0.25">
      <c r="A24" s="1">
        <v>0</v>
      </c>
      <c r="B24" s="1" t="s">
        <v>6</v>
      </c>
      <c r="C24" s="1" t="s">
        <v>317</v>
      </c>
      <c r="D24" s="1" t="s">
        <v>250</v>
      </c>
      <c r="E24" s="1"/>
      <c r="F24" s="1" t="s">
        <v>168</v>
      </c>
      <c r="G24" s="1"/>
    </row>
    <row r="25" spans="1:7" x14ac:dyDescent="0.25">
      <c r="A25" s="5">
        <f>G25-1</f>
        <v>1</v>
      </c>
      <c r="B25" t="s">
        <v>6</v>
      </c>
      <c r="C25" t="s">
        <v>323</v>
      </c>
      <c r="D25" s="3" t="s">
        <v>257</v>
      </c>
      <c r="E25" s="3"/>
      <c r="F25" s="2" t="s">
        <v>177</v>
      </c>
      <c r="G25">
        <v>2</v>
      </c>
    </row>
    <row r="26" spans="1:7" x14ac:dyDescent="0.25">
      <c r="A26">
        <v>35</v>
      </c>
      <c r="B26" t="s">
        <v>37</v>
      </c>
      <c r="C26" t="s">
        <v>324</v>
      </c>
      <c r="D26" t="s">
        <v>194</v>
      </c>
      <c r="F26" t="s">
        <v>168</v>
      </c>
    </row>
    <row r="27" spans="1:7" x14ac:dyDescent="0.25">
      <c r="A27">
        <v>42.475999999999999</v>
      </c>
      <c r="B27" t="s">
        <v>58</v>
      </c>
      <c r="C27" t="s">
        <v>325</v>
      </c>
      <c r="D27" t="s">
        <v>195</v>
      </c>
      <c r="F27" t="s">
        <v>168</v>
      </c>
    </row>
    <row r="28" spans="1:7" x14ac:dyDescent="0.25">
      <c r="A28">
        <v>12</v>
      </c>
      <c r="B28" t="s">
        <v>40</v>
      </c>
      <c r="C28" t="s">
        <v>326</v>
      </c>
      <c r="D28" t="s">
        <v>196</v>
      </c>
      <c r="F28" t="s">
        <v>168</v>
      </c>
    </row>
    <row r="29" spans="1:7" x14ac:dyDescent="0.25">
      <c r="A29">
        <v>4.72</v>
      </c>
      <c r="B29" t="s">
        <v>296</v>
      </c>
      <c r="C29" t="s">
        <v>328</v>
      </c>
      <c r="D29" t="s">
        <v>297</v>
      </c>
      <c r="F29" t="s">
        <v>168</v>
      </c>
    </row>
    <row r="30" spans="1:7" x14ac:dyDescent="0.25">
      <c r="A30">
        <v>15.167</v>
      </c>
      <c r="B30" t="s">
        <v>44</v>
      </c>
      <c r="C30" t="s">
        <v>329</v>
      </c>
      <c r="D30" t="s">
        <v>197</v>
      </c>
      <c r="F30" t="s">
        <v>168</v>
      </c>
    </row>
    <row r="31" spans="1:7" x14ac:dyDescent="0.25">
      <c r="A31">
        <v>19.227</v>
      </c>
      <c r="B31" t="s">
        <v>44</v>
      </c>
      <c r="C31" t="s">
        <v>330</v>
      </c>
      <c r="D31" t="s">
        <v>198</v>
      </c>
      <c r="F31" t="s">
        <v>168</v>
      </c>
    </row>
    <row r="32" spans="1:7" x14ac:dyDescent="0.25">
      <c r="A32">
        <v>15.433999999999999</v>
      </c>
      <c r="B32" t="s">
        <v>44</v>
      </c>
      <c r="C32" t="s">
        <v>331</v>
      </c>
      <c r="D32" t="s">
        <v>199</v>
      </c>
      <c r="F32" t="s">
        <v>168</v>
      </c>
    </row>
    <row r="33" spans="1:7" x14ac:dyDescent="0.25">
      <c r="A33">
        <v>0.84899999999999998</v>
      </c>
      <c r="B33" t="s">
        <v>48</v>
      </c>
      <c r="C33" t="s">
        <v>332</v>
      </c>
      <c r="D33" t="s">
        <v>200</v>
      </c>
      <c r="F33" t="s">
        <v>168</v>
      </c>
    </row>
    <row r="34" spans="1:7" x14ac:dyDescent="0.25">
      <c r="A34">
        <v>0</v>
      </c>
      <c r="B34" t="s">
        <v>37</v>
      </c>
      <c r="C34" t="s">
        <v>333</v>
      </c>
      <c r="D34" t="s">
        <v>201</v>
      </c>
      <c r="F34" t="s">
        <v>168</v>
      </c>
    </row>
    <row r="35" spans="1:7" x14ac:dyDescent="0.25">
      <c r="A35">
        <v>4</v>
      </c>
      <c r="B35" t="s">
        <v>40</v>
      </c>
      <c r="C35" t="s">
        <v>334</v>
      </c>
      <c r="D35" t="s">
        <v>202</v>
      </c>
      <c r="F35" t="s">
        <v>168</v>
      </c>
    </row>
    <row r="36" spans="1:7" x14ac:dyDescent="0.25">
      <c r="A36" s="1">
        <v>0</v>
      </c>
      <c r="B36" s="1" t="s">
        <v>40</v>
      </c>
      <c r="C36" s="1" t="s">
        <v>335</v>
      </c>
      <c r="D36" s="1" t="s">
        <v>203</v>
      </c>
      <c r="E36" s="1"/>
      <c r="F36" s="1" t="s">
        <v>168</v>
      </c>
      <c r="G36" s="1"/>
    </row>
    <row r="37" spans="1:7" x14ac:dyDescent="0.25">
      <c r="A37">
        <v>1</v>
      </c>
      <c r="B37" t="s">
        <v>6</v>
      </c>
      <c r="C37" t="s">
        <v>336</v>
      </c>
      <c r="D37" s="3" t="s">
        <v>263</v>
      </c>
      <c r="E37" s="3"/>
      <c r="F37" s="2" t="s">
        <v>178</v>
      </c>
      <c r="G37">
        <v>1</v>
      </c>
    </row>
    <row r="38" spans="1:7" x14ac:dyDescent="0.25">
      <c r="A38" s="5">
        <f>G38-1</f>
        <v>1</v>
      </c>
      <c r="B38" t="s">
        <v>6</v>
      </c>
      <c r="C38" t="s">
        <v>337</v>
      </c>
      <c r="D38" s="3" t="s">
        <v>257</v>
      </c>
      <c r="E38" s="3"/>
      <c r="F38" t="s">
        <v>168</v>
      </c>
      <c r="G38">
        <v>2</v>
      </c>
    </row>
    <row r="39" spans="1:7" x14ac:dyDescent="0.25">
      <c r="A39">
        <v>-11.334</v>
      </c>
      <c r="B39" t="s">
        <v>37</v>
      </c>
      <c r="C39" t="s">
        <v>338</v>
      </c>
      <c r="D39" t="s">
        <v>204</v>
      </c>
      <c r="F39" t="s">
        <v>168</v>
      </c>
    </row>
    <row r="40" spans="1:7" x14ac:dyDescent="0.25">
      <c r="A40">
        <v>23.6</v>
      </c>
      <c r="B40" t="s">
        <v>58</v>
      </c>
      <c r="C40" t="s">
        <v>339</v>
      </c>
      <c r="D40" t="s">
        <v>195</v>
      </c>
      <c r="F40" t="s">
        <v>168</v>
      </c>
    </row>
    <row r="41" spans="1:7" x14ac:dyDescent="0.25">
      <c r="A41">
        <v>9.4</v>
      </c>
      <c r="B41" t="s">
        <v>40</v>
      </c>
      <c r="C41" t="s">
        <v>340</v>
      </c>
      <c r="D41" t="s">
        <v>196</v>
      </c>
      <c r="F41" t="s">
        <v>168</v>
      </c>
    </row>
    <row r="42" spans="1:7" x14ac:dyDescent="0.25">
      <c r="A42">
        <v>7.2</v>
      </c>
      <c r="B42" t="s">
        <v>60</v>
      </c>
      <c r="C42" t="s">
        <v>341</v>
      </c>
      <c r="D42" t="s">
        <v>205</v>
      </c>
      <c r="F42" t="s">
        <v>168</v>
      </c>
    </row>
    <row r="43" spans="1:7" x14ac:dyDescent="0.25">
      <c r="A43">
        <v>13.787000000000001</v>
      </c>
      <c r="B43" t="s">
        <v>44</v>
      </c>
      <c r="C43" t="s">
        <v>342</v>
      </c>
      <c r="D43" t="s">
        <v>198</v>
      </c>
      <c r="F43" t="s">
        <v>168</v>
      </c>
    </row>
    <row r="44" spans="1:7" x14ac:dyDescent="0.25">
      <c r="A44">
        <v>5.633</v>
      </c>
      <c r="B44" t="s">
        <v>44</v>
      </c>
      <c r="C44" t="s">
        <v>343</v>
      </c>
      <c r="D44" t="s">
        <v>206</v>
      </c>
      <c r="F44" t="s">
        <v>168</v>
      </c>
    </row>
    <row r="45" spans="1:7" x14ac:dyDescent="0.25">
      <c r="A45">
        <v>2.3380000000000001</v>
      </c>
      <c r="B45" t="s">
        <v>48</v>
      </c>
      <c r="C45" t="s">
        <v>344</v>
      </c>
      <c r="D45" t="s">
        <v>200</v>
      </c>
      <c r="F45" t="s">
        <v>168</v>
      </c>
    </row>
    <row r="46" spans="1:7" x14ac:dyDescent="0.25">
      <c r="A46" s="1">
        <v>3</v>
      </c>
      <c r="B46" s="1" t="s">
        <v>6</v>
      </c>
      <c r="C46" s="1" t="s">
        <v>345</v>
      </c>
      <c r="D46" s="1" t="s">
        <v>207</v>
      </c>
      <c r="E46" s="1"/>
      <c r="F46" s="1" t="s">
        <v>168</v>
      </c>
      <c r="G46" s="1"/>
    </row>
    <row r="47" spans="1:7" x14ac:dyDescent="0.25">
      <c r="A47" s="15"/>
      <c r="B47" s="15"/>
      <c r="C47" s="15" t="s">
        <v>418</v>
      </c>
      <c r="D47" s="15"/>
      <c r="E47" s="15"/>
      <c r="F47" s="2" t="s">
        <v>417</v>
      </c>
      <c r="G47" s="15"/>
    </row>
    <row r="48" spans="1:7" x14ac:dyDescent="0.25">
      <c r="A48" s="15"/>
      <c r="B48" s="15"/>
      <c r="C48" s="15" t="s">
        <v>419</v>
      </c>
      <c r="D48" s="15"/>
      <c r="E48" s="15"/>
      <c r="F48" s="30" t="s">
        <v>414</v>
      </c>
      <c r="G48" s="15"/>
    </row>
    <row r="49" spans="1:9" x14ac:dyDescent="0.25">
      <c r="A49" s="15"/>
      <c r="B49" s="15"/>
      <c r="C49" s="15" t="s">
        <v>420</v>
      </c>
      <c r="D49" s="15"/>
      <c r="E49" s="15"/>
      <c r="F49" s="15"/>
      <c r="G49" s="15"/>
    </row>
    <row r="50" spans="1:9" x14ac:dyDescent="0.25">
      <c r="A50" s="15"/>
      <c r="B50" s="15"/>
      <c r="C50" s="15" t="s">
        <v>421</v>
      </c>
      <c r="D50" s="15"/>
      <c r="E50" s="15"/>
      <c r="F50" s="15"/>
      <c r="G50" s="15"/>
    </row>
    <row r="51" spans="1:9" x14ac:dyDescent="0.25">
      <c r="A51" s="15"/>
      <c r="B51" s="15"/>
      <c r="C51" s="15" t="s">
        <v>422</v>
      </c>
      <c r="D51" s="15"/>
      <c r="E51" s="15"/>
      <c r="F51" s="15"/>
      <c r="G51" s="15"/>
    </row>
    <row r="52" spans="1:9" x14ac:dyDescent="0.25">
      <c r="A52" s="15"/>
      <c r="B52" s="15"/>
      <c r="C52" s="15" t="s">
        <v>423</v>
      </c>
      <c r="D52" s="15"/>
      <c r="E52" s="15"/>
      <c r="F52" s="15"/>
      <c r="G52" s="15"/>
    </row>
    <row r="53" spans="1:9" x14ac:dyDescent="0.25">
      <c r="A53" s="1"/>
      <c r="B53" s="1"/>
      <c r="C53" s="1" t="s">
        <v>424</v>
      </c>
      <c r="D53" s="1"/>
      <c r="E53" s="1"/>
      <c r="F53" s="1"/>
      <c r="G53" s="15">
        <v>1</v>
      </c>
    </row>
    <row r="54" spans="1:9" x14ac:dyDescent="0.25">
      <c r="A54" s="15"/>
      <c r="B54" s="16" t="s">
        <v>6</v>
      </c>
      <c r="C54" s="15" t="s">
        <v>425</v>
      </c>
      <c r="D54" s="15"/>
      <c r="E54" s="35" t="str">
        <f>H54 &amp; " " &amp; I54</f>
        <v xml:space="preserve"> </v>
      </c>
      <c r="F54" s="2" t="s">
        <v>179</v>
      </c>
      <c r="G54" s="15"/>
    </row>
    <row r="55" spans="1:9" x14ac:dyDescent="0.25">
      <c r="A55">
        <v>3450</v>
      </c>
      <c r="B55" t="s">
        <v>71</v>
      </c>
      <c r="C55" t="s">
        <v>377</v>
      </c>
      <c r="D55" t="s">
        <v>270</v>
      </c>
      <c r="E55" s="35" t="str">
        <f>H55&amp;"  " &amp;I55 &amp; " " &amp;J55</f>
        <v xml:space="preserve">   </v>
      </c>
      <c r="G55" s="15"/>
      <c r="H55" t="str">
        <f>IF(AND($A$10&lt;&gt;0,A55&lt;=0),"put value &gt;0","")</f>
        <v/>
      </c>
    </row>
    <row r="56" spans="1:9" x14ac:dyDescent="0.25">
      <c r="A56">
        <v>5.28</v>
      </c>
      <c r="C56" t="s">
        <v>378</v>
      </c>
      <c r="D56" t="s">
        <v>271</v>
      </c>
      <c r="E56" s="35" t="str">
        <f t="shared" ref="E56:E67" si="0">H56&amp;"  " &amp;I56 &amp; " " &amp;J56</f>
        <v xml:space="preserve">   </v>
      </c>
      <c r="G56" s="15"/>
      <c r="H56" t="str">
        <f>IF(AND($A$10&lt;&gt;0,A56&lt;=0),"put value &gt;0","")</f>
        <v/>
      </c>
    </row>
    <row r="57" spans="1:9" x14ac:dyDescent="0.25">
      <c r="A57" s="15">
        <v>231</v>
      </c>
      <c r="B57" s="16"/>
      <c r="C57" s="36" t="s">
        <v>426</v>
      </c>
      <c r="D57" s="37"/>
      <c r="E57" s="35" t="str">
        <f t="shared" si="0"/>
        <v xml:space="preserve">   </v>
      </c>
      <c r="F57" t="s">
        <v>438</v>
      </c>
      <c r="G57" s="15"/>
      <c r="H57" t="str">
        <f>IF(AND($A$10=0,A57&lt;&gt;0),"Error IMPA=" &amp; $A$10 &amp; ", put zero value","")</f>
        <v/>
      </c>
      <c r="I57" t="str">
        <f>IF(AND($A$10&lt;&gt;0,A57&lt;=0),"Error IMPA=" &amp; $A$10 &amp; ", put  value","")</f>
        <v/>
      </c>
    </row>
    <row r="58" spans="1:9" x14ac:dyDescent="0.25">
      <c r="A58" s="16">
        <v>0</v>
      </c>
      <c r="B58" s="16"/>
      <c r="C58" s="9" t="s">
        <v>427</v>
      </c>
      <c r="D58" s="10"/>
      <c r="E58" s="35" t="str">
        <f t="shared" si="0"/>
        <v xml:space="preserve">   </v>
      </c>
      <c r="F58" t="s">
        <v>431</v>
      </c>
      <c r="G58" s="15"/>
      <c r="H58" t="str">
        <f t="shared" ref="H58:H61" si="1">IF(AND($A$10&lt;&gt;1,A58&lt;&gt;0),"Error IMPA=" &amp; $A$10 &amp; ", put zero value","")</f>
        <v/>
      </c>
    </row>
    <row r="59" spans="1:9" x14ac:dyDescent="0.25">
      <c r="A59" s="16">
        <v>0</v>
      </c>
      <c r="B59" s="16"/>
      <c r="C59" s="9" t="s">
        <v>428</v>
      </c>
      <c r="D59" s="10"/>
      <c r="E59" s="35" t="str">
        <f t="shared" si="0"/>
        <v xml:space="preserve">   </v>
      </c>
      <c r="F59" t="s">
        <v>431</v>
      </c>
      <c r="G59" s="15"/>
      <c r="H59" t="str">
        <f t="shared" si="1"/>
        <v/>
      </c>
    </row>
    <row r="60" spans="1:9" x14ac:dyDescent="0.25">
      <c r="A60" s="16">
        <v>0</v>
      </c>
      <c r="B60" s="16"/>
      <c r="C60" s="9" t="s">
        <v>429</v>
      </c>
      <c r="D60" s="10"/>
      <c r="E60" s="35" t="str">
        <f t="shared" si="0"/>
        <v xml:space="preserve">   </v>
      </c>
      <c r="F60" t="s">
        <v>431</v>
      </c>
      <c r="G60" s="15"/>
      <c r="H60" t="str">
        <f t="shared" si="1"/>
        <v/>
      </c>
    </row>
    <row r="61" spans="1:9" x14ac:dyDescent="0.25">
      <c r="A61" s="5">
        <f>G61-1</f>
        <v>0</v>
      </c>
      <c r="B61" s="16"/>
      <c r="C61" s="11" t="s">
        <v>448</v>
      </c>
      <c r="D61" s="12"/>
      <c r="E61" s="35" t="str">
        <f t="shared" si="0"/>
        <v xml:space="preserve">   </v>
      </c>
      <c r="F61" t="s">
        <v>431</v>
      </c>
      <c r="G61" s="15">
        <v>1</v>
      </c>
      <c r="H61" t="str">
        <f t="shared" si="1"/>
        <v/>
      </c>
    </row>
    <row r="62" spans="1:9" x14ac:dyDescent="0.25">
      <c r="A62" s="15">
        <v>0</v>
      </c>
      <c r="B62" s="16"/>
      <c r="C62" s="7" t="s">
        <v>458</v>
      </c>
      <c r="D62" s="8"/>
      <c r="E62" s="35" t="str">
        <f t="shared" si="0"/>
        <v xml:space="preserve">   </v>
      </c>
      <c r="F62" t="s">
        <v>439</v>
      </c>
      <c r="G62" s="15"/>
      <c r="H62" t="str">
        <f>IF(AND($A$10&lt;&gt;2,A62&lt;&gt;0),"Error IMPA=" &amp; $A$10 &amp; ", put zero value","")</f>
        <v/>
      </c>
    </row>
    <row r="63" spans="1:9" x14ac:dyDescent="0.25">
      <c r="A63" s="15">
        <v>0</v>
      </c>
      <c r="B63" s="16"/>
      <c r="C63" s="9" t="s">
        <v>459</v>
      </c>
      <c r="D63" s="10"/>
      <c r="E63" s="35" t="str">
        <f t="shared" si="0"/>
        <v xml:space="preserve">   </v>
      </c>
      <c r="F63" t="s">
        <v>439</v>
      </c>
      <c r="G63" s="15"/>
      <c r="H63" t="str">
        <f t="shared" ref="H63:H67" si="2">IF(AND($A$10&lt;&gt;2,A63&lt;&gt;0),"Error IMPA=" &amp; $A$10 &amp; ", put zero value","")</f>
        <v/>
      </c>
    </row>
    <row r="64" spans="1:9" x14ac:dyDescent="0.25">
      <c r="A64" s="15">
        <v>0</v>
      </c>
      <c r="B64" s="16"/>
      <c r="C64" s="9" t="s">
        <v>460</v>
      </c>
      <c r="D64" s="10"/>
      <c r="E64" s="35" t="str">
        <f t="shared" si="0"/>
        <v xml:space="preserve">   </v>
      </c>
      <c r="F64" t="s">
        <v>439</v>
      </c>
      <c r="G64" s="15"/>
      <c r="H64" t="str">
        <f t="shared" si="2"/>
        <v/>
      </c>
    </row>
    <row r="65" spans="1:8" x14ac:dyDescent="0.25">
      <c r="A65" s="15">
        <v>0</v>
      </c>
      <c r="B65" s="16"/>
      <c r="C65" s="9" t="s">
        <v>435</v>
      </c>
      <c r="D65" s="10"/>
      <c r="E65" s="35" t="str">
        <f t="shared" si="0"/>
        <v xml:space="preserve">   </v>
      </c>
      <c r="F65" t="s">
        <v>439</v>
      </c>
      <c r="G65" s="15"/>
      <c r="H65" t="str">
        <f t="shared" si="2"/>
        <v/>
      </c>
    </row>
    <row r="66" spans="1:8" x14ac:dyDescent="0.25">
      <c r="A66" s="15">
        <v>0</v>
      </c>
      <c r="B66" s="16"/>
      <c r="C66" s="9" t="s">
        <v>461</v>
      </c>
      <c r="D66" s="10"/>
      <c r="E66" s="35" t="str">
        <f t="shared" si="0"/>
        <v xml:space="preserve">   </v>
      </c>
      <c r="F66" t="s">
        <v>439</v>
      </c>
      <c r="G66" s="15"/>
      <c r="H66" t="str">
        <f t="shared" si="2"/>
        <v/>
      </c>
    </row>
    <row r="67" spans="1:8" x14ac:dyDescent="0.25">
      <c r="A67" s="1">
        <v>0</v>
      </c>
      <c r="B67" s="38"/>
      <c r="C67" s="11" t="s">
        <v>462</v>
      </c>
      <c r="D67" s="12"/>
      <c r="E67" s="33" t="str">
        <f t="shared" si="0"/>
        <v xml:space="preserve">   </v>
      </c>
      <c r="F67" s="1" t="s">
        <v>439</v>
      </c>
      <c r="G67" s="15"/>
      <c r="H67" t="str">
        <f t="shared" si="2"/>
        <v/>
      </c>
    </row>
    <row r="68" spans="1:8" x14ac:dyDescent="0.25">
      <c r="A68" s="15"/>
      <c r="B68" s="16"/>
      <c r="C68" s="15" t="s">
        <v>440</v>
      </c>
      <c r="D68" s="15"/>
      <c r="E68" s="35" t="str">
        <f>H68 &amp; " " &amp; I68</f>
        <v xml:space="preserve"> </v>
      </c>
      <c r="F68" s="2" t="s">
        <v>441</v>
      </c>
      <c r="G68" s="15"/>
    </row>
    <row r="69" spans="1:8" x14ac:dyDescent="0.25">
      <c r="A69" s="15"/>
      <c r="B69" s="15"/>
      <c r="C69" s="15" t="s">
        <v>443</v>
      </c>
      <c r="D69" s="15" t="s">
        <v>450</v>
      </c>
      <c r="E69" s="15"/>
      <c r="F69" s="15"/>
      <c r="G69" s="15"/>
    </row>
    <row r="70" spans="1:8" x14ac:dyDescent="0.25">
      <c r="C70" t="s">
        <v>444</v>
      </c>
      <c r="D70" t="s">
        <v>451</v>
      </c>
    </row>
    <row r="71" spans="1:8" x14ac:dyDescent="0.25">
      <c r="A71" s="15"/>
      <c r="B71" s="16" t="s">
        <v>37</v>
      </c>
      <c r="C71" s="15" t="s">
        <v>440</v>
      </c>
      <c r="D71" s="39" t="s">
        <v>456</v>
      </c>
      <c r="E71" s="35" t="str">
        <f>H71 &amp; " " &amp; I71</f>
        <v xml:space="preserve"> </v>
      </c>
      <c r="F71" s="2" t="s">
        <v>441</v>
      </c>
      <c r="G71" s="15"/>
    </row>
    <row r="72" spans="1:8" x14ac:dyDescent="0.25">
      <c r="A72" s="1"/>
      <c r="B72" s="38"/>
      <c r="C72" s="1" t="s">
        <v>442</v>
      </c>
      <c r="D72" s="1"/>
      <c r="E72" s="33"/>
      <c r="F72" s="1"/>
      <c r="G72" s="15"/>
    </row>
    <row r="73" spans="1:8" x14ac:dyDescent="0.25">
      <c r="A73">
        <v>0</v>
      </c>
      <c r="B73" t="s">
        <v>40</v>
      </c>
      <c r="C73" t="s">
        <v>365</v>
      </c>
      <c r="D73" t="s">
        <v>210</v>
      </c>
      <c r="E73" s="25"/>
      <c r="F73" s="2" t="s">
        <v>180</v>
      </c>
      <c r="G73" s="15"/>
    </row>
    <row r="74" spans="1:8" x14ac:dyDescent="0.25">
      <c r="A74">
        <v>0</v>
      </c>
      <c r="B74" t="s">
        <v>40</v>
      </c>
      <c r="C74" t="s">
        <v>366</v>
      </c>
      <c r="D74" t="s">
        <v>211</v>
      </c>
      <c r="E74" s="25"/>
      <c r="F74" t="s">
        <v>168</v>
      </c>
      <c r="G74" s="15"/>
    </row>
    <row r="75" spans="1:8" x14ac:dyDescent="0.25">
      <c r="A75">
        <v>0</v>
      </c>
      <c r="B75" t="s">
        <v>40</v>
      </c>
      <c r="C75" t="s">
        <v>367</v>
      </c>
      <c r="D75" t="s">
        <v>212</v>
      </c>
      <c r="E75" s="25"/>
      <c r="F75" t="s">
        <v>168</v>
      </c>
    </row>
    <row r="76" spans="1:8" x14ac:dyDescent="0.25">
      <c r="A76">
        <v>0</v>
      </c>
      <c r="B76" t="s">
        <v>40</v>
      </c>
      <c r="C76" t="s">
        <v>368</v>
      </c>
      <c r="D76" t="s">
        <v>213</v>
      </c>
      <c r="E76" s="25"/>
      <c r="F76" t="s">
        <v>168</v>
      </c>
    </row>
    <row r="77" spans="1:8" x14ac:dyDescent="0.25">
      <c r="A77">
        <v>0</v>
      </c>
      <c r="B77" t="s">
        <v>40</v>
      </c>
      <c r="C77" t="s">
        <v>369</v>
      </c>
      <c r="D77" t="s">
        <v>214</v>
      </c>
      <c r="E77" s="25"/>
      <c r="F77" t="s">
        <v>168</v>
      </c>
    </row>
    <row r="78" spans="1:8" x14ac:dyDescent="0.25">
      <c r="A78">
        <v>0</v>
      </c>
      <c r="B78" t="s">
        <v>40</v>
      </c>
      <c r="C78" t="s">
        <v>370</v>
      </c>
      <c r="D78" t="s">
        <v>215</v>
      </c>
      <c r="E78" s="25"/>
      <c r="F78" t="s">
        <v>168</v>
      </c>
    </row>
    <row r="79" spans="1:8" x14ac:dyDescent="0.25">
      <c r="A79">
        <v>0</v>
      </c>
      <c r="B79" t="s">
        <v>40</v>
      </c>
      <c r="C79" t="s">
        <v>371</v>
      </c>
      <c r="D79" t="s">
        <v>216</v>
      </c>
      <c r="E79" s="25"/>
      <c r="F79" t="s">
        <v>168</v>
      </c>
    </row>
    <row r="80" spans="1:8" x14ac:dyDescent="0.25">
      <c r="A80">
        <v>0</v>
      </c>
      <c r="B80" t="s">
        <v>40</v>
      </c>
      <c r="C80" t="s">
        <v>372</v>
      </c>
      <c r="D80" t="s">
        <v>217</v>
      </c>
      <c r="E80" s="25"/>
      <c r="F80" t="s">
        <v>168</v>
      </c>
      <c r="G80">
        <v>2</v>
      </c>
    </row>
    <row r="81" spans="1:7" x14ac:dyDescent="0.25">
      <c r="A81">
        <v>0</v>
      </c>
      <c r="B81" t="s">
        <v>40</v>
      </c>
      <c r="C81" t="s">
        <v>373</v>
      </c>
      <c r="D81" t="s">
        <v>218</v>
      </c>
      <c r="E81" s="25"/>
      <c r="F81" t="s">
        <v>168</v>
      </c>
    </row>
    <row r="82" spans="1:7" x14ac:dyDescent="0.25">
      <c r="A82" s="5">
        <f>G82-1</f>
        <v>0</v>
      </c>
      <c r="B82" t="s">
        <v>6</v>
      </c>
      <c r="C82" t="s">
        <v>374</v>
      </c>
      <c r="D82" s="3" t="s">
        <v>278</v>
      </c>
      <c r="E82" s="18"/>
      <c r="F82" t="s">
        <v>168</v>
      </c>
      <c r="G82">
        <v>1</v>
      </c>
    </row>
    <row r="83" spans="1:7" x14ac:dyDescent="0.25">
      <c r="A83" s="5">
        <f>G83-1</f>
        <v>0</v>
      </c>
      <c r="B83" t="s">
        <v>6</v>
      </c>
      <c r="C83" t="s">
        <v>375</v>
      </c>
      <c r="D83" s="3" t="s">
        <v>279</v>
      </c>
      <c r="E83" s="18"/>
      <c r="F83" t="s">
        <v>168</v>
      </c>
      <c r="G83">
        <v>1</v>
      </c>
    </row>
    <row r="84" spans="1:7" x14ac:dyDescent="0.25">
      <c r="B84" t="s">
        <v>40</v>
      </c>
      <c r="C84" t="s">
        <v>445</v>
      </c>
      <c r="D84" s="3" t="s">
        <v>445</v>
      </c>
      <c r="E84" s="18"/>
    </row>
    <row r="85" spans="1:7" x14ac:dyDescent="0.25">
      <c r="C85" t="s">
        <v>446</v>
      </c>
      <c r="D85" s="3"/>
      <c r="E85" s="18"/>
    </row>
    <row r="86" spans="1:7" x14ac:dyDescent="0.25">
      <c r="C86" t="s">
        <v>447</v>
      </c>
      <c r="D86" s="3"/>
      <c r="E86" s="18"/>
    </row>
    <row r="87" spans="1:7" x14ac:dyDescent="0.25">
      <c r="A87" s="1"/>
      <c r="B87" s="1"/>
      <c r="C87" s="1" t="s">
        <v>379</v>
      </c>
      <c r="D87" s="4"/>
      <c r="E87" s="34"/>
      <c r="F87" s="1"/>
    </row>
    <row r="88" spans="1:7" x14ac:dyDescent="0.25">
      <c r="A88">
        <v>0.92</v>
      </c>
      <c r="B88" t="s">
        <v>40</v>
      </c>
      <c r="C88" t="s">
        <v>380</v>
      </c>
      <c r="D88" t="s">
        <v>223</v>
      </c>
      <c r="E88" s="25"/>
      <c r="F88" s="2" t="s">
        <v>182</v>
      </c>
    </row>
    <row r="89" spans="1:7" x14ac:dyDescent="0.25">
      <c r="A89">
        <v>0</v>
      </c>
      <c r="B89" t="s">
        <v>40</v>
      </c>
      <c r="C89" t="s">
        <v>381</v>
      </c>
      <c r="D89" t="s">
        <v>224</v>
      </c>
      <c r="E89" s="25"/>
    </row>
    <row r="90" spans="1:7" x14ac:dyDescent="0.25">
      <c r="A90">
        <v>1.83</v>
      </c>
      <c r="B90" t="s">
        <v>40</v>
      </c>
      <c r="C90" t="s">
        <v>382</v>
      </c>
      <c r="D90" t="s">
        <v>225</v>
      </c>
      <c r="E90" s="25"/>
    </row>
    <row r="91" spans="1:7" x14ac:dyDescent="0.25">
      <c r="A91">
        <v>0</v>
      </c>
      <c r="B91" t="s">
        <v>40</v>
      </c>
      <c r="C91" t="s">
        <v>383</v>
      </c>
      <c r="D91" t="s">
        <v>226</v>
      </c>
      <c r="E91" s="25"/>
    </row>
    <row r="92" spans="1:7" x14ac:dyDescent="0.25">
      <c r="A92">
        <v>0</v>
      </c>
      <c r="B92" t="s">
        <v>40</v>
      </c>
      <c r="C92" t="s">
        <v>402</v>
      </c>
      <c r="D92" t="s">
        <v>403</v>
      </c>
      <c r="E92" s="25"/>
    </row>
    <row r="93" spans="1:7" x14ac:dyDescent="0.25">
      <c r="A93">
        <v>32.22</v>
      </c>
      <c r="B93" t="s">
        <v>40</v>
      </c>
      <c r="C93" t="s">
        <v>384</v>
      </c>
      <c r="D93" t="s">
        <v>227</v>
      </c>
      <c r="E93" s="25"/>
    </row>
    <row r="94" spans="1:7" x14ac:dyDescent="0.25">
      <c r="A94">
        <v>3.33</v>
      </c>
      <c r="B94" t="s">
        <v>40</v>
      </c>
      <c r="C94" t="s">
        <v>385</v>
      </c>
      <c r="D94" t="s">
        <v>228</v>
      </c>
      <c r="E94" s="25"/>
    </row>
    <row r="95" spans="1:7" x14ac:dyDescent="0.25">
      <c r="A95">
        <v>-15</v>
      </c>
      <c r="B95" t="s">
        <v>40</v>
      </c>
      <c r="C95" t="s">
        <v>386</v>
      </c>
      <c r="D95" t="s">
        <v>229</v>
      </c>
      <c r="E95" s="25"/>
    </row>
    <row r="96" spans="1:7" x14ac:dyDescent="0.25">
      <c r="A96">
        <v>39.159999999999997</v>
      </c>
      <c r="B96" t="s">
        <v>40</v>
      </c>
      <c r="C96" t="s">
        <v>387</v>
      </c>
      <c r="D96" t="s">
        <v>230</v>
      </c>
      <c r="E96" s="25"/>
    </row>
    <row r="97" spans="1:5" x14ac:dyDescent="0.25">
      <c r="A97">
        <v>36.57</v>
      </c>
      <c r="B97" t="s">
        <v>40</v>
      </c>
      <c r="C97" t="s">
        <v>388</v>
      </c>
      <c r="D97" t="s">
        <v>231</v>
      </c>
      <c r="E97" s="25"/>
    </row>
    <row r="98" spans="1:5" x14ac:dyDescent="0.25">
      <c r="A98">
        <v>0</v>
      </c>
      <c r="B98" t="s">
        <v>40</v>
      </c>
      <c r="C98" t="s">
        <v>389</v>
      </c>
      <c r="D98" t="s">
        <v>232</v>
      </c>
      <c r="E98" s="25"/>
    </row>
    <row r="99" spans="1:5" x14ac:dyDescent="0.25">
      <c r="A99">
        <v>0</v>
      </c>
      <c r="B99" t="s">
        <v>40</v>
      </c>
      <c r="C99" t="s">
        <v>390</v>
      </c>
      <c r="D99" t="s">
        <v>233</v>
      </c>
      <c r="E99" s="25"/>
    </row>
    <row r="100" spans="1:5" x14ac:dyDescent="0.25">
      <c r="A100">
        <v>0</v>
      </c>
      <c r="B100" t="s">
        <v>40</v>
      </c>
      <c r="C100" t="s">
        <v>391</v>
      </c>
      <c r="D100" t="s">
        <v>234</v>
      </c>
      <c r="E100" s="25"/>
    </row>
    <row r="101" spans="1:5" x14ac:dyDescent="0.25">
      <c r="A101">
        <v>0</v>
      </c>
      <c r="B101" t="s">
        <v>40</v>
      </c>
      <c r="C101" t="s">
        <v>392</v>
      </c>
      <c r="D101" t="s">
        <v>235</v>
      </c>
      <c r="E101" s="25"/>
    </row>
    <row r="102" spans="1:5" x14ac:dyDescent="0.25">
      <c r="A102">
        <v>0</v>
      </c>
      <c r="B102" t="s">
        <v>40</v>
      </c>
      <c r="C102" t="s">
        <v>393</v>
      </c>
      <c r="D102" t="s">
        <v>236</v>
      </c>
      <c r="E102" s="25"/>
    </row>
    <row r="103" spans="1:5" x14ac:dyDescent="0.25">
      <c r="A103">
        <v>0</v>
      </c>
      <c r="B103" t="s">
        <v>40</v>
      </c>
      <c r="C103" t="s">
        <v>394</v>
      </c>
      <c r="D103" t="s">
        <v>237</v>
      </c>
      <c r="E103" s="25"/>
    </row>
    <row r="104" spans="1:5" x14ac:dyDescent="0.25">
      <c r="A104">
        <v>0</v>
      </c>
      <c r="B104" t="s">
        <v>40</v>
      </c>
      <c r="C104" t="s">
        <v>395</v>
      </c>
      <c r="D104" t="s">
        <v>238</v>
      </c>
      <c r="E104" s="25"/>
    </row>
    <row r="105" spans="1:5" x14ac:dyDescent="0.25">
      <c r="A105">
        <v>0</v>
      </c>
      <c r="B105" t="s">
        <v>40</v>
      </c>
      <c r="C105" t="s">
        <v>396</v>
      </c>
      <c r="D105" t="s">
        <v>239</v>
      </c>
      <c r="E105" s="25"/>
    </row>
    <row r="106" spans="1:5" x14ac:dyDescent="0.25">
      <c r="A106">
        <v>0.69</v>
      </c>
      <c r="B106" t="s">
        <v>40</v>
      </c>
      <c r="C106" t="s">
        <v>397</v>
      </c>
      <c r="D106" t="s">
        <v>240</v>
      </c>
      <c r="E106" s="25"/>
    </row>
    <row r="107" spans="1:5" x14ac:dyDescent="0.25">
      <c r="A107">
        <v>1.38</v>
      </c>
      <c r="B107" t="s">
        <v>40</v>
      </c>
      <c r="C107" t="s">
        <v>398</v>
      </c>
      <c r="D107" t="s">
        <v>241</v>
      </c>
      <c r="E107" s="25"/>
    </row>
    <row r="108" spans="1:5" x14ac:dyDescent="0.25">
      <c r="A108">
        <v>0</v>
      </c>
      <c r="B108" t="s">
        <v>40</v>
      </c>
      <c r="C108" t="s">
        <v>399</v>
      </c>
      <c r="D108" t="s">
        <v>242</v>
      </c>
      <c r="E108" s="25"/>
    </row>
    <row r="109" spans="1:5" x14ac:dyDescent="0.25">
      <c r="A109">
        <v>1.2</v>
      </c>
      <c r="B109" t="s">
        <v>40</v>
      </c>
      <c r="C109" t="s">
        <v>400</v>
      </c>
      <c r="D109" t="s">
        <v>243</v>
      </c>
      <c r="E109" s="25"/>
    </row>
    <row r="110" spans="1:5" x14ac:dyDescent="0.25">
      <c r="A110">
        <v>2.6</v>
      </c>
      <c r="B110" t="s">
        <v>40</v>
      </c>
      <c r="C110" t="s">
        <v>401</v>
      </c>
      <c r="D110" t="s">
        <v>244</v>
      </c>
      <c r="E110" s="25"/>
    </row>
  </sheetData>
  <autoFilter ref="A1:G69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Drop Down 3">
              <controlPr defaultSize="0" autoLine="0" autoPict="0">
                <anchor moveWithCells="1">
                  <from>
                    <xdr:col>3</xdr:col>
                    <xdr:colOff>19050</xdr:colOff>
                    <xdr:row>4</xdr:row>
                    <xdr:rowOff>9525</xdr:rowOff>
                  </from>
                  <to>
                    <xdr:col>3</xdr:col>
                    <xdr:colOff>2971800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5" name="Drop Down 4">
              <controlPr defaultSize="0" autoLine="0" autoPict="0">
                <anchor moveWithCells="1">
                  <from>
                    <xdr:col>3</xdr:col>
                    <xdr:colOff>19050</xdr:colOff>
                    <xdr:row>5</xdr:row>
                    <xdr:rowOff>9525</xdr:rowOff>
                  </from>
                  <to>
                    <xdr:col>3</xdr:col>
                    <xdr:colOff>1266825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6" name="Drop Down 5">
              <controlPr defaultSize="0" autoLine="0" autoPict="0">
                <anchor moveWithCells="1">
                  <from>
                    <xdr:col>3</xdr:col>
                    <xdr:colOff>19050</xdr:colOff>
                    <xdr:row>6</xdr:row>
                    <xdr:rowOff>9525</xdr:rowOff>
                  </from>
                  <to>
                    <xdr:col>3</xdr:col>
                    <xdr:colOff>1266825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7" name="Drop Down 6">
              <controlPr defaultSize="0" autoLine="0" autoPict="0">
                <anchor moveWithCells="1">
                  <from>
                    <xdr:col>3</xdr:col>
                    <xdr:colOff>19050</xdr:colOff>
                    <xdr:row>9</xdr:row>
                    <xdr:rowOff>9525</xdr:rowOff>
                  </from>
                  <to>
                    <xdr:col>3</xdr:col>
                    <xdr:colOff>1266825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8" name="Drop Down 7">
              <controlPr defaultSize="0" autoLine="0" autoPict="0">
                <anchor moveWithCells="1">
                  <from>
                    <xdr:col>3</xdr:col>
                    <xdr:colOff>19050</xdr:colOff>
                    <xdr:row>13</xdr:row>
                    <xdr:rowOff>9525</xdr:rowOff>
                  </from>
                  <to>
                    <xdr:col>3</xdr:col>
                    <xdr:colOff>1266825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9" name="Drop Down 8">
              <controlPr defaultSize="0" autoLine="0" autoPict="0">
                <anchor moveWithCells="1">
                  <from>
                    <xdr:col>3</xdr:col>
                    <xdr:colOff>19050</xdr:colOff>
                    <xdr:row>17</xdr:row>
                    <xdr:rowOff>9525</xdr:rowOff>
                  </from>
                  <to>
                    <xdr:col>3</xdr:col>
                    <xdr:colOff>1266825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0" name="Drop Down 9">
              <controlPr defaultSize="0" autoLine="0" autoPict="0">
                <anchor moveWithCells="1">
                  <from>
                    <xdr:col>3</xdr:col>
                    <xdr:colOff>19050</xdr:colOff>
                    <xdr:row>24</xdr:row>
                    <xdr:rowOff>9525</xdr:rowOff>
                  </from>
                  <to>
                    <xdr:col>3</xdr:col>
                    <xdr:colOff>1266825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1" name="Drop Down 10">
              <controlPr defaultSize="0" autoLine="0" autoPict="0">
                <anchor moveWithCells="1">
                  <from>
                    <xdr:col>3</xdr:col>
                    <xdr:colOff>19050</xdr:colOff>
                    <xdr:row>10</xdr:row>
                    <xdr:rowOff>9525</xdr:rowOff>
                  </from>
                  <to>
                    <xdr:col>3</xdr:col>
                    <xdr:colOff>1266825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2" name="Drop Down 11">
              <controlPr defaultSize="0" autoLine="0" autoPict="0">
                <anchor moveWithCells="1">
                  <from>
                    <xdr:col>3</xdr:col>
                    <xdr:colOff>19050</xdr:colOff>
                    <xdr:row>11</xdr:row>
                    <xdr:rowOff>9525</xdr:rowOff>
                  </from>
                  <to>
                    <xdr:col>3</xdr:col>
                    <xdr:colOff>1266825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3" name="Drop Down 12">
              <controlPr defaultSize="0" autoLine="0" autoPict="0">
                <anchor moveWithCells="1">
                  <from>
                    <xdr:col>3</xdr:col>
                    <xdr:colOff>19050</xdr:colOff>
                    <xdr:row>36</xdr:row>
                    <xdr:rowOff>9525</xdr:rowOff>
                  </from>
                  <to>
                    <xdr:col>3</xdr:col>
                    <xdr:colOff>1266825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4" name="Drop Down 16">
              <controlPr defaultSize="0" autoLine="0" autoPict="0">
                <anchor moveWithCells="1">
                  <from>
                    <xdr:col>3</xdr:col>
                    <xdr:colOff>19050</xdr:colOff>
                    <xdr:row>37</xdr:row>
                    <xdr:rowOff>9525</xdr:rowOff>
                  </from>
                  <to>
                    <xdr:col>3</xdr:col>
                    <xdr:colOff>1266825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5" name="Drop Down 18">
              <controlPr defaultSize="0" autoLine="0" autoPict="0">
                <anchor moveWithCells="1">
                  <from>
                    <xdr:col>3</xdr:col>
                    <xdr:colOff>19050</xdr:colOff>
                    <xdr:row>8</xdr:row>
                    <xdr:rowOff>9525</xdr:rowOff>
                  </from>
                  <to>
                    <xdr:col>3</xdr:col>
                    <xdr:colOff>1266825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6" name="Drop Down 21">
              <controlPr defaultSize="0" autoLine="0" autoPict="0">
                <anchor moveWithCells="1">
                  <from>
                    <xdr:col>3</xdr:col>
                    <xdr:colOff>19050</xdr:colOff>
                    <xdr:row>81</xdr:row>
                    <xdr:rowOff>9525</xdr:rowOff>
                  </from>
                  <to>
                    <xdr:col>3</xdr:col>
                    <xdr:colOff>1266825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" name="Drop Down 22">
              <controlPr defaultSize="0" autoLine="0" autoPict="0">
                <anchor moveWithCells="1">
                  <from>
                    <xdr:col>3</xdr:col>
                    <xdr:colOff>19050</xdr:colOff>
                    <xdr:row>82</xdr:row>
                    <xdr:rowOff>9525</xdr:rowOff>
                  </from>
                  <to>
                    <xdr:col>3</xdr:col>
                    <xdr:colOff>1266825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8" name="Drop Down 24">
              <controlPr defaultSize="0" autoLine="0" autoPict="0">
                <anchor moveWithCells="1">
                  <from>
                    <xdr:col>3</xdr:col>
                    <xdr:colOff>19050</xdr:colOff>
                    <xdr:row>60</xdr:row>
                    <xdr:rowOff>9525</xdr:rowOff>
                  </from>
                  <to>
                    <xdr:col>3</xdr:col>
                    <xdr:colOff>1266825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9" name="Drop Down 25">
              <controlPr defaultSize="0" autoLine="0" autoPict="0">
                <anchor moveWithCells="1">
                  <from>
                    <xdr:col>3</xdr:col>
                    <xdr:colOff>28575</xdr:colOff>
                    <xdr:row>14</xdr:row>
                    <xdr:rowOff>9525</xdr:rowOff>
                  </from>
                  <to>
                    <xdr:col>3</xdr:col>
                    <xdr:colOff>1276350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0" name="Drop Down 26">
              <controlPr defaultSize="0" autoLine="0" autoPict="0">
                <anchor moveWithCells="1">
                  <from>
                    <xdr:col>3</xdr:col>
                    <xdr:colOff>28575</xdr:colOff>
                    <xdr:row>15</xdr:row>
                    <xdr:rowOff>9525</xdr:rowOff>
                  </from>
                  <to>
                    <xdr:col>3</xdr:col>
                    <xdr:colOff>1276350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1" name="Drop Down 27">
              <controlPr defaultSize="0" autoLine="0" autoPict="0">
                <anchor moveWithCells="1">
                  <from>
                    <xdr:col>3</xdr:col>
                    <xdr:colOff>28575</xdr:colOff>
                    <xdr:row>16</xdr:row>
                    <xdr:rowOff>9525</xdr:rowOff>
                  </from>
                  <to>
                    <xdr:col>3</xdr:col>
                    <xdr:colOff>1276350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2"/>
  <sheetViews>
    <sheetView zoomScale="145" zoomScaleNormal="145" workbookViewId="0">
      <pane ySplit="1" topLeftCell="A2" activePane="bottomLeft" state="frozen"/>
      <selection activeCell="H1" sqref="H1:K1"/>
      <selection pane="bottomLeft" activeCell="C10" sqref="C10"/>
    </sheetView>
  </sheetViews>
  <sheetFormatPr defaultRowHeight="15" x14ac:dyDescent="0.25"/>
  <cols>
    <col min="1" max="1" width="9.5703125" customWidth="1"/>
    <col min="2" max="2" width="8.42578125" customWidth="1"/>
    <col min="3" max="3" width="14" bestFit="1" customWidth="1"/>
    <col min="4" max="4" width="68.85546875" customWidth="1"/>
    <col min="5" max="5" width="27" customWidth="1"/>
    <col min="6" max="6" width="31.5703125" customWidth="1"/>
    <col min="7" max="7" width="6.85546875" customWidth="1"/>
  </cols>
  <sheetData>
    <row r="1" spans="1:11" ht="15.75" x14ac:dyDescent="0.25">
      <c r="A1" s="13" t="s">
        <v>274</v>
      </c>
      <c r="B1" s="13" t="s">
        <v>275</v>
      </c>
      <c r="C1" s="13" t="s">
        <v>280</v>
      </c>
      <c r="D1" s="13" t="s">
        <v>122</v>
      </c>
      <c r="E1" s="13" t="s">
        <v>310</v>
      </c>
      <c r="F1" s="13" t="s">
        <v>276</v>
      </c>
      <c r="G1" s="13" t="s">
        <v>277</v>
      </c>
      <c r="H1" s="24"/>
      <c r="I1" s="24"/>
      <c r="J1" s="24"/>
      <c r="K1" s="24"/>
    </row>
    <row r="2" spans="1:11" x14ac:dyDescent="0.25">
      <c r="A2" t="s">
        <v>1</v>
      </c>
      <c r="B2" t="s">
        <v>6</v>
      </c>
      <c r="C2" t="s">
        <v>299</v>
      </c>
      <c r="D2" t="s">
        <v>120</v>
      </c>
      <c r="I2" t="s">
        <v>302</v>
      </c>
    </row>
    <row r="3" spans="1:11" x14ac:dyDescent="0.25">
      <c r="A3" s="15" t="s">
        <v>298</v>
      </c>
      <c r="B3" s="15" t="s">
        <v>6</v>
      </c>
      <c r="C3" s="15" t="s">
        <v>302</v>
      </c>
      <c r="D3" s="16" t="s">
        <v>300</v>
      </c>
      <c r="E3" s="16"/>
    </row>
    <row r="4" spans="1:11" x14ac:dyDescent="0.25">
      <c r="A4" s="1" t="s">
        <v>3</v>
      </c>
      <c r="B4" s="1" t="s">
        <v>6</v>
      </c>
      <c r="C4" s="1" t="s">
        <v>301</v>
      </c>
      <c r="D4" s="1" t="s">
        <v>121</v>
      </c>
      <c r="E4" s="1"/>
      <c r="F4" s="1"/>
      <c r="G4" s="1"/>
    </row>
    <row r="5" spans="1:11" x14ac:dyDescent="0.25">
      <c r="A5" s="14">
        <v>3</v>
      </c>
      <c r="B5" t="s">
        <v>6</v>
      </c>
      <c r="C5" t="s">
        <v>295</v>
      </c>
      <c r="D5" s="3" t="s">
        <v>183</v>
      </c>
      <c r="E5" s="19" t="str">
        <f>IF(A5&lt;&gt;3,"need tobe 3, use other sheet for other vals","")</f>
        <v/>
      </c>
      <c r="F5" s="2" t="s">
        <v>173</v>
      </c>
    </row>
    <row r="6" spans="1:11" x14ac:dyDescent="0.25">
      <c r="A6" s="6">
        <v>1</v>
      </c>
      <c r="B6" s="1" t="s">
        <v>6</v>
      </c>
      <c r="C6" s="1" t="s">
        <v>294</v>
      </c>
      <c r="D6" s="4" t="s">
        <v>184</v>
      </c>
      <c r="E6" s="4"/>
      <c r="F6" s="1" t="s">
        <v>168</v>
      </c>
      <c r="G6" s="1"/>
    </row>
    <row r="7" spans="1:11" x14ac:dyDescent="0.25">
      <c r="A7" s="5">
        <f>G7-1</f>
        <v>0</v>
      </c>
      <c r="B7" t="s">
        <v>6</v>
      </c>
      <c r="C7" t="s">
        <v>293</v>
      </c>
      <c r="D7" s="3" t="s">
        <v>185</v>
      </c>
      <c r="E7" s="19" t="str">
        <f>IF(AND(A9=5,A7&lt;&gt;1),"IDFRST must be 1, becouse INCTRL=5","")</f>
        <v>IDFRST must be 1, becouse INCTRL=5</v>
      </c>
      <c r="F7" s="2" t="s">
        <v>174</v>
      </c>
      <c r="G7">
        <v>1</v>
      </c>
    </row>
    <row r="8" spans="1:11" x14ac:dyDescent="0.25">
      <c r="A8" s="1">
        <v>1000</v>
      </c>
      <c r="B8" s="1" t="s">
        <v>11</v>
      </c>
      <c r="C8" s="1" t="s">
        <v>292</v>
      </c>
      <c r="D8" s="1" t="s">
        <v>186</v>
      </c>
      <c r="E8" s="1"/>
      <c r="F8" s="1" t="s">
        <v>168</v>
      </c>
      <c r="G8" s="1"/>
    </row>
    <row r="9" spans="1:11" x14ac:dyDescent="0.25">
      <c r="A9" s="5">
        <f>G9-1</f>
        <v>5</v>
      </c>
      <c r="B9" s="15"/>
      <c r="C9" t="s">
        <v>376</v>
      </c>
      <c r="D9" s="17" t="s">
        <v>309</v>
      </c>
      <c r="E9" s="17"/>
      <c r="F9" s="2" t="s">
        <v>175</v>
      </c>
      <c r="G9" s="15">
        <v>6</v>
      </c>
    </row>
    <row r="10" spans="1:11" x14ac:dyDescent="0.25">
      <c r="A10">
        <v>1</v>
      </c>
      <c r="B10" t="s">
        <v>6</v>
      </c>
      <c r="C10" t="s">
        <v>281</v>
      </c>
      <c r="D10" s="3" t="s">
        <v>187</v>
      </c>
      <c r="E10" s="3"/>
      <c r="G10">
        <v>1</v>
      </c>
    </row>
    <row r="11" spans="1:11" x14ac:dyDescent="0.25">
      <c r="A11" s="5">
        <f>G11-1</f>
        <v>1</v>
      </c>
      <c r="B11" t="s">
        <v>6</v>
      </c>
      <c r="C11" t="s">
        <v>282</v>
      </c>
      <c r="D11" s="3" t="s">
        <v>260</v>
      </c>
      <c r="E11" s="3"/>
      <c r="F11" t="s">
        <v>168</v>
      </c>
      <c r="G11">
        <v>2</v>
      </c>
    </row>
    <row r="12" spans="1:11" x14ac:dyDescent="0.25">
      <c r="A12" s="5">
        <f>G12-1</f>
        <v>1</v>
      </c>
      <c r="B12" t="s">
        <v>6</v>
      </c>
      <c r="C12" t="s">
        <v>283</v>
      </c>
      <c r="D12" s="3" t="s">
        <v>261</v>
      </c>
      <c r="E12" s="3"/>
      <c r="F12" t="s">
        <v>168</v>
      </c>
      <c r="G12">
        <v>2</v>
      </c>
    </row>
    <row r="13" spans="1:11" x14ac:dyDescent="0.25">
      <c r="A13">
        <v>2</v>
      </c>
      <c r="B13" t="s">
        <v>6</v>
      </c>
      <c r="C13" t="s">
        <v>284</v>
      </c>
      <c r="D13" t="s">
        <v>188</v>
      </c>
      <c r="F13" t="s">
        <v>168</v>
      </c>
    </row>
    <row r="14" spans="1:11" x14ac:dyDescent="0.25">
      <c r="A14" s="6">
        <f>G14-1</f>
        <v>0</v>
      </c>
      <c r="B14" s="1" t="s">
        <v>6</v>
      </c>
      <c r="C14" s="1" t="s">
        <v>285</v>
      </c>
      <c r="D14" s="4" t="s">
        <v>189</v>
      </c>
      <c r="E14" s="4"/>
      <c r="F14" s="1" t="s">
        <v>168</v>
      </c>
      <c r="G14" s="1">
        <v>1</v>
      </c>
    </row>
    <row r="15" spans="1:11" x14ac:dyDescent="0.25">
      <c r="A15">
        <v>2</v>
      </c>
      <c r="B15" t="s">
        <v>6</v>
      </c>
      <c r="C15" s="20" t="s">
        <v>286</v>
      </c>
      <c r="D15" s="3" t="s">
        <v>245</v>
      </c>
      <c r="E15" s="3"/>
      <c r="F15" s="2" t="s">
        <v>411</v>
      </c>
      <c r="G15" s="3"/>
    </row>
    <row r="16" spans="1:11" x14ac:dyDescent="0.25">
      <c r="A16">
        <v>2</v>
      </c>
      <c r="B16" t="s">
        <v>6</v>
      </c>
      <c r="C16" s="20" t="s">
        <v>311</v>
      </c>
      <c r="D16" s="3" t="s">
        <v>246</v>
      </c>
      <c r="E16" s="25" t="str">
        <f>IF(A18=1,"Useless input, Single component","")</f>
        <v>Useless input, Single component</v>
      </c>
      <c r="F16" s="26" t="s">
        <v>410</v>
      </c>
    </row>
    <row r="17" spans="1:6" x14ac:dyDescent="0.25">
      <c r="A17">
        <v>2</v>
      </c>
      <c r="B17" t="s">
        <v>6</v>
      </c>
      <c r="C17" s="20" t="s">
        <v>312</v>
      </c>
      <c r="D17" s="3" t="s">
        <v>247</v>
      </c>
      <c r="E17" s="25" t="str">
        <f>IF(A18&lt;&gt;3,"Useless input, Single component","")</f>
        <v>Useless input, Single component</v>
      </c>
      <c r="F17" s="42" t="s">
        <v>464</v>
      </c>
    </row>
    <row r="18" spans="1:6" x14ac:dyDescent="0.25">
      <c r="A18">
        <v>1</v>
      </c>
      <c r="B18" t="s">
        <v>6</v>
      </c>
      <c r="C18" s="20" t="s">
        <v>409</v>
      </c>
      <c r="D18" s="3" t="s">
        <v>190</v>
      </c>
      <c r="E18" s="3"/>
      <c r="F18" s="3"/>
    </row>
    <row r="19" spans="1:6" x14ac:dyDescent="0.25">
      <c r="A19">
        <v>0</v>
      </c>
      <c r="B19" t="s">
        <v>6</v>
      </c>
      <c r="C19" s="20" t="s">
        <v>288</v>
      </c>
      <c r="D19" t="s">
        <v>191</v>
      </c>
      <c r="E19" s="3"/>
      <c r="F19" s="3"/>
    </row>
    <row r="20" spans="1:6" x14ac:dyDescent="0.25">
      <c r="A20">
        <v>0</v>
      </c>
      <c r="B20" t="s">
        <v>6</v>
      </c>
      <c r="C20" s="20" t="s">
        <v>313</v>
      </c>
      <c r="D20" t="s">
        <v>192</v>
      </c>
      <c r="E20" s="3"/>
      <c r="F20" s="3"/>
    </row>
    <row r="21" spans="1:6" x14ac:dyDescent="0.25">
      <c r="A21">
        <v>0</v>
      </c>
      <c r="B21" t="s">
        <v>6</v>
      </c>
      <c r="C21" s="20" t="s">
        <v>314</v>
      </c>
      <c r="D21" t="s">
        <v>193</v>
      </c>
      <c r="E21" s="3"/>
      <c r="F21" s="3"/>
    </row>
    <row r="22" spans="1:6" x14ac:dyDescent="0.25">
      <c r="A22">
        <v>1</v>
      </c>
      <c r="B22" t="s">
        <v>6</v>
      </c>
      <c r="C22" s="20" t="s">
        <v>290</v>
      </c>
      <c r="D22" t="s">
        <v>248</v>
      </c>
      <c r="E22" s="3"/>
      <c r="F22" s="3"/>
    </row>
    <row r="23" spans="1:6" x14ac:dyDescent="0.25">
      <c r="A23">
        <v>0</v>
      </c>
      <c r="B23" t="s">
        <v>6</v>
      </c>
      <c r="C23" s="20" t="s">
        <v>316</v>
      </c>
      <c r="D23" t="s">
        <v>249</v>
      </c>
      <c r="E23" s="3"/>
      <c r="F23" s="3"/>
    </row>
    <row r="24" spans="1:6" x14ac:dyDescent="0.25">
      <c r="A24" s="1">
        <v>0</v>
      </c>
      <c r="B24" s="1" t="s">
        <v>6</v>
      </c>
      <c r="C24" s="21" t="s">
        <v>317</v>
      </c>
      <c r="D24" s="1" t="s">
        <v>250</v>
      </c>
      <c r="E24" s="4"/>
      <c r="F24" s="4"/>
    </row>
    <row r="25" spans="1:6" x14ac:dyDescent="0.25">
      <c r="A25" s="5">
        <f>G57-1</f>
        <v>0</v>
      </c>
      <c r="B25" t="s">
        <v>6</v>
      </c>
      <c r="C25" s="20" t="s">
        <v>323</v>
      </c>
      <c r="D25" s="3" t="s">
        <v>257</v>
      </c>
      <c r="E25" s="3"/>
      <c r="F25" s="2" t="s">
        <v>177</v>
      </c>
    </row>
    <row r="26" spans="1:6" x14ac:dyDescent="0.25">
      <c r="A26">
        <v>35</v>
      </c>
      <c r="B26" t="s">
        <v>37</v>
      </c>
      <c r="C26" s="20" t="s">
        <v>324</v>
      </c>
      <c r="D26" t="s">
        <v>194</v>
      </c>
      <c r="F26" s="26" t="s">
        <v>410</v>
      </c>
    </row>
    <row r="27" spans="1:6" x14ac:dyDescent="0.25">
      <c r="A27">
        <v>42.475999999999999</v>
      </c>
      <c r="B27" t="s">
        <v>58</v>
      </c>
      <c r="C27" s="20" t="s">
        <v>325</v>
      </c>
      <c r="D27" t="s">
        <v>195</v>
      </c>
      <c r="F27" s="42" t="s">
        <v>464</v>
      </c>
    </row>
    <row r="28" spans="1:6" x14ac:dyDescent="0.25">
      <c r="A28">
        <v>12</v>
      </c>
      <c r="B28" t="s">
        <v>40</v>
      </c>
      <c r="C28" s="20" t="s">
        <v>326</v>
      </c>
      <c r="D28" t="s">
        <v>196</v>
      </c>
      <c r="F28" t="s">
        <v>168</v>
      </c>
    </row>
    <row r="29" spans="1:6" x14ac:dyDescent="0.25">
      <c r="A29">
        <v>4.72</v>
      </c>
      <c r="B29" t="s">
        <v>296</v>
      </c>
      <c r="C29" s="20" t="s">
        <v>328</v>
      </c>
      <c r="D29" t="s">
        <v>297</v>
      </c>
      <c r="F29" t="s">
        <v>168</v>
      </c>
    </row>
    <row r="30" spans="1:6" x14ac:dyDescent="0.25">
      <c r="A30">
        <v>15.167</v>
      </c>
      <c r="B30" t="s">
        <v>44</v>
      </c>
      <c r="C30" s="20" t="s">
        <v>329</v>
      </c>
      <c r="D30" t="s">
        <v>197</v>
      </c>
      <c r="F30" t="s">
        <v>168</v>
      </c>
    </row>
    <row r="31" spans="1:6" x14ac:dyDescent="0.25">
      <c r="A31">
        <v>19.227</v>
      </c>
      <c r="B31" t="s">
        <v>44</v>
      </c>
      <c r="C31" s="20" t="s">
        <v>330</v>
      </c>
      <c r="D31" t="s">
        <v>198</v>
      </c>
      <c r="F31" t="s">
        <v>168</v>
      </c>
    </row>
    <row r="32" spans="1:6" x14ac:dyDescent="0.25">
      <c r="A32">
        <v>15.433999999999999</v>
      </c>
      <c r="B32" t="s">
        <v>44</v>
      </c>
      <c r="C32" s="20" t="s">
        <v>331</v>
      </c>
      <c r="D32" t="s">
        <v>199</v>
      </c>
      <c r="F32" t="s">
        <v>168</v>
      </c>
    </row>
    <row r="33" spans="1:7" x14ac:dyDescent="0.25">
      <c r="A33">
        <v>0.84899999999999998</v>
      </c>
      <c r="B33" t="s">
        <v>48</v>
      </c>
      <c r="C33" s="20" t="s">
        <v>332</v>
      </c>
      <c r="D33" t="s">
        <v>200</v>
      </c>
      <c r="F33" t="s">
        <v>168</v>
      </c>
    </row>
    <row r="34" spans="1:7" x14ac:dyDescent="0.25">
      <c r="A34">
        <v>0</v>
      </c>
      <c r="B34" t="s">
        <v>37</v>
      </c>
      <c r="C34" s="20" t="s">
        <v>333</v>
      </c>
      <c r="D34" t="s">
        <v>201</v>
      </c>
      <c r="F34" t="s">
        <v>168</v>
      </c>
      <c r="G34" s="1"/>
    </row>
    <row r="35" spans="1:7" x14ac:dyDescent="0.25">
      <c r="A35">
        <v>4</v>
      </c>
      <c r="B35" t="s">
        <v>40</v>
      </c>
      <c r="C35" s="20" t="s">
        <v>334</v>
      </c>
      <c r="D35" t="s">
        <v>202</v>
      </c>
      <c r="F35" t="s">
        <v>168</v>
      </c>
      <c r="G35" s="15"/>
    </row>
    <row r="36" spans="1:7" x14ac:dyDescent="0.25">
      <c r="A36" s="1">
        <v>0</v>
      </c>
      <c r="B36" s="1" t="s">
        <v>40</v>
      </c>
      <c r="C36" s="21" t="s">
        <v>335</v>
      </c>
      <c r="D36" s="1" t="s">
        <v>203</v>
      </c>
      <c r="E36" s="1"/>
      <c r="F36" s="1" t="s">
        <v>168</v>
      </c>
      <c r="G36" s="15"/>
    </row>
    <row r="37" spans="1:7" x14ac:dyDescent="0.25">
      <c r="A37">
        <v>1</v>
      </c>
      <c r="B37" t="s">
        <v>6</v>
      </c>
      <c r="C37" s="20" t="s">
        <v>336</v>
      </c>
      <c r="D37" s="3" t="s">
        <v>263</v>
      </c>
      <c r="E37" s="3"/>
      <c r="F37" s="2" t="s">
        <v>178</v>
      </c>
      <c r="G37" s="15"/>
    </row>
    <row r="38" spans="1:7" x14ac:dyDescent="0.25">
      <c r="A38" s="5">
        <f>G70-1</f>
        <v>1</v>
      </c>
      <c r="B38" t="s">
        <v>6</v>
      </c>
      <c r="C38" s="20" t="s">
        <v>337</v>
      </c>
      <c r="D38" s="3" t="s">
        <v>257</v>
      </c>
      <c r="E38" s="3"/>
      <c r="F38" s="26" t="s">
        <v>410</v>
      </c>
      <c r="G38" s="15"/>
    </row>
    <row r="39" spans="1:7" x14ac:dyDescent="0.25">
      <c r="A39">
        <v>-11.334</v>
      </c>
      <c r="B39" t="s">
        <v>56</v>
      </c>
      <c r="C39" s="20" t="s">
        <v>338</v>
      </c>
      <c r="D39" t="s">
        <v>204</v>
      </c>
      <c r="F39" s="42" t="s">
        <v>464</v>
      </c>
      <c r="G39" s="15"/>
    </row>
    <row r="40" spans="1:7" x14ac:dyDescent="0.25">
      <c r="A40">
        <v>23.6</v>
      </c>
      <c r="B40" t="s">
        <v>58</v>
      </c>
      <c r="C40" s="20" t="s">
        <v>339</v>
      </c>
      <c r="D40" t="s">
        <v>195</v>
      </c>
      <c r="F40" t="s">
        <v>168</v>
      </c>
      <c r="G40" s="15"/>
    </row>
    <row r="41" spans="1:7" x14ac:dyDescent="0.25">
      <c r="A41">
        <v>9.4</v>
      </c>
      <c r="B41" t="s">
        <v>40</v>
      </c>
      <c r="C41" s="20" t="s">
        <v>340</v>
      </c>
      <c r="D41" t="s">
        <v>196</v>
      </c>
      <c r="F41" t="s">
        <v>168</v>
      </c>
      <c r="G41" s="15"/>
    </row>
    <row r="42" spans="1:7" x14ac:dyDescent="0.25">
      <c r="A42">
        <v>7.2</v>
      </c>
      <c r="B42" t="s">
        <v>60</v>
      </c>
      <c r="C42" s="20" t="s">
        <v>341</v>
      </c>
      <c r="D42" t="s">
        <v>205</v>
      </c>
      <c r="F42" t="s">
        <v>168</v>
      </c>
      <c r="G42" s="15"/>
    </row>
    <row r="43" spans="1:7" x14ac:dyDescent="0.25">
      <c r="A43">
        <v>13.787000000000001</v>
      </c>
      <c r="B43" t="s">
        <v>44</v>
      </c>
      <c r="C43" s="20" t="s">
        <v>342</v>
      </c>
      <c r="D43" t="s">
        <v>198</v>
      </c>
      <c r="F43" t="s">
        <v>168</v>
      </c>
      <c r="G43" s="15"/>
    </row>
    <row r="44" spans="1:7" x14ac:dyDescent="0.25">
      <c r="A44">
        <v>5.633</v>
      </c>
      <c r="B44" t="s">
        <v>44</v>
      </c>
      <c r="C44" s="20" t="s">
        <v>343</v>
      </c>
      <c r="D44" t="s">
        <v>206</v>
      </c>
      <c r="F44" t="s">
        <v>168</v>
      </c>
      <c r="G44" s="15"/>
    </row>
    <row r="45" spans="1:7" x14ac:dyDescent="0.25">
      <c r="A45">
        <v>2.3380000000000001</v>
      </c>
      <c r="B45" t="s">
        <v>48</v>
      </c>
      <c r="C45" s="20" t="s">
        <v>344</v>
      </c>
      <c r="D45" t="s">
        <v>200</v>
      </c>
      <c r="F45" t="s">
        <v>168</v>
      </c>
      <c r="G45" s="15"/>
    </row>
    <row r="46" spans="1:7" x14ac:dyDescent="0.25">
      <c r="A46" s="1">
        <v>3</v>
      </c>
      <c r="B46" s="1" t="s">
        <v>6</v>
      </c>
      <c r="C46" s="21" t="s">
        <v>345</v>
      </c>
      <c r="D46" s="1" t="s">
        <v>207</v>
      </c>
      <c r="E46" s="1"/>
      <c r="F46" s="1" t="s">
        <v>168</v>
      </c>
      <c r="G46" s="15"/>
    </row>
    <row r="47" spans="1:7" x14ac:dyDescent="0.25">
      <c r="A47">
        <v>2</v>
      </c>
      <c r="B47" t="s">
        <v>6</v>
      </c>
      <c r="C47" s="22" t="s">
        <v>287</v>
      </c>
      <c r="D47" s="3" t="s">
        <v>245</v>
      </c>
      <c r="F47" s="2" t="s">
        <v>412</v>
      </c>
      <c r="G47" s="15"/>
    </row>
    <row r="48" spans="1:7" x14ac:dyDescent="0.25">
      <c r="A48">
        <v>2</v>
      </c>
      <c r="B48" t="s">
        <v>6</v>
      </c>
      <c r="C48" s="22" t="s">
        <v>318</v>
      </c>
      <c r="D48" s="3" t="s">
        <v>246</v>
      </c>
      <c r="E48" s="25" t="str">
        <f>IF(A50=1,"Useless input, Single component","")</f>
        <v>Useless input, Single component</v>
      </c>
      <c r="F48" s="26" t="s">
        <v>413</v>
      </c>
      <c r="G48" s="15"/>
    </row>
    <row r="49" spans="1:7" x14ac:dyDescent="0.25">
      <c r="A49">
        <v>2</v>
      </c>
      <c r="B49" t="s">
        <v>6</v>
      </c>
      <c r="C49" s="22" t="s">
        <v>319</v>
      </c>
      <c r="D49" s="3" t="s">
        <v>247</v>
      </c>
      <c r="E49" s="25" t="str">
        <f>IF(A50&lt;&gt;3,"Useless input, Single component","")</f>
        <v>Useless input, Single component</v>
      </c>
      <c r="F49" s="42" t="s">
        <v>465</v>
      </c>
      <c r="G49" s="15"/>
    </row>
    <row r="50" spans="1:7" x14ac:dyDescent="0.25">
      <c r="A50">
        <v>1</v>
      </c>
      <c r="B50" t="s">
        <v>6</v>
      </c>
      <c r="C50" s="22" t="s">
        <v>408</v>
      </c>
      <c r="D50" s="3" t="s">
        <v>190</v>
      </c>
      <c r="E50" s="3"/>
      <c r="F50" t="s">
        <v>168</v>
      </c>
      <c r="G50" s="15"/>
    </row>
    <row r="51" spans="1:7" x14ac:dyDescent="0.25">
      <c r="A51">
        <v>0</v>
      </c>
      <c r="B51" t="s">
        <v>6</v>
      </c>
      <c r="C51" s="22" t="s">
        <v>289</v>
      </c>
      <c r="D51" t="s">
        <v>191</v>
      </c>
      <c r="F51" t="s">
        <v>168</v>
      </c>
      <c r="G51" s="15"/>
    </row>
    <row r="52" spans="1:7" x14ac:dyDescent="0.25">
      <c r="A52">
        <v>0</v>
      </c>
      <c r="B52" t="s">
        <v>6</v>
      </c>
      <c r="C52" s="22" t="s">
        <v>320</v>
      </c>
      <c r="D52" t="s">
        <v>192</v>
      </c>
      <c r="F52" t="s">
        <v>168</v>
      </c>
      <c r="G52" s="15"/>
    </row>
    <row r="53" spans="1:7" x14ac:dyDescent="0.25">
      <c r="A53">
        <v>0</v>
      </c>
      <c r="B53" t="s">
        <v>6</v>
      </c>
      <c r="C53" s="22" t="s">
        <v>321</v>
      </c>
      <c r="D53" t="s">
        <v>193</v>
      </c>
      <c r="F53" t="s">
        <v>168</v>
      </c>
      <c r="G53" s="15"/>
    </row>
    <row r="54" spans="1:7" x14ac:dyDescent="0.25">
      <c r="A54">
        <v>1</v>
      </c>
      <c r="B54" t="s">
        <v>6</v>
      </c>
      <c r="C54" s="22" t="s">
        <v>291</v>
      </c>
      <c r="D54" t="s">
        <v>248</v>
      </c>
      <c r="F54" t="s">
        <v>168</v>
      </c>
      <c r="G54" s="15"/>
    </row>
    <row r="55" spans="1:7" x14ac:dyDescent="0.25">
      <c r="A55">
        <v>0</v>
      </c>
      <c r="B55" t="s">
        <v>6</v>
      </c>
      <c r="C55" s="22" t="s">
        <v>315</v>
      </c>
      <c r="D55" t="s">
        <v>249</v>
      </c>
      <c r="F55" t="s">
        <v>168</v>
      </c>
      <c r="G55" s="15"/>
    </row>
    <row r="56" spans="1:7" x14ac:dyDescent="0.25">
      <c r="A56" s="1">
        <v>0</v>
      </c>
      <c r="B56" s="1" t="s">
        <v>6</v>
      </c>
      <c r="C56" s="23" t="s">
        <v>322</v>
      </c>
      <c r="D56" s="1" t="s">
        <v>250</v>
      </c>
      <c r="E56" s="1"/>
      <c r="F56" s="1" t="s">
        <v>168</v>
      </c>
      <c r="G56" s="15"/>
    </row>
    <row r="57" spans="1:7" x14ac:dyDescent="0.25">
      <c r="A57" s="5">
        <f>G57-1</f>
        <v>0</v>
      </c>
      <c r="B57" t="s">
        <v>6</v>
      </c>
      <c r="C57" s="22" t="s">
        <v>346</v>
      </c>
      <c r="D57" s="3" t="s">
        <v>257</v>
      </c>
      <c r="E57" s="3"/>
      <c r="F57" s="2" t="s">
        <v>177</v>
      </c>
      <c r="G57">
        <v>1</v>
      </c>
    </row>
    <row r="58" spans="1:7" x14ac:dyDescent="0.25">
      <c r="A58">
        <v>35</v>
      </c>
      <c r="B58" t="s">
        <v>37</v>
      </c>
      <c r="C58" s="22" t="s">
        <v>347</v>
      </c>
      <c r="D58" t="s">
        <v>194</v>
      </c>
      <c r="F58" s="26" t="s">
        <v>413</v>
      </c>
    </row>
    <row r="59" spans="1:7" x14ac:dyDescent="0.25">
      <c r="A59">
        <v>42.475999999999999</v>
      </c>
      <c r="B59" t="s">
        <v>58</v>
      </c>
      <c r="C59" s="22" t="s">
        <v>348</v>
      </c>
      <c r="D59" t="s">
        <v>195</v>
      </c>
      <c r="F59" s="42" t="s">
        <v>465</v>
      </c>
    </row>
    <row r="60" spans="1:7" x14ac:dyDescent="0.25">
      <c r="A60">
        <v>12</v>
      </c>
      <c r="B60" t="s">
        <v>40</v>
      </c>
      <c r="C60" s="22" t="s">
        <v>327</v>
      </c>
      <c r="D60" t="s">
        <v>196</v>
      </c>
      <c r="F60" t="s">
        <v>168</v>
      </c>
    </row>
    <row r="61" spans="1:7" x14ac:dyDescent="0.25">
      <c r="A61">
        <v>4.72</v>
      </c>
      <c r="B61" t="s">
        <v>296</v>
      </c>
      <c r="C61" s="22" t="s">
        <v>349</v>
      </c>
      <c r="D61" t="s">
        <v>297</v>
      </c>
      <c r="F61" t="s">
        <v>168</v>
      </c>
    </row>
    <row r="62" spans="1:7" x14ac:dyDescent="0.25">
      <c r="A62">
        <v>15.167</v>
      </c>
      <c r="B62" t="s">
        <v>44</v>
      </c>
      <c r="C62" s="22" t="s">
        <v>350</v>
      </c>
      <c r="D62" t="s">
        <v>197</v>
      </c>
      <c r="F62" t="s">
        <v>168</v>
      </c>
    </row>
    <row r="63" spans="1:7" x14ac:dyDescent="0.25">
      <c r="A63">
        <v>19.227</v>
      </c>
      <c r="B63" t="s">
        <v>44</v>
      </c>
      <c r="C63" s="22" t="s">
        <v>351</v>
      </c>
      <c r="D63" t="s">
        <v>198</v>
      </c>
      <c r="F63" t="s">
        <v>168</v>
      </c>
    </row>
    <row r="64" spans="1:7" x14ac:dyDescent="0.25">
      <c r="A64">
        <v>15.433999999999999</v>
      </c>
      <c r="B64" t="s">
        <v>44</v>
      </c>
      <c r="C64" s="22" t="s">
        <v>352</v>
      </c>
      <c r="D64" t="s">
        <v>199</v>
      </c>
      <c r="F64" t="s">
        <v>168</v>
      </c>
    </row>
    <row r="65" spans="1:8" x14ac:dyDescent="0.25">
      <c r="A65">
        <v>0.84899999999999998</v>
      </c>
      <c r="B65" t="s">
        <v>48</v>
      </c>
      <c r="C65" s="22" t="s">
        <v>353</v>
      </c>
      <c r="D65" t="s">
        <v>200</v>
      </c>
      <c r="F65" t="s">
        <v>168</v>
      </c>
    </row>
    <row r="66" spans="1:8" x14ac:dyDescent="0.25">
      <c r="A66">
        <v>0</v>
      </c>
      <c r="B66" t="s">
        <v>37</v>
      </c>
      <c r="C66" s="22" t="s">
        <v>354</v>
      </c>
      <c r="D66" t="s">
        <v>201</v>
      </c>
      <c r="F66" t="s">
        <v>168</v>
      </c>
    </row>
    <row r="67" spans="1:8" x14ac:dyDescent="0.25">
      <c r="A67">
        <v>4</v>
      </c>
      <c r="B67" t="s">
        <v>40</v>
      </c>
      <c r="C67" s="22" t="s">
        <v>415</v>
      </c>
      <c r="D67" t="s">
        <v>202</v>
      </c>
      <c r="F67" t="s">
        <v>168</v>
      </c>
    </row>
    <row r="68" spans="1:8" x14ac:dyDescent="0.25">
      <c r="A68" s="1">
        <v>0</v>
      </c>
      <c r="B68" s="1" t="s">
        <v>40</v>
      </c>
      <c r="C68" s="23" t="s">
        <v>416</v>
      </c>
      <c r="D68" s="1" t="s">
        <v>203</v>
      </c>
      <c r="E68" s="1"/>
      <c r="F68" s="1" t="s">
        <v>168</v>
      </c>
      <c r="G68" s="1"/>
    </row>
    <row r="69" spans="1:8" x14ac:dyDescent="0.25">
      <c r="A69">
        <v>1</v>
      </c>
      <c r="B69" t="s">
        <v>6</v>
      </c>
      <c r="C69" s="22" t="s">
        <v>355</v>
      </c>
      <c r="D69" s="3" t="s">
        <v>263</v>
      </c>
      <c r="E69" s="3"/>
      <c r="F69" s="2" t="s">
        <v>178</v>
      </c>
      <c r="G69">
        <v>1</v>
      </c>
    </row>
    <row r="70" spans="1:8" x14ac:dyDescent="0.25">
      <c r="A70" s="5">
        <f>G70-1</f>
        <v>1</v>
      </c>
      <c r="B70" t="s">
        <v>6</v>
      </c>
      <c r="C70" s="22" t="s">
        <v>356</v>
      </c>
      <c r="D70" s="3" t="s">
        <v>257</v>
      </c>
      <c r="E70" s="3"/>
      <c r="F70" s="26" t="s">
        <v>413</v>
      </c>
      <c r="G70">
        <v>2</v>
      </c>
    </row>
    <row r="71" spans="1:8" x14ac:dyDescent="0.25">
      <c r="A71">
        <v>-11.334</v>
      </c>
      <c r="B71" t="s">
        <v>56</v>
      </c>
      <c r="C71" s="22" t="s">
        <v>357</v>
      </c>
      <c r="D71" t="s">
        <v>204</v>
      </c>
      <c r="F71" s="42" t="s">
        <v>465</v>
      </c>
    </row>
    <row r="72" spans="1:8" x14ac:dyDescent="0.25">
      <c r="A72">
        <v>23.6</v>
      </c>
      <c r="B72" t="s">
        <v>58</v>
      </c>
      <c r="C72" s="22" t="s">
        <v>358</v>
      </c>
      <c r="D72" t="s">
        <v>195</v>
      </c>
      <c r="F72" t="s">
        <v>168</v>
      </c>
    </row>
    <row r="73" spans="1:8" x14ac:dyDescent="0.25">
      <c r="A73">
        <v>9.4</v>
      </c>
      <c r="B73" t="s">
        <v>40</v>
      </c>
      <c r="C73" s="22" t="s">
        <v>359</v>
      </c>
      <c r="D73" t="s">
        <v>196</v>
      </c>
      <c r="F73" t="s">
        <v>168</v>
      </c>
    </row>
    <row r="74" spans="1:8" x14ac:dyDescent="0.25">
      <c r="A74">
        <v>7.2</v>
      </c>
      <c r="B74" t="s">
        <v>60</v>
      </c>
      <c r="C74" s="22" t="s">
        <v>360</v>
      </c>
      <c r="D74" t="s">
        <v>205</v>
      </c>
      <c r="F74" t="s">
        <v>168</v>
      </c>
    </row>
    <row r="75" spans="1:8" x14ac:dyDescent="0.25">
      <c r="A75">
        <v>13.787000000000001</v>
      </c>
      <c r="B75" t="s">
        <v>44</v>
      </c>
      <c r="C75" s="22" t="s">
        <v>361</v>
      </c>
      <c r="D75" t="s">
        <v>198</v>
      </c>
      <c r="F75" t="s">
        <v>168</v>
      </c>
    </row>
    <row r="76" spans="1:8" x14ac:dyDescent="0.25">
      <c r="A76">
        <v>5.633</v>
      </c>
      <c r="B76" t="s">
        <v>44</v>
      </c>
      <c r="C76" s="22" t="s">
        <v>362</v>
      </c>
      <c r="D76" t="s">
        <v>206</v>
      </c>
      <c r="F76" t="s">
        <v>168</v>
      </c>
    </row>
    <row r="77" spans="1:8" x14ac:dyDescent="0.25">
      <c r="A77">
        <v>2.3380000000000001</v>
      </c>
      <c r="B77" t="s">
        <v>48</v>
      </c>
      <c r="C77" s="22" t="s">
        <v>363</v>
      </c>
      <c r="D77" t="s">
        <v>200</v>
      </c>
      <c r="F77" t="s">
        <v>168</v>
      </c>
    </row>
    <row r="78" spans="1:8" x14ac:dyDescent="0.25">
      <c r="A78" s="1">
        <v>3</v>
      </c>
      <c r="B78" s="1" t="s">
        <v>6</v>
      </c>
      <c r="C78" s="23" t="s">
        <v>364</v>
      </c>
      <c r="D78" s="1" t="s">
        <v>207</v>
      </c>
      <c r="E78" s="1"/>
      <c r="F78" s="1" t="s">
        <v>168</v>
      </c>
      <c r="G78" s="1"/>
    </row>
    <row r="79" spans="1:8" x14ac:dyDescent="0.25">
      <c r="A79" s="15"/>
      <c r="B79" s="16" t="s">
        <v>6</v>
      </c>
      <c r="C79" s="15" t="s">
        <v>425</v>
      </c>
      <c r="D79" s="15"/>
      <c r="E79" s="35" t="str">
        <f>H79 &amp; " " &amp; I79</f>
        <v xml:space="preserve"> </v>
      </c>
      <c r="F79" s="2" t="s">
        <v>179</v>
      </c>
      <c r="G79" s="15"/>
    </row>
    <row r="80" spans="1:8" x14ac:dyDescent="0.25">
      <c r="A80">
        <v>3450</v>
      </c>
      <c r="B80" t="s">
        <v>71</v>
      </c>
      <c r="C80" t="s">
        <v>377</v>
      </c>
      <c r="D80" t="s">
        <v>270</v>
      </c>
      <c r="E80" s="35" t="str">
        <f>H80&amp;"  " &amp;I80 &amp; " " &amp;J80</f>
        <v xml:space="preserve">   </v>
      </c>
      <c r="G80" s="15"/>
      <c r="H80" t="str">
        <f>IF(AND($A$10&lt;&gt;0,A80&lt;=0),"put value &gt;0","")</f>
        <v/>
      </c>
    </row>
    <row r="81" spans="1:9" x14ac:dyDescent="0.25">
      <c r="A81">
        <v>5.28</v>
      </c>
      <c r="C81" t="s">
        <v>378</v>
      </c>
      <c r="D81" t="s">
        <v>271</v>
      </c>
      <c r="E81" s="35" t="str">
        <f t="shared" ref="E81:E92" si="0">H81&amp;"  " &amp;I81 &amp; " " &amp;J81</f>
        <v xml:space="preserve">   </v>
      </c>
      <c r="G81" s="15"/>
      <c r="H81" t="str">
        <f>IF(AND($A$10&lt;&gt;0,A81&lt;=0),"put value &gt;0","")</f>
        <v/>
      </c>
    </row>
    <row r="82" spans="1:9" x14ac:dyDescent="0.25">
      <c r="A82" s="15">
        <v>231</v>
      </c>
      <c r="B82" s="16"/>
      <c r="C82" s="36" t="s">
        <v>426</v>
      </c>
      <c r="D82" s="37"/>
      <c r="E82" s="35" t="str">
        <f t="shared" si="0"/>
        <v xml:space="preserve">   </v>
      </c>
      <c r="F82" t="s">
        <v>438</v>
      </c>
      <c r="G82" s="15"/>
      <c r="H82" t="str">
        <f>IF(AND($A$10=0,A82&lt;&gt;0),"Error IMPA=" &amp; $A$10 &amp; ", put zero value","")</f>
        <v/>
      </c>
      <c r="I82" t="str">
        <f>IF(AND($A$10&lt;&gt;0,A82&lt;=0),"Error IMPA=" &amp; $A$10 &amp; ", put  value","")</f>
        <v/>
      </c>
    </row>
    <row r="83" spans="1:9" x14ac:dyDescent="0.25">
      <c r="A83" s="16">
        <v>0</v>
      </c>
      <c r="B83" s="16"/>
      <c r="C83" s="9" t="s">
        <v>427</v>
      </c>
      <c r="D83" s="10"/>
      <c r="E83" s="35" t="str">
        <f t="shared" si="0"/>
        <v xml:space="preserve">   </v>
      </c>
      <c r="F83" t="s">
        <v>431</v>
      </c>
      <c r="G83" s="15"/>
      <c r="H83" t="str">
        <f t="shared" ref="H83:H86" si="1">IF(AND($A$10&lt;&gt;1,A83&lt;&gt;0),"Error IMPA=" &amp; $A$10 &amp; ", put zero value","")</f>
        <v/>
      </c>
    </row>
    <row r="84" spans="1:9" x14ac:dyDescent="0.25">
      <c r="A84" s="5">
        <f>G84-1</f>
        <v>1</v>
      </c>
      <c r="B84" s="16"/>
      <c r="C84" s="9" t="s">
        <v>428</v>
      </c>
      <c r="D84" s="10"/>
      <c r="E84" s="35" t="str">
        <f t="shared" si="0"/>
        <v xml:space="preserve">   </v>
      </c>
      <c r="F84" t="s">
        <v>431</v>
      </c>
      <c r="G84" s="15">
        <v>2</v>
      </c>
      <c r="H84" t="str">
        <f t="shared" si="1"/>
        <v/>
      </c>
    </row>
    <row r="85" spans="1:9" x14ac:dyDescent="0.25">
      <c r="A85" s="16">
        <v>0</v>
      </c>
      <c r="B85" s="16"/>
      <c r="C85" s="9" t="s">
        <v>429</v>
      </c>
      <c r="D85" s="10"/>
      <c r="E85" s="35" t="str">
        <f t="shared" si="0"/>
        <v xml:space="preserve">   </v>
      </c>
      <c r="F85" t="s">
        <v>431</v>
      </c>
      <c r="G85" s="15"/>
      <c r="H85" t="str">
        <f t="shared" si="1"/>
        <v/>
      </c>
    </row>
    <row r="86" spans="1:9" x14ac:dyDescent="0.25">
      <c r="A86" s="15">
        <v>0</v>
      </c>
      <c r="B86" s="16"/>
      <c r="C86" s="11" t="s">
        <v>430</v>
      </c>
      <c r="D86" s="12"/>
      <c r="E86" s="35" t="str">
        <f t="shared" si="0"/>
        <v xml:space="preserve">   </v>
      </c>
      <c r="F86" t="s">
        <v>431</v>
      </c>
      <c r="G86" s="15"/>
      <c r="H86" t="str">
        <f t="shared" si="1"/>
        <v/>
      </c>
    </row>
    <row r="87" spans="1:9" x14ac:dyDescent="0.25">
      <c r="A87" s="15">
        <v>0</v>
      </c>
      <c r="B87" s="16"/>
      <c r="C87" s="7" t="s">
        <v>432</v>
      </c>
      <c r="D87" s="8"/>
      <c r="E87" s="35" t="str">
        <f t="shared" si="0"/>
        <v xml:space="preserve">   </v>
      </c>
      <c r="F87" t="s">
        <v>439</v>
      </c>
      <c r="G87" s="15"/>
      <c r="H87" t="str">
        <f>IF(AND($A$10&lt;&gt;2,A87&lt;&gt;0),"Error IMPA=" &amp; $A$10 &amp; ", put zero value","")</f>
        <v/>
      </c>
    </row>
    <row r="88" spans="1:9" x14ac:dyDescent="0.25">
      <c r="A88" s="15">
        <v>0</v>
      </c>
      <c r="B88" s="16"/>
      <c r="C88" s="9" t="s">
        <v>433</v>
      </c>
      <c r="D88" s="10"/>
      <c r="E88" s="35" t="str">
        <f t="shared" si="0"/>
        <v xml:space="preserve">   </v>
      </c>
      <c r="F88" t="s">
        <v>439</v>
      </c>
      <c r="G88" s="15"/>
      <c r="H88" t="str">
        <f t="shared" ref="H88:H92" si="2">IF(AND($A$10&lt;&gt;2,A88&lt;&gt;0),"Error IMPA=" &amp; $A$10 &amp; ", put zero value","")</f>
        <v/>
      </c>
    </row>
    <row r="89" spans="1:9" x14ac:dyDescent="0.25">
      <c r="A89" s="15">
        <v>0</v>
      </c>
      <c r="B89" s="16"/>
      <c r="C89" s="9" t="s">
        <v>434</v>
      </c>
      <c r="D89" s="10"/>
      <c r="E89" s="35" t="str">
        <f t="shared" si="0"/>
        <v xml:space="preserve">   </v>
      </c>
      <c r="F89" t="s">
        <v>439</v>
      </c>
      <c r="G89" s="15"/>
      <c r="H89" t="str">
        <f t="shared" si="2"/>
        <v/>
      </c>
    </row>
    <row r="90" spans="1:9" x14ac:dyDescent="0.25">
      <c r="A90" s="15">
        <v>0</v>
      </c>
      <c r="B90" s="16"/>
      <c r="C90" s="9" t="s">
        <v>435</v>
      </c>
      <c r="D90" s="10"/>
      <c r="E90" s="35" t="str">
        <f t="shared" si="0"/>
        <v xml:space="preserve">   </v>
      </c>
      <c r="F90" t="s">
        <v>439</v>
      </c>
      <c r="G90" s="15"/>
      <c r="H90" t="str">
        <f t="shared" si="2"/>
        <v/>
      </c>
    </row>
    <row r="91" spans="1:9" x14ac:dyDescent="0.25">
      <c r="A91" s="15">
        <v>0</v>
      </c>
      <c r="B91" s="16"/>
      <c r="C91" s="9" t="s">
        <v>436</v>
      </c>
      <c r="D91" s="10"/>
      <c r="E91" s="35" t="str">
        <f t="shared" si="0"/>
        <v xml:space="preserve">   </v>
      </c>
      <c r="F91" t="s">
        <v>439</v>
      </c>
      <c r="G91" s="15"/>
      <c r="H91" t="str">
        <f t="shared" si="2"/>
        <v/>
      </c>
    </row>
    <row r="92" spans="1:9" x14ac:dyDescent="0.25">
      <c r="A92" s="1">
        <v>0</v>
      </c>
      <c r="B92" s="38"/>
      <c r="C92" s="11" t="s">
        <v>437</v>
      </c>
      <c r="D92" s="12"/>
      <c r="E92" s="33" t="str">
        <f t="shared" si="0"/>
        <v xml:space="preserve">   </v>
      </c>
      <c r="F92" s="1" t="s">
        <v>439</v>
      </c>
      <c r="G92" s="15"/>
      <c r="H92" t="str">
        <f t="shared" si="2"/>
        <v/>
      </c>
    </row>
    <row r="93" spans="1:9" x14ac:dyDescent="0.25">
      <c r="A93" s="15"/>
      <c r="B93" s="16"/>
      <c r="C93" s="15" t="s">
        <v>440</v>
      </c>
      <c r="D93" s="15"/>
      <c r="E93" s="35" t="str">
        <f>H93 &amp; " " &amp; I93</f>
        <v xml:space="preserve"> </v>
      </c>
      <c r="F93" s="2" t="s">
        <v>441</v>
      </c>
      <c r="G93" s="15"/>
    </row>
    <row r="102" spans="1:1" x14ac:dyDescent="0.25">
      <c r="A102" t="s">
        <v>119</v>
      </c>
    </row>
  </sheetData>
  <autoFilter ref="A1:G93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Drop Down 1">
              <controlPr defaultSize="0" autoLine="0" autoPict="0">
                <anchor moveWithCells="1">
                  <from>
                    <xdr:col>3</xdr:col>
                    <xdr:colOff>19050</xdr:colOff>
                    <xdr:row>4</xdr:row>
                    <xdr:rowOff>9525</xdr:rowOff>
                  </from>
                  <to>
                    <xdr:col>3</xdr:col>
                    <xdr:colOff>2971800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Drop Down 2">
              <controlPr defaultSize="0" autoLine="0" autoPict="0">
                <anchor moveWithCells="1">
                  <from>
                    <xdr:col>3</xdr:col>
                    <xdr:colOff>19050</xdr:colOff>
                    <xdr:row>5</xdr:row>
                    <xdr:rowOff>9525</xdr:rowOff>
                  </from>
                  <to>
                    <xdr:col>3</xdr:col>
                    <xdr:colOff>1266825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Drop Down 3">
              <controlPr defaultSize="0" autoLine="0" autoPict="0">
                <anchor moveWithCells="1">
                  <from>
                    <xdr:col>3</xdr:col>
                    <xdr:colOff>19050</xdr:colOff>
                    <xdr:row>6</xdr:row>
                    <xdr:rowOff>9525</xdr:rowOff>
                  </from>
                  <to>
                    <xdr:col>3</xdr:col>
                    <xdr:colOff>1266825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Drop Down 4">
              <controlPr defaultSize="0" autoLine="0" autoPict="0">
                <anchor moveWithCells="1">
                  <from>
                    <xdr:col>3</xdr:col>
                    <xdr:colOff>19050</xdr:colOff>
                    <xdr:row>9</xdr:row>
                    <xdr:rowOff>9525</xdr:rowOff>
                  </from>
                  <to>
                    <xdr:col>3</xdr:col>
                    <xdr:colOff>1266825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Drop Down 5">
              <controlPr defaultSize="0" autoLine="0" autoPict="0">
                <anchor moveWithCells="1">
                  <from>
                    <xdr:col>3</xdr:col>
                    <xdr:colOff>19050</xdr:colOff>
                    <xdr:row>13</xdr:row>
                    <xdr:rowOff>9525</xdr:rowOff>
                  </from>
                  <to>
                    <xdr:col>3</xdr:col>
                    <xdr:colOff>1266825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Drop Down 6">
              <controlPr defaultSize="0" autoLine="0" autoPict="0">
                <anchor moveWithCells="1">
                  <from>
                    <xdr:col>3</xdr:col>
                    <xdr:colOff>19050</xdr:colOff>
                    <xdr:row>17</xdr:row>
                    <xdr:rowOff>9525</xdr:rowOff>
                  </from>
                  <to>
                    <xdr:col>3</xdr:col>
                    <xdr:colOff>1266825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Drop Down 7">
              <controlPr defaultSize="0" autoLine="0" autoPict="0">
                <anchor moveWithCells="1">
                  <from>
                    <xdr:col>3</xdr:col>
                    <xdr:colOff>19050</xdr:colOff>
                    <xdr:row>24</xdr:row>
                    <xdr:rowOff>9525</xdr:rowOff>
                  </from>
                  <to>
                    <xdr:col>3</xdr:col>
                    <xdr:colOff>1266825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Drop Down 8">
              <controlPr defaultSize="0" autoLine="0" autoPict="0">
                <anchor moveWithCells="1">
                  <from>
                    <xdr:col>3</xdr:col>
                    <xdr:colOff>19050</xdr:colOff>
                    <xdr:row>10</xdr:row>
                    <xdr:rowOff>9525</xdr:rowOff>
                  </from>
                  <to>
                    <xdr:col>3</xdr:col>
                    <xdr:colOff>1266825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Drop Down 9">
              <controlPr defaultSize="0" autoLine="0" autoPict="0">
                <anchor moveWithCells="1">
                  <from>
                    <xdr:col>3</xdr:col>
                    <xdr:colOff>19050</xdr:colOff>
                    <xdr:row>11</xdr:row>
                    <xdr:rowOff>9525</xdr:rowOff>
                  </from>
                  <to>
                    <xdr:col>3</xdr:col>
                    <xdr:colOff>1266825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Drop Down 10">
              <controlPr defaultSize="0" autoLine="0" autoPict="0">
                <anchor moveWithCells="1">
                  <from>
                    <xdr:col>3</xdr:col>
                    <xdr:colOff>19050</xdr:colOff>
                    <xdr:row>36</xdr:row>
                    <xdr:rowOff>9525</xdr:rowOff>
                  </from>
                  <to>
                    <xdr:col>3</xdr:col>
                    <xdr:colOff>1266825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Drop Down 11">
              <controlPr defaultSize="0" autoLine="0" autoPict="0">
                <anchor moveWithCells="1">
                  <from>
                    <xdr:col>3</xdr:col>
                    <xdr:colOff>19050</xdr:colOff>
                    <xdr:row>83</xdr:row>
                    <xdr:rowOff>9525</xdr:rowOff>
                  </from>
                  <to>
                    <xdr:col>3</xdr:col>
                    <xdr:colOff>1266825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5" name="Drop Down 14">
              <controlPr defaultSize="0" autoLine="0" autoPict="0">
                <anchor moveWithCells="1">
                  <from>
                    <xdr:col>3</xdr:col>
                    <xdr:colOff>19050</xdr:colOff>
                    <xdr:row>37</xdr:row>
                    <xdr:rowOff>9525</xdr:rowOff>
                  </from>
                  <to>
                    <xdr:col>3</xdr:col>
                    <xdr:colOff>1266825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6" name="Drop Down 15">
              <controlPr defaultSize="0" autoLine="0" autoPict="0">
                <anchor moveWithCells="1">
                  <from>
                    <xdr:col>3</xdr:col>
                    <xdr:colOff>19050</xdr:colOff>
                    <xdr:row>8</xdr:row>
                    <xdr:rowOff>9525</xdr:rowOff>
                  </from>
                  <to>
                    <xdr:col>3</xdr:col>
                    <xdr:colOff>1266825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7" name="Drop Down 16">
              <controlPr defaultSize="0" autoLine="0" autoPict="0">
                <anchor moveWithCells="1">
                  <from>
                    <xdr:col>3</xdr:col>
                    <xdr:colOff>19050</xdr:colOff>
                    <xdr:row>49</xdr:row>
                    <xdr:rowOff>9525</xdr:rowOff>
                  </from>
                  <to>
                    <xdr:col>3</xdr:col>
                    <xdr:colOff>1266825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8" name="Drop Down 17">
              <controlPr defaultSize="0" autoLine="0" autoPict="0">
                <anchor moveWithCells="1">
                  <from>
                    <xdr:col>3</xdr:col>
                    <xdr:colOff>19050</xdr:colOff>
                    <xdr:row>56</xdr:row>
                    <xdr:rowOff>9525</xdr:rowOff>
                  </from>
                  <to>
                    <xdr:col>3</xdr:col>
                    <xdr:colOff>1266825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19" name="Drop Down 18">
              <controlPr defaultSize="0" autoLine="0" autoPict="0">
                <anchor moveWithCells="1">
                  <from>
                    <xdr:col>3</xdr:col>
                    <xdr:colOff>19050</xdr:colOff>
                    <xdr:row>68</xdr:row>
                    <xdr:rowOff>9525</xdr:rowOff>
                  </from>
                  <to>
                    <xdr:col>3</xdr:col>
                    <xdr:colOff>1266825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0" name="Drop Down 19">
              <controlPr defaultSize="0" autoLine="0" autoPict="0">
                <anchor moveWithCells="1">
                  <from>
                    <xdr:col>3</xdr:col>
                    <xdr:colOff>19050</xdr:colOff>
                    <xdr:row>69</xdr:row>
                    <xdr:rowOff>9525</xdr:rowOff>
                  </from>
                  <to>
                    <xdr:col>3</xdr:col>
                    <xdr:colOff>1266825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1" name="Drop Down 20">
              <controlPr defaultSize="0" autoLine="0" autoPict="0">
                <anchor moveWithCells="1">
                  <from>
                    <xdr:col>3</xdr:col>
                    <xdr:colOff>19050</xdr:colOff>
                    <xdr:row>4</xdr:row>
                    <xdr:rowOff>9525</xdr:rowOff>
                  </from>
                  <to>
                    <xdr:col>3</xdr:col>
                    <xdr:colOff>2971800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2" name="Drop Down 21">
              <controlPr defaultSize="0" autoLine="0" autoPict="0">
                <anchor moveWithCells="1">
                  <from>
                    <xdr:col>3</xdr:col>
                    <xdr:colOff>19050</xdr:colOff>
                    <xdr:row>14</xdr:row>
                    <xdr:rowOff>9525</xdr:rowOff>
                  </from>
                  <to>
                    <xdr:col>3</xdr:col>
                    <xdr:colOff>1266825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3" name="Drop Down 22">
              <controlPr defaultSize="0" autoLine="0" autoPict="0">
                <anchor moveWithCells="1">
                  <from>
                    <xdr:col>3</xdr:col>
                    <xdr:colOff>19050</xdr:colOff>
                    <xdr:row>15</xdr:row>
                    <xdr:rowOff>9525</xdr:rowOff>
                  </from>
                  <to>
                    <xdr:col>3</xdr:col>
                    <xdr:colOff>1266825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4" name="Drop Down 23">
              <controlPr defaultSize="0" autoLine="0" autoPict="0">
                <anchor moveWithCells="1">
                  <from>
                    <xdr:col>3</xdr:col>
                    <xdr:colOff>19050</xdr:colOff>
                    <xdr:row>16</xdr:row>
                    <xdr:rowOff>9525</xdr:rowOff>
                  </from>
                  <to>
                    <xdr:col>3</xdr:col>
                    <xdr:colOff>1266825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5" name="Drop Down 25">
              <controlPr defaultSize="0" autoLine="0" autoPict="0">
                <anchor moveWithCells="1">
                  <from>
                    <xdr:col>3</xdr:col>
                    <xdr:colOff>19050</xdr:colOff>
                    <xdr:row>46</xdr:row>
                    <xdr:rowOff>9525</xdr:rowOff>
                  </from>
                  <to>
                    <xdr:col>3</xdr:col>
                    <xdr:colOff>1266825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6" name="Drop Down 26">
              <controlPr defaultSize="0" autoLine="0" autoPict="0">
                <anchor moveWithCells="1">
                  <from>
                    <xdr:col>3</xdr:col>
                    <xdr:colOff>19050</xdr:colOff>
                    <xdr:row>47</xdr:row>
                    <xdr:rowOff>9525</xdr:rowOff>
                  </from>
                  <to>
                    <xdr:col>3</xdr:col>
                    <xdr:colOff>1266825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27" name="Drop Down 27">
              <controlPr defaultSize="0" autoLine="0" autoPict="0">
                <anchor moveWithCells="1">
                  <from>
                    <xdr:col>3</xdr:col>
                    <xdr:colOff>19050</xdr:colOff>
                    <xdr:row>48</xdr:row>
                    <xdr:rowOff>9525</xdr:rowOff>
                  </from>
                  <to>
                    <xdr:col>3</xdr:col>
                    <xdr:colOff>1266825</xdr:colOff>
                    <xdr:row>49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6"/>
  <sheetViews>
    <sheetView zoomScale="145" zoomScaleNormal="145" workbookViewId="0">
      <pane ySplit="1" topLeftCell="A2" activePane="bottomLeft" state="frozen"/>
      <selection activeCell="H1" sqref="H1:K1"/>
      <selection pane="bottomLeft" activeCell="C15" sqref="C15"/>
    </sheetView>
  </sheetViews>
  <sheetFormatPr defaultRowHeight="15" x14ac:dyDescent="0.25"/>
  <cols>
    <col min="1" max="1" width="9.5703125" customWidth="1"/>
    <col min="2" max="2" width="8.42578125" customWidth="1"/>
    <col min="3" max="3" width="14.140625" customWidth="1"/>
    <col min="4" max="4" width="54.42578125" customWidth="1"/>
    <col min="5" max="5" width="27" customWidth="1"/>
    <col min="6" max="6" width="29.5703125" customWidth="1"/>
    <col min="7" max="7" width="19.85546875" hidden="1" customWidth="1"/>
  </cols>
  <sheetData>
    <row r="1" spans="1:11" ht="15.75" x14ac:dyDescent="0.25">
      <c r="A1" s="13" t="s">
        <v>274</v>
      </c>
      <c r="B1" s="13" t="s">
        <v>275</v>
      </c>
      <c r="C1" s="13" t="s">
        <v>280</v>
      </c>
      <c r="D1" s="13" t="s">
        <v>122</v>
      </c>
      <c r="E1" s="13" t="s">
        <v>310</v>
      </c>
      <c r="F1" s="13" t="s">
        <v>276</v>
      </c>
      <c r="G1" s="13" t="s">
        <v>277</v>
      </c>
      <c r="H1" s="24"/>
      <c r="I1" s="24"/>
      <c r="J1" s="24"/>
      <c r="K1" s="24"/>
    </row>
    <row r="2" spans="1:11" x14ac:dyDescent="0.25">
      <c r="A2" t="s">
        <v>1</v>
      </c>
      <c r="B2" t="s">
        <v>6</v>
      </c>
      <c r="C2" t="s">
        <v>299</v>
      </c>
      <c r="D2" t="s">
        <v>120</v>
      </c>
      <c r="E2" s="25"/>
      <c r="I2" t="s">
        <v>302</v>
      </c>
    </row>
    <row r="3" spans="1:11" x14ac:dyDescent="0.25">
      <c r="A3" s="15" t="s">
        <v>298</v>
      </c>
      <c r="B3" s="15" t="s">
        <v>6</v>
      </c>
      <c r="C3" s="15" t="s">
        <v>302</v>
      </c>
      <c r="D3" s="16" t="s">
        <v>300</v>
      </c>
      <c r="E3" s="32"/>
    </row>
    <row r="4" spans="1:11" x14ac:dyDescent="0.25">
      <c r="A4" s="1" t="s">
        <v>3</v>
      </c>
      <c r="B4" s="1" t="s">
        <v>6</v>
      </c>
      <c r="C4" s="1" t="s">
        <v>301</v>
      </c>
      <c r="D4" s="1" t="s">
        <v>121</v>
      </c>
      <c r="E4" s="33"/>
      <c r="F4" s="1"/>
      <c r="G4" s="1"/>
    </row>
    <row r="5" spans="1:11" x14ac:dyDescent="0.25">
      <c r="A5" s="14">
        <v>4</v>
      </c>
      <c r="B5" t="s">
        <v>6</v>
      </c>
      <c r="C5" t="s">
        <v>295</v>
      </c>
      <c r="D5" s="3" t="s">
        <v>183</v>
      </c>
      <c r="E5" s="19" t="str">
        <f>IF(A5&lt;&gt;4,"need tobe 1, use other sheet for other vals","")</f>
        <v/>
      </c>
      <c r="F5" s="2" t="s">
        <v>173</v>
      </c>
    </row>
    <row r="6" spans="1:11" x14ac:dyDescent="0.25">
      <c r="A6" s="6">
        <v>1</v>
      </c>
      <c r="B6" s="1" t="s">
        <v>6</v>
      </c>
      <c r="C6" s="1" t="s">
        <v>294</v>
      </c>
      <c r="D6" s="4" t="s">
        <v>184</v>
      </c>
      <c r="E6" s="34"/>
      <c r="F6" s="1" t="s">
        <v>168</v>
      </c>
      <c r="G6" s="1"/>
    </row>
    <row r="7" spans="1:11" x14ac:dyDescent="0.25">
      <c r="A7" s="5">
        <f>G7-1</f>
        <v>0</v>
      </c>
      <c r="B7" t="s">
        <v>6</v>
      </c>
      <c r="C7" t="s">
        <v>293</v>
      </c>
      <c r="D7" s="3" t="s">
        <v>185</v>
      </c>
      <c r="E7" s="18"/>
      <c r="F7" s="2" t="s">
        <v>174</v>
      </c>
      <c r="G7">
        <v>1</v>
      </c>
    </row>
    <row r="8" spans="1:11" x14ac:dyDescent="0.25">
      <c r="A8" s="1">
        <v>1000</v>
      </c>
      <c r="B8" s="1" t="s">
        <v>11</v>
      </c>
      <c r="C8" s="1" t="s">
        <v>292</v>
      </c>
      <c r="D8" s="1" t="s">
        <v>186</v>
      </c>
      <c r="E8" s="33"/>
      <c r="F8" s="1" t="s">
        <v>168</v>
      </c>
      <c r="G8" s="1"/>
    </row>
    <row r="9" spans="1:11" x14ac:dyDescent="0.25">
      <c r="A9">
        <v>1</v>
      </c>
      <c r="B9" t="s">
        <v>6</v>
      </c>
      <c r="C9" t="s">
        <v>281</v>
      </c>
      <c r="D9" s="3" t="s">
        <v>187</v>
      </c>
      <c r="E9" s="18"/>
      <c r="F9" s="2" t="s">
        <v>175</v>
      </c>
      <c r="G9">
        <v>1</v>
      </c>
    </row>
    <row r="10" spans="1:11" x14ac:dyDescent="0.25">
      <c r="A10" s="5">
        <f>G10-1</f>
        <v>2</v>
      </c>
      <c r="B10" t="s">
        <v>6</v>
      </c>
      <c r="C10" t="s">
        <v>282</v>
      </c>
      <c r="D10" s="3" t="s">
        <v>260</v>
      </c>
      <c r="E10" s="18"/>
      <c r="F10" t="s">
        <v>168</v>
      </c>
      <c r="G10">
        <v>3</v>
      </c>
    </row>
    <row r="11" spans="1:11" x14ac:dyDescent="0.25">
      <c r="A11" s="5">
        <f>G11-1</f>
        <v>1</v>
      </c>
      <c r="B11" t="s">
        <v>6</v>
      </c>
      <c r="C11" t="s">
        <v>283</v>
      </c>
      <c r="D11" s="3" t="s">
        <v>261</v>
      </c>
      <c r="E11" s="18"/>
      <c r="F11" t="s">
        <v>168</v>
      </c>
      <c r="G11">
        <v>2</v>
      </c>
    </row>
    <row r="12" spans="1:11" x14ac:dyDescent="0.25">
      <c r="A12">
        <v>2</v>
      </c>
      <c r="B12" t="s">
        <v>6</v>
      </c>
      <c r="C12" t="s">
        <v>284</v>
      </c>
      <c r="D12" t="s">
        <v>188</v>
      </c>
      <c r="E12" s="25"/>
      <c r="F12" t="s">
        <v>168</v>
      </c>
    </row>
    <row r="13" spans="1:11" x14ac:dyDescent="0.25">
      <c r="A13" s="6">
        <f>G13-1</f>
        <v>0</v>
      </c>
      <c r="B13" s="1" t="s">
        <v>6</v>
      </c>
      <c r="C13" s="1" t="s">
        <v>285</v>
      </c>
      <c r="D13" s="4" t="s">
        <v>189</v>
      </c>
      <c r="E13" s="34"/>
      <c r="F13" s="1" t="s">
        <v>168</v>
      </c>
      <c r="G13" s="1">
        <v>1</v>
      </c>
    </row>
    <row r="14" spans="1:11" x14ac:dyDescent="0.25">
      <c r="A14">
        <v>1</v>
      </c>
      <c r="B14" t="s">
        <v>6</v>
      </c>
      <c r="C14" t="s">
        <v>286</v>
      </c>
      <c r="D14" s="3" t="s">
        <v>245</v>
      </c>
      <c r="E14" s="25"/>
      <c r="F14" s="2" t="s">
        <v>176</v>
      </c>
    </row>
    <row r="15" spans="1:11" x14ac:dyDescent="0.25">
      <c r="A15">
        <v>34</v>
      </c>
      <c r="B15" t="s">
        <v>6</v>
      </c>
      <c r="C15" t="s">
        <v>311</v>
      </c>
      <c r="D15" s="3" t="s">
        <v>246</v>
      </c>
      <c r="E15" s="25" t="str">
        <f>IF(A17=1,"Useless input, Single component","")</f>
        <v>Useless input, Single component</v>
      </c>
    </row>
    <row r="16" spans="1:11" x14ac:dyDescent="0.25">
      <c r="A16">
        <v>29</v>
      </c>
      <c r="B16" t="s">
        <v>6</v>
      </c>
      <c r="C16" t="s">
        <v>312</v>
      </c>
      <c r="D16" s="3" t="s">
        <v>247</v>
      </c>
      <c r="E16" s="25" t="str">
        <f>IF(A17&lt;&gt;3,"Useless input, Single component","")</f>
        <v>Useless input, Single component</v>
      </c>
      <c r="F16" t="s">
        <v>168</v>
      </c>
    </row>
    <row r="17" spans="1:9" x14ac:dyDescent="0.25">
      <c r="A17">
        <v>1</v>
      </c>
      <c r="B17" t="s">
        <v>6</v>
      </c>
      <c r="C17" t="s">
        <v>409</v>
      </c>
      <c r="D17" s="3" t="s">
        <v>190</v>
      </c>
      <c r="E17" s="18"/>
      <c r="F17" t="s">
        <v>168</v>
      </c>
    </row>
    <row r="18" spans="1:9" x14ac:dyDescent="0.25">
      <c r="A18">
        <v>0.3</v>
      </c>
      <c r="B18" t="s">
        <v>6</v>
      </c>
      <c r="C18" t="s">
        <v>288</v>
      </c>
      <c r="D18" t="s">
        <v>191</v>
      </c>
      <c r="E18" s="25" t="str">
        <f>H18 &amp; " " &amp;I18 &amp; " " &amp;J18</f>
        <v xml:space="preserve">  </v>
      </c>
      <c r="F18" t="s">
        <v>168</v>
      </c>
      <c r="H18" s="2" t="str">
        <f>IF(OR(A18&lt;=0,A18&gt;1),"Value more than 0 to 1","")</f>
        <v/>
      </c>
    </row>
    <row r="19" spans="1:9" x14ac:dyDescent="0.25">
      <c r="A19">
        <v>0</v>
      </c>
      <c r="B19" t="s">
        <v>6</v>
      </c>
      <c r="C19" t="s">
        <v>313</v>
      </c>
      <c r="D19" t="s">
        <v>192</v>
      </c>
      <c r="E19" s="25" t="str">
        <f t="shared" ref="E19:E20" si="0">H19 &amp; " " &amp;I19 &amp; " " &amp;J19</f>
        <v xml:space="preserve">  </v>
      </c>
      <c r="F19" t="s">
        <v>168</v>
      </c>
      <c r="H19" s="2" t="str">
        <f>IF(OR(A19&lt;0,A19&gt;1),"Value more than 0 to 1","")</f>
        <v/>
      </c>
      <c r="I19" t="str">
        <f>IF(AND(A18=1,A19&lt;&gt;1),"Single component, use 1","")</f>
        <v/>
      </c>
    </row>
    <row r="20" spans="1:9" x14ac:dyDescent="0.25">
      <c r="A20">
        <v>0</v>
      </c>
      <c r="B20" t="s">
        <v>6</v>
      </c>
      <c r="C20" t="s">
        <v>314</v>
      </c>
      <c r="D20" t="s">
        <v>193</v>
      </c>
      <c r="E20" s="25" t="str">
        <f t="shared" si="0"/>
        <v xml:space="preserve">  </v>
      </c>
      <c r="F20" t="s">
        <v>168</v>
      </c>
      <c r="H20" s="2" t="str">
        <f t="shared" ref="H20:H23" si="1">IF(OR(A20&lt;0,A20&gt;1),"Value more than 0 to 1","")</f>
        <v/>
      </c>
    </row>
    <row r="21" spans="1:9" x14ac:dyDescent="0.25">
      <c r="A21">
        <v>1</v>
      </c>
      <c r="B21" t="s">
        <v>6</v>
      </c>
      <c r="C21" t="s">
        <v>290</v>
      </c>
      <c r="D21" t="s">
        <v>248</v>
      </c>
      <c r="E21" s="25"/>
      <c r="F21" t="s">
        <v>168</v>
      </c>
      <c r="H21" s="2" t="str">
        <f t="shared" si="1"/>
        <v/>
      </c>
    </row>
    <row r="22" spans="1:9" x14ac:dyDescent="0.25">
      <c r="A22">
        <v>0</v>
      </c>
      <c r="B22" t="s">
        <v>6</v>
      </c>
      <c r="C22" t="s">
        <v>316</v>
      </c>
      <c r="D22" t="s">
        <v>249</v>
      </c>
      <c r="E22" s="25"/>
      <c r="F22" t="s">
        <v>168</v>
      </c>
      <c r="H22" s="2" t="str">
        <f t="shared" si="1"/>
        <v/>
      </c>
    </row>
    <row r="23" spans="1:9" x14ac:dyDescent="0.25">
      <c r="A23" s="1">
        <v>0</v>
      </c>
      <c r="B23" s="1" t="s">
        <v>6</v>
      </c>
      <c r="C23" s="1" t="s">
        <v>317</v>
      </c>
      <c r="D23" s="1" t="s">
        <v>250</v>
      </c>
      <c r="E23" s="33"/>
      <c r="F23" s="1" t="s">
        <v>168</v>
      </c>
      <c r="G23" s="1"/>
      <c r="H23" s="2" t="str">
        <f t="shared" si="1"/>
        <v/>
      </c>
    </row>
    <row r="24" spans="1:9" x14ac:dyDescent="0.25">
      <c r="A24" s="5">
        <f>G24-1</f>
        <v>1</v>
      </c>
      <c r="B24" t="s">
        <v>6</v>
      </c>
      <c r="C24" t="s">
        <v>323</v>
      </c>
      <c r="D24" s="3" t="s">
        <v>257</v>
      </c>
      <c r="E24" s="18"/>
      <c r="F24" s="2" t="s">
        <v>177</v>
      </c>
      <c r="G24">
        <v>2</v>
      </c>
    </row>
    <row r="25" spans="1:9" x14ac:dyDescent="0.25">
      <c r="A25">
        <v>35</v>
      </c>
      <c r="B25" t="s">
        <v>37</v>
      </c>
      <c r="C25" t="s">
        <v>324</v>
      </c>
      <c r="D25" t="s">
        <v>194</v>
      </c>
      <c r="E25" s="25"/>
      <c r="F25" t="s">
        <v>168</v>
      </c>
    </row>
    <row r="26" spans="1:9" x14ac:dyDescent="0.25">
      <c r="A26">
        <v>42.475999999999999</v>
      </c>
      <c r="B26" t="s">
        <v>58</v>
      </c>
      <c r="C26" t="s">
        <v>325</v>
      </c>
      <c r="D26" t="s">
        <v>195</v>
      </c>
      <c r="E26" s="25"/>
      <c r="F26" t="s">
        <v>168</v>
      </c>
    </row>
    <row r="27" spans="1:9" x14ac:dyDescent="0.25">
      <c r="A27">
        <v>12</v>
      </c>
      <c r="B27" t="s">
        <v>40</v>
      </c>
      <c r="C27" t="s">
        <v>326</v>
      </c>
      <c r="D27" t="s">
        <v>196</v>
      </c>
      <c r="E27" s="25"/>
      <c r="F27" t="s">
        <v>168</v>
      </c>
    </row>
    <row r="28" spans="1:9" x14ac:dyDescent="0.25">
      <c r="A28">
        <v>4.72</v>
      </c>
      <c r="B28" t="s">
        <v>296</v>
      </c>
      <c r="C28" t="s">
        <v>328</v>
      </c>
      <c r="D28" t="s">
        <v>297</v>
      </c>
      <c r="E28" s="25"/>
      <c r="F28" t="s">
        <v>168</v>
      </c>
    </row>
    <row r="29" spans="1:9" x14ac:dyDescent="0.25">
      <c r="A29">
        <v>15.167</v>
      </c>
      <c r="B29" t="s">
        <v>44</v>
      </c>
      <c r="C29" t="s">
        <v>329</v>
      </c>
      <c r="D29" t="s">
        <v>197</v>
      </c>
      <c r="E29" s="25"/>
      <c r="F29" t="s">
        <v>168</v>
      </c>
    </row>
    <row r="30" spans="1:9" x14ac:dyDescent="0.25">
      <c r="A30">
        <v>19.227</v>
      </c>
      <c r="B30" t="s">
        <v>44</v>
      </c>
      <c r="C30" t="s">
        <v>330</v>
      </c>
      <c r="D30" t="s">
        <v>198</v>
      </c>
      <c r="E30" s="25"/>
      <c r="F30" t="s">
        <v>168</v>
      </c>
    </row>
    <row r="31" spans="1:9" x14ac:dyDescent="0.25">
      <c r="A31">
        <v>15.433999999999999</v>
      </c>
      <c r="B31" t="s">
        <v>44</v>
      </c>
      <c r="C31" t="s">
        <v>331</v>
      </c>
      <c r="D31" t="s">
        <v>199</v>
      </c>
      <c r="E31" s="25"/>
      <c r="F31" t="s">
        <v>168</v>
      </c>
    </row>
    <row r="32" spans="1:9" x14ac:dyDescent="0.25">
      <c r="A32">
        <v>0.84899999999999998</v>
      </c>
      <c r="B32" t="s">
        <v>48</v>
      </c>
      <c r="C32" t="s">
        <v>332</v>
      </c>
      <c r="D32" t="s">
        <v>200</v>
      </c>
      <c r="E32" s="25"/>
      <c r="F32" t="s">
        <v>168</v>
      </c>
    </row>
    <row r="33" spans="1:8" x14ac:dyDescent="0.25">
      <c r="A33">
        <v>0</v>
      </c>
      <c r="B33" t="s">
        <v>37</v>
      </c>
      <c r="C33" t="s">
        <v>333</v>
      </c>
      <c r="D33" t="s">
        <v>201</v>
      </c>
      <c r="E33" s="25"/>
      <c r="F33" t="s">
        <v>168</v>
      </c>
    </row>
    <row r="34" spans="1:8" x14ac:dyDescent="0.25">
      <c r="A34">
        <v>4</v>
      </c>
      <c r="B34" t="s">
        <v>40</v>
      </c>
      <c r="C34" t="s">
        <v>334</v>
      </c>
      <c r="D34" t="s">
        <v>202</v>
      </c>
      <c r="E34" s="25"/>
      <c r="F34" t="s">
        <v>168</v>
      </c>
    </row>
    <row r="35" spans="1:8" x14ac:dyDescent="0.25">
      <c r="A35" s="1">
        <v>0</v>
      </c>
      <c r="B35" s="1" t="s">
        <v>40</v>
      </c>
      <c r="C35" s="1" t="s">
        <v>335</v>
      </c>
      <c r="D35" s="1" t="s">
        <v>203</v>
      </c>
      <c r="E35" s="33"/>
      <c r="F35" s="1" t="s">
        <v>168</v>
      </c>
      <c r="G35" s="1"/>
    </row>
    <row r="36" spans="1:8" x14ac:dyDescent="0.25">
      <c r="A36">
        <v>1</v>
      </c>
      <c r="B36" t="s">
        <v>6</v>
      </c>
      <c r="C36" t="s">
        <v>336</v>
      </c>
      <c r="D36" s="3" t="s">
        <v>263</v>
      </c>
      <c r="E36" s="18"/>
      <c r="F36" s="2" t="s">
        <v>178</v>
      </c>
      <c r="G36">
        <v>1</v>
      </c>
    </row>
    <row r="37" spans="1:8" x14ac:dyDescent="0.25">
      <c r="A37" s="5">
        <f>G37-1</f>
        <v>1</v>
      </c>
      <c r="B37" t="s">
        <v>6</v>
      </c>
      <c r="C37" t="s">
        <v>337</v>
      </c>
      <c r="D37" s="3" t="s">
        <v>257</v>
      </c>
      <c r="E37" s="18"/>
      <c r="F37" t="s">
        <v>168</v>
      </c>
      <c r="G37">
        <v>2</v>
      </c>
    </row>
    <row r="38" spans="1:8" x14ac:dyDescent="0.25">
      <c r="A38">
        <v>-11.334</v>
      </c>
      <c r="B38" t="s">
        <v>56</v>
      </c>
      <c r="C38" t="s">
        <v>338</v>
      </c>
      <c r="D38" t="s">
        <v>204</v>
      </c>
      <c r="E38" s="25"/>
      <c r="F38" t="s">
        <v>168</v>
      </c>
    </row>
    <row r="39" spans="1:8" x14ac:dyDescent="0.25">
      <c r="A39">
        <v>23.6</v>
      </c>
      <c r="B39" t="s">
        <v>58</v>
      </c>
      <c r="C39" t="s">
        <v>339</v>
      </c>
      <c r="D39" t="s">
        <v>195</v>
      </c>
      <c r="E39" s="25"/>
      <c r="F39" t="s">
        <v>168</v>
      </c>
    </row>
    <row r="40" spans="1:8" x14ac:dyDescent="0.25">
      <c r="A40">
        <v>9.4</v>
      </c>
      <c r="B40" t="s">
        <v>40</v>
      </c>
      <c r="C40" t="s">
        <v>340</v>
      </c>
      <c r="D40" t="s">
        <v>196</v>
      </c>
      <c r="E40" s="25"/>
      <c r="F40" t="s">
        <v>168</v>
      </c>
    </row>
    <row r="41" spans="1:8" x14ac:dyDescent="0.25">
      <c r="A41">
        <v>7.2</v>
      </c>
      <c r="B41" t="s">
        <v>60</v>
      </c>
      <c r="C41" t="s">
        <v>341</v>
      </c>
      <c r="D41" t="s">
        <v>205</v>
      </c>
      <c r="E41" s="25"/>
      <c r="F41" t="s">
        <v>168</v>
      </c>
    </row>
    <row r="42" spans="1:8" x14ac:dyDescent="0.25">
      <c r="A42">
        <v>13.787000000000001</v>
      </c>
      <c r="B42" t="s">
        <v>44</v>
      </c>
      <c r="C42" t="s">
        <v>342</v>
      </c>
      <c r="D42" t="s">
        <v>198</v>
      </c>
      <c r="E42" s="25"/>
      <c r="F42" t="s">
        <v>168</v>
      </c>
    </row>
    <row r="43" spans="1:8" x14ac:dyDescent="0.25">
      <c r="A43">
        <v>5.633</v>
      </c>
      <c r="B43" t="s">
        <v>44</v>
      </c>
      <c r="C43" t="s">
        <v>343</v>
      </c>
      <c r="D43" t="s">
        <v>206</v>
      </c>
      <c r="E43" s="25"/>
      <c r="F43" t="s">
        <v>168</v>
      </c>
    </row>
    <row r="44" spans="1:8" x14ac:dyDescent="0.25">
      <c r="A44">
        <v>2.3380000000000001</v>
      </c>
      <c r="B44" t="s">
        <v>48</v>
      </c>
      <c r="C44" t="s">
        <v>344</v>
      </c>
      <c r="D44" t="s">
        <v>200</v>
      </c>
      <c r="E44" s="25"/>
      <c r="F44" t="s">
        <v>168</v>
      </c>
    </row>
    <row r="45" spans="1:8" x14ac:dyDescent="0.25">
      <c r="A45" s="1">
        <v>3</v>
      </c>
      <c r="B45" s="1" t="s">
        <v>6</v>
      </c>
      <c r="C45" s="1" t="s">
        <v>345</v>
      </c>
      <c r="D45" s="1" t="s">
        <v>207</v>
      </c>
      <c r="E45" s="33"/>
      <c r="F45" s="1" t="s">
        <v>168</v>
      </c>
      <c r="G45" s="1"/>
    </row>
    <row r="46" spans="1:8" x14ac:dyDescent="0.25">
      <c r="A46" s="15"/>
      <c r="B46" s="16" t="s">
        <v>6</v>
      </c>
      <c r="C46" s="15" t="s">
        <v>425</v>
      </c>
      <c r="D46" s="15"/>
      <c r="E46" s="35" t="str">
        <f>H46 &amp; " " &amp; I46</f>
        <v xml:space="preserve"> </v>
      </c>
      <c r="F46" s="2" t="s">
        <v>179</v>
      </c>
      <c r="G46" s="15"/>
    </row>
    <row r="47" spans="1:8" x14ac:dyDescent="0.25">
      <c r="A47">
        <v>3450</v>
      </c>
      <c r="B47" t="s">
        <v>71</v>
      </c>
      <c r="C47" t="s">
        <v>377</v>
      </c>
      <c r="D47" t="s">
        <v>270</v>
      </c>
      <c r="E47" s="35" t="str">
        <f>H47&amp;"  " &amp;I47 &amp; " " &amp;J47</f>
        <v xml:space="preserve">   </v>
      </c>
      <c r="G47" s="15"/>
      <c r="H47" t="str">
        <f>IF(AND($A$10&lt;&gt;0,A47&lt;=0),"put value &gt;0","")</f>
        <v/>
      </c>
    </row>
    <row r="48" spans="1:8" x14ac:dyDescent="0.25">
      <c r="A48">
        <v>5.28</v>
      </c>
      <c r="C48" t="s">
        <v>378</v>
      </c>
      <c r="D48" t="s">
        <v>271</v>
      </c>
      <c r="E48" s="35" t="str">
        <f t="shared" ref="E48:E59" si="2">H48&amp;"  " &amp;I48 &amp; " " &amp;J48</f>
        <v xml:space="preserve">   </v>
      </c>
      <c r="G48" s="15"/>
      <c r="H48" t="str">
        <f>IF(AND($A$10&lt;&gt;0,A48&lt;=0),"put value &gt;0","")</f>
        <v/>
      </c>
    </row>
    <row r="49" spans="1:9" x14ac:dyDescent="0.25">
      <c r="A49" s="15">
        <v>231</v>
      </c>
      <c r="B49" s="16"/>
      <c r="C49" s="36" t="s">
        <v>426</v>
      </c>
      <c r="D49" s="37"/>
      <c r="E49" s="35" t="str">
        <f t="shared" si="2"/>
        <v xml:space="preserve">   </v>
      </c>
      <c r="F49" t="s">
        <v>438</v>
      </c>
      <c r="G49" s="15"/>
      <c r="H49" t="str">
        <f>IF(AND($A$10=0,A49&lt;&gt;0),"Error IMPA=" &amp; $A$10 &amp; ", put zero value","")</f>
        <v/>
      </c>
      <c r="I49" t="str">
        <f>IF(AND($A$10&lt;&gt;0,A49&lt;=0),"Error IMPA=" &amp; $A$10 &amp; ", put  value","")</f>
        <v/>
      </c>
    </row>
    <row r="50" spans="1:9" x14ac:dyDescent="0.25">
      <c r="A50" s="16">
        <v>0</v>
      </c>
      <c r="B50" s="16"/>
      <c r="C50" s="9" t="s">
        <v>427</v>
      </c>
      <c r="D50" s="10"/>
      <c r="E50" s="35" t="str">
        <f t="shared" si="2"/>
        <v xml:space="preserve">   </v>
      </c>
      <c r="F50" t="s">
        <v>431</v>
      </c>
      <c r="G50" s="15"/>
      <c r="H50" t="str">
        <f t="shared" ref="H50:H53" si="3">IF(AND($A$10&lt;&gt;1,A50&lt;&gt;0),"Error IMPA=" &amp; $A$10 &amp; ", put zero value","")</f>
        <v/>
      </c>
    </row>
    <row r="51" spans="1:9" x14ac:dyDescent="0.25">
      <c r="A51" s="16">
        <v>0</v>
      </c>
      <c r="B51" s="16"/>
      <c r="C51" s="9" t="s">
        <v>428</v>
      </c>
      <c r="D51" s="10"/>
      <c r="E51" s="35" t="str">
        <f t="shared" si="2"/>
        <v xml:space="preserve">   </v>
      </c>
      <c r="F51" t="s">
        <v>431</v>
      </c>
      <c r="G51" s="15"/>
      <c r="H51" t="str">
        <f t="shared" si="3"/>
        <v/>
      </c>
    </row>
    <row r="52" spans="1:9" x14ac:dyDescent="0.25">
      <c r="A52" s="16">
        <v>0</v>
      </c>
      <c r="B52" s="16"/>
      <c r="C52" s="9" t="s">
        <v>429</v>
      </c>
      <c r="D52" s="10"/>
      <c r="E52" s="35" t="str">
        <f t="shared" si="2"/>
        <v xml:space="preserve">   </v>
      </c>
      <c r="F52" t="s">
        <v>431</v>
      </c>
      <c r="G52" s="15"/>
      <c r="H52" t="str">
        <f t="shared" si="3"/>
        <v/>
      </c>
    </row>
    <row r="53" spans="1:9" x14ac:dyDescent="0.25">
      <c r="A53" s="15">
        <v>0</v>
      </c>
      <c r="B53" s="16"/>
      <c r="C53" s="11" t="s">
        <v>430</v>
      </c>
      <c r="D53" s="12"/>
      <c r="E53" s="35" t="str">
        <f t="shared" si="2"/>
        <v xml:space="preserve">   </v>
      </c>
      <c r="F53" t="s">
        <v>431</v>
      </c>
      <c r="G53" s="15"/>
      <c r="H53" t="str">
        <f t="shared" si="3"/>
        <v/>
      </c>
    </row>
    <row r="54" spans="1:9" x14ac:dyDescent="0.25">
      <c r="A54" s="15">
        <v>0</v>
      </c>
      <c r="B54" s="16"/>
      <c r="C54" s="7" t="s">
        <v>432</v>
      </c>
      <c r="D54" s="8"/>
      <c r="E54" s="35" t="str">
        <f t="shared" si="2"/>
        <v xml:space="preserve">   </v>
      </c>
      <c r="F54" t="s">
        <v>439</v>
      </c>
      <c r="G54" s="15"/>
      <c r="H54" t="str">
        <f>IF(AND($A$10&lt;&gt;2,A54&lt;&gt;0),"Error IMPA=" &amp; $A$10 &amp; ", put zero value","")</f>
        <v/>
      </c>
    </row>
    <row r="55" spans="1:9" x14ac:dyDescent="0.25">
      <c r="A55" s="15">
        <v>0</v>
      </c>
      <c r="B55" s="16"/>
      <c r="C55" s="9" t="s">
        <v>433</v>
      </c>
      <c r="D55" s="10"/>
      <c r="E55" s="35" t="str">
        <f t="shared" si="2"/>
        <v xml:space="preserve">   </v>
      </c>
      <c r="F55" t="s">
        <v>439</v>
      </c>
      <c r="G55" s="15"/>
      <c r="H55" t="str">
        <f t="shared" ref="H55:H59" si="4">IF(AND($A$10&lt;&gt;2,A55&lt;&gt;0),"Error IMPA=" &amp; $A$10 &amp; ", put zero value","")</f>
        <v/>
      </c>
    </row>
    <row r="56" spans="1:9" x14ac:dyDescent="0.25">
      <c r="A56" s="15">
        <v>0</v>
      </c>
      <c r="B56" s="16"/>
      <c r="C56" s="9" t="s">
        <v>434</v>
      </c>
      <c r="D56" s="10"/>
      <c r="E56" s="35" t="str">
        <f t="shared" si="2"/>
        <v xml:space="preserve">   </v>
      </c>
      <c r="F56" t="s">
        <v>439</v>
      </c>
      <c r="G56" s="15"/>
      <c r="H56" t="str">
        <f t="shared" si="4"/>
        <v/>
      </c>
    </row>
    <row r="57" spans="1:9" x14ac:dyDescent="0.25">
      <c r="A57" s="15">
        <v>0</v>
      </c>
      <c r="B57" s="16"/>
      <c r="C57" s="9" t="s">
        <v>435</v>
      </c>
      <c r="D57" s="10"/>
      <c r="E57" s="35" t="str">
        <f t="shared" si="2"/>
        <v xml:space="preserve">   </v>
      </c>
      <c r="F57" t="s">
        <v>439</v>
      </c>
      <c r="G57" s="15"/>
      <c r="H57" t="str">
        <f t="shared" si="4"/>
        <v/>
      </c>
    </row>
    <row r="58" spans="1:9" x14ac:dyDescent="0.25">
      <c r="A58" s="15">
        <v>0</v>
      </c>
      <c r="B58" s="16"/>
      <c r="C58" s="9" t="s">
        <v>436</v>
      </c>
      <c r="D58" s="10"/>
      <c r="E58" s="35" t="str">
        <f t="shared" si="2"/>
        <v xml:space="preserve">   </v>
      </c>
      <c r="F58" t="s">
        <v>439</v>
      </c>
      <c r="G58" s="15"/>
      <c r="H58" t="str">
        <f t="shared" si="4"/>
        <v/>
      </c>
    </row>
    <row r="59" spans="1:9" x14ac:dyDescent="0.25">
      <c r="A59" s="15">
        <v>0</v>
      </c>
      <c r="B59" s="16"/>
      <c r="C59" s="11" t="s">
        <v>437</v>
      </c>
      <c r="D59" s="12"/>
      <c r="E59" s="35" t="str">
        <f t="shared" si="2"/>
        <v xml:space="preserve">   </v>
      </c>
      <c r="F59" t="s">
        <v>439</v>
      </c>
      <c r="G59" s="15"/>
      <c r="H59" t="str">
        <f t="shared" si="4"/>
        <v/>
      </c>
    </row>
    <row r="60" spans="1:9" x14ac:dyDescent="0.25">
      <c r="A60" s="15"/>
      <c r="B60" s="16"/>
      <c r="C60" s="15"/>
      <c r="D60" s="15"/>
      <c r="E60" s="35"/>
      <c r="G60" s="15"/>
    </row>
    <row r="61" spans="1:9" x14ac:dyDescent="0.25">
      <c r="A61" s="15"/>
      <c r="B61" s="16"/>
      <c r="C61" s="15"/>
      <c r="D61" s="15"/>
      <c r="E61" s="35"/>
      <c r="G61" s="15"/>
    </row>
    <row r="62" spans="1:9" x14ac:dyDescent="0.25">
      <c r="A62" s="15"/>
      <c r="B62" s="16"/>
      <c r="C62" s="15"/>
      <c r="D62" s="15"/>
      <c r="E62" s="35"/>
      <c r="G62" s="15"/>
    </row>
    <row r="63" spans="1:9" x14ac:dyDescent="0.25">
      <c r="A63" s="15"/>
      <c r="B63" s="16"/>
      <c r="C63" s="15"/>
      <c r="D63" s="15"/>
      <c r="E63" s="35"/>
      <c r="G63" s="15"/>
    </row>
    <row r="66" spans="1:1" x14ac:dyDescent="0.25">
      <c r="A66" t="s">
        <v>119</v>
      </c>
    </row>
  </sheetData>
  <autoFilter ref="A1:G63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1</xdr:col>
                    <xdr:colOff>590550</xdr:colOff>
                    <xdr:row>13</xdr:row>
                    <xdr:rowOff>0</xdr:rowOff>
                  </from>
                  <to>
                    <xdr:col>2</xdr:col>
                    <xdr:colOff>28575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Drop Down 2">
              <controlPr defaultSize="0" autoLine="0" autoPict="0">
                <anchor moveWithCells="1">
                  <from>
                    <xdr:col>3</xdr:col>
                    <xdr:colOff>19050</xdr:colOff>
                    <xdr:row>4</xdr:row>
                    <xdr:rowOff>9525</xdr:rowOff>
                  </from>
                  <to>
                    <xdr:col>3</xdr:col>
                    <xdr:colOff>2971800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Drop Down 3">
              <controlPr defaultSize="0" autoLine="0" autoPict="0">
                <anchor moveWithCells="1">
                  <from>
                    <xdr:col>3</xdr:col>
                    <xdr:colOff>19050</xdr:colOff>
                    <xdr:row>5</xdr:row>
                    <xdr:rowOff>9525</xdr:rowOff>
                  </from>
                  <to>
                    <xdr:col>3</xdr:col>
                    <xdr:colOff>1266825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Drop Down 4">
              <controlPr defaultSize="0" autoLine="0" autoPict="0">
                <anchor moveWithCells="1">
                  <from>
                    <xdr:col>3</xdr:col>
                    <xdr:colOff>19050</xdr:colOff>
                    <xdr:row>6</xdr:row>
                    <xdr:rowOff>9525</xdr:rowOff>
                  </from>
                  <to>
                    <xdr:col>3</xdr:col>
                    <xdr:colOff>1266825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Drop Down 5">
              <controlPr defaultSize="0" autoLine="0" autoPict="0">
                <anchor moveWithCells="1">
                  <from>
                    <xdr:col>3</xdr:col>
                    <xdr:colOff>19050</xdr:colOff>
                    <xdr:row>8</xdr:row>
                    <xdr:rowOff>9525</xdr:rowOff>
                  </from>
                  <to>
                    <xdr:col>3</xdr:col>
                    <xdr:colOff>1266825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Drop Down 6">
              <controlPr defaultSize="0" autoLine="0" autoPict="0">
                <anchor moveWithCells="1">
                  <from>
                    <xdr:col>3</xdr:col>
                    <xdr:colOff>9525</xdr:colOff>
                    <xdr:row>12</xdr:row>
                    <xdr:rowOff>9525</xdr:rowOff>
                  </from>
                  <to>
                    <xdr:col>3</xdr:col>
                    <xdr:colOff>1257300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Drop Down 7">
              <controlPr defaultSize="0" autoLine="0" autoPict="0">
                <anchor moveWithCells="1">
                  <from>
                    <xdr:col>3</xdr:col>
                    <xdr:colOff>9525</xdr:colOff>
                    <xdr:row>16</xdr:row>
                    <xdr:rowOff>9525</xdr:rowOff>
                  </from>
                  <to>
                    <xdr:col>3</xdr:col>
                    <xdr:colOff>1257300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Drop Down 8">
              <controlPr defaultSize="0" autoLine="0" autoPict="0">
                <anchor moveWithCells="1">
                  <from>
                    <xdr:col>3</xdr:col>
                    <xdr:colOff>19050</xdr:colOff>
                    <xdr:row>23</xdr:row>
                    <xdr:rowOff>9525</xdr:rowOff>
                  </from>
                  <to>
                    <xdr:col>3</xdr:col>
                    <xdr:colOff>1266825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Drop Down 9">
              <controlPr defaultSize="0" autoLine="0" autoPict="0">
                <anchor moveWithCells="1">
                  <from>
                    <xdr:col>3</xdr:col>
                    <xdr:colOff>19050</xdr:colOff>
                    <xdr:row>9</xdr:row>
                    <xdr:rowOff>9525</xdr:rowOff>
                  </from>
                  <to>
                    <xdr:col>3</xdr:col>
                    <xdr:colOff>1266825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Drop Down 10">
              <controlPr defaultSize="0" autoLine="0" autoPict="0">
                <anchor moveWithCells="1">
                  <from>
                    <xdr:col>3</xdr:col>
                    <xdr:colOff>19050</xdr:colOff>
                    <xdr:row>10</xdr:row>
                    <xdr:rowOff>9525</xdr:rowOff>
                  </from>
                  <to>
                    <xdr:col>3</xdr:col>
                    <xdr:colOff>1266825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Drop Down 11">
              <controlPr defaultSize="0" autoLine="0" autoPict="0">
                <anchor moveWithCells="1">
                  <from>
                    <xdr:col>3</xdr:col>
                    <xdr:colOff>19050</xdr:colOff>
                    <xdr:row>35</xdr:row>
                    <xdr:rowOff>9525</xdr:rowOff>
                  </from>
                  <to>
                    <xdr:col>3</xdr:col>
                    <xdr:colOff>1266825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5" name="Drop Down 15">
              <controlPr defaultSize="0" autoLine="0" autoPict="0">
                <anchor moveWithCells="1">
                  <from>
                    <xdr:col>3</xdr:col>
                    <xdr:colOff>19050</xdr:colOff>
                    <xdr:row>36</xdr:row>
                    <xdr:rowOff>9525</xdr:rowOff>
                  </from>
                  <to>
                    <xdr:col>3</xdr:col>
                    <xdr:colOff>1266825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6" name="Drop Down 16">
              <controlPr defaultSize="0" autoLine="0" autoPict="0">
                <anchor moveWithCells="1">
                  <from>
                    <xdr:col>3</xdr:col>
                    <xdr:colOff>9525</xdr:colOff>
                    <xdr:row>13</xdr:row>
                    <xdr:rowOff>9525</xdr:rowOff>
                  </from>
                  <to>
                    <xdr:col>3</xdr:col>
                    <xdr:colOff>1257300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17" name="Drop Down 18">
              <controlPr defaultSize="0" autoLine="0" autoPict="0">
                <anchor moveWithCells="1">
                  <from>
                    <xdr:col>3</xdr:col>
                    <xdr:colOff>9525</xdr:colOff>
                    <xdr:row>14</xdr:row>
                    <xdr:rowOff>9525</xdr:rowOff>
                  </from>
                  <to>
                    <xdr:col>3</xdr:col>
                    <xdr:colOff>1257300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18" name="Drop Down 20">
              <controlPr defaultSize="0" autoLine="0" autoPict="0">
                <anchor moveWithCells="1">
                  <from>
                    <xdr:col>3</xdr:col>
                    <xdr:colOff>9525</xdr:colOff>
                    <xdr:row>15</xdr:row>
                    <xdr:rowOff>9525</xdr:rowOff>
                  </from>
                  <to>
                    <xdr:col>3</xdr:col>
                    <xdr:colOff>1257300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workbookViewId="0">
      <selection activeCell="I2" sqref="I2"/>
    </sheetView>
  </sheetViews>
  <sheetFormatPr defaultRowHeight="15" x14ac:dyDescent="0.25"/>
  <cols>
    <col min="5" max="5" width="41.85546875" bestFit="1" customWidth="1"/>
    <col min="8" max="8" width="51.140625" customWidth="1"/>
    <col min="9" max="9" width="19" customWidth="1"/>
    <col min="10" max="10" width="8.5703125" customWidth="1"/>
    <col min="11" max="11" width="46" customWidth="1"/>
  </cols>
  <sheetData>
    <row r="2" spans="1:11" x14ac:dyDescent="0.25">
      <c r="A2" s="7">
        <v>1</v>
      </c>
      <c r="B2" s="8" t="s">
        <v>123</v>
      </c>
      <c r="C2" s="49" t="s">
        <v>527</v>
      </c>
      <c r="D2" s="7">
        <v>1</v>
      </c>
      <c r="E2" s="8" t="s">
        <v>157</v>
      </c>
      <c r="G2" s="43">
        <v>0</v>
      </c>
      <c r="H2" s="44" t="s">
        <v>303</v>
      </c>
      <c r="I2" s="49" t="s">
        <v>376</v>
      </c>
      <c r="J2" s="7">
        <v>1</v>
      </c>
      <c r="K2" s="8" t="s">
        <v>751</v>
      </c>
    </row>
    <row r="3" spans="1:11" x14ac:dyDescent="0.25">
      <c r="A3" s="9">
        <v>2</v>
      </c>
      <c r="B3" s="10" t="s">
        <v>124</v>
      </c>
      <c r="D3" s="9">
        <v>2</v>
      </c>
      <c r="E3" s="10" t="s">
        <v>158</v>
      </c>
      <c r="G3" s="47">
        <v>1</v>
      </c>
      <c r="H3" s="48" t="s">
        <v>304</v>
      </c>
      <c r="J3" s="9">
        <v>2</v>
      </c>
      <c r="K3" s="10" t="s">
        <v>769</v>
      </c>
    </row>
    <row r="4" spans="1:11" x14ac:dyDescent="0.25">
      <c r="A4" s="9">
        <v>3</v>
      </c>
      <c r="B4" s="10" t="s">
        <v>125</v>
      </c>
      <c r="D4" s="9">
        <v>3</v>
      </c>
      <c r="E4" s="10" t="s">
        <v>159</v>
      </c>
      <c r="G4" s="47">
        <v>2</v>
      </c>
      <c r="H4" s="48" t="s">
        <v>305</v>
      </c>
      <c r="J4" s="9">
        <v>3</v>
      </c>
      <c r="K4" s="10" t="s">
        <v>752</v>
      </c>
    </row>
    <row r="5" spans="1:11" x14ac:dyDescent="0.25">
      <c r="A5" s="9">
        <v>4</v>
      </c>
      <c r="B5" s="10" t="s">
        <v>126</v>
      </c>
      <c r="D5" s="9">
        <v>4</v>
      </c>
      <c r="E5" s="10" t="s">
        <v>160</v>
      </c>
      <c r="G5" s="47">
        <v>3</v>
      </c>
      <c r="H5" s="48" t="s">
        <v>307</v>
      </c>
      <c r="J5" s="9">
        <v>4</v>
      </c>
      <c r="K5" s="10" t="s">
        <v>753</v>
      </c>
    </row>
    <row r="6" spans="1:11" x14ac:dyDescent="0.25">
      <c r="A6" s="9">
        <v>5</v>
      </c>
      <c r="B6" s="10" t="s">
        <v>127</v>
      </c>
      <c r="D6" s="9">
        <v>5</v>
      </c>
      <c r="E6" s="10" t="s">
        <v>161</v>
      </c>
      <c r="G6" s="47">
        <v>4</v>
      </c>
      <c r="H6" s="48" t="s">
        <v>306</v>
      </c>
      <c r="J6" s="9">
        <v>5</v>
      </c>
      <c r="K6" s="10" t="s">
        <v>754</v>
      </c>
    </row>
    <row r="7" spans="1:11" x14ac:dyDescent="0.25">
      <c r="A7" s="9">
        <v>6</v>
      </c>
      <c r="B7" s="10" t="s">
        <v>128</v>
      </c>
      <c r="D7" s="9">
        <v>6</v>
      </c>
      <c r="E7" s="10" t="s">
        <v>162</v>
      </c>
      <c r="G7" s="45">
        <v>5</v>
      </c>
      <c r="H7" s="46" t="s">
        <v>308</v>
      </c>
      <c r="J7" s="9">
        <v>6</v>
      </c>
      <c r="K7" s="10" t="s">
        <v>755</v>
      </c>
    </row>
    <row r="8" spans="1:11" x14ac:dyDescent="0.25">
      <c r="A8" s="9">
        <v>7</v>
      </c>
      <c r="B8" s="10" t="s">
        <v>129</v>
      </c>
      <c r="D8" s="11">
        <v>7</v>
      </c>
      <c r="E8" s="12" t="s">
        <v>163</v>
      </c>
      <c r="J8" s="9">
        <v>7</v>
      </c>
      <c r="K8" s="10" t="s">
        <v>756</v>
      </c>
    </row>
    <row r="9" spans="1:11" x14ac:dyDescent="0.25">
      <c r="A9" s="9">
        <v>8</v>
      </c>
      <c r="B9" s="10" t="s">
        <v>130</v>
      </c>
      <c r="J9" s="9">
        <v>8</v>
      </c>
      <c r="K9" s="10" t="s">
        <v>757</v>
      </c>
    </row>
    <row r="10" spans="1:11" x14ac:dyDescent="0.25">
      <c r="A10" s="9">
        <v>9</v>
      </c>
      <c r="B10" s="10" t="s">
        <v>131</v>
      </c>
      <c r="D10" s="7">
        <v>1</v>
      </c>
      <c r="E10" s="8" t="s">
        <v>164</v>
      </c>
      <c r="F10" s="49" t="s">
        <v>294</v>
      </c>
      <c r="J10" s="9">
        <v>9</v>
      </c>
      <c r="K10" s="10" t="s">
        <v>770</v>
      </c>
    </row>
    <row r="11" spans="1:11" x14ac:dyDescent="0.25">
      <c r="A11" s="9">
        <v>10</v>
      </c>
      <c r="B11" s="10" t="s">
        <v>132</v>
      </c>
      <c r="D11" s="9">
        <v>2</v>
      </c>
      <c r="E11" s="10" t="s">
        <v>165</v>
      </c>
      <c r="J11" s="9">
        <v>10</v>
      </c>
      <c r="K11" s="10" t="s">
        <v>758</v>
      </c>
    </row>
    <row r="12" spans="1:11" x14ac:dyDescent="0.25">
      <c r="A12" s="9">
        <v>11</v>
      </c>
      <c r="B12" s="10" t="s">
        <v>133</v>
      </c>
      <c r="D12" s="9">
        <v>3</v>
      </c>
      <c r="E12" s="10" t="s">
        <v>166</v>
      </c>
      <c r="J12" s="9">
        <v>11</v>
      </c>
      <c r="K12" s="10" t="s">
        <v>759</v>
      </c>
    </row>
    <row r="13" spans="1:11" x14ac:dyDescent="0.25">
      <c r="A13" s="9">
        <v>12</v>
      </c>
      <c r="B13" s="10" t="s">
        <v>134</v>
      </c>
      <c r="D13" s="11">
        <v>4</v>
      </c>
      <c r="E13" s="12" t="s">
        <v>167</v>
      </c>
      <c r="J13" s="9">
        <v>12</v>
      </c>
      <c r="K13" s="10" t="s">
        <v>760</v>
      </c>
    </row>
    <row r="14" spans="1:11" x14ac:dyDescent="0.25">
      <c r="A14" s="9">
        <v>13</v>
      </c>
      <c r="B14" s="10" t="s">
        <v>135</v>
      </c>
      <c r="E14" t="s">
        <v>168</v>
      </c>
      <c r="J14" s="9">
        <v>13</v>
      </c>
      <c r="K14" s="10" t="s">
        <v>761</v>
      </c>
    </row>
    <row r="15" spans="1:11" x14ac:dyDescent="0.25">
      <c r="A15" s="9">
        <v>14</v>
      </c>
      <c r="B15" s="10" t="s">
        <v>136</v>
      </c>
      <c r="D15" s="43">
        <v>0</v>
      </c>
      <c r="E15" s="44" t="s">
        <v>169</v>
      </c>
      <c r="F15" s="49" t="s">
        <v>526</v>
      </c>
      <c r="G15" s="43">
        <v>0</v>
      </c>
      <c r="H15" s="44" t="s">
        <v>272</v>
      </c>
      <c r="I15" s="49" t="s">
        <v>531</v>
      </c>
      <c r="J15" s="9">
        <v>14</v>
      </c>
      <c r="K15" s="10" t="s">
        <v>771</v>
      </c>
    </row>
    <row r="16" spans="1:11" x14ac:dyDescent="0.25">
      <c r="A16" s="9">
        <v>15</v>
      </c>
      <c r="B16" s="10" t="s">
        <v>137</v>
      </c>
      <c r="D16" s="45">
        <v>1</v>
      </c>
      <c r="E16" s="46" t="s">
        <v>170</v>
      </c>
      <c r="G16" s="45">
        <v>1</v>
      </c>
      <c r="H16" s="46" t="s">
        <v>273</v>
      </c>
      <c r="J16" s="9">
        <v>15</v>
      </c>
      <c r="K16" s="10" t="s">
        <v>762</v>
      </c>
    </row>
    <row r="17" spans="1:11" x14ac:dyDescent="0.25">
      <c r="A17" s="9">
        <v>16</v>
      </c>
      <c r="B17" s="10" t="s">
        <v>138</v>
      </c>
      <c r="J17" s="9">
        <v>16</v>
      </c>
      <c r="K17" s="10" t="s">
        <v>763</v>
      </c>
    </row>
    <row r="18" spans="1:11" x14ac:dyDescent="0.25">
      <c r="A18" s="9">
        <v>17</v>
      </c>
      <c r="B18" s="10" t="s">
        <v>139</v>
      </c>
      <c r="D18" s="7">
        <v>1</v>
      </c>
      <c r="E18" s="8" t="s">
        <v>171</v>
      </c>
      <c r="F18" s="49" t="s">
        <v>281</v>
      </c>
      <c r="J18" s="9">
        <v>17</v>
      </c>
      <c r="K18" s="10" t="s">
        <v>764</v>
      </c>
    </row>
    <row r="19" spans="1:11" x14ac:dyDescent="0.25">
      <c r="A19" s="9">
        <v>18</v>
      </c>
      <c r="B19" s="10" t="s">
        <v>140</v>
      </c>
      <c r="D19" s="11">
        <v>2</v>
      </c>
      <c r="E19" s="12" t="s">
        <v>172</v>
      </c>
      <c r="J19" s="9">
        <v>18</v>
      </c>
      <c r="K19" s="10" t="s">
        <v>765</v>
      </c>
    </row>
    <row r="20" spans="1:11" x14ac:dyDescent="0.25">
      <c r="A20" s="9">
        <v>19</v>
      </c>
      <c r="B20" s="10" t="s">
        <v>141</v>
      </c>
      <c r="H20" t="s">
        <v>466</v>
      </c>
      <c r="J20" s="9">
        <v>19</v>
      </c>
      <c r="K20" s="10" t="s">
        <v>772</v>
      </c>
    </row>
    <row r="21" spans="1:11" x14ac:dyDescent="0.25">
      <c r="A21" s="9">
        <v>20</v>
      </c>
      <c r="B21" s="10" t="s">
        <v>142</v>
      </c>
      <c r="D21" s="7">
        <v>1</v>
      </c>
      <c r="E21" s="8" t="s">
        <v>253</v>
      </c>
      <c r="F21" s="49" t="s">
        <v>530</v>
      </c>
      <c r="H21" t="s">
        <v>467</v>
      </c>
      <c r="J21" s="9">
        <v>20</v>
      </c>
      <c r="K21" s="10" t="s">
        <v>766</v>
      </c>
    </row>
    <row r="22" spans="1:11" x14ac:dyDescent="0.25">
      <c r="A22" s="9">
        <v>21</v>
      </c>
      <c r="B22" s="10" t="s">
        <v>143</v>
      </c>
      <c r="D22" s="9">
        <v>2</v>
      </c>
      <c r="E22" s="10" t="s">
        <v>251</v>
      </c>
      <c r="H22" t="s">
        <v>468</v>
      </c>
      <c r="J22" s="9">
        <v>21</v>
      </c>
      <c r="K22" s="10" t="s">
        <v>773</v>
      </c>
    </row>
    <row r="23" spans="1:11" x14ac:dyDescent="0.25">
      <c r="A23" s="9">
        <v>22</v>
      </c>
      <c r="B23" s="10" t="s">
        <v>144</v>
      </c>
      <c r="D23" s="11">
        <v>3</v>
      </c>
      <c r="E23" s="12" t="s">
        <v>252</v>
      </c>
      <c r="H23" t="s">
        <v>469</v>
      </c>
      <c r="J23" s="9">
        <v>22</v>
      </c>
      <c r="K23" s="10" t="s">
        <v>767</v>
      </c>
    </row>
    <row r="24" spans="1:11" x14ac:dyDescent="0.25">
      <c r="A24" s="9">
        <v>23</v>
      </c>
      <c r="B24" s="10" t="s">
        <v>145</v>
      </c>
      <c r="H24" t="s">
        <v>470</v>
      </c>
      <c r="J24" s="11">
        <v>23</v>
      </c>
      <c r="K24" s="12" t="s">
        <v>768</v>
      </c>
    </row>
    <row r="25" spans="1:11" x14ac:dyDescent="0.25">
      <c r="A25" s="9">
        <v>24</v>
      </c>
      <c r="B25" s="10" t="s">
        <v>146</v>
      </c>
      <c r="D25" s="43">
        <v>0</v>
      </c>
      <c r="E25" s="44" t="s">
        <v>254</v>
      </c>
      <c r="F25" s="49" t="s">
        <v>528</v>
      </c>
    </row>
    <row r="26" spans="1:11" x14ac:dyDescent="0.25">
      <c r="A26" s="9">
        <v>25</v>
      </c>
      <c r="B26" s="10" t="s">
        <v>147</v>
      </c>
      <c r="D26" s="47">
        <v>1</v>
      </c>
      <c r="E26" s="48" t="s">
        <v>255</v>
      </c>
      <c r="F26" s="49" t="s">
        <v>529</v>
      </c>
    </row>
    <row r="27" spans="1:11" x14ac:dyDescent="0.25">
      <c r="A27" s="9">
        <v>26</v>
      </c>
      <c r="B27" s="10" t="s">
        <v>148</v>
      </c>
      <c r="D27" s="45">
        <v>2</v>
      </c>
      <c r="E27" s="46" t="s">
        <v>256</v>
      </c>
    </row>
    <row r="28" spans="1:11" x14ac:dyDescent="0.25">
      <c r="A28" s="9">
        <v>27</v>
      </c>
      <c r="B28" s="10" t="s">
        <v>149</v>
      </c>
    </row>
    <row r="29" spans="1:11" x14ac:dyDescent="0.25">
      <c r="A29" s="9">
        <v>28</v>
      </c>
      <c r="B29" s="10" t="s">
        <v>150</v>
      </c>
      <c r="D29" s="43">
        <v>0</v>
      </c>
      <c r="E29" s="44" t="s">
        <v>258</v>
      </c>
      <c r="F29" s="49" t="s">
        <v>282</v>
      </c>
    </row>
    <row r="30" spans="1:11" x14ac:dyDescent="0.25">
      <c r="A30" s="9">
        <v>29</v>
      </c>
      <c r="B30" s="10" t="s">
        <v>151</v>
      </c>
      <c r="D30" s="47">
        <v>1</v>
      </c>
      <c r="E30" s="48" t="s">
        <v>262</v>
      </c>
    </row>
    <row r="31" spans="1:11" x14ac:dyDescent="0.25">
      <c r="A31" s="9">
        <v>30</v>
      </c>
      <c r="B31" s="10" t="s">
        <v>152</v>
      </c>
      <c r="D31" s="45">
        <v>2</v>
      </c>
      <c r="E31" s="46" t="s">
        <v>259</v>
      </c>
    </row>
    <row r="32" spans="1:11" x14ac:dyDescent="0.25">
      <c r="A32" s="9">
        <v>31</v>
      </c>
      <c r="B32" s="10" t="s">
        <v>153</v>
      </c>
    </row>
    <row r="33" spans="1:6" x14ac:dyDescent="0.25">
      <c r="A33" s="9">
        <v>32</v>
      </c>
      <c r="B33" s="10" t="s">
        <v>154</v>
      </c>
      <c r="D33" s="7">
        <v>1</v>
      </c>
      <c r="E33" s="8" t="s">
        <v>264</v>
      </c>
      <c r="F33" s="49" t="s">
        <v>529</v>
      </c>
    </row>
    <row r="34" spans="1:6" x14ac:dyDescent="0.25">
      <c r="A34" s="9">
        <v>33</v>
      </c>
      <c r="B34" s="10" t="s">
        <v>155</v>
      </c>
      <c r="D34" s="9">
        <v>2</v>
      </c>
      <c r="E34" s="10" t="s">
        <v>265</v>
      </c>
    </row>
    <row r="35" spans="1:6" x14ac:dyDescent="0.25">
      <c r="A35" s="11">
        <v>34</v>
      </c>
      <c r="B35" s="12" t="s">
        <v>156</v>
      </c>
      <c r="D35" s="11">
        <v>3</v>
      </c>
      <c r="E35" s="12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22"/>
  <sheetViews>
    <sheetView topLeftCell="A57" zoomScale="130" zoomScaleNormal="130" workbookViewId="0">
      <selection activeCell="B71" sqref="B71"/>
    </sheetView>
  </sheetViews>
  <sheetFormatPr defaultRowHeight="15" x14ac:dyDescent="0.25"/>
  <cols>
    <col min="2" max="2" width="107.7109375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4" spans="1:3" x14ac:dyDescent="0.25">
      <c r="A4" t="s">
        <v>4</v>
      </c>
    </row>
    <row r="5" spans="1:3" x14ac:dyDescent="0.25">
      <c r="A5">
        <v>1</v>
      </c>
      <c r="B5" t="s">
        <v>5</v>
      </c>
      <c r="C5" t="s">
        <v>6</v>
      </c>
    </row>
    <row r="6" spans="1:3" x14ac:dyDescent="0.25">
      <c r="A6">
        <v>1</v>
      </c>
      <c r="B6" t="s">
        <v>7</v>
      </c>
      <c r="C6" t="s">
        <v>6</v>
      </c>
    </row>
    <row r="8" spans="1:3" x14ac:dyDescent="0.25">
      <c r="A8" t="s">
        <v>8</v>
      </c>
    </row>
    <row r="9" spans="1:3" x14ac:dyDescent="0.25">
      <c r="A9">
        <v>0</v>
      </c>
      <c r="B9" t="s">
        <v>9</v>
      </c>
      <c r="C9" t="s">
        <v>6</v>
      </c>
    </row>
    <row r="10" spans="1:3" x14ac:dyDescent="0.25">
      <c r="A10">
        <v>1000</v>
      </c>
      <c r="B10" t="s">
        <v>10</v>
      </c>
      <c r="C10" t="s">
        <v>11</v>
      </c>
    </row>
    <row r="12" spans="1:3" x14ac:dyDescent="0.25">
      <c r="A12" t="s">
        <v>12</v>
      </c>
    </row>
    <row r="13" spans="1:3" x14ac:dyDescent="0.25">
      <c r="A13">
        <v>1</v>
      </c>
      <c r="B13" t="s">
        <v>13</v>
      </c>
      <c r="C13" t="s">
        <v>6</v>
      </c>
    </row>
    <row r="14" spans="1:3" x14ac:dyDescent="0.25">
      <c r="A14">
        <v>1</v>
      </c>
      <c r="B14" t="s">
        <v>14</v>
      </c>
      <c r="C14" t="s">
        <v>6</v>
      </c>
    </row>
    <row r="15" spans="1:3" x14ac:dyDescent="0.25">
      <c r="A15">
        <v>1</v>
      </c>
      <c r="B15" t="s">
        <v>15</v>
      </c>
      <c r="C15" t="s">
        <v>6</v>
      </c>
    </row>
    <row r="16" spans="1:3" x14ac:dyDescent="0.25">
      <c r="A16">
        <v>2</v>
      </c>
      <c r="B16" t="s">
        <v>16</v>
      </c>
      <c r="C16" t="s">
        <v>6</v>
      </c>
    </row>
    <row r="17" spans="1:3" x14ac:dyDescent="0.25">
      <c r="A17">
        <v>0</v>
      </c>
      <c r="B17" t="s">
        <v>17</v>
      </c>
      <c r="C17" t="s">
        <v>6</v>
      </c>
    </row>
    <row r="19" spans="1:3" x14ac:dyDescent="0.25">
      <c r="A19" t="s">
        <v>18</v>
      </c>
    </row>
    <row r="20" spans="1:3" x14ac:dyDescent="0.25">
      <c r="A20">
        <v>2</v>
      </c>
      <c r="B20" t="s">
        <v>19</v>
      </c>
      <c r="C20" t="s">
        <v>6</v>
      </c>
    </row>
    <row r="21" spans="1:3" x14ac:dyDescent="0.25">
      <c r="B21" t="s">
        <v>20</v>
      </c>
    </row>
    <row r="22" spans="1:3" x14ac:dyDescent="0.25">
      <c r="B22" t="s">
        <v>21</v>
      </c>
    </row>
    <row r="24" spans="1:3" x14ac:dyDescent="0.25">
      <c r="A24" t="s">
        <v>22</v>
      </c>
    </row>
    <row r="25" spans="1:3" x14ac:dyDescent="0.25">
      <c r="A25" t="s">
        <v>23</v>
      </c>
    </row>
    <row r="27" spans="1:3" x14ac:dyDescent="0.25">
      <c r="A27">
        <v>2</v>
      </c>
      <c r="B27" t="s">
        <v>24</v>
      </c>
      <c r="C27" t="s">
        <v>6</v>
      </c>
    </row>
    <row r="28" spans="1:3" x14ac:dyDescent="0.25">
      <c r="A28">
        <v>0</v>
      </c>
      <c r="B28" t="s">
        <v>25</v>
      </c>
      <c r="C28" t="s">
        <v>6</v>
      </c>
    </row>
    <row r="29" spans="1:3" x14ac:dyDescent="0.25">
      <c r="A29">
        <v>0</v>
      </c>
      <c r="B29" t="s">
        <v>26</v>
      </c>
      <c r="C29" t="s">
        <v>6</v>
      </c>
    </row>
    <row r="30" spans="1:3" x14ac:dyDescent="0.25">
      <c r="A30">
        <v>1</v>
      </c>
      <c r="B30" t="s">
        <v>27</v>
      </c>
      <c r="C30" t="s">
        <v>6</v>
      </c>
    </row>
    <row r="31" spans="1:3" x14ac:dyDescent="0.25">
      <c r="A31">
        <v>0</v>
      </c>
      <c r="B31" t="s">
        <v>28</v>
      </c>
      <c r="C31" t="s">
        <v>6</v>
      </c>
    </row>
    <row r="32" spans="1:3" x14ac:dyDescent="0.25">
      <c r="A32">
        <v>0</v>
      </c>
      <c r="B32" t="s">
        <v>29</v>
      </c>
      <c r="C32" t="s">
        <v>6</v>
      </c>
    </row>
    <row r="33" spans="1:3" x14ac:dyDescent="0.25">
      <c r="A33">
        <v>0</v>
      </c>
      <c r="B33" t="s">
        <v>30</v>
      </c>
      <c r="C33" t="s">
        <v>6</v>
      </c>
    </row>
    <row r="34" spans="1:3" x14ac:dyDescent="0.25">
      <c r="A34">
        <v>1</v>
      </c>
      <c r="B34" t="s">
        <v>31</v>
      </c>
      <c r="C34" t="s">
        <v>6</v>
      </c>
    </row>
    <row r="35" spans="1:3" x14ac:dyDescent="0.25">
      <c r="A35">
        <v>0</v>
      </c>
      <c r="B35" t="s">
        <v>32</v>
      </c>
      <c r="C35" t="s">
        <v>6</v>
      </c>
    </row>
    <row r="36" spans="1:3" x14ac:dyDescent="0.25">
      <c r="A36">
        <v>0</v>
      </c>
      <c r="B36" t="s">
        <v>33</v>
      </c>
      <c r="C36" t="s">
        <v>6</v>
      </c>
    </row>
    <row r="38" spans="1:3" x14ac:dyDescent="0.25">
      <c r="A38" t="s">
        <v>34</v>
      </c>
    </row>
    <row r="39" spans="1:3" x14ac:dyDescent="0.25">
      <c r="A39">
        <v>1</v>
      </c>
      <c r="B39" t="s">
        <v>35</v>
      </c>
      <c r="C39" t="s">
        <v>6</v>
      </c>
    </row>
    <row r="40" spans="1:3" x14ac:dyDescent="0.25">
      <c r="A40">
        <v>35</v>
      </c>
      <c r="B40" t="s">
        <v>36</v>
      </c>
      <c r="C40" t="s">
        <v>37</v>
      </c>
    </row>
    <row r="41" spans="1:3" x14ac:dyDescent="0.25">
      <c r="A41">
        <v>42.475999999999999</v>
      </c>
      <c r="B41" t="s">
        <v>38</v>
      </c>
    </row>
    <row r="42" spans="1:3" x14ac:dyDescent="0.25">
      <c r="A42">
        <v>12</v>
      </c>
      <c r="B42" t="s">
        <v>39</v>
      </c>
      <c r="C42" t="s">
        <v>40</v>
      </c>
    </row>
    <row r="43" spans="1:3" x14ac:dyDescent="0.25">
      <c r="A43">
        <v>4.72</v>
      </c>
      <c r="B43" t="s">
        <v>41</v>
      </c>
      <c r="C43" t="s">
        <v>42</v>
      </c>
    </row>
    <row r="44" spans="1:3" x14ac:dyDescent="0.25">
      <c r="A44">
        <v>15.167</v>
      </c>
      <c r="B44" t="s">
        <v>43</v>
      </c>
      <c r="C44" t="s">
        <v>44</v>
      </c>
    </row>
    <row r="45" spans="1:3" x14ac:dyDescent="0.25">
      <c r="A45">
        <v>19.227</v>
      </c>
      <c r="B45" t="s">
        <v>45</v>
      </c>
      <c r="C45" t="s">
        <v>44</v>
      </c>
    </row>
    <row r="46" spans="1:3" x14ac:dyDescent="0.25">
      <c r="A46">
        <v>15.433999999999999</v>
      </c>
      <c r="B46" t="s">
        <v>46</v>
      </c>
      <c r="C46" t="s">
        <v>44</v>
      </c>
    </row>
    <row r="47" spans="1:3" x14ac:dyDescent="0.25">
      <c r="A47">
        <v>0.84899999999999998</v>
      </c>
      <c r="B47" t="s">
        <v>47</v>
      </c>
      <c r="C47" t="s">
        <v>48</v>
      </c>
    </row>
    <row r="48" spans="1:3" x14ac:dyDescent="0.25">
      <c r="A48">
        <v>0</v>
      </c>
      <c r="B48" t="s">
        <v>49</v>
      </c>
      <c r="C48" t="s">
        <v>37</v>
      </c>
    </row>
    <row r="49" spans="1:3" x14ac:dyDescent="0.25">
      <c r="A49">
        <v>4</v>
      </c>
      <c r="B49" t="s">
        <v>50</v>
      </c>
      <c r="C49" t="s">
        <v>40</v>
      </c>
    </row>
    <row r="50" spans="1:3" x14ac:dyDescent="0.25">
      <c r="A50">
        <v>0</v>
      </c>
      <c r="B50" t="s">
        <v>51</v>
      </c>
      <c r="C50" t="s">
        <v>40</v>
      </c>
    </row>
    <row r="52" spans="1:3" x14ac:dyDescent="0.25">
      <c r="A52" t="s">
        <v>52</v>
      </c>
    </row>
    <row r="53" spans="1:3" x14ac:dyDescent="0.25">
      <c r="A53">
        <v>1</v>
      </c>
      <c r="B53" t="s">
        <v>53</v>
      </c>
      <c r="C53" t="s">
        <v>6</v>
      </c>
    </row>
    <row r="54" spans="1:3" x14ac:dyDescent="0.25">
      <c r="A54">
        <v>1</v>
      </c>
      <c r="B54" t="s">
        <v>54</v>
      </c>
      <c r="C54" t="s">
        <v>6</v>
      </c>
    </row>
    <row r="55" spans="1:3" x14ac:dyDescent="0.25">
      <c r="A55">
        <v>-11.334</v>
      </c>
      <c r="B55" t="s">
        <v>55</v>
      </c>
      <c r="C55" t="s">
        <v>56</v>
      </c>
    </row>
    <row r="56" spans="1:3" x14ac:dyDescent="0.25">
      <c r="A56">
        <v>23.6</v>
      </c>
      <c r="B56" t="s">
        <v>57</v>
      </c>
      <c r="C56" t="s">
        <v>58</v>
      </c>
    </row>
    <row r="57" spans="1:3" x14ac:dyDescent="0.25">
      <c r="A57">
        <v>9.4</v>
      </c>
      <c r="B57" t="s">
        <v>39</v>
      </c>
      <c r="C57" t="s">
        <v>40</v>
      </c>
    </row>
    <row r="58" spans="1:3" x14ac:dyDescent="0.25">
      <c r="A58">
        <v>7.2</v>
      </c>
      <c r="B58" t="s">
        <v>59</v>
      </c>
      <c r="C58" t="s">
        <v>60</v>
      </c>
    </row>
    <row r="59" spans="1:3" x14ac:dyDescent="0.25">
      <c r="A59">
        <v>13.787000000000001</v>
      </c>
      <c r="B59" t="s">
        <v>45</v>
      </c>
      <c r="C59" t="s">
        <v>44</v>
      </c>
    </row>
    <row r="60" spans="1:3" x14ac:dyDescent="0.25">
      <c r="A60">
        <v>5.633</v>
      </c>
      <c r="B60" t="s">
        <v>61</v>
      </c>
      <c r="C60" t="s">
        <v>44</v>
      </c>
    </row>
    <row r="61" spans="1:3" x14ac:dyDescent="0.25">
      <c r="A61">
        <v>2.3380000000000001</v>
      </c>
      <c r="B61" t="s">
        <v>47</v>
      </c>
      <c r="C61" t="s">
        <v>48</v>
      </c>
    </row>
    <row r="62" spans="1:3" x14ac:dyDescent="0.25">
      <c r="A62">
        <v>3</v>
      </c>
      <c r="B62" t="s">
        <v>62</v>
      </c>
      <c r="C62" t="s">
        <v>6</v>
      </c>
    </row>
    <row r="64" spans="1:3" x14ac:dyDescent="0.25">
      <c r="A64" t="s">
        <v>63</v>
      </c>
    </row>
    <row r="65" spans="1:3" x14ac:dyDescent="0.25">
      <c r="A65">
        <v>5.8</v>
      </c>
      <c r="B65" t="s">
        <v>64</v>
      </c>
      <c r="C65" t="s">
        <v>65</v>
      </c>
    </row>
    <row r="66" spans="1:3" x14ac:dyDescent="0.25">
      <c r="A66">
        <v>6.57</v>
      </c>
      <c r="B66" t="s">
        <v>66</v>
      </c>
      <c r="C66" t="s">
        <v>67</v>
      </c>
    </row>
    <row r="67" spans="1:3" x14ac:dyDescent="0.25">
      <c r="A67">
        <v>218</v>
      </c>
      <c r="B67" t="s">
        <v>68</v>
      </c>
      <c r="C67" t="s">
        <v>69</v>
      </c>
    </row>
    <row r="68" spans="1:3" x14ac:dyDescent="0.25">
      <c r="A68">
        <v>3450</v>
      </c>
      <c r="B68" t="s">
        <v>70</v>
      </c>
      <c r="C68" t="s">
        <v>71</v>
      </c>
    </row>
    <row r="69" spans="1:3" x14ac:dyDescent="0.25">
      <c r="A69">
        <v>5.28</v>
      </c>
      <c r="B69" t="s">
        <v>72</v>
      </c>
    </row>
    <row r="70" spans="1:3" x14ac:dyDescent="0.25">
      <c r="A70">
        <v>1</v>
      </c>
      <c r="B70" t="s">
        <v>73</v>
      </c>
      <c r="C70" t="s">
        <v>6</v>
      </c>
    </row>
    <row r="71" spans="1:3" x14ac:dyDescent="0.25">
      <c r="A71">
        <v>1</v>
      </c>
      <c r="B71" t="s">
        <v>74</v>
      </c>
      <c r="C71" t="s">
        <v>6</v>
      </c>
    </row>
    <row r="72" spans="1:3" x14ac:dyDescent="0.25">
      <c r="A72">
        <v>-1</v>
      </c>
      <c r="B72" t="s">
        <v>75</v>
      </c>
      <c r="C72" t="s">
        <v>56</v>
      </c>
    </row>
    <row r="75" spans="1:3" x14ac:dyDescent="0.25">
      <c r="A75" t="s">
        <v>76</v>
      </c>
    </row>
    <row r="76" spans="1:3" x14ac:dyDescent="0.25">
      <c r="A76">
        <v>0</v>
      </c>
      <c r="B76" t="s">
        <v>77</v>
      </c>
      <c r="C76" t="s">
        <v>56</v>
      </c>
    </row>
    <row r="77" spans="1:3" x14ac:dyDescent="0.25">
      <c r="A77">
        <v>0.8</v>
      </c>
      <c r="B77" t="s">
        <v>78</v>
      </c>
      <c r="C77" t="s">
        <v>6</v>
      </c>
    </row>
    <row r="79" spans="1:3" x14ac:dyDescent="0.25">
      <c r="A79" t="s">
        <v>79</v>
      </c>
    </row>
    <row r="80" spans="1:3" x14ac:dyDescent="0.25">
      <c r="A80">
        <v>0</v>
      </c>
      <c r="B80" t="s">
        <v>80</v>
      </c>
      <c r="C80" t="s">
        <v>40</v>
      </c>
    </row>
    <row r="81" spans="1:3" x14ac:dyDescent="0.25">
      <c r="A81">
        <v>0</v>
      </c>
      <c r="B81" t="s">
        <v>81</v>
      </c>
      <c r="C81" t="s">
        <v>40</v>
      </c>
    </row>
    <row r="82" spans="1:3" x14ac:dyDescent="0.25">
      <c r="A82">
        <v>0</v>
      </c>
      <c r="B82" t="s">
        <v>82</v>
      </c>
      <c r="C82" t="s">
        <v>40</v>
      </c>
    </row>
    <row r="83" spans="1:3" x14ac:dyDescent="0.25">
      <c r="A83">
        <v>0</v>
      </c>
      <c r="B83" t="s">
        <v>83</v>
      </c>
      <c r="C83" t="s">
        <v>40</v>
      </c>
    </row>
    <row r="84" spans="1:3" x14ac:dyDescent="0.25">
      <c r="A84">
        <v>0</v>
      </c>
      <c r="B84" t="s">
        <v>84</v>
      </c>
      <c r="C84" t="s">
        <v>40</v>
      </c>
    </row>
    <row r="85" spans="1:3" x14ac:dyDescent="0.25">
      <c r="A85">
        <v>0</v>
      </c>
      <c r="B85" t="s">
        <v>85</v>
      </c>
      <c r="C85" t="s">
        <v>40</v>
      </c>
    </row>
    <row r="86" spans="1:3" x14ac:dyDescent="0.25">
      <c r="A86">
        <v>0</v>
      </c>
      <c r="B86" t="s">
        <v>86</v>
      </c>
      <c r="C86" t="s">
        <v>40</v>
      </c>
    </row>
    <row r="87" spans="1:3" x14ac:dyDescent="0.25">
      <c r="A87">
        <v>0</v>
      </c>
      <c r="B87" t="s">
        <v>87</v>
      </c>
      <c r="C87" t="s">
        <v>40</v>
      </c>
    </row>
    <row r="88" spans="1:3" x14ac:dyDescent="0.25">
      <c r="A88">
        <v>0</v>
      </c>
      <c r="B88" t="s">
        <v>88</v>
      </c>
      <c r="C88" t="s">
        <v>40</v>
      </c>
    </row>
    <row r="89" spans="1:3" x14ac:dyDescent="0.25">
      <c r="A89">
        <v>0</v>
      </c>
      <c r="B89" t="s">
        <v>89</v>
      </c>
      <c r="C89" t="s">
        <v>6</v>
      </c>
    </row>
    <row r="90" spans="1:3" x14ac:dyDescent="0.25">
      <c r="A90">
        <v>0</v>
      </c>
      <c r="B90" t="s">
        <v>90</v>
      </c>
      <c r="C90" t="s">
        <v>6</v>
      </c>
    </row>
    <row r="92" spans="1:3" x14ac:dyDescent="0.25">
      <c r="A92" t="s">
        <v>91</v>
      </c>
    </row>
    <row r="93" spans="1:3" x14ac:dyDescent="0.25">
      <c r="A93">
        <v>7.5</v>
      </c>
      <c r="B93" t="s">
        <v>92</v>
      </c>
      <c r="C93" t="s">
        <v>40</v>
      </c>
    </row>
    <row r="94" spans="1:3" x14ac:dyDescent="0.25">
      <c r="A94">
        <v>0</v>
      </c>
      <c r="B94" t="s">
        <v>93</v>
      </c>
      <c r="C94" t="s">
        <v>40</v>
      </c>
    </row>
    <row r="95" spans="1:3" x14ac:dyDescent="0.25">
      <c r="A95">
        <v>0</v>
      </c>
      <c r="B95" t="s">
        <v>94</v>
      </c>
      <c r="C95" t="s">
        <v>40</v>
      </c>
    </row>
    <row r="96" spans="1:3" x14ac:dyDescent="0.25">
      <c r="A96">
        <v>1.5</v>
      </c>
      <c r="B96" t="s">
        <v>95</v>
      </c>
      <c r="C96" t="s">
        <v>40</v>
      </c>
    </row>
    <row r="98" spans="1:3" x14ac:dyDescent="0.25">
      <c r="A98" t="s">
        <v>96</v>
      </c>
    </row>
    <row r="99" spans="1:3" x14ac:dyDescent="0.25">
      <c r="A99">
        <v>0.92</v>
      </c>
      <c r="B99" t="s">
        <v>97</v>
      </c>
      <c r="C99" t="s">
        <v>40</v>
      </c>
    </row>
    <row r="100" spans="1:3" x14ac:dyDescent="0.25">
      <c r="A100">
        <v>0</v>
      </c>
      <c r="B100" t="s">
        <v>98</v>
      </c>
      <c r="C100" t="s">
        <v>40</v>
      </c>
    </row>
    <row r="101" spans="1:3" x14ac:dyDescent="0.25">
      <c r="A101">
        <v>1.83</v>
      </c>
      <c r="B101" t="s">
        <v>99</v>
      </c>
      <c r="C101" t="s">
        <v>40</v>
      </c>
    </row>
    <row r="102" spans="1:3" x14ac:dyDescent="0.25">
      <c r="A102">
        <v>0</v>
      </c>
      <c r="B102" t="s">
        <v>100</v>
      </c>
      <c r="C102" t="s">
        <v>40</v>
      </c>
    </row>
    <row r="103" spans="1:3" x14ac:dyDescent="0.25">
      <c r="A103">
        <v>32.22</v>
      </c>
      <c r="B103" t="s">
        <v>101</v>
      </c>
      <c r="C103" t="s">
        <v>40</v>
      </c>
    </row>
    <row r="104" spans="1:3" x14ac:dyDescent="0.25">
      <c r="A104">
        <v>3.33</v>
      </c>
      <c r="B104" t="s">
        <v>102</v>
      </c>
      <c r="C104" t="s">
        <v>40</v>
      </c>
    </row>
    <row r="105" spans="1:3" x14ac:dyDescent="0.25">
      <c r="A105">
        <v>-15</v>
      </c>
      <c r="B105" t="s">
        <v>103</v>
      </c>
      <c r="C105" t="s">
        <v>40</v>
      </c>
    </row>
    <row r="106" spans="1:3" x14ac:dyDescent="0.25">
      <c r="A106">
        <v>39.159999999999997</v>
      </c>
      <c r="B106" t="s">
        <v>104</v>
      </c>
      <c r="C106" t="s">
        <v>40</v>
      </c>
    </row>
    <row r="107" spans="1:3" x14ac:dyDescent="0.25">
      <c r="A107">
        <v>36.57</v>
      </c>
      <c r="B107" t="s">
        <v>105</v>
      </c>
      <c r="C107" t="s">
        <v>40</v>
      </c>
    </row>
    <row r="108" spans="1:3" x14ac:dyDescent="0.25">
      <c r="A108">
        <v>0</v>
      </c>
      <c r="B108" t="s">
        <v>106</v>
      </c>
      <c r="C108" t="s">
        <v>40</v>
      </c>
    </row>
    <row r="109" spans="1:3" x14ac:dyDescent="0.25">
      <c r="A109">
        <v>0</v>
      </c>
      <c r="B109" t="s">
        <v>107</v>
      </c>
      <c r="C109" t="s">
        <v>40</v>
      </c>
    </row>
    <row r="110" spans="1:3" x14ac:dyDescent="0.25">
      <c r="A110">
        <v>0</v>
      </c>
      <c r="B110" t="s">
        <v>108</v>
      </c>
      <c r="C110" t="s">
        <v>40</v>
      </c>
    </row>
    <row r="111" spans="1:3" x14ac:dyDescent="0.25">
      <c r="A111">
        <v>0</v>
      </c>
      <c r="B111" t="s">
        <v>109</v>
      </c>
      <c r="C111" t="s">
        <v>40</v>
      </c>
    </row>
    <row r="112" spans="1:3" x14ac:dyDescent="0.25">
      <c r="A112">
        <v>0</v>
      </c>
      <c r="B112" t="s">
        <v>110</v>
      </c>
      <c r="C112" t="s">
        <v>40</v>
      </c>
    </row>
    <row r="113" spans="1:3" x14ac:dyDescent="0.25">
      <c r="A113">
        <v>0</v>
      </c>
      <c r="B113" t="s">
        <v>111</v>
      </c>
      <c r="C113" t="s">
        <v>40</v>
      </c>
    </row>
    <row r="114" spans="1:3" x14ac:dyDescent="0.25">
      <c r="A114">
        <v>0</v>
      </c>
      <c r="B114" t="s">
        <v>112</v>
      </c>
      <c r="C114" t="s">
        <v>40</v>
      </c>
    </row>
    <row r="115" spans="1:3" x14ac:dyDescent="0.25">
      <c r="A115">
        <v>0</v>
      </c>
      <c r="B115" t="s">
        <v>113</v>
      </c>
      <c r="C115" t="s">
        <v>40</v>
      </c>
    </row>
    <row r="116" spans="1:3" x14ac:dyDescent="0.25">
      <c r="A116">
        <v>0.69</v>
      </c>
      <c r="B116" t="s">
        <v>114</v>
      </c>
      <c r="C116" t="s">
        <v>40</v>
      </c>
    </row>
    <row r="117" spans="1:3" x14ac:dyDescent="0.25">
      <c r="A117">
        <v>1.38</v>
      </c>
      <c r="B117" t="s">
        <v>115</v>
      </c>
      <c r="C117" t="s">
        <v>40</v>
      </c>
    </row>
    <row r="118" spans="1:3" x14ac:dyDescent="0.25">
      <c r="A118">
        <v>0</v>
      </c>
      <c r="B118" t="s">
        <v>116</v>
      </c>
      <c r="C118" t="s">
        <v>40</v>
      </c>
    </row>
    <row r="119" spans="1:3" x14ac:dyDescent="0.25">
      <c r="A119">
        <v>1.2</v>
      </c>
      <c r="B119" t="s">
        <v>117</v>
      </c>
      <c r="C119" t="s">
        <v>40</v>
      </c>
    </row>
    <row r="120" spans="1:3" x14ac:dyDescent="0.25">
      <c r="A120">
        <v>2.6</v>
      </c>
      <c r="B120" t="s">
        <v>118</v>
      </c>
      <c r="C120" t="s">
        <v>40</v>
      </c>
    </row>
    <row r="122" spans="1:3" x14ac:dyDescent="0.25">
      <c r="A122" t="s">
        <v>119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activeCell="A5" sqref="A5"/>
    </sheetView>
  </sheetViews>
  <sheetFormatPr defaultRowHeight="15" x14ac:dyDescent="0.25"/>
  <cols>
    <col min="1" max="1" width="41.7109375" bestFit="1" customWidth="1"/>
    <col min="2" max="2" width="64.5703125" style="40" bestFit="1" customWidth="1"/>
  </cols>
  <sheetData>
    <row r="1" spans="1:2" x14ac:dyDescent="0.25">
      <c r="A1" t="s">
        <v>471</v>
      </c>
      <c r="B1" s="40">
        <v>1</v>
      </c>
    </row>
    <row r="2" spans="1:2" x14ac:dyDescent="0.25">
      <c r="B2" s="40" t="s">
        <v>472</v>
      </c>
    </row>
    <row r="4" spans="1:2" x14ac:dyDescent="0.25">
      <c r="A4" t="s">
        <v>473</v>
      </c>
      <c r="B4" s="40">
        <v>1</v>
      </c>
    </row>
    <row r="5" spans="1:2" x14ac:dyDescent="0.25">
      <c r="B5" s="40" t="s">
        <v>474</v>
      </c>
    </row>
    <row r="6" spans="1:2" x14ac:dyDescent="0.25">
      <c r="B6" s="40" t="s">
        <v>475</v>
      </c>
    </row>
    <row r="7" spans="1:2" x14ac:dyDescent="0.25">
      <c r="B7" s="40" t="s">
        <v>476</v>
      </c>
    </row>
    <row r="8" spans="1:2" x14ac:dyDescent="0.25">
      <c r="A8" t="s">
        <v>119</v>
      </c>
    </row>
    <row r="9" spans="1:2" x14ac:dyDescent="0.25">
      <c r="A9" t="s">
        <v>477</v>
      </c>
      <c r="B9" s="40">
        <v>2</v>
      </c>
    </row>
    <row r="10" spans="1:2" x14ac:dyDescent="0.25">
      <c r="A10" t="s">
        <v>119</v>
      </c>
    </row>
    <row r="11" spans="1:2" x14ac:dyDescent="0.25">
      <c r="A11" t="s">
        <v>478</v>
      </c>
      <c r="B11" s="40">
        <v>1</v>
      </c>
    </row>
    <row r="12" spans="1:2" x14ac:dyDescent="0.25">
      <c r="B12" s="40" t="s">
        <v>479</v>
      </c>
    </row>
    <row r="14" spans="1:2" x14ac:dyDescent="0.25">
      <c r="A14" t="s">
        <v>480</v>
      </c>
      <c r="B14" s="40">
        <v>3</v>
      </c>
    </row>
    <row r="16" spans="1:2" x14ac:dyDescent="0.25">
      <c r="A16" t="s">
        <v>481</v>
      </c>
    </row>
    <row r="17" spans="1:2" x14ac:dyDescent="0.25">
      <c r="B17" s="40" t="s">
        <v>482</v>
      </c>
    </row>
    <row r="19" spans="1:2" x14ac:dyDescent="0.25">
      <c r="A19" t="s">
        <v>483</v>
      </c>
      <c r="B19" s="40">
        <v>1</v>
      </c>
    </row>
    <row r="20" spans="1:2" x14ac:dyDescent="0.25">
      <c r="B20" s="40" t="s">
        <v>484</v>
      </c>
    </row>
    <row r="22" spans="1:2" x14ac:dyDescent="0.25">
      <c r="A22" t="s">
        <v>485</v>
      </c>
      <c r="B22" s="40">
        <v>9.4</v>
      </c>
    </row>
    <row r="23" spans="1:2" x14ac:dyDescent="0.25">
      <c r="A23" t="s">
        <v>119</v>
      </c>
    </row>
    <row r="24" spans="1:2" x14ac:dyDescent="0.25">
      <c r="A24" t="s">
        <v>486</v>
      </c>
      <c r="B24" s="40">
        <v>2.3380000000000001</v>
      </c>
    </row>
    <row r="26" spans="1:2" x14ac:dyDescent="0.25">
      <c r="A26" t="s">
        <v>487</v>
      </c>
      <c r="B26" s="40">
        <v>23.6</v>
      </c>
    </row>
    <row r="28" spans="1:2" x14ac:dyDescent="0.25">
      <c r="A28" t="s">
        <v>488</v>
      </c>
      <c r="B28" s="40">
        <v>13.787000000000001</v>
      </c>
    </row>
    <row r="30" spans="1:2" x14ac:dyDescent="0.25">
      <c r="A30" t="s">
        <v>489</v>
      </c>
      <c r="B30" s="40">
        <v>5.633</v>
      </c>
    </row>
    <row r="32" spans="1:2" x14ac:dyDescent="0.25">
      <c r="A32" t="s">
        <v>490</v>
      </c>
      <c r="B32" s="40">
        <v>7.2</v>
      </c>
    </row>
    <row r="33" spans="1:2" x14ac:dyDescent="0.25">
      <c r="A33" t="s">
        <v>119</v>
      </c>
    </row>
    <row r="34" spans="1:2" x14ac:dyDescent="0.25">
      <c r="A34" t="s">
        <v>491</v>
      </c>
    </row>
    <row r="35" spans="1:2" x14ac:dyDescent="0.25">
      <c r="A35" t="s">
        <v>492</v>
      </c>
      <c r="B35" s="40">
        <v>0</v>
      </c>
    </row>
    <row r="37" spans="1:2" x14ac:dyDescent="0.25">
      <c r="A37" t="s">
        <v>493</v>
      </c>
      <c r="B37" s="40">
        <v>1</v>
      </c>
    </row>
    <row r="38" spans="1:2" x14ac:dyDescent="0.25">
      <c r="B38" s="40" t="s">
        <v>494</v>
      </c>
    </row>
    <row r="40" spans="1:2" x14ac:dyDescent="0.25">
      <c r="A40" t="s">
        <v>495</v>
      </c>
      <c r="B40" s="40">
        <v>1</v>
      </c>
    </row>
    <row r="41" spans="1:2" x14ac:dyDescent="0.25">
      <c r="B41" s="40" t="s">
        <v>496</v>
      </c>
    </row>
    <row r="42" spans="1:2" x14ac:dyDescent="0.25">
      <c r="B42" s="40" t="s">
        <v>497</v>
      </c>
    </row>
    <row r="44" spans="1:2" x14ac:dyDescent="0.25">
      <c r="A44" t="s">
        <v>498</v>
      </c>
      <c r="B44" s="40">
        <v>12</v>
      </c>
    </row>
    <row r="46" spans="1:2" x14ac:dyDescent="0.25">
      <c r="A46" t="s">
        <v>486</v>
      </c>
      <c r="B46" s="40">
        <v>0.85</v>
      </c>
    </row>
    <row r="48" spans="1:2" x14ac:dyDescent="0.25">
      <c r="A48" t="s">
        <v>487</v>
      </c>
      <c r="B48" s="40">
        <v>42.48</v>
      </c>
    </row>
    <row r="50" spans="1:2" x14ac:dyDescent="0.25">
      <c r="A50" t="s">
        <v>499</v>
      </c>
      <c r="B50" s="40">
        <v>15.43</v>
      </c>
    </row>
    <row r="52" spans="1:2" x14ac:dyDescent="0.25">
      <c r="A52" t="s">
        <v>488</v>
      </c>
      <c r="B52" s="40">
        <v>19.23</v>
      </c>
    </row>
    <row r="54" spans="1:2" x14ac:dyDescent="0.25">
      <c r="A54" t="s">
        <v>489</v>
      </c>
      <c r="B54" s="40">
        <v>15.17</v>
      </c>
    </row>
    <row r="56" spans="1:2" x14ac:dyDescent="0.25">
      <c r="A56" t="s">
        <v>490</v>
      </c>
      <c r="B56" s="40">
        <v>4.72</v>
      </c>
    </row>
    <row r="57" spans="1:2" x14ac:dyDescent="0.25">
      <c r="A57" t="s">
        <v>119</v>
      </c>
    </row>
    <row r="58" spans="1:2" x14ac:dyDescent="0.25">
      <c r="A58" t="s">
        <v>500</v>
      </c>
    </row>
    <row r="59" spans="1:2" x14ac:dyDescent="0.25">
      <c r="A59" t="s">
        <v>501</v>
      </c>
      <c r="B59" s="40">
        <v>1</v>
      </c>
    </row>
    <row r="60" spans="1:2" x14ac:dyDescent="0.25">
      <c r="B60" s="40" t="s">
        <v>502</v>
      </c>
    </row>
    <row r="62" spans="1:2" x14ac:dyDescent="0.25">
      <c r="A62" t="s">
        <v>503</v>
      </c>
      <c r="B62" s="40">
        <v>1</v>
      </c>
    </row>
    <row r="63" spans="1:2" x14ac:dyDescent="0.25">
      <c r="B63" s="40" t="s">
        <v>504</v>
      </c>
    </row>
    <row r="64" spans="1:2" x14ac:dyDescent="0.25">
      <c r="B64" s="40" t="s">
        <v>505</v>
      </c>
    </row>
    <row r="65" spans="1:2" x14ac:dyDescent="0.25">
      <c r="B65" s="40" t="s">
        <v>506</v>
      </c>
    </row>
    <row r="67" spans="1:2" x14ac:dyDescent="0.25">
      <c r="A67" t="s">
        <v>507</v>
      </c>
      <c r="B67" s="40">
        <v>1</v>
      </c>
    </row>
    <row r="68" spans="1:2" x14ac:dyDescent="0.25">
      <c r="B68" s="40" t="s">
        <v>508</v>
      </c>
    </row>
    <row r="69" spans="1:2" x14ac:dyDescent="0.25">
      <c r="B69" s="40" t="s">
        <v>509</v>
      </c>
    </row>
    <row r="71" spans="1:2" x14ac:dyDescent="0.25">
      <c r="A71" t="s">
        <v>510</v>
      </c>
      <c r="B71" s="40">
        <v>2</v>
      </c>
    </row>
    <row r="72" spans="1:2" x14ac:dyDescent="0.25">
      <c r="B72" s="40" t="s">
        <v>511</v>
      </c>
    </row>
    <row r="74" spans="1:2" x14ac:dyDescent="0.25">
      <c r="A74" t="s">
        <v>512</v>
      </c>
      <c r="B74" s="40">
        <v>0</v>
      </c>
    </row>
    <row r="75" spans="1:2" x14ac:dyDescent="0.25">
      <c r="B75" s="40" t="s">
        <v>508</v>
      </c>
    </row>
    <row r="76" spans="1:2" x14ac:dyDescent="0.25">
      <c r="B76" s="40" t="s">
        <v>509</v>
      </c>
    </row>
    <row r="77" spans="1:2" x14ac:dyDescent="0.25">
      <c r="A77" t="s">
        <v>119</v>
      </c>
    </row>
    <row r="78" spans="1:2" x14ac:dyDescent="0.25">
      <c r="A78" t="s">
        <v>513</v>
      </c>
      <c r="B78" s="40">
        <v>6.57</v>
      </c>
    </row>
    <row r="80" spans="1:2" x14ac:dyDescent="0.25">
      <c r="A80" t="s">
        <v>514</v>
      </c>
      <c r="B80" s="40">
        <v>218</v>
      </c>
    </row>
    <row r="82" spans="1:2" x14ac:dyDescent="0.25">
      <c r="A82" t="s">
        <v>515</v>
      </c>
      <c r="B82" s="40">
        <v>3450</v>
      </c>
    </row>
    <row r="84" spans="1:2" x14ac:dyDescent="0.25">
      <c r="A84" t="s">
        <v>271</v>
      </c>
      <c r="B84" s="40">
        <v>5.28</v>
      </c>
    </row>
    <row r="86" spans="1:2" x14ac:dyDescent="0.25">
      <c r="A86" t="s">
        <v>516</v>
      </c>
      <c r="B86" s="40">
        <v>0</v>
      </c>
    </row>
    <row r="87" spans="1:2" x14ac:dyDescent="0.25">
      <c r="B87" s="40" t="s">
        <v>517</v>
      </c>
    </row>
    <row r="88" spans="1:2" x14ac:dyDescent="0.25">
      <c r="B88" s="40" t="s">
        <v>518</v>
      </c>
    </row>
    <row r="90" spans="1:2" x14ac:dyDescent="0.25">
      <c r="A90" t="s">
        <v>519</v>
      </c>
      <c r="B90" s="40">
        <v>1</v>
      </c>
    </row>
    <row r="92" spans="1:2" x14ac:dyDescent="0.25">
      <c r="A92" t="s">
        <v>520</v>
      </c>
      <c r="B92" s="40">
        <v>5.8</v>
      </c>
    </row>
    <row r="93" spans="1:2" x14ac:dyDescent="0.25">
      <c r="A93" t="s">
        <v>119</v>
      </c>
    </row>
    <row r="94" spans="1:2" x14ac:dyDescent="0.25">
      <c r="A94" t="s">
        <v>521</v>
      </c>
    </row>
    <row r="95" spans="1:2" x14ac:dyDescent="0.25">
      <c r="A95" t="s">
        <v>522</v>
      </c>
      <c r="B95" s="40">
        <v>-1</v>
      </c>
    </row>
    <row r="96" spans="1:2" x14ac:dyDescent="0.25">
      <c r="B96" s="40" t="s">
        <v>523</v>
      </c>
    </row>
    <row r="98" spans="1:2" x14ac:dyDescent="0.25">
      <c r="A98" t="s">
        <v>524</v>
      </c>
      <c r="B98" s="40">
        <v>0.8</v>
      </c>
    </row>
    <row r="99" spans="1:2" x14ac:dyDescent="0.25">
      <c r="B99" s="40" t="s">
        <v>525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2"/>
  <sheetViews>
    <sheetView topLeftCell="A511" zoomScale="115" zoomScaleNormal="115" workbookViewId="0">
      <selection activeCell="A538" sqref="A534:XFD538"/>
    </sheetView>
  </sheetViews>
  <sheetFormatPr defaultRowHeight="15" x14ac:dyDescent="0.25"/>
  <cols>
    <col min="2" max="2" width="67.28515625" customWidth="1"/>
  </cols>
  <sheetData>
    <row r="1" spans="1:2" x14ac:dyDescent="0.25">
      <c r="B1" t="s">
        <v>880</v>
      </c>
    </row>
    <row r="2" spans="1:2" x14ac:dyDescent="0.25">
      <c r="B2" t="s">
        <v>777</v>
      </c>
    </row>
    <row r="3" spans="1:2" x14ac:dyDescent="0.25">
      <c r="B3" t="s">
        <v>778</v>
      </c>
    </row>
    <row r="4" spans="1:2" x14ac:dyDescent="0.25">
      <c r="B4" t="s">
        <v>779</v>
      </c>
    </row>
    <row r="5" spans="1:2" x14ac:dyDescent="0.25">
      <c r="B5" t="s">
        <v>780</v>
      </c>
    </row>
    <row r="6" spans="1:2" x14ac:dyDescent="0.25">
      <c r="B6" t="s">
        <v>781</v>
      </c>
    </row>
    <row r="7" spans="1:2" x14ac:dyDescent="0.25">
      <c r="B7" t="s">
        <v>782</v>
      </c>
    </row>
    <row r="8" spans="1:2" x14ac:dyDescent="0.25">
      <c r="B8" t="s">
        <v>783</v>
      </c>
    </row>
    <row r="9" spans="1:2" x14ac:dyDescent="0.25">
      <c r="B9" t="s">
        <v>784</v>
      </c>
    </row>
    <row r="10" spans="1:2" x14ac:dyDescent="0.25">
      <c r="B10" t="s">
        <v>785</v>
      </c>
    </row>
    <row r="11" spans="1:2" x14ac:dyDescent="0.25">
      <c r="B11" t="s">
        <v>786</v>
      </c>
    </row>
    <row r="12" spans="1:2" x14ac:dyDescent="0.25">
      <c r="B12" t="s">
        <v>787</v>
      </c>
    </row>
    <row r="13" spans="1:2" x14ac:dyDescent="0.25">
      <c r="B13" t="s">
        <v>788</v>
      </c>
    </row>
    <row r="14" spans="1:2" x14ac:dyDescent="0.25">
      <c r="B14" t="s">
        <v>784</v>
      </c>
    </row>
    <row r="15" spans="1:2" x14ac:dyDescent="0.25">
      <c r="A15" t="s">
        <v>903</v>
      </c>
      <c r="B15" t="s">
        <v>797</v>
      </c>
    </row>
    <row r="16" spans="1:2" x14ac:dyDescent="0.25">
      <c r="B16" t="s">
        <v>789</v>
      </c>
    </row>
    <row r="17" spans="2:2" x14ac:dyDescent="0.25">
      <c r="B17" t="s">
        <v>790</v>
      </c>
    </row>
    <row r="18" spans="2:2" x14ac:dyDescent="0.25">
      <c r="B18" t="s">
        <v>784</v>
      </c>
    </row>
    <row r="19" spans="2:2" x14ac:dyDescent="0.25">
      <c r="B19" t="s">
        <v>905</v>
      </c>
    </row>
    <row r="20" spans="2:2" x14ac:dyDescent="0.25">
      <c r="B20" t="s">
        <v>784</v>
      </c>
    </row>
    <row r="21" spans="2:2" x14ac:dyDescent="0.25">
      <c r="B21" t="s">
        <v>906</v>
      </c>
    </row>
    <row r="25" spans="2:2" x14ac:dyDescent="0.25">
      <c r="B25" t="s">
        <v>791</v>
      </c>
    </row>
    <row r="26" spans="2:2" x14ac:dyDescent="0.25">
      <c r="B26" t="s">
        <v>881</v>
      </c>
    </row>
    <row r="27" spans="2:2" x14ac:dyDescent="0.25">
      <c r="B27" t="s">
        <v>777</v>
      </c>
    </row>
    <row r="28" spans="2:2" x14ac:dyDescent="0.25">
      <c r="B28" t="s">
        <v>792</v>
      </c>
    </row>
    <row r="29" spans="2:2" x14ac:dyDescent="0.25">
      <c r="B29" t="s">
        <v>793</v>
      </c>
    </row>
    <row r="30" spans="2:2" x14ac:dyDescent="0.25">
      <c r="B30" t="s">
        <v>794</v>
      </c>
    </row>
    <row r="31" spans="2:2" x14ac:dyDescent="0.25">
      <c r="B31" t="s">
        <v>795</v>
      </c>
    </row>
    <row r="32" spans="2:2" x14ac:dyDescent="0.25">
      <c r="B32" t="s">
        <v>782</v>
      </c>
    </row>
    <row r="33" spans="2:2" x14ac:dyDescent="0.25">
      <c r="B33" t="s">
        <v>783</v>
      </c>
    </row>
    <row r="34" spans="2:2" x14ac:dyDescent="0.25">
      <c r="B34" t="s">
        <v>784</v>
      </c>
    </row>
    <row r="35" spans="2:2" x14ac:dyDescent="0.25">
      <c r="B35" t="s">
        <v>785</v>
      </c>
    </row>
    <row r="36" spans="2:2" x14ac:dyDescent="0.25">
      <c r="B36" t="s">
        <v>786</v>
      </c>
    </row>
    <row r="37" spans="2:2" x14ac:dyDescent="0.25">
      <c r="B37" t="s">
        <v>787</v>
      </c>
    </row>
    <row r="38" spans="2:2" x14ac:dyDescent="0.25">
      <c r="B38" t="s">
        <v>796</v>
      </c>
    </row>
    <row r="39" spans="2:2" x14ac:dyDescent="0.25">
      <c r="B39" t="s">
        <v>784</v>
      </c>
    </row>
    <row r="40" spans="2:2" x14ac:dyDescent="0.25">
      <c r="B40" t="s">
        <v>797</v>
      </c>
    </row>
    <row r="41" spans="2:2" x14ac:dyDescent="0.25">
      <c r="B41" t="s">
        <v>798</v>
      </c>
    </row>
    <row r="42" spans="2:2" x14ac:dyDescent="0.25">
      <c r="B42" t="s">
        <v>799</v>
      </c>
    </row>
    <row r="43" spans="2:2" x14ac:dyDescent="0.25">
      <c r="B43" t="s">
        <v>784</v>
      </c>
    </row>
    <row r="44" spans="2:2" x14ac:dyDescent="0.25">
      <c r="B44" t="s">
        <v>800</v>
      </c>
    </row>
    <row r="45" spans="2:2" x14ac:dyDescent="0.25">
      <c r="B45" t="s">
        <v>784</v>
      </c>
    </row>
    <row r="46" spans="2:2" x14ac:dyDescent="0.25">
      <c r="B46" t="s">
        <v>801</v>
      </c>
    </row>
    <row r="50" spans="2:2" x14ac:dyDescent="0.25">
      <c r="B50" t="s">
        <v>791</v>
      </c>
    </row>
    <row r="51" spans="2:2" x14ac:dyDescent="0.25">
      <c r="B51" t="s">
        <v>882</v>
      </c>
    </row>
    <row r="52" spans="2:2" x14ac:dyDescent="0.25">
      <c r="B52" t="s">
        <v>777</v>
      </c>
    </row>
    <row r="53" spans="2:2" x14ac:dyDescent="0.25">
      <c r="B53" t="s">
        <v>792</v>
      </c>
    </row>
    <row r="54" spans="2:2" x14ac:dyDescent="0.25">
      <c r="B54" t="s">
        <v>802</v>
      </c>
    </row>
    <row r="55" spans="2:2" x14ac:dyDescent="0.25">
      <c r="B55" t="s">
        <v>803</v>
      </c>
    </row>
    <row r="56" spans="2:2" x14ac:dyDescent="0.25">
      <c r="B56" t="s">
        <v>804</v>
      </c>
    </row>
    <row r="57" spans="2:2" x14ac:dyDescent="0.25">
      <c r="B57" t="s">
        <v>782</v>
      </c>
    </row>
    <row r="58" spans="2:2" x14ac:dyDescent="0.25">
      <c r="B58" t="s">
        <v>783</v>
      </c>
    </row>
    <row r="59" spans="2:2" x14ac:dyDescent="0.25">
      <c r="B59" t="s">
        <v>784</v>
      </c>
    </row>
    <row r="60" spans="2:2" x14ac:dyDescent="0.25">
      <c r="B60" t="s">
        <v>785</v>
      </c>
    </row>
    <row r="61" spans="2:2" x14ac:dyDescent="0.25">
      <c r="B61" t="s">
        <v>786</v>
      </c>
    </row>
    <row r="62" spans="2:2" x14ac:dyDescent="0.25">
      <c r="B62" t="s">
        <v>787</v>
      </c>
    </row>
    <row r="63" spans="2:2" x14ac:dyDescent="0.25">
      <c r="B63" t="s">
        <v>796</v>
      </c>
    </row>
    <row r="64" spans="2:2" x14ac:dyDescent="0.25">
      <c r="B64" t="s">
        <v>784</v>
      </c>
    </row>
    <row r="65" spans="2:2" x14ac:dyDescent="0.25">
      <c r="B65" t="s">
        <v>797</v>
      </c>
    </row>
    <row r="66" spans="2:2" x14ac:dyDescent="0.25">
      <c r="B66" t="s">
        <v>798</v>
      </c>
    </row>
    <row r="67" spans="2:2" x14ac:dyDescent="0.25">
      <c r="B67" t="s">
        <v>799</v>
      </c>
    </row>
    <row r="68" spans="2:2" x14ac:dyDescent="0.25">
      <c r="B68" t="s">
        <v>784</v>
      </c>
    </row>
    <row r="69" spans="2:2" x14ac:dyDescent="0.25">
      <c r="B69" t="s">
        <v>805</v>
      </c>
    </row>
    <row r="70" spans="2:2" x14ac:dyDescent="0.25">
      <c r="B70" t="s">
        <v>784</v>
      </c>
    </row>
    <row r="71" spans="2:2" x14ac:dyDescent="0.25">
      <c r="B71" t="s">
        <v>806</v>
      </c>
    </row>
    <row r="75" spans="2:2" x14ac:dyDescent="0.25">
      <c r="B75" t="s">
        <v>791</v>
      </c>
    </row>
    <row r="76" spans="2:2" x14ac:dyDescent="0.25">
      <c r="B76" t="s">
        <v>883</v>
      </c>
    </row>
    <row r="77" spans="2:2" x14ac:dyDescent="0.25">
      <c r="B77" t="s">
        <v>777</v>
      </c>
    </row>
    <row r="78" spans="2:2" x14ac:dyDescent="0.25">
      <c r="B78" t="s">
        <v>778</v>
      </c>
    </row>
    <row r="79" spans="2:2" x14ac:dyDescent="0.25">
      <c r="B79" t="s">
        <v>807</v>
      </c>
    </row>
    <row r="80" spans="2:2" x14ac:dyDescent="0.25">
      <c r="B80" t="s">
        <v>780</v>
      </c>
    </row>
    <row r="81" spans="1:2" x14ac:dyDescent="0.25">
      <c r="B81" t="s">
        <v>781</v>
      </c>
    </row>
    <row r="82" spans="1:2" x14ac:dyDescent="0.25">
      <c r="B82" t="s">
        <v>782</v>
      </c>
    </row>
    <row r="83" spans="1:2" x14ac:dyDescent="0.25">
      <c r="B83" t="s">
        <v>783</v>
      </c>
    </row>
    <row r="84" spans="1:2" x14ac:dyDescent="0.25">
      <c r="B84" t="s">
        <v>784</v>
      </c>
    </row>
    <row r="85" spans="1:2" x14ac:dyDescent="0.25">
      <c r="B85" t="s">
        <v>785</v>
      </c>
    </row>
    <row r="86" spans="1:2" x14ac:dyDescent="0.25">
      <c r="B86" t="s">
        <v>786</v>
      </c>
    </row>
    <row r="87" spans="1:2" x14ac:dyDescent="0.25">
      <c r="B87" t="s">
        <v>787</v>
      </c>
    </row>
    <row r="88" spans="1:2" x14ac:dyDescent="0.25">
      <c r="B88" t="s">
        <v>788</v>
      </c>
    </row>
    <row r="89" spans="1:2" x14ac:dyDescent="0.25">
      <c r="B89" t="s">
        <v>784</v>
      </c>
    </row>
    <row r="90" spans="1:2" x14ac:dyDescent="0.25">
      <c r="A90" t="s">
        <v>903</v>
      </c>
      <c r="B90" t="s">
        <v>797</v>
      </c>
    </row>
    <row r="91" spans="1:2" x14ac:dyDescent="0.25">
      <c r="B91" t="s">
        <v>789</v>
      </c>
    </row>
    <row r="92" spans="1:2" x14ac:dyDescent="0.25">
      <c r="B92" t="s">
        <v>790</v>
      </c>
    </row>
    <row r="93" spans="1:2" x14ac:dyDescent="0.25">
      <c r="B93" t="s">
        <v>784</v>
      </c>
    </row>
    <row r="94" spans="1:2" x14ac:dyDescent="0.25">
      <c r="B94" t="s">
        <v>907</v>
      </c>
    </row>
    <row r="95" spans="1:2" x14ac:dyDescent="0.25">
      <c r="B95" t="s">
        <v>784</v>
      </c>
    </row>
    <row r="96" spans="1:2" x14ac:dyDescent="0.25">
      <c r="B96" t="s">
        <v>908</v>
      </c>
    </row>
    <row r="100" spans="2:2" x14ac:dyDescent="0.25">
      <c r="B100" t="s">
        <v>791</v>
      </c>
    </row>
    <row r="101" spans="2:2" x14ac:dyDescent="0.25">
      <c r="B101" t="s">
        <v>884</v>
      </c>
    </row>
    <row r="102" spans="2:2" x14ac:dyDescent="0.25">
      <c r="B102" t="s">
        <v>777</v>
      </c>
    </row>
    <row r="103" spans="2:2" x14ac:dyDescent="0.25">
      <c r="B103" t="s">
        <v>792</v>
      </c>
    </row>
    <row r="104" spans="2:2" x14ac:dyDescent="0.25">
      <c r="B104" t="s">
        <v>793</v>
      </c>
    </row>
    <row r="105" spans="2:2" x14ac:dyDescent="0.25">
      <c r="B105" t="s">
        <v>794</v>
      </c>
    </row>
    <row r="106" spans="2:2" x14ac:dyDescent="0.25">
      <c r="B106" t="s">
        <v>795</v>
      </c>
    </row>
    <row r="107" spans="2:2" x14ac:dyDescent="0.25">
      <c r="B107" t="s">
        <v>782</v>
      </c>
    </row>
    <row r="108" spans="2:2" x14ac:dyDescent="0.25">
      <c r="B108" t="s">
        <v>783</v>
      </c>
    </row>
    <row r="109" spans="2:2" x14ac:dyDescent="0.25">
      <c r="B109" t="s">
        <v>784</v>
      </c>
    </row>
    <row r="110" spans="2:2" x14ac:dyDescent="0.25">
      <c r="B110" t="s">
        <v>785</v>
      </c>
    </row>
    <row r="111" spans="2:2" x14ac:dyDescent="0.25">
      <c r="B111" t="s">
        <v>786</v>
      </c>
    </row>
    <row r="112" spans="2:2" x14ac:dyDescent="0.25">
      <c r="B112" t="s">
        <v>787</v>
      </c>
    </row>
    <row r="113" spans="1:2" x14ac:dyDescent="0.25">
      <c r="B113" t="s">
        <v>796</v>
      </c>
    </row>
    <row r="114" spans="1:2" x14ac:dyDescent="0.25">
      <c r="B114" t="s">
        <v>784</v>
      </c>
    </row>
    <row r="115" spans="1:2" x14ac:dyDescent="0.25">
      <c r="B115" t="s">
        <v>797</v>
      </c>
    </row>
    <row r="116" spans="1:2" x14ac:dyDescent="0.25">
      <c r="B116" t="s">
        <v>798</v>
      </c>
    </row>
    <row r="117" spans="1:2" x14ac:dyDescent="0.25">
      <c r="B117" t="s">
        <v>799</v>
      </c>
    </row>
    <row r="118" spans="1:2" x14ac:dyDescent="0.25">
      <c r="B118" t="s">
        <v>784</v>
      </c>
    </row>
    <row r="119" spans="1:2" x14ac:dyDescent="0.25">
      <c r="B119" t="s">
        <v>800</v>
      </c>
    </row>
    <row r="120" spans="1:2" x14ac:dyDescent="0.25">
      <c r="B120" t="s">
        <v>784</v>
      </c>
    </row>
    <row r="121" spans="1:2" x14ac:dyDescent="0.25">
      <c r="B121" t="s">
        <v>801</v>
      </c>
    </row>
    <row r="125" spans="1:2" x14ac:dyDescent="0.25">
      <c r="B125" t="s">
        <v>791</v>
      </c>
    </row>
    <row r="126" spans="1:2" x14ac:dyDescent="0.25">
      <c r="B126" t="s">
        <v>885</v>
      </c>
    </row>
    <row r="127" spans="1:2" x14ac:dyDescent="0.25">
      <c r="A127" t="s">
        <v>904</v>
      </c>
      <c r="B127" t="s">
        <v>777</v>
      </c>
    </row>
    <row r="128" spans="1:2" x14ac:dyDescent="0.25">
      <c r="B128" t="s">
        <v>778</v>
      </c>
    </row>
    <row r="129" spans="2:2" x14ac:dyDescent="0.25">
      <c r="B129" t="s">
        <v>808</v>
      </c>
    </row>
    <row r="130" spans="2:2" x14ac:dyDescent="0.25">
      <c r="B130" t="s">
        <v>780</v>
      </c>
    </row>
    <row r="131" spans="2:2" x14ac:dyDescent="0.25">
      <c r="B131" t="s">
        <v>781</v>
      </c>
    </row>
    <row r="132" spans="2:2" x14ac:dyDescent="0.25">
      <c r="B132" t="s">
        <v>782</v>
      </c>
    </row>
    <row r="133" spans="2:2" x14ac:dyDescent="0.25">
      <c r="B133" t="s">
        <v>783</v>
      </c>
    </row>
    <row r="134" spans="2:2" x14ac:dyDescent="0.25">
      <c r="B134" t="s">
        <v>784</v>
      </c>
    </row>
    <row r="135" spans="2:2" x14ac:dyDescent="0.25">
      <c r="B135" t="s">
        <v>785</v>
      </c>
    </row>
    <row r="136" spans="2:2" x14ac:dyDescent="0.25">
      <c r="B136" t="s">
        <v>786</v>
      </c>
    </row>
    <row r="137" spans="2:2" x14ac:dyDescent="0.25">
      <c r="B137" t="s">
        <v>787</v>
      </c>
    </row>
    <row r="138" spans="2:2" x14ac:dyDescent="0.25">
      <c r="B138" t="s">
        <v>809</v>
      </c>
    </row>
    <row r="139" spans="2:2" x14ac:dyDescent="0.25">
      <c r="B139" t="s">
        <v>784</v>
      </c>
    </row>
    <row r="140" spans="2:2" x14ac:dyDescent="0.25">
      <c r="B140" t="s">
        <v>797</v>
      </c>
    </row>
    <row r="141" spans="2:2" x14ac:dyDescent="0.25">
      <c r="B141" t="s">
        <v>810</v>
      </c>
    </row>
    <row r="142" spans="2:2" x14ac:dyDescent="0.25">
      <c r="B142" t="s">
        <v>811</v>
      </c>
    </row>
    <row r="143" spans="2:2" x14ac:dyDescent="0.25">
      <c r="B143" t="s">
        <v>784</v>
      </c>
    </row>
    <row r="144" spans="2:2" x14ac:dyDescent="0.25">
      <c r="B144" t="s">
        <v>914</v>
      </c>
    </row>
    <row r="145" spans="2:2" x14ac:dyDescent="0.25">
      <c r="B145" t="s">
        <v>784</v>
      </c>
    </row>
    <row r="146" spans="2:2" x14ac:dyDescent="0.25">
      <c r="B146" t="s">
        <v>917</v>
      </c>
    </row>
    <row r="150" spans="2:2" x14ac:dyDescent="0.25">
      <c r="B150" t="s">
        <v>791</v>
      </c>
    </row>
    <row r="151" spans="2:2" x14ac:dyDescent="0.25">
      <c r="B151" t="s">
        <v>886</v>
      </c>
    </row>
    <row r="152" spans="2:2" x14ac:dyDescent="0.25">
      <c r="B152" t="s">
        <v>777</v>
      </c>
    </row>
    <row r="153" spans="2:2" x14ac:dyDescent="0.25">
      <c r="B153" t="s">
        <v>812</v>
      </c>
    </row>
    <row r="154" spans="2:2" x14ac:dyDescent="0.25">
      <c r="B154" t="s">
        <v>813</v>
      </c>
    </row>
    <row r="155" spans="2:2" x14ac:dyDescent="0.25">
      <c r="B155" t="s">
        <v>814</v>
      </c>
    </row>
    <row r="156" spans="2:2" x14ac:dyDescent="0.25">
      <c r="B156" t="s">
        <v>815</v>
      </c>
    </row>
    <row r="157" spans="2:2" x14ac:dyDescent="0.25">
      <c r="B157" t="s">
        <v>782</v>
      </c>
    </row>
    <row r="158" spans="2:2" x14ac:dyDescent="0.25">
      <c r="B158" t="s">
        <v>783</v>
      </c>
    </row>
    <row r="159" spans="2:2" x14ac:dyDescent="0.25">
      <c r="B159" t="s">
        <v>784</v>
      </c>
    </row>
    <row r="160" spans="2:2" x14ac:dyDescent="0.25">
      <c r="B160" t="s">
        <v>816</v>
      </c>
    </row>
    <row r="161" spans="2:2" x14ac:dyDescent="0.25">
      <c r="B161" t="s">
        <v>786</v>
      </c>
    </row>
    <row r="162" spans="2:2" x14ac:dyDescent="0.25">
      <c r="B162" t="s">
        <v>787</v>
      </c>
    </row>
    <row r="163" spans="2:2" x14ac:dyDescent="0.25">
      <c r="B163" t="s">
        <v>817</v>
      </c>
    </row>
    <row r="164" spans="2:2" x14ac:dyDescent="0.25">
      <c r="B164" t="s">
        <v>784</v>
      </c>
    </row>
    <row r="165" spans="2:2" x14ac:dyDescent="0.25">
      <c r="B165" t="s">
        <v>818</v>
      </c>
    </row>
    <row r="166" spans="2:2" x14ac:dyDescent="0.25">
      <c r="B166" t="s">
        <v>819</v>
      </c>
    </row>
    <row r="167" spans="2:2" x14ac:dyDescent="0.25">
      <c r="B167" t="s">
        <v>820</v>
      </c>
    </row>
    <row r="168" spans="2:2" x14ac:dyDescent="0.25">
      <c r="B168" t="s">
        <v>784</v>
      </c>
    </row>
    <row r="169" spans="2:2" x14ac:dyDescent="0.25">
      <c r="B169" t="s">
        <v>821</v>
      </c>
    </row>
    <row r="170" spans="2:2" x14ac:dyDescent="0.25">
      <c r="B170" t="s">
        <v>784</v>
      </c>
    </row>
    <row r="171" spans="2:2" x14ac:dyDescent="0.25">
      <c r="B171" t="s">
        <v>822</v>
      </c>
    </row>
    <row r="175" spans="2:2" x14ac:dyDescent="0.25">
      <c r="B175" t="s">
        <v>791</v>
      </c>
    </row>
    <row r="176" spans="2:2" x14ac:dyDescent="0.25">
      <c r="B176" t="s">
        <v>887</v>
      </c>
    </row>
    <row r="177" spans="2:2" x14ac:dyDescent="0.25">
      <c r="B177" t="s">
        <v>777</v>
      </c>
    </row>
    <row r="178" spans="2:2" x14ac:dyDescent="0.25">
      <c r="B178" t="s">
        <v>778</v>
      </c>
    </row>
    <row r="179" spans="2:2" x14ac:dyDescent="0.25">
      <c r="B179" t="s">
        <v>779</v>
      </c>
    </row>
    <row r="180" spans="2:2" x14ac:dyDescent="0.25">
      <c r="B180" t="s">
        <v>823</v>
      </c>
    </row>
    <row r="181" spans="2:2" x14ac:dyDescent="0.25">
      <c r="B181" t="s">
        <v>824</v>
      </c>
    </row>
    <row r="182" spans="2:2" x14ac:dyDescent="0.25">
      <c r="B182" t="s">
        <v>782</v>
      </c>
    </row>
    <row r="183" spans="2:2" x14ac:dyDescent="0.25">
      <c r="B183" t="s">
        <v>783</v>
      </c>
    </row>
    <row r="184" spans="2:2" x14ac:dyDescent="0.25">
      <c r="B184" t="s">
        <v>784</v>
      </c>
    </row>
    <row r="185" spans="2:2" x14ac:dyDescent="0.25">
      <c r="B185" t="s">
        <v>816</v>
      </c>
    </row>
    <row r="186" spans="2:2" x14ac:dyDescent="0.25">
      <c r="B186" t="s">
        <v>786</v>
      </c>
    </row>
    <row r="187" spans="2:2" x14ac:dyDescent="0.25">
      <c r="B187" t="s">
        <v>787</v>
      </c>
    </row>
    <row r="188" spans="2:2" x14ac:dyDescent="0.25">
      <c r="B188" t="s">
        <v>817</v>
      </c>
    </row>
    <row r="189" spans="2:2" x14ac:dyDescent="0.25">
      <c r="B189" t="s">
        <v>784</v>
      </c>
    </row>
    <row r="190" spans="2:2" x14ac:dyDescent="0.25">
      <c r="B190" t="s">
        <v>825</v>
      </c>
    </row>
    <row r="191" spans="2:2" x14ac:dyDescent="0.25">
      <c r="B191" t="s">
        <v>819</v>
      </c>
    </row>
    <row r="192" spans="2:2" x14ac:dyDescent="0.25">
      <c r="B192" t="s">
        <v>820</v>
      </c>
    </row>
    <row r="193" spans="2:2" x14ac:dyDescent="0.25">
      <c r="B193" t="s">
        <v>784</v>
      </c>
    </row>
    <row r="194" spans="2:2" x14ac:dyDescent="0.25">
      <c r="B194" t="s">
        <v>826</v>
      </c>
    </row>
    <row r="195" spans="2:2" x14ac:dyDescent="0.25">
      <c r="B195" t="s">
        <v>784</v>
      </c>
    </row>
    <row r="196" spans="2:2" x14ac:dyDescent="0.25">
      <c r="B196" t="s">
        <v>827</v>
      </c>
    </row>
    <row r="200" spans="2:2" x14ac:dyDescent="0.25">
      <c r="B200" t="s">
        <v>791</v>
      </c>
    </row>
    <row r="201" spans="2:2" x14ac:dyDescent="0.25">
      <c r="B201" t="s">
        <v>888</v>
      </c>
    </row>
    <row r="202" spans="2:2" x14ac:dyDescent="0.25">
      <c r="B202" t="s">
        <v>777</v>
      </c>
    </row>
    <row r="203" spans="2:2" x14ac:dyDescent="0.25">
      <c r="B203" t="s">
        <v>812</v>
      </c>
    </row>
    <row r="204" spans="2:2" x14ac:dyDescent="0.25">
      <c r="B204" t="s">
        <v>828</v>
      </c>
    </row>
    <row r="205" spans="2:2" x14ac:dyDescent="0.25">
      <c r="B205" t="s">
        <v>829</v>
      </c>
    </row>
    <row r="206" spans="2:2" x14ac:dyDescent="0.25">
      <c r="B206" t="s">
        <v>830</v>
      </c>
    </row>
    <row r="207" spans="2:2" x14ac:dyDescent="0.25">
      <c r="B207" t="s">
        <v>831</v>
      </c>
    </row>
    <row r="208" spans="2:2" x14ac:dyDescent="0.25">
      <c r="B208" t="s">
        <v>832</v>
      </c>
    </row>
    <row r="209" spans="2:2" x14ac:dyDescent="0.25">
      <c r="B209" t="s">
        <v>784</v>
      </c>
    </row>
    <row r="210" spans="2:2" x14ac:dyDescent="0.25">
      <c r="B210" t="s">
        <v>816</v>
      </c>
    </row>
    <row r="211" spans="2:2" x14ac:dyDescent="0.25">
      <c r="B211" t="s">
        <v>786</v>
      </c>
    </row>
    <row r="212" spans="2:2" x14ac:dyDescent="0.25">
      <c r="B212" t="s">
        <v>833</v>
      </c>
    </row>
    <row r="213" spans="2:2" x14ac:dyDescent="0.25">
      <c r="B213" t="s">
        <v>817</v>
      </c>
    </row>
    <row r="214" spans="2:2" x14ac:dyDescent="0.25">
      <c r="B214" t="s">
        <v>784</v>
      </c>
    </row>
    <row r="215" spans="2:2" x14ac:dyDescent="0.25">
      <c r="B215" t="s">
        <v>834</v>
      </c>
    </row>
    <row r="216" spans="2:2" x14ac:dyDescent="0.25">
      <c r="B216" t="s">
        <v>819</v>
      </c>
    </row>
    <row r="217" spans="2:2" x14ac:dyDescent="0.25">
      <c r="B217" t="s">
        <v>835</v>
      </c>
    </row>
    <row r="218" spans="2:2" x14ac:dyDescent="0.25">
      <c r="B218" t="s">
        <v>784</v>
      </c>
    </row>
    <row r="219" spans="2:2" x14ac:dyDescent="0.25">
      <c r="B219" t="s">
        <v>836</v>
      </c>
    </row>
    <row r="220" spans="2:2" x14ac:dyDescent="0.25">
      <c r="B220" t="s">
        <v>784</v>
      </c>
    </row>
    <row r="221" spans="2:2" x14ac:dyDescent="0.25">
      <c r="B221" t="s">
        <v>837</v>
      </c>
    </row>
    <row r="225" spans="2:2" x14ac:dyDescent="0.25">
      <c r="B225" t="s">
        <v>791</v>
      </c>
    </row>
    <row r="226" spans="2:2" x14ac:dyDescent="0.25">
      <c r="B226" t="s">
        <v>889</v>
      </c>
    </row>
    <row r="227" spans="2:2" x14ac:dyDescent="0.25">
      <c r="B227" t="s">
        <v>777</v>
      </c>
    </row>
    <row r="228" spans="2:2" x14ac:dyDescent="0.25">
      <c r="B228" t="s">
        <v>812</v>
      </c>
    </row>
    <row r="229" spans="2:2" x14ac:dyDescent="0.25">
      <c r="B229" t="s">
        <v>838</v>
      </c>
    </row>
    <row r="230" spans="2:2" x14ac:dyDescent="0.25">
      <c r="B230" t="s">
        <v>839</v>
      </c>
    </row>
    <row r="231" spans="2:2" x14ac:dyDescent="0.25">
      <c r="B231" t="s">
        <v>840</v>
      </c>
    </row>
    <row r="232" spans="2:2" x14ac:dyDescent="0.25">
      <c r="B232" t="s">
        <v>782</v>
      </c>
    </row>
    <row r="233" spans="2:2" x14ac:dyDescent="0.25">
      <c r="B233" t="s">
        <v>783</v>
      </c>
    </row>
    <row r="234" spans="2:2" x14ac:dyDescent="0.25">
      <c r="B234" t="s">
        <v>784</v>
      </c>
    </row>
    <row r="235" spans="2:2" x14ac:dyDescent="0.25">
      <c r="B235" t="s">
        <v>785</v>
      </c>
    </row>
    <row r="236" spans="2:2" x14ac:dyDescent="0.25">
      <c r="B236" t="s">
        <v>786</v>
      </c>
    </row>
    <row r="237" spans="2:2" x14ac:dyDescent="0.25">
      <c r="B237" t="s">
        <v>787</v>
      </c>
    </row>
    <row r="238" spans="2:2" x14ac:dyDescent="0.25">
      <c r="B238" t="s">
        <v>817</v>
      </c>
    </row>
    <row r="239" spans="2:2" x14ac:dyDescent="0.25">
      <c r="B239" t="s">
        <v>784</v>
      </c>
    </row>
    <row r="240" spans="2:2" x14ac:dyDescent="0.25">
      <c r="B240" t="s">
        <v>841</v>
      </c>
    </row>
    <row r="241" spans="2:2" x14ac:dyDescent="0.25">
      <c r="B241" t="s">
        <v>842</v>
      </c>
    </row>
    <row r="242" spans="2:2" x14ac:dyDescent="0.25">
      <c r="B242" t="s">
        <v>843</v>
      </c>
    </row>
    <row r="243" spans="2:2" x14ac:dyDescent="0.25">
      <c r="B243" t="s">
        <v>784</v>
      </c>
    </row>
    <row r="244" spans="2:2" x14ac:dyDescent="0.25">
      <c r="B244" t="s">
        <v>909</v>
      </c>
    </row>
    <row r="245" spans="2:2" x14ac:dyDescent="0.25">
      <c r="B245" t="s">
        <v>784</v>
      </c>
    </row>
    <row r="246" spans="2:2" x14ac:dyDescent="0.25">
      <c r="B246" t="s">
        <v>915</v>
      </c>
    </row>
    <row r="250" spans="2:2" x14ac:dyDescent="0.25">
      <c r="B250" t="s">
        <v>791</v>
      </c>
    </row>
    <row r="251" spans="2:2" x14ac:dyDescent="0.25">
      <c r="B251" t="s">
        <v>890</v>
      </c>
    </row>
    <row r="252" spans="2:2" x14ac:dyDescent="0.25">
      <c r="B252" t="s">
        <v>777</v>
      </c>
    </row>
    <row r="253" spans="2:2" x14ac:dyDescent="0.25">
      <c r="B253" t="s">
        <v>778</v>
      </c>
    </row>
    <row r="254" spans="2:2" x14ac:dyDescent="0.25">
      <c r="B254" t="s">
        <v>779</v>
      </c>
    </row>
    <row r="255" spans="2:2" x14ac:dyDescent="0.25">
      <c r="B255" t="s">
        <v>780</v>
      </c>
    </row>
    <row r="256" spans="2:2" x14ac:dyDescent="0.25">
      <c r="B256" t="s">
        <v>781</v>
      </c>
    </row>
    <row r="257" spans="1:2" x14ac:dyDescent="0.25">
      <c r="B257" t="s">
        <v>782</v>
      </c>
    </row>
    <row r="258" spans="1:2" x14ac:dyDescent="0.25">
      <c r="B258" t="s">
        <v>783</v>
      </c>
    </row>
    <row r="259" spans="1:2" x14ac:dyDescent="0.25">
      <c r="B259" t="s">
        <v>784</v>
      </c>
    </row>
    <row r="260" spans="1:2" x14ac:dyDescent="0.25">
      <c r="B260" t="s">
        <v>816</v>
      </c>
    </row>
    <row r="261" spans="1:2" x14ac:dyDescent="0.25">
      <c r="B261" t="s">
        <v>786</v>
      </c>
    </row>
    <row r="262" spans="1:2" x14ac:dyDescent="0.25">
      <c r="B262" t="s">
        <v>787</v>
      </c>
    </row>
    <row r="263" spans="1:2" x14ac:dyDescent="0.25">
      <c r="B263" t="s">
        <v>817</v>
      </c>
    </row>
    <row r="264" spans="1:2" x14ac:dyDescent="0.25">
      <c r="B264" t="s">
        <v>784</v>
      </c>
    </row>
    <row r="265" spans="1:2" x14ac:dyDescent="0.25">
      <c r="A265" t="s">
        <v>903</v>
      </c>
      <c r="B265" t="s">
        <v>825</v>
      </c>
    </row>
    <row r="266" spans="1:2" x14ac:dyDescent="0.25">
      <c r="B266" t="s">
        <v>819</v>
      </c>
    </row>
    <row r="267" spans="1:2" x14ac:dyDescent="0.25">
      <c r="B267" t="s">
        <v>820</v>
      </c>
    </row>
    <row r="268" spans="1:2" x14ac:dyDescent="0.25">
      <c r="B268" t="s">
        <v>784</v>
      </c>
    </row>
    <row r="269" spans="1:2" x14ac:dyDescent="0.25">
      <c r="B269" t="s">
        <v>910</v>
      </c>
    </row>
    <row r="270" spans="1:2" x14ac:dyDescent="0.25">
      <c r="B270" t="s">
        <v>784</v>
      </c>
    </row>
    <row r="271" spans="1:2" x14ac:dyDescent="0.25">
      <c r="B271" t="s">
        <v>916</v>
      </c>
    </row>
    <row r="275" spans="2:2" x14ac:dyDescent="0.25">
      <c r="B275" t="s">
        <v>791</v>
      </c>
    </row>
    <row r="276" spans="2:2" x14ac:dyDescent="0.25">
      <c r="B276" t="s">
        <v>891</v>
      </c>
    </row>
    <row r="277" spans="2:2" x14ac:dyDescent="0.25">
      <c r="B277" t="s">
        <v>777</v>
      </c>
    </row>
    <row r="278" spans="2:2" x14ac:dyDescent="0.25">
      <c r="B278" t="s">
        <v>812</v>
      </c>
    </row>
    <row r="279" spans="2:2" x14ac:dyDescent="0.25">
      <c r="B279" t="s">
        <v>844</v>
      </c>
    </row>
    <row r="280" spans="2:2" x14ac:dyDescent="0.25">
      <c r="B280" t="s">
        <v>845</v>
      </c>
    </row>
    <row r="281" spans="2:2" x14ac:dyDescent="0.25">
      <c r="B281" t="s">
        <v>846</v>
      </c>
    </row>
    <row r="282" spans="2:2" x14ac:dyDescent="0.25">
      <c r="B282" t="s">
        <v>782</v>
      </c>
    </row>
    <row r="283" spans="2:2" x14ac:dyDescent="0.25">
      <c r="B283" t="s">
        <v>783</v>
      </c>
    </row>
    <row r="284" spans="2:2" x14ac:dyDescent="0.25">
      <c r="B284" t="s">
        <v>784</v>
      </c>
    </row>
    <row r="285" spans="2:2" x14ac:dyDescent="0.25">
      <c r="B285" t="s">
        <v>785</v>
      </c>
    </row>
    <row r="286" spans="2:2" x14ac:dyDescent="0.25">
      <c r="B286" t="s">
        <v>786</v>
      </c>
    </row>
    <row r="287" spans="2:2" x14ac:dyDescent="0.25">
      <c r="B287" t="s">
        <v>787</v>
      </c>
    </row>
    <row r="288" spans="2:2" x14ac:dyDescent="0.25">
      <c r="B288" t="s">
        <v>796</v>
      </c>
    </row>
    <row r="289" spans="2:2" x14ac:dyDescent="0.25">
      <c r="B289" t="s">
        <v>784</v>
      </c>
    </row>
    <row r="290" spans="2:2" x14ac:dyDescent="0.25">
      <c r="B290" t="s">
        <v>797</v>
      </c>
    </row>
    <row r="291" spans="2:2" x14ac:dyDescent="0.25">
      <c r="B291" t="s">
        <v>798</v>
      </c>
    </row>
    <row r="292" spans="2:2" x14ac:dyDescent="0.25">
      <c r="B292" t="s">
        <v>799</v>
      </c>
    </row>
    <row r="293" spans="2:2" x14ac:dyDescent="0.25">
      <c r="B293" t="s">
        <v>784</v>
      </c>
    </row>
    <row r="294" spans="2:2" x14ac:dyDescent="0.25">
      <c r="B294" t="s">
        <v>847</v>
      </c>
    </row>
    <row r="295" spans="2:2" x14ac:dyDescent="0.25">
      <c r="B295" t="s">
        <v>784</v>
      </c>
    </row>
    <row r="296" spans="2:2" x14ac:dyDescent="0.25">
      <c r="B296" t="s">
        <v>848</v>
      </c>
    </row>
    <row r="300" spans="2:2" x14ac:dyDescent="0.25">
      <c r="B300" t="s">
        <v>791</v>
      </c>
    </row>
    <row r="301" spans="2:2" x14ac:dyDescent="0.25">
      <c r="B301" t="s">
        <v>892</v>
      </c>
    </row>
    <row r="302" spans="2:2" x14ac:dyDescent="0.25">
      <c r="B302" t="s">
        <v>777</v>
      </c>
    </row>
    <row r="303" spans="2:2" x14ac:dyDescent="0.25">
      <c r="B303" t="s">
        <v>778</v>
      </c>
    </row>
    <row r="304" spans="2:2" x14ac:dyDescent="0.25">
      <c r="B304" t="s">
        <v>849</v>
      </c>
    </row>
    <row r="305" spans="1:2" x14ac:dyDescent="0.25">
      <c r="B305" t="s">
        <v>780</v>
      </c>
    </row>
    <row r="306" spans="1:2" x14ac:dyDescent="0.25">
      <c r="B306" t="s">
        <v>781</v>
      </c>
    </row>
    <row r="307" spans="1:2" x14ac:dyDescent="0.25">
      <c r="B307" t="s">
        <v>782</v>
      </c>
    </row>
    <row r="308" spans="1:2" x14ac:dyDescent="0.25">
      <c r="B308" t="s">
        <v>783</v>
      </c>
    </row>
    <row r="309" spans="1:2" x14ac:dyDescent="0.25">
      <c r="B309" t="s">
        <v>784</v>
      </c>
    </row>
    <row r="310" spans="1:2" x14ac:dyDescent="0.25">
      <c r="B310" t="s">
        <v>785</v>
      </c>
    </row>
    <row r="311" spans="1:2" x14ac:dyDescent="0.25">
      <c r="B311" t="s">
        <v>786</v>
      </c>
    </row>
    <row r="312" spans="1:2" x14ac:dyDescent="0.25">
      <c r="B312" t="s">
        <v>787</v>
      </c>
    </row>
    <row r="313" spans="1:2" x14ac:dyDescent="0.25">
      <c r="B313" t="s">
        <v>788</v>
      </c>
    </row>
    <row r="314" spans="1:2" x14ac:dyDescent="0.25">
      <c r="B314" t="s">
        <v>784</v>
      </c>
    </row>
    <row r="315" spans="1:2" x14ac:dyDescent="0.25">
      <c r="A315" t="s">
        <v>879</v>
      </c>
      <c r="B315" t="s">
        <v>797</v>
      </c>
    </row>
    <row r="316" spans="1:2" x14ac:dyDescent="0.25">
      <c r="B316" t="s">
        <v>789</v>
      </c>
    </row>
    <row r="317" spans="1:2" x14ac:dyDescent="0.25">
      <c r="B317" t="s">
        <v>790</v>
      </c>
    </row>
    <row r="318" spans="1:2" x14ac:dyDescent="0.25">
      <c r="B318" t="s">
        <v>784</v>
      </c>
    </row>
    <row r="319" spans="1:2" x14ac:dyDescent="0.25">
      <c r="B319" t="s">
        <v>918</v>
      </c>
    </row>
    <row r="320" spans="1:2" x14ac:dyDescent="0.25">
      <c r="B320" t="s">
        <v>784</v>
      </c>
    </row>
    <row r="321" spans="2:2" x14ac:dyDescent="0.25">
      <c r="B321" t="s">
        <v>919</v>
      </c>
    </row>
    <row r="325" spans="2:2" x14ac:dyDescent="0.25">
      <c r="B325" t="s">
        <v>791</v>
      </c>
    </row>
    <row r="326" spans="2:2" x14ac:dyDescent="0.25">
      <c r="B326" t="s">
        <v>893</v>
      </c>
    </row>
    <row r="327" spans="2:2" x14ac:dyDescent="0.25">
      <c r="B327" t="s">
        <v>850</v>
      </c>
    </row>
    <row r="331" spans="2:2" x14ac:dyDescent="0.25">
      <c r="B331" t="s">
        <v>791</v>
      </c>
    </row>
    <row r="332" spans="2:2" x14ac:dyDescent="0.25">
      <c r="B332" t="s">
        <v>894</v>
      </c>
    </row>
    <row r="333" spans="2:2" x14ac:dyDescent="0.25">
      <c r="B333" t="s">
        <v>777</v>
      </c>
    </row>
    <row r="334" spans="2:2" x14ac:dyDescent="0.25">
      <c r="B334" t="s">
        <v>778</v>
      </c>
    </row>
    <row r="335" spans="2:2" x14ac:dyDescent="0.25">
      <c r="B335" t="s">
        <v>779</v>
      </c>
    </row>
    <row r="336" spans="2:2" x14ac:dyDescent="0.25">
      <c r="B336" t="s">
        <v>780</v>
      </c>
    </row>
    <row r="337" spans="2:2" x14ac:dyDescent="0.25">
      <c r="B337" t="s">
        <v>781</v>
      </c>
    </row>
    <row r="338" spans="2:2" x14ac:dyDescent="0.25">
      <c r="B338" t="s">
        <v>782</v>
      </c>
    </row>
    <row r="339" spans="2:2" x14ac:dyDescent="0.25">
      <c r="B339" t="s">
        <v>783</v>
      </c>
    </row>
    <row r="340" spans="2:2" x14ac:dyDescent="0.25">
      <c r="B340" t="s">
        <v>784</v>
      </c>
    </row>
    <row r="341" spans="2:2" x14ac:dyDescent="0.25">
      <c r="B341" t="s">
        <v>785</v>
      </c>
    </row>
    <row r="342" spans="2:2" x14ac:dyDescent="0.25">
      <c r="B342" t="s">
        <v>786</v>
      </c>
    </row>
    <row r="343" spans="2:2" x14ac:dyDescent="0.25">
      <c r="B343" t="s">
        <v>851</v>
      </c>
    </row>
    <row r="344" spans="2:2" x14ac:dyDescent="0.25">
      <c r="B344" t="s">
        <v>809</v>
      </c>
    </row>
    <row r="345" spans="2:2" x14ac:dyDescent="0.25">
      <c r="B345" t="s">
        <v>784</v>
      </c>
    </row>
    <row r="346" spans="2:2" x14ac:dyDescent="0.25">
      <c r="B346" t="s">
        <v>852</v>
      </c>
    </row>
    <row r="347" spans="2:2" x14ac:dyDescent="0.25">
      <c r="B347" t="s">
        <v>853</v>
      </c>
    </row>
    <row r="348" spans="2:2" x14ac:dyDescent="0.25">
      <c r="B348" t="s">
        <v>854</v>
      </c>
    </row>
    <row r="349" spans="2:2" x14ac:dyDescent="0.25">
      <c r="B349" t="s">
        <v>784</v>
      </c>
    </row>
    <row r="350" spans="2:2" x14ac:dyDescent="0.25">
      <c r="B350" t="s">
        <v>855</v>
      </c>
    </row>
    <row r="351" spans="2:2" x14ac:dyDescent="0.25">
      <c r="B351" t="s">
        <v>784</v>
      </c>
    </row>
    <row r="352" spans="2:2" x14ac:dyDescent="0.25">
      <c r="B352" t="s">
        <v>856</v>
      </c>
    </row>
    <row r="356" spans="2:2" x14ac:dyDescent="0.25">
      <c r="B356" t="s">
        <v>791</v>
      </c>
    </row>
    <row r="357" spans="2:2" x14ac:dyDescent="0.25">
      <c r="B357" t="s">
        <v>895</v>
      </c>
    </row>
    <row r="358" spans="2:2" x14ac:dyDescent="0.25">
      <c r="B358" t="s">
        <v>777</v>
      </c>
    </row>
    <row r="359" spans="2:2" x14ac:dyDescent="0.25">
      <c r="B359" t="s">
        <v>857</v>
      </c>
    </row>
    <row r="360" spans="2:2" x14ac:dyDescent="0.25">
      <c r="B360" t="s">
        <v>858</v>
      </c>
    </row>
    <row r="361" spans="2:2" x14ac:dyDescent="0.25">
      <c r="B361" t="s">
        <v>859</v>
      </c>
    </row>
    <row r="362" spans="2:2" x14ac:dyDescent="0.25">
      <c r="B362" t="s">
        <v>860</v>
      </c>
    </row>
    <row r="363" spans="2:2" x14ac:dyDescent="0.25">
      <c r="B363" t="s">
        <v>782</v>
      </c>
    </row>
    <row r="364" spans="2:2" x14ac:dyDescent="0.25">
      <c r="B364" t="s">
        <v>783</v>
      </c>
    </row>
    <row r="365" spans="2:2" x14ac:dyDescent="0.25">
      <c r="B365" t="s">
        <v>784</v>
      </c>
    </row>
    <row r="366" spans="2:2" x14ac:dyDescent="0.25">
      <c r="B366" t="s">
        <v>785</v>
      </c>
    </row>
    <row r="367" spans="2:2" x14ac:dyDescent="0.25">
      <c r="B367" t="s">
        <v>786</v>
      </c>
    </row>
    <row r="368" spans="2:2" x14ac:dyDescent="0.25">
      <c r="B368" t="s">
        <v>787</v>
      </c>
    </row>
    <row r="369" spans="2:2" x14ac:dyDescent="0.25">
      <c r="B369" t="s">
        <v>796</v>
      </c>
    </row>
    <row r="370" spans="2:2" x14ac:dyDescent="0.25">
      <c r="B370" t="s">
        <v>784</v>
      </c>
    </row>
    <row r="371" spans="2:2" x14ac:dyDescent="0.25">
      <c r="B371" t="s">
        <v>797</v>
      </c>
    </row>
    <row r="372" spans="2:2" x14ac:dyDescent="0.25">
      <c r="B372" t="s">
        <v>798</v>
      </c>
    </row>
    <row r="373" spans="2:2" x14ac:dyDescent="0.25">
      <c r="B373" t="s">
        <v>799</v>
      </c>
    </row>
    <row r="374" spans="2:2" x14ac:dyDescent="0.25">
      <c r="B374" t="s">
        <v>784</v>
      </c>
    </row>
    <row r="375" spans="2:2" x14ac:dyDescent="0.25">
      <c r="B375" t="s">
        <v>861</v>
      </c>
    </row>
    <row r="376" spans="2:2" x14ac:dyDescent="0.25">
      <c r="B376" t="s">
        <v>784</v>
      </c>
    </row>
    <row r="377" spans="2:2" x14ac:dyDescent="0.25">
      <c r="B377" t="s">
        <v>862</v>
      </c>
    </row>
    <row r="381" spans="2:2" x14ac:dyDescent="0.25">
      <c r="B381" t="s">
        <v>791</v>
      </c>
    </row>
    <row r="382" spans="2:2" x14ac:dyDescent="0.25">
      <c r="B382" t="s">
        <v>896</v>
      </c>
    </row>
    <row r="383" spans="2:2" x14ac:dyDescent="0.25">
      <c r="B383" t="s">
        <v>777</v>
      </c>
    </row>
    <row r="384" spans="2:2" x14ac:dyDescent="0.25">
      <c r="B384" t="s">
        <v>778</v>
      </c>
    </row>
    <row r="385" spans="1:2" x14ac:dyDescent="0.25">
      <c r="B385" t="s">
        <v>779</v>
      </c>
    </row>
    <row r="386" spans="1:2" x14ac:dyDescent="0.25">
      <c r="B386" t="s">
        <v>780</v>
      </c>
    </row>
    <row r="387" spans="1:2" x14ac:dyDescent="0.25">
      <c r="B387" t="s">
        <v>781</v>
      </c>
    </row>
    <row r="388" spans="1:2" x14ac:dyDescent="0.25">
      <c r="B388" t="s">
        <v>782</v>
      </c>
    </row>
    <row r="389" spans="1:2" x14ac:dyDescent="0.25">
      <c r="B389" t="s">
        <v>783</v>
      </c>
    </row>
    <row r="390" spans="1:2" x14ac:dyDescent="0.25">
      <c r="B390" t="s">
        <v>784</v>
      </c>
    </row>
    <row r="391" spans="1:2" x14ac:dyDescent="0.25">
      <c r="B391" t="s">
        <v>785</v>
      </c>
    </row>
    <row r="392" spans="1:2" x14ac:dyDescent="0.25">
      <c r="B392" t="s">
        <v>786</v>
      </c>
    </row>
    <row r="393" spans="1:2" x14ac:dyDescent="0.25">
      <c r="B393" t="s">
        <v>787</v>
      </c>
    </row>
    <row r="394" spans="1:2" x14ac:dyDescent="0.25">
      <c r="B394" t="s">
        <v>788</v>
      </c>
    </row>
    <row r="395" spans="1:2" x14ac:dyDescent="0.25">
      <c r="B395" t="s">
        <v>784</v>
      </c>
    </row>
    <row r="396" spans="1:2" x14ac:dyDescent="0.25">
      <c r="A396" t="s">
        <v>903</v>
      </c>
      <c r="B396" t="s">
        <v>797</v>
      </c>
    </row>
    <row r="397" spans="1:2" x14ac:dyDescent="0.25">
      <c r="B397" t="s">
        <v>789</v>
      </c>
    </row>
    <row r="398" spans="1:2" x14ac:dyDescent="0.25">
      <c r="B398" t="s">
        <v>790</v>
      </c>
    </row>
    <row r="399" spans="1:2" x14ac:dyDescent="0.25">
      <c r="B399" t="s">
        <v>784</v>
      </c>
    </row>
    <row r="400" spans="1:2" x14ac:dyDescent="0.25">
      <c r="B400" t="s">
        <v>911</v>
      </c>
    </row>
    <row r="401" spans="2:2" x14ac:dyDescent="0.25">
      <c r="B401" t="s">
        <v>784</v>
      </c>
    </row>
    <row r="402" spans="2:2" x14ac:dyDescent="0.25">
      <c r="B402" t="s">
        <v>912</v>
      </c>
    </row>
    <row r="406" spans="2:2" x14ac:dyDescent="0.25">
      <c r="B406" t="s">
        <v>791</v>
      </c>
    </row>
    <row r="407" spans="2:2" x14ac:dyDescent="0.25">
      <c r="B407" t="s">
        <v>897</v>
      </c>
    </row>
    <row r="408" spans="2:2" x14ac:dyDescent="0.25">
      <c r="B408" t="s">
        <v>777</v>
      </c>
    </row>
    <row r="409" spans="2:2" x14ac:dyDescent="0.25">
      <c r="B409" t="s">
        <v>792</v>
      </c>
    </row>
    <row r="410" spans="2:2" x14ac:dyDescent="0.25">
      <c r="B410" t="s">
        <v>863</v>
      </c>
    </row>
    <row r="411" spans="2:2" x14ac:dyDescent="0.25">
      <c r="B411" t="s">
        <v>864</v>
      </c>
    </row>
    <row r="412" spans="2:2" x14ac:dyDescent="0.25">
      <c r="B412" t="s">
        <v>865</v>
      </c>
    </row>
    <row r="413" spans="2:2" x14ac:dyDescent="0.25">
      <c r="B413" t="s">
        <v>782</v>
      </c>
    </row>
    <row r="414" spans="2:2" x14ac:dyDescent="0.25">
      <c r="B414" t="s">
        <v>783</v>
      </c>
    </row>
    <row r="415" spans="2:2" x14ac:dyDescent="0.25">
      <c r="B415" t="s">
        <v>784</v>
      </c>
    </row>
    <row r="416" spans="2:2" x14ac:dyDescent="0.25">
      <c r="B416" t="s">
        <v>785</v>
      </c>
    </row>
    <row r="417" spans="2:2" x14ac:dyDescent="0.25">
      <c r="B417" t="s">
        <v>786</v>
      </c>
    </row>
    <row r="418" spans="2:2" x14ac:dyDescent="0.25">
      <c r="B418" t="s">
        <v>787</v>
      </c>
    </row>
    <row r="419" spans="2:2" x14ac:dyDescent="0.25">
      <c r="B419" t="s">
        <v>809</v>
      </c>
    </row>
    <row r="420" spans="2:2" x14ac:dyDescent="0.25">
      <c r="B420" t="s">
        <v>784</v>
      </c>
    </row>
    <row r="421" spans="2:2" x14ac:dyDescent="0.25">
      <c r="B421" t="s">
        <v>797</v>
      </c>
    </row>
    <row r="422" spans="2:2" x14ac:dyDescent="0.25">
      <c r="B422" t="s">
        <v>866</v>
      </c>
    </row>
    <row r="423" spans="2:2" x14ac:dyDescent="0.25">
      <c r="B423" t="s">
        <v>867</v>
      </c>
    </row>
    <row r="424" spans="2:2" x14ac:dyDescent="0.25">
      <c r="B424" t="s">
        <v>784</v>
      </c>
    </row>
    <row r="425" spans="2:2" x14ac:dyDescent="0.25">
      <c r="B425" t="s">
        <v>868</v>
      </c>
    </row>
    <row r="426" spans="2:2" x14ac:dyDescent="0.25">
      <c r="B426" t="s">
        <v>784</v>
      </c>
    </row>
    <row r="427" spans="2:2" x14ac:dyDescent="0.25">
      <c r="B427" t="s">
        <v>869</v>
      </c>
    </row>
    <row r="431" spans="2:2" x14ac:dyDescent="0.25">
      <c r="B431" t="s">
        <v>791</v>
      </c>
    </row>
    <row r="432" spans="2:2" x14ac:dyDescent="0.25">
      <c r="B432" t="s">
        <v>898</v>
      </c>
    </row>
    <row r="433" spans="2:2" x14ac:dyDescent="0.25">
      <c r="B433" t="s">
        <v>777</v>
      </c>
    </row>
    <row r="434" spans="2:2" x14ac:dyDescent="0.25">
      <c r="B434" t="s">
        <v>792</v>
      </c>
    </row>
    <row r="435" spans="2:2" x14ac:dyDescent="0.25">
      <c r="B435" t="s">
        <v>863</v>
      </c>
    </row>
    <row r="436" spans="2:2" x14ac:dyDescent="0.25">
      <c r="B436" t="s">
        <v>864</v>
      </c>
    </row>
    <row r="437" spans="2:2" x14ac:dyDescent="0.25">
      <c r="B437" t="s">
        <v>865</v>
      </c>
    </row>
    <row r="438" spans="2:2" x14ac:dyDescent="0.25">
      <c r="B438" t="s">
        <v>782</v>
      </c>
    </row>
    <row r="439" spans="2:2" x14ac:dyDescent="0.25">
      <c r="B439" t="s">
        <v>783</v>
      </c>
    </row>
    <row r="440" spans="2:2" x14ac:dyDescent="0.25">
      <c r="B440" t="s">
        <v>784</v>
      </c>
    </row>
    <row r="441" spans="2:2" x14ac:dyDescent="0.25">
      <c r="B441" t="s">
        <v>785</v>
      </c>
    </row>
    <row r="442" spans="2:2" x14ac:dyDescent="0.25">
      <c r="B442" t="s">
        <v>786</v>
      </c>
    </row>
    <row r="443" spans="2:2" x14ac:dyDescent="0.25">
      <c r="B443" t="s">
        <v>787</v>
      </c>
    </row>
    <row r="444" spans="2:2" x14ac:dyDescent="0.25">
      <c r="B444" t="s">
        <v>809</v>
      </c>
    </row>
    <row r="445" spans="2:2" x14ac:dyDescent="0.25">
      <c r="B445" t="s">
        <v>784</v>
      </c>
    </row>
    <row r="446" spans="2:2" x14ac:dyDescent="0.25">
      <c r="B446" t="s">
        <v>797</v>
      </c>
    </row>
    <row r="447" spans="2:2" x14ac:dyDescent="0.25">
      <c r="B447" t="s">
        <v>866</v>
      </c>
    </row>
    <row r="448" spans="2:2" x14ac:dyDescent="0.25">
      <c r="B448" t="s">
        <v>867</v>
      </c>
    </row>
    <row r="449" spans="2:2" x14ac:dyDescent="0.25">
      <c r="B449" t="s">
        <v>784</v>
      </c>
    </row>
    <row r="450" spans="2:2" x14ac:dyDescent="0.25">
      <c r="B450" t="s">
        <v>868</v>
      </c>
    </row>
    <row r="451" spans="2:2" x14ac:dyDescent="0.25">
      <c r="B451" t="s">
        <v>784</v>
      </c>
    </row>
    <row r="452" spans="2:2" x14ac:dyDescent="0.25">
      <c r="B452" t="s">
        <v>869</v>
      </c>
    </row>
    <row r="456" spans="2:2" x14ac:dyDescent="0.25">
      <c r="B456" t="s">
        <v>791</v>
      </c>
    </row>
    <row r="457" spans="2:2" x14ac:dyDescent="0.25">
      <c r="B457" t="s">
        <v>899</v>
      </c>
    </row>
    <row r="458" spans="2:2" x14ac:dyDescent="0.25">
      <c r="B458" t="s">
        <v>777</v>
      </c>
    </row>
    <row r="459" spans="2:2" x14ac:dyDescent="0.25">
      <c r="B459" t="s">
        <v>778</v>
      </c>
    </row>
    <row r="460" spans="2:2" x14ac:dyDescent="0.25">
      <c r="B460" t="s">
        <v>779</v>
      </c>
    </row>
    <row r="461" spans="2:2" x14ac:dyDescent="0.25">
      <c r="B461" t="s">
        <v>780</v>
      </c>
    </row>
    <row r="462" spans="2:2" x14ac:dyDescent="0.25">
      <c r="B462" t="s">
        <v>781</v>
      </c>
    </row>
    <row r="463" spans="2:2" x14ac:dyDescent="0.25">
      <c r="B463" t="s">
        <v>782</v>
      </c>
    </row>
    <row r="464" spans="2:2" x14ac:dyDescent="0.25">
      <c r="B464" t="s">
        <v>783</v>
      </c>
    </row>
    <row r="465" spans="2:2" x14ac:dyDescent="0.25">
      <c r="B465" t="s">
        <v>784</v>
      </c>
    </row>
    <row r="466" spans="2:2" x14ac:dyDescent="0.25">
      <c r="B466" t="s">
        <v>785</v>
      </c>
    </row>
    <row r="467" spans="2:2" x14ac:dyDescent="0.25">
      <c r="B467" t="s">
        <v>786</v>
      </c>
    </row>
    <row r="468" spans="2:2" x14ac:dyDescent="0.25">
      <c r="B468" t="s">
        <v>833</v>
      </c>
    </row>
    <row r="469" spans="2:2" x14ac:dyDescent="0.25">
      <c r="B469" t="s">
        <v>788</v>
      </c>
    </row>
    <row r="470" spans="2:2" x14ac:dyDescent="0.25">
      <c r="B470" t="s">
        <v>784</v>
      </c>
    </row>
    <row r="471" spans="2:2" x14ac:dyDescent="0.25">
      <c r="B471" t="s">
        <v>902</v>
      </c>
    </row>
    <row r="472" spans="2:2" x14ac:dyDescent="0.25">
      <c r="B472" t="s">
        <v>789</v>
      </c>
    </row>
    <row r="473" spans="2:2" x14ac:dyDescent="0.25">
      <c r="B473" t="s">
        <v>790</v>
      </c>
    </row>
    <row r="474" spans="2:2" x14ac:dyDescent="0.25">
      <c r="B474" t="s">
        <v>784</v>
      </c>
    </row>
    <row r="475" spans="2:2" x14ac:dyDescent="0.25">
      <c r="B475" t="s">
        <v>913</v>
      </c>
    </row>
    <row r="476" spans="2:2" x14ac:dyDescent="0.25">
      <c r="B476" t="s">
        <v>784</v>
      </c>
    </row>
    <row r="477" spans="2:2" x14ac:dyDescent="0.25">
      <c r="B477" t="s">
        <v>920</v>
      </c>
    </row>
    <row r="481" spans="2:2" x14ac:dyDescent="0.25">
      <c r="B481" t="s">
        <v>791</v>
      </c>
    </row>
    <row r="482" spans="2:2" x14ac:dyDescent="0.25">
      <c r="B482" t="s">
        <v>900</v>
      </c>
    </row>
    <row r="483" spans="2:2" x14ac:dyDescent="0.25">
      <c r="B483" t="s">
        <v>777</v>
      </c>
    </row>
    <row r="484" spans="2:2" x14ac:dyDescent="0.25">
      <c r="B484" t="s">
        <v>870</v>
      </c>
    </row>
    <row r="485" spans="2:2" x14ac:dyDescent="0.25">
      <c r="B485" t="s">
        <v>871</v>
      </c>
    </row>
    <row r="486" spans="2:2" x14ac:dyDescent="0.25">
      <c r="B486" t="s">
        <v>872</v>
      </c>
    </row>
    <row r="487" spans="2:2" x14ac:dyDescent="0.25">
      <c r="B487" t="s">
        <v>873</v>
      </c>
    </row>
    <row r="488" spans="2:2" x14ac:dyDescent="0.25">
      <c r="B488" t="s">
        <v>782</v>
      </c>
    </row>
    <row r="489" spans="2:2" x14ac:dyDescent="0.25">
      <c r="B489" t="s">
        <v>783</v>
      </c>
    </row>
    <row r="490" spans="2:2" x14ac:dyDescent="0.25">
      <c r="B490" t="s">
        <v>784</v>
      </c>
    </row>
    <row r="491" spans="2:2" x14ac:dyDescent="0.25">
      <c r="B491" t="s">
        <v>785</v>
      </c>
    </row>
    <row r="492" spans="2:2" x14ac:dyDescent="0.25">
      <c r="B492" t="s">
        <v>786</v>
      </c>
    </row>
    <row r="493" spans="2:2" x14ac:dyDescent="0.25">
      <c r="B493" t="s">
        <v>787</v>
      </c>
    </row>
    <row r="494" spans="2:2" x14ac:dyDescent="0.25">
      <c r="B494" t="s">
        <v>796</v>
      </c>
    </row>
    <row r="495" spans="2:2" x14ac:dyDescent="0.25">
      <c r="B495" t="s">
        <v>784</v>
      </c>
    </row>
    <row r="496" spans="2:2" x14ac:dyDescent="0.25">
      <c r="B496" t="s">
        <v>797</v>
      </c>
    </row>
    <row r="497" spans="2:2" x14ac:dyDescent="0.25">
      <c r="B497" t="s">
        <v>798</v>
      </c>
    </row>
    <row r="498" spans="2:2" x14ac:dyDescent="0.25">
      <c r="B498" t="s">
        <v>799</v>
      </c>
    </row>
    <row r="499" spans="2:2" x14ac:dyDescent="0.25">
      <c r="B499" t="s">
        <v>784</v>
      </c>
    </row>
    <row r="500" spans="2:2" x14ac:dyDescent="0.25">
      <c r="B500" t="s">
        <v>874</v>
      </c>
    </row>
    <row r="501" spans="2:2" x14ac:dyDescent="0.25">
      <c r="B501" t="s">
        <v>784</v>
      </c>
    </row>
    <row r="502" spans="2:2" x14ac:dyDescent="0.25">
      <c r="B502" t="s">
        <v>875</v>
      </c>
    </row>
    <row r="506" spans="2:2" x14ac:dyDescent="0.25">
      <c r="B506" t="s">
        <v>791</v>
      </c>
    </row>
    <row r="507" spans="2:2" x14ac:dyDescent="0.25">
      <c r="B507" t="s">
        <v>901</v>
      </c>
    </row>
    <row r="508" spans="2:2" x14ac:dyDescent="0.25">
      <c r="B508" t="s">
        <v>777</v>
      </c>
    </row>
    <row r="509" spans="2:2" x14ac:dyDescent="0.25">
      <c r="B509" t="s">
        <v>778</v>
      </c>
    </row>
    <row r="510" spans="2:2" x14ac:dyDescent="0.25">
      <c r="B510" t="s">
        <v>779</v>
      </c>
    </row>
    <row r="511" spans="2:2" x14ac:dyDescent="0.25">
      <c r="B511" t="s">
        <v>780</v>
      </c>
    </row>
    <row r="512" spans="2:2" x14ac:dyDescent="0.25">
      <c r="B512" t="s">
        <v>781</v>
      </c>
    </row>
    <row r="513" spans="2:2" x14ac:dyDescent="0.25">
      <c r="B513" t="s">
        <v>782</v>
      </c>
    </row>
    <row r="514" spans="2:2" x14ac:dyDescent="0.25">
      <c r="B514" t="s">
        <v>783</v>
      </c>
    </row>
    <row r="515" spans="2:2" x14ac:dyDescent="0.25">
      <c r="B515" t="s">
        <v>784</v>
      </c>
    </row>
    <row r="516" spans="2:2" x14ac:dyDescent="0.25">
      <c r="B516" t="s">
        <v>785</v>
      </c>
    </row>
    <row r="517" spans="2:2" x14ac:dyDescent="0.25">
      <c r="B517" t="s">
        <v>786</v>
      </c>
    </row>
    <row r="518" spans="2:2" x14ac:dyDescent="0.25">
      <c r="B518" t="s">
        <v>787</v>
      </c>
    </row>
    <row r="519" spans="2:2" x14ac:dyDescent="0.25">
      <c r="B519" t="s">
        <v>796</v>
      </c>
    </row>
    <row r="520" spans="2:2" x14ac:dyDescent="0.25">
      <c r="B520" t="s">
        <v>784</v>
      </c>
    </row>
    <row r="521" spans="2:2" x14ac:dyDescent="0.25">
      <c r="B521" t="s">
        <v>797</v>
      </c>
    </row>
    <row r="522" spans="2:2" x14ac:dyDescent="0.25">
      <c r="B522" t="s">
        <v>798</v>
      </c>
    </row>
    <row r="523" spans="2:2" x14ac:dyDescent="0.25">
      <c r="B523" t="s">
        <v>799</v>
      </c>
    </row>
    <row r="524" spans="2:2" x14ac:dyDescent="0.25">
      <c r="B524" t="s">
        <v>784</v>
      </c>
    </row>
    <row r="525" spans="2:2" x14ac:dyDescent="0.25">
      <c r="B525" t="s">
        <v>876</v>
      </c>
    </row>
    <row r="526" spans="2:2" x14ac:dyDescent="0.25">
      <c r="B526" t="s">
        <v>784</v>
      </c>
    </row>
    <row r="527" spans="2:2" x14ac:dyDescent="0.25">
      <c r="B527" t="s">
        <v>877</v>
      </c>
    </row>
    <row r="531" spans="2:2" x14ac:dyDescent="0.25">
      <c r="B531" t="s">
        <v>791</v>
      </c>
    </row>
    <row r="532" spans="2:2" x14ac:dyDescent="0.25">
      <c r="B532" t="s">
        <v>878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Cycle_01</vt:lpstr>
      <vt:lpstr>Sheet1</vt:lpstr>
      <vt:lpstr>Err_Cycle_02_04</vt:lpstr>
      <vt:lpstr>Err_Cycle_03</vt:lpstr>
      <vt:lpstr>Err_Cycle_04</vt:lpstr>
      <vt:lpstr>DataOnly</vt:lpstr>
      <vt:lpstr>original</vt:lpstr>
      <vt:lpstr>original2</vt:lpstr>
      <vt:lpstr>cmp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</dc:creator>
  <cp:lastModifiedBy>Ayman</cp:lastModifiedBy>
  <dcterms:created xsi:type="dcterms:W3CDTF">2020-07-22T08:14:15Z</dcterms:created>
  <dcterms:modified xsi:type="dcterms:W3CDTF">2020-11-02T08:14:33Z</dcterms:modified>
</cp:coreProperties>
</file>