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oonJung\Desktop\"/>
    </mc:Choice>
  </mc:AlternateContent>
  <bookViews>
    <workbookView xWindow="0" yWindow="0" windowWidth="23040" windowHeight="8292" activeTab="1"/>
  </bookViews>
  <sheets>
    <sheet name="참조함수" sheetId="1" r:id="rId1"/>
    <sheet name="데이터베이스함수" sheetId="2" r:id="rId2"/>
  </sheets>
  <externalReferences>
    <externalReference r:id="rId3"/>
    <externalReference r:id="rId4"/>
    <externalReference r:id="rId5"/>
  </externalReferences>
  <definedNames>
    <definedName name="삼학년">'[1]3학년입력'!$E$1:$E$65536</definedName>
    <definedName name="생산량">'[2]시나리오1(예제)'!$B$3</definedName>
    <definedName name="이학년">'[1]2학년입력'!$E$1:$E$65536</definedName>
    <definedName name="일학년">'[1]1학년입력'!$E$1:$E$65536</definedName>
    <definedName name="재고단가">'[2]시나리오1(예제)'!$B$6</definedName>
    <definedName name="재고량">'[2]시나리오1(예제)'!$B$9</definedName>
    <definedName name="재고비용">'[2]시나리오1(예제)'!$B$10</definedName>
    <definedName name="제품명">'[2]6.기타함수'!#REF!</definedName>
    <definedName name="주문처">'[2]6.기타함수'!#REF!</definedName>
    <definedName name="판매가격">[2]문서1_기초!#REF!</definedName>
    <definedName name="판매단가">'[2]시나리오1(예제)'!$B$5</definedName>
    <definedName name="판매량">'[2]시나리오1(예제)'!$B$4</definedName>
    <definedName name="판매액">'[2]시나리오1(예제)'!$B$8</definedName>
    <definedName name="학생수">'[3]서식(결과)'!$G$5:$H$19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H2" i="2"/>
  <c r="J7" i="2"/>
  <c r="J6" i="2"/>
  <c r="F42" i="2"/>
  <c r="F38" i="2"/>
  <c r="F33" i="2"/>
  <c r="F29" i="2"/>
  <c r="F25" i="2"/>
  <c r="F21" i="2"/>
  <c r="F16" i="2"/>
  <c r="F12" i="2"/>
  <c r="T28" i="1"/>
  <c r="T29" i="1"/>
  <c r="T30" i="1"/>
  <c r="T31" i="1"/>
  <c r="T32" i="1"/>
  <c r="T33" i="1"/>
  <c r="T34" i="1"/>
  <c r="T35" i="1"/>
  <c r="T36" i="1"/>
  <c r="T27" i="1"/>
  <c r="S28" i="1"/>
  <c r="S29" i="1"/>
  <c r="S30" i="1"/>
  <c r="S31" i="1"/>
  <c r="S32" i="1"/>
  <c r="S33" i="1"/>
  <c r="S34" i="1"/>
  <c r="S35" i="1"/>
  <c r="S36" i="1"/>
  <c r="S27" i="1"/>
  <c r="G38" i="1"/>
  <c r="G39" i="1"/>
  <c r="G40" i="1"/>
  <c r="G41" i="1"/>
  <c r="G42" i="1"/>
  <c r="G43" i="1"/>
  <c r="G37" i="1"/>
  <c r="F38" i="1"/>
  <c r="F39" i="1"/>
  <c r="F40" i="1"/>
  <c r="F41" i="1"/>
  <c r="F42" i="1"/>
  <c r="F43" i="1"/>
  <c r="F37" i="1"/>
  <c r="E28" i="1"/>
  <c r="E29" i="1"/>
  <c r="E30" i="1"/>
  <c r="E31" i="1"/>
  <c r="E32" i="1"/>
  <c r="E27" i="1"/>
  <c r="D28" i="1"/>
  <c r="D29" i="1"/>
  <c r="D30" i="1"/>
  <c r="D31" i="1"/>
  <c r="D32" i="1"/>
  <c r="D2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7" i="1"/>
  <c r="E18" i="1"/>
  <c r="F18" i="1"/>
  <c r="E19" i="1"/>
  <c r="F19" i="1"/>
  <c r="E20" i="1"/>
  <c r="F20" i="1"/>
  <c r="E21" i="1"/>
  <c r="F21" i="1"/>
  <c r="E22" i="1"/>
  <c r="F22" i="1"/>
  <c r="F17" i="1"/>
  <c r="E17" i="1"/>
  <c r="D8" i="1"/>
  <c r="F8" i="1" s="1"/>
  <c r="E8" i="1"/>
  <c r="D9" i="1"/>
  <c r="F9" i="1" s="1"/>
  <c r="E9" i="1"/>
  <c r="D10" i="1"/>
  <c r="E10" i="1"/>
  <c r="F10" i="1" s="1"/>
  <c r="D11" i="1"/>
  <c r="E11" i="1"/>
  <c r="F11" i="1"/>
  <c r="D12" i="1"/>
  <c r="F12" i="1" s="1"/>
  <c r="E12" i="1"/>
  <c r="E7" i="1"/>
  <c r="D7" i="1"/>
  <c r="F7" i="1" l="1"/>
</calcChain>
</file>

<file path=xl/sharedStrings.xml><?xml version="1.0" encoding="utf-8"?>
<sst xmlns="http://schemas.openxmlformats.org/spreadsheetml/2006/main" count="332" uniqueCount="264">
  <si>
    <t>VLOOKUP, HLOOKUP</t>
    <phoneticPr fontId="4" type="noConversion"/>
  </si>
  <si>
    <t>제품명으로 단가를 구하고, 수량에 따라 할인율 구하기</t>
    <phoneticPr fontId="6" type="noConversion"/>
  </si>
  <si>
    <t>[표1]</t>
    <phoneticPr fontId="4" type="noConversion"/>
  </si>
  <si>
    <t>[표5]</t>
    <phoneticPr fontId="4" type="noConversion"/>
  </si>
  <si>
    <t>성명</t>
    <phoneticPr fontId="6" type="noConversion"/>
  </si>
  <si>
    <t>직급</t>
    <phoneticPr fontId="6" type="noConversion"/>
  </si>
  <si>
    <t>기본급</t>
    <phoneticPr fontId="6" type="noConversion"/>
  </si>
  <si>
    <t>직급수당</t>
    <phoneticPr fontId="6" type="noConversion"/>
  </si>
  <si>
    <t>총액</t>
    <phoneticPr fontId="6" type="noConversion"/>
  </si>
  <si>
    <t>[급여]</t>
    <phoneticPr fontId="4" type="noConversion"/>
  </si>
  <si>
    <t>번호</t>
    <phoneticPr fontId="4" type="noConversion"/>
  </si>
  <si>
    <t>제품명</t>
    <phoneticPr fontId="6" type="noConversion"/>
  </si>
  <si>
    <t>단가</t>
    <phoneticPr fontId="6" type="noConversion"/>
  </si>
  <si>
    <t>수량</t>
    <phoneticPr fontId="6" type="noConversion"/>
  </si>
  <si>
    <t>할인율</t>
    <phoneticPr fontId="6" type="noConversion"/>
  </si>
  <si>
    <t>[단가표]</t>
    <phoneticPr fontId="4" type="noConversion"/>
  </si>
  <si>
    <t>박상민</t>
    <phoneticPr fontId="6" type="noConversion"/>
  </si>
  <si>
    <t>과장</t>
    <phoneticPr fontId="6" type="noConversion"/>
  </si>
  <si>
    <t>직급</t>
    <phoneticPr fontId="6" type="noConversion"/>
  </si>
  <si>
    <t>기본급</t>
    <phoneticPr fontId="6" type="noConversion"/>
  </si>
  <si>
    <t>직급수당</t>
    <phoneticPr fontId="6" type="noConversion"/>
  </si>
  <si>
    <t>색연필</t>
    <phoneticPr fontId="6" type="noConversion"/>
  </si>
  <si>
    <t>제품명</t>
    <phoneticPr fontId="6" type="noConversion"/>
  </si>
  <si>
    <t>단가</t>
    <phoneticPr fontId="6" type="noConversion"/>
  </si>
  <si>
    <t>엄정화</t>
    <phoneticPr fontId="6" type="noConversion"/>
  </si>
  <si>
    <t>대리</t>
    <phoneticPr fontId="6" type="noConversion"/>
  </si>
  <si>
    <t>사원</t>
    <phoneticPr fontId="6" type="noConversion"/>
  </si>
  <si>
    <t>물통</t>
    <phoneticPr fontId="6" type="noConversion"/>
  </si>
  <si>
    <t>색연필</t>
    <phoneticPr fontId="6" type="noConversion"/>
  </si>
  <si>
    <t>장나라</t>
    <phoneticPr fontId="6" type="noConversion"/>
  </si>
  <si>
    <t>대리</t>
    <phoneticPr fontId="6" type="noConversion"/>
  </si>
  <si>
    <t>스케치북</t>
    <phoneticPr fontId="6" type="noConversion"/>
  </si>
  <si>
    <t>박민철</t>
    <phoneticPr fontId="6" type="noConversion"/>
  </si>
  <si>
    <t>사원</t>
    <phoneticPr fontId="6" type="noConversion"/>
  </si>
  <si>
    <t>스케치북</t>
    <phoneticPr fontId="6" type="noConversion"/>
  </si>
  <si>
    <t>물통</t>
    <phoneticPr fontId="6" type="noConversion"/>
  </si>
  <si>
    <t>박상면</t>
    <phoneticPr fontId="6" type="noConversion"/>
  </si>
  <si>
    <t>과장</t>
    <phoneticPr fontId="6" type="noConversion"/>
  </si>
  <si>
    <t>장희선</t>
    <phoneticPr fontId="6" type="noConversion"/>
  </si>
  <si>
    <t>[할인율표]</t>
    <phoneticPr fontId="4" type="noConversion"/>
  </si>
  <si>
    <t>[표2]</t>
    <phoneticPr fontId="4" type="noConversion"/>
  </si>
  <si>
    <t>물통</t>
    <phoneticPr fontId="6" type="noConversion"/>
  </si>
  <si>
    <t>연번</t>
    <phoneticPr fontId="6" type="noConversion"/>
  </si>
  <si>
    <t>이름</t>
    <phoneticPr fontId="6" type="noConversion"/>
  </si>
  <si>
    <t>직업코드</t>
    <phoneticPr fontId="6" type="noConversion"/>
  </si>
  <si>
    <t>직업</t>
    <phoneticPr fontId="6" type="noConversion"/>
  </si>
  <si>
    <t>사용금액</t>
    <phoneticPr fontId="6" type="noConversion"/>
  </si>
  <si>
    <t>[직업표]</t>
    <phoneticPr fontId="6" type="noConversion"/>
  </si>
  <si>
    <t>김미정</t>
    <phoneticPr fontId="6" type="noConversion"/>
  </si>
  <si>
    <t>코드</t>
    <phoneticPr fontId="6" type="noConversion"/>
  </si>
  <si>
    <t>김영정</t>
    <phoneticPr fontId="6" type="noConversion"/>
  </si>
  <si>
    <t>학생</t>
    <phoneticPr fontId="6" type="noConversion"/>
  </si>
  <si>
    <t>군인</t>
    <phoneticPr fontId="6" type="noConversion"/>
  </si>
  <si>
    <t>공무원</t>
    <phoneticPr fontId="6" type="noConversion"/>
  </si>
  <si>
    <t>교사</t>
    <phoneticPr fontId="6" type="noConversion"/>
  </si>
  <si>
    <t>회사원</t>
    <phoneticPr fontId="6" type="noConversion"/>
  </si>
  <si>
    <t>김영한</t>
    <phoneticPr fontId="6" type="noConversion"/>
  </si>
  <si>
    <t>스케치북</t>
    <phoneticPr fontId="6" type="noConversion"/>
  </si>
  <si>
    <t>남시정</t>
    <phoneticPr fontId="6" type="noConversion"/>
  </si>
  <si>
    <t>색연필</t>
    <phoneticPr fontId="6" type="noConversion"/>
  </si>
  <si>
    <t>민형곤</t>
    <phoneticPr fontId="6" type="noConversion"/>
  </si>
  <si>
    <t>김시진</t>
    <phoneticPr fontId="6" type="noConversion"/>
  </si>
  <si>
    <t>참조함수 연습문제</t>
    <phoneticPr fontId="6" type="noConversion"/>
  </si>
  <si>
    <t xml:space="preserve">평균으로 학점 구하기 </t>
    <phoneticPr fontId="6" type="noConversion"/>
  </si>
  <si>
    <t>[표3]</t>
    <phoneticPr fontId="4" type="noConversion"/>
  </si>
  <si>
    <t>[표6]</t>
    <phoneticPr fontId="4" type="noConversion"/>
  </si>
  <si>
    <t>성명</t>
    <phoneticPr fontId="6" type="noConversion"/>
  </si>
  <si>
    <t>주문금액</t>
    <phoneticPr fontId="6" type="noConversion"/>
  </si>
  <si>
    <t>할인금액</t>
    <phoneticPr fontId="6" type="noConversion"/>
  </si>
  <si>
    <t>계산금액</t>
    <phoneticPr fontId="6" type="noConversion"/>
  </si>
  <si>
    <t>[할인금액 표]</t>
    <phoneticPr fontId="6" type="noConversion"/>
  </si>
  <si>
    <t>이름</t>
    <phoneticPr fontId="6" type="noConversion"/>
  </si>
  <si>
    <t>국어</t>
    <phoneticPr fontId="6" type="noConversion"/>
  </si>
  <si>
    <t>영어</t>
    <phoneticPr fontId="6" type="noConversion"/>
  </si>
  <si>
    <t>수학</t>
    <phoneticPr fontId="6" type="noConversion"/>
  </si>
  <si>
    <t>평균</t>
    <phoneticPr fontId="6" type="noConversion"/>
  </si>
  <si>
    <t>학점</t>
    <phoneticPr fontId="6" type="noConversion"/>
  </si>
  <si>
    <t>[점수 평가표]</t>
    <phoneticPr fontId="4" type="noConversion"/>
  </si>
  <si>
    <t>심형래</t>
    <phoneticPr fontId="6" type="noConversion"/>
  </si>
  <si>
    <t>주문금액</t>
    <phoneticPr fontId="6" type="noConversion"/>
  </si>
  <si>
    <t>마은성</t>
  </si>
  <si>
    <t>점수</t>
    <phoneticPr fontId="6" type="noConversion"/>
  </si>
  <si>
    <t>학점</t>
    <phoneticPr fontId="6" type="noConversion"/>
  </si>
  <si>
    <t>김봉현</t>
    <phoneticPr fontId="6" type="noConversion"/>
  </si>
  <si>
    <t>전준호</t>
  </si>
  <si>
    <t>가</t>
    <phoneticPr fontId="6" type="noConversion"/>
  </si>
  <si>
    <t>이찬호</t>
    <phoneticPr fontId="6" type="noConversion"/>
  </si>
  <si>
    <t>임홍삼</t>
  </si>
  <si>
    <t>양</t>
    <phoneticPr fontId="6" type="noConversion"/>
  </si>
  <si>
    <t>박이슈</t>
    <phoneticPr fontId="6" type="noConversion"/>
  </si>
  <si>
    <t>구재석</t>
  </si>
  <si>
    <t>미</t>
    <phoneticPr fontId="6" type="noConversion"/>
  </si>
  <si>
    <t>이장군</t>
    <phoneticPr fontId="6" type="noConversion"/>
  </si>
  <si>
    <t>김혜린</t>
  </si>
  <si>
    <t>우</t>
    <phoneticPr fontId="6" type="noConversion"/>
  </si>
  <si>
    <t>황건이</t>
    <phoneticPr fontId="6" type="noConversion"/>
  </si>
  <si>
    <t>심영국</t>
  </si>
  <si>
    <t>수</t>
    <phoneticPr fontId="6" type="noConversion"/>
  </si>
  <si>
    <t>강민수</t>
  </si>
  <si>
    <t>사원연수 평가</t>
    <phoneticPr fontId="6" type="noConversion"/>
  </si>
  <si>
    <t>황길호</t>
  </si>
  <si>
    <t>[표4]</t>
    <phoneticPr fontId="4" type="noConversion"/>
  </si>
  <si>
    <t>장미자</t>
  </si>
  <si>
    <t>사원명</t>
    <phoneticPr fontId="6" type="noConversion"/>
  </si>
  <si>
    <t>1차연수</t>
    <phoneticPr fontId="6" type="noConversion"/>
  </si>
  <si>
    <t>2차연수</t>
    <phoneticPr fontId="6" type="noConversion"/>
  </si>
  <si>
    <t>3차연수</t>
    <phoneticPr fontId="6" type="noConversion"/>
  </si>
  <si>
    <t>평균</t>
    <phoneticPr fontId="6" type="noConversion"/>
  </si>
  <si>
    <t>평가</t>
    <phoneticPr fontId="6" type="noConversion"/>
  </si>
  <si>
    <t>[점수 평가표]</t>
    <phoneticPr fontId="6" type="noConversion"/>
  </si>
  <si>
    <t>강미란</t>
  </si>
  <si>
    <t>고미근</t>
    <phoneticPr fontId="6" type="noConversion"/>
  </si>
  <si>
    <t>평균점수</t>
    <phoneticPr fontId="6" type="noConversion"/>
  </si>
  <si>
    <t>나미희</t>
    <phoneticPr fontId="6" type="noConversion"/>
  </si>
  <si>
    <t>D</t>
    <phoneticPr fontId="6" type="noConversion"/>
  </si>
  <si>
    <t>C</t>
    <phoneticPr fontId="6" type="noConversion"/>
  </si>
  <si>
    <t>B</t>
    <phoneticPr fontId="6" type="noConversion"/>
  </si>
  <si>
    <t>A</t>
    <phoneticPr fontId="6" type="noConversion"/>
  </si>
  <si>
    <t>김만재</t>
    <phoneticPr fontId="6" type="noConversion"/>
  </si>
  <si>
    <t>안달호</t>
    <phoneticPr fontId="6" type="noConversion"/>
  </si>
  <si>
    <t>나영일</t>
    <phoneticPr fontId="6" type="noConversion"/>
  </si>
  <si>
    <t>지순화</t>
    <phoneticPr fontId="6" type="noConversion"/>
  </si>
  <si>
    <t>가운데</t>
    <phoneticPr fontId="6" type="noConversion"/>
  </si>
  <si>
    <t>DSUM, DAVEERAGE, DMAX, DMIN, DCOUNT, DCOUNTA, DVAR, DSTDEV 등</t>
    <phoneticPr fontId="4" type="noConversion"/>
  </si>
  <si>
    <t>[표1]</t>
    <phoneticPr fontId="4" type="noConversion"/>
  </si>
  <si>
    <t>이름</t>
    <phoneticPr fontId="6" type="noConversion"/>
  </si>
  <si>
    <t>입사일</t>
    <phoneticPr fontId="6" type="noConversion"/>
  </si>
  <si>
    <t>상여금</t>
    <phoneticPr fontId="6" type="noConversion"/>
  </si>
  <si>
    <t>지역이 '서울특별시'이고 거래량이 5000 이상인 레코드를 찾아 거래량이 합계와 평균을 구하시오</t>
    <phoneticPr fontId="4" type="noConversion"/>
  </si>
  <si>
    <t>김동식</t>
    <phoneticPr fontId="6" type="noConversion"/>
  </si>
  <si>
    <t>대리</t>
    <phoneticPr fontId="6" type="noConversion"/>
  </si>
  <si>
    <t>이민정</t>
    <phoneticPr fontId="6" type="noConversion"/>
  </si>
  <si>
    <t>부장</t>
    <phoneticPr fontId="6" type="noConversion"/>
  </si>
  <si>
    <t>거래량의 합계</t>
    <phoneticPr fontId="6" type="noConversion"/>
  </si>
  <si>
    <t>홍명보</t>
    <phoneticPr fontId="6" type="noConversion"/>
  </si>
  <si>
    <t>대리</t>
    <phoneticPr fontId="6" type="noConversion"/>
  </si>
  <si>
    <t>거래량의 평균</t>
    <phoneticPr fontId="6" type="noConversion"/>
  </si>
  <si>
    <t>박동축</t>
    <phoneticPr fontId="6" type="noConversion"/>
  </si>
  <si>
    <t>대리</t>
    <phoneticPr fontId="6" type="noConversion"/>
  </si>
  <si>
    <t>김정민</t>
    <phoneticPr fontId="6" type="noConversion"/>
  </si>
  <si>
    <t>고객번호</t>
    <phoneticPr fontId="6" type="noConversion"/>
  </si>
  <si>
    <t>거래처명</t>
    <phoneticPr fontId="6" type="noConversion"/>
  </si>
  <si>
    <t>담당자</t>
    <phoneticPr fontId="6" type="noConversion"/>
  </si>
  <si>
    <t>지역</t>
    <phoneticPr fontId="6" type="noConversion"/>
  </si>
  <si>
    <t>거래량</t>
    <phoneticPr fontId="6" type="noConversion"/>
  </si>
  <si>
    <t>거래금액</t>
    <phoneticPr fontId="6" type="noConversion"/>
  </si>
  <si>
    <t>LONEP</t>
  </si>
  <si>
    <t>개성 트레이딩</t>
  </si>
  <si>
    <t>경기도</t>
  </si>
  <si>
    <t>1. 직급이 대리인 사람들의 기본급의 합계를 구하시오.</t>
    <phoneticPr fontId="6" type="noConversion"/>
  </si>
  <si>
    <t>QUEDE</t>
  </si>
  <si>
    <t>게이트웨이 통상</t>
  </si>
  <si>
    <t>대전광역시</t>
  </si>
  <si>
    <t>LILAS</t>
  </si>
  <si>
    <t>경동 무역</t>
  </si>
  <si>
    <t>서울특별시</t>
  </si>
  <si>
    <t>AROUT</t>
  </si>
  <si>
    <t>경성 트레이딩</t>
  </si>
  <si>
    <t>인천광역시</t>
  </si>
  <si>
    <t>GALED</t>
  </si>
  <si>
    <t>광성 교역</t>
  </si>
  <si>
    <t>2. 이름이 김으로 시작하거나, 직급이 부장인 사람들의 상여금합계를 구하시오.</t>
    <phoneticPr fontId="6" type="noConversion"/>
  </si>
  <si>
    <t>TRADH</t>
  </si>
  <si>
    <t>국제 무역</t>
  </si>
  <si>
    <t>DRACD</t>
  </si>
  <si>
    <t>극동 무역</t>
  </si>
  <si>
    <t>ISLAT</t>
  </si>
  <si>
    <t>글로리아 백화점</t>
  </si>
  <si>
    <t>RATTC</t>
  </si>
  <si>
    <t>금강</t>
  </si>
  <si>
    <t>WELLI</t>
  </si>
  <si>
    <t>금화 유통</t>
  </si>
  <si>
    <t>부산광역시</t>
  </si>
  <si>
    <t>3. 직급이 부장인 사람들의 기본급의 평균을 구하시오.</t>
    <phoneticPr fontId="6" type="noConversion"/>
  </si>
  <si>
    <t>LETSS</t>
  </si>
  <si>
    <t>대광 상사</t>
  </si>
  <si>
    <t>민병철</t>
  </si>
  <si>
    <t>SPECD</t>
  </si>
  <si>
    <t>대성 교역</t>
  </si>
  <si>
    <t>황영신</t>
  </si>
  <si>
    <t>COMMI</t>
  </si>
  <si>
    <t>대진 상사</t>
  </si>
  <si>
    <t>천용만</t>
  </si>
  <si>
    <t>ANTON</t>
  </si>
  <si>
    <t>동광 통상</t>
  </si>
  <si>
    <t>조자룡</t>
  </si>
  <si>
    <t>4. 직급이 대리이면서 입사일이 1999년 1월 1일 이전이 사람들의 상여금 평균을 구하시오.</t>
    <phoneticPr fontId="6" type="noConversion"/>
  </si>
  <si>
    <t>CHOPS</t>
  </si>
  <si>
    <t>동남 상사</t>
  </si>
  <si>
    <t>강태준</t>
  </si>
  <si>
    <t>PERIC</t>
  </si>
  <si>
    <t>동도 교역</t>
  </si>
  <si>
    <t>하사헌</t>
  </si>
  <si>
    <t>LEHMS</t>
  </si>
  <si>
    <t>동방 무역</t>
  </si>
  <si>
    <t>최한기</t>
  </si>
  <si>
    <t>GROSR</t>
  </si>
  <si>
    <t>동성 직배</t>
  </si>
  <si>
    <t>마창진</t>
  </si>
  <si>
    <t>5. 직급이 부장인 사람들의 인원수를 구하시오.</t>
    <phoneticPr fontId="6" type="noConversion"/>
  </si>
  <si>
    <t>PRINI</t>
  </si>
  <si>
    <t>동신 상사</t>
  </si>
  <si>
    <t>최춘실</t>
  </si>
  <si>
    <t>전라북도</t>
  </si>
  <si>
    <t>GOURL</t>
  </si>
  <si>
    <t>동양 무역</t>
  </si>
  <si>
    <t>한빈</t>
  </si>
  <si>
    <t>THECR</t>
  </si>
  <si>
    <t>몽블랑 백화점</t>
  </si>
  <si>
    <t>박찬희</t>
  </si>
  <si>
    <t>FRANR</t>
  </si>
  <si>
    <t>미림 백화점</t>
  </si>
  <si>
    <t>이혜준</t>
  </si>
  <si>
    <t>6. 기본급이 10000 이상이거나, 이름이 홍으로 시작하는 사람들의 인원수를 구하시오.</t>
    <phoneticPr fontId="6" type="noConversion"/>
  </si>
  <si>
    <t>QUICK</t>
  </si>
  <si>
    <t>미성 백화점</t>
  </si>
  <si>
    <t>호혜경</t>
  </si>
  <si>
    <t>WILMK</t>
  </si>
  <si>
    <t>미주 상사</t>
  </si>
  <si>
    <t>박춘심</t>
  </si>
  <si>
    <t>ROMEY</t>
  </si>
  <si>
    <t>백조 백화점</t>
  </si>
  <si>
    <t>안재혁</t>
  </si>
  <si>
    <t>BLONP</t>
  </si>
  <si>
    <t>베네디스 유통</t>
  </si>
  <si>
    <t>장선희</t>
  </si>
  <si>
    <t>QUEEN</t>
  </si>
  <si>
    <t>사하라 통상</t>
  </si>
  <si>
    <t>정가진</t>
  </si>
  <si>
    <t>7. 입사일이 1995년 1월 1일 이후인 사람들의 기본급 중 가장 큰 값을 구하시오.</t>
    <phoneticPr fontId="6" type="noConversion"/>
  </si>
  <si>
    <t>TOMSP</t>
  </si>
  <si>
    <t>산타페</t>
  </si>
  <si>
    <t>박영아</t>
  </si>
  <si>
    <t>OTTIK</t>
  </si>
  <si>
    <t>삼선 무역</t>
  </si>
  <si>
    <t>SUPRD</t>
  </si>
  <si>
    <t>삼양 상사</t>
  </si>
  <si>
    <t>감성동</t>
  </si>
  <si>
    <t>TRAIH</t>
  </si>
  <si>
    <t>삼영 식품</t>
  </si>
  <si>
    <t>배한석</t>
  </si>
  <si>
    <t>8. 입사일이 1995년 1월 1일 이후인 사람들의 상여금 중 가장 작은 값을 구하시오.</t>
    <phoneticPr fontId="6" type="noConversion"/>
  </si>
  <si>
    <t>급여</t>
    <phoneticPr fontId="4" type="noConversion"/>
  </si>
  <si>
    <t>수강생 직업 분포도</t>
    <phoneticPr fontId="4" type="noConversion"/>
  </si>
  <si>
    <t>참조함수연습</t>
    <phoneticPr fontId="6" type="noConversion"/>
  </si>
  <si>
    <t>데이터베이스 함수연습</t>
    <phoneticPr fontId="6" type="noConversion"/>
  </si>
  <si>
    <t>직급</t>
    <phoneticPr fontId="4" type="noConversion"/>
  </si>
  <si>
    <t>대리</t>
    <phoneticPr fontId="4" type="noConversion"/>
  </si>
  <si>
    <t>부장</t>
    <phoneticPr fontId="4" type="noConversion"/>
  </si>
  <si>
    <t>이름</t>
    <phoneticPr fontId="4" type="noConversion"/>
  </si>
  <si>
    <t>김*</t>
    <phoneticPr fontId="4" type="noConversion"/>
  </si>
  <si>
    <t>나란히쓰면 and</t>
    <phoneticPr fontId="4" type="noConversion"/>
  </si>
  <si>
    <t>아래쓰면 or</t>
    <phoneticPr fontId="4" type="noConversion"/>
  </si>
  <si>
    <t>입사일</t>
    <phoneticPr fontId="4" type="noConversion"/>
  </si>
  <si>
    <t>&lt;=1999-1-1</t>
    <phoneticPr fontId="4" type="noConversion"/>
  </si>
  <si>
    <t>기본급</t>
    <phoneticPr fontId="4" type="noConversion"/>
  </si>
  <si>
    <t>&gt;=10000</t>
    <phoneticPr fontId="4" type="noConversion"/>
  </si>
  <si>
    <t>홍*</t>
    <phoneticPr fontId="4" type="noConversion"/>
  </si>
  <si>
    <t>&gt;=1995-1-1</t>
    <phoneticPr fontId="4" type="noConversion"/>
  </si>
  <si>
    <t>지역</t>
    <phoneticPr fontId="4" type="noConversion"/>
  </si>
  <si>
    <t>서울특별시</t>
    <phoneticPr fontId="4" type="noConversion"/>
  </si>
  <si>
    <t>거래량</t>
    <phoneticPr fontId="4" type="noConversion"/>
  </si>
  <si>
    <t>&gt;=5000</t>
    <phoneticPr fontId="4" type="noConversion"/>
  </si>
  <si>
    <t>조건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</si>
</sst>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_-;\-* #,##0.0_-;_-* &quot;-&quot;_-;_-@_-"/>
    <numFmt numFmtId="177" formatCode="0.00_ 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0"/>
      <name val="돋움"/>
      <family val="3"/>
      <charset val="129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theme="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4" applyFill="1">
      <alignment vertical="center"/>
    </xf>
    <xf numFmtId="0" fontId="3" fillId="0" borderId="0" xfId="4">
      <alignment vertical="center"/>
    </xf>
    <xf numFmtId="0" fontId="3" fillId="0" borderId="0" xfId="4" applyBorder="1">
      <alignment vertical="center"/>
    </xf>
    <xf numFmtId="0" fontId="3" fillId="0" borderId="0" xfId="4" applyBorder="1" applyAlignment="1">
      <alignment horizontal="center" vertical="center"/>
    </xf>
    <xf numFmtId="0" fontId="3" fillId="0" borderId="0" xfId="4" applyFill="1" applyBorder="1" applyAlignment="1">
      <alignment horizontal="center" vertical="center"/>
    </xf>
    <xf numFmtId="0" fontId="3" fillId="4" borderId="0" xfId="4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2" borderId="1" xfId="3" applyBorder="1" applyAlignment="1">
      <alignment horizontal="center" vertical="center"/>
    </xf>
    <xf numFmtId="0" fontId="2" fillId="2" borderId="2" xfId="3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41" fontId="3" fillId="0" borderId="0" xfId="5" applyBorder="1" applyAlignment="1">
      <alignment horizontal="right" vertical="center"/>
    </xf>
    <xf numFmtId="0" fontId="11" fillId="0" borderId="5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41" fontId="11" fillId="5" borderId="6" xfId="1" applyFont="1" applyFill="1" applyBorder="1" applyAlignment="1">
      <alignment horizontal="center" vertical="center"/>
    </xf>
    <xf numFmtId="41" fontId="11" fillId="5" borderId="7" xfId="1" applyFont="1" applyFill="1" applyBorder="1" applyAlignment="1">
      <alignment horizontal="center" vertical="center"/>
    </xf>
    <xf numFmtId="0" fontId="12" fillId="0" borderId="5" xfId="1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indent="1"/>
    </xf>
    <xf numFmtId="41" fontId="12" fillId="5" borderId="6" xfId="1" applyFont="1" applyFill="1" applyBorder="1" applyAlignment="1">
      <alignment horizontal="center" vertical="center"/>
    </xf>
    <xf numFmtId="41" fontId="12" fillId="0" borderId="6" xfId="1" applyFont="1" applyBorder="1">
      <alignment vertical="center"/>
    </xf>
    <xf numFmtId="9" fontId="12" fillId="5" borderId="7" xfId="2" applyFont="1" applyFill="1" applyBorder="1" applyAlignment="1">
      <alignment horizontal="center" vertical="center"/>
    </xf>
    <xf numFmtId="41" fontId="11" fillId="0" borderId="6" xfId="1" applyFont="1" applyFill="1" applyBorder="1" applyAlignment="1">
      <alignment horizontal="right" vertical="center"/>
    </xf>
    <xf numFmtId="41" fontId="11" fillId="0" borderId="7" xfId="1" applyFont="1" applyFill="1" applyBorder="1" applyAlignment="1">
      <alignment horizontal="right" vertical="center"/>
    </xf>
    <xf numFmtId="0" fontId="12" fillId="0" borderId="5" xfId="0" applyFont="1" applyBorder="1" applyAlignment="1">
      <alignment horizontal="center" vertical="center"/>
    </xf>
    <xf numFmtId="41" fontId="12" fillId="0" borderId="7" xfId="1" applyFont="1" applyBorder="1" applyAlignment="1">
      <alignment vertical="center"/>
    </xf>
    <xf numFmtId="0" fontId="11" fillId="0" borderId="8" xfId="4" applyFont="1" applyFill="1" applyBorder="1" applyAlignment="1">
      <alignment horizontal="center" vertical="center"/>
    </xf>
    <xf numFmtId="41" fontId="11" fillId="0" borderId="9" xfId="1" applyFont="1" applyFill="1" applyBorder="1" applyAlignment="1">
      <alignment horizontal="right" vertical="center"/>
    </xf>
    <xf numFmtId="41" fontId="11" fillId="0" borderId="10" xfId="1" applyFont="1" applyFill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41" fontId="12" fillId="0" borderId="10" xfId="1" applyFont="1" applyBorder="1" applyAlignment="1">
      <alignment vertical="center"/>
    </xf>
    <xf numFmtId="0" fontId="11" fillId="0" borderId="9" xfId="4" applyFont="1" applyFill="1" applyBorder="1" applyAlignment="1">
      <alignment horizontal="center" vertical="center"/>
    </xf>
    <xf numFmtId="0" fontId="3" fillId="0" borderId="0" xfId="4" applyFill="1" applyBorder="1">
      <alignment vertical="center"/>
    </xf>
    <xf numFmtId="9" fontId="12" fillId="0" borderId="7" xfId="0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11" fillId="5" borderId="6" xfId="4" applyFont="1" applyFill="1" applyBorder="1" applyAlignment="1">
      <alignment horizontal="center" vertical="center"/>
    </xf>
    <xf numFmtId="0" fontId="11" fillId="5" borderId="7" xfId="4" applyFont="1" applyFill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2" fillId="2" borderId="5" xfId="3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" fillId="2" borderId="8" xfId="3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2" fillId="0" borderId="8" xfId="1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indent="1"/>
    </xf>
    <xf numFmtId="41" fontId="12" fillId="0" borderId="9" xfId="1" applyFont="1" applyBorder="1">
      <alignment vertical="center"/>
    </xf>
    <xf numFmtId="0" fontId="11" fillId="0" borderId="8" xfId="4" applyFont="1" applyBorder="1" applyAlignment="1">
      <alignment horizontal="center" vertical="center"/>
    </xf>
    <xf numFmtId="0" fontId="3" fillId="0" borderId="0" xfId="4" applyBorder="1" applyAlignment="1">
      <alignment horizontal="right" vertical="center"/>
    </xf>
    <xf numFmtId="0" fontId="3" fillId="4" borderId="0" xfId="4" applyFill="1" applyBorder="1" applyAlignment="1">
      <alignment horizontal="right" vertical="center"/>
    </xf>
    <xf numFmtId="41" fontId="11" fillId="0" borderId="6" xfId="5" applyFont="1" applyBorder="1" applyAlignment="1">
      <alignment horizontal="right" vertical="center"/>
    </xf>
    <xf numFmtId="41" fontId="11" fillId="0" borderId="2" xfId="1" applyFont="1" applyBorder="1" applyAlignment="1">
      <alignment horizontal="center" vertical="center"/>
    </xf>
    <xf numFmtId="41" fontId="11" fillId="0" borderId="3" xfId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76" fontId="12" fillId="5" borderId="6" xfId="1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41" fontId="11" fillId="0" borderId="9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1" fontId="11" fillId="0" borderId="9" xfId="5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0" fontId="3" fillId="0" borderId="11" xfId="4" applyFill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177" fontId="11" fillId="5" borderId="6" xfId="4" applyNumberFormat="1" applyFont="1" applyFill="1" applyBorder="1" applyAlignment="1">
      <alignment horizontal="center" vertical="center"/>
    </xf>
    <xf numFmtId="0" fontId="14" fillId="0" borderId="0" xfId="4" applyFont="1" applyFill="1" applyAlignment="1">
      <alignment vertical="center"/>
    </xf>
    <xf numFmtId="0" fontId="15" fillId="4" borderId="0" xfId="3" applyFont="1" applyFill="1" applyBorder="1" applyAlignment="1">
      <alignment horizontal="left" vertical="center"/>
    </xf>
    <xf numFmtId="0" fontId="16" fillId="4" borderId="0" xfId="0" applyFont="1" applyFill="1">
      <alignment vertical="center"/>
    </xf>
    <xf numFmtId="14" fontId="11" fillId="0" borderId="6" xfId="4" applyNumberFormat="1" applyFont="1" applyBorder="1" applyAlignment="1">
      <alignment horizontal="center" vertical="center"/>
    </xf>
    <xf numFmtId="41" fontId="11" fillId="0" borderId="6" xfId="1" applyFont="1" applyBorder="1" applyAlignment="1">
      <alignment vertical="center"/>
    </xf>
    <xf numFmtId="41" fontId="11" fillId="0" borderId="7" xfId="1" applyFont="1" applyBorder="1" applyAlignment="1">
      <alignment vertical="center"/>
    </xf>
    <xf numFmtId="41" fontId="12" fillId="7" borderId="3" xfId="1" applyFont="1" applyFill="1" applyBorder="1">
      <alignment vertical="center"/>
    </xf>
    <xf numFmtId="0" fontId="12" fillId="0" borderId="0" xfId="0" applyFont="1">
      <alignment vertical="center"/>
    </xf>
    <xf numFmtId="41" fontId="12" fillId="7" borderId="10" xfId="1" applyFont="1" applyFill="1" applyBorder="1">
      <alignment vertical="center"/>
    </xf>
    <xf numFmtId="0" fontId="12" fillId="5" borderId="8" xfId="0" applyFont="1" applyFill="1" applyBorder="1" applyAlignment="1">
      <alignment horizontal="center" vertical="center"/>
    </xf>
    <xf numFmtId="14" fontId="11" fillId="0" borderId="9" xfId="4" applyNumberFormat="1" applyFont="1" applyBorder="1" applyAlignment="1">
      <alignment horizontal="center" vertical="center"/>
    </xf>
    <xf numFmtId="41" fontId="11" fillId="0" borderId="9" xfId="1" applyFont="1" applyBorder="1" applyAlignment="1">
      <alignment vertical="center"/>
    </xf>
    <xf numFmtId="41" fontId="11" fillId="0" borderId="10" xfId="1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41" fontId="12" fillId="0" borderId="6" xfId="1" applyFont="1" applyFill="1" applyBorder="1">
      <alignment vertical="center"/>
    </xf>
    <xf numFmtId="41" fontId="12" fillId="0" borderId="7" xfId="1" applyFont="1" applyFill="1" applyBorder="1">
      <alignment vertical="center"/>
    </xf>
    <xf numFmtId="0" fontId="11" fillId="0" borderId="0" xfId="4" applyFont="1" applyFill="1" applyBorder="1" applyAlignment="1">
      <alignment vertical="center"/>
    </xf>
    <xf numFmtId="0" fontId="3" fillId="0" borderId="0" xfId="4" applyFill="1" applyBorder="1" applyAlignment="1">
      <alignment horizontal="left" vertical="center"/>
    </xf>
    <xf numFmtId="0" fontId="2" fillId="2" borderId="6" xfId="3" applyBorder="1" applyAlignment="1">
      <alignment horizontal="left" vertical="center"/>
    </xf>
    <xf numFmtId="0" fontId="0" fillId="5" borderId="6" xfId="0" applyFill="1" applyBorder="1">
      <alignment vertical="center"/>
    </xf>
    <xf numFmtId="0" fontId="3" fillId="5" borderId="6" xfId="4" applyFill="1" applyBorder="1" applyAlignment="1">
      <alignment horizontal="left" vertical="center"/>
    </xf>
    <xf numFmtId="0" fontId="11" fillId="0" borderId="0" xfId="4" applyFont="1" applyAlignment="1">
      <alignment vertical="center"/>
    </xf>
    <xf numFmtId="0" fontId="3" fillId="0" borderId="0" xfId="4" applyAlignment="1">
      <alignment horizontal="left" vertical="center"/>
    </xf>
    <xf numFmtId="0" fontId="11" fillId="0" borderId="0" xfId="4" applyFont="1" applyAlignment="1">
      <alignment vertical="center" wrapText="1"/>
    </xf>
    <xf numFmtId="0" fontId="3" fillId="0" borderId="0" xfId="4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41" fontId="12" fillId="0" borderId="9" xfId="1" applyFont="1" applyFill="1" applyBorder="1">
      <alignment vertical="center"/>
    </xf>
    <xf numFmtId="41" fontId="12" fillId="0" borderId="10" xfId="1" applyFont="1" applyFill="1" applyBorder="1">
      <alignment vertical="center"/>
    </xf>
    <xf numFmtId="0" fontId="2" fillId="5" borderId="6" xfId="3" applyFill="1" applyBorder="1">
      <alignment vertical="center"/>
    </xf>
    <xf numFmtId="0" fontId="8" fillId="4" borderId="0" xfId="4" applyFont="1" applyFill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3" borderId="0" xfId="4" applyFont="1" applyFill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7" fillId="0" borderId="0" xfId="4" applyFont="1" applyBorder="1" applyAlignment="1">
      <alignment horizontal="center" vertical="center" wrapText="1"/>
    </xf>
    <xf numFmtId="0" fontId="17" fillId="4" borderId="0" xfId="4" applyFont="1" applyFill="1" applyAlignment="1">
      <alignment horizontal="left" vertical="center"/>
    </xf>
    <xf numFmtId="0" fontId="17" fillId="4" borderId="0" xfId="4" applyFont="1" applyFill="1" applyAlignment="1">
      <alignment horizontal="left" vertical="center" wrapText="1"/>
    </xf>
    <xf numFmtId="0" fontId="13" fillId="6" borderId="12" xfId="4" applyFont="1" applyFill="1" applyBorder="1" applyAlignment="1">
      <alignment horizontal="center" vertical="center"/>
    </xf>
    <xf numFmtId="0" fontId="13" fillId="6" borderId="13" xfId="4" applyFont="1" applyFill="1" applyBorder="1" applyAlignment="1">
      <alignment horizontal="center" vertical="center"/>
    </xf>
    <xf numFmtId="0" fontId="14" fillId="6" borderId="14" xfId="4" applyFont="1" applyFill="1" applyBorder="1" applyAlignment="1">
      <alignment horizontal="left" vertical="center"/>
    </xf>
    <xf numFmtId="0" fontId="14" fillId="6" borderId="0" xfId="4" applyFont="1" applyFill="1" applyBorder="1" applyAlignment="1">
      <alignment horizontal="left" vertical="center"/>
    </xf>
    <xf numFmtId="0" fontId="2" fillId="2" borderId="1" xfId="3" applyBorder="1" applyAlignment="1">
      <alignment horizontal="center" vertical="center"/>
    </xf>
    <xf numFmtId="0" fontId="2" fillId="2" borderId="2" xfId="3" applyBorder="1" applyAlignment="1">
      <alignment horizontal="center" vertical="center"/>
    </xf>
    <xf numFmtId="0" fontId="2" fillId="2" borderId="8" xfId="3" applyBorder="1" applyAlignment="1">
      <alignment horizontal="center" vertical="center"/>
    </xf>
    <xf numFmtId="0" fontId="2" fillId="2" borderId="9" xfId="3" applyBorder="1" applyAlignment="1">
      <alignment horizontal="center" vertical="center"/>
    </xf>
    <xf numFmtId="0" fontId="17" fillId="4" borderId="0" xfId="4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6">
    <cellStyle name="나쁨" xfId="3" builtinId="27"/>
    <cellStyle name="백분율" xfId="2" builtinId="5"/>
    <cellStyle name="쉼표 [0]" xfId="1" builtinId="6"/>
    <cellStyle name="쉼표 [0] 2" xfId="5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0641;&#49472;%20&#44592;&#52488;_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B1:W43"/>
  <sheetViews>
    <sheetView showGridLines="0" topLeftCell="A19" zoomScale="85" zoomScaleNormal="85" workbookViewId="0">
      <selection activeCell="T27" sqref="T27:T36"/>
    </sheetView>
  </sheetViews>
  <sheetFormatPr defaultRowHeight="14.4"/>
  <cols>
    <col min="1" max="1" width="2.8984375" style="2" customWidth="1"/>
    <col min="2" max="2" width="10.09765625" style="2" bestFit="1" customWidth="1"/>
    <col min="3" max="3" width="10.3984375" style="2" bestFit="1" customWidth="1"/>
    <col min="4" max="6" width="10.09765625" style="2" bestFit="1" customWidth="1"/>
    <col min="7" max="7" width="10" style="2" customWidth="1"/>
    <col min="8" max="8" width="9" style="2"/>
    <col min="9" max="9" width="13.09765625" style="2" customWidth="1"/>
    <col min="10" max="10" width="10.09765625" style="2" bestFit="1" customWidth="1"/>
    <col min="11" max="13" width="9" style="2"/>
    <col min="14" max="14" width="4.69921875" style="2" customWidth="1"/>
    <col min="15" max="15" width="9" style="2"/>
    <col min="16" max="16" width="10.59765625" style="2" customWidth="1"/>
    <col min="17" max="257" width="9" style="2"/>
    <col min="258" max="258" width="10.09765625" style="2" bestFit="1" customWidth="1"/>
    <col min="259" max="259" width="10.3984375" style="2" bestFit="1" customWidth="1"/>
    <col min="260" max="263" width="10.09765625" style="2" bestFit="1" customWidth="1"/>
    <col min="264" max="264" width="9" style="2"/>
    <col min="265" max="265" width="13.09765625" style="2" customWidth="1"/>
    <col min="266" max="266" width="10.09765625" style="2" bestFit="1" customWidth="1"/>
    <col min="267" max="513" width="9" style="2"/>
    <col min="514" max="514" width="10.09765625" style="2" bestFit="1" customWidth="1"/>
    <col min="515" max="515" width="10.3984375" style="2" bestFit="1" customWidth="1"/>
    <col min="516" max="519" width="10.09765625" style="2" bestFit="1" customWidth="1"/>
    <col min="520" max="520" width="9" style="2"/>
    <col min="521" max="521" width="13.09765625" style="2" customWidth="1"/>
    <col min="522" max="522" width="10.09765625" style="2" bestFit="1" customWidth="1"/>
    <col min="523" max="769" width="9" style="2"/>
    <col min="770" max="770" width="10.09765625" style="2" bestFit="1" customWidth="1"/>
    <col min="771" max="771" width="10.3984375" style="2" bestFit="1" customWidth="1"/>
    <col min="772" max="775" width="10.09765625" style="2" bestFit="1" customWidth="1"/>
    <col min="776" max="776" width="9" style="2"/>
    <col min="777" max="777" width="13.09765625" style="2" customWidth="1"/>
    <col min="778" max="778" width="10.09765625" style="2" bestFit="1" customWidth="1"/>
    <col min="779" max="1025" width="9" style="2"/>
    <col min="1026" max="1026" width="10.09765625" style="2" bestFit="1" customWidth="1"/>
    <col min="1027" max="1027" width="10.3984375" style="2" bestFit="1" customWidth="1"/>
    <col min="1028" max="1031" width="10.09765625" style="2" bestFit="1" customWidth="1"/>
    <col min="1032" max="1032" width="9" style="2"/>
    <col min="1033" max="1033" width="13.09765625" style="2" customWidth="1"/>
    <col min="1034" max="1034" width="10.09765625" style="2" bestFit="1" customWidth="1"/>
    <col min="1035" max="1281" width="9" style="2"/>
    <col min="1282" max="1282" width="10.09765625" style="2" bestFit="1" customWidth="1"/>
    <col min="1283" max="1283" width="10.3984375" style="2" bestFit="1" customWidth="1"/>
    <col min="1284" max="1287" width="10.09765625" style="2" bestFit="1" customWidth="1"/>
    <col min="1288" max="1288" width="9" style="2"/>
    <col min="1289" max="1289" width="13.09765625" style="2" customWidth="1"/>
    <col min="1290" max="1290" width="10.09765625" style="2" bestFit="1" customWidth="1"/>
    <col min="1291" max="1537" width="9" style="2"/>
    <col min="1538" max="1538" width="10.09765625" style="2" bestFit="1" customWidth="1"/>
    <col min="1539" max="1539" width="10.3984375" style="2" bestFit="1" customWidth="1"/>
    <col min="1540" max="1543" width="10.09765625" style="2" bestFit="1" customWidth="1"/>
    <col min="1544" max="1544" width="9" style="2"/>
    <col min="1545" max="1545" width="13.09765625" style="2" customWidth="1"/>
    <col min="1546" max="1546" width="10.09765625" style="2" bestFit="1" customWidth="1"/>
    <col min="1547" max="1793" width="9" style="2"/>
    <col min="1794" max="1794" width="10.09765625" style="2" bestFit="1" customWidth="1"/>
    <col min="1795" max="1795" width="10.3984375" style="2" bestFit="1" customWidth="1"/>
    <col min="1796" max="1799" width="10.09765625" style="2" bestFit="1" customWidth="1"/>
    <col min="1800" max="1800" width="9" style="2"/>
    <col min="1801" max="1801" width="13.09765625" style="2" customWidth="1"/>
    <col min="1802" max="1802" width="10.09765625" style="2" bestFit="1" customWidth="1"/>
    <col min="1803" max="2049" width="9" style="2"/>
    <col min="2050" max="2050" width="10.09765625" style="2" bestFit="1" customWidth="1"/>
    <col min="2051" max="2051" width="10.3984375" style="2" bestFit="1" customWidth="1"/>
    <col min="2052" max="2055" width="10.09765625" style="2" bestFit="1" customWidth="1"/>
    <col min="2056" max="2056" width="9" style="2"/>
    <col min="2057" max="2057" width="13.09765625" style="2" customWidth="1"/>
    <col min="2058" max="2058" width="10.09765625" style="2" bestFit="1" customWidth="1"/>
    <col min="2059" max="2305" width="9" style="2"/>
    <col min="2306" max="2306" width="10.09765625" style="2" bestFit="1" customWidth="1"/>
    <col min="2307" max="2307" width="10.3984375" style="2" bestFit="1" customWidth="1"/>
    <col min="2308" max="2311" width="10.09765625" style="2" bestFit="1" customWidth="1"/>
    <col min="2312" max="2312" width="9" style="2"/>
    <col min="2313" max="2313" width="13.09765625" style="2" customWidth="1"/>
    <col min="2314" max="2314" width="10.09765625" style="2" bestFit="1" customWidth="1"/>
    <col min="2315" max="2561" width="9" style="2"/>
    <col min="2562" max="2562" width="10.09765625" style="2" bestFit="1" customWidth="1"/>
    <col min="2563" max="2563" width="10.3984375" style="2" bestFit="1" customWidth="1"/>
    <col min="2564" max="2567" width="10.09765625" style="2" bestFit="1" customWidth="1"/>
    <col min="2568" max="2568" width="9" style="2"/>
    <col min="2569" max="2569" width="13.09765625" style="2" customWidth="1"/>
    <col min="2570" max="2570" width="10.09765625" style="2" bestFit="1" customWidth="1"/>
    <col min="2571" max="2817" width="9" style="2"/>
    <col min="2818" max="2818" width="10.09765625" style="2" bestFit="1" customWidth="1"/>
    <col min="2819" max="2819" width="10.3984375" style="2" bestFit="1" customWidth="1"/>
    <col min="2820" max="2823" width="10.09765625" style="2" bestFit="1" customWidth="1"/>
    <col min="2824" max="2824" width="9" style="2"/>
    <col min="2825" max="2825" width="13.09765625" style="2" customWidth="1"/>
    <col min="2826" max="2826" width="10.09765625" style="2" bestFit="1" customWidth="1"/>
    <col min="2827" max="3073" width="9" style="2"/>
    <col min="3074" max="3074" width="10.09765625" style="2" bestFit="1" customWidth="1"/>
    <col min="3075" max="3075" width="10.3984375" style="2" bestFit="1" customWidth="1"/>
    <col min="3076" max="3079" width="10.09765625" style="2" bestFit="1" customWidth="1"/>
    <col min="3080" max="3080" width="9" style="2"/>
    <col min="3081" max="3081" width="13.09765625" style="2" customWidth="1"/>
    <col min="3082" max="3082" width="10.09765625" style="2" bestFit="1" customWidth="1"/>
    <col min="3083" max="3329" width="9" style="2"/>
    <col min="3330" max="3330" width="10.09765625" style="2" bestFit="1" customWidth="1"/>
    <col min="3331" max="3331" width="10.3984375" style="2" bestFit="1" customWidth="1"/>
    <col min="3332" max="3335" width="10.09765625" style="2" bestFit="1" customWidth="1"/>
    <col min="3336" max="3336" width="9" style="2"/>
    <col min="3337" max="3337" width="13.09765625" style="2" customWidth="1"/>
    <col min="3338" max="3338" width="10.09765625" style="2" bestFit="1" customWidth="1"/>
    <col min="3339" max="3585" width="9" style="2"/>
    <col min="3586" max="3586" width="10.09765625" style="2" bestFit="1" customWidth="1"/>
    <col min="3587" max="3587" width="10.3984375" style="2" bestFit="1" customWidth="1"/>
    <col min="3588" max="3591" width="10.09765625" style="2" bestFit="1" customWidth="1"/>
    <col min="3592" max="3592" width="9" style="2"/>
    <col min="3593" max="3593" width="13.09765625" style="2" customWidth="1"/>
    <col min="3594" max="3594" width="10.09765625" style="2" bestFit="1" customWidth="1"/>
    <col min="3595" max="3841" width="9" style="2"/>
    <col min="3842" max="3842" width="10.09765625" style="2" bestFit="1" customWidth="1"/>
    <col min="3843" max="3843" width="10.3984375" style="2" bestFit="1" customWidth="1"/>
    <col min="3844" max="3847" width="10.09765625" style="2" bestFit="1" customWidth="1"/>
    <col min="3848" max="3848" width="9" style="2"/>
    <col min="3849" max="3849" width="13.09765625" style="2" customWidth="1"/>
    <col min="3850" max="3850" width="10.09765625" style="2" bestFit="1" customWidth="1"/>
    <col min="3851" max="4097" width="9" style="2"/>
    <col min="4098" max="4098" width="10.09765625" style="2" bestFit="1" customWidth="1"/>
    <col min="4099" max="4099" width="10.3984375" style="2" bestFit="1" customWidth="1"/>
    <col min="4100" max="4103" width="10.09765625" style="2" bestFit="1" customWidth="1"/>
    <col min="4104" max="4104" width="9" style="2"/>
    <col min="4105" max="4105" width="13.09765625" style="2" customWidth="1"/>
    <col min="4106" max="4106" width="10.09765625" style="2" bestFit="1" customWidth="1"/>
    <col min="4107" max="4353" width="9" style="2"/>
    <col min="4354" max="4354" width="10.09765625" style="2" bestFit="1" customWidth="1"/>
    <col min="4355" max="4355" width="10.3984375" style="2" bestFit="1" customWidth="1"/>
    <col min="4356" max="4359" width="10.09765625" style="2" bestFit="1" customWidth="1"/>
    <col min="4360" max="4360" width="9" style="2"/>
    <col min="4361" max="4361" width="13.09765625" style="2" customWidth="1"/>
    <col min="4362" max="4362" width="10.09765625" style="2" bestFit="1" customWidth="1"/>
    <col min="4363" max="4609" width="9" style="2"/>
    <col min="4610" max="4610" width="10.09765625" style="2" bestFit="1" customWidth="1"/>
    <col min="4611" max="4611" width="10.3984375" style="2" bestFit="1" customWidth="1"/>
    <col min="4612" max="4615" width="10.09765625" style="2" bestFit="1" customWidth="1"/>
    <col min="4616" max="4616" width="9" style="2"/>
    <col min="4617" max="4617" width="13.09765625" style="2" customWidth="1"/>
    <col min="4618" max="4618" width="10.09765625" style="2" bestFit="1" customWidth="1"/>
    <col min="4619" max="4865" width="9" style="2"/>
    <col min="4866" max="4866" width="10.09765625" style="2" bestFit="1" customWidth="1"/>
    <col min="4867" max="4867" width="10.3984375" style="2" bestFit="1" customWidth="1"/>
    <col min="4868" max="4871" width="10.09765625" style="2" bestFit="1" customWidth="1"/>
    <col min="4872" max="4872" width="9" style="2"/>
    <col min="4873" max="4873" width="13.09765625" style="2" customWidth="1"/>
    <col min="4874" max="4874" width="10.09765625" style="2" bestFit="1" customWidth="1"/>
    <col min="4875" max="5121" width="9" style="2"/>
    <col min="5122" max="5122" width="10.09765625" style="2" bestFit="1" customWidth="1"/>
    <col min="5123" max="5123" width="10.3984375" style="2" bestFit="1" customWidth="1"/>
    <col min="5124" max="5127" width="10.09765625" style="2" bestFit="1" customWidth="1"/>
    <col min="5128" max="5128" width="9" style="2"/>
    <col min="5129" max="5129" width="13.09765625" style="2" customWidth="1"/>
    <col min="5130" max="5130" width="10.09765625" style="2" bestFit="1" customWidth="1"/>
    <col min="5131" max="5377" width="9" style="2"/>
    <col min="5378" max="5378" width="10.09765625" style="2" bestFit="1" customWidth="1"/>
    <col min="5379" max="5379" width="10.3984375" style="2" bestFit="1" customWidth="1"/>
    <col min="5380" max="5383" width="10.09765625" style="2" bestFit="1" customWidth="1"/>
    <col min="5384" max="5384" width="9" style="2"/>
    <col min="5385" max="5385" width="13.09765625" style="2" customWidth="1"/>
    <col min="5386" max="5386" width="10.09765625" style="2" bestFit="1" customWidth="1"/>
    <col min="5387" max="5633" width="9" style="2"/>
    <col min="5634" max="5634" width="10.09765625" style="2" bestFit="1" customWidth="1"/>
    <col min="5635" max="5635" width="10.3984375" style="2" bestFit="1" customWidth="1"/>
    <col min="5636" max="5639" width="10.09765625" style="2" bestFit="1" customWidth="1"/>
    <col min="5640" max="5640" width="9" style="2"/>
    <col min="5641" max="5641" width="13.09765625" style="2" customWidth="1"/>
    <col min="5642" max="5642" width="10.09765625" style="2" bestFit="1" customWidth="1"/>
    <col min="5643" max="5889" width="9" style="2"/>
    <col min="5890" max="5890" width="10.09765625" style="2" bestFit="1" customWidth="1"/>
    <col min="5891" max="5891" width="10.3984375" style="2" bestFit="1" customWidth="1"/>
    <col min="5892" max="5895" width="10.09765625" style="2" bestFit="1" customWidth="1"/>
    <col min="5896" max="5896" width="9" style="2"/>
    <col min="5897" max="5897" width="13.09765625" style="2" customWidth="1"/>
    <col min="5898" max="5898" width="10.09765625" style="2" bestFit="1" customWidth="1"/>
    <col min="5899" max="6145" width="9" style="2"/>
    <col min="6146" max="6146" width="10.09765625" style="2" bestFit="1" customWidth="1"/>
    <col min="6147" max="6147" width="10.3984375" style="2" bestFit="1" customWidth="1"/>
    <col min="6148" max="6151" width="10.09765625" style="2" bestFit="1" customWidth="1"/>
    <col min="6152" max="6152" width="9" style="2"/>
    <col min="6153" max="6153" width="13.09765625" style="2" customWidth="1"/>
    <col min="6154" max="6154" width="10.09765625" style="2" bestFit="1" customWidth="1"/>
    <col min="6155" max="6401" width="9" style="2"/>
    <col min="6402" max="6402" width="10.09765625" style="2" bestFit="1" customWidth="1"/>
    <col min="6403" max="6403" width="10.3984375" style="2" bestFit="1" customWidth="1"/>
    <col min="6404" max="6407" width="10.09765625" style="2" bestFit="1" customWidth="1"/>
    <col min="6408" max="6408" width="9" style="2"/>
    <col min="6409" max="6409" width="13.09765625" style="2" customWidth="1"/>
    <col min="6410" max="6410" width="10.09765625" style="2" bestFit="1" customWidth="1"/>
    <col min="6411" max="6657" width="9" style="2"/>
    <col min="6658" max="6658" width="10.09765625" style="2" bestFit="1" customWidth="1"/>
    <col min="6659" max="6659" width="10.3984375" style="2" bestFit="1" customWidth="1"/>
    <col min="6660" max="6663" width="10.09765625" style="2" bestFit="1" customWidth="1"/>
    <col min="6664" max="6664" width="9" style="2"/>
    <col min="6665" max="6665" width="13.09765625" style="2" customWidth="1"/>
    <col min="6666" max="6666" width="10.09765625" style="2" bestFit="1" customWidth="1"/>
    <col min="6667" max="6913" width="9" style="2"/>
    <col min="6914" max="6914" width="10.09765625" style="2" bestFit="1" customWidth="1"/>
    <col min="6915" max="6915" width="10.3984375" style="2" bestFit="1" customWidth="1"/>
    <col min="6916" max="6919" width="10.09765625" style="2" bestFit="1" customWidth="1"/>
    <col min="6920" max="6920" width="9" style="2"/>
    <col min="6921" max="6921" width="13.09765625" style="2" customWidth="1"/>
    <col min="6922" max="6922" width="10.09765625" style="2" bestFit="1" customWidth="1"/>
    <col min="6923" max="7169" width="9" style="2"/>
    <col min="7170" max="7170" width="10.09765625" style="2" bestFit="1" customWidth="1"/>
    <col min="7171" max="7171" width="10.3984375" style="2" bestFit="1" customWidth="1"/>
    <col min="7172" max="7175" width="10.09765625" style="2" bestFit="1" customWidth="1"/>
    <col min="7176" max="7176" width="9" style="2"/>
    <col min="7177" max="7177" width="13.09765625" style="2" customWidth="1"/>
    <col min="7178" max="7178" width="10.09765625" style="2" bestFit="1" customWidth="1"/>
    <col min="7179" max="7425" width="9" style="2"/>
    <col min="7426" max="7426" width="10.09765625" style="2" bestFit="1" customWidth="1"/>
    <col min="7427" max="7427" width="10.3984375" style="2" bestFit="1" customWidth="1"/>
    <col min="7428" max="7431" width="10.09765625" style="2" bestFit="1" customWidth="1"/>
    <col min="7432" max="7432" width="9" style="2"/>
    <col min="7433" max="7433" width="13.09765625" style="2" customWidth="1"/>
    <col min="7434" max="7434" width="10.09765625" style="2" bestFit="1" customWidth="1"/>
    <col min="7435" max="7681" width="9" style="2"/>
    <col min="7682" max="7682" width="10.09765625" style="2" bestFit="1" customWidth="1"/>
    <col min="7683" max="7683" width="10.3984375" style="2" bestFit="1" customWidth="1"/>
    <col min="7684" max="7687" width="10.09765625" style="2" bestFit="1" customWidth="1"/>
    <col min="7688" max="7688" width="9" style="2"/>
    <col min="7689" max="7689" width="13.09765625" style="2" customWidth="1"/>
    <col min="7690" max="7690" width="10.09765625" style="2" bestFit="1" customWidth="1"/>
    <col min="7691" max="7937" width="9" style="2"/>
    <col min="7938" max="7938" width="10.09765625" style="2" bestFit="1" customWidth="1"/>
    <col min="7939" max="7939" width="10.3984375" style="2" bestFit="1" customWidth="1"/>
    <col min="7940" max="7943" width="10.09765625" style="2" bestFit="1" customWidth="1"/>
    <col min="7944" max="7944" width="9" style="2"/>
    <col min="7945" max="7945" width="13.09765625" style="2" customWidth="1"/>
    <col min="7946" max="7946" width="10.09765625" style="2" bestFit="1" customWidth="1"/>
    <col min="7947" max="8193" width="9" style="2"/>
    <col min="8194" max="8194" width="10.09765625" style="2" bestFit="1" customWidth="1"/>
    <col min="8195" max="8195" width="10.3984375" style="2" bestFit="1" customWidth="1"/>
    <col min="8196" max="8199" width="10.09765625" style="2" bestFit="1" customWidth="1"/>
    <col min="8200" max="8200" width="9" style="2"/>
    <col min="8201" max="8201" width="13.09765625" style="2" customWidth="1"/>
    <col min="8202" max="8202" width="10.09765625" style="2" bestFit="1" customWidth="1"/>
    <col min="8203" max="8449" width="9" style="2"/>
    <col min="8450" max="8450" width="10.09765625" style="2" bestFit="1" customWidth="1"/>
    <col min="8451" max="8451" width="10.3984375" style="2" bestFit="1" customWidth="1"/>
    <col min="8452" max="8455" width="10.09765625" style="2" bestFit="1" customWidth="1"/>
    <col min="8456" max="8456" width="9" style="2"/>
    <col min="8457" max="8457" width="13.09765625" style="2" customWidth="1"/>
    <col min="8458" max="8458" width="10.09765625" style="2" bestFit="1" customWidth="1"/>
    <col min="8459" max="8705" width="9" style="2"/>
    <col min="8706" max="8706" width="10.09765625" style="2" bestFit="1" customWidth="1"/>
    <col min="8707" max="8707" width="10.3984375" style="2" bestFit="1" customWidth="1"/>
    <col min="8708" max="8711" width="10.09765625" style="2" bestFit="1" customWidth="1"/>
    <col min="8712" max="8712" width="9" style="2"/>
    <col min="8713" max="8713" width="13.09765625" style="2" customWidth="1"/>
    <col min="8714" max="8714" width="10.09765625" style="2" bestFit="1" customWidth="1"/>
    <col min="8715" max="8961" width="9" style="2"/>
    <col min="8962" max="8962" width="10.09765625" style="2" bestFit="1" customWidth="1"/>
    <col min="8963" max="8963" width="10.3984375" style="2" bestFit="1" customWidth="1"/>
    <col min="8964" max="8967" width="10.09765625" style="2" bestFit="1" customWidth="1"/>
    <col min="8968" max="8968" width="9" style="2"/>
    <col min="8969" max="8969" width="13.09765625" style="2" customWidth="1"/>
    <col min="8970" max="8970" width="10.09765625" style="2" bestFit="1" customWidth="1"/>
    <col min="8971" max="9217" width="9" style="2"/>
    <col min="9218" max="9218" width="10.09765625" style="2" bestFit="1" customWidth="1"/>
    <col min="9219" max="9219" width="10.3984375" style="2" bestFit="1" customWidth="1"/>
    <col min="9220" max="9223" width="10.09765625" style="2" bestFit="1" customWidth="1"/>
    <col min="9224" max="9224" width="9" style="2"/>
    <col min="9225" max="9225" width="13.09765625" style="2" customWidth="1"/>
    <col min="9226" max="9226" width="10.09765625" style="2" bestFit="1" customWidth="1"/>
    <col min="9227" max="9473" width="9" style="2"/>
    <col min="9474" max="9474" width="10.09765625" style="2" bestFit="1" customWidth="1"/>
    <col min="9475" max="9475" width="10.3984375" style="2" bestFit="1" customWidth="1"/>
    <col min="9476" max="9479" width="10.09765625" style="2" bestFit="1" customWidth="1"/>
    <col min="9480" max="9480" width="9" style="2"/>
    <col min="9481" max="9481" width="13.09765625" style="2" customWidth="1"/>
    <col min="9482" max="9482" width="10.09765625" style="2" bestFit="1" customWidth="1"/>
    <col min="9483" max="9729" width="9" style="2"/>
    <col min="9730" max="9730" width="10.09765625" style="2" bestFit="1" customWidth="1"/>
    <col min="9731" max="9731" width="10.3984375" style="2" bestFit="1" customWidth="1"/>
    <col min="9732" max="9735" width="10.09765625" style="2" bestFit="1" customWidth="1"/>
    <col min="9736" max="9736" width="9" style="2"/>
    <col min="9737" max="9737" width="13.09765625" style="2" customWidth="1"/>
    <col min="9738" max="9738" width="10.09765625" style="2" bestFit="1" customWidth="1"/>
    <col min="9739" max="9985" width="9" style="2"/>
    <col min="9986" max="9986" width="10.09765625" style="2" bestFit="1" customWidth="1"/>
    <col min="9987" max="9987" width="10.3984375" style="2" bestFit="1" customWidth="1"/>
    <col min="9988" max="9991" width="10.09765625" style="2" bestFit="1" customWidth="1"/>
    <col min="9992" max="9992" width="9" style="2"/>
    <col min="9993" max="9993" width="13.09765625" style="2" customWidth="1"/>
    <col min="9994" max="9994" width="10.09765625" style="2" bestFit="1" customWidth="1"/>
    <col min="9995" max="10241" width="9" style="2"/>
    <col min="10242" max="10242" width="10.09765625" style="2" bestFit="1" customWidth="1"/>
    <col min="10243" max="10243" width="10.3984375" style="2" bestFit="1" customWidth="1"/>
    <col min="10244" max="10247" width="10.09765625" style="2" bestFit="1" customWidth="1"/>
    <col min="10248" max="10248" width="9" style="2"/>
    <col min="10249" max="10249" width="13.09765625" style="2" customWidth="1"/>
    <col min="10250" max="10250" width="10.09765625" style="2" bestFit="1" customWidth="1"/>
    <col min="10251" max="10497" width="9" style="2"/>
    <col min="10498" max="10498" width="10.09765625" style="2" bestFit="1" customWidth="1"/>
    <col min="10499" max="10499" width="10.3984375" style="2" bestFit="1" customWidth="1"/>
    <col min="10500" max="10503" width="10.09765625" style="2" bestFit="1" customWidth="1"/>
    <col min="10504" max="10504" width="9" style="2"/>
    <col min="10505" max="10505" width="13.09765625" style="2" customWidth="1"/>
    <col min="10506" max="10506" width="10.09765625" style="2" bestFit="1" customWidth="1"/>
    <col min="10507" max="10753" width="9" style="2"/>
    <col min="10754" max="10754" width="10.09765625" style="2" bestFit="1" customWidth="1"/>
    <col min="10755" max="10755" width="10.3984375" style="2" bestFit="1" customWidth="1"/>
    <col min="10756" max="10759" width="10.09765625" style="2" bestFit="1" customWidth="1"/>
    <col min="10760" max="10760" width="9" style="2"/>
    <col min="10761" max="10761" width="13.09765625" style="2" customWidth="1"/>
    <col min="10762" max="10762" width="10.09765625" style="2" bestFit="1" customWidth="1"/>
    <col min="10763" max="11009" width="9" style="2"/>
    <col min="11010" max="11010" width="10.09765625" style="2" bestFit="1" customWidth="1"/>
    <col min="11011" max="11011" width="10.3984375" style="2" bestFit="1" customWidth="1"/>
    <col min="11012" max="11015" width="10.09765625" style="2" bestFit="1" customWidth="1"/>
    <col min="11016" max="11016" width="9" style="2"/>
    <col min="11017" max="11017" width="13.09765625" style="2" customWidth="1"/>
    <col min="11018" max="11018" width="10.09765625" style="2" bestFit="1" customWidth="1"/>
    <col min="11019" max="11265" width="9" style="2"/>
    <col min="11266" max="11266" width="10.09765625" style="2" bestFit="1" customWidth="1"/>
    <col min="11267" max="11267" width="10.3984375" style="2" bestFit="1" customWidth="1"/>
    <col min="11268" max="11271" width="10.09765625" style="2" bestFit="1" customWidth="1"/>
    <col min="11272" max="11272" width="9" style="2"/>
    <col min="11273" max="11273" width="13.09765625" style="2" customWidth="1"/>
    <col min="11274" max="11274" width="10.09765625" style="2" bestFit="1" customWidth="1"/>
    <col min="11275" max="11521" width="9" style="2"/>
    <col min="11522" max="11522" width="10.09765625" style="2" bestFit="1" customWidth="1"/>
    <col min="11523" max="11523" width="10.3984375" style="2" bestFit="1" customWidth="1"/>
    <col min="11524" max="11527" width="10.09765625" style="2" bestFit="1" customWidth="1"/>
    <col min="11528" max="11528" width="9" style="2"/>
    <col min="11529" max="11529" width="13.09765625" style="2" customWidth="1"/>
    <col min="11530" max="11530" width="10.09765625" style="2" bestFit="1" customWidth="1"/>
    <col min="11531" max="11777" width="9" style="2"/>
    <col min="11778" max="11778" width="10.09765625" style="2" bestFit="1" customWidth="1"/>
    <col min="11779" max="11779" width="10.3984375" style="2" bestFit="1" customWidth="1"/>
    <col min="11780" max="11783" width="10.09765625" style="2" bestFit="1" customWidth="1"/>
    <col min="11784" max="11784" width="9" style="2"/>
    <col min="11785" max="11785" width="13.09765625" style="2" customWidth="1"/>
    <col min="11786" max="11786" width="10.09765625" style="2" bestFit="1" customWidth="1"/>
    <col min="11787" max="12033" width="9" style="2"/>
    <col min="12034" max="12034" width="10.09765625" style="2" bestFit="1" customWidth="1"/>
    <col min="12035" max="12035" width="10.3984375" style="2" bestFit="1" customWidth="1"/>
    <col min="12036" max="12039" width="10.09765625" style="2" bestFit="1" customWidth="1"/>
    <col min="12040" max="12040" width="9" style="2"/>
    <col min="12041" max="12041" width="13.09765625" style="2" customWidth="1"/>
    <col min="12042" max="12042" width="10.09765625" style="2" bestFit="1" customWidth="1"/>
    <col min="12043" max="12289" width="9" style="2"/>
    <col min="12290" max="12290" width="10.09765625" style="2" bestFit="1" customWidth="1"/>
    <col min="12291" max="12291" width="10.3984375" style="2" bestFit="1" customWidth="1"/>
    <col min="12292" max="12295" width="10.09765625" style="2" bestFit="1" customWidth="1"/>
    <col min="12296" max="12296" width="9" style="2"/>
    <col min="12297" max="12297" width="13.09765625" style="2" customWidth="1"/>
    <col min="12298" max="12298" width="10.09765625" style="2" bestFit="1" customWidth="1"/>
    <col min="12299" max="12545" width="9" style="2"/>
    <col min="12546" max="12546" width="10.09765625" style="2" bestFit="1" customWidth="1"/>
    <col min="12547" max="12547" width="10.3984375" style="2" bestFit="1" customWidth="1"/>
    <col min="12548" max="12551" width="10.09765625" style="2" bestFit="1" customWidth="1"/>
    <col min="12552" max="12552" width="9" style="2"/>
    <col min="12553" max="12553" width="13.09765625" style="2" customWidth="1"/>
    <col min="12554" max="12554" width="10.09765625" style="2" bestFit="1" customWidth="1"/>
    <col min="12555" max="12801" width="9" style="2"/>
    <col min="12802" max="12802" width="10.09765625" style="2" bestFit="1" customWidth="1"/>
    <col min="12803" max="12803" width="10.3984375" style="2" bestFit="1" customWidth="1"/>
    <col min="12804" max="12807" width="10.09765625" style="2" bestFit="1" customWidth="1"/>
    <col min="12808" max="12808" width="9" style="2"/>
    <col min="12809" max="12809" width="13.09765625" style="2" customWidth="1"/>
    <col min="12810" max="12810" width="10.09765625" style="2" bestFit="1" customWidth="1"/>
    <col min="12811" max="13057" width="9" style="2"/>
    <col min="13058" max="13058" width="10.09765625" style="2" bestFit="1" customWidth="1"/>
    <col min="13059" max="13059" width="10.3984375" style="2" bestFit="1" customWidth="1"/>
    <col min="13060" max="13063" width="10.09765625" style="2" bestFit="1" customWidth="1"/>
    <col min="13064" max="13064" width="9" style="2"/>
    <col min="13065" max="13065" width="13.09765625" style="2" customWidth="1"/>
    <col min="13066" max="13066" width="10.09765625" style="2" bestFit="1" customWidth="1"/>
    <col min="13067" max="13313" width="9" style="2"/>
    <col min="13314" max="13314" width="10.09765625" style="2" bestFit="1" customWidth="1"/>
    <col min="13315" max="13315" width="10.3984375" style="2" bestFit="1" customWidth="1"/>
    <col min="13316" max="13319" width="10.09765625" style="2" bestFit="1" customWidth="1"/>
    <col min="13320" max="13320" width="9" style="2"/>
    <col min="13321" max="13321" width="13.09765625" style="2" customWidth="1"/>
    <col min="13322" max="13322" width="10.09765625" style="2" bestFit="1" customWidth="1"/>
    <col min="13323" max="13569" width="9" style="2"/>
    <col min="13570" max="13570" width="10.09765625" style="2" bestFit="1" customWidth="1"/>
    <col min="13571" max="13571" width="10.3984375" style="2" bestFit="1" customWidth="1"/>
    <col min="13572" max="13575" width="10.09765625" style="2" bestFit="1" customWidth="1"/>
    <col min="13576" max="13576" width="9" style="2"/>
    <col min="13577" max="13577" width="13.09765625" style="2" customWidth="1"/>
    <col min="13578" max="13578" width="10.09765625" style="2" bestFit="1" customWidth="1"/>
    <col min="13579" max="13825" width="9" style="2"/>
    <col min="13826" max="13826" width="10.09765625" style="2" bestFit="1" customWidth="1"/>
    <col min="13827" max="13827" width="10.3984375" style="2" bestFit="1" customWidth="1"/>
    <col min="13828" max="13831" width="10.09765625" style="2" bestFit="1" customWidth="1"/>
    <col min="13832" max="13832" width="9" style="2"/>
    <col min="13833" max="13833" width="13.09765625" style="2" customWidth="1"/>
    <col min="13834" max="13834" width="10.09765625" style="2" bestFit="1" customWidth="1"/>
    <col min="13835" max="14081" width="9" style="2"/>
    <col min="14082" max="14082" width="10.09765625" style="2" bestFit="1" customWidth="1"/>
    <col min="14083" max="14083" width="10.3984375" style="2" bestFit="1" customWidth="1"/>
    <col min="14084" max="14087" width="10.09765625" style="2" bestFit="1" customWidth="1"/>
    <col min="14088" max="14088" width="9" style="2"/>
    <col min="14089" max="14089" width="13.09765625" style="2" customWidth="1"/>
    <col min="14090" max="14090" width="10.09765625" style="2" bestFit="1" customWidth="1"/>
    <col min="14091" max="14337" width="9" style="2"/>
    <col min="14338" max="14338" width="10.09765625" style="2" bestFit="1" customWidth="1"/>
    <col min="14339" max="14339" width="10.3984375" style="2" bestFit="1" customWidth="1"/>
    <col min="14340" max="14343" width="10.09765625" style="2" bestFit="1" customWidth="1"/>
    <col min="14344" max="14344" width="9" style="2"/>
    <col min="14345" max="14345" width="13.09765625" style="2" customWidth="1"/>
    <col min="14346" max="14346" width="10.09765625" style="2" bestFit="1" customWidth="1"/>
    <col min="14347" max="14593" width="9" style="2"/>
    <col min="14594" max="14594" width="10.09765625" style="2" bestFit="1" customWidth="1"/>
    <col min="14595" max="14595" width="10.3984375" style="2" bestFit="1" customWidth="1"/>
    <col min="14596" max="14599" width="10.09765625" style="2" bestFit="1" customWidth="1"/>
    <col min="14600" max="14600" width="9" style="2"/>
    <col min="14601" max="14601" width="13.09765625" style="2" customWidth="1"/>
    <col min="14602" max="14602" width="10.09765625" style="2" bestFit="1" customWidth="1"/>
    <col min="14603" max="14849" width="9" style="2"/>
    <col min="14850" max="14850" width="10.09765625" style="2" bestFit="1" customWidth="1"/>
    <col min="14851" max="14851" width="10.3984375" style="2" bestFit="1" customWidth="1"/>
    <col min="14852" max="14855" width="10.09765625" style="2" bestFit="1" customWidth="1"/>
    <col min="14856" max="14856" width="9" style="2"/>
    <col min="14857" max="14857" width="13.09765625" style="2" customWidth="1"/>
    <col min="14858" max="14858" width="10.09765625" style="2" bestFit="1" customWidth="1"/>
    <col min="14859" max="15105" width="9" style="2"/>
    <col min="15106" max="15106" width="10.09765625" style="2" bestFit="1" customWidth="1"/>
    <col min="15107" max="15107" width="10.3984375" style="2" bestFit="1" customWidth="1"/>
    <col min="15108" max="15111" width="10.09765625" style="2" bestFit="1" customWidth="1"/>
    <col min="15112" max="15112" width="9" style="2"/>
    <col min="15113" max="15113" width="13.09765625" style="2" customWidth="1"/>
    <col min="15114" max="15114" width="10.09765625" style="2" bestFit="1" customWidth="1"/>
    <col min="15115" max="15361" width="9" style="2"/>
    <col min="15362" max="15362" width="10.09765625" style="2" bestFit="1" customWidth="1"/>
    <col min="15363" max="15363" width="10.3984375" style="2" bestFit="1" customWidth="1"/>
    <col min="15364" max="15367" width="10.09765625" style="2" bestFit="1" customWidth="1"/>
    <col min="15368" max="15368" width="9" style="2"/>
    <col min="15369" max="15369" width="13.09765625" style="2" customWidth="1"/>
    <col min="15370" max="15370" width="10.09765625" style="2" bestFit="1" customWidth="1"/>
    <col min="15371" max="15617" width="9" style="2"/>
    <col min="15618" max="15618" width="10.09765625" style="2" bestFit="1" customWidth="1"/>
    <col min="15619" max="15619" width="10.3984375" style="2" bestFit="1" customWidth="1"/>
    <col min="15620" max="15623" width="10.09765625" style="2" bestFit="1" customWidth="1"/>
    <col min="15624" max="15624" width="9" style="2"/>
    <col min="15625" max="15625" width="13.09765625" style="2" customWidth="1"/>
    <col min="15626" max="15626" width="10.09765625" style="2" bestFit="1" customWidth="1"/>
    <col min="15627" max="15873" width="9" style="2"/>
    <col min="15874" max="15874" width="10.09765625" style="2" bestFit="1" customWidth="1"/>
    <col min="15875" max="15875" width="10.3984375" style="2" bestFit="1" customWidth="1"/>
    <col min="15876" max="15879" width="10.09765625" style="2" bestFit="1" customWidth="1"/>
    <col min="15880" max="15880" width="9" style="2"/>
    <col min="15881" max="15881" width="13.09765625" style="2" customWidth="1"/>
    <col min="15882" max="15882" width="10.09765625" style="2" bestFit="1" customWidth="1"/>
    <col min="15883" max="16129" width="9" style="2"/>
    <col min="16130" max="16130" width="10.09765625" style="2" bestFit="1" customWidth="1"/>
    <col min="16131" max="16131" width="10.3984375" style="2" bestFit="1" customWidth="1"/>
    <col min="16132" max="16135" width="10.09765625" style="2" bestFit="1" customWidth="1"/>
    <col min="16136" max="16136" width="9" style="2"/>
    <col min="16137" max="16137" width="13.09765625" style="2" customWidth="1"/>
    <col min="16138" max="16138" width="10.09765625" style="2" bestFit="1" customWidth="1"/>
    <col min="16139" max="16384" width="9" style="2"/>
  </cols>
  <sheetData>
    <row r="1" spans="2:22" s="1" customFormat="1"/>
    <row r="2" spans="2:22" ht="22.2">
      <c r="B2" s="101" t="s">
        <v>244</v>
      </c>
      <c r="C2" s="101"/>
      <c r="D2" s="102" t="s">
        <v>0</v>
      </c>
      <c r="E2" s="102"/>
      <c r="F2" s="102"/>
      <c r="G2" s="102"/>
      <c r="J2" s="3"/>
      <c r="K2" s="3"/>
      <c r="L2" s="3"/>
      <c r="M2" s="3"/>
      <c r="N2" s="3"/>
      <c r="O2" s="3"/>
    </row>
    <row r="3" spans="2:22">
      <c r="J3" s="4"/>
      <c r="K3" s="4"/>
      <c r="L3" s="4"/>
      <c r="M3" s="5"/>
      <c r="N3" s="3"/>
      <c r="O3" s="3"/>
    </row>
    <row r="4" spans="2:22" ht="15" customHeight="1">
      <c r="B4" s="97" t="s">
        <v>242</v>
      </c>
      <c r="C4" s="97"/>
      <c r="D4" s="97"/>
      <c r="E4" s="97"/>
      <c r="F4" s="97"/>
      <c r="G4" s="97"/>
      <c r="H4" s="97"/>
      <c r="I4" s="97"/>
      <c r="J4" s="97"/>
      <c r="K4" s="6"/>
      <c r="L4" s="6"/>
      <c r="M4" s="6"/>
      <c r="N4" s="3"/>
      <c r="O4" s="100" t="s">
        <v>1</v>
      </c>
      <c r="P4" s="100"/>
      <c r="Q4" s="100"/>
      <c r="R4" s="100"/>
      <c r="S4" s="100"/>
      <c r="T4" s="100"/>
      <c r="U4" s="100"/>
      <c r="V4" s="100"/>
    </row>
    <row r="5" spans="2:22" ht="15" customHeight="1" thickBot="1">
      <c r="B5" s="2" t="s">
        <v>2</v>
      </c>
      <c r="J5" s="4"/>
      <c r="K5" s="4"/>
      <c r="L5" s="4"/>
      <c r="M5" s="5"/>
      <c r="N5" s="3"/>
      <c r="O5" s="7" t="s">
        <v>3</v>
      </c>
      <c r="P5" s="7"/>
      <c r="Q5" s="7"/>
      <c r="R5" s="7"/>
      <c r="S5" s="7"/>
      <c r="T5" s="7"/>
      <c r="U5" s="7"/>
      <c r="V5" s="7"/>
    </row>
    <row r="6" spans="2:22" ht="15" customHeight="1" thickBot="1">
      <c r="B6" s="8" t="s">
        <v>4</v>
      </c>
      <c r="C6" s="9" t="s">
        <v>5</v>
      </c>
      <c r="D6" s="9" t="s">
        <v>6</v>
      </c>
      <c r="E6" s="9" t="s">
        <v>7</v>
      </c>
      <c r="F6" s="10" t="s">
        <v>8</v>
      </c>
      <c r="H6" s="103" t="s">
        <v>9</v>
      </c>
      <c r="I6" s="103"/>
      <c r="J6" s="103"/>
      <c r="K6" s="11"/>
      <c r="L6" s="4"/>
      <c r="M6" s="4"/>
      <c r="N6" s="3"/>
      <c r="O6" s="8" t="s">
        <v>10</v>
      </c>
      <c r="P6" s="9" t="s">
        <v>11</v>
      </c>
      <c r="Q6" s="9" t="s">
        <v>12</v>
      </c>
      <c r="R6" s="9" t="s">
        <v>13</v>
      </c>
      <c r="S6" s="10" t="s">
        <v>14</v>
      </c>
      <c r="T6" s="7"/>
      <c r="U6" s="99" t="s">
        <v>15</v>
      </c>
      <c r="V6" s="99"/>
    </row>
    <row r="7" spans="2:22" ht="15" customHeight="1">
      <c r="B7" s="12" t="s">
        <v>16</v>
      </c>
      <c r="C7" s="13" t="s">
        <v>17</v>
      </c>
      <c r="D7" s="14">
        <f>VLOOKUP(C7,$H$8:$J$10,2,FALSE)</f>
        <v>900000</v>
      </c>
      <c r="E7" s="14">
        <f>VLOOKUP(C7,$H$8:$J$10,3,FALSE)</f>
        <v>90000</v>
      </c>
      <c r="F7" s="15">
        <f>SUM(D7:E7)</f>
        <v>990000</v>
      </c>
      <c r="H7" s="8" t="s">
        <v>18</v>
      </c>
      <c r="I7" s="9" t="s">
        <v>19</v>
      </c>
      <c r="J7" s="10" t="s">
        <v>20</v>
      </c>
      <c r="K7" s="11"/>
      <c r="L7" s="4"/>
      <c r="M7" s="4"/>
      <c r="N7" s="3"/>
      <c r="O7" s="16">
        <v>1</v>
      </c>
      <c r="P7" s="17" t="s">
        <v>21</v>
      </c>
      <c r="Q7" s="18">
        <f>VLOOKUP(P7,$U$8:$V$10,2,FALSE)</f>
        <v>2500</v>
      </c>
      <c r="R7" s="19">
        <v>103</v>
      </c>
      <c r="S7" s="20">
        <f>VLOOKUP(R7,$U$14:$V$17,2,TRUE)</f>
        <v>0.2</v>
      </c>
      <c r="T7" s="7"/>
      <c r="U7" s="8" t="s">
        <v>22</v>
      </c>
      <c r="V7" s="10" t="s">
        <v>23</v>
      </c>
    </row>
    <row r="8" spans="2:22" ht="15" customHeight="1">
      <c r="B8" s="12" t="s">
        <v>24</v>
      </c>
      <c r="C8" s="13" t="s">
        <v>25</v>
      </c>
      <c r="D8" s="14">
        <f t="shared" ref="D8:D12" si="0">VLOOKUP(C8,$H$8:$J$10,2,FALSE)</f>
        <v>800000</v>
      </c>
      <c r="E8" s="14">
        <f t="shared" ref="E8:E12" si="1">VLOOKUP(C8,$H$8:$J$10,3,FALSE)</f>
        <v>80000</v>
      </c>
      <c r="F8" s="15">
        <f t="shared" ref="F8:F12" si="2">SUM(D8:E8)</f>
        <v>880000</v>
      </c>
      <c r="H8" s="12" t="s">
        <v>26</v>
      </c>
      <c r="I8" s="21">
        <v>750000</v>
      </c>
      <c r="J8" s="22">
        <v>70000</v>
      </c>
      <c r="K8" s="11"/>
      <c r="L8" s="4"/>
      <c r="M8" s="4"/>
      <c r="N8" s="3"/>
      <c r="O8" s="16">
        <v>2</v>
      </c>
      <c r="P8" s="17" t="s">
        <v>27</v>
      </c>
      <c r="Q8" s="18">
        <f t="shared" ref="Q8:Q20" si="3">VLOOKUP(P8,$U$8:$V$10,2,FALSE)</f>
        <v>1800</v>
      </c>
      <c r="R8" s="19">
        <v>95</v>
      </c>
      <c r="S8" s="20">
        <f t="shared" ref="S8:S20" si="4">VLOOKUP(R8,$U$14:$V$17,2,TRUE)</f>
        <v>0.15</v>
      </c>
      <c r="T8" s="7"/>
      <c r="U8" s="23" t="s">
        <v>28</v>
      </c>
      <c r="V8" s="24">
        <v>2500</v>
      </c>
    </row>
    <row r="9" spans="2:22" ht="15" customHeight="1">
      <c r="B9" s="12" t="s">
        <v>29</v>
      </c>
      <c r="C9" s="13" t="s">
        <v>26</v>
      </c>
      <c r="D9" s="14">
        <f t="shared" si="0"/>
        <v>750000</v>
      </c>
      <c r="E9" s="14">
        <f t="shared" si="1"/>
        <v>70000</v>
      </c>
      <c r="F9" s="15">
        <f t="shared" si="2"/>
        <v>820000</v>
      </c>
      <c r="H9" s="12" t="s">
        <v>30</v>
      </c>
      <c r="I9" s="21">
        <v>800000</v>
      </c>
      <c r="J9" s="22">
        <v>80000</v>
      </c>
      <c r="K9" s="11"/>
      <c r="L9" s="4"/>
      <c r="M9" s="4"/>
      <c r="N9" s="3"/>
      <c r="O9" s="16">
        <v>3</v>
      </c>
      <c r="P9" s="17" t="s">
        <v>21</v>
      </c>
      <c r="Q9" s="18">
        <f t="shared" si="3"/>
        <v>2500</v>
      </c>
      <c r="R9" s="19">
        <v>108</v>
      </c>
      <c r="S9" s="20">
        <f t="shared" si="4"/>
        <v>0.2</v>
      </c>
      <c r="T9" s="7"/>
      <c r="U9" s="23" t="s">
        <v>31</v>
      </c>
      <c r="V9" s="24">
        <v>3000</v>
      </c>
    </row>
    <row r="10" spans="2:22" ht="15" customHeight="1" thickBot="1">
      <c r="B10" s="12" t="s">
        <v>32</v>
      </c>
      <c r="C10" s="13" t="s">
        <v>33</v>
      </c>
      <c r="D10" s="14">
        <f t="shared" si="0"/>
        <v>750000</v>
      </c>
      <c r="E10" s="14">
        <f t="shared" si="1"/>
        <v>70000</v>
      </c>
      <c r="F10" s="15">
        <f t="shared" si="2"/>
        <v>820000</v>
      </c>
      <c r="H10" s="25" t="s">
        <v>17</v>
      </c>
      <c r="I10" s="26">
        <v>900000</v>
      </c>
      <c r="J10" s="27">
        <v>90000</v>
      </c>
      <c r="K10" s="11"/>
      <c r="L10" s="4"/>
      <c r="M10" s="4"/>
      <c r="N10" s="3"/>
      <c r="O10" s="16">
        <v>4</v>
      </c>
      <c r="P10" s="17" t="s">
        <v>34</v>
      </c>
      <c r="Q10" s="18">
        <f t="shared" si="3"/>
        <v>3000</v>
      </c>
      <c r="R10" s="19">
        <v>92</v>
      </c>
      <c r="S10" s="20">
        <f t="shared" si="4"/>
        <v>0.15</v>
      </c>
      <c r="T10" s="7"/>
      <c r="U10" s="28" t="s">
        <v>35</v>
      </c>
      <c r="V10" s="29">
        <v>1800</v>
      </c>
    </row>
    <row r="11" spans="2:22" ht="15" customHeight="1">
      <c r="B11" s="12" t="s">
        <v>36</v>
      </c>
      <c r="C11" s="13" t="s">
        <v>37</v>
      </c>
      <c r="D11" s="14">
        <f t="shared" si="0"/>
        <v>900000</v>
      </c>
      <c r="E11" s="14">
        <f t="shared" si="1"/>
        <v>90000</v>
      </c>
      <c r="F11" s="15">
        <f t="shared" si="2"/>
        <v>990000</v>
      </c>
      <c r="J11" s="4"/>
      <c r="K11" s="11"/>
      <c r="L11" s="4"/>
      <c r="M11" s="4"/>
      <c r="N11" s="3"/>
      <c r="O11" s="16">
        <v>5</v>
      </c>
      <c r="P11" s="17" t="s">
        <v>27</v>
      </c>
      <c r="Q11" s="18">
        <f t="shared" si="3"/>
        <v>1800</v>
      </c>
      <c r="R11" s="19">
        <v>80</v>
      </c>
      <c r="S11" s="20">
        <f t="shared" si="4"/>
        <v>0.15</v>
      </c>
      <c r="T11" s="7"/>
      <c r="U11" s="7"/>
      <c r="V11" s="7"/>
    </row>
    <row r="12" spans="2:22" ht="15" customHeight="1" thickBot="1">
      <c r="B12" s="25" t="s">
        <v>38</v>
      </c>
      <c r="C12" s="30" t="s">
        <v>33</v>
      </c>
      <c r="D12" s="14">
        <f t="shared" si="0"/>
        <v>750000</v>
      </c>
      <c r="E12" s="14">
        <f t="shared" si="1"/>
        <v>70000</v>
      </c>
      <c r="F12" s="15">
        <f t="shared" si="2"/>
        <v>820000</v>
      </c>
      <c r="J12" s="31"/>
      <c r="K12" s="3"/>
      <c r="L12" s="3"/>
      <c r="M12" s="3"/>
      <c r="N12" s="3"/>
      <c r="O12" s="16">
        <v>6</v>
      </c>
      <c r="P12" s="17" t="s">
        <v>28</v>
      </c>
      <c r="Q12" s="18">
        <f t="shared" si="3"/>
        <v>2500</v>
      </c>
      <c r="R12" s="19">
        <v>111</v>
      </c>
      <c r="S12" s="20">
        <f t="shared" si="4"/>
        <v>0.2</v>
      </c>
      <c r="T12" s="7"/>
      <c r="U12" s="99" t="s">
        <v>39</v>
      </c>
      <c r="V12" s="99"/>
    </row>
    <row r="13" spans="2:22" ht="15" customHeight="1">
      <c r="J13" s="3"/>
      <c r="K13" s="3"/>
      <c r="L13" s="3"/>
      <c r="M13" s="3"/>
      <c r="N13" s="3"/>
      <c r="O13" s="16">
        <v>7</v>
      </c>
      <c r="P13" s="17" t="s">
        <v>31</v>
      </c>
      <c r="Q13" s="18">
        <f t="shared" si="3"/>
        <v>3000</v>
      </c>
      <c r="R13" s="19">
        <v>36</v>
      </c>
      <c r="S13" s="20">
        <f t="shared" si="4"/>
        <v>0.05</v>
      </c>
      <c r="T13" s="7"/>
      <c r="U13" s="8" t="s">
        <v>13</v>
      </c>
      <c r="V13" s="10" t="s">
        <v>14</v>
      </c>
    </row>
    <row r="14" spans="2:22" ht="15" customHeight="1">
      <c r="B14" s="97" t="s">
        <v>243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3"/>
      <c r="O14" s="16">
        <v>8</v>
      </c>
      <c r="P14" s="17" t="s">
        <v>21</v>
      </c>
      <c r="Q14" s="18">
        <f t="shared" si="3"/>
        <v>2500</v>
      </c>
      <c r="R14" s="19">
        <v>20</v>
      </c>
      <c r="S14" s="20">
        <f t="shared" si="4"/>
        <v>0</v>
      </c>
      <c r="T14" s="7"/>
      <c r="U14" s="23">
        <v>0</v>
      </c>
      <c r="V14" s="32">
        <v>0</v>
      </c>
    </row>
    <row r="15" spans="2:22" ht="15" customHeight="1" thickBot="1">
      <c r="B15" s="2" t="s">
        <v>40</v>
      </c>
      <c r="J15" s="3"/>
      <c r="K15" s="3"/>
      <c r="L15" s="3"/>
      <c r="M15" s="3"/>
      <c r="N15" s="3"/>
      <c r="O15" s="16">
        <v>9</v>
      </c>
      <c r="P15" s="17" t="s">
        <v>41</v>
      </c>
      <c r="Q15" s="18">
        <f t="shared" si="3"/>
        <v>1800</v>
      </c>
      <c r="R15" s="19">
        <v>14</v>
      </c>
      <c r="S15" s="20">
        <f t="shared" si="4"/>
        <v>0</v>
      </c>
      <c r="T15" s="7"/>
      <c r="U15" s="23">
        <v>30</v>
      </c>
      <c r="V15" s="32">
        <v>0.05</v>
      </c>
    </row>
    <row r="16" spans="2:22" ht="15" customHeight="1" thickBot="1">
      <c r="B16" s="8" t="s">
        <v>42</v>
      </c>
      <c r="C16" s="9" t="s">
        <v>43</v>
      </c>
      <c r="D16" s="9" t="s">
        <v>44</v>
      </c>
      <c r="E16" s="9" t="s">
        <v>45</v>
      </c>
      <c r="F16" s="10" t="s">
        <v>46</v>
      </c>
      <c r="H16" s="98" t="s">
        <v>47</v>
      </c>
      <c r="I16" s="98"/>
      <c r="J16" s="98"/>
      <c r="K16" s="98"/>
      <c r="L16" s="98"/>
      <c r="M16" s="98"/>
      <c r="N16" s="3"/>
      <c r="O16" s="16">
        <v>10</v>
      </c>
      <c r="P16" s="17" t="s">
        <v>34</v>
      </c>
      <c r="Q16" s="18">
        <f t="shared" si="3"/>
        <v>3000</v>
      </c>
      <c r="R16" s="19">
        <v>80</v>
      </c>
      <c r="S16" s="20">
        <f t="shared" si="4"/>
        <v>0.15</v>
      </c>
      <c r="T16" s="7"/>
      <c r="U16" s="23">
        <v>50</v>
      </c>
      <c r="V16" s="32">
        <v>0.15</v>
      </c>
    </row>
    <row r="17" spans="2:23" ht="15" customHeight="1" thickBot="1">
      <c r="B17" s="33">
        <v>1</v>
      </c>
      <c r="C17" s="34" t="s">
        <v>48</v>
      </c>
      <c r="D17" s="34">
        <v>5</v>
      </c>
      <c r="E17" s="35" t="str">
        <f>HLOOKUP(D17,$I$17:$M$19,2,FALSE)</f>
        <v>회사원</v>
      </c>
      <c r="F17" s="36">
        <f>HLOOKUP(D17,$I$17:$M$19,3,FALSE)</f>
        <v>70</v>
      </c>
      <c r="H17" s="8" t="s">
        <v>49</v>
      </c>
      <c r="I17" s="37">
        <v>1</v>
      </c>
      <c r="J17" s="37">
        <v>2</v>
      </c>
      <c r="K17" s="37">
        <v>3</v>
      </c>
      <c r="L17" s="37">
        <v>4</v>
      </c>
      <c r="M17" s="38">
        <v>5</v>
      </c>
      <c r="N17" s="3"/>
      <c r="O17" s="16">
        <v>11</v>
      </c>
      <c r="P17" s="17" t="s">
        <v>35</v>
      </c>
      <c r="Q17" s="18">
        <f t="shared" si="3"/>
        <v>1800</v>
      </c>
      <c r="R17" s="19">
        <v>25</v>
      </c>
      <c r="S17" s="20">
        <f t="shared" si="4"/>
        <v>0</v>
      </c>
      <c r="T17"/>
      <c r="U17" s="28">
        <v>100</v>
      </c>
      <c r="V17" s="39">
        <v>0.2</v>
      </c>
    </row>
    <row r="18" spans="2:23" ht="15" customHeight="1">
      <c r="B18" s="33">
        <v>2</v>
      </c>
      <c r="C18" s="34" t="s">
        <v>50</v>
      </c>
      <c r="D18" s="34">
        <v>1</v>
      </c>
      <c r="E18" s="35" t="str">
        <f t="shared" ref="E18:E22" si="5">HLOOKUP(D18,$I$17:$M$19,2,FALSE)</f>
        <v>학생</v>
      </c>
      <c r="F18" s="36">
        <f t="shared" ref="F18:F22" si="6">HLOOKUP(D18,$I$17:$M$19,3,FALSE)</f>
        <v>100</v>
      </c>
      <c r="H18" s="40" t="s">
        <v>45</v>
      </c>
      <c r="I18" s="34" t="s">
        <v>51</v>
      </c>
      <c r="J18" s="34" t="s">
        <v>52</v>
      </c>
      <c r="K18" s="34" t="s">
        <v>53</v>
      </c>
      <c r="L18" s="34" t="s">
        <v>54</v>
      </c>
      <c r="M18" s="41" t="s">
        <v>55</v>
      </c>
      <c r="N18" s="3"/>
      <c r="O18" s="16">
        <v>12</v>
      </c>
      <c r="P18" s="17" t="s">
        <v>28</v>
      </c>
      <c r="Q18" s="18">
        <f t="shared" si="3"/>
        <v>2500</v>
      </c>
      <c r="R18" s="19">
        <v>78</v>
      </c>
      <c r="S18" s="20">
        <f t="shared" si="4"/>
        <v>0.15</v>
      </c>
      <c r="T18"/>
      <c r="U18"/>
      <c r="V18"/>
    </row>
    <row r="19" spans="2:23" ht="15" customHeight="1" thickBot="1">
      <c r="B19" s="33">
        <v>3</v>
      </c>
      <c r="C19" s="34" t="s">
        <v>56</v>
      </c>
      <c r="D19" s="34">
        <v>3</v>
      </c>
      <c r="E19" s="35" t="str">
        <f t="shared" si="5"/>
        <v>공무원</v>
      </c>
      <c r="F19" s="36">
        <f t="shared" si="6"/>
        <v>20</v>
      </c>
      <c r="H19" s="42" t="s">
        <v>46</v>
      </c>
      <c r="I19" s="43">
        <v>100</v>
      </c>
      <c r="J19" s="43">
        <v>50</v>
      </c>
      <c r="K19" s="43">
        <v>20</v>
      </c>
      <c r="L19" s="43">
        <v>50</v>
      </c>
      <c r="M19" s="44">
        <v>70</v>
      </c>
      <c r="N19" s="3"/>
      <c r="O19" s="16">
        <v>13</v>
      </c>
      <c r="P19" s="17" t="s">
        <v>57</v>
      </c>
      <c r="Q19" s="18">
        <f t="shared" si="3"/>
        <v>3000</v>
      </c>
      <c r="R19" s="19">
        <v>132</v>
      </c>
      <c r="S19" s="20">
        <f t="shared" si="4"/>
        <v>0.2</v>
      </c>
      <c r="T19"/>
      <c r="U19"/>
      <c r="V19"/>
    </row>
    <row r="20" spans="2:23" ht="15" customHeight="1" thickBot="1">
      <c r="B20" s="33">
        <v>4</v>
      </c>
      <c r="C20" s="34" t="s">
        <v>58</v>
      </c>
      <c r="D20" s="34">
        <v>2</v>
      </c>
      <c r="E20" s="35" t="str">
        <f t="shared" si="5"/>
        <v>군인</v>
      </c>
      <c r="F20" s="36">
        <f t="shared" si="6"/>
        <v>50</v>
      </c>
      <c r="J20" s="3"/>
      <c r="K20" s="3"/>
      <c r="L20" s="3"/>
      <c r="M20" s="3"/>
      <c r="N20" s="3"/>
      <c r="O20" s="45">
        <v>14</v>
      </c>
      <c r="P20" s="46" t="s">
        <v>59</v>
      </c>
      <c r="Q20" s="18">
        <f t="shared" si="3"/>
        <v>2500</v>
      </c>
      <c r="R20" s="47">
        <v>46</v>
      </c>
      <c r="S20" s="20">
        <f t="shared" si="4"/>
        <v>0.05</v>
      </c>
      <c r="T20"/>
      <c r="U20"/>
      <c r="V20"/>
    </row>
    <row r="21" spans="2:23" ht="15" customHeight="1">
      <c r="B21" s="33">
        <v>5</v>
      </c>
      <c r="C21" s="34" t="s">
        <v>60</v>
      </c>
      <c r="D21" s="34">
        <v>4</v>
      </c>
      <c r="E21" s="35" t="str">
        <f t="shared" si="5"/>
        <v>교사</v>
      </c>
      <c r="F21" s="36">
        <f t="shared" si="6"/>
        <v>50</v>
      </c>
      <c r="J21" s="3"/>
      <c r="K21" s="3"/>
      <c r="L21" s="3"/>
      <c r="M21" s="3"/>
      <c r="N21" s="3"/>
      <c r="O21" s="3"/>
    </row>
    <row r="22" spans="2:23" ht="15" customHeight="1" thickBot="1">
      <c r="B22" s="48">
        <v>6</v>
      </c>
      <c r="C22" s="43" t="s">
        <v>61</v>
      </c>
      <c r="D22" s="43">
        <v>5</v>
      </c>
      <c r="E22" s="35" t="str">
        <f t="shared" si="5"/>
        <v>회사원</v>
      </c>
      <c r="F22" s="36">
        <f t="shared" si="6"/>
        <v>70</v>
      </c>
      <c r="J22" s="3"/>
      <c r="K22" s="3"/>
      <c r="L22" s="3"/>
      <c r="M22" s="3"/>
      <c r="N22" s="3"/>
      <c r="O22" s="3"/>
    </row>
    <row r="23" spans="2:23" ht="15" customHeight="1">
      <c r="J23" s="4"/>
      <c r="K23" s="49"/>
      <c r="L23" s="49"/>
      <c r="M23" s="49"/>
      <c r="N23" s="4"/>
      <c r="O23" s="4"/>
    </row>
    <row r="24" spans="2:23" ht="15" customHeight="1">
      <c r="B24" s="97" t="s">
        <v>62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50"/>
      <c r="N24" s="4"/>
      <c r="O24" s="100" t="s">
        <v>63</v>
      </c>
      <c r="P24" s="100"/>
      <c r="Q24" s="100"/>
      <c r="R24" s="100"/>
      <c r="S24" s="100"/>
      <c r="T24" s="100"/>
      <c r="U24" s="100"/>
      <c r="V24" s="100"/>
      <c r="W24" s="100"/>
    </row>
    <row r="25" spans="2:23" ht="15" customHeight="1" thickBot="1">
      <c r="B25" s="2" t="s">
        <v>64</v>
      </c>
      <c r="J25" s="3"/>
      <c r="K25" s="3"/>
      <c r="L25" s="3"/>
      <c r="M25" s="3"/>
      <c r="N25" s="3"/>
      <c r="O25" s="7" t="s">
        <v>65</v>
      </c>
      <c r="P25" s="7"/>
      <c r="Q25" s="7"/>
      <c r="R25" s="7"/>
      <c r="S25" s="7"/>
      <c r="T25" s="7"/>
    </row>
    <row r="26" spans="2:23" ht="15" customHeight="1" thickBot="1">
      <c r="B26" s="8" t="s">
        <v>66</v>
      </c>
      <c r="C26" s="9" t="s">
        <v>67</v>
      </c>
      <c r="D26" s="9" t="s">
        <v>68</v>
      </c>
      <c r="E26" s="10" t="s">
        <v>69</v>
      </c>
      <c r="G26" s="98" t="s">
        <v>70</v>
      </c>
      <c r="H26" s="98"/>
      <c r="I26" s="98"/>
      <c r="J26" s="98"/>
      <c r="K26" s="98"/>
      <c r="L26" s="98"/>
      <c r="M26" s="3"/>
      <c r="N26" s="3"/>
      <c r="O26" s="8" t="s">
        <v>71</v>
      </c>
      <c r="P26" s="9" t="s">
        <v>72</v>
      </c>
      <c r="Q26" s="9" t="s">
        <v>73</v>
      </c>
      <c r="R26" s="9" t="s">
        <v>74</v>
      </c>
      <c r="S26" s="9" t="s">
        <v>75</v>
      </c>
      <c r="T26" s="10" t="s">
        <v>76</v>
      </c>
      <c r="V26" s="99" t="s">
        <v>77</v>
      </c>
      <c r="W26" s="99"/>
    </row>
    <row r="27" spans="2:23" ht="15" customHeight="1">
      <c r="B27" s="33" t="s">
        <v>78</v>
      </c>
      <c r="C27" s="51">
        <v>50000</v>
      </c>
      <c r="D27" s="35">
        <f>HLOOKUP(C27,$H$27:$L$28,2,TRUE)</f>
        <v>300</v>
      </c>
      <c r="E27" s="15">
        <f>C27-D27</f>
        <v>49700</v>
      </c>
      <c r="G27" s="8" t="s">
        <v>79</v>
      </c>
      <c r="H27" s="37">
        <v>0</v>
      </c>
      <c r="I27" s="52">
        <v>10000</v>
      </c>
      <c r="J27" s="52">
        <v>20000</v>
      </c>
      <c r="K27" s="52">
        <v>40000</v>
      </c>
      <c r="L27" s="53">
        <v>80000</v>
      </c>
      <c r="M27" s="3"/>
      <c r="N27" s="3"/>
      <c r="O27" s="23" t="s">
        <v>80</v>
      </c>
      <c r="P27" s="54">
        <v>64</v>
      </c>
      <c r="Q27" s="54">
        <v>77</v>
      </c>
      <c r="R27" s="54">
        <v>50</v>
      </c>
      <c r="S27" s="55">
        <f>AVERAGE(P27:R27)</f>
        <v>63.666666666666664</v>
      </c>
      <c r="T27" s="56" t="str">
        <f>VLOOKUP(S27,$V$28:$W$32,2,TRUE)</f>
        <v>양</v>
      </c>
      <c r="V27" s="8" t="s">
        <v>81</v>
      </c>
      <c r="W27" s="10" t="s">
        <v>82</v>
      </c>
    </row>
    <row r="28" spans="2:23" ht="15" customHeight="1" thickBot="1">
      <c r="B28" s="33" t="s">
        <v>83</v>
      </c>
      <c r="C28" s="51">
        <v>10000</v>
      </c>
      <c r="D28" s="35">
        <f t="shared" ref="D28:D32" si="7">HLOOKUP(C28,$H$27:$L$28,2,TRUE)</f>
        <v>100</v>
      </c>
      <c r="E28" s="15">
        <f t="shared" ref="E28:E32" si="8">C28-D28</f>
        <v>9900</v>
      </c>
      <c r="G28" s="42" t="s">
        <v>68</v>
      </c>
      <c r="H28" s="43"/>
      <c r="I28" s="57">
        <v>100</v>
      </c>
      <c r="J28" s="57">
        <v>200</v>
      </c>
      <c r="K28" s="57">
        <v>300</v>
      </c>
      <c r="L28" s="58">
        <v>500</v>
      </c>
      <c r="M28" s="4"/>
      <c r="N28" s="4"/>
      <c r="O28" s="23" t="s">
        <v>84</v>
      </c>
      <c r="P28" s="54">
        <v>62</v>
      </c>
      <c r="Q28" s="54">
        <v>82</v>
      </c>
      <c r="R28" s="54">
        <v>70</v>
      </c>
      <c r="S28" s="55">
        <f t="shared" ref="S28:S36" si="9">AVERAGE(P28:R28)</f>
        <v>71.333333333333329</v>
      </c>
      <c r="T28" s="56" t="str">
        <f t="shared" ref="T28:T36" si="10">VLOOKUP(S28,$V$28:$W$32,2,TRUE)</f>
        <v>미</v>
      </c>
      <c r="V28" s="23">
        <v>0</v>
      </c>
      <c r="W28" s="59" t="s">
        <v>85</v>
      </c>
    </row>
    <row r="29" spans="2:23" ht="15" customHeight="1">
      <c r="B29" s="33" t="s">
        <v>86</v>
      </c>
      <c r="C29" s="51">
        <v>5000</v>
      </c>
      <c r="D29" s="35">
        <f t="shared" si="7"/>
        <v>0</v>
      </c>
      <c r="E29" s="15">
        <f t="shared" si="8"/>
        <v>5000</v>
      </c>
      <c r="M29" s="4"/>
      <c r="N29" s="4"/>
      <c r="O29" s="23" t="s">
        <v>87</v>
      </c>
      <c r="P29" s="54">
        <v>84</v>
      </c>
      <c r="Q29" s="54">
        <v>92</v>
      </c>
      <c r="R29" s="54">
        <v>95</v>
      </c>
      <c r="S29" s="55">
        <f t="shared" si="9"/>
        <v>90.333333333333329</v>
      </c>
      <c r="T29" s="56" t="str">
        <f t="shared" si="10"/>
        <v>수</v>
      </c>
      <c r="V29" s="23">
        <v>60</v>
      </c>
      <c r="W29" s="59" t="s">
        <v>88</v>
      </c>
    </row>
    <row r="30" spans="2:23" ht="15" customHeight="1">
      <c r="B30" s="33" t="s">
        <v>89</v>
      </c>
      <c r="C30" s="51">
        <v>45000</v>
      </c>
      <c r="D30" s="35">
        <f t="shared" si="7"/>
        <v>300</v>
      </c>
      <c r="E30" s="15">
        <f t="shared" si="8"/>
        <v>44700</v>
      </c>
      <c r="J30" s="3"/>
      <c r="K30" s="3"/>
      <c r="L30" s="3"/>
      <c r="M30" s="3"/>
      <c r="N30" s="3"/>
      <c r="O30" s="23" t="s">
        <v>90</v>
      </c>
      <c r="P30" s="54">
        <v>99</v>
      </c>
      <c r="Q30" s="54">
        <v>80</v>
      </c>
      <c r="R30" s="54">
        <v>75</v>
      </c>
      <c r="S30" s="55">
        <f t="shared" si="9"/>
        <v>84.666666666666671</v>
      </c>
      <c r="T30" s="56" t="str">
        <f t="shared" si="10"/>
        <v>우</v>
      </c>
      <c r="V30" s="23">
        <v>70</v>
      </c>
      <c r="W30" s="59" t="s">
        <v>91</v>
      </c>
    </row>
    <row r="31" spans="2:23" ht="15" customHeight="1">
      <c r="B31" s="33" t="s">
        <v>92</v>
      </c>
      <c r="C31" s="51">
        <v>15000</v>
      </c>
      <c r="D31" s="35">
        <f t="shared" si="7"/>
        <v>100</v>
      </c>
      <c r="E31" s="15">
        <f t="shared" si="8"/>
        <v>14900</v>
      </c>
      <c r="O31" s="23" t="s">
        <v>93</v>
      </c>
      <c r="P31" s="54">
        <v>87</v>
      </c>
      <c r="Q31" s="54">
        <v>87</v>
      </c>
      <c r="R31" s="54">
        <v>54</v>
      </c>
      <c r="S31" s="55">
        <f t="shared" si="9"/>
        <v>76</v>
      </c>
      <c r="T31" s="56" t="str">
        <f t="shared" si="10"/>
        <v>미</v>
      </c>
      <c r="V31" s="23">
        <v>80</v>
      </c>
      <c r="W31" s="59" t="s">
        <v>94</v>
      </c>
    </row>
    <row r="32" spans="2:23" ht="15" customHeight="1" thickBot="1">
      <c r="B32" s="48" t="s">
        <v>95</v>
      </c>
      <c r="C32" s="60">
        <v>95000</v>
      </c>
      <c r="D32" s="35">
        <f t="shared" si="7"/>
        <v>500</v>
      </c>
      <c r="E32" s="15">
        <f t="shared" si="8"/>
        <v>94500</v>
      </c>
      <c r="O32" s="23" t="s">
        <v>96</v>
      </c>
      <c r="P32" s="54">
        <v>70</v>
      </c>
      <c r="Q32" s="54">
        <v>46</v>
      </c>
      <c r="R32" s="54">
        <v>65</v>
      </c>
      <c r="S32" s="55">
        <f t="shared" si="9"/>
        <v>60.333333333333336</v>
      </c>
      <c r="T32" s="56" t="str">
        <f t="shared" si="10"/>
        <v>양</v>
      </c>
      <c r="V32" s="28">
        <v>90</v>
      </c>
      <c r="W32" s="61" t="s">
        <v>97</v>
      </c>
    </row>
    <row r="33" spans="2:20" ht="15" customHeight="1">
      <c r="B33" s="62"/>
      <c r="O33" s="23" t="s">
        <v>98</v>
      </c>
      <c r="P33" s="54">
        <v>91</v>
      </c>
      <c r="Q33" s="54">
        <v>98</v>
      </c>
      <c r="R33" s="54">
        <v>85</v>
      </c>
      <c r="S33" s="55">
        <f t="shared" si="9"/>
        <v>91.333333333333329</v>
      </c>
      <c r="T33" s="56" t="str">
        <f t="shared" si="10"/>
        <v>수</v>
      </c>
    </row>
    <row r="34" spans="2:20" ht="15" customHeight="1">
      <c r="B34" s="97" t="s">
        <v>99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O34" s="23" t="s">
        <v>100</v>
      </c>
      <c r="P34" s="54">
        <v>70</v>
      </c>
      <c r="Q34" s="54">
        <v>90</v>
      </c>
      <c r="R34" s="54">
        <v>85</v>
      </c>
      <c r="S34" s="55">
        <f t="shared" si="9"/>
        <v>81.666666666666671</v>
      </c>
      <c r="T34" s="56" t="str">
        <f t="shared" si="10"/>
        <v>우</v>
      </c>
    </row>
    <row r="35" spans="2:20" ht="15" customHeight="1" thickBot="1">
      <c r="B35" s="2" t="s">
        <v>101</v>
      </c>
      <c r="O35" s="23" t="s">
        <v>102</v>
      </c>
      <c r="P35" s="54">
        <v>90</v>
      </c>
      <c r="Q35" s="54">
        <v>90</v>
      </c>
      <c r="R35" s="54">
        <v>88</v>
      </c>
      <c r="S35" s="55">
        <f t="shared" si="9"/>
        <v>89.333333333333329</v>
      </c>
      <c r="T35" s="56" t="str">
        <f t="shared" si="10"/>
        <v>우</v>
      </c>
    </row>
    <row r="36" spans="2:20" ht="15" customHeight="1" thickBot="1">
      <c r="B36" s="8" t="s">
        <v>103</v>
      </c>
      <c r="C36" s="9" t="s">
        <v>104</v>
      </c>
      <c r="D36" s="9" t="s">
        <v>105</v>
      </c>
      <c r="E36" s="9" t="s">
        <v>106</v>
      </c>
      <c r="F36" s="9" t="s">
        <v>107</v>
      </c>
      <c r="G36" s="10" t="s">
        <v>108</v>
      </c>
      <c r="I36" s="98" t="s">
        <v>109</v>
      </c>
      <c r="J36" s="98"/>
      <c r="K36" s="98"/>
      <c r="L36" s="98"/>
      <c r="M36" s="98"/>
      <c r="O36" s="28" t="s">
        <v>110</v>
      </c>
      <c r="P36" s="63">
        <v>49</v>
      </c>
      <c r="Q36" s="63">
        <v>51</v>
      </c>
      <c r="R36" s="63">
        <v>94</v>
      </c>
      <c r="S36" s="55">
        <f t="shared" si="9"/>
        <v>64.666666666666671</v>
      </c>
      <c r="T36" s="56" t="str">
        <f t="shared" si="10"/>
        <v>양</v>
      </c>
    </row>
    <row r="37" spans="2:20" ht="15" customHeight="1">
      <c r="B37" s="33" t="s">
        <v>111</v>
      </c>
      <c r="C37" s="34">
        <v>67</v>
      </c>
      <c r="D37" s="34">
        <v>47</v>
      </c>
      <c r="E37" s="34">
        <v>61</v>
      </c>
      <c r="F37" s="65">
        <f>AVERAGE(C37:E37)</f>
        <v>58.333333333333336</v>
      </c>
      <c r="G37" s="36" t="str">
        <f>HLOOKUP(F37,$J$37:$M$38,2,TRUE)</f>
        <v>D</v>
      </c>
      <c r="I37" s="8" t="s">
        <v>112</v>
      </c>
      <c r="J37" s="37">
        <v>0</v>
      </c>
      <c r="K37" s="37">
        <v>70</v>
      </c>
      <c r="L37" s="37">
        <v>80</v>
      </c>
      <c r="M37" s="38">
        <v>90</v>
      </c>
      <c r="O37" s="7"/>
      <c r="P37" s="7"/>
      <c r="Q37" s="7"/>
      <c r="R37" s="7"/>
      <c r="S37" s="7"/>
      <c r="T37" s="7"/>
    </row>
    <row r="38" spans="2:20" ht="15" customHeight="1" thickBot="1">
      <c r="B38" s="33" t="s">
        <v>113</v>
      </c>
      <c r="C38" s="34">
        <v>80</v>
      </c>
      <c r="D38" s="34">
        <v>90</v>
      </c>
      <c r="E38" s="34">
        <v>56</v>
      </c>
      <c r="F38" s="65">
        <f t="shared" ref="F38:F43" si="11">AVERAGE(C38:E38)</f>
        <v>75.333333333333329</v>
      </c>
      <c r="G38" s="36" t="str">
        <f t="shared" ref="G38:G43" si="12">HLOOKUP(F38,$J$37:$M$38,2,TRUE)</f>
        <v>C</v>
      </c>
      <c r="I38" s="42" t="s">
        <v>108</v>
      </c>
      <c r="J38" s="43" t="s">
        <v>114</v>
      </c>
      <c r="K38" s="43" t="s">
        <v>115</v>
      </c>
      <c r="L38" s="43" t="s">
        <v>116</v>
      </c>
      <c r="M38" s="44" t="s">
        <v>117</v>
      </c>
    </row>
    <row r="39" spans="2:20" ht="15" customHeight="1">
      <c r="B39" s="33" t="s">
        <v>118</v>
      </c>
      <c r="C39" s="34">
        <v>78</v>
      </c>
      <c r="D39" s="34">
        <v>90</v>
      </c>
      <c r="E39" s="34">
        <v>78</v>
      </c>
      <c r="F39" s="65">
        <f t="shared" si="11"/>
        <v>82</v>
      </c>
      <c r="G39" s="36" t="str">
        <f t="shared" si="12"/>
        <v>B</v>
      </c>
    </row>
    <row r="40" spans="2:20" ht="15" customHeight="1">
      <c r="B40" s="33" t="s">
        <v>119</v>
      </c>
      <c r="C40" s="34">
        <v>34</v>
      </c>
      <c r="D40" s="34">
        <v>56</v>
      </c>
      <c r="E40" s="34">
        <v>65</v>
      </c>
      <c r="F40" s="65">
        <f t="shared" si="11"/>
        <v>51.666666666666664</v>
      </c>
      <c r="G40" s="36" t="str">
        <f t="shared" si="12"/>
        <v>D</v>
      </c>
    </row>
    <row r="41" spans="2:20" ht="15" customHeight="1">
      <c r="B41" s="33" t="s">
        <v>120</v>
      </c>
      <c r="C41" s="34">
        <v>87</v>
      </c>
      <c r="D41" s="34">
        <v>90</v>
      </c>
      <c r="E41" s="34">
        <v>100</v>
      </c>
      <c r="F41" s="65">
        <f t="shared" si="11"/>
        <v>92.333333333333329</v>
      </c>
      <c r="G41" s="36" t="str">
        <f t="shared" si="12"/>
        <v>A</v>
      </c>
    </row>
    <row r="42" spans="2:20" ht="15" customHeight="1">
      <c r="B42" s="33" t="s">
        <v>121</v>
      </c>
      <c r="C42" s="34">
        <v>65</v>
      </c>
      <c r="D42" s="34">
        <v>54</v>
      </c>
      <c r="E42" s="34">
        <v>45</v>
      </c>
      <c r="F42" s="65">
        <f t="shared" si="11"/>
        <v>54.666666666666664</v>
      </c>
      <c r="G42" s="36" t="str">
        <f t="shared" si="12"/>
        <v>D</v>
      </c>
    </row>
    <row r="43" spans="2:20" ht="15" customHeight="1" thickBot="1">
      <c r="B43" s="48" t="s">
        <v>122</v>
      </c>
      <c r="C43" s="43">
        <v>80</v>
      </c>
      <c r="D43" s="43">
        <v>70</v>
      </c>
      <c r="E43" s="43">
        <v>60</v>
      </c>
      <c r="F43" s="65">
        <f t="shared" si="11"/>
        <v>70</v>
      </c>
      <c r="G43" s="36" t="str">
        <f t="shared" si="12"/>
        <v>C</v>
      </c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4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showGridLines="0" tabSelected="1" zoomScaleNormal="100" workbookViewId="0">
      <selection activeCell="I3" sqref="I3"/>
    </sheetView>
  </sheetViews>
  <sheetFormatPr defaultRowHeight="17.399999999999999"/>
  <cols>
    <col min="1" max="1" width="3" customWidth="1"/>
    <col min="2" max="5" width="13" customWidth="1"/>
    <col min="6" max="6" width="35.5" customWidth="1"/>
    <col min="7" max="7" width="12.59765625" customWidth="1"/>
    <col min="8" max="8" width="17" customWidth="1"/>
    <col min="9" max="9" width="13.8984375" bestFit="1" customWidth="1"/>
    <col min="13" max="13" width="10.5" bestFit="1" customWidth="1"/>
  </cols>
  <sheetData>
    <row r="1" spans="2:13">
      <c r="H1" t="s">
        <v>263</v>
      </c>
      <c r="I1" s="115">
        <f>DCOUNT(B4:F9,3,H1:H2)</f>
        <v>2</v>
      </c>
    </row>
    <row r="2" spans="2:13">
      <c r="B2" s="106" t="s">
        <v>245</v>
      </c>
      <c r="C2" s="107"/>
      <c r="D2" s="108" t="s">
        <v>123</v>
      </c>
      <c r="E2" s="109"/>
      <c r="F2" s="109"/>
      <c r="G2" s="66"/>
      <c r="H2" s="66" t="b">
        <f>MONTH(D5)=3</f>
        <v>1</v>
      </c>
      <c r="I2" s="115"/>
    </row>
    <row r="3" spans="2:13" ht="18" thickBot="1">
      <c r="B3" t="s">
        <v>124</v>
      </c>
    </row>
    <row r="4" spans="2:13">
      <c r="B4" s="8" t="s">
        <v>125</v>
      </c>
      <c r="C4" s="9" t="s">
        <v>18</v>
      </c>
      <c r="D4" s="9" t="s">
        <v>126</v>
      </c>
      <c r="E4" s="9" t="s">
        <v>19</v>
      </c>
      <c r="F4" s="10" t="s">
        <v>127</v>
      </c>
      <c r="H4" s="67" t="s">
        <v>128</v>
      </c>
      <c r="I4" s="68"/>
      <c r="J4" s="68"/>
      <c r="K4" s="68"/>
      <c r="L4" s="68"/>
      <c r="M4" s="68"/>
    </row>
    <row r="5" spans="2:13" ht="18" thickBot="1">
      <c r="B5" s="33" t="s">
        <v>129</v>
      </c>
      <c r="C5" s="34" t="s">
        <v>130</v>
      </c>
      <c r="D5" s="69">
        <v>36222</v>
      </c>
      <c r="E5" s="70">
        <v>8500</v>
      </c>
      <c r="F5" s="71">
        <v>5000</v>
      </c>
    </row>
    <row r="6" spans="2:13">
      <c r="B6" s="33" t="s">
        <v>131</v>
      </c>
      <c r="C6" s="34" t="s">
        <v>132</v>
      </c>
      <c r="D6" s="69">
        <v>36804</v>
      </c>
      <c r="E6" s="70">
        <v>10000</v>
      </c>
      <c r="F6" s="71">
        <v>600</v>
      </c>
      <c r="H6" s="110" t="s">
        <v>133</v>
      </c>
      <c r="I6" s="111"/>
      <c r="J6" s="72">
        <f>DSUM(H9:M40,5,L6:M7)</f>
        <v>53455</v>
      </c>
      <c r="K6" s="73"/>
      <c r="L6" s="8" t="s">
        <v>259</v>
      </c>
      <c r="M6" s="10" t="s">
        <v>261</v>
      </c>
    </row>
    <row r="7" spans="2:13" ht="18" thickBot="1">
      <c r="B7" s="33" t="s">
        <v>134</v>
      </c>
      <c r="C7" s="34" t="s">
        <v>135</v>
      </c>
      <c r="D7" s="69">
        <v>29313</v>
      </c>
      <c r="E7" s="70">
        <v>8000</v>
      </c>
      <c r="F7" s="71">
        <v>900</v>
      </c>
      <c r="H7" s="112" t="s">
        <v>136</v>
      </c>
      <c r="I7" s="113"/>
      <c r="J7" s="74">
        <f>DAVERAGE(H9:M40,5,L6:M7)</f>
        <v>6681.875</v>
      </c>
      <c r="K7" s="73"/>
      <c r="L7" s="75" t="s">
        <v>260</v>
      </c>
      <c r="M7" s="64" t="s">
        <v>262</v>
      </c>
    </row>
    <row r="8" spans="2:13" ht="18" thickBot="1">
      <c r="B8" s="33" t="s">
        <v>137</v>
      </c>
      <c r="C8" s="34" t="s">
        <v>138</v>
      </c>
      <c r="D8" s="69">
        <v>31080</v>
      </c>
      <c r="E8" s="70">
        <v>12000</v>
      </c>
      <c r="F8" s="71">
        <v>300</v>
      </c>
      <c r="H8" s="7" t="s">
        <v>40</v>
      </c>
      <c r="I8" s="7"/>
      <c r="J8" s="7"/>
      <c r="K8" s="7"/>
      <c r="L8" s="7"/>
      <c r="M8" s="7"/>
    </row>
    <row r="9" spans="2:13" ht="18" thickBot="1">
      <c r="B9" s="48" t="s">
        <v>139</v>
      </c>
      <c r="C9" s="43" t="s">
        <v>132</v>
      </c>
      <c r="D9" s="76">
        <v>34760</v>
      </c>
      <c r="E9" s="77">
        <v>75000</v>
      </c>
      <c r="F9" s="78">
        <v>200</v>
      </c>
      <c r="H9" s="8" t="s">
        <v>140</v>
      </c>
      <c r="I9" s="9" t="s">
        <v>141</v>
      </c>
      <c r="J9" s="9" t="s">
        <v>142</v>
      </c>
      <c r="K9" s="9" t="s">
        <v>143</v>
      </c>
      <c r="L9" s="9" t="s">
        <v>144</v>
      </c>
      <c r="M9" s="10" t="s">
        <v>145</v>
      </c>
    </row>
    <row r="10" spans="2:13">
      <c r="B10" s="2"/>
      <c r="C10" s="2"/>
      <c r="D10" s="2"/>
      <c r="E10" s="2"/>
      <c r="F10" s="2"/>
      <c r="H10" s="79" t="s">
        <v>146</v>
      </c>
      <c r="I10" s="80" t="s">
        <v>147</v>
      </c>
      <c r="J10" s="80" t="s">
        <v>80</v>
      </c>
      <c r="K10" s="80" t="s">
        <v>148</v>
      </c>
      <c r="L10" s="81">
        <v>2010</v>
      </c>
      <c r="M10" s="82">
        <v>5344000</v>
      </c>
    </row>
    <row r="11" spans="2:13">
      <c r="B11" s="114" t="s">
        <v>149</v>
      </c>
      <c r="C11" s="114"/>
      <c r="D11" s="114"/>
      <c r="E11" s="114"/>
      <c r="F11" s="114"/>
      <c r="G11" s="83"/>
      <c r="H11" s="79" t="s">
        <v>150</v>
      </c>
      <c r="I11" s="80" t="s">
        <v>151</v>
      </c>
      <c r="J11" s="80" t="s">
        <v>84</v>
      </c>
      <c r="K11" s="80" t="s">
        <v>152</v>
      </c>
      <c r="L11" s="81">
        <v>5116</v>
      </c>
      <c r="M11" s="82">
        <v>23276000</v>
      </c>
    </row>
    <row r="12" spans="2:13">
      <c r="B12" s="84"/>
      <c r="C12" s="85" t="s">
        <v>246</v>
      </c>
      <c r="D12" s="84"/>
      <c r="E12" s="84"/>
      <c r="F12" s="86">
        <f>DSUM(B4:F9,E4,C12:C13)</f>
        <v>85000</v>
      </c>
      <c r="H12" s="79" t="s">
        <v>153</v>
      </c>
      <c r="I12" s="80" t="s">
        <v>154</v>
      </c>
      <c r="J12" s="80" t="s">
        <v>87</v>
      </c>
      <c r="K12" s="80" t="s">
        <v>155</v>
      </c>
      <c r="L12" s="81">
        <v>6834</v>
      </c>
      <c r="M12" s="82">
        <v>55708000</v>
      </c>
    </row>
    <row r="13" spans="2:13">
      <c r="B13" s="84"/>
      <c r="C13" s="87" t="s">
        <v>248</v>
      </c>
      <c r="D13" s="84"/>
      <c r="E13" s="84"/>
      <c r="F13" s="84"/>
      <c r="H13" s="79" t="s">
        <v>156</v>
      </c>
      <c r="I13" s="80" t="s">
        <v>157</v>
      </c>
      <c r="J13" s="80" t="s">
        <v>90</v>
      </c>
      <c r="K13" s="80" t="s">
        <v>158</v>
      </c>
      <c r="L13" s="81">
        <v>6753</v>
      </c>
      <c r="M13" s="82">
        <v>47148000</v>
      </c>
    </row>
    <row r="14" spans="2:13">
      <c r="B14" s="84"/>
      <c r="C14" s="84"/>
      <c r="D14" s="84"/>
      <c r="E14" s="84"/>
      <c r="F14" s="84"/>
      <c r="H14" s="79" t="s">
        <v>159</v>
      </c>
      <c r="I14" s="80" t="s">
        <v>160</v>
      </c>
      <c r="J14" s="80" t="s">
        <v>93</v>
      </c>
      <c r="K14" s="80" t="s">
        <v>155</v>
      </c>
      <c r="L14" s="81">
        <v>2818</v>
      </c>
      <c r="M14" s="82">
        <v>34249000</v>
      </c>
    </row>
    <row r="15" spans="2:13">
      <c r="B15" s="104" t="s">
        <v>161</v>
      </c>
      <c r="C15" s="104"/>
      <c r="D15" s="104"/>
      <c r="E15" s="104"/>
      <c r="F15" s="104"/>
      <c r="G15" s="88"/>
      <c r="H15" s="79" t="s">
        <v>162</v>
      </c>
      <c r="I15" s="80" t="s">
        <v>163</v>
      </c>
      <c r="J15" s="80" t="s">
        <v>96</v>
      </c>
      <c r="K15" s="80" t="s">
        <v>155</v>
      </c>
      <c r="L15" s="81">
        <v>3153</v>
      </c>
      <c r="M15" s="82">
        <v>39500000</v>
      </c>
    </row>
    <row r="16" spans="2:13">
      <c r="B16" s="89"/>
      <c r="C16" s="85" t="s">
        <v>249</v>
      </c>
      <c r="D16" s="85" t="s">
        <v>246</v>
      </c>
      <c r="E16" s="89"/>
      <c r="F16" s="86">
        <f>DSUM(B4:F9,5,C16:D18)</f>
        <v>5800</v>
      </c>
      <c r="G16" s="89"/>
      <c r="H16" s="79" t="s">
        <v>164</v>
      </c>
      <c r="I16" s="80" t="s">
        <v>165</v>
      </c>
      <c r="J16" s="80" t="s">
        <v>98</v>
      </c>
      <c r="K16" s="80" t="s">
        <v>155</v>
      </c>
      <c r="L16" s="81">
        <v>3844</v>
      </c>
      <c r="M16" s="82">
        <v>48348000</v>
      </c>
    </row>
    <row r="17" spans="2:13">
      <c r="B17" s="89"/>
      <c r="C17" s="87" t="s">
        <v>250</v>
      </c>
      <c r="D17" s="87"/>
      <c r="E17" s="89" t="s">
        <v>251</v>
      </c>
      <c r="F17" s="89"/>
      <c r="G17" s="89"/>
      <c r="H17" s="79" t="s">
        <v>166</v>
      </c>
      <c r="I17" s="80" t="s">
        <v>167</v>
      </c>
      <c r="J17" s="80" t="s">
        <v>100</v>
      </c>
      <c r="K17" s="80" t="s">
        <v>155</v>
      </c>
      <c r="L17" s="81">
        <v>4573</v>
      </c>
      <c r="M17" s="82">
        <v>69436000</v>
      </c>
    </row>
    <row r="18" spans="2:13">
      <c r="B18" s="89"/>
      <c r="C18" s="87"/>
      <c r="D18" s="87" t="s">
        <v>248</v>
      </c>
      <c r="E18" s="89" t="s">
        <v>252</v>
      </c>
      <c r="F18" s="89"/>
      <c r="G18" s="89"/>
      <c r="H18" s="79" t="s">
        <v>168</v>
      </c>
      <c r="I18" s="80" t="s">
        <v>169</v>
      </c>
      <c r="J18" s="80" t="s">
        <v>102</v>
      </c>
      <c r="K18" s="80" t="s">
        <v>148</v>
      </c>
      <c r="L18" s="81">
        <v>5751</v>
      </c>
      <c r="M18" s="82">
        <v>54570000</v>
      </c>
    </row>
    <row r="19" spans="2:13">
      <c r="B19" s="89"/>
      <c r="C19" s="89"/>
      <c r="D19" s="89"/>
      <c r="E19" s="89"/>
      <c r="F19" s="89"/>
      <c r="G19" s="89"/>
      <c r="H19" s="79" t="s">
        <v>170</v>
      </c>
      <c r="I19" s="80" t="s">
        <v>171</v>
      </c>
      <c r="J19" s="80" t="s">
        <v>110</v>
      </c>
      <c r="K19" s="80" t="s">
        <v>172</v>
      </c>
      <c r="L19" s="81">
        <v>6646</v>
      </c>
      <c r="M19" s="82">
        <v>44453000</v>
      </c>
    </row>
    <row r="20" spans="2:13">
      <c r="B20" s="104" t="s">
        <v>173</v>
      </c>
      <c r="C20" s="104"/>
      <c r="D20" s="104"/>
      <c r="E20" s="104"/>
      <c r="F20" s="104"/>
      <c r="G20" s="88"/>
      <c r="H20" s="79" t="s">
        <v>174</v>
      </c>
      <c r="I20" s="80" t="s">
        <v>175</v>
      </c>
      <c r="J20" s="80" t="s">
        <v>176</v>
      </c>
      <c r="K20" s="80" t="s">
        <v>148</v>
      </c>
      <c r="L20" s="81">
        <v>7582</v>
      </c>
      <c r="M20" s="82">
        <v>65256000</v>
      </c>
    </row>
    <row r="21" spans="2:13">
      <c r="B21" s="89"/>
      <c r="C21" s="85" t="s">
        <v>246</v>
      </c>
      <c r="D21" s="89"/>
      <c r="E21" s="89"/>
      <c r="F21" s="86">
        <f>DAVERAGE(B4:F9,4,C21:C22)</f>
        <v>42500</v>
      </c>
      <c r="G21" s="89"/>
      <c r="H21" s="79" t="s">
        <v>177</v>
      </c>
      <c r="I21" s="80" t="s">
        <v>178</v>
      </c>
      <c r="J21" s="80" t="s">
        <v>179</v>
      </c>
      <c r="K21" s="80" t="s">
        <v>155</v>
      </c>
      <c r="L21" s="81">
        <v>5313</v>
      </c>
      <c r="M21" s="82">
        <v>5411000</v>
      </c>
    </row>
    <row r="22" spans="2:13">
      <c r="B22" s="89"/>
      <c r="C22" s="87" t="s">
        <v>248</v>
      </c>
      <c r="D22" s="89"/>
      <c r="E22" s="89"/>
      <c r="F22" s="89"/>
      <c r="G22" s="89"/>
      <c r="H22" s="79" t="s">
        <v>180</v>
      </c>
      <c r="I22" s="80" t="s">
        <v>181</v>
      </c>
      <c r="J22" s="80" t="s">
        <v>182</v>
      </c>
      <c r="K22" s="80" t="s">
        <v>155</v>
      </c>
      <c r="L22" s="81">
        <v>6822</v>
      </c>
      <c r="M22" s="82">
        <v>41232000</v>
      </c>
    </row>
    <row r="23" spans="2:13">
      <c r="B23" s="89"/>
      <c r="C23" s="89"/>
      <c r="D23" s="89"/>
      <c r="E23" s="89"/>
      <c r="F23" s="89"/>
      <c r="G23" s="89"/>
      <c r="H23" s="79" t="s">
        <v>183</v>
      </c>
      <c r="I23" s="80" t="s">
        <v>184</v>
      </c>
      <c r="J23" s="80" t="s">
        <v>185</v>
      </c>
      <c r="K23" s="80" t="s">
        <v>155</v>
      </c>
      <c r="L23" s="81">
        <v>3689</v>
      </c>
      <c r="M23" s="82">
        <v>36240000</v>
      </c>
    </row>
    <row r="24" spans="2:13" ht="16.5" customHeight="1">
      <c r="B24" s="105" t="s">
        <v>186</v>
      </c>
      <c r="C24" s="105"/>
      <c r="D24" s="105"/>
      <c r="E24" s="105"/>
      <c r="F24" s="105"/>
      <c r="G24" s="90"/>
      <c r="H24" s="79" t="s">
        <v>187</v>
      </c>
      <c r="I24" s="80" t="s">
        <v>188</v>
      </c>
      <c r="J24" s="80" t="s">
        <v>189</v>
      </c>
      <c r="K24" s="80" t="s">
        <v>155</v>
      </c>
      <c r="L24" s="81">
        <v>4693</v>
      </c>
      <c r="M24" s="82">
        <v>78625000</v>
      </c>
    </row>
    <row r="25" spans="2:13" ht="16.5" customHeight="1">
      <c r="B25" s="91"/>
      <c r="C25" s="85" t="s">
        <v>246</v>
      </c>
      <c r="D25" s="85" t="s">
        <v>253</v>
      </c>
      <c r="E25" s="91"/>
      <c r="F25" s="86">
        <f>DAVERAGE(B4:F9,5,C25:D26)</f>
        <v>600</v>
      </c>
      <c r="G25" s="91"/>
      <c r="H25" s="79" t="s">
        <v>190</v>
      </c>
      <c r="I25" s="80" t="s">
        <v>191</v>
      </c>
      <c r="J25" s="80" t="s">
        <v>192</v>
      </c>
      <c r="K25" s="80" t="s">
        <v>172</v>
      </c>
      <c r="L25" s="81">
        <v>6328</v>
      </c>
      <c r="M25" s="82">
        <v>26590000</v>
      </c>
    </row>
    <row r="26" spans="2:13" ht="16.5" customHeight="1">
      <c r="B26" s="91"/>
      <c r="C26" s="87" t="s">
        <v>247</v>
      </c>
      <c r="D26" s="87" t="s">
        <v>254</v>
      </c>
      <c r="E26" s="91"/>
      <c r="F26" s="91"/>
      <c r="G26" s="91"/>
      <c r="H26" s="79" t="s">
        <v>193</v>
      </c>
      <c r="I26" s="80" t="s">
        <v>194</v>
      </c>
      <c r="J26" s="80" t="s">
        <v>195</v>
      </c>
      <c r="K26" s="80" t="s">
        <v>155</v>
      </c>
      <c r="L26" s="81">
        <v>2057</v>
      </c>
      <c r="M26" s="82">
        <v>18011000</v>
      </c>
    </row>
    <row r="27" spans="2:13" ht="16.5" customHeight="1">
      <c r="B27" s="91"/>
      <c r="C27" s="91"/>
      <c r="D27" s="91"/>
      <c r="E27" s="91"/>
      <c r="F27" s="91"/>
      <c r="G27" s="91"/>
      <c r="H27" s="79" t="s">
        <v>196</v>
      </c>
      <c r="I27" s="80" t="s">
        <v>197</v>
      </c>
      <c r="J27" s="80" t="s">
        <v>198</v>
      </c>
      <c r="K27" s="80" t="s">
        <v>155</v>
      </c>
      <c r="L27" s="81">
        <v>7138</v>
      </c>
      <c r="M27" s="82">
        <v>11498000</v>
      </c>
    </row>
    <row r="28" spans="2:13">
      <c r="B28" s="104" t="s">
        <v>199</v>
      </c>
      <c r="C28" s="104"/>
      <c r="D28" s="104"/>
      <c r="E28" s="104"/>
      <c r="F28" s="104"/>
      <c r="G28" s="88"/>
      <c r="H28" s="79" t="s">
        <v>200</v>
      </c>
      <c r="I28" s="80" t="s">
        <v>201</v>
      </c>
      <c r="J28" s="80" t="s">
        <v>202</v>
      </c>
      <c r="K28" s="80" t="s">
        <v>203</v>
      </c>
      <c r="L28" s="81">
        <v>3269</v>
      </c>
      <c r="M28" s="82">
        <v>54240000</v>
      </c>
    </row>
    <row r="29" spans="2:13">
      <c r="B29" s="89"/>
      <c r="C29" s="85" t="s">
        <v>246</v>
      </c>
      <c r="D29" s="89"/>
      <c r="E29" s="89"/>
      <c r="F29" s="86">
        <f>DCOUNTA(B4:F9,2,C29:C30)</f>
        <v>2</v>
      </c>
      <c r="G29" s="89"/>
      <c r="H29" s="79" t="s">
        <v>204</v>
      </c>
      <c r="I29" s="80" t="s">
        <v>205</v>
      </c>
      <c r="J29" s="80" t="s">
        <v>206</v>
      </c>
      <c r="K29" s="80" t="s">
        <v>148</v>
      </c>
      <c r="L29" s="81">
        <v>6224</v>
      </c>
      <c r="M29" s="82">
        <v>71259000</v>
      </c>
    </row>
    <row r="30" spans="2:13">
      <c r="B30" s="89"/>
      <c r="C30" s="87" t="s">
        <v>248</v>
      </c>
      <c r="D30" s="89"/>
      <c r="E30" s="89"/>
      <c r="F30" s="89"/>
      <c r="G30" s="89"/>
      <c r="H30" s="79" t="s">
        <v>207</v>
      </c>
      <c r="I30" s="80" t="s">
        <v>208</v>
      </c>
      <c r="J30" s="80" t="s">
        <v>209</v>
      </c>
      <c r="K30" s="80" t="s">
        <v>155</v>
      </c>
      <c r="L30" s="81">
        <v>4290</v>
      </c>
      <c r="M30" s="82">
        <v>64744000</v>
      </c>
    </row>
    <row r="31" spans="2:13">
      <c r="B31" s="89"/>
      <c r="C31" s="89"/>
      <c r="D31" s="89"/>
      <c r="E31" s="89"/>
      <c r="F31" s="89"/>
      <c r="G31" s="89"/>
      <c r="H31" s="79" t="s">
        <v>210</v>
      </c>
      <c r="I31" s="80" t="s">
        <v>211</v>
      </c>
      <c r="J31" s="80" t="s">
        <v>212</v>
      </c>
      <c r="K31" s="80" t="s">
        <v>148</v>
      </c>
      <c r="L31" s="81">
        <v>6503</v>
      </c>
      <c r="M31" s="82">
        <v>63932000</v>
      </c>
    </row>
    <row r="32" spans="2:13">
      <c r="B32" s="104" t="s">
        <v>213</v>
      </c>
      <c r="C32" s="104"/>
      <c r="D32" s="104"/>
      <c r="E32" s="104"/>
      <c r="F32" s="104"/>
      <c r="G32" s="88"/>
      <c r="H32" s="79" t="s">
        <v>214</v>
      </c>
      <c r="I32" s="80" t="s">
        <v>215</v>
      </c>
      <c r="J32" s="80" t="s">
        <v>216</v>
      </c>
      <c r="K32" s="80" t="s">
        <v>158</v>
      </c>
      <c r="L32" s="81">
        <v>6623</v>
      </c>
      <c r="M32" s="82">
        <v>11499000</v>
      </c>
    </row>
    <row r="33" spans="2:13">
      <c r="B33" s="89"/>
      <c r="C33" s="85" t="s">
        <v>255</v>
      </c>
      <c r="D33" s="85" t="s">
        <v>249</v>
      </c>
      <c r="E33" s="89"/>
      <c r="F33" s="86">
        <f>DCOUNTA(B4:F9,4,C33:D35)</f>
        <v>4</v>
      </c>
      <c r="G33" s="89"/>
      <c r="H33" s="79" t="s">
        <v>217</v>
      </c>
      <c r="I33" s="80" t="s">
        <v>218</v>
      </c>
      <c r="J33" s="80" t="s">
        <v>219</v>
      </c>
      <c r="K33" s="80" t="s">
        <v>155</v>
      </c>
      <c r="L33" s="81">
        <v>6706</v>
      </c>
      <c r="M33" s="82">
        <v>77767000</v>
      </c>
    </row>
    <row r="34" spans="2:13">
      <c r="B34" s="89"/>
      <c r="C34" s="87" t="s">
        <v>256</v>
      </c>
      <c r="D34" s="87"/>
      <c r="E34" s="89"/>
      <c r="F34" s="89"/>
      <c r="G34" s="89"/>
      <c r="H34" s="79" t="s">
        <v>220</v>
      </c>
      <c r="I34" s="80" t="s">
        <v>221</v>
      </c>
      <c r="J34" s="80" t="s">
        <v>222</v>
      </c>
      <c r="K34" s="80" t="s">
        <v>148</v>
      </c>
      <c r="L34" s="81">
        <v>7169</v>
      </c>
      <c r="M34" s="82">
        <v>31642000</v>
      </c>
    </row>
    <row r="35" spans="2:13">
      <c r="B35" s="89"/>
      <c r="C35" s="87"/>
      <c r="D35" s="87" t="s">
        <v>257</v>
      </c>
      <c r="E35" s="89"/>
      <c r="F35" s="89"/>
      <c r="G35" s="89"/>
      <c r="H35" s="79" t="s">
        <v>223</v>
      </c>
      <c r="I35" s="80" t="s">
        <v>224</v>
      </c>
      <c r="J35" s="80" t="s">
        <v>225</v>
      </c>
      <c r="K35" s="80" t="s">
        <v>155</v>
      </c>
      <c r="L35" s="81">
        <v>7905</v>
      </c>
      <c r="M35" s="82">
        <v>14912000</v>
      </c>
    </row>
    <row r="36" spans="2:13">
      <c r="B36" s="89"/>
      <c r="C36" s="84"/>
      <c r="D36" s="84"/>
      <c r="E36" s="89"/>
      <c r="F36" s="89"/>
      <c r="G36" s="89"/>
      <c r="H36" s="79" t="s">
        <v>226</v>
      </c>
      <c r="I36" s="80" t="s">
        <v>227</v>
      </c>
      <c r="J36" s="80" t="s">
        <v>228</v>
      </c>
      <c r="K36" s="80" t="s">
        <v>155</v>
      </c>
      <c r="L36" s="81">
        <v>6822</v>
      </c>
      <c r="M36" s="82">
        <v>74354000</v>
      </c>
    </row>
    <row r="37" spans="2:13">
      <c r="B37" s="104" t="s">
        <v>229</v>
      </c>
      <c r="C37" s="104"/>
      <c r="D37" s="104"/>
      <c r="E37" s="104"/>
      <c r="F37" s="104"/>
      <c r="G37" s="88"/>
      <c r="H37" s="79" t="s">
        <v>230</v>
      </c>
      <c r="I37" s="80" t="s">
        <v>231</v>
      </c>
      <c r="J37" s="80" t="s">
        <v>232</v>
      </c>
      <c r="K37" s="80" t="s">
        <v>148</v>
      </c>
      <c r="L37" s="81">
        <v>2088</v>
      </c>
      <c r="M37" s="82">
        <v>46434000</v>
      </c>
    </row>
    <row r="38" spans="2:13">
      <c r="B38" s="89"/>
      <c r="C38" s="85" t="s">
        <v>253</v>
      </c>
      <c r="D38" s="89"/>
      <c r="E38" s="89"/>
      <c r="F38" s="86">
        <f>DMAX(B4:F9,4,C38:C39)</f>
        <v>75000</v>
      </c>
      <c r="G38" s="89"/>
      <c r="H38" s="79" t="s">
        <v>233</v>
      </c>
      <c r="I38" s="80" t="s">
        <v>234</v>
      </c>
      <c r="J38" s="80" t="s">
        <v>90</v>
      </c>
      <c r="K38" s="80" t="s">
        <v>148</v>
      </c>
      <c r="L38" s="81">
        <v>6190</v>
      </c>
      <c r="M38" s="82">
        <v>60234000</v>
      </c>
    </row>
    <row r="39" spans="2:13">
      <c r="B39" s="89"/>
      <c r="C39" s="87" t="s">
        <v>258</v>
      </c>
      <c r="D39" s="89"/>
      <c r="E39" s="89"/>
      <c r="F39" s="89"/>
      <c r="G39" s="89"/>
      <c r="H39" s="79" t="s">
        <v>235</v>
      </c>
      <c r="I39" s="80" t="s">
        <v>236</v>
      </c>
      <c r="J39" s="80" t="s">
        <v>237</v>
      </c>
      <c r="K39" s="80" t="s">
        <v>155</v>
      </c>
      <c r="L39" s="81">
        <v>5915</v>
      </c>
      <c r="M39" s="82">
        <v>38408000</v>
      </c>
    </row>
    <row r="40" spans="2:13" ht="18" thickBot="1">
      <c r="B40" s="89"/>
      <c r="C40" s="89"/>
      <c r="D40" s="89"/>
      <c r="E40" s="89"/>
      <c r="F40" s="89"/>
      <c r="G40" s="89"/>
      <c r="H40" s="92" t="s">
        <v>238</v>
      </c>
      <c r="I40" s="93" t="s">
        <v>239</v>
      </c>
      <c r="J40" s="93" t="s">
        <v>240</v>
      </c>
      <c r="K40" s="93" t="s">
        <v>148</v>
      </c>
      <c r="L40" s="94">
        <v>5297</v>
      </c>
      <c r="M40" s="95">
        <v>31554000</v>
      </c>
    </row>
    <row r="41" spans="2:13">
      <c r="B41" s="104" t="s">
        <v>241</v>
      </c>
      <c r="C41" s="104"/>
      <c r="D41" s="104"/>
      <c r="E41" s="104"/>
      <c r="F41" s="104"/>
      <c r="G41" s="88"/>
    </row>
    <row r="42" spans="2:13">
      <c r="C42" s="85" t="s">
        <v>253</v>
      </c>
      <c r="F42" s="96">
        <f>DMIN(B4:F9,5,C38:C39)</f>
        <v>200</v>
      </c>
    </row>
    <row r="43" spans="2:13">
      <c r="C43" s="87" t="s">
        <v>258</v>
      </c>
    </row>
  </sheetData>
  <mergeCells count="13">
    <mergeCell ref="B41:F41"/>
    <mergeCell ref="B2:C2"/>
    <mergeCell ref="D2:F2"/>
    <mergeCell ref="H6:I6"/>
    <mergeCell ref="H7:I7"/>
    <mergeCell ref="B11:F11"/>
    <mergeCell ref="B15:F15"/>
    <mergeCell ref="I1:I2"/>
    <mergeCell ref="B20:F20"/>
    <mergeCell ref="B24:F24"/>
    <mergeCell ref="B28:F28"/>
    <mergeCell ref="B32:F32"/>
    <mergeCell ref="B37:F3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참조함수</vt:lpstr>
      <vt:lpstr>데이터베이스함수</vt:lpstr>
    </vt:vector>
  </TitlesOfParts>
  <Company>KEAD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AYoonJung</cp:lastModifiedBy>
  <dcterms:created xsi:type="dcterms:W3CDTF">2022-06-14T03:48:21Z</dcterms:created>
  <dcterms:modified xsi:type="dcterms:W3CDTF">2022-06-14T07:49:02Z</dcterms:modified>
</cp:coreProperties>
</file>