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tthewpedroza/Library/Mobile Documents/com~apple~CloudDocs/Downloads/"/>
    </mc:Choice>
  </mc:AlternateContent>
  <xr:revisionPtr revIDLastSave="0" documentId="8_{19FBDFF2-6850-5C4B-BCA2-1584D705D1B4}" xr6:coauthVersionLast="47" xr6:coauthVersionMax="47" xr10:uidLastSave="{00000000-0000-0000-0000-000000000000}"/>
  <bookViews>
    <workbookView xWindow="4820" yWindow="1000" windowWidth="18100" windowHeight="17500" activeTab="2" xr2:uid="{00000000-000D-0000-FFFF-FFFF00000000}"/>
  </bookViews>
  <sheets>
    <sheet name="Percent Funded PT" sheetId="3" r:id="rId1"/>
    <sheet name="Country PT" sheetId="5" r:id="rId2"/>
    <sheet name="Sheet5" sheetId="10" r:id="rId3"/>
    <sheet name="Sheet1" sheetId="11" r:id="rId4"/>
    <sheet name="Crowdfunding" sheetId="1" r:id="rId5"/>
    <sheet name="Sheet2" sheetId="12" r:id="rId6"/>
  </sheets>
  <definedNames>
    <definedName name="_xlnm._FilterDatabase" localSheetId="4" hidden="1">Crowdfunding!$A$1:$U$1001</definedName>
  </definedNames>
  <calcPr calcId="191029"/>
  <pivotCaches>
    <pivotCache cacheId="15" r:id="rId7"/>
    <pivotCache cacheId="2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3" i="12" l="1"/>
  <c r="E372" i="12"/>
  <c r="E371" i="12"/>
  <c r="E370" i="12"/>
  <c r="E369" i="12"/>
  <c r="E368" i="12"/>
  <c r="B573" i="12"/>
  <c r="B572" i="12"/>
  <c r="B571" i="12"/>
  <c r="B570" i="12"/>
  <c r="B569" i="12"/>
  <c r="B568" i="12"/>
  <c r="D5" i="10"/>
  <c r="D13" i="10"/>
  <c r="D12" i="10"/>
  <c r="D11" i="10"/>
  <c r="D10" i="10"/>
  <c r="D9" i="10"/>
  <c r="D8" i="10"/>
  <c r="D7" i="10"/>
  <c r="D6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2" i="1"/>
  <c r="T8" i="1"/>
  <c r="T9" i="1"/>
  <c r="T7" i="1"/>
  <c r="S10" i="1"/>
  <c r="S2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8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3" i="1"/>
  <c r="S4" i="1"/>
  <c r="S5" i="1"/>
  <c r="S6" i="1"/>
  <c r="S7" i="1"/>
  <c r="T5" i="1"/>
  <c r="T6" i="1"/>
  <c r="T3" i="1"/>
  <c r="T4" i="1"/>
  <c r="T2" i="1"/>
  <c r="I1001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" i="1"/>
</calcChain>
</file>

<file path=xl/sharedStrings.xml><?xml version="1.0" encoding="utf-8"?>
<sst xmlns="http://schemas.openxmlformats.org/spreadsheetml/2006/main" count="7067" uniqueCount="2119">
  <si>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</si>
  <si>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</si>
  <si>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</si>
  <si>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</si>
  <si>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</si>
  <si>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</si>
  <si>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</si>
  <si>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</si>
  <si>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</si>
  <si>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</si>
  <si>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</si>
  <si>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</si>
  <si>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</si>
  <si>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</si>
  <si>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</si>
  <si>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</si>
  <si>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</si>
  <si>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</si>
  <si>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</si>
  <si>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</si>
  <si>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</si>
  <si>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</si>
  <si>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</si>
  <si>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</si>
  <si>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</si>
  <si>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</si>
  <si>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</si>
  <si>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</si>
  <si>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</si>
  <si>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</si>
  <si>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</si>
  <si>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</si>
  <si>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</si>
  <si>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</si>
  <si>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</si>
  <si>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</si>
  <si>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</si>
  <si>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</si>
  <si>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</si>
  <si>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</si>
  <si>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</si>
  <si>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</si>
  <si>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</si>
  <si>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</si>
  <si>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</si>
  <si>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</si>
  <si>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</si>
  <si>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</si>
  <si>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</si>
  <si>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</si>
  <si>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</si>
  <si>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</si>
  <si>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</si>
  <si>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</si>
  <si>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</si>
  <si>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</si>
  <si>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</si>
  <si>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</si>
  <si>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</si>
  <si>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</si>
  <si>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</si>
  <si>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</si>
  <si>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</si>
  <si>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</si>
  <si>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</si>
  <si>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</si>
  <si>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</si>
  <si>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</si>
  <si>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</si>
  <si>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</si>
  <si>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</si>
  <si>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</si>
  <si>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</si>
  <si>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</si>
  <si>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</si>
  <si>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</si>
  <si>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</si>
  <si>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</si>
  <si>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</si>
  <si>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</si>
  <si>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</si>
  <si>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</si>
  <si>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</si>
  <si>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</si>
  <si>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</si>
  <si>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</si>
  <si>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</si>
  <si>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</si>
  <si>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</si>
  <si>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</si>
  <si>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</si>
  <si>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</si>
  <si>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</si>
  <si>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</si>
  <si>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</si>
  <si>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</si>
  <si>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</si>
  <si>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</si>
  <si>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</si>
  <si>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</si>
  <si>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</si>
  <si>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</si>
  <si>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</si>
  <si>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</si>
  <si>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</si>
  <si>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</si>
  <si>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</si>
  <si>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</si>
  <si>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</si>
  <si>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</si>
  <si>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</si>
  <si>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</si>
  <si>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</si>
  <si>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</si>
  <si>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</si>
  <si>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</si>
  <si>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</si>
  <si>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</si>
  <si>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</si>
  <si>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</si>
  <si>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</si>
  <si>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</si>
  <si>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</si>
  <si>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</si>
  <si>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</si>
  <si>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</si>
  <si>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</si>
  <si>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</si>
  <si>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</si>
  <si>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</si>
  <si>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</si>
  <si>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</si>
  <si>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</si>
  <si>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</si>
  <si>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</si>
  <si>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</si>
  <si>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</si>
  <si>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</si>
  <si>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</si>
  <si>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</si>
  <si>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</si>
  <si>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</si>
  <si>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</si>
  <si>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</si>
  <si>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</si>
  <si>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</si>
  <si>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</si>
  <si>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</si>
  <si>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</si>
  <si>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</si>
  <si>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</si>
  <si>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</si>
  <si>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</si>
  <si>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</si>
  <si>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</si>
  <si>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</si>
  <si>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</si>
  <si>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</si>
  <si>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</si>
  <si>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</si>
  <si>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</si>
  <si>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</si>
  <si>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</si>
  <si>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</si>
  <si>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</si>
  <si>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</si>
  <si>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</si>
  <si>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</si>
  <si>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</si>
  <si>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</si>
  <si>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</si>
  <si>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</si>
  <si>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</si>
  <si>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</si>
  <si>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</si>
  <si>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</si>
  <si>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</si>
  <si>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</si>
  <si>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</si>
  <si>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</si>
  <si>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</si>
  <si>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</si>
  <si>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</si>
  <si>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</si>
  <si>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</si>
  <si>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</si>
  <si>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</si>
  <si>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</si>
  <si>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</si>
  <si>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</si>
  <si>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</si>
  <si>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</si>
  <si>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</si>
  <si>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</si>
  <si>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</si>
  <si>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</si>
  <si>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</si>
  <si>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</si>
  <si>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</si>
  <si>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</si>
  <si>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</si>
  <si>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</si>
  <si>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</si>
  <si>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</si>
  <si>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</si>
  <si>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</si>
  <si>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</si>
  <si>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</si>
  <si>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</si>
  <si>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</si>
  <si>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</si>
  <si>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</si>
  <si>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</si>
  <si>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</si>
  <si>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</si>
  <si>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</si>
  <si>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</si>
  <si>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</si>
  <si>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</si>
  <si>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</si>
  <si>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</si>
  <si>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</si>
  <si>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</si>
  <si>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</si>
  <si>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</si>
  <si>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</si>
  <si>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</si>
  <si>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</si>
  <si>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</si>
  <si>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</si>
  <si>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</si>
  <si>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</si>
  <si>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</si>
  <si>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</si>
  <si>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</si>
  <si>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</si>
  <si>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</si>
  <si>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</si>
  <si>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</si>
  <si>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</si>
  <si>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</si>
  <si>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</si>
  <si>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</si>
  <si>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</si>
  <si>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</si>
  <si>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</si>
  <si>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</si>
  <si>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</si>
  <si>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</si>
  <si>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</si>
  <si>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</si>
  <si>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</si>
  <si>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</si>
  <si>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</si>
  <si>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</si>
  <si>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</si>
  <si>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</si>
  <si>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</si>
  <si>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</si>
  <si>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</si>
  <si>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</si>
  <si>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</si>
  <si>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</si>
  <si>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</si>
  <si>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</si>
  <si>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</si>
  <si>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</si>
  <si>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</si>
  <si>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</si>
  <si>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</si>
  <si>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</si>
  <si>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</si>
  <si>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</si>
  <si>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</si>
  <si>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</si>
  <si>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</si>
  <si>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</si>
  <si>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</si>
  <si>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</si>
  <si>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</si>
  <si>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</si>
  <si>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</si>
  <si>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</si>
  <si>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</si>
  <si>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</si>
  <si>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</si>
  <si>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</si>
  <si>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</si>
  <si>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</si>
  <si>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</si>
  <si>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</si>
  <si>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</si>
  <si>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</si>
  <si>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</si>
  <si>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</si>
  <si>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</si>
  <si>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</si>
  <si>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</si>
  <si>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</si>
  <si>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</si>
  <si>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</si>
  <si>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</si>
  <si>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</si>
  <si>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</si>
  <si>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</si>
  <si>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</si>
  <si>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</si>
  <si>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</si>
  <si>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</si>
  <si>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</si>
  <si>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</si>
  <si>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</si>
  <si>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</si>
  <si>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</si>
  <si>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</si>
  <si>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</si>
  <si>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</si>
  <si>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</si>
  <si>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</si>
  <si>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</si>
  <si>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</si>
  <si>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</si>
  <si>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</si>
  <si>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</si>
  <si>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</si>
  <si>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</si>
  <si>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</si>
  <si>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</si>
  <si>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</si>
  <si>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</si>
  <si>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</si>
  <si>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</si>
  <si>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</si>
  <si>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</si>
  <si>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</si>
  <si>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</si>
  <si>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</si>
  <si>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</si>
  <si>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</si>
  <si>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</si>
  <si>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</si>
  <si>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</si>
  <si>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</si>
  <si>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</si>
  <si>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</si>
  <si>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</si>
  <si>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</si>
  <si>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</si>
  <si>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</si>
  <si>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</si>
  <si>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</si>
  <si>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</si>
  <si>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</si>
  <si>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</si>
  <si>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</si>
  <si>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</si>
  <si>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</si>
  <si>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</si>
  <si>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</si>
  <si>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</si>
  <si>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</si>
  <si>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</si>
  <si>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</si>
  <si>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</si>
  <si>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</si>
  <si>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</si>
  <si>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</si>
  <si>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</si>
  <si>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</si>
  <si>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</si>
  <si>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</si>
  <si>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</si>
  <si>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</si>
  <si>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</si>
  <si>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</si>
  <si>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</si>
  <si>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</si>
  <si>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</si>
  <si>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</si>
  <si>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</si>
  <si>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</si>
  <si>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</si>
  <si>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</si>
  <si>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</si>
  <si>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</si>
  <si>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</si>
  <si>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</si>
  <si>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</si>
  <si>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</si>
  <si>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</si>
  <si>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</si>
  <si>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</si>
  <si>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</si>
  <si>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</si>
  <si>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</si>
  <si>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</si>
  <si>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</si>
  <si>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</si>
  <si>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</si>
  <si>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</si>
  <si>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</si>
  <si>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</si>
  <si>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</si>
  <si>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</si>
  <si>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</si>
  <si>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</si>
  <si>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</si>
  <si>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</si>
  <si>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</si>
  <si>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</si>
  <si>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</si>
  <si>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</si>
  <si>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</si>
  <si>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</si>
  <si>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</si>
  <si>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</si>
  <si>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</si>
  <si>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</si>
  <si>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</si>
  <si>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</si>
  <si>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</si>
  <si>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</si>
  <si>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</si>
  <si>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</si>
  <si>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</si>
  <si>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</si>
  <si>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</si>
  <si>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</si>
  <si>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</si>
  <si>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</si>
  <si>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</si>
  <si>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</si>
  <si>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</si>
  <si>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</si>
  <si>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</si>
  <si>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</si>
  <si>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</si>
  <si>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</si>
  <si>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</si>
  <si>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</si>
  <si>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</si>
  <si>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</si>
  <si>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</si>
  <si>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</si>
  <si>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</si>
  <si>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</si>
  <si>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</si>
  <si>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</si>
  <si>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</si>
  <si>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</si>
  <si>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</si>
  <si>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</si>
  <si>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</si>
  <si>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</si>
  <si>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</si>
  <si>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</si>
  <si>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</si>
  <si>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</si>
  <si>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</si>
  <si>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</si>
  <si>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</si>
  <si>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</si>
  <si>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</si>
  <si>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</si>
  <si>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</si>
  <si>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</si>
  <si>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</si>
  <si>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</si>
  <si>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</si>
  <si>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</si>
  <si>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</si>
  <si>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</si>
  <si>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</si>
  <si>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</si>
  <si>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</si>
  <si>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</si>
  <si>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</si>
  <si>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</si>
  <si>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</si>
  <si>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</si>
  <si>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</si>
  <si>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</si>
  <si>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</si>
  <si>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</si>
  <si>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</si>
  <si>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</si>
  <si>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</si>
  <si>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</si>
  <si>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</si>
  <si>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</si>
  <si>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</si>
  <si>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</si>
  <si>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</si>
  <si>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</si>
  <si>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</si>
  <si>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</si>
  <si>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</si>
  <si>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</si>
  <si>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</si>
  <si>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</si>
  <si>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</si>
  <si>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</si>
  <si>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</si>
  <si>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</si>
  <si>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</si>
  <si>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</si>
  <si>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</si>
  <si>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</si>
  <si>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</si>
  <si>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</si>
  <si>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</si>
  <si>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</si>
  <si>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</si>
  <si>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</si>
  <si>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</si>
  <si>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</si>
  <si>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</si>
  <si>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</si>
  <si>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</si>
  <si>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</si>
  <si>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</si>
  <si>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</si>
  <si>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</si>
  <si>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</si>
  <si>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</si>
  <si>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</si>
  <si>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</si>
  <si>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</si>
  <si>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</si>
  <si>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</si>
  <si>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</si>
  <si>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</si>
  <si>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</si>
  <si>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</si>
  <si>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</si>
  <si>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</si>
  <si>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</si>
  <si>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</si>
  <si>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</si>
  <si>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</si>
  <si>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</si>
  <si>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</si>
  <si>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</si>
  <si>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</si>
  <si>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</si>
  <si>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</si>
  <si>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</si>
  <si>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</si>
  <si>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</si>
  <si>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</si>
  <si>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</si>
  <si>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</si>
  <si>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</si>
  <si>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</si>
  <si>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</si>
  <si>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</si>
  <si>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</si>
  <si>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</si>
  <si>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</si>
  <si>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</si>
  <si>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</si>
  <si>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</si>
  <si>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</si>
  <si>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</si>
  <si>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</si>
  <si>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</si>
  <si>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</si>
  <si>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</si>
  <si>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</si>
  <si>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</si>
  <si>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</si>
  <si>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</si>
  <si>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</si>
  <si>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</si>
  <si>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</si>
  <si>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</si>
  <si>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</si>
  <si>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</si>
  <si>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</si>
  <si>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</si>
  <si>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</si>
  <si>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</si>
  <si>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</si>
  <si>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</si>
  <si>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</si>
  <si>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</si>
  <si>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</si>
  <si>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</si>
  <si>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</si>
  <si>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</si>
  <si>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</si>
  <si>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</si>
  <si>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</si>
  <si>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</si>
  <si>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</si>
  <si>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</si>
  <si>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</si>
  <si>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</si>
  <si>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</si>
  <si>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</si>
  <si>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</si>
  <si>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</si>
  <si>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</si>
  <si>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</si>
  <si>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</si>
  <si>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</si>
  <si>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</si>
  <si>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</si>
  <si>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</si>
  <si>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</si>
  <si>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</si>
  <si>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</si>
  <si>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</si>
  <si>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</si>
  <si>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</si>
  <si>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</si>
  <si>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</si>
  <si>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</si>
  <si>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</si>
  <si>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</si>
  <si>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</si>
  <si>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</si>
  <si>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</si>
  <si>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</si>
  <si>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</si>
  <si>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</si>
  <si>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</si>
  <si>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</si>
  <si>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</si>
  <si>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</si>
  <si>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</si>
  <si>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</si>
  <si>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</si>
  <si>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</si>
  <si>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</si>
  <si>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</si>
  <si>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</si>
  <si>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</si>
  <si>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</si>
  <si>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</si>
  <si>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</si>
  <si>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</si>
  <si>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</si>
  <si>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</si>
  <si>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</si>
  <si>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</si>
  <si>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</si>
  <si>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</si>
  <si>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</si>
  <si>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</si>
  <si>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</si>
  <si>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</si>
  <si>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</si>
  <si>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</si>
  <si>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</si>
  <si>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</si>
  <si>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</si>
  <si>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</si>
  <si>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</si>
  <si>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</si>
  <si>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</si>
  <si>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</si>
  <si>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</si>
  <si>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</si>
  <si>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</si>
  <si>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</si>
  <si>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</si>
  <si>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</si>
  <si>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</si>
  <si>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</si>
  <si>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</si>
  <si>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</si>
  <si>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</si>
  <si>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</si>
  <si>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</si>
  <si>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</si>
  <si>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</si>
  <si>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</si>
  <si>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</si>
  <si>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</si>
  <si>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</si>
  <si>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</si>
  <si>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</si>
  <si>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</si>
  <si>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</si>
  <si>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</si>
  <si>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</si>
  <si>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</si>
  <si>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</si>
  <si>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</si>
  <si>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</si>
  <si>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</si>
  <si>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</si>
  <si>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</si>
  <si>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</si>
  <si>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</si>
  <si>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</si>
  <si>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</si>
  <si>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</si>
  <si>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</si>
  <si>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</si>
  <si>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</si>
  <si>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</si>
  <si>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</si>
  <si>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</si>
  <si>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</si>
  <si>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</si>
  <si>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</si>
  <si>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</si>
  <si>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</si>
  <si>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</si>
  <si>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</si>
  <si>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</si>
  <si>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</si>
  <si>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</si>
  <si>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</si>
  <si>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</si>
  <si>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</si>
  <si>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</si>
  <si>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</si>
  <si>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</si>
  <si>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</si>
  <si>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</si>
  <si>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</si>
  <si>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</si>
  <si>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</si>
  <si>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</si>
  <si>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</si>
  <si>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</si>
  <si>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</si>
  <si>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</si>
  <si>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</si>
  <si>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</si>
  <si>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</si>
  <si>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</si>
  <si>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</si>
  <si>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</si>
  <si>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</si>
  <si>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</si>
  <si>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</si>
  <si>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</si>
  <si>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</si>
  <si>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</si>
  <si>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</si>
  <si>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</si>
  <si>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</si>
  <si>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</si>
  <si>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</si>
  <si>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</si>
  <si>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</si>
  <si>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</si>
  <si>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</si>
  <si>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</si>
  <si>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</si>
  <si>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</si>
  <si>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</si>
  <si>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</si>
  <si>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</si>
  <si>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</si>
  <si>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</si>
  <si>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</si>
  <si>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</si>
  <si>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</si>
  <si>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</si>
  <si>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</si>
  <si>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</si>
  <si>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</si>
  <si>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</si>
  <si>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</si>
  <si>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</si>
  <si>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</si>
  <si>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</si>
  <si>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</si>
  <si>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</si>
  <si>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</si>
  <si>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</si>
  <si>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</si>
  <si>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</si>
  <si>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</si>
  <si>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</si>
  <si>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</si>
  <si>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</si>
  <si>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</si>
  <si>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</si>
  <si>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</si>
  <si>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</si>
  <si>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</si>
  <si>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</si>
  <si>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</si>
  <si>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</si>
  <si>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</si>
  <si>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</si>
  <si>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</si>
  <si>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</si>
  <si>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</si>
  <si>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</si>
  <si>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</si>
  <si>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</si>
  <si>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</si>
  <si>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</si>
  <si>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</si>
  <si>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</si>
  <si>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</si>
  <si>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</si>
  <si>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</si>
  <si>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</si>
  <si>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</si>
  <si>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</si>
  <si>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</si>
  <si>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</si>
  <si>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</si>
  <si>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</si>
  <si>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</si>
  <si>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</si>
  <si>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</si>
  <si>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</si>
  <si>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</si>
  <si>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</si>
  <si>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</si>
  <si>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</si>
  <si>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</si>
  <si>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</si>
  <si>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</si>
  <si>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</si>
  <si>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</si>
  <si>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</si>
  <si>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</si>
  <si>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</si>
  <si>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</si>
  <si>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</si>
  <si>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</si>
  <si>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</si>
  <si>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</si>
  <si>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</si>
  <si>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</si>
  <si>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</si>
  <si>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</si>
  <si>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</si>
  <si>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</si>
  <si>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</si>
  <si>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</si>
  <si>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</si>
  <si>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</si>
  <si>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</si>
  <si>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</si>
  <si>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</si>
  <si>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</si>
  <si>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</si>
  <si>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</si>
  <si>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</si>
  <si>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</si>
  <si>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</si>
  <si>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</si>
  <si>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</si>
  <si>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</si>
  <si>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</si>
  <si>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</si>
  <si>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</si>
  <si>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</si>
  <si>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</si>
  <si>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</si>
  <si>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</si>
  <si>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</si>
  <si>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</si>
  <si>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</si>
  <si>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</si>
  <si>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</si>
  <si>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</si>
  <si>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</si>
  <si>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</si>
  <si>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</si>
  <si>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</si>
  <si>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</si>
  <si>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</si>
  <si>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</si>
  <si>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</si>
  <si>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</si>
  <si>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</si>
  <si>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</si>
  <si>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</si>
  <si>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</si>
  <si>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</si>
  <si>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</si>
  <si>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</si>
  <si>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</si>
  <si>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</si>
  <si>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</si>
  <si>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</si>
  <si>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</si>
  <si>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</si>
  <si>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</si>
  <si>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</si>
  <si>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</si>
  <si>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</si>
  <si>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</si>
  <si>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</si>
  <si>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</si>
  <si>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</si>
  <si>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</si>
  <si>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</si>
  <si>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</si>
  <si>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</si>
  <si>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</si>
  <si>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</si>
  <si>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</si>
  <si>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</si>
  <si>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</si>
  <si>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</si>
  <si>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</si>
  <si>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</si>
  <si>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</si>
  <si>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</si>
  <si>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</si>
  <si>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</si>
  <si>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</si>
  <si>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</si>
  <si>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</si>
  <si>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</si>
  <si>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</si>
  <si>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</si>
  <si>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</si>
  <si>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</si>
  <si>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</si>
  <si>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</si>
  <si>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</si>
  <si>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</si>
  <si>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</si>
  <si>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</si>
  <si>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</si>
  <si>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</si>
  <si>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</si>
  <si>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</si>
  <si>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</si>
  <si>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</si>
  <si>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</si>
  <si>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</si>
  <si>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</si>
  <si>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</si>
  <si>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</si>
  <si>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</si>
  <si>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</si>
  <si>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</si>
  <si>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</si>
  <si>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</si>
  <si>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</si>
  <si>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</si>
  <si>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</si>
  <si>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</si>
  <si>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</si>
  <si>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</si>
  <si>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</si>
  <si>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</si>
  <si>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</si>
  <si>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</si>
  <si>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</si>
  <si>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</si>
  <si>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</si>
  <si>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</si>
  <si>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</si>
  <si>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</si>
  <si>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</si>
  <si>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</si>
  <si>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</si>
  <si>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</si>
  <si>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</si>
  <si>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</si>
  <si>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</si>
  <si>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</si>
  <si>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</si>
  <si>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</si>
  <si>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</si>
  <si>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</si>
  <si>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</si>
  <si>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</si>
  <si>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</si>
  <si>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</si>
  <si>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</si>
  <si>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</si>
  <si>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</si>
  <si>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</si>
  <si>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</si>
  <si>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</si>
  <si>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</si>
  <si>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</si>
  <si>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</si>
  <si>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</si>
  <si>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</si>
  <si>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</si>
  <si>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</si>
  <si>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</si>
  <si>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</si>
  <si>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</si>
  <si>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</si>
  <si>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</si>
  <si>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</si>
  <si>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</si>
  <si>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</si>
  <si>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</si>
  <si>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</si>
  <si>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</si>
  <si>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</si>
  <si>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</si>
  <si>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</si>
  <si>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</si>
  <si>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</si>
  <si>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</si>
  <si>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</si>
  <si>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</si>
  <si>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</si>
  <si>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</si>
  <si>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</si>
  <si>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</si>
  <si>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</si>
  <si>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</si>
  <si>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</si>
  <si>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</si>
  <si>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</si>
  <si>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</si>
  <si>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</si>
  <si>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</si>
  <si>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</si>
  <si>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</si>
  <si>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</si>
  <si>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</si>
  <si>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</si>
  <si>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</si>
  <si>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</si>
  <si>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</si>
  <si>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</si>
  <si>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</si>
  <si>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</si>
  <si>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</si>
  <si>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</si>
  <si>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</si>
  <si>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</si>
  <si>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</si>
  <si>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</si>
  <si>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</si>
  <si>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</si>
  <si>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</si>
  <si>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</si>
  <si>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</si>
  <si>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</si>
  <si>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</si>
  <si>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</si>
  <si>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</si>
  <si>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</si>
  <si>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</si>
  <si>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</si>
  <si>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</si>
  <si>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</si>
  <si>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</si>
  <si>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</si>
  <si>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</si>
  <si>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</si>
  <si>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</si>
  <si>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</si>
  <si>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</si>
  <si>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</si>
  <si>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</si>
  <si>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</si>
  <si>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</si>
  <si>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</si>
  <si>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</si>
  <si>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</si>
  <si>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</si>
  <si>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</si>
  <si>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</si>
  <si>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</si>
  <si>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</si>
  <si>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</si>
  <si>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</si>
  <si>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</si>
  <si>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</si>
  <si>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</si>
  <si>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</si>
  <si>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</si>
  <si>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</si>
  <si>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</si>
  <si>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</si>
  <si>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</si>
  <si>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</si>
  <si>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</si>
  <si>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</si>
  <si>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</si>
  <si>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</si>
  <si>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</si>
  <si>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</si>
  <si>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</si>
  <si>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</si>
  <si>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</si>
  <si>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</si>
  <si>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</si>
  <si>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</si>
  <si>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</si>
  <si>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</si>
  <si>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</si>
  <si>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</si>
  <si>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</si>
  <si>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</si>
  <si>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</si>
  <si>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</si>
  <si>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</si>
  <si>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</si>
  <si>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</si>
  <si>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</si>
  <si>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</si>
  <si>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</si>
  <si>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</si>
  <si>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</si>
  <si>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</si>
  <si>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</si>
  <si>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</si>
  <si>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</si>
  <si>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</si>
  <si>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</si>
  <si>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</si>
  <si>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</si>
  <si>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</si>
  <si>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</si>
  <si>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</si>
  <si>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</si>
  <si>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</si>
  <si>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</si>
  <si>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</si>
  <si>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</si>
  <si>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</si>
  <si>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</si>
  <si>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</si>
  <si>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</si>
  <si>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</si>
  <si>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</si>
  <si>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</si>
  <si>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</si>
  <si>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</si>
  <si>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</si>
  <si>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</si>
  <si>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</si>
  <si>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</si>
  <si>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</si>
  <si>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</si>
  <si>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</si>
  <si>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</si>
  <si>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</si>
  <si>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</si>
  <si>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</si>
  <si>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</si>
  <si>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</si>
  <si>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</si>
  <si>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</si>
  <si>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</si>
  <si>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</si>
  <si>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</si>
  <si>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</si>
  <si>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</si>
  <si>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</si>
  <si>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</si>
  <si>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</si>
  <si>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</si>
  <si>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</si>
  <si>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</si>
  <si>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</si>
  <si>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</si>
  <si>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</si>
  <si>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</si>
  <si>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</si>
  <si>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</si>
  <si>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</si>
  <si>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</si>
  <si>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</si>
  <si>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</si>
  <si>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</si>
  <si>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</si>
  <si>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</si>
  <si>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</si>
  <si>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</si>
  <si>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</si>
  <si>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</si>
  <si>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</si>
  <si>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</si>
  <si>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</si>
  <si>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</si>
  <si>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</si>
  <si>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</si>
  <si>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</si>
  <si>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</si>
  <si>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</si>
  <si>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</si>
  <si>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</si>
  <si>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</si>
  <si>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</si>
  <si>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</si>
  <si>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</si>
  <si>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</si>
  <si>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</si>
  <si>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</si>
  <si>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</si>
  <si>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</si>
  <si>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</si>
  <si>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</si>
  <si>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</si>
  <si>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</si>
  <si>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</si>
  <si>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</si>
  <si>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</si>
  <si>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</si>
  <si>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</si>
  <si>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</si>
  <si>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</si>
  <si>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</si>
  <si>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</si>
  <si>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</si>
  <si>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</si>
  <si>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</si>
  <si>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</si>
  <si>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</si>
  <si>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</si>
  <si>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</si>
  <si>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</si>
  <si>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</si>
  <si>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</si>
  <si>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</si>
  <si>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</si>
  <si>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</si>
  <si>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</si>
  <si>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</si>
  <si>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</si>
  <si>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</si>
  <si>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</si>
  <si>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</si>
  <si>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</si>
  <si>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</si>
  <si>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</si>
  <si>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</si>
  <si>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</si>
  <si>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</si>
  <si>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</si>
  <si>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</si>
  <si>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</si>
  <si>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</si>
  <si>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</si>
  <si>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</si>
  <si>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</si>
  <si>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</si>
  <si>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</si>
  <si>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</si>
  <si>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</si>
  <si>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</si>
  <si>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</si>
  <si>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</si>
  <si>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</si>
  <si>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</si>
  <si>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</si>
  <si>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</si>
  <si>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</si>
  <si>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</si>
  <si>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</si>
  <si>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</si>
  <si>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</si>
  <si>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</si>
  <si>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</si>
  <si>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</si>
  <si>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</si>
  <si>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</si>
  <si>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</si>
  <si>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</si>
  <si>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</si>
  <si>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</si>
  <si>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</si>
  <si>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</si>
  <si>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</si>
  <si>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</si>
  <si>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</si>
  <si>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</si>
  <si>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</si>
  <si>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</si>
  <si>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</si>
  <si>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</si>
  <si>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</si>
  <si>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</si>
  <si>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</si>
  <si>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</si>
  <si>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</si>
  <si>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</si>
  <si>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</si>
  <si>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</si>
  <si>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</si>
  <si>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</si>
  <si>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</si>
  <si>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</si>
  <si>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</si>
  <si>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</si>
  <si>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</si>
  <si>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</si>
  <si>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</si>
  <si>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</si>
  <si>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</si>
  <si>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</si>
  <si>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</si>
  <si>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</si>
  <si>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</si>
  <si>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</si>
  <si>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</si>
  <si>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</si>
  <si>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</si>
  <si>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</si>
  <si>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</si>
  <si>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</si>
  <si>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</si>
  <si>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</si>
  <si>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</si>
  <si>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</si>
  <si>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</si>
  <si>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</si>
  <si>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</si>
  <si>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</si>
  <si>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</si>
  <si>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</si>
  <si>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</si>
  <si>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</si>
  <si>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</si>
  <si>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</si>
  <si>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</si>
  <si>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</si>
  <si>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</si>
  <si>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</si>
  <si>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</si>
  <si>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</si>
  <si>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</si>
  <si>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</si>
  <si>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</si>
  <si>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</si>
  <si>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</si>
  <si>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</si>
  <si>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</si>
  <si>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</si>
  <si>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</si>
  <si>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</si>
  <si>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</si>
  <si>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</si>
  <si>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</si>
  <si>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</si>
  <si>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</si>
  <si>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</si>
  <si>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</si>
  <si>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</si>
  <si>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</si>
  <si>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</si>
  <si>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</si>
  <si>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</si>
  <si>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</si>
  <si>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</si>
  <si>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</si>
  <si>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</si>
  <si>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</si>
  <si>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</si>
  <si>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</si>
  <si>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</si>
  <si>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</si>
  <si>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</si>
  <si>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</si>
  <si>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</si>
  <si>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</si>
  <si>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</si>
  <si>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</si>
  <si>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</si>
  <si>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</si>
  <si>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</si>
  <si>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</si>
  <si>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</si>
  <si>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</si>
  <si>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</si>
  <si>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</si>
  <si>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</si>
  <si>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</si>
  <si>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</si>
  <si>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</si>
  <si>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</si>
  <si>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</si>
  <si>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</si>
  <si>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</si>
  <si>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</si>
  <si>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</si>
  <si>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</si>
  <si>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</si>
  <si>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</si>
  <si>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</si>
  <si>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</si>
  <si>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</si>
  <si>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</si>
  <si>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</si>
  <si>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</si>
  <si>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</si>
  <si>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</si>
  <si>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</si>
  <si>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</si>
  <si>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</si>
  <si>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</si>
  <si>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</si>
  <si>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</si>
  <si>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</si>
  <si>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</si>
  <si>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</si>
  <si>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</si>
  <si>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</si>
  <si>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</si>
  <si>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</si>
  <si>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</si>
  <si>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</si>
  <si>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</si>
  <si>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</si>
  <si>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</si>
  <si>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</si>
  <si>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</si>
  <si>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</si>
  <si>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</si>
  <si>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</si>
  <si>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</si>
  <si>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</si>
  <si>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</si>
  <si>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</si>
  <si>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</si>
  <si>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</si>
  <si>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</si>
  <si>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</si>
  <si>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</si>
  <si>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</si>
  <si>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</si>
  <si>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</si>
  <si>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</si>
  <si>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</si>
  <si>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</si>
  <si>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</si>
  <si>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</si>
  <si>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</si>
  <si>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</si>
  <si>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</si>
  <si>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</si>
  <si>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</si>
  <si>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</si>
  <si>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</si>
  <si>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</si>
  <si>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</si>
  <si>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</si>
  <si>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</si>
  <si>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</si>
  <si>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</si>
  <si>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</si>
  <si>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</si>
  <si>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</si>
  <si>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</si>
  <si>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</si>
  <si>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</si>
  <si>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</si>
  <si>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</si>
  <si>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</si>
  <si>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</si>
  <si>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</si>
  <si>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</si>
  <si>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</si>
  <si>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</si>
  <si>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</si>
  <si>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</si>
  <si>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</si>
  <si>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</si>
  <si>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</si>
  <si>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</si>
  <si>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</si>
  <si>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</si>
  <si>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</si>
  <si>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</si>
  <si>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</si>
  <si>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</si>
  <si>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</si>
  <si>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</si>
  <si>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</si>
  <si>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</si>
  <si>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</si>
  <si>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</si>
  <si>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</si>
  <si>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</si>
  <si>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</si>
  <si>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</si>
  <si>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</si>
  <si>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</si>
  <si>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</si>
  <si>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</si>
  <si>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</si>
  <si>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</si>
  <si>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</si>
  <si>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</si>
  <si>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</si>
  <si>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</si>
  <si>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</si>
  <si>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</si>
  <si>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</si>
  <si>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</si>
  <si>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</si>
  <si>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</si>
  <si>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</si>
  <si>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</si>
  <si>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</si>
  <si>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</si>
  <si>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</si>
  <si>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</si>
  <si>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</si>
  <si>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</si>
  <si>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</si>
  <si>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</si>
  <si>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</si>
  <si>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</si>
  <si>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</si>
  <si>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</si>
  <si>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</si>
  <si>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</si>
  <si>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</si>
  <si>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</si>
  <si>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</si>
  <si>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</si>
  <si>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</si>
  <si>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</si>
  <si>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</si>
  <si>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</si>
  <si>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</si>
  <si>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</si>
  <si>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</si>
  <si>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</si>
  <si>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</si>
  <si>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</si>
  <si>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</si>
  <si>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</si>
  <si>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</si>
  <si>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</si>
  <si>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</si>
  <si>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</si>
  <si>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</si>
  <si>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</si>
  <si>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</si>
  <si>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</si>
  <si>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</si>
  <si>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</si>
  <si>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</si>
  <si>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</si>
  <si>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</si>
  <si>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</si>
  <si>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</si>
  <si>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</si>
  <si>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</si>
  <si>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</si>
  <si>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</si>
  <si>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</si>
  <si>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</si>
  <si>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</si>
  <si>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</si>
  <si>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</si>
  <si>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</si>
  <si>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</si>
  <si>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</si>
  <si>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</si>
  <si>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</si>
  <si>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</si>
  <si>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</si>
  <si>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</si>
  <si>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</si>
  <si>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</si>
  <si>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</si>
  <si>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</si>
  <si>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</si>
  <si>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</si>
  <si>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</si>
  <si>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</si>
  <si>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</si>
  <si>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</si>
  <si>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</si>
  <si>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</si>
  <si>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</si>
  <si>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</si>
  <si>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</si>
  <si>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</si>
  <si>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</si>
  <si>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</si>
  <si>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</si>
  <si>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</si>
  <si>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</si>
  <si>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</si>
  <si>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</si>
  <si>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</si>
  <si>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</si>
  <si>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</si>
  <si>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</si>
  <si>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</si>
  <si>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</si>
  <si>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</si>
  <si>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</si>
  <si>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</si>
  <si>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</si>
  <si>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</si>
  <si>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</si>
  <si>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</si>
  <si>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</si>
  <si>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</si>
  <si>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</si>
  <si>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</si>
  <si>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</si>
  <si>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</si>
  <si>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</si>
  <si>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</si>
  <si>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</si>
  <si>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</si>
  <si>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</si>
  <si>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</si>
  <si>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</si>
  <si>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</si>
  <si>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</si>
  <si>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</si>
  <si>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</si>
  <si>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</si>
  <si>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</si>
  <si>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</si>
  <si>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</si>
  <si>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</si>
  <si>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</si>
  <si>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</si>
  <si>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</si>
  <si>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</si>
  <si>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</si>
  <si>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</si>
  <si>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</si>
  <si>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</si>
  <si>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</si>
  <si>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</si>
  <si>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</si>
  <si>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</si>
  <si>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</si>
  <si>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</si>
  <si>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</si>
  <si>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</si>
  <si>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</si>
  <si>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</si>
  <si>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</si>
  <si>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</si>
  <si>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</si>
  <si>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</si>
  <si>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</si>
  <si>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</si>
  <si>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</si>
  <si>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</si>
  <si>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</si>
  <si>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</si>
  <si>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</si>
  <si>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</si>
  <si>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</si>
  <si>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</si>
  <si>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</si>
  <si>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</si>
  <si>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</si>
  <si>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</si>
  <si>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</si>
  <si>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</si>
  <si>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</si>
  <si>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</si>
  <si>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</si>
  <si>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</si>
  <si>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</si>
  <si>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</si>
  <si>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</si>
  <si>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</si>
  <si>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</si>
  <si>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</si>
  <si>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</si>
  <si>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</si>
  <si>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</si>
  <si>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</si>
  <si>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</si>
  <si>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</si>
  <si>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</si>
  <si>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</si>
  <si>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</si>
  <si>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</si>
  <si>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</si>
  <si>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</si>
  <si>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</si>
  <si>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</si>
  <si>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</si>
  <si>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</si>
  <si>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</si>
  <si>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</si>
  <si>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</si>
  <si>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</si>
  <si>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</si>
  <si>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</si>
  <si>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</si>
  <si>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</si>
  <si>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</si>
  <si>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</si>
  <si>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</si>
  <si>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</si>
  <si>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</si>
  <si>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</si>
  <si>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</si>
  <si>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</si>
  <si>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</si>
  <si>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</si>
  <si>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</si>
  <si>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</si>
  <si>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</si>
  <si>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</si>
  <si>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</si>
  <si>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</si>
  <si>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</si>
  <si>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</si>
  <si>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</si>
  <si>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</si>
  <si>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</si>
  <si>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</si>
  <si>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</si>
  <si>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</si>
  <si>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</si>
  <si>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</si>
  <si>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</si>
  <si>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</si>
  <si>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</si>
  <si>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</si>
  <si>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</si>
  <si>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</si>
  <si>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</si>
  <si>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</si>
  <si>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</si>
  <si>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</si>
  <si>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</si>
  <si>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</si>
  <si>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</si>
  <si>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</si>
  <si>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</si>
  <si>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</si>
  <si>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</si>
  <si>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</si>
  <si>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</si>
  <si>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</si>
  <si>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</si>
  <si>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</si>
  <si>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</si>
  <si>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</si>
  <si>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</si>
  <si>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</si>
  <si>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</si>
  <si>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</si>
  <si>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</si>
  <si>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</si>
  <si>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</si>
  <si>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</si>
  <si>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</si>
  <si>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</si>
  <si>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</si>
  <si>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</si>
  <si>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</si>
  <si>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</si>
  <si>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</si>
  <si>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</si>
  <si>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</si>
  <si>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</si>
  <si>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</si>
  <si>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</si>
  <si>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</si>
  <si>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</si>
  <si>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</si>
  <si>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</si>
  <si>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</si>
  <si>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</si>
  <si>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</si>
  <si>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</si>
  <si>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</si>
  <si>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</si>
  <si>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</si>
  <si>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</si>
  <si>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</si>
  <si>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</si>
  <si>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</si>
  <si>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</si>
  <si>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</si>
  <si>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</si>
  <si>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</si>
  <si>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</si>
  <si>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</si>
  <si>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</si>
  <si>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</si>
  <si>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</si>
  <si>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</si>
  <si>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</si>
  <si>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</si>
  <si>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</si>
  <si>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</si>
  <si>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</si>
  <si>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</si>
  <si>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</si>
  <si>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</si>
  <si>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</si>
  <si>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</si>
  <si>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</si>
  <si>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</si>
  <si>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</si>
  <si>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</si>
  <si>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</si>
  <si>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</si>
  <si>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</si>
  <si>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</si>
  <si>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</si>
  <si>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</si>
  <si>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</si>
  <si>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</si>
  <si>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</si>
  <si>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</si>
  <si>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</si>
  <si>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</si>
  <si>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</si>
  <si>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</si>
  <si>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</si>
  <si>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</si>
  <si>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</si>
  <si>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</si>
  <si>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</si>
  <si>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</si>
  <si>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</si>
  <si>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</si>
  <si>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</si>
  <si>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</si>
  <si>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</si>
  <si>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</si>
  <si>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</si>
  <si>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</si>
  <si>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</si>
  <si>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</si>
  <si>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</si>
  <si>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</si>
  <si>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</si>
  <si>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</si>
  <si>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</si>
  <si>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</si>
  <si>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</si>
  <si>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</si>
  <si>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</si>
  <si>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</si>
  <si>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</si>
  <si>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</si>
  <si>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</si>
  <si>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</si>
  <si>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</si>
  <si>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</si>
  <si>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</si>
  <si>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</si>
  <si>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</si>
  <si>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</si>
  <si>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</si>
  <si>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</si>
  <si>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</si>
  <si>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</si>
  <si>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</si>
  <si>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</si>
  <si>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</si>
  <si>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</si>
  <si>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</si>
  <si>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</si>
  <si>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</si>
  <si>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</si>
  <si>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</si>
  <si>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</si>
  <si>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</si>
  <si>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</si>
  <si>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</si>
  <si>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</si>
  <si>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</si>
  <si>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</si>
  <si>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</si>
  <si>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</si>
  <si>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</si>
  <si>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</si>
  <si>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</si>
  <si>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</si>
  <si>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</si>
  <si>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</si>
  <si>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</si>
  <si>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</si>
  <si>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</si>
  <si>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</si>
  <si>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</si>
  <si>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</si>
  <si>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</si>
  <si>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</si>
  <si>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</si>
  <si>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</si>
  <si>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</si>
  <si>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</si>
  <si>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</si>
  <si>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</si>
  <si>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</si>
  <si>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</si>
  <si>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</si>
  <si>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</si>
  <si>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</si>
  <si>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</si>
  <si>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</si>
  <si>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</si>
  <si>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</si>
  <si>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</si>
  <si>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</si>
  <si>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</si>
  <si>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</si>
  <si>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</si>
  <si>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</si>
  <si>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</si>
  <si>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</si>
  <si>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</si>
  <si>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</si>
  <si>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</si>
  <si>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</si>
  <si>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</si>
  <si>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</si>
  <si>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</si>
  <si>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</si>
  <si>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</si>
  <si>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</si>
  <si>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</si>
  <si>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</si>
  <si>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</si>
  <si>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</si>
  <si>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</si>
  <si>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</si>
  <si>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</si>
  <si>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</si>
  <si>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</si>
  <si>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</si>
  <si>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</si>
  <si>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</si>
  <si>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</si>
  <si>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</si>
  <si>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</si>
  <si>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</si>
  <si>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</si>
  <si>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</si>
  <si>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</si>
  <si>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</si>
  <si>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</si>
  <si>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</si>
  <si>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</si>
  <si>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</si>
  <si>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</si>
  <si>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</si>
  <si>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</si>
  <si>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</si>
  <si>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</si>
  <si>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</si>
  <si>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</si>
  <si>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</si>
  <si>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</si>
  <si>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</si>
  <si>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</si>
  <si>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</si>
  <si>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</si>
  <si>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</si>
  <si>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</si>
  <si>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</si>
  <si>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</si>
  <si>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</si>
  <si>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</si>
  <si>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</si>
  <si>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</si>
  <si>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</si>
  <si>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</si>
  <si>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</si>
  <si>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</si>
  <si>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</si>
  <si>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</si>
  <si>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</si>
  <si>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</si>
  <si>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</si>
  <si>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</si>
  <si>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</si>
  <si>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</si>
  <si>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</si>
  <si>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</si>
  <si>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</si>
  <si>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</si>
  <si>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</si>
  <si>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</si>
  <si>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</si>
  <si>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</si>
  <si>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</si>
  <si>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</si>
  <si>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</si>
  <si>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</si>
  <si>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</si>
  <si>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</si>
  <si>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</si>
  <si>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</si>
  <si>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</si>
  <si>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</si>
  <si>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</si>
  <si>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</si>
  <si>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</si>
  <si>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</si>
  <si>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</si>
  <si>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</si>
  <si>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</si>
  <si>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</si>
  <si>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</si>
  <si>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</si>
  <si>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</si>
  <si>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</si>
  <si>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</si>
  <si>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</si>
  <si>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</si>
  <si>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</si>
  <si>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</si>
  <si>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</si>
  <si>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</si>
  <si>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</si>
  <si>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</si>
  <si>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</si>
  <si>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</si>
  <si>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</si>
  <si>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</si>
  <si>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</si>
  <si>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</si>
  <si>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</si>
  <si>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</si>
  <si>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</si>
  <si>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</si>
  <si>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</si>
  <si>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</si>
  <si>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</si>
  <si>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</si>
  <si>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</si>
  <si>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</si>
  <si>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</si>
  <si>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</si>
  <si>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</si>
  <si>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</si>
  <si>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</si>
  <si>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</si>
  <si>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</si>
  <si>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</si>
  <si>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</si>
  <si>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</si>
  <si>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</si>
  <si>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</si>
  <si>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</si>
  <si>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blurb</t>
  </si>
  <si>
    <t>food trucks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</si>
  <si>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</si>
  <si>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</si>
  <si>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</si>
  <si>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</si>
  <si>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</si>
  <si>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</si>
  <si>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</si>
  <si>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</si>
  <si>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</si>
  <si>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</si>
  <si>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</si>
  <si>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</si>
  <si>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</si>
  <si>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</si>
  <si>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</si>
  <si>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</si>
  <si>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</si>
  <si>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</si>
  <si>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</si>
  <si>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</si>
  <si>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</si>
  <si>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</si>
  <si>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</si>
  <si>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 xml:space="preserve">
</t>
  </si>
  <si>
    <t>Date Created Conversion</t>
  </si>
  <si>
    <t>Date Ended Conversion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</si>
  <si>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</si>
  <si>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</si>
  <si>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</si>
  <si>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</si>
  <si>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</si>
  <si>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</si>
  <si>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</si>
  <si>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</si>
  <si>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</si>
  <si>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</si>
  <si>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</si>
  <si>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</si>
  <si>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</si>
  <si>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</si>
  <si>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</si>
  <si>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</si>
  <si>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</si>
  <si>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</si>
  <si>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</si>
  <si>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</si>
  <si>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</si>
  <si>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</si>
  <si>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</si>
  <si>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</si>
  <si>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</si>
  <si>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</si>
  <si>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</si>
  <si>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</si>
  <si>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</si>
  <si>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</si>
  <si>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</si>
  <si>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</si>
  <si>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</si>
  <si>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</si>
  <si>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</si>
  <si>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</si>
  <si>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Minimum</t>
  </si>
  <si>
    <t>Maximum</t>
  </si>
  <si>
    <t>Varience</t>
  </si>
  <si>
    <t>Standard Deviation</t>
  </si>
  <si>
    <t xml:space="preserve">Mean </t>
  </si>
  <si>
    <t xml:space="preserve">Minimum </t>
  </si>
  <si>
    <t xml:space="preserve">Maximum </t>
  </si>
  <si>
    <t xml:space="preserve">Variance 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</si>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</sst>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2B2B2B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0" fontId="19" fillId="0" borderId="0" xfId="0" applyFont="1"/>
    <xf numFmtId="9" fontId="18" fillId="0" borderId="0" xfId="0" applyNumberFormat="1" applyFont="1"/>
    <xf numFmtId="0" fontId="20" fillId="0" borderId="0" xfId="0" applyFont="1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u val="none"/>
      </font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u val="none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u val="none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[CrowdfundingBook-Matthew Pedroza.xlsx]Percent Funded PT!PivotTable1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13648293963255"/>
          <c:y val="7.407407407407407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'Percent Funded PT'!$B$3:$B$4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 Funded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'Percent Funded PT'!$B$5:$B$14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8-B642-83D9-0788EF220F14}"/>
            </c:ext>
          </c:extLst>
        </c:ser>
        <c:ser>
          <c:idx val="1"/>
          <c:order val="1"/>
          <c:tx>
            <c:strRef>
              <c:f>'Percent Funded PT'!$C$3:$C$4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'Percent Funded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'Percent Funded PT'!$C$5:$C$14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8-B642-83D9-0788EF220F14}"/>
            </c:ext>
          </c:extLst>
        </c:ser>
        <c:ser>
          <c:idx val="2"/>
          <c:order val="2"/>
          <c:tx>
            <c:strRef>
              <c:f>'Percent Funded PT'!$D$3:$D$4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'Percent Funded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'Percent Funded PT'!$D$5:$D$14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8-B642-83D9-0788EF220F14}"/>
            </c:ext>
          </c:extLst>
        </c:ser>
        <c:ser>
          <c:idx val="3"/>
          <c:order val="3"/>
          <c:tx>
            <c:strRef>
              <c:f>'Percent Funded PT'!$E$3:$E$4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'Percent Funded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'Percent Funded PT'!$E$5:$E$14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8-B642-83D9-0788EF22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616223"/>
        <c:axId val="1590101119"/>
      </c:barChart>
      <c:catAx>
        <c:axId val="15906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01119"/>
        <c:crosses val="autoZero"/>
        <c:auto val="1"/>
        <c:lblAlgn val="ctr"/>
        <c:lblOffset val="100"/>
        <c:noMultiLvlLbl val="0"/>
      </c:catAx>
      <c:valAx>
        <c:axId val="15901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[CrowdfundingBook-Matthew Pedroza.xlsx]Country PT!PivotTable2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PT'!$B$4:$B$5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B-6747-943D-F6F796750751}"/>
            </c:ext>
          </c:extLst>
        </c:ser>
        <c:ser>
          <c:idx val="1"/>
          <c:order val="1"/>
          <c:tx>
            <c:strRef>
              <c:f>'Country PT'!$C$4:$C$5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B-6747-943D-F6F796750751}"/>
            </c:ext>
          </c:extLst>
        </c:ser>
        <c:ser>
          <c:idx val="2"/>
          <c:order val="2"/>
          <c:tx>
            <c:strRef>
              <c:f>'Country PT'!$D$4:$D$5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'Country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B-6747-943D-F6F796750751}"/>
            </c:ext>
          </c:extLst>
        </c:ser>
        <c:ser>
          <c:idx val="3"/>
          <c:order val="3"/>
          <c:tx>
            <c:strRef>
              <c:f>'Country PT'!$E$4:$E$5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PT'!$A$6:$A$30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4B-6747-943D-F6F79675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928479"/>
        <c:axId val="1749786911"/>
      </c:barChart>
      <c:catAx>
        <c:axId val="165592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86911"/>
        <c:crosses val="autoZero"/>
        <c:auto val="1"/>
        <c:lblAlgn val="ctr"/>
        <c:lblOffset val="100"/>
        <c:noMultiLvlLbl val="0"/>
      </c:catAx>
      <c:valAx>
        <c:axId val="174978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2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[CrowdfundingBook-Matthew Pedroza.xlsx]Sheet1!PivotTable1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6D42-89DD-5116AB3F60A3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8-6D42-89DD-5116AB3F60A3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8-6D42-89DD-5116AB3F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163023"/>
        <c:axId val="1470856383"/>
      </c:lineChart>
      <c:catAx>
        <c:axId val="141816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56383"/>
        <c:crosses val="autoZero"/>
        <c:auto val="1"/>
        <c:lblAlgn val="ctr"/>
        <c:lblOffset val="100"/>
        <c:noMultiLvlLbl val="0"/>
      </c:catAx>
      <c:valAx>
        <c:axId val="14708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6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12700</xdr:rowOff>
    </xdr:from>
    <xdr:to>
      <xdr:col>11</xdr:col>
      <xdr:colOff>127000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0614F-754B-A4C6-5879-A352D6874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3</xdr:row>
      <xdr:rowOff>12700</xdr:rowOff>
    </xdr:from>
    <xdr:to>
      <xdr:col>16</xdr:col>
      <xdr:colOff>127000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604DD-026F-A727-D85D-305735EB6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3</xdr:row>
      <xdr:rowOff>190500</xdr:rowOff>
    </xdr:from>
    <xdr:to>
      <xdr:col>12</xdr:col>
      <xdr:colOff>266700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62065-8797-E1A9-B2DF-DA314D1DA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Pedroza" refreshedDate="45204.877230208331" createdVersion="8" refreshedVersion="8" minRefreshableVersion="3" recordCount="1001" xr:uid="{8E7E51A9-733C-AE41-ACE6-3B760DE1649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Pedroza" refreshedDate="45204.877230439815" createdVersion="8" refreshedVersion="8" minRefreshableVersion="3" recordCount="1000" xr:uid="{5A09A72F-C353-0644-BF5E-CB6428A2618F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B1364-5488-384A-AD0D-65B4C0A0C5B4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blurb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62938-1A4B-9F45-9DE0-0034B532581F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blurb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15514-65AE-5341-815F-912E9BC45570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A16E-7BA4-6149-86AE-8A8AE6E55AEA}">
  <sheetPr codeName="Sheet1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12.6640625" bestFit="1" customWidth="1"/>
    <col min="9" max="9" width="19.6640625" bestFit="1" customWidth="1"/>
    <col min="10" max="10" width="17.5" bestFit="1" customWidth="1"/>
    <col min="11" max="11" width="24.5" bestFit="1" customWidth="1"/>
    <col min="12" max="12" width="15.6640625" bestFit="1" customWidth="1"/>
    <col min="13" max="13" width="17" bestFit="1" customWidth="1"/>
    <col min="14" max="14" width="14.33203125" bestFit="1" customWidth="1"/>
    <col min="15" max="15" width="10.33203125" bestFit="1" customWidth="1"/>
    <col min="16" max="16" width="12" bestFit="1" customWidth="1"/>
    <col min="17" max="17" width="12.33203125" bestFit="1" customWidth="1"/>
    <col min="18" max="18" width="16.5" bestFit="1" customWidth="1"/>
    <col min="19" max="19" width="12.6640625" bestFit="1" customWidth="1"/>
    <col min="20" max="20" width="11.1640625" bestFit="1" customWidth="1"/>
    <col min="21" max="21" width="28.1640625" bestFit="1" customWidth="1"/>
    <col min="22" max="22" width="26.1640625" bestFit="1" customWidth="1"/>
    <col min="23" max="23" width="22.1640625" bestFit="1" customWidth="1"/>
    <col min="24" max="24" width="13.5" bestFit="1" customWidth="1"/>
    <col min="25" max="25" width="12.83203125" bestFit="1" customWidth="1"/>
    <col min="26" max="26" width="13.1640625" bestFit="1" customWidth="1"/>
    <col min="27" max="27" width="12.6640625" bestFit="1" customWidth="1"/>
    <col min="29" max="29" width="21.5" bestFit="1" customWidth="1"/>
    <col min="30" max="30" width="12.6640625" bestFit="1" customWidth="1"/>
    <col min="31" max="31" width="11.83203125" bestFit="1" customWidth="1"/>
    <col min="32" max="32" width="17" bestFit="1" customWidth="1"/>
    <col min="33" max="33" width="12" bestFit="1" customWidth="1"/>
    <col min="34" max="34" width="10.6640625" bestFit="1" customWidth="1"/>
    <col min="35" max="35" width="15.5" bestFit="1" customWidth="1"/>
    <col min="36" max="36" width="18.1640625" bestFit="1" customWidth="1"/>
    <col min="37" max="37" width="13.33203125" bestFit="1" customWidth="1"/>
    <col min="38" max="38" width="16.33203125" bestFit="1" customWidth="1"/>
    <col min="39" max="39" width="9.6640625" bestFit="1" customWidth="1"/>
    <col min="40" max="40" width="16.33203125" bestFit="1" customWidth="1"/>
    <col min="41" max="41" width="18" bestFit="1" customWidth="1"/>
    <col min="42" max="42" width="10.5" bestFit="1" customWidth="1"/>
    <col min="44" max="44" width="24.5" bestFit="1" customWidth="1"/>
    <col min="45" max="45" width="25.6640625" bestFit="1" customWidth="1"/>
    <col min="46" max="46" width="13" bestFit="1" customWidth="1"/>
    <col min="47" max="47" width="9.5" bestFit="1" customWidth="1"/>
    <col min="48" max="48" width="23.1640625" bestFit="1" customWidth="1"/>
    <col min="49" max="49" width="13" bestFit="1" customWidth="1"/>
    <col min="50" max="50" width="10.5" bestFit="1" customWidth="1"/>
    <col min="51" max="51" width="24" bestFit="1" customWidth="1"/>
    <col min="52" max="52" width="27.1640625" bestFit="1" customWidth="1"/>
    <col min="53" max="53" width="10.6640625" bestFit="1" customWidth="1"/>
    <col min="54" max="54" width="28.5" bestFit="1" customWidth="1"/>
    <col min="55" max="55" width="10.5" bestFit="1" customWidth="1"/>
    <col min="56" max="56" width="12.33203125" bestFit="1" customWidth="1"/>
    <col min="57" max="57" width="26.33203125" bestFit="1" customWidth="1"/>
    <col min="58" max="58" width="18.1640625" bestFit="1" customWidth="1"/>
    <col min="59" max="59" width="13" bestFit="1" customWidth="1"/>
    <col min="60" max="60" width="16.33203125" bestFit="1" customWidth="1"/>
    <col min="61" max="61" width="23.33203125" bestFit="1" customWidth="1"/>
    <col min="62" max="62" width="13" bestFit="1" customWidth="1"/>
    <col min="63" max="63" width="23.5" bestFit="1" customWidth="1"/>
    <col min="64" max="64" width="17.6640625" bestFit="1" customWidth="1"/>
    <col min="65" max="65" width="8.1640625" bestFit="1" customWidth="1"/>
    <col min="66" max="66" width="12" bestFit="1" customWidth="1"/>
    <col min="67" max="67" width="14.1640625" bestFit="1" customWidth="1"/>
    <col min="68" max="68" width="19.5" bestFit="1" customWidth="1"/>
    <col min="69" max="69" width="22" bestFit="1" customWidth="1"/>
    <col min="70" max="70" width="19.33203125" bestFit="1" customWidth="1"/>
    <col min="71" max="71" width="23.83203125" bestFit="1" customWidth="1"/>
    <col min="72" max="72" width="14.1640625" bestFit="1" customWidth="1"/>
    <col min="73" max="73" width="9.6640625" bestFit="1" customWidth="1"/>
    <col min="74" max="74" width="12.83203125" bestFit="1" customWidth="1"/>
    <col min="75" max="75" width="23" bestFit="1" customWidth="1"/>
    <col min="76" max="76" width="23.6640625" bestFit="1" customWidth="1"/>
    <col min="77" max="77" width="10.33203125" bestFit="1" customWidth="1"/>
    <col min="78" max="78" width="11.6640625" bestFit="1" customWidth="1"/>
    <col min="79" max="79" width="20.5" bestFit="1" customWidth="1"/>
    <col min="80" max="80" width="7.6640625" bestFit="1" customWidth="1"/>
    <col min="81" max="81" width="25.6640625" bestFit="1" customWidth="1"/>
    <col min="82" max="82" width="12.33203125" bestFit="1" customWidth="1"/>
    <col min="83" max="83" width="20.6640625" bestFit="1" customWidth="1"/>
    <col min="84" max="84" width="13" bestFit="1" customWidth="1"/>
    <col min="85" max="85" width="10.5" bestFit="1" customWidth="1"/>
    <col min="86" max="86" width="7.83203125" bestFit="1" customWidth="1"/>
    <col min="87" max="87" width="8.83203125" bestFit="1" customWidth="1"/>
    <col min="88" max="88" width="13" bestFit="1" customWidth="1"/>
    <col min="89" max="89" width="24.83203125" bestFit="1" customWidth="1"/>
    <col min="90" max="90" width="23.6640625" bestFit="1" customWidth="1"/>
    <col min="91" max="91" width="9" bestFit="1" customWidth="1"/>
    <col min="92" max="92" width="22.5" bestFit="1" customWidth="1"/>
    <col min="93" max="93" width="14.33203125" bestFit="1" customWidth="1"/>
    <col min="94" max="94" width="9.33203125" bestFit="1" customWidth="1"/>
    <col min="95" max="95" width="9.5" bestFit="1" customWidth="1"/>
    <col min="96" max="96" width="13.1640625" bestFit="1" customWidth="1"/>
    <col min="97" max="97" width="12.1640625" bestFit="1" customWidth="1"/>
    <col min="98" max="98" width="14.5" bestFit="1" customWidth="1"/>
    <col min="99" max="99" width="21.83203125" bestFit="1" customWidth="1"/>
    <col min="100" max="100" width="21.5" bestFit="1" customWidth="1"/>
    <col min="101" max="101" width="11.33203125" bestFit="1" customWidth="1"/>
    <col min="102" max="102" width="10" bestFit="1" customWidth="1"/>
    <col min="103" max="103" width="9.33203125" bestFit="1" customWidth="1"/>
    <col min="104" max="104" width="23.6640625" bestFit="1" customWidth="1"/>
    <col min="105" max="105" width="11.33203125" bestFit="1" customWidth="1"/>
    <col min="106" max="106" width="22.5" bestFit="1" customWidth="1"/>
    <col min="107" max="107" width="8.1640625" bestFit="1" customWidth="1"/>
    <col min="108" max="108" width="12.5" bestFit="1" customWidth="1"/>
    <col min="109" max="109" width="27.5" bestFit="1" customWidth="1"/>
    <col min="110" max="110" width="10" bestFit="1" customWidth="1"/>
    <col min="111" max="111" width="22.33203125" bestFit="1" customWidth="1"/>
    <col min="112" max="112" width="11.6640625" bestFit="1" customWidth="1"/>
    <col min="113" max="113" width="27.33203125" bestFit="1" customWidth="1"/>
    <col min="114" max="114" width="11.83203125" bestFit="1" customWidth="1"/>
    <col min="115" max="115" width="23.6640625" bestFit="1" customWidth="1"/>
    <col min="116" max="116" width="10.6640625" bestFit="1" customWidth="1"/>
    <col min="117" max="117" width="7.83203125" bestFit="1" customWidth="1"/>
    <col min="118" max="118" width="21.6640625" bestFit="1" customWidth="1"/>
    <col min="119" max="119" width="19.5" bestFit="1" customWidth="1"/>
    <col min="120" max="120" width="8.33203125" bestFit="1" customWidth="1"/>
    <col min="121" max="121" width="9.5" bestFit="1" customWidth="1"/>
    <col min="122" max="122" width="10" bestFit="1" customWidth="1"/>
    <col min="123" max="123" width="9.6640625" bestFit="1" customWidth="1"/>
    <col min="124" max="124" width="7.33203125" bestFit="1" customWidth="1"/>
    <col min="125" max="125" width="11.1640625" bestFit="1" customWidth="1"/>
    <col min="126" max="126" width="11" bestFit="1" customWidth="1"/>
    <col min="127" max="127" width="20.6640625" bestFit="1" customWidth="1"/>
    <col min="129" max="129" width="13.6640625" bestFit="1" customWidth="1"/>
    <col min="130" max="130" width="8.83203125" bestFit="1" customWidth="1"/>
    <col min="131" max="131" width="13.1640625" bestFit="1" customWidth="1"/>
    <col min="132" max="132" width="14" bestFit="1" customWidth="1"/>
    <col min="133" max="133" width="17" bestFit="1" customWidth="1"/>
    <col min="134" max="134" width="12.6640625" bestFit="1" customWidth="1"/>
    <col min="135" max="135" width="14.83203125" bestFit="1" customWidth="1"/>
    <col min="136" max="136" width="15.33203125" bestFit="1" customWidth="1"/>
    <col min="138" max="138" width="20.6640625" bestFit="1" customWidth="1"/>
    <col min="139" max="139" width="24.33203125" bestFit="1" customWidth="1"/>
    <col min="140" max="140" width="9.5" bestFit="1" customWidth="1"/>
    <col min="141" max="141" width="13.5" bestFit="1" customWidth="1"/>
    <col min="142" max="143" width="12.83203125" bestFit="1" customWidth="1"/>
    <col min="144" max="144" width="14.33203125" bestFit="1" customWidth="1"/>
    <col min="145" max="145" width="23.6640625" bestFit="1" customWidth="1"/>
    <col min="146" max="146" width="25.33203125" bestFit="1" customWidth="1"/>
    <col min="147" max="147" width="9" bestFit="1" customWidth="1"/>
    <col min="148" max="148" width="23.5" bestFit="1" customWidth="1"/>
    <col min="149" max="149" width="12.6640625" bestFit="1" customWidth="1"/>
    <col min="150" max="150" width="13.5" bestFit="1" customWidth="1"/>
    <col min="151" max="151" width="13.6640625" bestFit="1" customWidth="1"/>
    <col min="152" max="152" width="8" bestFit="1" customWidth="1"/>
    <col min="153" max="153" width="7.1640625" bestFit="1" customWidth="1"/>
    <col min="154" max="154" width="22.6640625" bestFit="1" customWidth="1"/>
    <col min="155" max="155" width="16.83203125" bestFit="1" customWidth="1"/>
    <col min="156" max="156" width="14.6640625" bestFit="1" customWidth="1"/>
    <col min="157" max="157" width="19.5" bestFit="1" customWidth="1"/>
    <col min="159" max="159" width="11.1640625" bestFit="1" customWidth="1"/>
    <col min="160" max="160" width="13" bestFit="1" customWidth="1"/>
    <col min="161" max="161" width="12" bestFit="1" customWidth="1"/>
    <col min="162" max="162" width="9.5" bestFit="1" customWidth="1"/>
    <col min="163" max="163" width="13.33203125" bestFit="1" customWidth="1"/>
    <col min="164" max="164" width="25" bestFit="1" customWidth="1"/>
    <col min="165" max="165" width="14.6640625" bestFit="1" customWidth="1"/>
    <col min="166" max="166" width="16.5" bestFit="1" customWidth="1"/>
    <col min="167" max="167" width="20.1640625" bestFit="1" customWidth="1"/>
    <col min="168" max="168" width="24.1640625" bestFit="1" customWidth="1"/>
    <col min="169" max="169" width="13" bestFit="1" customWidth="1"/>
    <col min="170" max="170" width="20.6640625" bestFit="1" customWidth="1"/>
    <col min="171" max="171" width="9.1640625" bestFit="1" customWidth="1"/>
    <col min="172" max="172" width="24.83203125" bestFit="1" customWidth="1"/>
    <col min="173" max="173" width="13.5" bestFit="1" customWidth="1"/>
    <col min="174" max="174" width="22.83203125" bestFit="1" customWidth="1"/>
    <col min="175" max="175" width="12.33203125" bestFit="1" customWidth="1"/>
    <col min="176" max="176" width="22.1640625" bestFit="1" customWidth="1"/>
    <col min="177" max="177" width="25.6640625" bestFit="1" customWidth="1"/>
    <col min="178" max="178" width="13.1640625" bestFit="1" customWidth="1"/>
    <col min="179" max="179" width="12.33203125" bestFit="1" customWidth="1"/>
    <col min="180" max="180" width="24.33203125" bestFit="1" customWidth="1"/>
    <col min="181" max="181" width="15" bestFit="1" customWidth="1"/>
    <col min="182" max="182" width="13" bestFit="1" customWidth="1"/>
    <col min="184" max="184" width="15.5" bestFit="1" customWidth="1"/>
    <col min="185" max="185" width="16.83203125" bestFit="1" customWidth="1"/>
    <col min="186" max="186" width="19.83203125" bestFit="1" customWidth="1"/>
    <col min="187" max="187" width="27.83203125" bestFit="1" customWidth="1"/>
    <col min="188" max="188" width="23.33203125" bestFit="1" customWidth="1"/>
    <col min="189" max="189" width="20.83203125" bestFit="1" customWidth="1"/>
    <col min="190" max="190" width="9.1640625" bestFit="1" customWidth="1"/>
    <col min="191" max="191" width="19.6640625" bestFit="1" customWidth="1"/>
    <col min="192" max="192" width="21.6640625" bestFit="1" customWidth="1"/>
    <col min="193" max="193" width="9.5" bestFit="1" customWidth="1"/>
    <col min="194" max="194" width="22.1640625" bestFit="1" customWidth="1"/>
    <col min="195" max="195" width="24" bestFit="1" customWidth="1"/>
    <col min="196" max="196" width="23.33203125" bestFit="1" customWidth="1"/>
    <col min="197" max="197" width="8" bestFit="1" customWidth="1"/>
    <col min="198" max="198" width="12" bestFit="1" customWidth="1"/>
    <col min="199" max="199" width="10.1640625" bestFit="1" customWidth="1"/>
    <col min="200" max="200" width="22" bestFit="1" customWidth="1"/>
    <col min="201" max="201" width="10.6640625" bestFit="1" customWidth="1"/>
    <col min="203" max="203" width="23.33203125" bestFit="1" customWidth="1"/>
    <col min="204" max="204" width="12.6640625" bestFit="1" customWidth="1"/>
    <col min="205" max="205" width="13" bestFit="1" customWidth="1"/>
    <col min="206" max="206" width="13.1640625" bestFit="1" customWidth="1"/>
    <col min="207" max="207" width="16.33203125" bestFit="1" customWidth="1"/>
    <col min="208" max="208" width="15" bestFit="1" customWidth="1"/>
    <col min="209" max="209" width="26.6640625" bestFit="1" customWidth="1"/>
    <col min="210" max="210" width="23.6640625" bestFit="1" customWidth="1"/>
    <col min="211" max="211" width="11.5" bestFit="1" customWidth="1"/>
    <col min="212" max="212" width="25" bestFit="1" customWidth="1"/>
    <col min="213" max="213" width="21.5" bestFit="1" customWidth="1"/>
    <col min="214" max="214" width="12.1640625" bestFit="1" customWidth="1"/>
    <col min="215" max="215" width="23.1640625" bestFit="1" customWidth="1"/>
    <col min="216" max="216" width="8.6640625" bestFit="1" customWidth="1"/>
    <col min="217" max="217" width="10.5" bestFit="1" customWidth="1"/>
    <col min="218" max="218" width="13.83203125" bestFit="1" customWidth="1"/>
    <col min="219" max="219" width="7.5" bestFit="1" customWidth="1"/>
    <col min="220" max="220" width="8.6640625" bestFit="1" customWidth="1"/>
    <col min="221" max="221" width="7.6640625" bestFit="1" customWidth="1"/>
    <col min="222" max="222" width="7.83203125" bestFit="1" customWidth="1"/>
    <col min="223" max="223" width="23.33203125" bestFit="1" customWidth="1"/>
    <col min="224" max="225" width="12.83203125" bestFit="1" customWidth="1"/>
    <col min="226" max="226" width="22.1640625" bestFit="1" customWidth="1"/>
    <col min="227" max="227" width="11.33203125" bestFit="1" customWidth="1"/>
    <col min="228" max="229" width="18.5" bestFit="1" customWidth="1"/>
    <col min="230" max="230" width="13.5" bestFit="1" customWidth="1"/>
    <col min="231" max="231" width="7.1640625" bestFit="1" customWidth="1"/>
    <col min="232" max="232" width="8.6640625" bestFit="1" customWidth="1"/>
    <col min="233" max="233" width="18.1640625" bestFit="1" customWidth="1"/>
    <col min="234" max="234" width="14.6640625" bestFit="1" customWidth="1"/>
    <col min="235" max="235" width="11.1640625" bestFit="1" customWidth="1"/>
    <col min="236" max="236" width="11.33203125" bestFit="1" customWidth="1"/>
    <col min="237" max="238" width="23.33203125" bestFit="1" customWidth="1"/>
    <col min="239" max="239" width="21.1640625" bestFit="1" customWidth="1"/>
    <col min="240" max="240" width="22.33203125" bestFit="1" customWidth="1"/>
    <col min="241" max="241" width="12.33203125" bestFit="1" customWidth="1"/>
    <col min="242" max="242" width="12" bestFit="1" customWidth="1"/>
    <col min="243" max="243" width="10.6640625" bestFit="1" customWidth="1"/>
    <col min="244" max="244" width="10" bestFit="1" customWidth="1"/>
    <col min="245" max="245" width="9.83203125" bestFit="1" customWidth="1"/>
    <col min="246" max="246" width="11.1640625" bestFit="1" customWidth="1"/>
    <col min="247" max="247" width="12.5" bestFit="1" customWidth="1"/>
    <col min="248" max="248" width="14.5" bestFit="1" customWidth="1"/>
    <col min="249" max="249" width="23.83203125" bestFit="1" customWidth="1"/>
    <col min="250" max="250" width="21.1640625" bestFit="1" customWidth="1"/>
    <col min="251" max="251" width="22.6640625" bestFit="1" customWidth="1"/>
    <col min="252" max="252" width="11.33203125" bestFit="1" customWidth="1"/>
    <col min="253" max="253" width="11.5" bestFit="1" customWidth="1"/>
    <col min="254" max="254" width="15.6640625" bestFit="1" customWidth="1"/>
    <col min="255" max="255" width="25.1640625" bestFit="1" customWidth="1"/>
    <col min="256" max="256" width="13.83203125" bestFit="1" customWidth="1"/>
    <col min="257" max="257" width="12.1640625" bestFit="1" customWidth="1"/>
    <col min="258" max="258" width="15.33203125" bestFit="1" customWidth="1"/>
    <col min="259" max="259" width="11.1640625" bestFit="1" customWidth="1"/>
    <col min="260" max="260" width="10" bestFit="1" customWidth="1"/>
    <col min="262" max="262" width="25.83203125" bestFit="1" customWidth="1"/>
    <col min="263" max="263" width="27.33203125" bestFit="1" customWidth="1"/>
    <col min="264" max="264" width="11.33203125" bestFit="1" customWidth="1"/>
    <col min="265" max="265" width="9" bestFit="1" customWidth="1"/>
    <col min="267" max="267" width="20.5" bestFit="1" customWidth="1"/>
    <col min="268" max="268" width="17.83203125" bestFit="1" customWidth="1"/>
    <col min="269" max="269" width="24.33203125" bestFit="1" customWidth="1"/>
    <col min="270" max="270" width="12.5" bestFit="1" customWidth="1"/>
    <col min="271" max="271" width="13.33203125" bestFit="1" customWidth="1"/>
    <col min="272" max="272" width="15.83203125" bestFit="1" customWidth="1"/>
    <col min="273" max="273" width="14.33203125" bestFit="1" customWidth="1"/>
    <col min="274" max="274" width="14.1640625" bestFit="1" customWidth="1"/>
    <col min="275" max="275" width="12" bestFit="1" customWidth="1"/>
    <col min="276" max="276" width="23.83203125" bestFit="1" customWidth="1"/>
    <col min="277" max="277" width="13.5" bestFit="1" customWidth="1"/>
    <col min="278" max="278" width="14.83203125" bestFit="1" customWidth="1"/>
    <col min="279" max="279" width="20.33203125" bestFit="1" customWidth="1"/>
    <col min="280" max="280" width="10.6640625" bestFit="1" customWidth="1"/>
    <col min="282" max="282" width="13.5" bestFit="1" customWidth="1"/>
    <col min="283" max="283" width="11.1640625" bestFit="1" customWidth="1"/>
    <col min="284" max="284" width="10.1640625" bestFit="1" customWidth="1"/>
    <col min="285" max="285" width="15.6640625" bestFit="1" customWidth="1"/>
    <col min="286" max="286" width="13" bestFit="1" customWidth="1"/>
    <col min="287" max="287" width="23.6640625" bestFit="1" customWidth="1"/>
    <col min="288" max="288" width="8.83203125" bestFit="1" customWidth="1"/>
    <col min="289" max="289" width="22.83203125" bestFit="1" customWidth="1"/>
    <col min="290" max="290" width="9.1640625" bestFit="1" customWidth="1"/>
    <col min="291" max="291" width="12.1640625" bestFit="1" customWidth="1"/>
    <col min="292" max="292" width="24.33203125" bestFit="1" customWidth="1"/>
    <col min="293" max="293" width="9.33203125" bestFit="1" customWidth="1"/>
    <col min="294" max="294" width="18.33203125" bestFit="1" customWidth="1"/>
    <col min="295" max="295" width="9.83203125" bestFit="1" customWidth="1"/>
    <col min="296" max="296" width="12" bestFit="1" customWidth="1"/>
    <col min="297" max="297" width="9.6640625" bestFit="1" customWidth="1"/>
    <col min="298" max="298" width="24.6640625" bestFit="1" customWidth="1"/>
    <col min="299" max="299" width="10.33203125" bestFit="1" customWidth="1"/>
    <col min="300" max="300" width="24.1640625" bestFit="1" customWidth="1"/>
    <col min="301" max="301" width="12.6640625" bestFit="1" customWidth="1"/>
    <col min="302" max="302" width="19.33203125" bestFit="1" customWidth="1"/>
    <col min="303" max="303" width="9.6640625" bestFit="1" customWidth="1"/>
    <col min="304" max="304" width="11.33203125" bestFit="1" customWidth="1"/>
    <col min="305" max="306" width="23.1640625" bestFit="1" customWidth="1"/>
    <col min="307" max="307" width="13" bestFit="1" customWidth="1"/>
    <col min="308" max="308" width="13.5" bestFit="1" customWidth="1"/>
    <col min="309" max="309" width="25" bestFit="1" customWidth="1"/>
    <col min="310" max="310" width="14.6640625" bestFit="1" customWidth="1"/>
    <col min="311" max="311" width="15.6640625" bestFit="1" customWidth="1"/>
    <col min="312" max="312" width="20" bestFit="1" customWidth="1"/>
    <col min="313" max="313" width="8.83203125" bestFit="1" customWidth="1"/>
    <col min="314" max="314" width="23.6640625" bestFit="1" customWidth="1"/>
    <col min="315" max="315" width="10.6640625" bestFit="1" customWidth="1"/>
    <col min="316" max="316" width="13.5" bestFit="1" customWidth="1"/>
    <col min="317" max="317" width="30.83203125" bestFit="1" customWidth="1"/>
    <col min="318" max="318" width="13.6640625" bestFit="1" customWidth="1"/>
    <col min="319" max="319" width="15.5" bestFit="1" customWidth="1"/>
    <col min="320" max="320" width="13.1640625" bestFit="1" customWidth="1"/>
    <col min="321" max="321" width="14.1640625" bestFit="1" customWidth="1"/>
    <col min="322" max="322" width="12.6640625" bestFit="1" customWidth="1"/>
    <col min="323" max="323" width="15.33203125" bestFit="1" customWidth="1"/>
    <col min="324" max="324" width="17.6640625" bestFit="1" customWidth="1"/>
    <col min="325" max="325" width="14.33203125" bestFit="1" customWidth="1"/>
    <col min="326" max="326" width="27.6640625" bestFit="1" customWidth="1"/>
    <col min="327" max="327" width="25.1640625" bestFit="1" customWidth="1"/>
    <col min="328" max="328" width="24" bestFit="1" customWidth="1"/>
    <col min="329" max="329" width="23.83203125" bestFit="1" customWidth="1"/>
    <col min="330" max="330" width="15.5" bestFit="1" customWidth="1"/>
    <col min="331" max="331" width="15.6640625" bestFit="1" customWidth="1"/>
    <col min="332" max="332" width="12.83203125" bestFit="1" customWidth="1"/>
    <col min="333" max="333" width="7.6640625" bestFit="1" customWidth="1"/>
    <col min="334" max="334" width="22.5" bestFit="1" customWidth="1"/>
    <col min="335" max="335" width="17.83203125" bestFit="1" customWidth="1"/>
    <col min="336" max="336" width="19.83203125" bestFit="1" customWidth="1"/>
    <col min="337" max="337" width="23.5" bestFit="1" customWidth="1"/>
    <col min="339" max="339" width="12.5" bestFit="1" customWidth="1"/>
    <col min="340" max="340" width="25.5" bestFit="1" customWidth="1"/>
    <col min="341" max="341" width="14.83203125" bestFit="1" customWidth="1"/>
    <col min="342" max="342" width="14.1640625" bestFit="1" customWidth="1"/>
    <col min="343" max="343" width="11.6640625" bestFit="1" customWidth="1"/>
    <col min="344" max="344" width="14.33203125" bestFit="1" customWidth="1"/>
    <col min="345" max="345" width="9.83203125" bestFit="1" customWidth="1"/>
    <col min="346" max="346" width="11.1640625" bestFit="1" customWidth="1"/>
    <col min="347" max="347" width="24.83203125" bestFit="1" customWidth="1"/>
    <col min="348" max="348" width="17.1640625" bestFit="1" customWidth="1"/>
    <col min="349" max="349" width="10.5" bestFit="1" customWidth="1"/>
    <col min="350" max="350" width="11.83203125" bestFit="1" customWidth="1"/>
    <col min="351" max="351" width="11.5" bestFit="1" customWidth="1"/>
    <col min="352" max="352" width="10.6640625" bestFit="1" customWidth="1"/>
    <col min="353" max="353" width="13.83203125" bestFit="1" customWidth="1"/>
    <col min="354" max="354" width="11.5" bestFit="1" customWidth="1"/>
    <col min="355" max="355" width="12.6640625" bestFit="1" customWidth="1"/>
    <col min="356" max="356" width="13" bestFit="1" customWidth="1"/>
    <col min="357" max="357" width="12.1640625" bestFit="1" customWidth="1"/>
    <col min="358" max="358" width="12.33203125" bestFit="1" customWidth="1"/>
    <col min="359" max="359" width="10.33203125" bestFit="1" customWidth="1"/>
    <col min="360" max="360" width="11.5" bestFit="1" customWidth="1"/>
    <col min="361" max="361" width="21.1640625" bestFit="1" customWidth="1"/>
    <col min="362" max="362" width="24" bestFit="1" customWidth="1"/>
    <col min="363" max="363" width="8" bestFit="1" customWidth="1"/>
    <col min="364" max="364" width="13.83203125" bestFit="1" customWidth="1"/>
    <col min="365" max="365" width="25" bestFit="1" customWidth="1"/>
    <col min="366" max="366" width="13" bestFit="1" customWidth="1"/>
    <col min="367" max="367" width="10.5" bestFit="1" customWidth="1"/>
    <col min="369" max="369" width="15.5" bestFit="1" customWidth="1"/>
    <col min="370" max="370" width="12.1640625" bestFit="1" customWidth="1"/>
    <col min="371" max="371" width="14.83203125" bestFit="1" customWidth="1"/>
    <col min="372" max="372" width="12.33203125" bestFit="1" customWidth="1"/>
    <col min="373" max="373" width="25.6640625" bestFit="1" customWidth="1"/>
    <col min="374" max="374" width="9.83203125" bestFit="1" customWidth="1"/>
    <col min="375" max="375" width="9.6640625" bestFit="1" customWidth="1"/>
    <col min="376" max="376" width="11.6640625" bestFit="1" customWidth="1"/>
    <col min="377" max="377" width="25" bestFit="1" customWidth="1"/>
    <col min="378" max="378" width="23.83203125" bestFit="1" customWidth="1"/>
    <col min="379" max="379" width="13" bestFit="1" customWidth="1"/>
    <col min="380" max="380" width="24.83203125" bestFit="1" customWidth="1"/>
    <col min="381" max="381" width="12.83203125" bestFit="1" customWidth="1"/>
    <col min="382" max="382" width="8" bestFit="1" customWidth="1"/>
    <col min="383" max="383" width="19.83203125" bestFit="1" customWidth="1"/>
    <col min="384" max="384" width="22.5" bestFit="1" customWidth="1"/>
    <col min="385" max="385" width="21.6640625" bestFit="1" customWidth="1"/>
    <col min="386" max="386" width="22.1640625" bestFit="1" customWidth="1"/>
    <col min="387" max="387" width="9.6640625" bestFit="1" customWidth="1"/>
    <col min="388" max="388" width="12.33203125" bestFit="1" customWidth="1"/>
    <col min="389" max="389" width="23" bestFit="1" customWidth="1"/>
    <col min="391" max="391" width="22.83203125" bestFit="1" customWidth="1"/>
    <col min="392" max="392" width="10.6640625" bestFit="1" customWidth="1"/>
    <col min="393" max="393" width="25.1640625" bestFit="1" customWidth="1"/>
    <col min="394" max="394" width="11" bestFit="1" customWidth="1"/>
    <col min="395" max="395" width="9.6640625" bestFit="1" customWidth="1"/>
    <col min="396" max="396" width="14.83203125" bestFit="1" customWidth="1"/>
    <col min="397" max="397" width="21.83203125" bestFit="1" customWidth="1"/>
    <col min="398" max="398" width="10.6640625" bestFit="1" customWidth="1"/>
    <col min="399" max="400" width="11.5" bestFit="1" customWidth="1"/>
    <col min="401" max="401" width="9.5" bestFit="1" customWidth="1"/>
    <col min="402" max="402" width="9.33203125" bestFit="1" customWidth="1"/>
    <col min="403" max="403" width="22" bestFit="1" customWidth="1"/>
    <col min="404" max="404" width="24.83203125" bestFit="1" customWidth="1"/>
    <col min="405" max="405" width="16.5" bestFit="1" customWidth="1"/>
    <col min="406" max="406" width="16" bestFit="1" customWidth="1"/>
    <col min="407" max="407" width="14.6640625" bestFit="1" customWidth="1"/>
    <col min="408" max="408" width="28.1640625" bestFit="1" customWidth="1"/>
    <col min="409" max="409" width="25.33203125" bestFit="1" customWidth="1"/>
    <col min="410" max="410" width="14.6640625" bestFit="1" customWidth="1"/>
    <col min="411" max="411" width="22.33203125" bestFit="1" customWidth="1"/>
    <col min="412" max="412" width="23.5" bestFit="1" customWidth="1"/>
    <col min="413" max="413" width="8.83203125" bestFit="1" customWidth="1"/>
    <col min="414" max="414" width="9.6640625" bestFit="1" customWidth="1"/>
    <col min="415" max="415" width="11.6640625" bestFit="1" customWidth="1"/>
    <col min="416" max="416" width="20.6640625" bestFit="1" customWidth="1"/>
    <col min="417" max="417" width="13" bestFit="1" customWidth="1"/>
    <col min="418" max="418" width="9.5" bestFit="1" customWidth="1"/>
    <col min="419" max="419" width="23.5" bestFit="1" customWidth="1"/>
    <col min="420" max="420" width="19.1640625" bestFit="1" customWidth="1"/>
    <col min="421" max="421" width="11" bestFit="1" customWidth="1"/>
    <col min="422" max="422" width="10.5" bestFit="1" customWidth="1"/>
    <col min="423" max="423" width="14.83203125" bestFit="1" customWidth="1"/>
    <col min="424" max="424" width="15.33203125" bestFit="1" customWidth="1"/>
    <col min="425" max="425" width="12.6640625" bestFit="1" customWidth="1"/>
    <col min="426" max="426" width="9.6640625" bestFit="1" customWidth="1"/>
    <col min="427" max="427" width="9.33203125" bestFit="1" customWidth="1"/>
    <col min="428" max="428" width="9" bestFit="1" customWidth="1"/>
    <col min="429" max="429" width="14.33203125" bestFit="1" customWidth="1"/>
    <col min="430" max="430" width="14" bestFit="1" customWidth="1"/>
    <col min="431" max="431" width="9.83203125" bestFit="1" customWidth="1"/>
    <col min="432" max="432" width="12.5" bestFit="1" customWidth="1"/>
    <col min="433" max="433" width="12" bestFit="1" customWidth="1"/>
    <col min="434" max="434" width="10.33203125" bestFit="1" customWidth="1"/>
    <col min="436" max="436" width="13.6640625" bestFit="1" customWidth="1"/>
    <col min="437" max="437" width="8.83203125" bestFit="1" customWidth="1"/>
    <col min="438" max="438" width="11.6640625" bestFit="1" customWidth="1"/>
    <col min="439" max="439" width="12.33203125" bestFit="1" customWidth="1"/>
    <col min="440" max="440" width="23" bestFit="1" customWidth="1"/>
    <col min="441" max="441" width="8.1640625" bestFit="1" customWidth="1"/>
    <col min="442" max="442" width="10.5" bestFit="1" customWidth="1"/>
    <col min="443" max="443" width="15.1640625" bestFit="1" customWidth="1"/>
    <col min="444" max="444" width="12.83203125" bestFit="1" customWidth="1"/>
    <col min="445" max="445" width="16.83203125" bestFit="1" customWidth="1"/>
    <col min="446" max="446" width="14.33203125" bestFit="1" customWidth="1"/>
    <col min="447" max="447" width="16" bestFit="1" customWidth="1"/>
    <col min="448" max="448" width="14" bestFit="1" customWidth="1"/>
    <col min="449" max="449" width="24.83203125" bestFit="1" customWidth="1"/>
    <col min="450" max="450" width="24.5" bestFit="1" customWidth="1"/>
    <col min="451" max="451" width="10.5" bestFit="1" customWidth="1"/>
    <col min="452" max="452" width="11.6640625" bestFit="1" customWidth="1"/>
    <col min="453" max="453" width="11.33203125" bestFit="1" customWidth="1"/>
    <col min="454" max="454" width="11.83203125" bestFit="1" customWidth="1"/>
    <col min="455" max="455" width="25.33203125" bestFit="1" customWidth="1"/>
    <col min="456" max="456" width="9" bestFit="1" customWidth="1"/>
    <col min="457" max="457" width="12" bestFit="1" customWidth="1"/>
    <col min="458" max="458" width="21.5" bestFit="1" customWidth="1"/>
    <col min="459" max="459" width="10" bestFit="1" customWidth="1"/>
    <col min="460" max="460" width="9.5" bestFit="1" customWidth="1"/>
    <col min="461" max="461" width="22" bestFit="1" customWidth="1"/>
    <col min="462" max="462" width="15.1640625" bestFit="1" customWidth="1"/>
    <col min="463" max="463" width="9.83203125" bestFit="1" customWidth="1"/>
    <col min="464" max="464" width="11.1640625" bestFit="1" customWidth="1"/>
    <col min="465" max="465" width="13" bestFit="1" customWidth="1"/>
    <col min="466" max="466" width="11.1640625" bestFit="1" customWidth="1"/>
    <col min="467" max="467" width="11.33203125" bestFit="1" customWidth="1"/>
    <col min="468" max="468" width="26.33203125" bestFit="1" customWidth="1"/>
    <col min="469" max="469" width="24.33203125" bestFit="1" customWidth="1"/>
    <col min="470" max="470" width="19" bestFit="1" customWidth="1"/>
    <col min="471" max="471" width="25.33203125" bestFit="1" customWidth="1"/>
    <col min="472" max="472" width="15.5" bestFit="1" customWidth="1"/>
    <col min="473" max="473" width="11.1640625" bestFit="1" customWidth="1"/>
    <col min="474" max="474" width="10.5" bestFit="1" customWidth="1"/>
    <col min="475" max="475" width="21.5" bestFit="1" customWidth="1"/>
    <col min="476" max="476" width="27.5" bestFit="1" customWidth="1"/>
    <col min="477" max="477" width="20.5" bestFit="1" customWidth="1"/>
    <col min="478" max="478" width="20.83203125" bestFit="1" customWidth="1"/>
    <col min="479" max="479" width="24.33203125" bestFit="1" customWidth="1"/>
    <col min="480" max="480" width="22.5" bestFit="1" customWidth="1"/>
    <col min="481" max="481" width="23.5" bestFit="1" customWidth="1"/>
    <col min="482" max="482" width="21.5" bestFit="1" customWidth="1"/>
    <col min="483" max="483" width="21.83203125" bestFit="1" customWidth="1"/>
    <col min="484" max="484" width="9.33203125" bestFit="1" customWidth="1"/>
    <col min="485" max="485" width="23.33203125" bestFit="1" customWidth="1"/>
    <col min="486" max="486" width="14" bestFit="1" customWidth="1"/>
    <col min="487" max="487" width="15.6640625" bestFit="1" customWidth="1"/>
    <col min="488" max="488" width="12" bestFit="1" customWidth="1"/>
    <col min="489" max="489" width="9.5" bestFit="1" customWidth="1"/>
    <col min="490" max="490" width="12.5" bestFit="1" customWidth="1"/>
    <col min="491" max="491" width="12.6640625" bestFit="1" customWidth="1"/>
    <col min="492" max="492" width="12.5" bestFit="1" customWidth="1"/>
    <col min="493" max="493" width="11.1640625" bestFit="1" customWidth="1"/>
    <col min="494" max="494" width="11.33203125" bestFit="1" customWidth="1"/>
    <col min="495" max="495" width="24.1640625" bestFit="1" customWidth="1"/>
    <col min="496" max="496" width="23.5" bestFit="1" customWidth="1"/>
    <col min="497" max="497" width="11.33203125" bestFit="1" customWidth="1"/>
    <col min="498" max="498" width="13.1640625" bestFit="1" customWidth="1"/>
    <col min="499" max="499" width="12.33203125" bestFit="1" customWidth="1"/>
    <col min="500" max="500" width="14.1640625" bestFit="1" customWidth="1"/>
    <col min="501" max="501" width="10.33203125" bestFit="1" customWidth="1"/>
    <col min="502" max="502" width="10.5" bestFit="1" customWidth="1"/>
    <col min="503" max="503" width="25.1640625" bestFit="1" customWidth="1"/>
    <col min="504" max="504" width="11.5" bestFit="1" customWidth="1"/>
    <col min="505" max="505" width="27.6640625" bestFit="1" customWidth="1"/>
    <col min="506" max="506" width="14.5" bestFit="1" customWidth="1"/>
    <col min="507" max="507" width="25" bestFit="1" customWidth="1"/>
    <col min="508" max="508" width="26.1640625" bestFit="1" customWidth="1"/>
    <col min="509" max="509" width="27.33203125" bestFit="1" customWidth="1"/>
    <col min="510" max="510" width="10" bestFit="1" customWidth="1"/>
    <col min="511" max="511" width="16.83203125" bestFit="1" customWidth="1"/>
    <col min="512" max="512" width="21.83203125" bestFit="1" customWidth="1"/>
    <col min="513" max="513" width="15.1640625" bestFit="1" customWidth="1"/>
    <col min="514" max="514" width="10" bestFit="1" customWidth="1"/>
    <col min="515" max="515" width="13.6640625" bestFit="1" customWidth="1"/>
    <col min="516" max="516" width="19.5" bestFit="1" customWidth="1"/>
    <col min="518" max="518" width="13.5" bestFit="1" customWidth="1"/>
    <col min="519" max="519" width="14.33203125" bestFit="1" customWidth="1"/>
    <col min="520" max="520" width="23.1640625" bestFit="1" customWidth="1"/>
    <col min="521" max="521" width="21.1640625" bestFit="1" customWidth="1"/>
    <col min="522" max="522" width="23.6640625" bestFit="1" customWidth="1"/>
    <col min="523" max="523" width="22.83203125" bestFit="1" customWidth="1"/>
    <col min="524" max="524" width="13.1640625" bestFit="1" customWidth="1"/>
    <col min="525" max="525" width="11" bestFit="1" customWidth="1"/>
    <col min="526" max="526" width="14.1640625" bestFit="1" customWidth="1"/>
    <col min="527" max="527" width="13.1640625" bestFit="1" customWidth="1"/>
    <col min="529" max="529" width="8.1640625" bestFit="1" customWidth="1"/>
    <col min="530" max="530" width="11" bestFit="1" customWidth="1"/>
    <col min="531" max="531" width="22.1640625" bestFit="1" customWidth="1"/>
    <col min="532" max="532" width="14.6640625" bestFit="1" customWidth="1"/>
    <col min="533" max="533" width="27.1640625" bestFit="1" customWidth="1"/>
    <col min="534" max="534" width="22.33203125" bestFit="1" customWidth="1"/>
    <col min="535" max="535" width="9.1640625" bestFit="1" customWidth="1"/>
    <col min="536" max="536" width="9.5" bestFit="1" customWidth="1"/>
    <col min="537" max="537" width="9.6640625" bestFit="1" customWidth="1"/>
    <col min="538" max="538" width="15.1640625" bestFit="1" customWidth="1"/>
    <col min="539" max="539" width="14.5" bestFit="1" customWidth="1"/>
    <col min="540" max="540" width="9.83203125" bestFit="1" customWidth="1"/>
    <col min="541" max="541" width="23.83203125" bestFit="1" customWidth="1"/>
    <col min="543" max="543" width="13.6640625" bestFit="1" customWidth="1"/>
    <col min="544" max="544" width="22.5" bestFit="1" customWidth="1"/>
    <col min="545" max="545" width="18.6640625" bestFit="1" customWidth="1"/>
    <col min="546" max="546" width="14.5" bestFit="1" customWidth="1"/>
    <col min="547" max="547" width="9.83203125" bestFit="1" customWidth="1"/>
    <col min="548" max="548" width="14.33203125" bestFit="1" customWidth="1"/>
    <col min="549" max="549" width="12.6640625" bestFit="1" customWidth="1"/>
    <col min="550" max="550" width="24.5" bestFit="1" customWidth="1"/>
    <col min="551" max="551" width="13.6640625" bestFit="1" customWidth="1"/>
    <col min="552" max="552" width="9" bestFit="1" customWidth="1"/>
    <col min="553" max="553" width="8.83203125" bestFit="1" customWidth="1"/>
    <col min="554" max="554" width="10.6640625" bestFit="1" customWidth="1"/>
    <col min="555" max="556" width="13" bestFit="1" customWidth="1"/>
    <col min="557" max="557" width="14.6640625" bestFit="1" customWidth="1"/>
    <col min="558" max="558" width="11.33203125" bestFit="1" customWidth="1"/>
    <col min="559" max="559" width="23.33203125" bestFit="1" customWidth="1"/>
    <col min="560" max="560" width="13.33203125" bestFit="1" customWidth="1"/>
    <col min="561" max="561" width="23.6640625" bestFit="1" customWidth="1"/>
    <col min="562" max="562" width="19.5" bestFit="1" customWidth="1"/>
    <col min="563" max="563" width="9.83203125" bestFit="1" customWidth="1"/>
    <col min="564" max="564" width="9.6640625" bestFit="1" customWidth="1"/>
    <col min="565" max="565" width="11" bestFit="1" customWidth="1"/>
    <col min="566" max="566" width="25.5" bestFit="1" customWidth="1"/>
    <col min="567" max="567" width="22.1640625" bestFit="1" customWidth="1"/>
    <col min="568" max="568" width="8" bestFit="1" customWidth="1"/>
    <col min="569" max="569" width="11.33203125" bestFit="1" customWidth="1"/>
    <col min="570" max="570" width="13" bestFit="1" customWidth="1"/>
    <col min="571" max="571" width="23.33203125" bestFit="1" customWidth="1"/>
    <col min="572" max="572" width="9.83203125" bestFit="1" customWidth="1"/>
    <col min="573" max="573" width="17.1640625" bestFit="1" customWidth="1"/>
    <col min="574" max="574" width="13.83203125" bestFit="1" customWidth="1"/>
    <col min="575" max="575" width="11.5" bestFit="1" customWidth="1"/>
    <col min="576" max="576" width="11.1640625" bestFit="1" customWidth="1"/>
    <col min="577" max="578" width="12" bestFit="1" customWidth="1"/>
    <col min="579" max="579" width="11.33203125" bestFit="1" customWidth="1"/>
    <col min="580" max="580" width="23.33203125" bestFit="1" customWidth="1"/>
    <col min="581" max="581" width="14.83203125" bestFit="1" customWidth="1"/>
    <col min="582" max="582" width="27.1640625" bestFit="1" customWidth="1"/>
    <col min="583" max="583" width="9.5" bestFit="1" customWidth="1"/>
    <col min="584" max="584" width="22.83203125" bestFit="1" customWidth="1"/>
    <col min="585" max="585" width="15.5" bestFit="1" customWidth="1"/>
    <col min="586" max="586" width="12.33203125" bestFit="1" customWidth="1"/>
    <col min="587" max="588" width="9.6640625" bestFit="1" customWidth="1"/>
    <col min="589" max="589" width="12.1640625" bestFit="1" customWidth="1"/>
    <col min="590" max="590" width="10.6640625" bestFit="1" customWidth="1"/>
    <col min="591" max="591" width="25.5" bestFit="1" customWidth="1"/>
    <col min="592" max="592" width="25.83203125" bestFit="1" customWidth="1"/>
    <col min="593" max="593" width="9.33203125" bestFit="1" customWidth="1"/>
    <col min="594" max="594" width="9.5" bestFit="1" customWidth="1"/>
    <col min="595" max="595" width="9.83203125" bestFit="1" customWidth="1"/>
    <col min="596" max="596" width="25.1640625" bestFit="1" customWidth="1"/>
    <col min="597" max="597" width="21.83203125" bestFit="1" customWidth="1"/>
    <col min="598" max="598" width="10.6640625" bestFit="1" customWidth="1"/>
    <col min="599" max="599" width="11.33203125" bestFit="1" customWidth="1"/>
    <col min="600" max="600" width="12.1640625" bestFit="1" customWidth="1"/>
    <col min="601" max="601" width="9.33203125" bestFit="1" customWidth="1"/>
    <col min="602" max="602" width="21" bestFit="1" customWidth="1"/>
    <col min="604" max="604" width="11" bestFit="1" customWidth="1"/>
    <col min="605" max="605" width="10.1640625" bestFit="1" customWidth="1"/>
    <col min="606" max="606" width="22.5" bestFit="1" customWidth="1"/>
    <col min="607" max="607" width="14.83203125" bestFit="1" customWidth="1"/>
    <col min="608" max="608" width="16.83203125" bestFit="1" customWidth="1"/>
    <col min="609" max="609" width="15.83203125" bestFit="1" customWidth="1"/>
    <col min="610" max="610" width="13.83203125" bestFit="1" customWidth="1"/>
    <col min="611" max="611" width="14.33203125" bestFit="1" customWidth="1"/>
    <col min="612" max="612" width="27.5" bestFit="1" customWidth="1"/>
    <col min="613" max="613" width="10.5" bestFit="1" customWidth="1"/>
    <col min="614" max="614" width="25.5" bestFit="1" customWidth="1"/>
    <col min="615" max="615" width="10.5" bestFit="1" customWidth="1"/>
    <col min="616" max="616" width="11.83203125" bestFit="1" customWidth="1"/>
    <col min="617" max="617" width="9.1640625" bestFit="1" customWidth="1"/>
    <col min="618" max="618" width="10.1640625" bestFit="1" customWidth="1"/>
    <col min="619" max="619" width="22.6640625" bestFit="1" customWidth="1"/>
    <col min="620" max="620" width="21.1640625" bestFit="1" customWidth="1"/>
    <col min="621" max="621" width="13.6640625" bestFit="1" customWidth="1"/>
    <col min="622" max="622" width="23.33203125" bestFit="1" customWidth="1"/>
    <col min="623" max="623" width="14.5" bestFit="1" customWidth="1"/>
    <col min="625" max="625" width="23.6640625" bestFit="1" customWidth="1"/>
    <col min="626" max="626" width="22" bestFit="1" customWidth="1"/>
    <col min="627" max="627" width="12.83203125" bestFit="1" customWidth="1"/>
    <col min="628" max="628" width="10.1640625" bestFit="1" customWidth="1"/>
    <col min="629" max="629" width="12.1640625" bestFit="1" customWidth="1"/>
    <col min="630" max="630" width="11.83203125" bestFit="1" customWidth="1"/>
    <col min="631" max="631" width="15.1640625" bestFit="1" customWidth="1"/>
    <col min="632" max="632" width="12.1640625" bestFit="1" customWidth="1"/>
    <col min="633" max="633" width="11.6640625" bestFit="1" customWidth="1"/>
    <col min="634" max="634" width="9" bestFit="1" customWidth="1"/>
    <col min="635" max="635" width="13.83203125" bestFit="1" customWidth="1"/>
    <col min="636" max="636" width="19.6640625" bestFit="1" customWidth="1"/>
    <col min="637" max="637" width="24" bestFit="1" customWidth="1"/>
    <col min="638" max="638" width="10.6640625" bestFit="1" customWidth="1"/>
    <col min="639" max="639" width="10.5" bestFit="1" customWidth="1"/>
    <col min="640" max="640" width="24" bestFit="1" customWidth="1"/>
    <col min="641" max="641" width="11.83203125" bestFit="1" customWidth="1"/>
    <col min="642" max="642" width="10.6640625" bestFit="1" customWidth="1"/>
    <col min="643" max="643" width="15.33203125" bestFit="1" customWidth="1"/>
    <col min="644" max="644" width="12.33203125" bestFit="1" customWidth="1"/>
    <col min="645" max="645" width="24.33203125" bestFit="1" customWidth="1"/>
    <col min="647" max="647" width="10.6640625" bestFit="1" customWidth="1"/>
    <col min="648" max="648" width="12.83203125" bestFit="1" customWidth="1"/>
    <col min="649" max="649" width="13.83203125" bestFit="1" customWidth="1"/>
    <col min="650" max="650" width="13.1640625" bestFit="1" customWidth="1"/>
    <col min="651" max="651" width="19.5" bestFit="1" customWidth="1"/>
    <col min="652" max="652" width="23.33203125" bestFit="1" customWidth="1"/>
    <col min="653" max="653" width="23.6640625" bestFit="1" customWidth="1"/>
    <col min="654" max="654" width="20" bestFit="1" customWidth="1"/>
    <col min="655" max="655" width="8.6640625" bestFit="1" customWidth="1"/>
    <col min="656" max="656" width="6.5" bestFit="1" customWidth="1"/>
    <col min="657" max="657" width="15.6640625" bestFit="1" customWidth="1"/>
    <col min="658" max="658" width="12" bestFit="1" customWidth="1"/>
    <col min="660" max="660" width="23" bestFit="1" customWidth="1"/>
    <col min="661" max="661" width="16.5" bestFit="1" customWidth="1"/>
    <col min="662" max="662" width="23.6640625" bestFit="1" customWidth="1"/>
    <col min="663" max="663" width="24.33203125" bestFit="1" customWidth="1"/>
    <col min="664" max="664" width="10.6640625" bestFit="1" customWidth="1"/>
    <col min="665" max="665" width="15" bestFit="1" customWidth="1"/>
    <col min="666" max="666" width="24" bestFit="1" customWidth="1"/>
    <col min="667" max="667" width="14.83203125" bestFit="1" customWidth="1"/>
    <col min="668" max="668" width="16" bestFit="1" customWidth="1"/>
    <col min="669" max="669" width="14.33203125" bestFit="1" customWidth="1"/>
    <col min="670" max="670" width="26.83203125" bestFit="1" customWidth="1"/>
    <col min="671" max="671" width="27.1640625" bestFit="1" customWidth="1"/>
    <col min="672" max="672" width="8.33203125" bestFit="1" customWidth="1"/>
    <col min="673" max="673" width="20.6640625" bestFit="1" customWidth="1"/>
    <col min="674" max="674" width="12.33203125" bestFit="1" customWidth="1"/>
    <col min="675" max="675" width="23" bestFit="1" customWidth="1"/>
    <col min="676" max="676" width="10.33203125" bestFit="1" customWidth="1"/>
    <col min="677" max="677" width="10.6640625" bestFit="1" customWidth="1"/>
    <col min="678" max="678" width="12.83203125" bestFit="1" customWidth="1"/>
    <col min="679" max="679" width="13.6640625" bestFit="1" customWidth="1"/>
    <col min="680" max="680" width="9.83203125" bestFit="1" customWidth="1"/>
    <col min="681" max="681" width="9" bestFit="1" customWidth="1"/>
    <col min="682" max="682" width="13.1640625" bestFit="1" customWidth="1"/>
    <col min="683" max="683" width="10.5" bestFit="1" customWidth="1"/>
    <col min="685" max="685" width="11.1640625" bestFit="1" customWidth="1"/>
    <col min="686" max="686" width="12.1640625" bestFit="1" customWidth="1"/>
    <col min="687" max="687" width="28.1640625" bestFit="1" customWidth="1"/>
    <col min="688" max="688" width="24.5" bestFit="1" customWidth="1"/>
    <col min="689" max="689" width="28.33203125" bestFit="1" customWidth="1"/>
    <col min="690" max="690" width="9" bestFit="1" customWidth="1"/>
    <col min="691" max="691" width="13.83203125" bestFit="1" customWidth="1"/>
    <col min="692" max="692" width="11.83203125" bestFit="1" customWidth="1"/>
    <col min="693" max="693" width="11.6640625" bestFit="1" customWidth="1"/>
    <col min="694" max="694" width="10.5" bestFit="1" customWidth="1"/>
    <col min="695" max="695" width="20.1640625" bestFit="1" customWidth="1"/>
    <col min="696" max="696" width="22.33203125" bestFit="1" customWidth="1"/>
    <col min="697" max="697" width="12.6640625" bestFit="1" customWidth="1"/>
    <col min="698" max="698" width="13" bestFit="1" customWidth="1"/>
    <col min="699" max="699" width="9.83203125" bestFit="1" customWidth="1"/>
    <col min="700" max="700" width="20.33203125" bestFit="1" customWidth="1"/>
    <col min="701" max="701" width="22" bestFit="1" customWidth="1"/>
    <col min="702" max="702" width="24.6640625" bestFit="1" customWidth="1"/>
    <col min="703" max="703" width="8" bestFit="1" customWidth="1"/>
    <col min="704" max="704" width="11.83203125" bestFit="1" customWidth="1"/>
    <col min="705" max="705" width="11.6640625" bestFit="1" customWidth="1"/>
    <col min="706" max="706" width="13" bestFit="1" customWidth="1"/>
    <col min="707" max="707" width="8.5" bestFit="1" customWidth="1"/>
    <col min="708" max="708" width="12.1640625" bestFit="1" customWidth="1"/>
    <col min="709" max="709" width="9.5" bestFit="1" customWidth="1"/>
    <col min="710" max="710" width="11.1640625" bestFit="1" customWidth="1"/>
    <col min="711" max="711" width="12.1640625" bestFit="1" customWidth="1"/>
    <col min="712" max="712" width="14.5" bestFit="1" customWidth="1"/>
    <col min="713" max="713" width="15.1640625" bestFit="1" customWidth="1"/>
    <col min="714" max="714" width="11.83203125" bestFit="1" customWidth="1"/>
    <col min="715" max="715" width="7.33203125" bestFit="1" customWidth="1"/>
    <col min="716" max="716" width="21.1640625" bestFit="1" customWidth="1"/>
    <col min="717" max="717" width="12.1640625" bestFit="1" customWidth="1"/>
    <col min="718" max="718" width="26.1640625" bestFit="1" customWidth="1"/>
    <col min="719" max="719" width="13.6640625" bestFit="1" customWidth="1"/>
    <col min="720" max="720" width="13.83203125" bestFit="1" customWidth="1"/>
    <col min="721" max="721" width="8.33203125" bestFit="1" customWidth="1"/>
    <col min="722" max="722" width="22.6640625" bestFit="1" customWidth="1"/>
    <col min="723" max="723" width="13.5" bestFit="1" customWidth="1"/>
    <col min="724" max="724" width="11.6640625" bestFit="1" customWidth="1"/>
    <col min="725" max="725" width="13.6640625" bestFit="1" customWidth="1"/>
    <col min="726" max="726" width="8.6640625" bestFit="1" customWidth="1"/>
    <col min="727" max="727" width="10.1640625" bestFit="1" customWidth="1"/>
    <col min="728" max="728" width="19.83203125" bestFit="1" customWidth="1"/>
    <col min="729" max="729" width="20.83203125" bestFit="1" customWidth="1"/>
    <col min="730" max="730" width="8.83203125" bestFit="1" customWidth="1"/>
    <col min="731" max="731" width="8.6640625" bestFit="1" customWidth="1"/>
    <col min="732" max="732" width="9" bestFit="1" customWidth="1"/>
    <col min="733" max="733" width="8.6640625" bestFit="1" customWidth="1"/>
    <col min="734" max="734" width="24.33203125" bestFit="1" customWidth="1"/>
    <col min="735" max="735" width="18.33203125" bestFit="1" customWidth="1"/>
    <col min="736" max="736" width="18.6640625" bestFit="1" customWidth="1"/>
    <col min="737" max="737" width="16.83203125" bestFit="1" customWidth="1"/>
    <col min="738" max="738" width="9.33203125" bestFit="1" customWidth="1"/>
    <col min="739" max="739" width="12.5" bestFit="1" customWidth="1"/>
    <col min="740" max="740" width="14.1640625" bestFit="1" customWidth="1"/>
    <col min="741" max="741" width="20.1640625" bestFit="1" customWidth="1"/>
    <col min="742" max="742" width="23.5" bestFit="1" customWidth="1"/>
    <col min="743" max="743" width="22.33203125" bestFit="1" customWidth="1"/>
    <col min="744" max="744" width="11.6640625" bestFit="1" customWidth="1"/>
    <col min="745" max="745" width="14.33203125" bestFit="1" customWidth="1"/>
    <col min="746" max="746" width="23.6640625" bestFit="1" customWidth="1"/>
    <col min="747" max="747" width="19.33203125" bestFit="1" customWidth="1"/>
    <col min="748" max="748" width="15.6640625" bestFit="1" customWidth="1"/>
    <col min="749" max="749" width="21.6640625" bestFit="1" customWidth="1"/>
    <col min="750" max="750" width="12.6640625" bestFit="1" customWidth="1"/>
    <col min="751" max="751" width="8.83203125" bestFit="1" customWidth="1"/>
    <col min="752" max="752" width="10.6640625" bestFit="1" customWidth="1"/>
    <col min="753" max="753" width="9.5" bestFit="1" customWidth="1"/>
    <col min="754" max="754" width="12.1640625" bestFit="1" customWidth="1"/>
    <col min="755" max="755" width="10.1640625" bestFit="1" customWidth="1"/>
    <col min="756" max="756" width="23.5" bestFit="1" customWidth="1"/>
    <col min="757" max="757" width="14.6640625" bestFit="1" customWidth="1"/>
    <col min="758" max="758" width="19.33203125" bestFit="1" customWidth="1"/>
    <col min="759" max="759" width="27" bestFit="1" customWidth="1"/>
    <col min="760" max="760" width="13.5" bestFit="1" customWidth="1"/>
    <col min="761" max="761" width="13.6640625" bestFit="1" customWidth="1"/>
    <col min="763" max="763" width="11.1640625" bestFit="1" customWidth="1"/>
    <col min="764" max="764" width="21.83203125" bestFit="1" customWidth="1"/>
    <col min="765" max="765" width="9" bestFit="1" customWidth="1"/>
    <col min="766" max="766" width="21" bestFit="1" customWidth="1"/>
    <col min="767" max="767" width="23.5" bestFit="1" customWidth="1"/>
    <col min="768" max="768" width="26.83203125" bestFit="1" customWidth="1"/>
    <col min="769" max="769" width="15.6640625" bestFit="1" customWidth="1"/>
    <col min="770" max="770" width="11.33203125" bestFit="1" customWidth="1"/>
    <col min="771" max="771" width="29.1640625" bestFit="1" customWidth="1"/>
    <col min="772" max="772" width="12" bestFit="1" customWidth="1"/>
    <col min="773" max="773" width="21.5" bestFit="1" customWidth="1"/>
    <col min="774" max="774" width="21.1640625" bestFit="1" customWidth="1"/>
    <col min="775" max="775" width="10.5" bestFit="1" customWidth="1"/>
    <col min="776" max="776" width="13.5" bestFit="1" customWidth="1"/>
    <col min="777" max="777" width="14.33203125" bestFit="1" customWidth="1"/>
    <col min="778" max="778" width="10.5" bestFit="1" customWidth="1"/>
    <col min="779" max="779" width="11.5" bestFit="1" customWidth="1"/>
    <col min="780" max="780" width="13" bestFit="1" customWidth="1"/>
    <col min="781" max="781" width="11.6640625" bestFit="1" customWidth="1"/>
    <col min="782" max="782" width="23.33203125" bestFit="1" customWidth="1"/>
    <col min="783" max="783" width="16" bestFit="1" customWidth="1"/>
    <col min="784" max="784" width="9.5" bestFit="1" customWidth="1"/>
    <col min="785" max="785" width="15.33203125" bestFit="1" customWidth="1"/>
    <col min="786" max="786" width="10.33203125" bestFit="1" customWidth="1"/>
    <col min="787" max="787" width="10.1640625" bestFit="1" customWidth="1"/>
    <col min="788" max="788" width="11.83203125" bestFit="1" customWidth="1"/>
    <col min="789" max="789" width="10.6640625" bestFit="1" customWidth="1"/>
    <col min="790" max="790" width="14" bestFit="1" customWidth="1"/>
    <col min="791" max="791" width="14.5" bestFit="1" customWidth="1"/>
    <col min="792" max="792" width="9" bestFit="1" customWidth="1"/>
    <col min="793" max="793" width="10.6640625" bestFit="1" customWidth="1"/>
    <col min="794" max="794" width="21.83203125" bestFit="1" customWidth="1"/>
    <col min="795" max="795" width="12" bestFit="1" customWidth="1"/>
    <col min="796" max="796" width="10" bestFit="1" customWidth="1"/>
    <col min="797" max="797" width="8" bestFit="1" customWidth="1"/>
    <col min="798" max="798" width="24.83203125" bestFit="1" customWidth="1"/>
    <col min="799" max="799" width="23.5" bestFit="1" customWidth="1"/>
    <col min="800" max="800" width="23" bestFit="1" customWidth="1"/>
    <col min="801" max="801" width="24.1640625" bestFit="1" customWidth="1"/>
    <col min="802" max="802" width="24.83203125" bestFit="1" customWidth="1"/>
    <col min="803" max="803" width="12.33203125" bestFit="1" customWidth="1"/>
    <col min="804" max="804" width="10" bestFit="1" customWidth="1"/>
    <col min="805" max="805" width="13.5" bestFit="1" customWidth="1"/>
    <col min="806" max="806" width="21.83203125" bestFit="1" customWidth="1"/>
    <col min="807" max="807" width="24" bestFit="1" customWidth="1"/>
    <col min="808" max="808" width="21" bestFit="1" customWidth="1"/>
    <col min="809" max="809" width="21.1640625" bestFit="1" customWidth="1"/>
    <col min="810" max="810" width="11.1640625" bestFit="1" customWidth="1"/>
    <col min="811" max="811" width="9" bestFit="1" customWidth="1"/>
    <col min="812" max="812" width="22.5" bestFit="1" customWidth="1"/>
    <col min="813" max="813" width="21.1640625" bestFit="1" customWidth="1"/>
    <col min="814" max="814" width="17.83203125" bestFit="1" customWidth="1"/>
    <col min="815" max="815" width="13.33203125" bestFit="1" customWidth="1"/>
    <col min="816" max="816" width="8.83203125" bestFit="1" customWidth="1"/>
    <col min="817" max="817" width="16.33203125" bestFit="1" customWidth="1"/>
    <col min="818" max="818" width="17.33203125" bestFit="1" customWidth="1"/>
    <col min="819" max="819" width="11.33203125" bestFit="1" customWidth="1"/>
    <col min="820" max="820" width="11.6640625" bestFit="1" customWidth="1"/>
    <col min="821" max="821" width="27.1640625" bestFit="1" customWidth="1"/>
    <col min="822" max="822" width="27.83203125" bestFit="1" customWidth="1"/>
    <col min="823" max="823" width="13.6640625" bestFit="1" customWidth="1"/>
    <col min="824" max="824" width="12.1640625" bestFit="1" customWidth="1"/>
    <col min="825" max="825" width="9.6640625" bestFit="1" customWidth="1"/>
    <col min="826" max="826" width="12.83203125" bestFit="1" customWidth="1"/>
    <col min="827" max="827" width="14.5" bestFit="1" customWidth="1"/>
    <col min="828" max="828" width="8.33203125" bestFit="1" customWidth="1"/>
    <col min="829" max="829" width="14" bestFit="1" customWidth="1"/>
    <col min="830" max="830" width="8.33203125" bestFit="1" customWidth="1"/>
    <col min="831" max="831" width="21.5" bestFit="1" customWidth="1"/>
    <col min="832" max="832" width="11.1640625" bestFit="1" customWidth="1"/>
    <col min="833" max="833" width="15.83203125" bestFit="1" customWidth="1"/>
    <col min="834" max="834" width="13.83203125" bestFit="1" customWidth="1"/>
    <col min="835" max="835" width="14.1640625" bestFit="1" customWidth="1"/>
    <col min="836" max="836" width="23.1640625" bestFit="1" customWidth="1"/>
    <col min="837" max="837" width="12" bestFit="1" customWidth="1"/>
    <col min="838" max="838" width="30.1640625" bestFit="1" customWidth="1"/>
    <col min="839" max="839" width="14.83203125" bestFit="1" customWidth="1"/>
    <col min="840" max="840" width="19.6640625" bestFit="1" customWidth="1"/>
    <col min="841" max="841" width="9.5" bestFit="1" customWidth="1"/>
    <col min="842" max="842" width="19.6640625" bestFit="1" customWidth="1"/>
    <col min="843" max="843" width="26.83203125" bestFit="1" customWidth="1"/>
    <col min="844" max="844" width="13" bestFit="1" customWidth="1"/>
    <col min="845" max="845" width="11.1640625" bestFit="1" customWidth="1"/>
    <col min="846" max="846" width="23.6640625" bestFit="1" customWidth="1"/>
    <col min="847" max="847" width="9.1640625" bestFit="1" customWidth="1"/>
    <col min="848" max="848" width="15.33203125" bestFit="1" customWidth="1"/>
    <col min="849" max="849" width="13" bestFit="1" customWidth="1"/>
    <col min="850" max="850" width="25.6640625" bestFit="1" customWidth="1"/>
    <col min="851" max="851" width="14.1640625" bestFit="1" customWidth="1"/>
    <col min="852" max="852" width="13.5" bestFit="1" customWidth="1"/>
    <col min="853" max="853" width="28.33203125" bestFit="1" customWidth="1"/>
    <col min="854" max="854" width="13.5" bestFit="1" customWidth="1"/>
    <col min="855" max="855" width="22.6640625" bestFit="1" customWidth="1"/>
    <col min="856" max="856" width="14.1640625" bestFit="1" customWidth="1"/>
    <col min="857" max="857" width="27.5" bestFit="1" customWidth="1"/>
    <col min="858" max="858" width="25.83203125" bestFit="1" customWidth="1"/>
    <col min="859" max="859" width="10.6640625" bestFit="1" customWidth="1"/>
    <col min="860" max="860" width="25.1640625" bestFit="1" customWidth="1"/>
    <col min="861" max="861" width="10.5" bestFit="1" customWidth="1"/>
    <col min="862" max="862" width="9.83203125" bestFit="1" customWidth="1"/>
    <col min="863" max="863" width="19.6640625" bestFit="1" customWidth="1"/>
    <col min="864" max="864" width="11.33203125" bestFit="1" customWidth="1"/>
    <col min="865" max="865" width="11.6640625" bestFit="1" customWidth="1"/>
    <col min="866" max="866" width="14.33203125" bestFit="1" customWidth="1"/>
    <col min="867" max="867" width="14" bestFit="1" customWidth="1"/>
    <col min="868" max="868" width="12.5" bestFit="1" customWidth="1"/>
    <col min="869" max="869" width="11" bestFit="1" customWidth="1"/>
    <col min="870" max="871" width="14.83203125" bestFit="1" customWidth="1"/>
    <col min="872" max="872" width="14.1640625" bestFit="1" customWidth="1"/>
    <col min="873" max="873" width="14.5" bestFit="1" customWidth="1"/>
    <col min="874" max="874" width="12.1640625" bestFit="1" customWidth="1"/>
    <col min="875" max="875" width="12.33203125" bestFit="1" customWidth="1"/>
    <col min="876" max="876" width="19.33203125" bestFit="1" customWidth="1"/>
    <col min="877" max="877" width="23.83203125" bestFit="1" customWidth="1"/>
    <col min="878" max="878" width="24.6640625" bestFit="1" customWidth="1"/>
    <col min="879" max="879" width="15.6640625" bestFit="1" customWidth="1"/>
    <col min="880" max="880" width="12.33203125" bestFit="1" customWidth="1"/>
    <col min="881" max="881" width="21.83203125" bestFit="1" customWidth="1"/>
    <col min="882" max="882" width="24" bestFit="1" customWidth="1"/>
    <col min="883" max="883" width="27" bestFit="1" customWidth="1"/>
    <col min="884" max="884" width="13.33203125" bestFit="1" customWidth="1"/>
    <col min="885" max="885" width="13.5" bestFit="1" customWidth="1"/>
    <col min="886" max="886" width="8.6640625" bestFit="1" customWidth="1"/>
    <col min="887" max="887" width="22" bestFit="1" customWidth="1"/>
    <col min="888" max="888" width="17.1640625" bestFit="1" customWidth="1"/>
    <col min="889" max="889" width="10.6640625" bestFit="1" customWidth="1"/>
    <col min="890" max="890" width="13" bestFit="1" customWidth="1"/>
    <col min="891" max="891" width="13.83203125" bestFit="1" customWidth="1"/>
    <col min="892" max="892" width="12" bestFit="1" customWidth="1"/>
    <col min="893" max="893" width="14.1640625" bestFit="1" customWidth="1"/>
    <col min="894" max="894" width="12.6640625" bestFit="1" customWidth="1"/>
    <col min="895" max="895" width="11.1640625" bestFit="1" customWidth="1"/>
    <col min="896" max="896" width="13.33203125" bestFit="1" customWidth="1"/>
    <col min="897" max="897" width="12.1640625" bestFit="1" customWidth="1"/>
    <col min="898" max="898" width="13.33203125" bestFit="1" customWidth="1"/>
    <col min="899" max="899" width="19.83203125" bestFit="1" customWidth="1"/>
    <col min="900" max="900" width="23.6640625" bestFit="1" customWidth="1"/>
    <col min="901" max="901" width="22.33203125" bestFit="1" customWidth="1"/>
    <col min="902" max="902" width="11.6640625" bestFit="1" customWidth="1"/>
    <col min="903" max="903" width="12.33203125" bestFit="1" customWidth="1"/>
    <col min="904" max="904" width="11.6640625" bestFit="1" customWidth="1"/>
    <col min="905" max="905" width="22.83203125" bestFit="1" customWidth="1"/>
    <col min="906" max="906" width="24.83203125" bestFit="1" customWidth="1"/>
    <col min="907" max="907" width="19" bestFit="1" customWidth="1"/>
    <col min="908" max="908" width="15.5" bestFit="1" customWidth="1"/>
    <col min="910" max="910" width="9.1640625" bestFit="1" customWidth="1"/>
    <col min="911" max="911" width="13.1640625" bestFit="1" customWidth="1"/>
    <col min="912" max="912" width="22.5" bestFit="1" customWidth="1"/>
    <col min="913" max="913" width="23.1640625" bestFit="1" customWidth="1"/>
    <col min="914" max="914" width="24.33203125" bestFit="1" customWidth="1"/>
    <col min="915" max="915" width="21.6640625" bestFit="1" customWidth="1"/>
    <col min="916" max="916" width="19" bestFit="1" customWidth="1"/>
    <col min="917" max="917" width="9.1640625" bestFit="1" customWidth="1"/>
    <col min="918" max="918" width="9.6640625" bestFit="1" customWidth="1"/>
    <col min="919" max="919" width="21.6640625" bestFit="1" customWidth="1"/>
    <col min="920" max="920" width="12" bestFit="1" customWidth="1"/>
    <col min="921" max="921" width="15.5" bestFit="1" customWidth="1"/>
    <col min="922" max="922" width="16" bestFit="1" customWidth="1"/>
    <col min="923" max="923" width="24" bestFit="1" customWidth="1"/>
    <col min="924" max="924" width="15" bestFit="1" customWidth="1"/>
    <col min="925" max="925" width="16.83203125" bestFit="1" customWidth="1"/>
    <col min="926" max="926" width="22.83203125" bestFit="1" customWidth="1"/>
    <col min="927" max="927" width="12.5" bestFit="1" customWidth="1"/>
    <col min="928" max="928" width="20.83203125" bestFit="1" customWidth="1"/>
    <col min="929" max="929" width="24.5" bestFit="1" customWidth="1"/>
    <col min="930" max="930" width="22.33203125" bestFit="1" customWidth="1"/>
    <col min="931" max="931" width="11.83203125" bestFit="1" customWidth="1"/>
    <col min="932" max="932" width="12.5" bestFit="1" customWidth="1"/>
    <col min="933" max="933" width="25.6640625" bestFit="1" customWidth="1"/>
    <col min="934" max="934" width="24.6640625" bestFit="1" customWidth="1"/>
    <col min="935" max="935" width="11.5" bestFit="1" customWidth="1"/>
    <col min="936" max="936" width="14.83203125" bestFit="1" customWidth="1"/>
    <col min="937" max="937" width="23.6640625" bestFit="1" customWidth="1"/>
    <col min="938" max="938" width="22.6640625" bestFit="1" customWidth="1"/>
    <col min="940" max="940" width="20.1640625" bestFit="1" customWidth="1"/>
    <col min="941" max="941" width="30" bestFit="1" customWidth="1"/>
    <col min="942" max="942" width="10.1640625" bestFit="1" customWidth="1"/>
    <col min="943" max="943" width="13" bestFit="1" customWidth="1"/>
    <col min="944" max="944" width="24.83203125" bestFit="1" customWidth="1"/>
    <col min="945" max="945" width="12" bestFit="1" customWidth="1"/>
    <col min="946" max="946" width="13.33203125" bestFit="1" customWidth="1"/>
    <col min="947" max="947" width="23.33203125" bestFit="1" customWidth="1"/>
    <col min="948" max="948" width="19" bestFit="1" customWidth="1"/>
    <col min="949" max="949" width="9" bestFit="1" customWidth="1"/>
    <col min="950" max="950" width="22.5" bestFit="1" customWidth="1"/>
    <col min="951" max="951" width="10.5" bestFit="1" customWidth="1"/>
    <col min="952" max="953" width="15" bestFit="1" customWidth="1"/>
    <col min="954" max="954" width="11" bestFit="1" customWidth="1"/>
    <col min="955" max="955" width="14.83203125" bestFit="1" customWidth="1"/>
    <col min="956" max="956" width="11.6640625" bestFit="1" customWidth="1"/>
    <col min="957" max="957" width="15.5" bestFit="1" customWidth="1"/>
    <col min="958" max="958" width="9.1640625" bestFit="1" customWidth="1"/>
    <col min="959" max="959" width="13.5" bestFit="1" customWidth="1"/>
    <col min="960" max="960" width="12.6640625" bestFit="1" customWidth="1"/>
    <col min="961" max="961" width="27.1640625" bestFit="1" customWidth="1"/>
    <col min="962" max="962" width="9.33203125" bestFit="1" customWidth="1"/>
    <col min="963" max="963" width="13" bestFit="1" customWidth="1"/>
    <col min="964" max="964" width="22.5" bestFit="1" customWidth="1"/>
    <col min="965" max="965" width="26.1640625" bestFit="1" customWidth="1"/>
    <col min="966" max="966" width="29.5" bestFit="1" customWidth="1"/>
    <col min="967" max="967" width="22.1640625" bestFit="1" customWidth="1"/>
    <col min="968" max="968" width="16.5" bestFit="1" customWidth="1"/>
    <col min="969" max="969" width="11.33203125" bestFit="1" customWidth="1"/>
    <col min="970" max="970" width="11.6640625" bestFit="1" customWidth="1"/>
    <col min="971" max="971" width="13.6640625" bestFit="1" customWidth="1"/>
    <col min="972" max="972" width="14.33203125" bestFit="1" customWidth="1"/>
    <col min="973" max="973" width="24.6640625" bestFit="1" customWidth="1"/>
    <col min="974" max="974" width="24.83203125" bestFit="1" customWidth="1"/>
    <col min="975" max="975" width="23.33203125" bestFit="1" customWidth="1"/>
    <col min="976" max="976" width="12.33203125" bestFit="1" customWidth="1"/>
    <col min="977" max="977" width="9.83203125" bestFit="1" customWidth="1"/>
    <col min="978" max="978" width="22" bestFit="1" customWidth="1"/>
    <col min="979" max="979" width="27.5" bestFit="1" customWidth="1"/>
    <col min="980" max="980" width="13.1640625" bestFit="1" customWidth="1"/>
    <col min="981" max="981" width="23.33203125" bestFit="1" customWidth="1"/>
    <col min="982" max="982" width="12.6640625" bestFit="1" customWidth="1"/>
    <col min="983" max="983" width="22.33203125" bestFit="1" customWidth="1"/>
    <col min="984" max="984" width="10" bestFit="1" customWidth="1"/>
    <col min="985" max="985" width="13" bestFit="1" customWidth="1"/>
    <col min="986" max="986" width="25.33203125" bestFit="1" customWidth="1"/>
    <col min="987" max="987" width="20.1640625" bestFit="1" customWidth="1"/>
    <col min="988" max="988" width="21.5" bestFit="1" customWidth="1"/>
    <col min="989" max="989" width="9.1640625" bestFit="1" customWidth="1"/>
    <col min="990" max="990" width="14" bestFit="1" customWidth="1"/>
    <col min="991" max="991" width="9.33203125" bestFit="1" customWidth="1"/>
    <col min="992" max="992" width="9.5" bestFit="1" customWidth="1"/>
    <col min="993" max="993" width="23.6640625" bestFit="1" customWidth="1"/>
    <col min="994" max="994" width="14.1640625" bestFit="1" customWidth="1"/>
  </cols>
  <sheetData>
    <row r="1" spans="1:6" x14ac:dyDescent="0.2">
      <c r="A1" s="8" t="s">
        <v>6</v>
      </c>
      <c r="B1" t="s">
        <v>2045</v>
      </c>
    </row>
    <row r="3" spans="1:6" x14ac:dyDescent="0.2">
      <c r="A3" s="8" t="s">
        <v>2046</v>
      </c>
      <c r="B3" s="8" t="s">
        <v>2033</v>
      </c>
    </row>
    <row r="4" spans="1:6" x14ac:dyDescent="0.2">
      <c r="A4" s="8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9" t="s">
        <v>2036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2">
      <c r="A6" s="9" t="s">
        <v>2037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2">
      <c r="A7" s="9" t="s">
        <v>2038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2">
      <c r="A8" s="9" t="s">
        <v>2039</v>
      </c>
      <c r="B8" s="16"/>
      <c r="C8" s="16"/>
      <c r="D8" s="16"/>
      <c r="E8" s="16">
        <v>4</v>
      </c>
      <c r="F8" s="16">
        <v>4</v>
      </c>
    </row>
    <row r="9" spans="1:6" x14ac:dyDescent="0.2">
      <c r="A9" s="9" t="s">
        <v>2040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2">
      <c r="A10" s="9" t="s">
        <v>2041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2">
      <c r="A11" s="9" t="s">
        <v>2042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2">
      <c r="A12" s="9" t="s">
        <v>2043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2">
      <c r="A13" s="9" t="s">
        <v>2044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2">
      <c r="A14" s="9" t="s">
        <v>2034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D4F0-9781-BF47-8B4D-8F5119ABDB2E}">
  <sheetPr codeName="Sheet2"/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2045</v>
      </c>
    </row>
    <row r="2" spans="1:6" x14ac:dyDescent="0.2">
      <c r="A2" s="8" t="s">
        <v>2031</v>
      </c>
      <c r="B2" t="s">
        <v>2045</v>
      </c>
    </row>
    <row r="4" spans="1:6" x14ac:dyDescent="0.2">
      <c r="A4" s="8" t="s">
        <v>2046</v>
      </c>
      <c r="B4" s="8" t="s">
        <v>2033</v>
      </c>
    </row>
    <row r="5" spans="1:6" x14ac:dyDescent="0.2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9" t="s">
        <v>2048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2">
      <c r="A7" s="9" t="s">
        <v>2049</v>
      </c>
      <c r="B7" s="16"/>
      <c r="C7" s="16"/>
      <c r="D7" s="16"/>
      <c r="E7" s="16">
        <v>4</v>
      </c>
      <c r="F7" s="16">
        <v>4</v>
      </c>
    </row>
    <row r="8" spans="1:6" x14ac:dyDescent="0.2">
      <c r="A8" s="9" t="s">
        <v>2050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2">
      <c r="A9" s="9" t="s">
        <v>2051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2">
      <c r="A10" s="9" t="s">
        <v>2052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2">
      <c r="A11" s="9" t="s">
        <v>2053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2">
      <c r="A12" s="9" t="s">
        <v>2047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2">
      <c r="A13" s="9" t="s">
        <v>2054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2">
      <c r="A14" s="9" t="s">
        <v>2055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2">
      <c r="A15" s="9" t="s">
        <v>2056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2">
      <c r="A16" s="9" t="s">
        <v>2057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2">
      <c r="A17" s="9" t="s">
        <v>2058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2">
      <c r="A18" s="9" t="s">
        <v>2059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2">
      <c r="A19" s="9" t="s">
        <v>2060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2">
      <c r="A20" s="9" t="s">
        <v>2061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2">
      <c r="A21" s="9" t="s">
        <v>2062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2">
      <c r="A22" s="9" t="s">
        <v>2063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2">
      <c r="A23" s="9" t="s">
        <v>2064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2">
      <c r="A24" s="9" t="s">
        <v>2065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2">
      <c r="A25" s="9" t="s">
        <v>2066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2">
      <c r="A26" s="9" t="s">
        <v>2067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2">
      <c r="A27" s="9" t="s">
        <v>2068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2">
      <c r="A28" s="9" t="s">
        <v>2069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2">
      <c r="A29" s="9" t="s">
        <v>2070</v>
      </c>
      <c r="B29" s="16"/>
      <c r="C29" s="16"/>
      <c r="D29" s="16"/>
      <c r="E29" s="16">
        <v>3</v>
      </c>
      <c r="F29" s="16">
        <v>3</v>
      </c>
    </row>
    <row r="30" spans="1:6" x14ac:dyDescent="0.2">
      <c r="A30" s="9" t="s">
        <v>2034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D66-2B01-D04C-B35B-B4BBE2465623}">
  <sheetPr codeName="Sheet3"/>
  <dimension ref="A1:H13"/>
  <sheetViews>
    <sheetView tabSelected="1" workbookViewId="0">
      <selection activeCell="B7" sqref="B7"/>
    </sheetView>
  </sheetViews>
  <sheetFormatPr baseColWidth="10" defaultRowHeight="16" x14ac:dyDescent="0.2"/>
  <cols>
    <col min="1" max="1" width="27" style="11" customWidth="1"/>
    <col min="2" max="2" width="18.33203125" style="11" customWidth="1"/>
    <col min="3" max="4" width="16" style="11" customWidth="1"/>
    <col min="5" max="5" width="13.5" style="11" customWidth="1"/>
    <col min="6" max="6" width="18.83203125" style="11" customWidth="1"/>
    <col min="7" max="7" width="15.6640625" style="11" customWidth="1"/>
    <col min="8" max="8" width="19.6640625" style="11" customWidth="1"/>
    <col min="9" max="16384" width="10.83203125" style="11"/>
  </cols>
  <sheetData>
    <row r="1" spans="1:8" x14ac:dyDescent="0.2">
      <c r="A1" s="11" t="s">
        <v>2074</v>
      </c>
      <c r="B1" s="11" t="s">
        <v>2075</v>
      </c>
      <c r="C1" s="11" t="s">
        <v>2076</v>
      </c>
      <c r="D1" s="11" t="s">
        <v>2077</v>
      </c>
      <c r="E1" s="11" t="s">
        <v>2078</v>
      </c>
      <c r="F1" s="11" t="s">
        <v>2079</v>
      </c>
      <c r="G1" s="11" t="s">
        <v>2080</v>
      </c>
      <c r="H1" s="11" t="s">
        <v>2081</v>
      </c>
    </row>
    <row r="2" spans="1:8" x14ac:dyDescent="0.2">
      <c r="A2" s="12" t="s">
        <v>2082</v>
      </c>
      <c r="B2" s="11">
        <f>COUNTIFS(Crowdfunding!$D:$D,"&lt;1000",Crowdfunding!$G:$G,"=successful")</f>
        <v>30</v>
      </c>
      <c r="C2" s="11">
        <f>COUNTIFS(Crowdfunding!$D:$D,"&lt;1000",Crowdfunding!$G:$G,"=failed")</f>
        <v>20</v>
      </c>
      <c r="D2" s="11">
        <f>COUNTIFS(Crowdfunding!$D:$D,"&lt;1000",Crowdfunding!$G:$G,"=canceled")</f>
        <v>1</v>
      </c>
      <c r="E2" s="11">
        <v>51</v>
      </c>
      <c r="F2" s="13">
        <v>0.59</v>
      </c>
      <c r="G2" s="13">
        <v>0.39</v>
      </c>
      <c r="H2" s="13">
        <v>0.02</v>
      </c>
    </row>
    <row r="3" spans="1:8" x14ac:dyDescent="0.2">
      <c r="A3" s="12" t="s">
        <v>2083</v>
      </c>
      <c r="B3" s="11">
        <f>COUNTIFS(Crowdfunding!$D:$D,"&gt;=1000",Crowdfunding!$D:$D,"&lt;5000",Crowdfunding!$G:$G,"=successful")</f>
        <v>191</v>
      </c>
      <c r="C3" s="11">
        <f>COUNTIFS(Crowdfunding!$D:$D,"&gt;=1000",Crowdfunding!$D:$D,"&lt;5000",Crowdfunding!$G:$G,"=failed")</f>
        <v>38</v>
      </c>
      <c r="D3" s="11">
        <f>COUNTIFS(Crowdfunding!$D:$D,"&gt;=1000",Crowdfunding!$D:$D,"&lt;5000",Crowdfunding!$G:$G,"=canceled")</f>
        <v>2</v>
      </c>
      <c r="E3" s="11">
        <v>231</v>
      </c>
      <c r="F3" s="13">
        <v>0.83</v>
      </c>
      <c r="G3" s="13">
        <v>0.16</v>
      </c>
      <c r="H3" s="13">
        <v>0.01</v>
      </c>
    </row>
    <row r="4" spans="1:8" x14ac:dyDescent="0.2">
      <c r="A4" s="12" t="s">
        <v>2084</v>
      </c>
      <c r="B4" s="11">
        <f>COUNTIFS(Crowdfunding!$D:$D,"&gt;=5000",Crowdfunding!$D:$D,"&lt;10000",Crowdfunding!$G:$G,"=successful")</f>
        <v>164</v>
      </c>
      <c r="C4" s="11">
        <f>COUNTIFS(Crowdfunding!$D:$D,"&gt;=5000",Crowdfunding!$D:$D,"&lt;10000",Crowdfunding!$G:$G,"=failed")</f>
        <v>126</v>
      </c>
      <c r="D4" s="11">
        <f>COUNTIFS(Crowdfunding!$D:$D,"&gt;=5000",Crowdfunding!$D:$D,"&lt;10000",Crowdfunding!$G:$G,"=canceled")</f>
        <v>25</v>
      </c>
      <c r="E4" s="11">
        <v>315</v>
      </c>
      <c r="F4" s="13">
        <v>0.52</v>
      </c>
      <c r="G4" s="13">
        <v>0.4</v>
      </c>
      <c r="H4" s="13">
        <v>0.08</v>
      </c>
    </row>
    <row r="5" spans="1:8" x14ac:dyDescent="0.2">
      <c r="A5" s="12" t="s">
        <v>2085</v>
      </c>
      <c r="B5" s="11">
        <f>COUNTIFS(Crowdfunding!$D:$D,"&gt;=10000",Crowdfunding!$D:$D,"&lt;15000",Crowdfunding!$G:$G,"=successful")</f>
        <v>4</v>
      </c>
      <c r="C5" s="11">
        <f>COUNTIFS(Crowdfunding!$D:$D,"&gt;=10000",Crowdfunding!$D:$D,"&lt;15000",Crowdfunding!$G:$G,"=failed")</f>
        <v>5</v>
      </c>
      <c r="D5" s="11">
        <f>COUNTIFS(Crowdfunding!$D:$D,"&gt;=10000",Crowdfunding!$D:$D,"&lt;15000",Crowdfunding!$G:$G,"=canceled")</f>
        <v>0</v>
      </c>
      <c r="E5" s="11">
        <v>9</v>
      </c>
      <c r="F5" s="13">
        <v>0.44</v>
      </c>
      <c r="G5" s="13">
        <v>0.56000000000000005</v>
      </c>
      <c r="H5" s="13">
        <v>0</v>
      </c>
    </row>
    <row r="6" spans="1:8" x14ac:dyDescent="0.2">
      <c r="A6" s="12" t="s">
        <v>2086</v>
      </c>
      <c r="B6" s="11">
        <f>COUNTIFS(Crowdfunding!$D:$D,"&gt;=15000",Crowdfunding!$D:$D,"&lt;20000",Crowdfunding!$G:$G,"=successful")</f>
        <v>10</v>
      </c>
      <c r="C6" s="11">
        <f>COUNTIFS(Crowdfunding!$D:$D,"&gt;=15000",Crowdfunding!$D:$D,"&lt;20000",Crowdfunding!$G:$G,"=failed")</f>
        <v>0</v>
      </c>
      <c r="D6" s="11">
        <f>COUNTIFS(Crowdfunding!$D:$D,"&gt;=15000",Crowdfunding!$D:$D,"&lt;20000",Crowdfunding!$G:$G,"=canceled")</f>
        <v>0</v>
      </c>
      <c r="E6" s="11">
        <v>10</v>
      </c>
      <c r="F6" s="13">
        <v>1</v>
      </c>
      <c r="G6" s="13">
        <v>0</v>
      </c>
      <c r="H6" s="13">
        <v>0</v>
      </c>
    </row>
    <row r="7" spans="1:8" x14ac:dyDescent="0.2">
      <c r="A7" s="12" t="s">
        <v>2087</v>
      </c>
      <c r="B7" s="11">
        <f>COUNTIFS(Crowdfunding!$D:$D,"&gt;=20000",Crowdfunding!$D:$D,"&lt;25000",Crowdfunding!$G:$G,"=successful")</f>
        <v>7</v>
      </c>
      <c r="C7" s="11">
        <f>COUNTIFS(Crowdfunding!$D:$D,"&gt;=20000",Crowdfunding!$D:$D,"&lt;25000",Crowdfunding!$G:$G,"=failed")</f>
        <v>0</v>
      </c>
      <c r="D7" s="11">
        <f>COUNTIFS(Crowdfunding!$D:$D,"&gt;=20000",Crowdfunding!$D:$D,"&lt;25000",Crowdfunding!$G:$G,"=canceled")</f>
        <v>0</v>
      </c>
      <c r="E7" s="11">
        <v>7</v>
      </c>
      <c r="F7" s="13">
        <v>1</v>
      </c>
      <c r="G7" s="13">
        <v>0</v>
      </c>
      <c r="H7" s="13">
        <v>0</v>
      </c>
    </row>
    <row r="8" spans="1:8" x14ac:dyDescent="0.2">
      <c r="A8" s="12" t="s">
        <v>2088</v>
      </c>
      <c r="B8" s="11">
        <f>COUNTIFS(Crowdfunding!$D:$D,"&gt;=25000",Crowdfunding!$D:$D,"&lt;30000",Crowdfunding!$G:$G,"=successful")</f>
        <v>11</v>
      </c>
      <c r="C8" s="11">
        <f>COUNTIFS(Crowdfunding!$D:$D,"&gt;=25000",Crowdfunding!$D:$D,"&lt;30000",Crowdfunding!$G:$G,"=failed")</f>
        <v>3</v>
      </c>
      <c r="D8" s="11">
        <f>COUNTIFS(Crowdfunding!$D:$D,"&gt;=25000",Crowdfunding!$D:$D,"&lt;30000",Crowdfunding!$G:$G,"=canceled")</f>
        <v>0</v>
      </c>
      <c r="E8" s="11">
        <v>14</v>
      </c>
      <c r="F8" s="13">
        <v>0.79</v>
      </c>
      <c r="G8" s="13">
        <v>0.21</v>
      </c>
      <c r="H8" s="13">
        <v>0</v>
      </c>
    </row>
    <row r="9" spans="1:8" x14ac:dyDescent="0.2">
      <c r="A9" s="12" t="s">
        <v>2089</v>
      </c>
      <c r="B9" s="11">
        <f>COUNTIFS(Crowdfunding!$D:$D,"&gt;=30000",Crowdfunding!$D:$D,"&lt;35000",Crowdfunding!$G:$G,"=successful")</f>
        <v>7</v>
      </c>
      <c r="C9" s="11">
        <f>COUNTIFS(Crowdfunding!$D:$D,"&gt;=30000",Crowdfunding!$D:$D,"&lt;35000",Crowdfunding!$G:$G,"=failed")</f>
        <v>0</v>
      </c>
      <c r="D9" s="11">
        <f>COUNTIFS(Crowdfunding!$D:$D,"&gt;=30000",Crowdfunding!$D:$D,"&lt;35000",Crowdfunding!$G:$G,"=canceled")</f>
        <v>0</v>
      </c>
      <c r="E9" s="11">
        <v>7</v>
      </c>
      <c r="F9" s="13">
        <v>1</v>
      </c>
      <c r="G9" s="13">
        <v>0</v>
      </c>
      <c r="H9" s="13">
        <v>0</v>
      </c>
    </row>
    <row r="10" spans="1:8" x14ac:dyDescent="0.2">
      <c r="A10" s="12" t="s">
        <v>2090</v>
      </c>
      <c r="B10" s="11">
        <f>COUNTIFS(Crowdfunding!$D:$D,"&gt;=35000",Crowdfunding!$D:$D,"&lt;40000",Crowdfunding!$G:$G,"=successful")</f>
        <v>8</v>
      </c>
      <c r="C10" s="11">
        <f>COUNTIFS(Crowdfunding!$D:$D,"&gt;=35000",Crowdfunding!$D:$D,"&lt;40000",Crowdfunding!$G:$G,"=failed")</f>
        <v>3</v>
      </c>
      <c r="D10" s="11">
        <f>COUNTIFS(Crowdfunding!$D:$D,"&gt;=35000",Crowdfunding!$D:$D,"&lt;40000",Crowdfunding!$G:$G,"=canceled")</f>
        <v>1</v>
      </c>
      <c r="E10" s="11">
        <v>12</v>
      </c>
      <c r="F10" s="13">
        <v>0.67</v>
      </c>
      <c r="G10" s="13">
        <v>0.25</v>
      </c>
      <c r="H10" s="13">
        <v>0.08</v>
      </c>
    </row>
    <row r="11" spans="1:8" x14ac:dyDescent="0.2">
      <c r="A11" s="12" t="s">
        <v>2091</v>
      </c>
      <c r="B11" s="11">
        <f>COUNTIFS(Crowdfunding!$D:$D,"&gt;=40000",Crowdfunding!$D:$D,"&lt;45000",Crowdfunding!$G:$G,"=successful")</f>
        <v>11</v>
      </c>
      <c r="C11" s="11">
        <f>COUNTIFS(Crowdfunding!$D:$D,"&gt;=40000",Crowdfunding!$D:$D,"&lt;45000",Crowdfunding!$G:$G,"=failed")</f>
        <v>3</v>
      </c>
      <c r="D11" s="11">
        <f>COUNTIFS(Crowdfunding!$D:$D,"&gt;=40000",Crowdfunding!$D:$D,"&lt;45000",Crowdfunding!$G:$G,"=canceled")</f>
        <v>0</v>
      </c>
      <c r="E11" s="11">
        <v>14</v>
      </c>
      <c r="F11" s="13">
        <v>0.79</v>
      </c>
      <c r="G11" s="13">
        <v>0.21</v>
      </c>
      <c r="H11" s="13">
        <v>0</v>
      </c>
    </row>
    <row r="12" spans="1:8" x14ac:dyDescent="0.2">
      <c r="A12" s="12" t="s">
        <v>2092</v>
      </c>
      <c r="B12" s="11">
        <f>COUNTIFS(Crowdfunding!$D:$D,"&gt;=45000",Crowdfunding!$D:$D,"&lt;50000",Crowdfunding!$G:$G,"=successful")</f>
        <v>8</v>
      </c>
      <c r="C12" s="11">
        <f>COUNTIFS(Crowdfunding!$D:$D,"&gt;=45000",Crowdfunding!$D:$D,"&lt;50000",Crowdfunding!$G:$G,"=failed")</f>
        <v>3</v>
      </c>
      <c r="D12" s="11">
        <f>COUNTIFS(Crowdfunding!$D:$D,"&gt;=45000",Crowdfunding!$D:$D,"&lt;50000",Crowdfunding!$G:$G,"=canceled")</f>
        <v>0</v>
      </c>
      <c r="E12" s="11">
        <v>11</v>
      </c>
      <c r="F12" s="13">
        <v>0.73</v>
      </c>
      <c r="G12" s="13">
        <v>0.27</v>
      </c>
      <c r="H12" s="13">
        <v>0</v>
      </c>
    </row>
    <row r="13" spans="1:8" x14ac:dyDescent="0.2">
      <c r="A13" s="12" t="s">
        <v>2093</v>
      </c>
      <c r="B13" s="11">
        <f>COUNTIFS(Crowdfunding!$D:$D,"&gt;50000",Crowdfunding!$G:$G,"=successful")</f>
        <v>114</v>
      </c>
      <c r="C13" s="11">
        <f>COUNTIFS(Crowdfunding!$D:$D,"&gt;50000",Crowdfunding!$G:$G,"=failed")</f>
        <v>163</v>
      </c>
      <c r="D13" s="11">
        <f>COUNTIFS(Crowdfunding!$D:$D,"&gt;50000",Crowdfunding!$G:$G,"=canceled")</f>
        <v>28</v>
      </c>
      <c r="E13" s="11">
        <v>305</v>
      </c>
      <c r="F13" s="13">
        <v>0.37</v>
      </c>
      <c r="G13" s="13">
        <v>0.53</v>
      </c>
      <c r="H13" s="13">
        <v>0.09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516A-C077-2748-86F5-076E0DC8A2C3}">
  <sheetPr codeName="Sheet4"/>
  <dimension ref="A1:E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8" t="s">
        <v>2031</v>
      </c>
      <c r="B1" t="s">
        <v>2045</v>
      </c>
    </row>
    <row r="2" spans="1:5" x14ac:dyDescent="0.2">
      <c r="A2" s="8" t="s">
        <v>2107</v>
      </c>
      <c r="B2" t="s">
        <v>2045</v>
      </c>
    </row>
    <row r="4" spans="1:5" x14ac:dyDescent="0.2">
      <c r="A4" s="8" t="s">
        <v>2094</v>
      </c>
      <c r="B4" s="8" t="s">
        <v>2033</v>
      </c>
    </row>
    <row r="5" spans="1:5" x14ac:dyDescent="0.2">
      <c r="A5" s="8" t="s">
        <v>2035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9" t="s">
        <v>2095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2">
      <c r="A7" s="9" t="s">
        <v>2096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2">
      <c r="A8" s="9" t="s">
        <v>2097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2">
      <c r="A9" s="9" t="s">
        <v>2098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2">
      <c r="A10" s="9" t="s">
        <v>2099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2">
      <c r="A11" s="9" t="s">
        <v>2100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2">
      <c r="A12" s="9" t="s">
        <v>2101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2">
      <c r="A13" s="9" t="s">
        <v>2102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2">
      <c r="A14" s="9" t="s">
        <v>2103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2">
      <c r="A15" s="9" t="s">
        <v>2104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2">
      <c r="A16" s="9" t="s">
        <v>2105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2">
      <c r="A17" s="9" t="s">
        <v>2106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2">
      <c r="A18" s="9" t="s">
        <v>2034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U1001"/>
  <sheetViews>
    <sheetView workbookViewId="0">
      <selection activeCell="F10" sqref="F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33203125" style="4" customWidth="1"/>
    <col min="7" max="7" width="10" customWidth="1"/>
    <col min="8" max="8" width="13" bestFit="1" customWidth="1"/>
    <col min="9" max="9" width="14.6640625" customWidth="1"/>
    <col min="11" max="11" width="7" customWidth="1"/>
    <col min="12" max="12" width="11" customWidth="1"/>
    <col min="13" max="13" width="21.33203125" customWidth="1"/>
    <col min="14" max="14" width="11.1640625" bestFit="1" customWidth="1"/>
    <col min="15" max="15" width="28.83203125" customWidth="1"/>
    <col min="18" max="18" width="25.1640625" customWidth="1"/>
    <col min="19" max="19" width="14.1640625" customWidth="1"/>
    <col min="20" max="20" width="11.832031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ht="34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 * 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0">
        <f xml:space="preserve"> (((L2/60)/60)/24)+DATE(1970,1,1)</f>
        <v>42336.25</v>
      </c>
      <c r="N2">
        <v>1450159200</v>
      </c>
      <c r="O2" s="10">
        <f xml:space="preserve"> N2/86400+DATE(1970,1,1)</f>
        <v>42353.25</v>
      </c>
      <c r="P2" t="b">
        <v>0</v>
      </c>
      <c r="Q2" t="b">
        <v>0</v>
      </c>
      <c r="R2" t="s">
        <v>17</v>
      </c>
      <c r="S2" t="str">
        <f>LEFT(R2, FIND("/", R2)- 1)</f>
        <v>food</v>
      </c>
      <c r="T2" t="str">
        <f>MID(R2, FIND("/", R2) + 1, LEN(R2))</f>
        <v>food trucks</v>
      </c>
      <c r="U2" s="7" t="s">
        <v>2071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 * 100, 0)</f>
        <v>1040</v>
      </c>
      <c r="G3" t="s">
        <v>20</v>
      </c>
      <c r="H3">
        <v>158</v>
      </c>
      <c r="I3" s="6">
        <f xml:space="preserve"> E3/H3</f>
        <v>92.151898734177209</v>
      </c>
      <c r="J3" t="s">
        <v>21</v>
      </c>
      <c r="K3" t="s">
        <v>22</v>
      </c>
      <c r="L3">
        <v>1408424400</v>
      </c>
      <c r="M3" s="10">
        <f t="shared" ref="M3:M66" si="1" xml:space="preserve"> (((L3/60)/60)/24)+DATE(1970,1,1)</f>
        <v>41870.208333333336</v>
      </c>
      <c r="N3">
        <v>1408597200</v>
      </c>
      <c r="O3" s="10">
        <f t="shared" ref="O3:O66" si="2" xml:space="preserve"> N3/86400+DATE(1970,1,1)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R3)- 1)</f>
        <v>music</v>
      </c>
      <c r="T3" t="str">
        <f t="shared" ref="T3:T66" si="4">MID(R3, FIND("/", R3) + 1, LEN(R3))</f>
        <v>rock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6">
        <f t="shared" ref="I4:I67" si="5" xml:space="preserve"> E4/H4</f>
        <v>100.01614035087719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6">
        <f t="shared" si="5"/>
        <v>103.20833333333333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>MID(R7, FIND("/", R7) + 1, LEN(R7))</f>
        <v>plays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>MID(R8, FIND("/", R8) + 1, LEN(R8))</f>
        <v>documentary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>MID(R9, FIND("/", R9) + 1, LEN(R9))</f>
        <v>plays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tr">
        <f>LEFT(R10, FIND("/", R10)- 1)</f>
        <v>theater</v>
      </c>
      <c r="T10" t="str">
        <f t="shared" si="4"/>
        <v>plays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 * 100, 0)</f>
        <v>236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 s="10">
        <f t="shared" ref="M67:M130" si="7" xml:space="preserve"> (((L67/60)/60)/24)+DATE(1970,1,1)</f>
        <v>40570.25</v>
      </c>
      <c r="N67">
        <v>1296712800</v>
      </c>
      <c r="O67" s="10">
        <f t="shared" ref="O67:O130" si="8" xml:space="preserve"> N67/86400+DATE(1970,1,1)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FIND("/", R67)- 1)</f>
        <v>theater</v>
      </c>
      <c r="T67" t="str">
        <f t="shared" ref="T67:T130" si="10">MID(R67, FIND("/", R67) + 1, LEN(R67))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s="6">
        <f t="shared" ref="I68:I131" si="11" xml:space="preserve"> E68/H68</f>
        <v>108.91666666666667</v>
      </c>
      <c r="J68" t="s">
        <v>21</v>
      </c>
      <c r="K68" t="s">
        <v>22</v>
      </c>
      <c r="L68">
        <v>1428469200</v>
      </c>
      <c r="M68" s="10">
        <f t="shared" si="7"/>
        <v>42102.208333333328</v>
      </c>
      <c r="N68">
        <v>1428901200</v>
      </c>
      <c r="O68" s="10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s="6">
        <f t="shared" si="11"/>
        <v>29.001722017220171</v>
      </c>
      <c r="J69" t="s">
        <v>40</v>
      </c>
      <c r="K69" t="s">
        <v>41</v>
      </c>
      <c r="L69">
        <v>1264399200</v>
      </c>
      <c r="M69" s="10">
        <f t="shared" si="7"/>
        <v>40203.25</v>
      </c>
      <c r="N69">
        <v>1264831200</v>
      </c>
      <c r="O69" s="10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 s="10">
        <f t="shared" si="7"/>
        <v>42943.208333333328</v>
      </c>
      <c r="N70">
        <v>1505192400</v>
      </c>
      <c r="O70" s="10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 s="10">
        <f t="shared" si="7"/>
        <v>40531.25</v>
      </c>
      <c r="N71">
        <v>1295676000</v>
      </c>
      <c r="O71" s="10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 s="10">
        <f t="shared" si="7"/>
        <v>40484.208333333336</v>
      </c>
      <c r="N72">
        <v>1292911200</v>
      </c>
      <c r="O72" s="10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 s="10">
        <f t="shared" si="7"/>
        <v>43799.25</v>
      </c>
      <c r="N73">
        <v>1575439200</v>
      </c>
      <c r="O73" s="10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 s="10">
        <f t="shared" si="7"/>
        <v>42186.208333333328</v>
      </c>
      <c r="N74">
        <v>1438837200</v>
      </c>
      <c r="O74" s="10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 s="10">
        <f t="shared" si="7"/>
        <v>42701.25</v>
      </c>
      <c r="N75">
        <v>1480485600</v>
      </c>
      <c r="O75" s="10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 s="10">
        <f t="shared" si="7"/>
        <v>42456.208333333328</v>
      </c>
      <c r="N76">
        <v>1459141200</v>
      </c>
      <c r="O76" s="10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 s="10">
        <f t="shared" si="7"/>
        <v>43296.208333333328</v>
      </c>
      <c r="N77">
        <v>1532322000</v>
      </c>
      <c r="O77" s="10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 s="10">
        <f t="shared" si="7"/>
        <v>42027.25</v>
      </c>
      <c r="N78">
        <v>1426222800</v>
      </c>
      <c r="O78" s="10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 s="10">
        <f t="shared" si="7"/>
        <v>40448.208333333336</v>
      </c>
      <c r="N79">
        <v>1286773200</v>
      </c>
      <c r="O79" s="10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 s="10">
        <f t="shared" si="7"/>
        <v>43206.208333333328</v>
      </c>
      <c r="N80">
        <v>1523941200</v>
      </c>
      <c r="O80" s="10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 s="10">
        <f t="shared" si="7"/>
        <v>43267.208333333328</v>
      </c>
      <c r="N81">
        <v>1529557200</v>
      </c>
      <c r="O81" s="10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 s="10">
        <f t="shared" si="7"/>
        <v>42976.208333333328</v>
      </c>
      <c r="N82">
        <v>1506574800</v>
      </c>
      <c r="O82" s="10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 s="10">
        <f t="shared" si="7"/>
        <v>43062.25</v>
      </c>
      <c r="N83">
        <v>1513576800</v>
      </c>
      <c r="O83" s="10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 s="10">
        <f t="shared" si="7"/>
        <v>43482.25</v>
      </c>
      <c r="N84">
        <v>1548309600</v>
      </c>
      <c r="O84" s="10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 s="10">
        <f t="shared" si="7"/>
        <v>42579.208333333328</v>
      </c>
      <c r="N85">
        <v>1471582800</v>
      </c>
      <c r="O85" s="10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 s="10">
        <f t="shared" si="7"/>
        <v>41118.208333333336</v>
      </c>
      <c r="N86">
        <v>1344315600</v>
      </c>
      <c r="O86" s="10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 s="10">
        <f t="shared" si="7"/>
        <v>40797.208333333336</v>
      </c>
      <c r="N87">
        <v>1316408400</v>
      </c>
      <c r="O87" s="10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 s="10">
        <f t="shared" si="7"/>
        <v>42128.208333333328</v>
      </c>
      <c r="N88">
        <v>1431838800</v>
      </c>
      <c r="O88" s="10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 s="10">
        <f t="shared" si="7"/>
        <v>40610.25</v>
      </c>
      <c r="N89">
        <v>1300510800</v>
      </c>
      <c r="O89" s="10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 s="10">
        <f t="shared" si="7"/>
        <v>42110.208333333328</v>
      </c>
      <c r="N90">
        <v>1431061200</v>
      </c>
      <c r="O90" s="10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 s="10">
        <f t="shared" si="7"/>
        <v>40283.208333333336</v>
      </c>
      <c r="N91">
        <v>1271480400</v>
      </c>
      <c r="O91" s="10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 s="10">
        <f t="shared" si="7"/>
        <v>42425.25</v>
      </c>
      <c r="N92">
        <v>1456380000</v>
      </c>
      <c r="O92" s="10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 s="10">
        <f t="shared" si="7"/>
        <v>42588.208333333328</v>
      </c>
      <c r="N93">
        <v>1472878800</v>
      </c>
      <c r="O93" s="10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 s="10">
        <f t="shared" si="7"/>
        <v>40352.208333333336</v>
      </c>
      <c r="N94">
        <v>1277355600</v>
      </c>
      <c r="O94" s="10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 s="10">
        <f t="shared" si="7"/>
        <v>41202.208333333336</v>
      </c>
      <c r="N95">
        <v>1351054800</v>
      </c>
      <c r="O95" s="10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 s="10">
        <f t="shared" si="7"/>
        <v>43562.208333333328</v>
      </c>
      <c r="N96">
        <v>1555563600</v>
      </c>
      <c r="O96" s="10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 s="10">
        <f t="shared" si="7"/>
        <v>43752.208333333328</v>
      </c>
      <c r="N97">
        <v>1571634000</v>
      </c>
      <c r="O97" s="10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 s="10">
        <f t="shared" si="7"/>
        <v>40612.25</v>
      </c>
      <c r="N98">
        <v>1300856400</v>
      </c>
      <c r="O98" s="10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 s="10">
        <f t="shared" si="7"/>
        <v>42180.208333333328</v>
      </c>
      <c r="N99">
        <v>1439874000</v>
      </c>
      <c r="O99" s="10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 s="10">
        <f t="shared" si="7"/>
        <v>42212.208333333328</v>
      </c>
      <c r="N100">
        <v>1438318800</v>
      </c>
      <c r="O100" s="10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 s="10">
        <f t="shared" si="7"/>
        <v>41968.25</v>
      </c>
      <c r="N101">
        <v>1419400800</v>
      </c>
      <c r="O101" s="10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 s="10">
        <f t="shared" si="7"/>
        <v>40835.208333333336</v>
      </c>
      <c r="N102">
        <v>1320555600</v>
      </c>
      <c r="O102" s="10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 s="10">
        <f t="shared" si="7"/>
        <v>42056.25</v>
      </c>
      <c r="N103">
        <v>1425103200</v>
      </c>
      <c r="O103" s="10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 s="10">
        <f t="shared" si="7"/>
        <v>43234.208333333328</v>
      </c>
      <c r="N104">
        <v>1526878800</v>
      </c>
      <c r="O104" s="10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 s="10">
        <f t="shared" si="7"/>
        <v>40475.208333333336</v>
      </c>
      <c r="N105">
        <v>1288674000</v>
      </c>
      <c r="O105" s="10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 s="10">
        <f t="shared" si="7"/>
        <v>42878.208333333328</v>
      </c>
      <c r="N106">
        <v>1495602000</v>
      </c>
      <c r="O106" s="10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 s="10">
        <f t="shared" si="7"/>
        <v>41366.208333333336</v>
      </c>
      <c r="N107">
        <v>1366434000</v>
      </c>
      <c r="O107" s="10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 s="10">
        <f t="shared" si="7"/>
        <v>43716.208333333328</v>
      </c>
      <c r="N108">
        <v>1568350800</v>
      </c>
      <c r="O108" s="10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 s="10">
        <f t="shared" si="7"/>
        <v>43213.208333333328</v>
      </c>
      <c r="N109">
        <v>1525928400</v>
      </c>
      <c r="O109" s="10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 s="10">
        <f t="shared" si="7"/>
        <v>41005.208333333336</v>
      </c>
      <c r="N110">
        <v>1336885200</v>
      </c>
      <c r="O110" s="10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 s="10">
        <f t="shared" si="7"/>
        <v>41651.25</v>
      </c>
      <c r="N111">
        <v>1389679200</v>
      </c>
      <c r="O111" s="10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 s="10">
        <f t="shared" si="7"/>
        <v>43354.208333333328</v>
      </c>
      <c r="N112">
        <v>1538283600</v>
      </c>
      <c r="O112" s="10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 s="10">
        <f t="shared" si="7"/>
        <v>41174.208333333336</v>
      </c>
      <c r="N113">
        <v>1348808400</v>
      </c>
      <c r="O113" s="10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 s="10">
        <f t="shared" si="7"/>
        <v>41875.208333333336</v>
      </c>
      <c r="N114">
        <v>1410152400</v>
      </c>
      <c r="O114" s="10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 s="10">
        <f t="shared" si="7"/>
        <v>42990.208333333328</v>
      </c>
      <c r="N115">
        <v>1505797200</v>
      </c>
      <c r="O115" s="10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 s="10">
        <f t="shared" si="7"/>
        <v>43564.208333333328</v>
      </c>
      <c r="N116">
        <v>1554872400</v>
      </c>
      <c r="O116" s="10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 s="10">
        <f t="shared" si="7"/>
        <v>43056.25</v>
      </c>
      <c r="N117">
        <v>1513922400</v>
      </c>
      <c r="O117" s="10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 s="10">
        <f t="shared" si="7"/>
        <v>42265.208333333328</v>
      </c>
      <c r="N118">
        <v>1442638800</v>
      </c>
      <c r="O118" s="10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 s="10">
        <f t="shared" si="7"/>
        <v>40808.208333333336</v>
      </c>
      <c r="N119">
        <v>1317186000</v>
      </c>
      <c r="O119" s="10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 s="10">
        <f t="shared" si="7"/>
        <v>41665.25</v>
      </c>
      <c r="N120">
        <v>1391234400</v>
      </c>
      <c r="O120" s="10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 s="10">
        <f t="shared" si="7"/>
        <v>41806.208333333336</v>
      </c>
      <c r="N121">
        <v>1404363600</v>
      </c>
      <c r="O121" s="10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 s="10">
        <f t="shared" si="7"/>
        <v>42111.208333333328</v>
      </c>
      <c r="N122">
        <v>1429592400</v>
      </c>
      <c r="O122" s="10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 s="10">
        <f t="shared" si="7"/>
        <v>41917.208333333336</v>
      </c>
      <c r="N123">
        <v>1413608400</v>
      </c>
      <c r="O123" s="10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 s="10">
        <f t="shared" si="7"/>
        <v>41970.25</v>
      </c>
      <c r="N124">
        <v>1419400800</v>
      </c>
      <c r="O124" s="10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 s="10">
        <f t="shared" si="7"/>
        <v>42332.25</v>
      </c>
      <c r="N125">
        <v>1448604000</v>
      </c>
      <c r="O125" s="10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 s="10">
        <f t="shared" si="7"/>
        <v>43598.208333333328</v>
      </c>
      <c r="N126">
        <v>1562302800</v>
      </c>
      <c r="O126" s="10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 s="10">
        <f t="shared" si="7"/>
        <v>43362.208333333328</v>
      </c>
      <c r="N127">
        <v>1537678800</v>
      </c>
      <c r="O127" s="10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 s="10">
        <f t="shared" si="7"/>
        <v>42596.208333333328</v>
      </c>
      <c r="N128">
        <v>1473570000</v>
      </c>
      <c r="O128" s="10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 s="10">
        <f t="shared" si="7"/>
        <v>40310.208333333336</v>
      </c>
      <c r="N129">
        <v>1273899600</v>
      </c>
      <c r="O129" s="10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 s="10">
        <f t="shared" si="7"/>
        <v>40417.208333333336</v>
      </c>
      <c r="N130">
        <v>1284008400</v>
      </c>
      <c r="O130" s="10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 * 100, 0)</f>
        <v>3</v>
      </c>
      <c r="G131" t="s">
        <v>74</v>
      </c>
      <c r="H131">
        <v>55</v>
      </c>
      <c r="I131" s="6">
        <f t="shared" si="11"/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3" xml:space="preserve"> (((L131/60)/60)/24)+DATE(1970,1,1)</f>
        <v>42038.25</v>
      </c>
      <c r="N131">
        <v>1425103200</v>
      </c>
      <c r="O131" s="10">
        <f t="shared" ref="O131:O194" si="14" xml:space="preserve"> N131/86400+DATE(1970,1,1)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FIND("/", R131)- 1)</f>
        <v>food</v>
      </c>
      <c r="T131" t="str">
        <f t="shared" ref="T131:T194" si="16">MID(R131, FIND("/", R131) + 1, LEN(R131))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 s="6">
        <f t="shared" ref="I132:I195" si="17" xml:space="preserve"> E132/H132</f>
        <v>28.001876172607879</v>
      </c>
      <c r="J132" t="s">
        <v>36</v>
      </c>
      <c r="K132" t="s">
        <v>37</v>
      </c>
      <c r="L132">
        <v>1319605200</v>
      </c>
      <c r="M132" s="10">
        <f t="shared" si="13"/>
        <v>40842.208333333336</v>
      </c>
      <c r="N132">
        <v>1320991200</v>
      </c>
      <c r="O132" s="10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 s="6">
        <f t="shared" si="17"/>
        <v>67.996725337699544</v>
      </c>
      <c r="J133" t="s">
        <v>40</v>
      </c>
      <c r="K133" t="s">
        <v>41</v>
      </c>
      <c r="L133">
        <v>1385704800</v>
      </c>
      <c r="M133" s="10">
        <f t="shared" si="13"/>
        <v>41607.25</v>
      </c>
      <c r="N133">
        <v>1386828000</v>
      </c>
      <c r="O133" s="10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 s="10">
        <f t="shared" si="13"/>
        <v>43112.25</v>
      </c>
      <c r="N134">
        <v>1517119200</v>
      </c>
      <c r="O134" s="10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 s="10">
        <f t="shared" si="13"/>
        <v>40767.208333333336</v>
      </c>
      <c r="N135">
        <v>1315026000</v>
      </c>
      <c r="O135" s="10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 s="10">
        <f t="shared" si="13"/>
        <v>40713.208333333336</v>
      </c>
      <c r="N136">
        <v>1312693200</v>
      </c>
      <c r="O136" s="10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 s="10">
        <f t="shared" si="13"/>
        <v>41340.25</v>
      </c>
      <c r="N137">
        <v>1363064400</v>
      </c>
      <c r="O137" s="10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 s="10">
        <f t="shared" si="13"/>
        <v>41797.208333333336</v>
      </c>
      <c r="N138">
        <v>1403154000</v>
      </c>
      <c r="O138" s="10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 s="10">
        <f t="shared" si="13"/>
        <v>40457.208333333336</v>
      </c>
      <c r="N139">
        <v>1286859600</v>
      </c>
      <c r="O139" s="10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 s="10">
        <f t="shared" si="13"/>
        <v>41180.208333333336</v>
      </c>
      <c r="N140">
        <v>1349326800</v>
      </c>
      <c r="O140" s="10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 s="10">
        <f t="shared" si="13"/>
        <v>42115.208333333328</v>
      </c>
      <c r="N141">
        <v>1430974800</v>
      </c>
      <c r="O141" s="10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 s="10">
        <f t="shared" si="13"/>
        <v>43156.25</v>
      </c>
      <c r="N142">
        <v>1519970400</v>
      </c>
      <c r="O142" s="10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 s="10">
        <f t="shared" si="13"/>
        <v>42167.208333333328</v>
      </c>
      <c r="N143">
        <v>1434603600</v>
      </c>
      <c r="O143" s="10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 s="10">
        <f t="shared" si="13"/>
        <v>41005.208333333336</v>
      </c>
      <c r="N144">
        <v>1337230800</v>
      </c>
      <c r="O144" s="10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 s="10">
        <f t="shared" si="13"/>
        <v>40357.208333333336</v>
      </c>
      <c r="N145">
        <v>1279429200</v>
      </c>
      <c r="O145" s="10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 s="10">
        <f t="shared" si="13"/>
        <v>43633.208333333328</v>
      </c>
      <c r="N146">
        <v>1561438800</v>
      </c>
      <c r="O146" s="10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 s="10">
        <f t="shared" si="13"/>
        <v>41889.208333333336</v>
      </c>
      <c r="N147">
        <v>1410498000</v>
      </c>
      <c r="O147" s="10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 s="10">
        <f t="shared" si="13"/>
        <v>40855.25</v>
      </c>
      <c r="N148">
        <v>1322460000</v>
      </c>
      <c r="O148" s="10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 s="10">
        <f t="shared" si="13"/>
        <v>42534.208333333328</v>
      </c>
      <c r="N149">
        <v>1466312400</v>
      </c>
      <c r="O149" s="10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 s="10">
        <f t="shared" si="13"/>
        <v>42941.208333333328</v>
      </c>
      <c r="N150">
        <v>1501736400</v>
      </c>
      <c r="O150" s="10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 s="10">
        <f t="shared" si="13"/>
        <v>41275.25</v>
      </c>
      <c r="N151">
        <v>1361512800</v>
      </c>
      <c r="O151" s="10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 s="10">
        <f t="shared" si="13"/>
        <v>43450.25</v>
      </c>
      <c r="N152">
        <v>1545026400</v>
      </c>
      <c r="O152" s="10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 s="10">
        <f t="shared" si="13"/>
        <v>41799.208333333336</v>
      </c>
      <c r="N153">
        <v>1406696400</v>
      </c>
      <c r="O153" s="10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 s="10">
        <f t="shared" si="13"/>
        <v>42783.25</v>
      </c>
      <c r="N154">
        <v>1487916000</v>
      </c>
      <c r="O154" s="10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 s="10">
        <f t="shared" si="13"/>
        <v>41201.208333333336</v>
      </c>
      <c r="N155">
        <v>1351141200</v>
      </c>
      <c r="O155" s="10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 s="10">
        <f t="shared" si="13"/>
        <v>42502.208333333328</v>
      </c>
      <c r="N156">
        <v>1465016400</v>
      </c>
      <c r="O156" s="10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 s="10">
        <f t="shared" si="13"/>
        <v>40262.208333333336</v>
      </c>
      <c r="N157">
        <v>1270789200</v>
      </c>
      <c r="O157" s="10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 s="10">
        <f t="shared" si="13"/>
        <v>43743.208333333328</v>
      </c>
      <c r="N158">
        <v>1572325200</v>
      </c>
      <c r="O158" s="10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 s="10">
        <f t="shared" si="13"/>
        <v>41638.25</v>
      </c>
      <c r="N159">
        <v>1389420000</v>
      </c>
      <c r="O159" s="10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 s="10">
        <f t="shared" si="13"/>
        <v>42346.25</v>
      </c>
      <c r="N160">
        <v>1449640800</v>
      </c>
      <c r="O160" s="10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 s="10">
        <f t="shared" si="13"/>
        <v>43551.208333333328</v>
      </c>
      <c r="N161">
        <v>1555218000</v>
      </c>
      <c r="O161" s="10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 s="10">
        <f t="shared" si="13"/>
        <v>43582.208333333328</v>
      </c>
      <c r="N162">
        <v>1557723600</v>
      </c>
      <c r="O162" s="10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 s="10">
        <f t="shared" si="13"/>
        <v>42270.208333333328</v>
      </c>
      <c r="N163">
        <v>1443502800</v>
      </c>
      <c r="O163" s="10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 s="10">
        <f t="shared" si="13"/>
        <v>43442.25</v>
      </c>
      <c r="N164">
        <v>1546840800</v>
      </c>
      <c r="O164" s="10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 s="10">
        <f t="shared" si="13"/>
        <v>43028.208333333328</v>
      </c>
      <c r="N165">
        <v>1512712800</v>
      </c>
      <c r="O165" s="10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 s="10">
        <f t="shared" si="13"/>
        <v>43016.208333333328</v>
      </c>
      <c r="N166">
        <v>1507525200</v>
      </c>
      <c r="O166" s="10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 s="10">
        <f t="shared" si="13"/>
        <v>42948.208333333328</v>
      </c>
      <c r="N167">
        <v>1504328400</v>
      </c>
      <c r="O167" s="10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 s="10">
        <f t="shared" si="13"/>
        <v>40534.25</v>
      </c>
      <c r="N168">
        <v>1293343200</v>
      </c>
      <c r="O168" s="10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 s="10">
        <f t="shared" si="13"/>
        <v>41435.208333333336</v>
      </c>
      <c r="N169">
        <v>1371704400</v>
      </c>
      <c r="O169" s="10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 s="10">
        <f t="shared" si="13"/>
        <v>43518.25</v>
      </c>
      <c r="N170">
        <v>1552798800</v>
      </c>
      <c r="O170" s="10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 s="10">
        <f t="shared" si="13"/>
        <v>41077.208333333336</v>
      </c>
      <c r="N171">
        <v>1342328400</v>
      </c>
      <c r="O171" s="10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 s="10">
        <f t="shared" si="13"/>
        <v>42950.208333333328</v>
      </c>
      <c r="N172">
        <v>1502341200</v>
      </c>
      <c r="O172" s="10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 s="10">
        <f t="shared" si="13"/>
        <v>41718.208333333336</v>
      </c>
      <c r="N173">
        <v>1397192400</v>
      </c>
      <c r="O173" s="10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 s="10">
        <f t="shared" si="13"/>
        <v>41839.208333333336</v>
      </c>
      <c r="N174">
        <v>1407042000</v>
      </c>
      <c r="O174" s="10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 s="10">
        <f t="shared" si="13"/>
        <v>41412.208333333336</v>
      </c>
      <c r="N175">
        <v>1369371600</v>
      </c>
      <c r="O175" s="10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 s="10">
        <f t="shared" si="13"/>
        <v>42282.208333333328</v>
      </c>
      <c r="N176">
        <v>1444107600</v>
      </c>
      <c r="O176" s="10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 s="10">
        <f t="shared" si="13"/>
        <v>42613.208333333328</v>
      </c>
      <c r="N177">
        <v>1474261200</v>
      </c>
      <c r="O177" s="10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 s="10">
        <f t="shared" si="13"/>
        <v>42616.208333333328</v>
      </c>
      <c r="N178">
        <v>1473656400</v>
      </c>
      <c r="O178" s="10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 s="10">
        <f t="shared" si="13"/>
        <v>40497.25</v>
      </c>
      <c r="N179">
        <v>1291960800</v>
      </c>
      <c r="O179" s="10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 s="10">
        <f t="shared" si="13"/>
        <v>42999.208333333328</v>
      </c>
      <c r="N180">
        <v>1506747600</v>
      </c>
      <c r="O180" s="10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 s="10">
        <f t="shared" si="13"/>
        <v>41350.208333333336</v>
      </c>
      <c r="N181">
        <v>1363582800</v>
      </c>
      <c r="O181" s="10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 s="10">
        <f t="shared" si="13"/>
        <v>40259.208333333336</v>
      </c>
      <c r="N182">
        <v>1269666000</v>
      </c>
      <c r="O182" s="10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 s="10">
        <f t="shared" si="13"/>
        <v>43012.208333333328</v>
      </c>
      <c r="N183">
        <v>1508648400</v>
      </c>
      <c r="O183" s="10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 s="10">
        <f t="shared" si="13"/>
        <v>43631.208333333328</v>
      </c>
      <c r="N184">
        <v>1561957200</v>
      </c>
      <c r="O184" s="10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 s="10">
        <f t="shared" si="13"/>
        <v>40430.208333333336</v>
      </c>
      <c r="N185">
        <v>1285131600</v>
      </c>
      <c r="O185" s="10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 s="10">
        <f t="shared" si="13"/>
        <v>43588.208333333328</v>
      </c>
      <c r="N186">
        <v>1556946000</v>
      </c>
      <c r="O186" s="10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 s="10">
        <f t="shared" si="13"/>
        <v>43233.208333333328</v>
      </c>
      <c r="N187">
        <v>1527138000</v>
      </c>
      <c r="O187" s="10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 s="10">
        <f t="shared" si="13"/>
        <v>41782.208333333336</v>
      </c>
      <c r="N188">
        <v>1402117200</v>
      </c>
      <c r="O188" s="10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 s="10">
        <f t="shared" si="13"/>
        <v>41328.25</v>
      </c>
      <c r="N189">
        <v>1364014800</v>
      </c>
      <c r="O189" s="10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 s="10">
        <f t="shared" si="13"/>
        <v>41975.25</v>
      </c>
      <c r="N190">
        <v>1417586400</v>
      </c>
      <c r="O190" s="10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 s="10">
        <f t="shared" si="13"/>
        <v>42433.25</v>
      </c>
      <c r="N191">
        <v>1457071200</v>
      </c>
      <c r="O191" s="10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 s="10">
        <f t="shared" si="13"/>
        <v>41429.208333333336</v>
      </c>
      <c r="N192">
        <v>1370408400</v>
      </c>
      <c r="O192" s="10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 s="10">
        <f t="shared" si="13"/>
        <v>43536.208333333328</v>
      </c>
      <c r="N193">
        <v>1552626000</v>
      </c>
      <c r="O193" s="10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 s="10">
        <f t="shared" si="13"/>
        <v>41817.208333333336</v>
      </c>
      <c r="N194">
        <v>1404190800</v>
      </c>
      <c r="O194" s="10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 * 100, 0)</f>
        <v>46</v>
      </c>
      <c r="G195" t="s">
        <v>14</v>
      </c>
      <c r="H195">
        <v>65</v>
      </c>
      <c r="I195" s="6">
        <f t="shared" si="17"/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9" xml:space="preserve"> (((L195/60)/60)/24)+DATE(1970,1,1)</f>
        <v>43198.208333333328</v>
      </c>
      <c r="N195">
        <v>1523509200</v>
      </c>
      <c r="O195" s="10">
        <f t="shared" ref="O195:O258" si="20" xml:space="preserve"> N195/86400+DATE(1970,1,1)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 R195)- 1)</f>
        <v>music</v>
      </c>
      <c r="T195" t="str">
        <f t="shared" ref="T195:T258" si="22">MID(R195, FIND("/", R195) + 1, LEN(R195))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 s="6">
        <f t="shared" ref="I196:I259" si="23" xml:space="preserve"> E196/H196</f>
        <v>69.174603174603178</v>
      </c>
      <c r="J196" t="s">
        <v>21</v>
      </c>
      <c r="K196" t="s">
        <v>22</v>
      </c>
      <c r="L196">
        <v>1442206800</v>
      </c>
      <c r="M196" s="10">
        <f t="shared" si="19"/>
        <v>42261.208333333328</v>
      </c>
      <c r="N196">
        <v>1443589200</v>
      </c>
      <c r="O196" s="10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 s="6">
        <f t="shared" si="23"/>
        <v>109.07824427480917</v>
      </c>
      <c r="J197" t="s">
        <v>21</v>
      </c>
      <c r="K197" t="s">
        <v>22</v>
      </c>
      <c r="L197">
        <v>1532840400</v>
      </c>
      <c r="M197" s="10">
        <f t="shared" si="19"/>
        <v>43310.208333333328</v>
      </c>
      <c r="N197">
        <v>1533445200</v>
      </c>
      <c r="O197" s="10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 s="10">
        <f t="shared" si="19"/>
        <v>42616.208333333328</v>
      </c>
      <c r="N198">
        <v>1474520400</v>
      </c>
      <c r="O198" s="10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 s="10">
        <f t="shared" si="19"/>
        <v>42909.208333333328</v>
      </c>
      <c r="N199">
        <v>1499403600</v>
      </c>
      <c r="O199" s="10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 s="10">
        <f t="shared" si="19"/>
        <v>40396.208333333336</v>
      </c>
      <c r="N200">
        <v>1283576400</v>
      </c>
      <c r="O200" s="10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 s="10">
        <f t="shared" si="19"/>
        <v>42192.208333333328</v>
      </c>
      <c r="N201">
        <v>1436590800</v>
      </c>
      <c r="O201" s="10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 s="10">
        <f t="shared" si="19"/>
        <v>40262.208333333336</v>
      </c>
      <c r="N202">
        <v>1270443600</v>
      </c>
      <c r="O202" s="10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 s="10">
        <f t="shared" si="19"/>
        <v>41845.208333333336</v>
      </c>
      <c r="N203">
        <v>1407819600</v>
      </c>
      <c r="O203" s="10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 s="10">
        <f t="shared" si="19"/>
        <v>40818.208333333336</v>
      </c>
      <c r="N204">
        <v>1317877200</v>
      </c>
      <c r="O204" s="10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 s="10">
        <f t="shared" si="19"/>
        <v>42752.25</v>
      </c>
      <c r="N205">
        <v>1484805600</v>
      </c>
      <c r="O205" s="10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 s="10">
        <f t="shared" si="19"/>
        <v>40636.208333333336</v>
      </c>
      <c r="N206">
        <v>1302670800</v>
      </c>
      <c r="O206" s="10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 s="10">
        <f t="shared" si="19"/>
        <v>43390.208333333328</v>
      </c>
      <c r="N207">
        <v>1540789200</v>
      </c>
      <c r="O207" s="10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 s="10">
        <f t="shared" si="19"/>
        <v>40236.25</v>
      </c>
      <c r="N208">
        <v>1268028000</v>
      </c>
      <c r="O208" s="10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 s="10">
        <f t="shared" si="19"/>
        <v>43340.208333333328</v>
      </c>
      <c r="N209">
        <v>1537160400</v>
      </c>
      <c r="O209" s="10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 s="10">
        <f t="shared" si="19"/>
        <v>43048.25</v>
      </c>
      <c r="N210">
        <v>1512280800</v>
      </c>
      <c r="O210" s="10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 s="10">
        <f t="shared" si="19"/>
        <v>42496.208333333328</v>
      </c>
      <c r="N211">
        <v>1463115600</v>
      </c>
      <c r="O211" s="10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 s="10">
        <f t="shared" si="19"/>
        <v>42797.25</v>
      </c>
      <c r="N212">
        <v>1490850000</v>
      </c>
      <c r="O212" s="10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 s="10">
        <f t="shared" si="19"/>
        <v>41513.208333333336</v>
      </c>
      <c r="N213">
        <v>1379653200</v>
      </c>
      <c r="O213" s="10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 s="10">
        <f t="shared" si="19"/>
        <v>43814.25</v>
      </c>
      <c r="N214">
        <v>1580364000</v>
      </c>
      <c r="O214" s="10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 s="10">
        <f t="shared" si="19"/>
        <v>40488.208333333336</v>
      </c>
      <c r="N215">
        <v>1289714400</v>
      </c>
      <c r="O215" s="10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 s="10">
        <f t="shared" si="19"/>
        <v>40409.208333333336</v>
      </c>
      <c r="N216">
        <v>1282712400</v>
      </c>
      <c r="O216" s="10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 s="10">
        <f t="shared" si="19"/>
        <v>43509.25</v>
      </c>
      <c r="N217">
        <v>1550210400</v>
      </c>
      <c r="O217" s="10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 s="10">
        <f t="shared" si="19"/>
        <v>40869.25</v>
      </c>
      <c r="N218">
        <v>1322114400</v>
      </c>
      <c r="O218" s="10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 s="10">
        <f t="shared" si="19"/>
        <v>43583.208333333328</v>
      </c>
      <c r="N219">
        <v>1557205200</v>
      </c>
      <c r="O219" s="10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 s="10">
        <f t="shared" si="19"/>
        <v>40858.25</v>
      </c>
      <c r="N220">
        <v>1323928800</v>
      </c>
      <c r="O220" s="10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 s="10">
        <f t="shared" si="19"/>
        <v>41137.208333333336</v>
      </c>
      <c r="N221">
        <v>1346130000</v>
      </c>
      <c r="O221" s="10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 s="10">
        <f t="shared" si="19"/>
        <v>40725.208333333336</v>
      </c>
      <c r="N222">
        <v>1311051600</v>
      </c>
      <c r="O222" s="10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 s="10">
        <f t="shared" si="19"/>
        <v>41081.208333333336</v>
      </c>
      <c r="N223">
        <v>1340427600</v>
      </c>
      <c r="O223" s="10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 s="10">
        <f t="shared" si="19"/>
        <v>41914.208333333336</v>
      </c>
      <c r="N224">
        <v>1412312400</v>
      </c>
      <c r="O224" s="10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 s="10">
        <f t="shared" si="19"/>
        <v>42445.208333333328</v>
      </c>
      <c r="N225">
        <v>1459314000</v>
      </c>
      <c r="O225" s="10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 s="10">
        <f t="shared" si="19"/>
        <v>41906.208333333336</v>
      </c>
      <c r="N226">
        <v>1415426400</v>
      </c>
      <c r="O226" s="10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 s="10">
        <f t="shared" si="19"/>
        <v>41762.208333333336</v>
      </c>
      <c r="N227">
        <v>1399093200</v>
      </c>
      <c r="O227" s="10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 s="10">
        <f t="shared" si="19"/>
        <v>40276.208333333336</v>
      </c>
      <c r="N228">
        <v>1273899600</v>
      </c>
      <c r="O228" s="10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 s="10">
        <f t="shared" si="19"/>
        <v>42139.208333333328</v>
      </c>
      <c r="N229">
        <v>1432184400</v>
      </c>
      <c r="O229" s="10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 s="10">
        <f t="shared" si="19"/>
        <v>42613.208333333328</v>
      </c>
      <c r="N230">
        <v>1474779600</v>
      </c>
      <c r="O230" s="10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 s="10">
        <f t="shared" si="19"/>
        <v>42887.208333333328</v>
      </c>
      <c r="N231">
        <v>1500440400</v>
      </c>
      <c r="O231" s="10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 s="10">
        <f t="shared" si="19"/>
        <v>43805.25</v>
      </c>
      <c r="N232">
        <v>1575612000</v>
      </c>
      <c r="O232" s="10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 s="10">
        <f t="shared" si="19"/>
        <v>41415.208333333336</v>
      </c>
      <c r="N233">
        <v>1374123600</v>
      </c>
      <c r="O233" s="10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 s="10">
        <f t="shared" si="19"/>
        <v>42576.208333333328</v>
      </c>
      <c r="N234">
        <v>1469509200</v>
      </c>
      <c r="O234" s="10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 s="10">
        <f t="shared" si="19"/>
        <v>40706.208333333336</v>
      </c>
      <c r="N235">
        <v>1309237200</v>
      </c>
      <c r="O235" s="10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 s="10">
        <f t="shared" si="19"/>
        <v>42969.208333333328</v>
      </c>
      <c r="N236">
        <v>1503982800</v>
      </c>
      <c r="O236" s="10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 s="10">
        <f t="shared" si="19"/>
        <v>42779.25</v>
      </c>
      <c r="N237">
        <v>1487397600</v>
      </c>
      <c r="O237" s="10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 s="10">
        <f t="shared" si="19"/>
        <v>43641.208333333328</v>
      </c>
      <c r="N238">
        <v>1562043600</v>
      </c>
      <c r="O238" s="10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 s="10">
        <f t="shared" si="19"/>
        <v>41754.208333333336</v>
      </c>
      <c r="N239">
        <v>1398574800</v>
      </c>
      <c r="O239" s="10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 s="10">
        <f t="shared" si="19"/>
        <v>43083.25</v>
      </c>
      <c r="N240">
        <v>1515391200</v>
      </c>
      <c r="O240" s="10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 s="10">
        <f t="shared" si="19"/>
        <v>42245.208333333328</v>
      </c>
      <c r="N241">
        <v>1441170000</v>
      </c>
      <c r="O241" s="10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 s="10">
        <f t="shared" si="19"/>
        <v>40396.208333333336</v>
      </c>
      <c r="N242">
        <v>1281157200</v>
      </c>
      <c r="O242" s="10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 s="10">
        <f t="shared" si="19"/>
        <v>41742.208333333336</v>
      </c>
      <c r="N243">
        <v>1398229200</v>
      </c>
      <c r="O243" s="10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 s="10">
        <f t="shared" si="19"/>
        <v>42865.208333333328</v>
      </c>
      <c r="N244">
        <v>1495256400</v>
      </c>
      <c r="O244" s="10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 s="10">
        <f t="shared" si="19"/>
        <v>43163.25</v>
      </c>
      <c r="N245">
        <v>1520402400</v>
      </c>
      <c r="O245" s="10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 s="10">
        <f t="shared" si="19"/>
        <v>41834.208333333336</v>
      </c>
      <c r="N246">
        <v>1409806800</v>
      </c>
      <c r="O246" s="10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 s="10">
        <f t="shared" si="19"/>
        <v>41736.208333333336</v>
      </c>
      <c r="N247">
        <v>1396933200</v>
      </c>
      <c r="O247" s="10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 s="10">
        <f t="shared" si="19"/>
        <v>41491.208333333336</v>
      </c>
      <c r="N248">
        <v>1376024400</v>
      </c>
      <c r="O248" s="10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 s="10">
        <f t="shared" si="19"/>
        <v>42726.25</v>
      </c>
      <c r="N249">
        <v>1483682400</v>
      </c>
      <c r="O249" s="10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 s="10">
        <f t="shared" si="19"/>
        <v>42004.25</v>
      </c>
      <c r="N250">
        <v>1420437600</v>
      </c>
      <c r="O250" s="10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 s="10">
        <f t="shared" si="19"/>
        <v>42006.25</v>
      </c>
      <c r="N251">
        <v>1420783200</v>
      </c>
      <c r="O251" s="10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 s="10">
        <f t="shared" si="19"/>
        <v>40203.25</v>
      </c>
      <c r="N252">
        <v>1267423200</v>
      </c>
      <c r="O252" s="10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 s="10">
        <f t="shared" si="19"/>
        <v>41252.25</v>
      </c>
      <c r="N253">
        <v>1355205600</v>
      </c>
      <c r="O253" s="10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 s="10">
        <f t="shared" si="19"/>
        <v>41572.208333333336</v>
      </c>
      <c r="N254">
        <v>1383109200</v>
      </c>
      <c r="O254" s="10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 s="10">
        <f t="shared" si="19"/>
        <v>40641.208333333336</v>
      </c>
      <c r="N255">
        <v>1303275600</v>
      </c>
      <c r="O255" s="10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 s="10">
        <f t="shared" si="19"/>
        <v>42787.25</v>
      </c>
      <c r="N256">
        <v>1487829600</v>
      </c>
      <c r="O256" s="10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 s="10">
        <f t="shared" si="19"/>
        <v>40590.25</v>
      </c>
      <c r="N257">
        <v>1298268000</v>
      </c>
      <c r="O257" s="10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 s="10">
        <f t="shared" si="19"/>
        <v>42393.25</v>
      </c>
      <c r="N258">
        <v>1456812000</v>
      </c>
      <c r="O258" s="10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 * 100, 0)</f>
        <v>146</v>
      </c>
      <c r="G259" t="s">
        <v>20</v>
      </c>
      <c r="H259">
        <v>92</v>
      </c>
      <c r="I259" s="6">
        <f t="shared" si="23"/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5" xml:space="preserve"> (((L259/60)/60)/24)+DATE(1970,1,1)</f>
        <v>41338.25</v>
      </c>
      <c r="N259">
        <v>1363669200</v>
      </c>
      <c r="O259" s="10">
        <f t="shared" ref="O259:O322" si="26" xml:space="preserve"> N259/86400+DATE(1970,1,1)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 R259)- 1)</f>
        <v>theater</v>
      </c>
      <c r="T259" t="str">
        <f t="shared" ref="T259:T322" si="28">MID(R259, FIND("/", R259) + 1, LEN(R259))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 s="6">
        <f t="shared" ref="I260:I323" si="29" xml:space="preserve"> E260/H260</f>
        <v>72.172043010752688</v>
      </c>
      <c r="J260" t="s">
        <v>21</v>
      </c>
      <c r="K260" t="s">
        <v>22</v>
      </c>
      <c r="L260">
        <v>1481176800</v>
      </c>
      <c r="M260" s="10">
        <f t="shared" si="25"/>
        <v>42712.25</v>
      </c>
      <c r="N260">
        <v>1482904800</v>
      </c>
      <c r="O260" s="10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 s="10">
        <f t="shared" si="25"/>
        <v>41251.25</v>
      </c>
      <c r="N261">
        <v>1356588000</v>
      </c>
      <c r="O261" s="10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 s="10">
        <f t="shared" si="25"/>
        <v>41180.208333333336</v>
      </c>
      <c r="N262">
        <v>1349845200</v>
      </c>
      <c r="O262" s="10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 s="10">
        <f t="shared" si="25"/>
        <v>40415.208333333336</v>
      </c>
      <c r="N263">
        <v>1283058000</v>
      </c>
      <c r="O263" s="10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 s="10">
        <f t="shared" si="25"/>
        <v>40638.208333333336</v>
      </c>
      <c r="N264">
        <v>1304226000</v>
      </c>
      <c r="O264" s="10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 s="10">
        <f t="shared" si="25"/>
        <v>40187.25</v>
      </c>
      <c r="N265">
        <v>1263016800</v>
      </c>
      <c r="O265" s="10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 s="10">
        <f t="shared" si="25"/>
        <v>41317.25</v>
      </c>
      <c r="N266">
        <v>1362031200</v>
      </c>
      <c r="O266" s="10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 s="10">
        <f t="shared" si="25"/>
        <v>42372.25</v>
      </c>
      <c r="N267">
        <v>1455602400</v>
      </c>
      <c r="O267" s="10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 s="10">
        <f t="shared" si="25"/>
        <v>41950.25</v>
      </c>
      <c r="N268">
        <v>1418191200</v>
      </c>
      <c r="O268" s="10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 s="10">
        <f t="shared" si="25"/>
        <v>41206.208333333336</v>
      </c>
      <c r="N269">
        <v>1352440800</v>
      </c>
      <c r="O269" s="10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 s="10">
        <f t="shared" si="25"/>
        <v>41186.208333333336</v>
      </c>
      <c r="N270">
        <v>1353304800</v>
      </c>
      <c r="O270" s="10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 s="10">
        <f t="shared" si="25"/>
        <v>43496.25</v>
      </c>
      <c r="N271">
        <v>1550728800</v>
      </c>
      <c r="O271" s="10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 s="10">
        <f t="shared" si="25"/>
        <v>40514.25</v>
      </c>
      <c r="N272">
        <v>1291442400</v>
      </c>
      <c r="O272" s="10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 s="10">
        <f t="shared" si="25"/>
        <v>42345.25</v>
      </c>
      <c r="N273">
        <v>1452146400</v>
      </c>
      <c r="O273" s="10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 s="10">
        <f t="shared" si="25"/>
        <v>43656.208333333328</v>
      </c>
      <c r="N274">
        <v>1564894800</v>
      </c>
      <c r="O274" s="10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 s="10">
        <f t="shared" si="25"/>
        <v>42995.208333333328</v>
      </c>
      <c r="N275">
        <v>1505883600</v>
      </c>
      <c r="O275" s="10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 s="10">
        <f t="shared" si="25"/>
        <v>43045.25</v>
      </c>
      <c r="N276">
        <v>1510380000</v>
      </c>
      <c r="O276" s="10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 s="10">
        <f t="shared" si="25"/>
        <v>43561.208333333328</v>
      </c>
      <c r="N277">
        <v>1555218000</v>
      </c>
      <c r="O277" s="10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 s="10">
        <f t="shared" si="25"/>
        <v>41018.208333333336</v>
      </c>
      <c r="N278">
        <v>1335243600</v>
      </c>
      <c r="O278" s="10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 s="10">
        <f t="shared" si="25"/>
        <v>40378.208333333336</v>
      </c>
      <c r="N279">
        <v>1279688400</v>
      </c>
      <c r="O279" s="10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 s="10">
        <f t="shared" si="25"/>
        <v>41239.25</v>
      </c>
      <c r="N280">
        <v>1356069600</v>
      </c>
      <c r="O280" s="10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 s="10">
        <f t="shared" si="25"/>
        <v>43346.208333333328</v>
      </c>
      <c r="N281">
        <v>1536210000</v>
      </c>
      <c r="O281" s="10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 s="10">
        <f t="shared" si="25"/>
        <v>43060.25</v>
      </c>
      <c r="N282">
        <v>1511762400</v>
      </c>
      <c r="O282" s="10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 s="10">
        <f t="shared" si="25"/>
        <v>40979.25</v>
      </c>
      <c r="N283">
        <v>1333256400</v>
      </c>
      <c r="O283" s="10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 s="10">
        <f t="shared" si="25"/>
        <v>42701.25</v>
      </c>
      <c r="N284">
        <v>1480744800</v>
      </c>
      <c r="O284" s="10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 s="10">
        <f t="shared" si="25"/>
        <v>42520.208333333328</v>
      </c>
      <c r="N285">
        <v>1465016400</v>
      </c>
      <c r="O285" s="10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 s="10">
        <f t="shared" si="25"/>
        <v>41030.208333333336</v>
      </c>
      <c r="N286">
        <v>1336280400</v>
      </c>
      <c r="O286" s="10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 s="10">
        <f t="shared" si="25"/>
        <v>42623.208333333328</v>
      </c>
      <c r="N287">
        <v>1476766800</v>
      </c>
      <c r="O287" s="10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 s="10">
        <f t="shared" si="25"/>
        <v>42697.25</v>
      </c>
      <c r="N288">
        <v>1480485600</v>
      </c>
      <c r="O288" s="10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 s="10">
        <f t="shared" si="25"/>
        <v>42122.208333333328</v>
      </c>
      <c r="N289">
        <v>1430197200</v>
      </c>
      <c r="O289" s="10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 s="10">
        <f t="shared" si="25"/>
        <v>40982.208333333336</v>
      </c>
      <c r="N290">
        <v>1331787600</v>
      </c>
      <c r="O290" s="10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 s="10">
        <f t="shared" si="25"/>
        <v>42219.208333333328</v>
      </c>
      <c r="N291">
        <v>1438837200</v>
      </c>
      <c r="O291" s="10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 s="10">
        <f t="shared" si="25"/>
        <v>41404.208333333336</v>
      </c>
      <c r="N292">
        <v>1370926800</v>
      </c>
      <c r="O292" s="10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 s="10">
        <f t="shared" si="25"/>
        <v>40831.208333333336</v>
      </c>
      <c r="N293">
        <v>1319000400</v>
      </c>
      <c r="O293" s="10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 s="10">
        <f t="shared" si="25"/>
        <v>40984.208333333336</v>
      </c>
      <c r="N294">
        <v>1333429200</v>
      </c>
      <c r="O294" s="10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 s="10">
        <f t="shared" si="25"/>
        <v>40456.208333333336</v>
      </c>
      <c r="N295">
        <v>1287032400</v>
      </c>
      <c r="O295" s="10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 s="10">
        <f t="shared" si="25"/>
        <v>43399.208333333328</v>
      </c>
      <c r="N296">
        <v>1541570400</v>
      </c>
      <c r="O296" s="10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 s="10">
        <f t="shared" si="25"/>
        <v>41562.208333333336</v>
      </c>
      <c r="N297">
        <v>1383976800</v>
      </c>
      <c r="O297" s="10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 s="10">
        <f t="shared" si="25"/>
        <v>43493.25</v>
      </c>
      <c r="N298">
        <v>1550556000</v>
      </c>
      <c r="O298" s="10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 s="10">
        <f t="shared" si="25"/>
        <v>41653.25</v>
      </c>
      <c r="N299">
        <v>1390456800</v>
      </c>
      <c r="O299" s="10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 s="10">
        <f t="shared" si="25"/>
        <v>42426.25</v>
      </c>
      <c r="N300">
        <v>1458018000</v>
      </c>
      <c r="O300" s="10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 s="10">
        <f t="shared" si="25"/>
        <v>42432.25</v>
      </c>
      <c r="N301">
        <v>1461819600</v>
      </c>
      <c r="O301" s="10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 s="10">
        <f t="shared" si="25"/>
        <v>42977.208333333328</v>
      </c>
      <c r="N302">
        <v>1504155600</v>
      </c>
      <c r="O302" s="10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 s="10">
        <f t="shared" si="25"/>
        <v>42061.25</v>
      </c>
      <c r="N303">
        <v>1426395600</v>
      </c>
      <c r="O303" s="10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 s="10">
        <f t="shared" si="25"/>
        <v>43345.208333333328</v>
      </c>
      <c r="N304">
        <v>1537074000</v>
      </c>
      <c r="O304" s="10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 s="10">
        <f t="shared" si="25"/>
        <v>42376.25</v>
      </c>
      <c r="N305">
        <v>1452578400</v>
      </c>
      <c r="O305" s="10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 s="10">
        <f t="shared" si="25"/>
        <v>42589.208333333328</v>
      </c>
      <c r="N306">
        <v>1474088400</v>
      </c>
      <c r="O306" s="10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 s="10">
        <f t="shared" si="25"/>
        <v>42448.208333333328</v>
      </c>
      <c r="N307">
        <v>1461906000</v>
      </c>
      <c r="O307" s="10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 s="10">
        <f t="shared" si="25"/>
        <v>42930.208333333328</v>
      </c>
      <c r="N308">
        <v>1500267600</v>
      </c>
      <c r="O308" s="10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 s="10">
        <f t="shared" si="25"/>
        <v>41066.208333333336</v>
      </c>
      <c r="N309">
        <v>1340686800</v>
      </c>
      <c r="O309" s="10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 s="10">
        <f t="shared" si="25"/>
        <v>40651.208333333336</v>
      </c>
      <c r="N310">
        <v>1303189200</v>
      </c>
      <c r="O310" s="10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 s="10">
        <f t="shared" si="25"/>
        <v>40807.208333333336</v>
      </c>
      <c r="N311">
        <v>1318309200</v>
      </c>
      <c r="O311" s="10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 s="10">
        <f t="shared" si="25"/>
        <v>40277.208333333336</v>
      </c>
      <c r="N312">
        <v>1272171600</v>
      </c>
      <c r="O312" s="10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 s="10">
        <f t="shared" si="25"/>
        <v>40590.25</v>
      </c>
      <c r="N313">
        <v>1298872800</v>
      </c>
      <c r="O313" s="10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 s="10">
        <f t="shared" si="25"/>
        <v>41572.208333333336</v>
      </c>
      <c r="N314">
        <v>1383282000</v>
      </c>
      <c r="O314" s="10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 s="10">
        <f t="shared" si="25"/>
        <v>40966.25</v>
      </c>
      <c r="N315">
        <v>1330495200</v>
      </c>
      <c r="O315" s="10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 s="10">
        <f t="shared" si="25"/>
        <v>43536.208333333328</v>
      </c>
      <c r="N316">
        <v>1552798800</v>
      </c>
      <c r="O316" s="10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 s="10">
        <f t="shared" si="25"/>
        <v>41783.208333333336</v>
      </c>
      <c r="N317">
        <v>1403413200</v>
      </c>
      <c r="O317" s="10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 s="10">
        <f t="shared" si="25"/>
        <v>43788.25</v>
      </c>
      <c r="N318">
        <v>1574229600</v>
      </c>
      <c r="O318" s="10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 s="10">
        <f t="shared" si="25"/>
        <v>42869.208333333328</v>
      </c>
      <c r="N319">
        <v>1495861200</v>
      </c>
      <c r="O319" s="10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 s="10">
        <f t="shared" si="25"/>
        <v>41684.25</v>
      </c>
      <c r="N320">
        <v>1392530400</v>
      </c>
      <c r="O320" s="10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 s="10">
        <f t="shared" si="25"/>
        <v>40402.208333333336</v>
      </c>
      <c r="N321">
        <v>1283662800</v>
      </c>
      <c r="O321" s="10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 s="10">
        <f t="shared" si="25"/>
        <v>40673.208333333336</v>
      </c>
      <c r="N322">
        <v>1305781200</v>
      </c>
      <c r="O322" s="10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 * 100, 0)</f>
        <v>94</v>
      </c>
      <c r="G323" t="s">
        <v>14</v>
      </c>
      <c r="H323">
        <v>2468</v>
      </c>
      <c r="I323" s="6">
        <f t="shared" si="29"/>
        <v>65.000810372771468</v>
      </c>
      <c r="J323" t="s">
        <v>21</v>
      </c>
      <c r="K323" t="s">
        <v>22</v>
      </c>
      <c r="L323">
        <v>1301634000</v>
      </c>
      <c r="M323" s="10">
        <f t="shared" ref="M323:M386" si="31" xml:space="preserve"> (((L323/60)/60)/24)+DATE(1970,1,1)</f>
        <v>40634.208333333336</v>
      </c>
      <c r="N323">
        <v>1302325200</v>
      </c>
      <c r="O323" s="10">
        <f t="shared" ref="O323:O386" si="32" xml:space="preserve"> N323/86400+DATE(1970,1,1)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 R323)- 1)</f>
        <v>film &amp; video</v>
      </c>
      <c r="T323" t="str">
        <f t="shared" ref="T323:T386" si="34">MID(R323, FIND("/", R323) + 1, LEN(R323))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 s="6">
        <f t="shared" ref="I324:I387" si="35" xml:space="preserve"> E324/H324</f>
        <v>37.998645510835914</v>
      </c>
      <c r="J324" t="s">
        <v>21</v>
      </c>
      <c r="K324" t="s">
        <v>22</v>
      </c>
      <c r="L324">
        <v>1290664800</v>
      </c>
      <c r="M324" s="10">
        <f t="shared" si="31"/>
        <v>40507.25</v>
      </c>
      <c r="N324">
        <v>1291788000</v>
      </c>
      <c r="O324" s="10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 s="6">
        <f t="shared" si="35"/>
        <v>82.615384615384613</v>
      </c>
      <c r="J325" t="s">
        <v>40</v>
      </c>
      <c r="K325" t="s">
        <v>41</v>
      </c>
      <c r="L325">
        <v>1395896400</v>
      </c>
      <c r="M325" s="10">
        <f t="shared" si="31"/>
        <v>41725.208333333336</v>
      </c>
      <c r="N325">
        <v>1396069200</v>
      </c>
      <c r="O325" s="10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 s="10">
        <f t="shared" si="31"/>
        <v>42176.208333333328</v>
      </c>
      <c r="N326">
        <v>1435899600</v>
      </c>
      <c r="O326" s="10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 s="10">
        <f t="shared" si="31"/>
        <v>43267.208333333328</v>
      </c>
      <c r="N327">
        <v>1531112400</v>
      </c>
      <c r="O327" s="10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 s="10">
        <f t="shared" si="31"/>
        <v>42364.25</v>
      </c>
      <c r="N328">
        <v>1451628000</v>
      </c>
      <c r="O328" s="10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 s="10">
        <f t="shared" si="31"/>
        <v>43705.208333333328</v>
      </c>
      <c r="N329">
        <v>1567314000</v>
      </c>
      <c r="O329" s="10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 s="10">
        <f t="shared" si="31"/>
        <v>43434.25</v>
      </c>
      <c r="N330">
        <v>1544508000</v>
      </c>
      <c r="O330" s="10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 s="10">
        <f t="shared" si="31"/>
        <v>42716.25</v>
      </c>
      <c r="N331">
        <v>1482472800</v>
      </c>
      <c r="O331" s="10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 s="10">
        <f t="shared" si="31"/>
        <v>43077.25</v>
      </c>
      <c r="N332">
        <v>1512799200</v>
      </c>
      <c r="O332" s="10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 s="10">
        <f t="shared" si="31"/>
        <v>40896.25</v>
      </c>
      <c r="N333">
        <v>1324360800</v>
      </c>
      <c r="O333" s="10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 s="10">
        <f t="shared" si="31"/>
        <v>41361.208333333336</v>
      </c>
      <c r="N334">
        <v>1364533200</v>
      </c>
      <c r="O334" s="10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 s="10">
        <f t="shared" si="31"/>
        <v>43424.25</v>
      </c>
      <c r="N335">
        <v>1545112800</v>
      </c>
      <c r="O335" s="10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 s="10">
        <f t="shared" si="31"/>
        <v>43110.25</v>
      </c>
      <c r="N336">
        <v>1516168800</v>
      </c>
      <c r="O336" s="10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 s="10">
        <f t="shared" si="31"/>
        <v>43784.25</v>
      </c>
      <c r="N337">
        <v>1574920800</v>
      </c>
      <c r="O337" s="10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 s="10">
        <f t="shared" si="31"/>
        <v>40527.25</v>
      </c>
      <c r="N338">
        <v>1292479200</v>
      </c>
      <c r="O338" s="10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 s="10">
        <f t="shared" si="31"/>
        <v>43780.25</v>
      </c>
      <c r="N339">
        <v>1573538400</v>
      </c>
      <c r="O339" s="10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 s="10">
        <f t="shared" si="31"/>
        <v>40821.208333333336</v>
      </c>
      <c r="N340">
        <v>1320382800</v>
      </c>
      <c r="O340" s="10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 s="10">
        <f t="shared" si="31"/>
        <v>42949.208333333328</v>
      </c>
      <c r="N341">
        <v>1502859600</v>
      </c>
      <c r="O341" s="10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 s="10">
        <f t="shared" si="31"/>
        <v>40889.25</v>
      </c>
      <c r="N342">
        <v>1323756000</v>
      </c>
      <c r="O342" s="10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 s="10">
        <f t="shared" si="31"/>
        <v>42244.208333333328</v>
      </c>
      <c r="N343">
        <v>1441342800</v>
      </c>
      <c r="O343" s="10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 s="10">
        <f t="shared" si="31"/>
        <v>41475.208333333336</v>
      </c>
      <c r="N344">
        <v>1375333200</v>
      </c>
      <c r="O344" s="10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 s="10">
        <f t="shared" si="31"/>
        <v>41597.25</v>
      </c>
      <c r="N345">
        <v>1389420000</v>
      </c>
      <c r="O345" s="10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 s="10">
        <f t="shared" si="31"/>
        <v>43122.25</v>
      </c>
      <c r="N346">
        <v>1520056800</v>
      </c>
      <c r="O346" s="10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 s="10">
        <f t="shared" si="31"/>
        <v>42194.208333333328</v>
      </c>
      <c r="N347">
        <v>1436504400</v>
      </c>
      <c r="O347" s="10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 s="10">
        <f t="shared" si="31"/>
        <v>42971.208333333328</v>
      </c>
      <c r="N348">
        <v>1508302800</v>
      </c>
      <c r="O348" s="10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 s="10">
        <f t="shared" si="31"/>
        <v>42046.25</v>
      </c>
      <c r="N349">
        <v>1425708000</v>
      </c>
      <c r="O349" s="10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 s="10">
        <f t="shared" si="31"/>
        <v>42782.25</v>
      </c>
      <c r="N350">
        <v>1488348000</v>
      </c>
      <c r="O350" s="10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 s="10">
        <f t="shared" si="31"/>
        <v>42930.208333333328</v>
      </c>
      <c r="N351">
        <v>1502600400</v>
      </c>
      <c r="O351" s="10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 s="10">
        <f t="shared" si="31"/>
        <v>42144.208333333328</v>
      </c>
      <c r="N352">
        <v>1433653200</v>
      </c>
      <c r="O352" s="10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 s="10">
        <f t="shared" si="31"/>
        <v>42240.208333333328</v>
      </c>
      <c r="N353">
        <v>1441602000</v>
      </c>
      <c r="O353" s="10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 s="10">
        <f t="shared" si="31"/>
        <v>42315.25</v>
      </c>
      <c r="N354">
        <v>1447567200</v>
      </c>
      <c r="O354" s="10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 s="10">
        <f t="shared" si="31"/>
        <v>43651.208333333328</v>
      </c>
      <c r="N355">
        <v>1562389200</v>
      </c>
      <c r="O355" s="10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 s="10">
        <f t="shared" si="31"/>
        <v>41520.208333333336</v>
      </c>
      <c r="N356">
        <v>1378789200</v>
      </c>
      <c r="O356" s="10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 s="10">
        <f t="shared" si="31"/>
        <v>42757.25</v>
      </c>
      <c r="N357">
        <v>1488520800</v>
      </c>
      <c r="O357" s="10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 s="10">
        <f t="shared" si="31"/>
        <v>40922.25</v>
      </c>
      <c r="N358">
        <v>1327298400</v>
      </c>
      <c r="O358" s="10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 s="10">
        <f t="shared" si="31"/>
        <v>42250.208333333328</v>
      </c>
      <c r="N359">
        <v>1443416400</v>
      </c>
      <c r="O359" s="10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 s="10">
        <f t="shared" si="31"/>
        <v>43322.208333333328</v>
      </c>
      <c r="N360">
        <v>1534136400</v>
      </c>
      <c r="O360" s="10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 s="10">
        <f t="shared" si="31"/>
        <v>40782.208333333336</v>
      </c>
      <c r="N361">
        <v>1315026000</v>
      </c>
      <c r="O361" s="10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 s="10">
        <f t="shared" si="31"/>
        <v>40544.25</v>
      </c>
      <c r="N362">
        <v>1295071200</v>
      </c>
      <c r="O362" s="10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 s="10">
        <f t="shared" si="31"/>
        <v>43015.208333333328</v>
      </c>
      <c r="N363">
        <v>1509426000</v>
      </c>
      <c r="O363" s="10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 s="10">
        <f t="shared" si="31"/>
        <v>40570.25</v>
      </c>
      <c r="N364">
        <v>1299391200</v>
      </c>
      <c r="O364" s="10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 s="10">
        <f t="shared" si="31"/>
        <v>40904.25</v>
      </c>
      <c r="N365">
        <v>1325052000</v>
      </c>
      <c r="O365" s="10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 s="10">
        <f t="shared" si="31"/>
        <v>43164.25</v>
      </c>
      <c r="N366">
        <v>1522818000</v>
      </c>
      <c r="O366" s="10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 s="10">
        <f t="shared" si="31"/>
        <v>42733.25</v>
      </c>
      <c r="N367">
        <v>1485324000</v>
      </c>
      <c r="O367" s="10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 s="10">
        <f t="shared" si="31"/>
        <v>40546.25</v>
      </c>
      <c r="N368">
        <v>1294120800</v>
      </c>
      <c r="O368" s="10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 s="10">
        <f t="shared" si="31"/>
        <v>41930.208333333336</v>
      </c>
      <c r="N369">
        <v>1415685600</v>
      </c>
      <c r="O369" s="10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 s="10">
        <f t="shared" si="31"/>
        <v>40464.208333333336</v>
      </c>
      <c r="N370">
        <v>1288933200</v>
      </c>
      <c r="O370" s="10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 s="10">
        <f t="shared" si="31"/>
        <v>41308.25</v>
      </c>
      <c r="N371">
        <v>1363237200</v>
      </c>
      <c r="O371" s="10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 s="10">
        <f t="shared" si="31"/>
        <v>43570.208333333328</v>
      </c>
      <c r="N372">
        <v>1555822800</v>
      </c>
      <c r="O372" s="10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 s="10">
        <f t="shared" si="31"/>
        <v>42043.25</v>
      </c>
      <c r="N373">
        <v>1427778000</v>
      </c>
      <c r="O373" s="10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 s="10">
        <f t="shared" si="31"/>
        <v>42012.25</v>
      </c>
      <c r="N374">
        <v>1422424800</v>
      </c>
      <c r="O374" s="10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 s="10">
        <f t="shared" si="31"/>
        <v>42964.208333333328</v>
      </c>
      <c r="N375">
        <v>1503637200</v>
      </c>
      <c r="O375" s="10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 s="10">
        <f t="shared" si="31"/>
        <v>43476.25</v>
      </c>
      <c r="N376">
        <v>1547618400</v>
      </c>
      <c r="O376" s="10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 s="10">
        <f t="shared" si="31"/>
        <v>42293.208333333328</v>
      </c>
      <c r="N377">
        <v>1449900000</v>
      </c>
      <c r="O377" s="10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 s="10">
        <f t="shared" si="31"/>
        <v>41826.208333333336</v>
      </c>
      <c r="N378">
        <v>1405141200</v>
      </c>
      <c r="O378" s="10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 s="10">
        <f t="shared" si="31"/>
        <v>43760.208333333328</v>
      </c>
      <c r="N379">
        <v>1572933600</v>
      </c>
      <c r="O379" s="10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 s="10">
        <f t="shared" si="31"/>
        <v>43241.208333333328</v>
      </c>
      <c r="N380">
        <v>1530162000</v>
      </c>
      <c r="O380" s="10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 s="10">
        <f t="shared" si="31"/>
        <v>40843.208333333336</v>
      </c>
      <c r="N381">
        <v>1320904800</v>
      </c>
      <c r="O381" s="10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 s="10">
        <f t="shared" si="31"/>
        <v>41448.208333333336</v>
      </c>
      <c r="N382">
        <v>1372395600</v>
      </c>
      <c r="O382" s="10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 s="10">
        <f t="shared" si="31"/>
        <v>42163.208333333328</v>
      </c>
      <c r="N383">
        <v>1437714000</v>
      </c>
      <c r="O383" s="10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 s="10">
        <f t="shared" si="31"/>
        <v>43024.208333333328</v>
      </c>
      <c r="N384">
        <v>1509771600</v>
      </c>
      <c r="O384" s="10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 s="10">
        <f t="shared" si="31"/>
        <v>43509.25</v>
      </c>
      <c r="N385">
        <v>1550556000</v>
      </c>
      <c r="O385" s="10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 s="10">
        <f t="shared" si="31"/>
        <v>42776.25</v>
      </c>
      <c r="N386">
        <v>1489039200</v>
      </c>
      <c r="O386" s="10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 * 100, 0)</f>
        <v>146</v>
      </c>
      <c r="G387" t="s">
        <v>20</v>
      </c>
      <c r="H387">
        <v>1137</v>
      </c>
      <c r="I387" s="6">
        <f t="shared" si="35"/>
        <v>50.007915567282325</v>
      </c>
      <c r="J387" t="s">
        <v>21</v>
      </c>
      <c r="K387" t="s">
        <v>22</v>
      </c>
      <c r="L387">
        <v>1553835600</v>
      </c>
      <c r="M387" s="10">
        <f t="shared" ref="M387:M450" si="37" xml:space="preserve"> (((L387/60)/60)/24)+DATE(1970,1,1)</f>
        <v>43553.208333333328</v>
      </c>
      <c r="N387">
        <v>1556600400</v>
      </c>
      <c r="O387" s="10">
        <f t="shared" ref="O387:O450" si="38" xml:space="preserve"> N387/86400+DATE(1970,1,1)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 R387)- 1)</f>
        <v>publishing</v>
      </c>
      <c r="T387" t="str">
        <f t="shared" ref="T387:T450" si="40">MID(R387, FIND("/", R387) + 1, LEN(R387))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 s="6">
        <f t="shared" ref="I388:I451" si="41" xml:space="preserve"> E388/H388</f>
        <v>96.960674157303373</v>
      </c>
      <c r="J388" t="s">
        <v>21</v>
      </c>
      <c r="K388" t="s">
        <v>22</v>
      </c>
      <c r="L388">
        <v>1277528400</v>
      </c>
      <c r="M388" s="10">
        <f t="shared" si="37"/>
        <v>40355.208333333336</v>
      </c>
      <c r="N388">
        <v>1278565200</v>
      </c>
      <c r="O388" s="10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 s="6">
        <f t="shared" si="41"/>
        <v>100.93160377358491</v>
      </c>
      <c r="J389" t="s">
        <v>21</v>
      </c>
      <c r="K389" t="s">
        <v>22</v>
      </c>
      <c r="L389">
        <v>1339477200</v>
      </c>
      <c r="M389" s="10">
        <f t="shared" si="37"/>
        <v>41072.208333333336</v>
      </c>
      <c r="N389">
        <v>1339909200</v>
      </c>
      <c r="O389" s="10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 s="10">
        <f t="shared" si="37"/>
        <v>40912.25</v>
      </c>
      <c r="N390">
        <v>1325829600</v>
      </c>
      <c r="O390" s="10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 s="10">
        <f t="shared" si="37"/>
        <v>40479.208333333336</v>
      </c>
      <c r="N391">
        <v>1290578400</v>
      </c>
      <c r="O391" s="10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 s="10">
        <f t="shared" si="37"/>
        <v>41530.208333333336</v>
      </c>
      <c r="N392">
        <v>1380344400</v>
      </c>
      <c r="O392" s="10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 s="10">
        <f t="shared" si="37"/>
        <v>41653.25</v>
      </c>
      <c r="N393">
        <v>1389852000</v>
      </c>
      <c r="O393" s="10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 s="10">
        <f t="shared" si="37"/>
        <v>40549.25</v>
      </c>
      <c r="N394">
        <v>1294466400</v>
      </c>
      <c r="O394" s="10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 s="10">
        <f t="shared" si="37"/>
        <v>42933.208333333328</v>
      </c>
      <c r="N395">
        <v>1500354000</v>
      </c>
      <c r="O395" s="10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 s="10">
        <f t="shared" si="37"/>
        <v>41484.208333333336</v>
      </c>
      <c r="N396">
        <v>1375938000</v>
      </c>
      <c r="O396" s="10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 s="10">
        <f t="shared" si="37"/>
        <v>40885.25</v>
      </c>
      <c r="N397">
        <v>1323410400</v>
      </c>
      <c r="O397" s="10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 s="10">
        <f t="shared" si="37"/>
        <v>43378.208333333328</v>
      </c>
      <c r="N398">
        <v>1539406800</v>
      </c>
      <c r="O398" s="10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 s="10">
        <f t="shared" si="37"/>
        <v>41417.208333333336</v>
      </c>
      <c r="N399">
        <v>1369803600</v>
      </c>
      <c r="O399" s="10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 s="10">
        <f t="shared" si="37"/>
        <v>43228.208333333328</v>
      </c>
      <c r="N400">
        <v>1525928400</v>
      </c>
      <c r="O400" s="10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 s="10">
        <f t="shared" si="37"/>
        <v>40576.25</v>
      </c>
      <c r="N401">
        <v>1297231200</v>
      </c>
      <c r="O401" s="10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 s="10">
        <f t="shared" si="37"/>
        <v>41502.208333333336</v>
      </c>
      <c r="N402">
        <v>1378530000</v>
      </c>
      <c r="O402" s="10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 s="10">
        <f t="shared" si="37"/>
        <v>43765.208333333328</v>
      </c>
      <c r="N403">
        <v>1572152400</v>
      </c>
      <c r="O403" s="10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 s="10">
        <f t="shared" si="37"/>
        <v>40914.25</v>
      </c>
      <c r="N404">
        <v>1329890400</v>
      </c>
      <c r="O404" s="10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 s="10">
        <f t="shared" si="37"/>
        <v>40310.208333333336</v>
      </c>
      <c r="N405">
        <v>1276750800</v>
      </c>
      <c r="O405" s="10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 s="10">
        <f t="shared" si="37"/>
        <v>43053.25</v>
      </c>
      <c r="N406">
        <v>1510898400</v>
      </c>
      <c r="O406" s="10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 s="10">
        <f t="shared" si="37"/>
        <v>43255.208333333328</v>
      </c>
      <c r="N407">
        <v>1532408400</v>
      </c>
      <c r="O407" s="10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 s="10">
        <f t="shared" si="37"/>
        <v>41304.25</v>
      </c>
      <c r="N408">
        <v>1360562400</v>
      </c>
      <c r="O408" s="10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 s="10">
        <f t="shared" si="37"/>
        <v>43751.208333333328</v>
      </c>
      <c r="N409">
        <v>1571547600</v>
      </c>
      <c r="O409" s="10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 s="10">
        <f t="shared" si="37"/>
        <v>42541.208333333328</v>
      </c>
      <c r="N410">
        <v>1468126800</v>
      </c>
      <c r="O410" s="10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 s="10">
        <f t="shared" si="37"/>
        <v>42843.208333333328</v>
      </c>
      <c r="N411">
        <v>1492837200</v>
      </c>
      <c r="O411" s="10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 s="10">
        <f t="shared" si="37"/>
        <v>42122.208333333328</v>
      </c>
      <c r="N412">
        <v>1430197200</v>
      </c>
      <c r="O412" s="10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 s="10">
        <f t="shared" si="37"/>
        <v>42884.208333333328</v>
      </c>
      <c r="N413">
        <v>1496206800</v>
      </c>
      <c r="O413" s="10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 s="10">
        <f t="shared" si="37"/>
        <v>41642.25</v>
      </c>
      <c r="N414">
        <v>1389592800</v>
      </c>
      <c r="O414" s="10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 s="10">
        <f t="shared" si="37"/>
        <v>43431.25</v>
      </c>
      <c r="N415">
        <v>1545631200</v>
      </c>
      <c r="O415" s="10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 s="10">
        <f t="shared" si="37"/>
        <v>40288.208333333336</v>
      </c>
      <c r="N416">
        <v>1272430800</v>
      </c>
      <c r="O416" s="10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 s="10">
        <f t="shared" si="37"/>
        <v>40921.25</v>
      </c>
      <c r="N417">
        <v>1327903200</v>
      </c>
      <c r="O417" s="10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 s="10">
        <f t="shared" si="37"/>
        <v>40560.25</v>
      </c>
      <c r="N418">
        <v>1296021600</v>
      </c>
      <c r="O418" s="10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 s="10">
        <f t="shared" si="37"/>
        <v>43407.208333333328</v>
      </c>
      <c r="N419">
        <v>1543298400</v>
      </c>
      <c r="O419" s="10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 s="10">
        <f t="shared" si="37"/>
        <v>41035.208333333336</v>
      </c>
      <c r="N420">
        <v>1336366800</v>
      </c>
      <c r="O420" s="10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 s="10">
        <f t="shared" si="37"/>
        <v>40899.25</v>
      </c>
      <c r="N421">
        <v>1325052000</v>
      </c>
      <c r="O421" s="10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 s="10">
        <f t="shared" si="37"/>
        <v>42911.208333333328</v>
      </c>
      <c r="N422">
        <v>1499576400</v>
      </c>
      <c r="O422" s="10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 s="10">
        <f t="shared" si="37"/>
        <v>42915.208333333328</v>
      </c>
      <c r="N423">
        <v>1501304400</v>
      </c>
      <c r="O423" s="10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 s="10">
        <f t="shared" si="37"/>
        <v>40285.208333333336</v>
      </c>
      <c r="N424">
        <v>1273208400</v>
      </c>
      <c r="O424" s="10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 s="10">
        <f t="shared" si="37"/>
        <v>40808.208333333336</v>
      </c>
      <c r="N425">
        <v>1316840400</v>
      </c>
      <c r="O425" s="10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 s="10">
        <f t="shared" si="37"/>
        <v>43208.208333333328</v>
      </c>
      <c r="N426">
        <v>1524546000</v>
      </c>
      <c r="O426" s="10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 s="10">
        <f t="shared" si="37"/>
        <v>42213.208333333328</v>
      </c>
      <c r="N427">
        <v>1438578000</v>
      </c>
      <c r="O427" s="10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 s="10">
        <f t="shared" si="37"/>
        <v>41332.25</v>
      </c>
      <c r="N428">
        <v>1362549600</v>
      </c>
      <c r="O428" s="10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 s="10">
        <f t="shared" si="37"/>
        <v>41895.208333333336</v>
      </c>
      <c r="N429">
        <v>1413349200</v>
      </c>
      <c r="O429" s="10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 s="10">
        <f t="shared" si="37"/>
        <v>40585.25</v>
      </c>
      <c r="N430">
        <v>1298008800</v>
      </c>
      <c r="O430" s="10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 s="10">
        <f t="shared" si="37"/>
        <v>41680.25</v>
      </c>
      <c r="N431">
        <v>1394427600</v>
      </c>
      <c r="O431" s="10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 s="10">
        <f t="shared" si="37"/>
        <v>43737.208333333328</v>
      </c>
      <c r="N432">
        <v>1572670800</v>
      </c>
      <c r="O432" s="10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 s="10">
        <f t="shared" si="37"/>
        <v>43273.208333333328</v>
      </c>
      <c r="N433">
        <v>1531112400</v>
      </c>
      <c r="O433" s="10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 s="10">
        <f t="shared" si="37"/>
        <v>41761.208333333336</v>
      </c>
      <c r="N434">
        <v>1400734800</v>
      </c>
      <c r="O434" s="10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 s="10">
        <f t="shared" si="37"/>
        <v>41603.25</v>
      </c>
      <c r="N435">
        <v>1386741600</v>
      </c>
      <c r="O435" s="10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 s="10">
        <f t="shared" si="37"/>
        <v>42705.25</v>
      </c>
      <c r="N436">
        <v>1481781600</v>
      </c>
      <c r="O436" s="10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 s="10">
        <f t="shared" si="37"/>
        <v>41988.25</v>
      </c>
      <c r="N437">
        <v>1419660000</v>
      </c>
      <c r="O437" s="10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 s="10">
        <f t="shared" si="37"/>
        <v>43575.208333333328</v>
      </c>
      <c r="N438">
        <v>1555822800</v>
      </c>
      <c r="O438" s="10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 s="10">
        <f t="shared" si="37"/>
        <v>42260.208333333328</v>
      </c>
      <c r="N439">
        <v>1442379600</v>
      </c>
      <c r="O439" s="10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 s="10">
        <f t="shared" si="37"/>
        <v>41337.25</v>
      </c>
      <c r="N440">
        <v>1364965200</v>
      </c>
      <c r="O440" s="10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 s="10">
        <f t="shared" si="37"/>
        <v>42680.208333333328</v>
      </c>
      <c r="N441">
        <v>1479016800</v>
      </c>
      <c r="O441" s="10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 s="10">
        <f t="shared" si="37"/>
        <v>42916.208333333328</v>
      </c>
      <c r="N442">
        <v>1499662800</v>
      </c>
      <c r="O442" s="10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 s="10">
        <f t="shared" si="37"/>
        <v>41025.208333333336</v>
      </c>
      <c r="N443">
        <v>1337835600</v>
      </c>
      <c r="O443" s="10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 s="10">
        <f t="shared" si="37"/>
        <v>42980.208333333328</v>
      </c>
      <c r="N444">
        <v>1505710800</v>
      </c>
      <c r="O444" s="10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 s="10">
        <f t="shared" si="37"/>
        <v>40451.208333333336</v>
      </c>
      <c r="N445">
        <v>1287464400</v>
      </c>
      <c r="O445" s="10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 s="10">
        <f t="shared" si="37"/>
        <v>40748.208333333336</v>
      </c>
      <c r="N446">
        <v>1311656400</v>
      </c>
      <c r="O446" s="10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 s="10">
        <f t="shared" si="37"/>
        <v>40515.25</v>
      </c>
      <c r="N447">
        <v>1293170400</v>
      </c>
      <c r="O447" s="10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 s="10">
        <f t="shared" si="37"/>
        <v>41261.25</v>
      </c>
      <c r="N448">
        <v>1355983200</v>
      </c>
      <c r="O448" s="10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 s="10">
        <f t="shared" si="37"/>
        <v>43088.25</v>
      </c>
      <c r="N449">
        <v>1515045600</v>
      </c>
      <c r="O449" s="10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 s="10">
        <f t="shared" si="37"/>
        <v>41378.208333333336</v>
      </c>
      <c r="N450">
        <v>1366088400</v>
      </c>
      <c r="O450" s="10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 * 100, 0)</f>
        <v>967</v>
      </c>
      <c r="G451" t="s">
        <v>20</v>
      </c>
      <c r="H451">
        <v>86</v>
      </c>
      <c r="I451" s="6">
        <f t="shared" si="41"/>
        <v>101.19767441860465</v>
      </c>
      <c r="J451" t="s">
        <v>36</v>
      </c>
      <c r="K451" t="s">
        <v>37</v>
      </c>
      <c r="L451">
        <v>1551852000</v>
      </c>
      <c r="M451" s="10">
        <f t="shared" ref="M451:M514" si="43" xml:space="preserve"> (((L451/60)/60)/24)+DATE(1970,1,1)</f>
        <v>43530.25</v>
      </c>
      <c r="N451">
        <v>1553317200</v>
      </c>
      <c r="O451" s="10">
        <f t="shared" ref="O451:O514" si="44" xml:space="preserve"> N451/86400+DATE(1970,1,1)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 R451)- 1)</f>
        <v>games</v>
      </c>
      <c r="T451" t="str">
        <f t="shared" ref="T451:T514" si="46">MID(R451, FIND("/", R451) + 1, LEN(R451))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 s="6">
        <f t="shared" ref="I452:I515" si="47" xml:space="preserve"> E452/H452</f>
        <v>4</v>
      </c>
      <c r="J452" t="s">
        <v>15</v>
      </c>
      <c r="K452" t="s">
        <v>16</v>
      </c>
      <c r="L452">
        <v>1540098000</v>
      </c>
      <c r="M452" s="10">
        <f t="shared" si="43"/>
        <v>43394.208333333328</v>
      </c>
      <c r="N452">
        <v>1542088800</v>
      </c>
      <c r="O452" s="10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 s="6">
        <f t="shared" si="47"/>
        <v>29.001272669424118</v>
      </c>
      <c r="J453" t="s">
        <v>21</v>
      </c>
      <c r="K453" t="s">
        <v>22</v>
      </c>
      <c r="L453">
        <v>1500440400</v>
      </c>
      <c r="M453" s="10">
        <f t="shared" si="43"/>
        <v>42935.208333333328</v>
      </c>
      <c r="N453">
        <v>1503118800</v>
      </c>
      <c r="O453" s="10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 s="10">
        <f t="shared" si="43"/>
        <v>40365.208333333336</v>
      </c>
      <c r="N454">
        <v>1278478800</v>
      </c>
      <c r="O454" s="10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 s="10">
        <f t="shared" si="43"/>
        <v>42705.25</v>
      </c>
      <c r="N455">
        <v>1484114400</v>
      </c>
      <c r="O455" s="10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 s="10">
        <f t="shared" si="43"/>
        <v>41568.208333333336</v>
      </c>
      <c r="N456">
        <v>1385445600</v>
      </c>
      <c r="O456" s="10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 s="10">
        <f t="shared" si="43"/>
        <v>40809.208333333336</v>
      </c>
      <c r="N457">
        <v>1318741200</v>
      </c>
      <c r="O457" s="10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 s="10">
        <f t="shared" si="43"/>
        <v>43141.25</v>
      </c>
      <c r="N458">
        <v>1518242400</v>
      </c>
      <c r="O458" s="10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 s="10">
        <f t="shared" si="43"/>
        <v>42657.208333333328</v>
      </c>
      <c r="N459">
        <v>1476594000</v>
      </c>
      <c r="O459" s="10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 s="10">
        <f t="shared" si="43"/>
        <v>40265.208333333336</v>
      </c>
      <c r="N460">
        <v>1273554000</v>
      </c>
      <c r="O460" s="10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 s="10">
        <f t="shared" si="43"/>
        <v>42001.25</v>
      </c>
      <c r="N461">
        <v>1421906400</v>
      </c>
      <c r="O461" s="10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 s="10">
        <f t="shared" si="43"/>
        <v>40399.208333333336</v>
      </c>
      <c r="N462">
        <v>1281589200</v>
      </c>
      <c r="O462" s="10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 s="10">
        <f t="shared" si="43"/>
        <v>41757.208333333336</v>
      </c>
      <c r="N463">
        <v>1400389200</v>
      </c>
      <c r="O463" s="10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 s="10">
        <f t="shared" si="43"/>
        <v>41304.25</v>
      </c>
      <c r="N464">
        <v>1362808800</v>
      </c>
      <c r="O464" s="10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 s="10">
        <f t="shared" si="43"/>
        <v>41639.25</v>
      </c>
      <c r="N465">
        <v>1388815200</v>
      </c>
      <c r="O465" s="10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 s="10">
        <f t="shared" si="43"/>
        <v>43142.25</v>
      </c>
      <c r="N466">
        <v>1519538400</v>
      </c>
      <c r="O466" s="10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 s="10">
        <f t="shared" si="43"/>
        <v>43127.25</v>
      </c>
      <c r="N467">
        <v>1517810400</v>
      </c>
      <c r="O467" s="10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 s="10">
        <f t="shared" si="43"/>
        <v>41409.208333333336</v>
      </c>
      <c r="N468">
        <v>1370581200</v>
      </c>
      <c r="O468" s="10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 s="10">
        <f t="shared" si="43"/>
        <v>42331.25</v>
      </c>
      <c r="N469">
        <v>1448863200</v>
      </c>
      <c r="O469" s="10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 s="10">
        <f t="shared" si="43"/>
        <v>43569.208333333328</v>
      </c>
      <c r="N470">
        <v>1556600400</v>
      </c>
      <c r="O470" s="10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 s="10">
        <f t="shared" si="43"/>
        <v>42142.208333333328</v>
      </c>
      <c r="N471">
        <v>1432098000</v>
      </c>
      <c r="O471" s="10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 s="10">
        <f t="shared" si="43"/>
        <v>42716.25</v>
      </c>
      <c r="N472">
        <v>1482127200</v>
      </c>
      <c r="O472" s="10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 s="10">
        <f t="shared" si="43"/>
        <v>41031.208333333336</v>
      </c>
      <c r="N473">
        <v>1335934800</v>
      </c>
      <c r="O473" s="10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 s="10">
        <f t="shared" si="43"/>
        <v>43535.208333333328</v>
      </c>
      <c r="N474">
        <v>1556946000</v>
      </c>
      <c r="O474" s="10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 s="10">
        <f t="shared" si="43"/>
        <v>43277.208333333328</v>
      </c>
      <c r="N475">
        <v>1530075600</v>
      </c>
      <c r="O475" s="10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 s="10">
        <f t="shared" si="43"/>
        <v>41989.25</v>
      </c>
      <c r="N476">
        <v>1418796000</v>
      </c>
      <c r="O476" s="10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 s="10">
        <f t="shared" si="43"/>
        <v>41450.208333333336</v>
      </c>
      <c r="N477">
        <v>1372482000</v>
      </c>
      <c r="O477" s="10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 s="10">
        <f t="shared" si="43"/>
        <v>43322.208333333328</v>
      </c>
      <c r="N478">
        <v>1534395600</v>
      </c>
      <c r="O478" s="10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 s="10">
        <f t="shared" si="43"/>
        <v>40720.208333333336</v>
      </c>
      <c r="N479">
        <v>1311397200</v>
      </c>
      <c r="O479" s="10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 s="10">
        <f t="shared" si="43"/>
        <v>42072.208333333328</v>
      </c>
      <c r="N480">
        <v>1426914000</v>
      </c>
      <c r="O480" s="10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 s="10">
        <f t="shared" si="43"/>
        <v>42945.208333333328</v>
      </c>
      <c r="N481">
        <v>1501477200</v>
      </c>
      <c r="O481" s="10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 s="10">
        <f t="shared" si="43"/>
        <v>40248.25</v>
      </c>
      <c r="N482">
        <v>1269061200</v>
      </c>
      <c r="O482" s="10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 s="10">
        <f t="shared" si="43"/>
        <v>41913.208333333336</v>
      </c>
      <c r="N483">
        <v>1415772000</v>
      </c>
      <c r="O483" s="10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 s="10">
        <f t="shared" si="43"/>
        <v>40963.25</v>
      </c>
      <c r="N484">
        <v>1331013600</v>
      </c>
      <c r="O484" s="10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 s="10">
        <f t="shared" si="43"/>
        <v>43811.25</v>
      </c>
      <c r="N485">
        <v>1576735200</v>
      </c>
      <c r="O485" s="10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 s="10">
        <f t="shared" si="43"/>
        <v>41855.208333333336</v>
      </c>
      <c r="N486">
        <v>1411362000</v>
      </c>
      <c r="O486" s="10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 s="10">
        <f t="shared" si="43"/>
        <v>43626.208333333328</v>
      </c>
      <c r="N487">
        <v>1563685200</v>
      </c>
      <c r="O487" s="10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 s="10">
        <f t="shared" si="43"/>
        <v>43168.25</v>
      </c>
      <c r="N488">
        <v>1521867600</v>
      </c>
      <c r="O488" s="10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 s="10">
        <f t="shared" si="43"/>
        <v>42845.208333333328</v>
      </c>
      <c r="N489">
        <v>1495515600</v>
      </c>
      <c r="O489" s="10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 s="10">
        <f t="shared" si="43"/>
        <v>42403.25</v>
      </c>
      <c r="N490">
        <v>1455948000</v>
      </c>
      <c r="O490" s="10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 s="10">
        <f t="shared" si="43"/>
        <v>40406.208333333336</v>
      </c>
      <c r="N491">
        <v>1282366800</v>
      </c>
      <c r="O491" s="10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 s="10">
        <f t="shared" si="43"/>
        <v>43786.25</v>
      </c>
      <c r="N492">
        <v>1574575200</v>
      </c>
      <c r="O492" s="10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 s="10">
        <f t="shared" si="43"/>
        <v>41456.208333333336</v>
      </c>
      <c r="N493">
        <v>1374901200</v>
      </c>
      <c r="O493" s="10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 s="10">
        <f t="shared" si="43"/>
        <v>40336.208333333336</v>
      </c>
      <c r="N494">
        <v>1278910800</v>
      </c>
      <c r="O494" s="10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 s="10">
        <f t="shared" si="43"/>
        <v>43645.208333333328</v>
      </c>
      <c r="N495">
        <v>1562907600</v>
      </c>
      <c r="O495" s="10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 s="10">
        <f t="shared" si="43"/>
        <v>40990.208333333336</v>
      </c>
      <c r="N496">
        <v>1332478800</v>
      </c>
      <c r="O496" s="10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 s="10">
        <f t="shared" si="43"/>
        <v>41800.208333333336</v>
      </c>
      <c r="N497">
        <v>1402722000</v>
      </c>
      <c r="O497" s="10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 s="10">
        <f t="shared" si="43"/>
        <v>42876.208333333328</v>
      </c>
      <c r="N498">
        <v>1496811600</v>
      </c>
      <c r="O498" s="10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 s="10">
        <f t="shared" si="43"/>
        <v>42724.25</v>
      </c>
      <c r="N499">
        <v>1482213600</v>
      </c>
      <c r="O499" s="10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 s="10">
        <f t="shared" si="43"/>
        <v>42005.25</v>
      </c>
      <c r="N500">
        <v>1420264800</v>
      </c>
      <c r="O500" s="10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 s="10">
        <f t="shared" si="43"/>
        <v>42444.208333333328</v>
      </c>
      <c r="N501">
        <v>1458450000</v>
      </c>
      <c r="O501" s="10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s="6" t="e">
        <f t="shared" si="47"/>
        <v>#DIV/0!</v>
      </c>
      <c r="J502" t="s">
        <v>21</v>
      </c>
      <c r="K502" t="s">
        <v>22</v>
      </c>
      <c r="L502">
        <v>1367384400</v>
      </c>
      <c r="M502" s="10">
        <f t="shared" si="43"/>
        <v>41395.208333333336</v>
      </c>
      <c r="N502">
        <v>1369803600</v>
      </c>
      <c r="O502" s="10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 s="6">
        <f t="shared" si="47"/>
        <v>59.990534521158132</v>
      </c>
      <c r="J503" t="s">
        <v>21</v>
      </c>
      <c r="K503" t="s">
        <v>22</v>
      </c>
      <c r="L503">
        <v>1363064400</v>
      </c>
      <c r="M503" s="10">
        <f t="shared" si="43"/>
        <v>41345.208333333336</v>
      </c>
      <c r="N503">
        <v>1363237200</v>
      </c>
      <c r="O503" s="10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 s="6">
        <f t="shared" si="47"/>
        <v>37.037634408602152</v>
      </c>
      <c r="J504" t="s">
        <v>26</v>
      </c>
      <c r="K504" t="s">
        <v>27</v>
      </c>
      <c r="L504">
        <v>1343365200</v>
      </c>
      <c r="M504" s="10">
        <f t="shared" si="43"/>
        <v>41117.208333333336</v>
      </c>
      <c r="N504">
        <v>1345870800</v>
      </c>
      <c r="O504" s="10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 s="6">
        <f t="shared" si="47"/>
        <v>99.963043478260872</v>
      </c>
      <c r="J505" t="s">
        <v>21</v>
      </c>
      <c r="K505" t="s">
        <v>22</v>
      </c>
      <c r="L505">
        <v>1435726800</v>
      </c>
      <c r="M505" s="10">
        <f t="shared" si="43"/>
        <v>42186.208333333328</v>
      </c>
      <c r="N505">
        <v>1437454800</v>
      </c>
      <c r="O505" s="10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 s="6">
        <f t="shared" si="47"/>
        <v>111.6774193548387</v>
      </c>
      <c r="J506" t="s">
        <v>107</v>
      </c>
      <c r="K506" t="s">
        <v>108</v>
      </c>
      <c r="L506">
        <v>1431925200</v>
      </c>
      <c r="M506" s="10">
        <f t="shared" si="43"/>
        <v>42142.208333333328</v>
      </c>
      <c r="N506">
        <v>1432011600</v>
      </c>
      <c r="O506" s="10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 s="6">
        <f t="shared" si="47"/>
        <v>36.014409221902014</v>
      </c>
      <c r="J507" t="s">
        <v>21</v>
      </c>
      <c r="K507" t="s">
        <v>22</v>
      </c>
      <c r="L507">
        <v>1362722400</v>
      </c>
      <c r="M507" s="10">
        <f t="shared" si="43"/>
        <v>41341.25</v>
      </c>
      <c r="N507">
        <v>1366347600</v>
      </c>
      <c r="O507" s="10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 s="6">
        <f t="shared" si="47"/>
        <v>66.010284810126578</v>
      </c>
      <c r="J508" t="s">
        <v>21</v>
      </c>
      <c r="K508" t="s">
        <v>22</v>
      </c>
      <c r="L508">
        <v>1511416800</v>
      </c>
      <c r="M508" s="10">
        <f t="shared" si="43"/>
        <v>43062.25</v>
      </c>
      <c r="N508">
        <v>1512885600</v>
      </c>
      <c r="O508" s="10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 s="6">
        <f t="shared" si="47"/>
        <v>44.05263157894737</v>
      </c>
      <c r="J509" t="s">
        <v>21</v>
      </c>
      <c r="K509" t="s">
        <v>22</v>
      </c>
      <c r="L509">
        <v>1365483600</v>
      </c>
      <c r="M509" s="10">
        <f t="shared" si="43"/>
        <v>41373.208333333336</v>
      </c>
      <c r="N509">
        <v>1369717200</v>
      </c>
      <c r="O509" s="10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 s="6">
        <f t="shared" si="47"/>
        <v>52.999726551818434</v>
      </c>
      <c r="J510" t="s">
        <v>21</v>
      </c>
      <c r="K510" t="s">
        <v>22</v>
      </c>
      <c r="L510">
        <v>1532840400</v>
      </c>
      <c r="M510" s="10">
        <f t="shared" si="43"/>
        <v>43310.208333333328</v>
      </c>
      <c r="N510">
        <v>1534654800</v>
      </c>
      <c r="O510" s="10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 s="6">
        <f t="shared" si="47"/>
        <v>95</v>
      </c>
      <c r="J511" t="s">
        <v>21</v>
      </c>
      <c r="K511" t="s">
        <v>22</v>
      </c>
      <c r="L511">
        <v>1336194000</v>
      </c>
      <c r="M511" s="10">
        <f t="shared" si="43"/>
        <v>41034.208333333336</v>
      </c>
      <c r="N511">
        <v>1337058000</v>
      </c>
      <c r="O511" s="10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 s="6">
        <f t="shared" si="47"/>
        <v>70.908396946564892</v>
      </c>
      <c r="J512" t="s">
        <v>26</v>
      </c>
      <c r="K512" t="s">
        <v>27</v>
      </c>
      <c r="L512">
        <v>1527742800</v>
      </c>
      <c r="M512" s="10">
        <f t="shared" si="43"/>
        <v>43251.208333333328</v>
      </c>
      <c r="N512">
        <v>1529816400</v>
      </c>
      <c r="O512" s="10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 s="6">
        <f t="shared" si="47"/>
        <v>98.060773480662988</v>
      </c>
      <c r="J513" t="s">
        <v>21</v>
      </c>
      <c r="K513" t="s">
        <v>22</v>
      </c>
      <c r="L513">
        <v>1564030800</v>
      </c>
      <c r="M513" s="10">
        <f t="shared" si="43"/>
        <v>43671.208333333328</v>
      </c>
      <c r="N513">
        <v>1564894800</v>
      </c>
      <c r="O513" s="10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 s="6">
        <f t="shared" si="47"/>
        <v>53.046025104602514</v>
      </c>
      <c r="J514" t="s">
        <v>21</v>
      </c>
      <c r="K514" t="s">
        <v>22</v>
      </c>
      <c r="L514">
        <v>1404536400</v>
      </c>
      <c r="M514" s="10">
        <f t="shared" si="43"/>
        <v>41825.208333333336</v>
      </c>
      <c r="N514">
        <v>1404622800</v>
      </c>
      <c r="O514" s="10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 * 100, 0)</f>
        <v>39</v>
      </c>
      <c r="G515" t="s">
        <v>74</v>
      </c>
      <c r="H515">
        <v>35</v>
      </c>
      <c r="I515" s="6">
        <f t="shared" si="47"/>
        <v>93.142857142857139</v>
      </c>
      <c r="J515" t="s">
        <v>21</v>
      </c>
      <c r="K515" t="s">
        <v>22</v>
      </c>
      <c r="L515">
        <v>1284008400</v>
      </c>
      <c r="M515" s="10">
        <f t="shared" ref="M515:M578" si="49" xml:space="preserve"> (((L515/60)/60)/24)+DATE(1970,1,1)</f>
        <v>40430.208333333336</v>
      </c>
      <c r="N515">
        <v>1284181200</v>
      </c>
      <c r="O515" s="10">
        <f t="shared" ref="O515:O578" si="50" xml:space="preserve"> N515/86400+DATE(1970,1,1)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 R515)- 1)</f>
        <v>film &amp; video</v>
      </c>
      <c r="T515" t="str">
        <f t="shared" ref="T515:T578" si="52">MID(R515, FIND("/", R515) + 1, LEN(R515))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 s="6">
        <f t="shared" ref="I516:I579" si="53" xml:space="preserve"> E516/H516</f>
        <v>58.945075757575758</v>
      </c>
      <c r="J516" t="s">
        <v>98</v>
      </c>
      <c r="K516" t="s">
        <v>99</v>
      </c>
      <c r="L516">
        <v>1386309600</v>
      </c>
      <c r="M516" s="10">
        <f t="shared" si="49"/>
        <v>41614.25</v>
      </c>
      <c r="N516">
        <v>1386741600</v>
      </c>
      <c r="O516" s="10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 s="6">
        <f t="shared" si="53"/>
        <v>36.067669172932334</v>
      </c>
      <c r="J517" t="s">
        <v>15</v>
      </c>
      <c r="K517" t="s">
        <v>16</v>
      </c>
      <c r="L517">
        <v>1324620000</v>
      </c>
      <c r="M517" s="10">
        <f t="shared" si="49"/>
        <v>40900.25</v>
      </c>
      <c r="N517">
        <v>1324792800</v>
      </c>
      <c r="O517" s="10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 s="6">
        <f t="shared" si="53"/>
        <v>63.030732860520096</v>
      </c>
      <c r="J518" t="s">
        <v>21</v>
      </c>
      <c r="K518" t="s">
        <v>22</v>
      </c>
      <c r="L518">
        <v>1281070800</v>
      </c>
      <c r="M518" s="10">
        <f t="shared" si="49"/>
        <v>40396.208333333336</v>
      </c>
      <c r="N518">
        <v>1284354000</v>
      </c>
      <c r="O518" s="10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 s="6">
        <f t="shared" si="53"/>
        <v>84.717948717948715</v>
      </c>
      <c r="J519" t="s">
        <v>21</v>
      </c>
      <c r="K519" t="s">
        <v>22</v>
      </c>
      <c r="L519">
        <v>1493960400</v>
      </c>
      <c r="M519" s="10">
        <f t="shared" si="49"/>
        <v>42860.208333333328</v>
      </c>
      <c r="N519">
        <v>1494392400</v>
      </c>
      <c r="O519" s="10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 s="6">
        <f t="shared" si="53"/>
        <v>62.2</v>
      </c>
      <c r="J520" t="s">
        <v>21</v>
      </c>
      <c r="K520" t="s">
        <v>22</v>
      </c>
      <c r="L520">
        <v>1519365600</v>
      </c>
      <c r="M520" s="10">
        <f t="shared" si="49"/>
        <v>43154.25</v>
      </c>
      <c r="N520">
        <v>1519538400</v>
      </c>
      <c r="O520" s="10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 s="6">
        <f t="shared" si="53"/>
        <v>101.97518330513255</v>
      </c>
      <c r="J521" t="s">
        <v>21</v>
      </c>
      <c r="K521" t="s">
        <v>22</v>
      </c>
      <c r="L521">
        <v>1420696800</v>
      </c>
      <c r="M521" s="10">
        <f t="shared" si="49"/>
        <v>42012.25</v>
      </c>
      <c r="N521">
        <v>1421906400</v>
      </c>
      <c r="O521" s="10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 s="6">
        <f t="shared" si="53"/>
        <v>106.4375</v>
      </c>
      <c r="J522" t="s">
        <v>21</v>
      </c>
      <c r="K522" t="s">
        <v>22</v>
      </c>
      <c r="L522">
        <v>1555650000</v>
      </c>
      <c r="M522" s="10">
        <f t="shared" si="49"/>
        <v>43574.208333333328</v>
      </c>
      <c r="N522">
        <v>1555909200</v>
      </c>
      <c r="O522" s="10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 s="6">
        <f t="shared" si="53"/>
        <v>29.975609756097562</v>
      </c>
      <c r="J523" t="s">
        <v>21</v>
      </c>
      <c r="K523" t="s">
        <v>22</v>
      </c>
      <c r="L523">
        <v>1471928400</v>
      </c>
      <c r="M523" s="10">
        <f t="shared" si="49"/>
        <v>42605.208333333328</v>
      </c>
      <c r="N523">
        <v>1472446800</v>
      </c>
      <c r="O523" s="10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 s="6">
        <f t="shared" si="53"/>
        <v>85.806282722513089</v>
      </c>
      <c r="J524" t="s">
        <v>21</v>
      </c>
      <c r="K524" t="s">
        <v>22</v>
      </c>
      <c r="L524">
        <v>1341291600</v>
      </c>
      <c r="M524" s="10">
        <f t="shared" si="49"/>
        <v>41093.208333333336</v>
      </c>
      <c r="N524">
        <v>1342328400</v>
      </c>
      <c r="O524" s="10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 s="6">
        <f t="shared" si="53"/>
        <v>70.82022471910112</v>
      </c>
      <c r="J525" t="s">
        <v>21</v>
      </c>
      <c r="K525" t="s">
        <v>22</v>
      </c>
      <c r="L525">
        <v>1267682400</v>
      </c>
      <c r="M525" s="10">
        <f t="shared" si="49"/>
        <v>40241.25</v>
      </c>
      <c r="N525">
        <v>1268114400</v>
      </c>
      <c r="O525" s="10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 s="6">
        <f t="shared" si="53"/>
        <v>40.998484082870135</v>
      </c>
      <c r="J526" t="s">
        <v>21</v>
      </c>
      <c r="K526" t="s">
        <v>22</v>
      </c>
      <c r="L526">
        <v>1272258000</v>
      </c>
      <c r="M526" s="10">
        <f t="shared" si="49"/>
        <v>40294.208333333336</v>
      </c>
      <c r="N526">
        <v>1273381200</v>
      </c>
      <c r="O526" s="10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 s="6">
        <f t="shared" si="53"/>
        <v>28.063492063492063</v>
      </c>
      <c r="J527" t="s">
        <v>21</v>
      </c>
      <c r="K527" t="s">
        <v>22</v>
      </c>
      <c r="L527">
        <v>1290492000</v>
      </c>
      <c r="M527" s="10">
        <f t="shared" si="49"/>
        <v>40505.25</v>
      </c>
      <c r="N527">
        <v>1290837600</v>
      </c>
      <c r="O527" s="10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 s="6">
        <f t="shared" si="53"/>
        <v>88.054421768707485</v>
      </c>
      <c r="J528" t="s">
        <v>21</v>
      </c>
      <c r="K528" t="s">
        <v>22</v>
      </c>
      <c r="L528">
        <v>1451109600</v>
      </c>
      <c r="M528" s="10">
        <f t="shared" si="49"/>
        <v>42364.25</v>
      </c>
      <c r="N528">
        <v>1454306400</v>
      </c>
      <c r="O528" s="10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 s="6">
        <f t="shared" si="53"/>
        <v>31</v>
      </c>
      <c r="J529" t="s">
        <v>15</v>
      </c>
      <c r="K529" t="s">
        <v>16</v>
      </c>
      <c r="L529">
        <v>1454652000</v>
      </c>
      <c r="M529" s="10">
        <f t="shared" si="49"/>
        <v>42405.25</v>
      </c>
      <c r="N529">
        <v>1457762400</v>
      </c>
      <c r="O529" s="10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 s="6">
        <f t="shared" si="53"/>
        <v>90.337500000000006</v>
      </c>
      <c r="J530" t="s">
        <v>40</v>
      </c>
      <c r="K530" t="s">
        <v>41</v>
      </c>
      <c r="L530">
        <v>1385186400</v>
      </c>
      <c r="M530" s="10">
        <f t="shared" si="49"/>
        <v>41601.25</v>
      </c>
      <c r="N530">
        <v>1389074400</v>
      </c>
      <c r="O530" s="10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 s="6">
        <f t="shared" si="53"/>
        <v>63.777777777777779</v>
      </c>
      <c r="J531" t="s">
        <v>21</v>
      </c>
      <c r="K531" t="s">
        <v>22</v>
      </c>
      <c r="L531">
        <v>1399698000</v>
      </c>
      <c r="M531" s="10">
        <f t="shared" si="49"/>
        <v>41769.208333333336</v>
      </c>
      <c r="N531">
        <v>1402117200</v>
      </c>
      <c r="O531" s="10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 s="6">
        <f t="shared" si="53"/>
        <v>53.995515695067262</v>
      </c>
      <c r="J532" t="s">
        <v>21</v>
      </c>
      <c r="K532" t="s">
        <v>22</v>
      </c>
      <c r="L532">
        <v>1283230800</v>
      </c>
      <c r="M532" s="10">
        <f t="shared" si="49"/>
        <v>40421.208333333336</v>
      </c>
      <c r="N532">
        <v>1284440400</v>
      </c>
      <c r="O532" s="10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 s="6">
        <f t="shared" si="53"/>
        <v>48.993956043956047</v>
      </c>
      <c r="J533" t="s">
        <v>98</v>
      </c>
      <c r="K533" t="s">
        <v>99</v>
      </c>
      <c r="L533">
        <v>1384149600</v>
      </c>
      <c r="M533" s="10">
        <f t="shared" si="49"/>
        <v>41589.25</v>
      </c>
      <c r="N533">
        <v>1388988000</v>
      </c>
      <c r="O533" s="10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 s="6">
        <f t="shared" si="53"/>
        <v>63.857142857142854</v>
      </c>
      <c r="J534" t="s">
        <v>15</v>
      </c>
      <c r="K534" t="s">
        <v>16</v>
      </c>
      <c r="L534">
        <v>1516860000</v>
      </c>
      <c r="M534" s="10">
        <f t="shared" si="49"/>
        <v>43125.25</v>
      </c>
      <c r="N534">
        <v>1516946400</v>
      </c>
      <c r="O534" s="10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 s="6">
        <f t="shared" si="53"/>
        <v>82.996393146979258</v>
      </c>
      <c r="J535" t="s">
        <v>40</v>
      </c>
      <c r="K535" t="s">
        <v>41</v>
      </c>
      <c r="L535">
        <v>1374642000</v>
      </c>
      <c r="M535" s="10">
        <f t="shared" si="49"/>
        <v>41479.208333333336</v>
      </c>
      <c r="N535">
        <v>1377752400</v>
      </c>
      <c r="O535" s="10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 s="6">
        <f t="shared" si="53"/>
        <v>55.08230452674897</v>
      </c>
      <c r="J536" t="s">
        <v>21</v>
      </c>
      <c r="K536" t="s">
        <v>22</v>
      </c>
      <c r="L536">
        <v>1534482000</v>
      </c>
      <c r="M536" s="10">
        <f t="shared" si="49"/>
        <v>43329.208333333328</v>
      </c>
      <c r="N536">
        <v>1534568400</v>
      </c>
      <c r="O536" s="10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 s="6">
        <f t="shared" si="53"/>
        <v>62.044554455445542</v>
      </c>
      <c r="J537" t="s">
        <v>107</v>
      </c>
      <c r="K537" t="s">
        <v>108</v>
      </c>
      <c r="L537">
        <v>1528434000</v>
      </c>
      <c r="M537" s="10">
        <f t="shared" si="49"/>
        <v>43259.208333333328</v>
      </c>
      <c r="N537">
        <v>1528606800</v>
      </c>
      <c r="O537" s="10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 s="6">
        <f t="shared" si="53"/>
        <v>104.97857142857143</v>
      </c>
      <c r="J538" t="s">
        <v>107</v>
      </c>
      <c r="K538" t="s">
        <v>108</v>
      </c>
      <c r="L538">
        <v>1282626000</v>
      </c>
      <c r="M538" s="10">
        <f t="shared" si="49"/>
        <v>40414.208333333336</v>
      </c>
      <c r="N538">
        <v>1284872400</v>
      </c>
      <c r="O538" s="10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 s="6">
        <f t="shared" si="53"/>
        <v>94.044676806083643</v>
      </c>
      <c r="J539" t="s">
        <v>36</v>
      </c>
      <c r="K539" t="s">
        <v>37</v>
      </c>
      <c r="L539">
        <v>1535605200</v>
      </c>
      <c r="M539" s="10">
        <f t="shared" si="49"/>
        <v>43342.208333333328</v>
      </c>
      <c r="N539">
        <v>1537592400</v>
      </c>
      <c r="O539" s="10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 s="6">
        <f t="shared" si="53"/>
        <v>44.007716049382715</v>
      </c>
      <c r="J540" t="s">
        <v>21</v>
      </c>
      <c r="K540" t="s">
        <v>22</v>
      </c>
      <c r="L540">
        <v>1379826000</v>
      </c>
      <c r="M540" s="10">
        <f t="shared" si="49"/>
        <v>41539.208333333336</v>
      </c>
      <c r="N540">
        <v>1381208400</v>
      </c>
      <c r="O540" s="10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 s="6">
        <f t="shared" si="53"/>
        <v>92.467532467532465</v>
      </c>
      <c r="J541" t="s">
        <v>21</v>
      </c>
      <c r="K541" t="s">
        <v>22</v>
      </c>
      <c r="L541">
        <v>1561957200</v>
      </c>
      <c r="M541" s="10">
        <f t="shared" si="49"/>
        <v>43647.208333333328</v>
      </c>
      <c r="N541">
        <v>1562475600</v>
      </c>
      <c r="O541" s="10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 s="6">
        <f t="shared" si="53"/>
        <v>57.072874493927124</v>
      </c>
      <c r="J542" t="s">
        <v>21</v>
      </c>
      <c r="K542" t="s">
        <v>22</v>
      </c>
      <c r="L542">
        <v>1525496400</v>
      </c>
      <c r="M542" s="10">
        <f t="shared" si="49"/>
        <v>43225.208333333328</v>
      </c>
      <c r="N542">
        <v>1527397200</v>
      </c>
      <c r="O542" s="10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 s="6">
        <f t="shared" si="53"/>
        <v>109.07848101265823</v>
      </c>
      <c r="J543" t="s">
        <v>107</v>
      </c>
      <c r="K543" t="s">
        <v>108</v>
      </c>
      <c r="L543">
        <v>1433912400</v>
      </c>
      <c r="M543" s="10">
        <f t="shared" si="49"/>
        <v>42165.208333333328</v>
      </c>
      <c r="N543">
        <v>1436158800</v>
      </c>
      <c r="O543" s="10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 s="6">
        <f t="shared" si="53"/>
        <v>39.387755102040813</v>
      </c>
      <c r="J544" t="s">
        <v>40</v>
      </c>
      <c r="K544" t="s">
        <v>41</v>
      </c>
      <c r="L544">
        <v>1453442400</v>
      </c>
      <c r="M544" s="10">
        <f t="shared" si="49"/>
        <v>42391.25</v>
      </c>
      <c r="N544">
        <v>1456034400</v>
      </c>
      <c r="O544" s="10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 s="6">
        <f t="shared" si="53"/>
        <v>77.022222222222226</v>
      </c>
      <c r="J545" t="s">
        <v>21</v>
      </c>
      <c r="K545" t="s">
        <v>22</v>
      </c>
      <c r="L545">
        <v>1378875600</v>
      </c>
      <c r="M545" s="10">
        <f t="shared" si="49"/>
        <v>41528.208333333336</v>
      </c>
      <c r="N545">
        <v>1380171600</v>
      </c>
      <c r="O545" s="10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 s="6">
        <f t="shared" si="53"/>
        <v>92.166666666666671</v>
      </c>
      <c r="J546" t="s">
        <v>21</v>
      </c>
      <c r="K546" t="s">
        <v>22</v>
      </c>
      <c r="L546">
        <v>1452232800</v>
      </c>
      <c r="M546" s="10">
        <f t="shared" si="49"/>
        <v>42377.25</v>
      </c>
      <c r="N546">
        <v>1453356000</v>
      </c>
      <c r="O546" s="10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 s="6">
        <f t="shared" si="53"/>
        <v>61.007063197026021</v>
      </c>
      <c r="J547" t="s">
        <v>21</v>
      </c>
      <c r="K547" t="s">
        <v>22</v>
      </c>
      <c r="L547">
        <v>1577253600</v>
      </c>
      <c r="M547" s="10">
        <f t="shared" si="49"/>
        <v>43824.25</v>
      </c>
      <c r="N547">
        <v>1578981600</v>
      </c>
      <c r="O547" s="10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 s="6">
        <f t="shared" si="53"/>
        <v>78.068181818181813</v>
      </c>
      <c r="J548" t="s">
        <v>21</v>
      </c>
      <c r="K548" t="s">
        <v>22</v>
      </c>
      <c r="L548">
        <v>1537160400</v>
      </c>
      <c r="M548" s="10">
        <f t="shared" si="49"/>
        <v>43360.208333333328</v>
      </c>
      <c r="N548">
        <v>1537419600</v>
      </c>
      <c r="O548" s="10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 s="6">
        <f t="shared" si="53"/>
        <v>80.75</v>
      </c>
      <c r="J549" t="s">
        <v>21</v>
      </c>
      <c r="K549" t="s">
        <v>22</v>
      </c>
      <c r="L549">
        <v>1422165600</v>
      </c>
      <c r="M549" s="10">
        <f t="shared" si="49"/>
        <v>42029.25</v>
      </c>
      <c r="N549">
        <v>1423202400</v>
      </c>
      <c r="O549" s="10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 s="6">
        <f t="shared" si="53"/>
        <v>59.991289782244557</v>
      </c>
      <c r="J550" t="s">
        <v>21</v>
      </c>
      <c r="K550" t="s">
        <v>22</v>
      </c>
      <c r="L550">
        <v>1459486800</v>
      </c>
      <c r="M550" s="10">
        <f t="shared" si="49"/>
        <v>42461.208333333328</v>
      </c>
      <c r="N550">
        <v>1460610000</v>
      </c>
      <c r="O550" s="10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 s="6">
        <f t="shared" si="53"/>
        <v>110.03018372703411</v>
      </c>
      <c r="J551" t="s">
        <v>21</v>
      </c>
      <c r="K551" t="s">
        <v>22</v>
      </c>
      <c r="L551">
        <v>1369717200</v>
      </c>
      <c r="M551" s="10">
        <f t="shared" si="49"/>
        <v>41422.208333333336</v>
      </c>
      <c r="N551">
        <v>1370494800</v>
      </c>
      <c r="O551" s="10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 s="6">
        <f t="shared" si="53"/>
        <v>4</v>
      </c>
      <c r="J552" t="s">
        <v>98</v>
      </c>
      <c r="K552" t="s">
        <v>99</v>
      </c>
      <c r="L552">
        <v>1330495200</v>
      </c>
      <c r="M552" s="10">
        <f t="shared" si="49"/>
        <v>40968.25</v>
      </c>
      <c r="N552">
        <v>1332306000</v>
      </c>
      <c r="O552" s="10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 s="6">
        <f t="shared" si="53"/>
        <v>37.99856063332134</v>
      </c>
      <c r="J553" t="s">
        <v>26</v>
      </c>
      <c r="K553" t="s">
        <v>27</v>
      </c>
      <c r="L553">
        <v>1419055200</v>
      </c>
      <c r="M553" s="10">
        <f t="shared" si="49"/>
        <v>41993.25</v>
      </c>
      <c r="N553">
        <v>1422511200</v>
      </c>
      <c r="O553" s="10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 s="6">
        <f t="shared" si="53"/>
        <v>96.369565217391298</v>
      </c>
      <c r="J554" t="s">
        <v>21</v>
      </c>
      <c r="K554" t="s">
        <v>22</v>
      </c>
      <c r="L554">
        <v>1480140000</v>
      </c>
      <c r="M554" s="10">
        <f t="shared" si="49"/>
        <v>42700.25</v>
      </c>
      <c r="N554">
        <v>1480312800</v>
      </c>
      <c r="O554" s="10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 s="6">
        <f t="shared" si="53"/>
        <v>72.978599221789878</v>
      </c>
      <c r="J555" t="s">
        <v>21</v>
      </c>
      <c r="K555" t="s">
        <v>22</v>
      </c>
      <c r="L555">
        <v>1293948000</v>
      </c>
      <c r="M555" s="10">
        <f t="shared" si="49"/>
        <v>40545.25</v>
      </c>
      <c r="N555">
        <v>1294034400</v>
      </c>
      <c r="O555" s="10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 s="6">
        <f t="shared" si="53"/>
        <v>26.007220216606498</v>
      </c>
      <c r="J556" t="s">
        <v>15</v>
      </c>
      <c r="K556" t="s">
        <v>16</v>
      </c>
      <c r="L556">
        <v>1482127200</v>
      </c>
      <c r="M556" s="10">
        <f t="shared" si="49"/>
        <v>42723.25</v>
      </c>
      <c r="N556">
        <v>1482645600</v>
      </c>
      <c r="O556" s="10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 s="6">
        <f t="shared" si="53"/>
        <v>104.36296296296297</v>
      </c>
      <c r="J557" t="s">
        <v>36</v>
      </c>
      <c r="K557" t="s">
        <v>37</v>
      </c>
      <c r="L557">
        <v>1396414800</v>
      </c>
      <c r="M557" s="10">
        <f t="shared" si="49"/>
        <v>41731.208333333336</v>
      </c>
      <c r="N557">
        <v>1399093200</v>
      </c>
      <c r="O557" s="10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 s="6">
        <f t="shared" si="53"/>
        <v>102.18852459016394</v>
      </c>
      <c r="J558" t="s">
        <v>21</v>
      </c>
      <c r="K558" t="s">
        <v>22</v>
      </c>
      <c r="L558">
        <v>1315285200</v>
      </c>
      <c r="M558" s="10">
        <f t="shared" si="49"/>
        <v>40792.208333333336</v>
      </c>
      <c r="N558">
        <v>1315890000</v>
      </c>
      <c r="O558" s="10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 s="6">
        <f t="shared" si="53"/>
        <v>54.117647058823529</v>
      </c>
      <c r="J559" t="s">
        <v>21</v>
      </c>
      <c r="K559" t="s">
        <v>22</v>
      </c>
      <c r="L559">
        <v>1443762000</v>
      </c>
      <c r="M559" s="10">
        <f t="shared" si="49"/>
        <v>42279.208333333328</v>
      </c>
      <c r="N559">
        <v>1444021200</v>
      </c>
      <c r="O559" s="10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 s="6">
        <f t="shared" si="53"/>
        <v>63.222222222222221</v>
      </c>
      <c r="J560" t="s">
        <v>21</v>
      </c>
      <c r="K560" t="s">
        <v>22</v>
      </c>
      <c r="L560">
        <v>1456293600</v>
      </c>
      <c r="M560" s="10">
        <f t="shared" si="49"/>
        <v>42424.25</v>
      </c>
      <c r="N560">
        <v>1460005200</v>
      </c>
      <c r="O560" s="10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 s="6">
        <f t="shared" si="53"/>
        <v>104.03228962818004</v>
      </c>
      <c r="J561" t="s">
        <v>21</v>
      </c>
      <c r="K561" t="s">
        <v>22</v>
      </c>
      <c r="L561">
        <v>1470114000</v>
      </c>
      <c r="M561" s="10">
        <f t="shared" si="49"/>
        <v>42584.208333333328</v>
      </c>
      <c r="N561">
        <v>1470718800</v>
      </c>
      <c r="O561" s="10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 s="6">
        <f t="shared" si="53"/>
        <v>49.994334277620396</v>
      </c>
      <c r="J562" t="s">
        <v>21</v>
      </c>
      <c r="K562" t="s">
        <v>22</v>
      </c>
      <c r="L562">
        <v>1321596000</v>
      </c>
      <c r="M562" s="10">
        <f t="shared" si="49"/>
        <v>40865.25</v>
      </c>
      <c r="N562">
        <v>1325052000</v>
      </c>
      <c r="O562" s="10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 s="6">
        <f t="shared" si="53"/>
        <v>56.015151515151516</v>
      </c>
      <c r="J563" t="s">
        <v>98</v>
      </c>
      <c r="K563" t="s">
        <v>99</v>
      </c>
      <c r="L563">
        <v>1318827600</v>
      </c>
      <c r="M563" s="10">
        <f t="shared" si="49"/>
        <v>40833.208333333336</v>
      </c>
      <c r="N563">
        <v>1319000400</v>
      </c>
      <c r="O563" s="10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 s="6">
        <f t="shared" si="53"/>
        <v>48.807692307692307</v>
      </c>
      <c r="J564" t="s">
        <v>98</v>
      </c>
      <c r="K564" t="s">
        <v>99</v>
      </c>
      <c r="L564">
        <v>1552366800</v>
      </c>
      <c r="M564" s="10">
        <f t="shared" si="49"/>
        <v>43536.208333333328</v>
      </c>
      <c r="N564">
        <v>1552539600</v>
      </c>
      <c r="O564" s="10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 s="6">
        <f t="shared" si="53"/>
        <v>60.082352941176474</v>
      </c>
      <c r="J565" t="s">
        <v>26</v>
      </c>
      <c r="K565" t="s">
        <v>27</v>
      </c>
      <c r="L565">
        <v>1542088800</v>
      </c>
      <c r="M565" s="10">
        <f t="shared" si="49"/>
        <v>43417.25</v>
      </c>
      <c r="N565">
        <v>1543816800</v>
      </c>
      <c r="O565" s="10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 s="6">
        <f t="shared" si="53"/>
        <v>78.990502793296088</v>
      </c>
      <c r="J566" t="s">
        <v>21</v>
      </c>
      <c r="K566" t="s">
        <v>22</v>
      </c>
      <c r="L566">
        <v>1426395600</v>
      </c>
      <c r="M566" s="10">
        <f t="shared" si="49"/>
        <v>42078.208333333328</v>
      </c>
      <c r="N566">
        <v>1427086800</v>
      </c>
      <c r="O566" s="10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 s="6">
        <f t="shared" si="53"/>
        <v>53.99499443826474</v>
      </c>
      <c r="J567" t="s">
        <v>21</v>
      </c>
      <c r="K567" t="s">
        <v>22</v>
      </c>
      <c r="L567">
        <v>1321336800</v>
      </c>
      <c r="M567" s="10">
        <f t="shared" si="49"/>
        <v>40862.25</v>
      </c>
      <c r="N567">
        <v>1323064800</v>
      </c>
      <c r="O567" s="10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 s="6">
        <f t="shared" si="53"/>
        <v>111.45945945945945</v>
      </c>
      <c r="J568" t="s">
        <v>21</v>
      </c>
      <c r="K568" t="s">
        <v>22</v>
      </c>
      <c r="L568">
        <v>1456293600</v>
      </c>
      <c r="M568" s="10">
        <f t="shared" si="49"/>
        <v>42424.25</v>
      </c>
      <c r="N568">
        <v>1458277200</v>
      </c>
      <c r="O568" s="10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 s="6">
        <f t="shared" si="53"/>
        <v>60.922131147540981</v>
      </c>
      <c r="J569" t="s">
        <v>21</v>
      </c>
      <c r="K569" t="s">
        <v>22</v>
      </c>
      <c r="L569">
        <v>1404968400</v>
      </c>
      <c r="M569" s="10">
        <f t="shared" si="49"/>
        <v>41830.208333333336</v>
      </c>
      <c r="N569">
        <v>1405141200</v>
      </c>
      <c r="O569" s="10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 s="6">
        <f t="shared" si="53"/>
        <v>26.0015444015444</v>
      </c>
      <c r="J570" t="s">
        <v>21</v>
      </c>
      <c r="K570" t="s">
        <v>22</v>
      </c>
      <c r="L570">
        <v>1279170000</v>
      </c>
      <c r="M570" s="10">
        <f t="shared" si="49"/>
        <v>40374.208333333336</v>
      </c>
      <c r="N570">
        <v>1283058000</v>
      </c>
      <c r="O570" s="10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 s="6">
        <f t="shared" si="53"/>
        <v>80.993208828522924</v>
      </c>
      <c r="J571" t="s">
        <v>107</v>
      </c>
      <c r="K571" t="s">
        <v>108</v>
      </c>
      <c r="L571">
        <v>1294725600</v>
      </c>
      <c r="M571" s="10">
        <f t="shared" si="49"/>
        <v>40554.25</v>
      </c>
      <c r="N571">
        <v>1295762400</v>
      </c>
      <c r="O571" s="10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 s="6">
        <f t="shared" si="53"/>
        <v>34.995963302752294</v>
      </c>
      <c r="J572" t="s">
        <v>21</v>
      </c>
      <c r="K572" t="s">
        <v>22</v>
      </c>
      <c r="L572">
        <v>1419055200</v>
      </c>
      <c r="M572" s="10">
        <f t="shared" si="49"/>
        <v>41993.25</v>
      </c>
      <c r="N572">
        <v>1419573600</v>
      </c>
      <c r="O572" s="10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 s="6">
        <f t="shared" si="53"/>
        <v>94.142857142857139</v>
      </c>
      <c r="J573" t="s">
        <v>107</v>
      </c>
      <c r="K573" t="s">
        <v>108</v>
      </c>
      <c r="L573">
        <v>1434690000</v>
      </c>
      <c r="M573" s="10">
        <f t="shared" si="49"/>
        <v>42174.208333333328</v>
      </c>
      <c r="N573">
        <v>1438750800</v>
      </c>
      <c r="O573" s="10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 s="6">
        <f t="shared" si="53"/>
        <v>52.085106382978722</v>
      </c>
      <c r="J574" t="s">
        <v>21</v>
      </c>
      <c r="K574" t="s">
        <v>22</v>
      </c>
      <c r="L574">
        <v>1443416400</v>
      </c>
      <c r="M574" s="10">
        <f t="shared" si="49"/>
        <v>42275.208333333328</v>
      </c>
      <c r="N574">
        <v>1444798800</v>
      </c>
      <c r="O574" s="10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 s="6">
        <f t="shared" si="53"/>
        <v>24.986666666666668</v>
      </c>
      <c r="J575" t="s">
        <v>21</v>
      </c>
      <c r="K575" t="s">
        <v>22</v>
      </c>
      <c r="L575">
        <v>1399006800</v>
      </c>
      <c r="M575" s="10">
        <f t="shared" si="49"/>
        <v>41761.208333333336</v>
      </c>
      <c r="N575">
        <v>1399179600</v>
      </c>
      <c r="O575" s="10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 s="6">
        <f t="shared" si="53"/>
        <v>69.215277777777771</v>
      </c>
      <c r="J576" t="s">
        <v>21</v>
      </c>
      <c r="K576" t="s">
        <v>22</v>
      </c>
      <c r="L576">
        <v>1575698400</v>
      </c>
      <c r="M576" s="10">
        <f t="shared" si="49"/>
        <v>43806.25</v>
      </c>
      <c r="N576">
        <v>1576562400</v>
      </c>
      <c r="O576" s="10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 s="6">
        <f t="shared" si="53"/>
        <v>93.944444444444443</v>
      </c>
      <c r="J577" t="s">
        <v>21</v>
      </c>
      <c r="K577" t="s">
        <v>22</v>
      </c>
      <c r="L577">
        <v>1400562000</v>
      </c>
      <c r="M577" s="10">
        <f t="shared" si="49"/>
        <v>41779.208333333336</v>
      </c>
      <c r="N577">
        <v>1400821200</v>
      </c>
      <c r="O577" s="10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 s="6">
        <f t="shared" si="53"/>
        <v>98.40625</v>
      </c>
      <c r="J578" t="s">
        <v>21</v>
      </c>
      <c r="K578" t="s">
        <v>22</v>
      </c>
      <c r="L578">
        <v>1509512400</v>
      </c>
      <c r="M578" s="10">
        <f t="shared" si="49"/>
        <v>43040.208333333328</v>
      </c>
      <c r="N578">
        <v>1510984800</v>
      </c>
      <c r="O578" s="10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 * 100, 0)</f>
        <v>19</v>
      </c>
      <c r="G579" t="s">
        <v>74</v>
      </c>
      <c r="H579">
        <v>37</v>
      </c>
      <c r="I579" s="6">
        <f t="shared" si="53"/>
        <v>41.783783783783782</v>
      </c>
      <c r="J579" t="s">
        <v>21</v>
      </c>
      <c r="K579" t="s">
        <v>22</v>
      </c>
      <c r="L579">
        <v>1299823200</v>
      </c>
      <c r="M579" s="10">
        <f t="shared" ref="M579:M642" si="55" xml:space="preserve"> (((L579/60)/60)/24)+DATE(1970,1,1)</f>
        <v>40613.25</v>
      </c>
      <c r="N579">
        <v>1302066000</v>
      </c>
      <c r="O579" s="10">
        <f t="shared" ref="O579:O642" si="56" xml:space="preserve"> N579/86400+DATE(1970,1,1)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 R579)- 1)</f>
        <v>music</v>
      </c>
      <c r="T579" t="str">
        <f t="shared" ref="T579:T642" si="58">MID(R579, FIND("/", R579) + 1, LEN(R579))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 s="6">
        <f t="shared" ref="I580:I643" si="59" xml:space="preserve"> E580/H580</f>
        <v>65.991836734693877</v>
      </c>
      <c r="J580" t="s">
        <v>21</v>
      </c>
      <c r="K580" t="s">
        <v>22</v>
      </c>
      <c r="L580">
        <v>1322719200</v>
      </c>
      <c r="M580" s="10">
        <f t="shared" si="55"/>
        <v>40878.25</v>
      </c>
      <c r="N580">
        <v>1322978400</v>
      </c>
      <c r="O580" s="10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 s="6">
        <f t="shared" si="59"/>
        <v>72.05747126436782</v>
      </c>
      <c r="J581" t="s">
        <v>21</v>
      </c>
      <c r="K581" t="s">
        <v>22</v>
      </c>
      <c r="L581">
        <v>1312693200</v>
      </c>
      <c r="M581" s="10">
        <f t="shared" si="55"/>
        <v>40762.208333333336</v>
      </c>
      <c r="N581">
        <v>1313730000</v>
      </c>
      <c r="O581" s="10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 s="6">
        <f t="shared" si="59"/>
        <v>48.003209242618745</v>
      </c>
      <c r="J582" t="s">
        <v>21</v>
      </c>
      <c r="K582" t="s">
        <v>22</v>
      </c>
      <c r="L582">
        <v>1393394400</v>
      </c>
      <c r="M582" s="10">
        <f t="shared" si="55"/>
        <v>41696.25</v>
      </c>
      <c r="N582">
        <v>1394085600</v>
      </c>
      <c r="O582" s="10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 s="6">
        <f t="shared" si="59"/>
        <v>54.098591549295776</v>
      </c>
      <c r="J583" t="s">
        <v>21</v>
      </c>
      <c r="K583" t="s">
        <v>22</v>
      </c>
      <c r="L583">
        <v>1304053200</v>
      </c>
      <c r="M583" s="10">
        <f t="shared" si="55"/>
        <v>40662.208333333336</v>
      </c>
      <c r="N583">
        <v>1305349200</v>
      </c>
      <c r="O583" s="10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 s="6">
        <f t="shared" si="59"/>
        <v>107.88095238095238</v>
      </c>
      <c r="J584" t="s">
        <v>21</v>
      </c>
      <c r="K584" t="s">
        <v>22</v>
      </c>
      <c r="L584">
        <v>1433912400</v>
      </c>
      <c r="M584" s="10">
        <f t="shared" si="55"/>
        <v>42165.208333333328</v>
      </c>
      <c r="N584">
        <v>1434344400</v>
      </c>
      <c r="O584" s="10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 s="6">
        <f t="shared" si="59"/>
        <v>67.034103410341032</v>
      </c>
      <c r="J585" t="s">
        <v>21</v>
      </c>
      <c r="K585" t="s">
        <v>22</v>
      </c>
      <c r="L585">
        <v>1329717600</v>
      </c>
      <c r="M585" s="10">
        <f t="shared" si="55"/>
        <v>40959.25</v>
      </c>
      <c r="N585">
        <v>1331186400</v>
      </c>
      <c r="O585" s="10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 s="6">
        <f t="shared" si="59"/>
        <v>64.01425914445133</v>
      </c>
      <c r="J586" t="s">
        <v>21</v>
      </c>
      <c r="K586" t="s">
        <v>22</v>
      </c>
      <c r="L586">
        <v>1335330000</v>
      </c>
      <c r="M586" s="10">
        <f t="shared" si="55"/>
        <v>41024.208333333336</v>
      </c>
      <c r="N586">
        <v>1336539600</v>
      </c>
      <c r="O586" s="10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 s="6">
        <f t="shared" si="59"/>
        <v>96.066176470588232</v>
      </c>
      <c r="J587" t="s">
        <v>21</v>
      </c>
      <c r="K587" t="s">
        <v>22</v>
      </c>
      <c r="L587">
        <v>1268888400</v>
      </c>
      <c r="M587" s="10">
        <f t="shared" si="55"/>
        <v>40255.208333333336</v>
      </c>
      <c r="N587">
        <v>1269752400</v>
      </c>
      <c r="O587" s="10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 s="6">
        <f t="shared" si="59"/>
        <v>51.184615384615384</v>
      </c>
      <c r="J588" t="s">
        <v>21</v>
      </c>
      <c r="K588" t="s">
        <v>22</v>
      </c>
      <c r="L588">
        <v>1289973600</v>
      </c>
      <c r="M588" s="10">
        <f t="shared" si="55"/>
        <v>40499.25</v>
      </c>
      <c r="N588">
        <v>1291615200</v>
      </c>
      <c r="O588" s="10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 s="6">
        <f t="shared" si="59"/>
        <v>43.92307692307692</v>
      </c>
      <c r="J589" t="s">
        <v>15</v>
      </c>
      <c r="K589" t="s">
        <v>16</v>
      </c>
      <c r="L589">
        <v>1547877600</v>
      </c>
      <c r="M589" s="10">
        <f t="shared" si="55"/>
        <v>43484.25</v>
      </c>
      <c r="N589">
        <v>1552366800</v>
      </c>
      <c r="O589" s="10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 s="6">
        <f t="shared" si="59"/>
        <v>91.021198830409361</v>
      </c>
      <c r="J590" t="s">
        <v>40</v>
      </c>
      <c r="K590" t="s">
        <v>41</v>
      </c>
      <c r="L590">
        <v>1269493200</v>
      </c>
      <c r="M590" s="10">
        <f t="shared" si="55"/>
        <v>40262.208333333336</v>
      </c>
      <c r="N590">
        <v>1272171600</v>
      </c>
      <c r="O590" s="10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 s="6">
        <f t="shared" si="59"/>
        <v>50.127450980392155</v>
      </c>
      <c r="J591" t="s">
        <v>21</v>
      </c>
      <c r="K591" t="s">
        <v>22</v>
      </c>
      <c r="L591">
        <v>1436072400</v>
      </c>
      <c r="M591" s="10">
        <f t="shared" si="55"/>
        <v>42190.208333333328</v>
      </c>
      <c r="N591">
        <v>1436677200</v>
      </c>
      <c r="O591" s="10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 s="6">
        <f t="shared" si="59"/>
        <v>67.720930232558146</v>
      </c>
      <c r="J592" t="s">
        <v>26</v>
      </c>
      <c r="K592" t="s">
        <v>27</v>
      </c>
      <c r="L592">
        <v>1419141600</v>
      </c>
      <c r="M592" s="10">
        <f t="shared" si="55"/>
        <v>41994.25</v>
      </c>
      <c r="N592">
        <v>1420092000</v>
      </c>
      <c r="O592" s="10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 s="6">
        <f t="shared" si="59"/>
        <v>61.03921568627451</v>
      </c>
      <c r="J593" t="s">
        <v>21</v>
      </c>
      <c r="K593" t="s">
        <v>22</v>
      </c>
      <c r="L593">
        <v>1279083600</v>
      </c>
      <c r="M593" s="10">
        <f t="shared" si="55"/>
        <v>40373.208333333336</v>
      </c>
      <c r="N593">
        <v>1279947600</v>
      </c>
      <c r="O593" s="10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 s="6">
        <f t="shared" si="59"/>
        <v>80.011857707509876</v>
      </c>
      <c r="J594" t="s">
        <v>21</v>
      </c>
      <c r="K594" t="s">
        <v>22</v>
      </c>
      <c r="L594">
        <v>1401426000</v>
      </c>
      <c r="M594" s="10">
        <f t="shared" si="55"/>
        <v>41789.208333333336</v>
      </c>
      <c r="N594">
        <v>1402203600</v>
      </c>
      <c r="O594" s="10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 s="6">
        <f t="shared" si="59"/>
        <v>47.001497753369947</v>
      </c>
      <c r="J595" t="s">
        <v>21</v>
      </c>
      <c r="K595" t="s">
        <v>22</v>
      </c>
      <c r="L595">
        <v>1395810000</v>
      </c>
      <c r="M595" s="10">
        <f t="shared" si="55"/>
        <v>41724.208333333336</v>
      </c>
      <c r="N595">
        <v>1396933200</v>
      </c>
      <c r="O595" s="10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 s="6">
        <f t="shared" si="59"/>
        <v>71.127388535031841</v>
      </c>
      <c r="J596" t="s">
        <v>21</v>
      </c>
      <c r="K596" t="s">
        <v>22</v>
      </c>
      <c r="L596">
        <v>1467003600</v>
      </c>
      <c r="M596" s="10">
        <f t="shared" si="55"/>
        <v>42548.208333333328</v>
      </c>
      <c r="N596">
        <v>1467262800</v>
      </c>
      <c r="O596" s="10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 s="6">
        <f t="shared" si="59"/>
        <v>89.99079189686924</v>
      </c>
      <c r="J597" t="s">
        <v>21</v>
      </c>
      <c r="K597" t="s">
        <v>22</v>
      </c>
      <c r="L597">
        <v>1268715600</v>
      </c>
      <c r="M597" s="10">
        <f t="shared" si="55"/>
        <v>40253.208333333336</v>
      </c>
      <c r="N597">
        <v>1270530000</v>
      </c>
      <c r="O597" s="10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 s="6">
        <f t="shared" si="59"/>
        <v>43.032786885245905</v>
      </c>
      <c r="J598" t="s">
        <v>21</v>
      </c>
      <c r="K598" t="s">
        <v>22</v>
      </c>
      <c r="L598">
        <v>1457157600</v>
      </c>
      <c r="M598" s="10">
        <f t="shared" si="55"/>
        <v>42434.25</v>
      </c>
      <c r="N598">
        <v>1457762400</v>
      </c>
      <c r="O598" s="10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 s="6">
        <f t="shared" si="59"/>
        <v>67.997714808043881</v>
      </c>
      <c r="J599" t="s">
        <v>21</v>
      </c>
      <c r="K599" t="s">
        <v>22</v>
      </c>
      <c r="L599">
        <v>1573970400</v>
      </c>
      <c r="M599" s="10">
        <f t="shared" si="55"/>
        <v>43786.25</v>
      </c>
      <c r="N599">
        <v>1575525600</v>
      </c>
      <c r="O599" s="10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 s="6">
        <f t="shared" si="59"/>
        <v>73.004566210045667</v>
      </c>
      <c r="J600" t="s">
        <v>107</v>
      </c>
      <c r="K600" t="s">
        <v>108</v>
      </c>
      <c r="L600">
        <v>1276578000</v>
      </c>
      <c r="M600" s="10">
        <f t="shared" si="55"/>
        <v>40344.208333333336</v>
      </c>
      <c r="N600">
        <v>1279083600</v>
      </c>
      <c r="O600" s="10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 s="6">
        <f t="shared" si="59"/>
        <v>62.341463414634148</v>
      </c>
      <c r="J601" t="s">
        <v>36</v>
      </c>
      <c r="K601" t="s">
        <v>37</v>
      </c>
      <c r="L601">
        <v>1423720800</v>
      </c>
      <c r="M601" s="10">
        <f t="shared" si="55"/>
        <v>42047.25</v>
      </c>
      <c r="N601">
        <v>1424412000</v>
      </c>
      <c r="O601" s="10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 s="6">
        <f t="shared" si="59"/>
        <v>5</v>
      </c>
      <c r="J602" t="s">
        <v>40</v>
      </c>
      <c r="K602" t="s">
        <v>41</v>
      </c>
      <c r="L602">
        <v>1375160400</v>
      </c>
      <c r="M602" s="10">
        <f t="shared" si="55"/>
        <v>41485.208333333336</v>
      </c>
      <c r="N602">
        <v>1376197200</v>
      </c>
      <c r="O602" s="10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 s="6">
        <f t="shared" si="59"/>
        <v>67.103092783505161</v>
      </c>
      <c r="J603" t="s">
        <v>21</v>
      </c>
      <c r="K603" t="s">
        <v>22</v>
      </c>
      <c r="L603">
        <v>1401426000</v>
      </c>
      <c r="M603" s="10">
        <f t="shared" si="55"/>
        <v>41789.208333333336</v>
      </c>
      <c r="N603">
        <v>1402894800</v>
      </c>
      <c r="O603" s="10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 s="6">
        <f t="shared" si="59"/>
        <v>79.978947368421046</v>
      </c>
      <c r="J604" t="s">
        <v>21</v>
      </c>
      <c r="K604" t="s">
        <v>22</v>
      </c>
      <c r="L604">
        <v>1433480400</v>
      </c>
      <c r="M604" s="10">
        <f t="shared" si="55"/>
        <v>42160.208333333328</v>
      </c>
      <c r="N604">
        <v>1434430800</v>
      </c>
      <c r="O604" s="10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 s="6">
        <f t="shared" si="59"/>
        <v>62.176470588235297</v>
      </c>
      <c r="J605" t="s">
        <v>21</v>
      </c>
      <c r="K605" t="s">
        <v>22</v>
      </c>
      <c r="L605">
        <v>1555563600</v>
      </c>
      <c r="M605" s="10">
        <f t="shared" si="55"/>
        <v>43573.208333333328</v>
      </c>
      <c r="N605">
        <v>1557896400</v>
      </c>
      <c r="O605" s="10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 s="6">
        <f t="shared" si="59"/>
        <v>53.005950297514879</v>
      </c>
      <c r="J606" t="s">
        <v>21</v>
      </c>
      <c r="K606" t="s">
        <v>22</v>
      </c>
      <c r="L606">
        <v>1295676000</v>
      </c>
      <c r="M606" s="10">
        <f t="shared" si="55"/>
        <v>40565.25</v>
      </c>
      <c r="N606">
        <v>1297490400</v>
      </c>
      <c r="O606" s="10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 s="6">
        <f t="shared" si="59"/>
        <v>57.738317757009348</v>
      </c>
      <c r="J607" t="s">
        <v>21</v>
      </c>
      <c r="K607" t="s">
        <v>22</v>
      </c>
      <c r="L607">
        <v>1443848400</v>
      </c>
      <c r="M607" s="10">
        <f t="shared" si="55"/>
        <v>42280.208333333328</v>
      </c>
      <c r="N607">
        <v>1447394400</v>
      </c>
      <c r="O607" s="10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 s="6">
        <f t="shared" si="59"/>
        <v>40.03125</v>
      </c>
      <c r="J608" t="s">
        <v>40</v>
      </c>
      <c r="K608" t="s">
        <v>41</v>
      </c>
      <c r="L608">
        <v>1457330400</v>
      </c>
      <c r="M608" s="10">
        <f t="shared" si="55"/>
        <v>42436.25</v>
      </c>
      <c r="N608">
        <v>1458277200</v>
      </c>
      <c r="O608" s="10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 s="6">
        <f t="shared" si="59"/>
        <v>81.016591928251117</v>
      </c>
      <c r="J609" t="s">
        <v>21</v>
      </c>
      <c r="K609" t="s">
        <v>22</v>
      </c>
      <c r="L609">
        <v>1395550800</v>
      </c>
      <c r="M609" s="10">
        <f t="shared" si="55"/>
        <v>41721.208333333336</v>
      </c>
      <c r="N609">
        <v>1395723600</v>
      </c>
      <c r="O609" s="10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 s="6">
        <f t="shared" si="59"/>
        <v>35.047468354430379</v>
      </c>
      <c r="J610" t="s">
        <v>21</v>
      </c>
      <c r="K610" t="s">
        <v>22</v>
      </c>
      <c r="L610">
        <v>1551852000</v>
      </c>
      <c r="M610" s="10">
        <f t="shared" si="55"/>
        <v>43530.25</v>
      </c>
      <c r="N610">
        <v>1552197600</v>
      </c>
      <c r="O610" s="10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 s="6">
        <f t="shared" si="59"/>
        <v>102.92307692307692</v>
      </c>
      <c r="J611" t="s">
        <v>21</v>
      </c>
      <c r="K611" t="s">
        <v>22</v>
      </c>
      <c r="L611">
        <v>1547618400</v>
      </c>
      <c r="M611" s="10">
        <f t="shared" si="55"/>
        <v>43481.25</v>
      </c>
      <c r="N611">
        <v>1549087200</v>
      </c>
      <c r="O611" s="10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 s="6">
        <f t="shared" si="59"/>
        <v>27.998126756166094</v>
      </c>
      <c r="J612" t="s">
        <v>21</v>
      </c>
      <c r="K612" t="s">
        <v>22</v>
      </c>
      <c r="L612">
        <v>1355637600</v>
      </c>
      <c r="M612" s="10">
        <f t="shared" si="55"/>
        <v>41259.25</v>
      </c>
      <c r="N612">
        <v>1356847200</v>
      </c>
      <c r="O612" s="10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 s="6">
        <f t="shared" si="59"/>
        <v>75.733333333333334</v>
      </c>
      <c r="J613" t="s">
        <v>21</v>
      </c>
      <c r="K613" t="s">
        <v>22</v>
      </c>
      <c r="L613">
        <v>1374728400</v>
      </c>
      <c r="M613" s="10">
        <f t="shared" si="55"/>
        <v>41480.208333333336</v>
      </c>
      <c r="N613">
        <v>1375765200</v>
      </c>
      <c r="O613" s="10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 s="6">
        <f t="shared" si="59"/>
        <v>45.026041666666664</v>
      </c>
      <c r="J614" t="s">
        <v>21</v>
      </c>
      <c r="K614" t="s">
        <v>22</v>
      </c>
      <c r="L614">
        <v>1287810000</v>
      </c>
      <c r="M614" s="10">
        <f t="shared" si="55"/>
        <v>40474.208333333336</v>
      </c>
      <c r="N614">
        <v>1289800800</v>
      </c>
      <c r="O614" s="10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 s="6">
        <f t="shared" si="59"/>
        <v>73.615384615384613</v>
      </c>
      <c r="J615" t="s">
        <v>15</v>
      </c>
      <c r="K615" t="s">
        <v>16</v>
      </c>
      <c r="L615">
        <v>1503723600</v>
      </c>
      <c r="M615" s="10">
        <f t="shared" si="55"/>
        <v>42973.208333333328</v>
      </c>
      <c r="N615">
        <v>1504501200</v>
      </c>
      <c r="O615" s="10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 s="6">
        <f t="shared" si="59"/>
        <v>56.991701244813278</v>
      </c>
      <c r="J616" t="s">
        <v>21</v>
      </c>
      <c r="K616" t="s">
        <v>22</v>
      </c>
      <c r="L616">
        <v>1484114400</v>
      </c>
      <c r="M616" s="10">
        <f t="shared" si="55"/>
        <v>42746.25</v>
      </c>
      <c r="N616">
        <v>1485669600</v>
      </c>
      <c r="O616" s="10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 s="6">
        <f t="shared" si="59"/>
        <v>85.223529411764702</v>
      </c>
      <c r="J617" t="s">
        <v>107</v>
      </c>
      <c r="K617" t="s">
        <v>108</v>
      </c>
      <c r="L617">
        <v>1461906000</v>
      </c>
      <c r="M617" s="10">
        <f t="shared" si="55"/>
        <v>42489.208333333328</v>
      </c>
      <c r="N617">
        <v>1462770000</v>
      </c>
      <c r="O617" s="10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 s="6">
        <f t="shared" si="59"/>
        <v>50.962184873949582</v>
      </c>
      <c r="J618" t="s">
        <v>40</v>
      </c>
      <c r="K618" t="s">
        <v>41</v>
      </c>
      <c r="L618">
        <v>1379653200</v>
      </c>
      <c r="M618" s="10">
        <f t="shared" si="55"/>
        <v>41537.208333333336</v>
      </c>
      <c r="N618">
        <v>1379739600</v>
      </c>
      <c r="O618" s="10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 s="6">
        <f t="shared" si="59"/>
        <v>63.563636363636363</v>
      </c>
      <c r="J619" t="s">
        <v>21</v>
      </c>
      <c r="K619" t="s">
        <v>22</v>
      </c>
      <c r="L619">
        <v>1401858000</v>
      </c>
      <c r="M619" s="10">
        <f t="shared" si="55"/>
        <v>41794.208333333336</v>
      </c>
      <c r="N619">
        <v>1402722000</v>
      </c>
      <c r="O619" s="10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 s="6">
        <f t="shared" si="59"/>
        <v>80.999165275459092</v>
      </c>
      <c r="J620" t="s">
        <v>21</v>
      </c>
      <c r="K620" t="s">
        <v>22</v>
      </c>
      <c r="L620">
        <v>1367470800</v>
      </c>
      <c r="M620" s="10">
        <f t="shared" si="55"/>
        <v>41396.208333333336</v>
      </c>
      <c r="N620">
        <v>1369285200</v>
      </c>
      <c r="O620" s="10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 s="6">
        <f t="shared" si="59"/>
        <v>86.044753086419746</v>
      </c>
      <c r="J621" t="s">
        <v>21</v>
      </c>
      <c r="K621" t="s">
        <v>22</v>
      </c>
      <c r="L621">
        <v>1304658000</v>
      </c>
      <c r="M621" s="10">
        <f t="shared" si="55"/>
        <v>40669.208333333336</v>
      </c>
      <c r="N621">
        <v>1304744400</v>
      </c>
      <c r="O621" s="10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 s="6">
        <f t="shared" si="59"/>
        <v>90.0390625</v>
      </c>
      <c r="J622" t="s">
        <v>26</v>
      </c>
      <c r="K622" t="s">
        <v>27</v>
      </c>
      <c r="L622">
        <v>1467954000</v>
      </c>
      <c r="M622" s="10">
        <f t="shared" si="55"/>
        <v>42559.208333333328</v>
      </c>
      <c r="N622">
        <v>1468299600</v>
      </c>
      <c r="O622" s="10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 s="6">
        <f t="shared" si="59"/>
        <v>74.006063432835816</v>
      </c>
      <c r="J623" t="s">
        <v>21</v>
      </c>
      <c r="K623" t="s">
        <v>22</v>
      </c>
      <c r="L623">
        <v>1473742800</v>
      </c>
      <c r="M623" s="10">
        <f t="shared" si="55"/>
        <v>42626.208333333328</v>
      </c>
      <c r="N623">
        <v>1474174800</v>
      </c>
      <c r="O623" s="10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 s="6">
        <f t="shared" si="59"/>
        <v>92.4375</v>
      </c>
      <c r="J624" t="s">
        <v>21</v>
      </c>
      <c r="K624" t="s">
        <v>22</v>
      </c>
      <c r="L624">
        <v>1523768400</v>
      </c>
      <c r="M624" s="10">
        <f t="shared" si="55"/>
        <v>43205.208333333328</v>
      </c>
      <c r="N624">
        <v>1526014800</v>
      </c>
      <c r="O624" s="10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 s="6">
        <f t="shared" si="59"/>
        <v>55.999257333828446</v>
      </c>
      <c r="J625" t="s">
        <v>40</v>
      </c>
      <c r="K625" t="s">
        <v>41</v>
      </c>
      <c r="L625">
        <v>1437022800</v>
      </c>
      <c r="M625" s="10">
        <f t="shared" si="55"/>
        <v>42201.208333333328</v>
      </c>
      <c r="N625">
        <v>1437454800</v>
      </c>
      <c r="O625" s="10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 s="6">
        <f t="shared" si="59"/>
        <v>32.983796296296298</v>
      </c>
      <c r="J626" t="s">
        <v>21</v>
      </c>
      <c r="K626" t="s">
        <v>22</v>
      </c>
      <c r="L626">
        <v>1422165600</v>
      </c>
      <c r="M626" s="10">
        <f t="shared" si="55"/>
        <v>42029.25</v>
      </c>
      <c r="N626">
        <v>1422684000</v>
      </c>
      <c r="O626" s="10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 s="6">
        <f t="shared" si="59"/>
        <v>93.596774193548384</v>
      </c>
      <c r="J627" t="s">
        <v>21</v>
      </c>
      <c r="K627" t="s">
        <v>22</v>
      </c>
      <c r="L627">
        <v>1580104800</v>
      </c>
      <c r="M627" s="10">
        <f t="shared" si="55"/>
        <v>43857.25</v>
      </c>
      <c r="N627">
        <v>1581314400</v>
      </c>
      <c r="O627" s="10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 s="6">
        <f t="shared" si="59"/>
        <v>69.867724867724874</v>
      </c>
      <c r="J628" t="s">
        <v>21</v>
      </c>
      <c r="K628" t="s">
        <v>22</v>
      </c>
      <c r="L628">
        <v>1285650000</v>
      </c>
      <c r="M628" s="10">
        <f t="shared" si="55"/>
        <v>40449.208333333336</v>
      </c>
      <c r="N628">
        <v>1286427600</v>
      </c>
      <c r="O628" s="10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 s="6">
        <f t="shared" si="59"/>
        <v>72.129870129870127</v>
      </c>
      <c r="J629" t="s">
        <v>40</v>
      </c>
      <c r="K629" t="s">
        <v>41</v>
      </c>
      <c r="L629">
        <v>1276664400</v>
      </c>
      <c r="M629" s="10">
        <f t="shared" si="55"/>
        <v>40345.208333333336</v>
      </c>
      <c r="N629">
        <v>1278738000</v>
      </c>
      <c r="O629" s="10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 s="6">
        <f t="shared" si="59"/>
        <v>30.041666666666668</v>
      </c>
      <c r="J630" t="s">
        <v>21</v>
      </c>
      <c r="K630" t="s">
        <v>22</v>
      </c>
      <c r="L630">
        <v>1286168400</v>
      </c>
      <c r="M630" s="10">
        <f t="shared" si="55"/>
        <v>40455.208333333336</v>
      </c>
      <c r="N630">
        <v>1286427600</v>
      </c>
      <c r="O630" s="10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 s="6">
        <f t="shared" si="59"/>
        <v>73.968000000000004</v>
      </c>
      <c r="J631" t="s">
        <v>21</v>
      </c>
      <c r="K631" t="s">
        <v>22</v>
      </c>
      <c r="L631">
        <v>1467781200</v>
      </c>
      <c r="M631" s="10">
        <f t="shared" si="55"/>
        <v>42557.208333333328</v>
      </c>
      <c r="N631">
        <v>1467954000</v>
      </c>
      <c r="O631" s="10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 s="6">
        <f t="shared" si="59"/>
        <v>68.65517241379311</v>
      </c>
      <c r="J632" t="s">
        <v>21</v>
      </c>
      <c r="K632" t="s">
        <v>22</v>
      </c>
      <c r="L632">
        <v>1556686800</v>
      </c>
      <c r="M632" s="10">
        <f t="shared" si="55"/>
        <v>43586.208333333328</v>
      </c>
      <c r="N632">
        <v>1557637200</v>
      </c>
      <c r="O632" s="10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 s="6">
        <f t="shared" si="59"/>
        <v>59.992164544564154</v>
      </c>
      <c r="J633" t="s">
        <v>21</v>
      </c>
      <c r="K633" t="s">
        <v>22</v>
      </c>
      <c r="L633">
        <v>1553576400</v>
      </c>
      <c r="M633" s="10">
        <f t="shared" si="55"/>
        <v>43550.208333333328</v>
      </c>
      <c r="N633">
        <v>1553922000</v>
      </c>
      <c r="O633" s="10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 s="6">
        <f t="shared" si="59"/>
        <v>111.15827338129496</v>
      </c>
      <c r="J634" t="s">
        <v>21</v>
      </c>
      <c r="K634" t="s">
        <v>22</v>
      </c>
      <c r="L634">
        <v>1414904400</v>
      </c>
      <c r="M634" s="10">
        <f t="shared" si="55"/>
        <v>41945.208333333336</v>
      </c>
      <c r="N634">
        <v>1416463200</v>
      </c>
      <c r="O634" s="10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 s="6">
        <f t="shared" si="59"/>
        <v>53.038095238095238</v>
      </c>
      <c r="J635" t="s">
        <v>21</v>
      </c>
      <c r="K635" t="s">
        <v>22</v>
      </c>
      <c r="L635">
        <v>1446876000</v>
      </c>
      <c r="M635" s="10">
        <f t="shared" si="55"/>
        <v>42315.25</v>
      </c>
      <c r="N635">
        <v>1447221600</v>
      </c>
      <c r="O635" s="10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 s="6">
        <f t="shared" si="59"/>
        <v>55.985524728588658</v>
      </c>
      <c r="J636" t="s">
        <v>21</v>
      </c>
      <c r="K636" t="s">
        <v>22</v>
      </c>
      <c r="L636">
        <v>1490418000</v>
      </c>
      <c r="M636" s="10">
        <f t="shared" si="55"/>
        <v>42819.208333333328</v>
      </c>
      <c r="N636">
        <v>1491627600</v>
      </c>
      <c r="O636" s="10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 s="6">
        <f t="shared" si="59"/>
        <v>69.986760812003524</v>
      </c>
      <c r="J637" t="s">
        <v>21</v>
      </c>
      <c r="K637" t="s">
        <v>22</v>
      </c>
      <c r="L637">
        <v>1360389600</v>
      </c>
      <c r="M637" s="10">
        <f t="shared" si="55"/>
        <v>41314.25</v>
      </c>
      <c r="N637">
        <v>1363150800</v>
      </c>
      <c r="O637" s="10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 s="6">
        <f t="shared" si="59"/>
        <v>48.998079877112133</v>
      </c>
      <c r="J638" t="s">
        <v>36</v>
      </c>
      <c r="K638" t="s">
        <v>37</v>
      </c>
      <c r="L638">
        <v>1326866400</v>
      </c>
      <c r="M638" s="10">
        <f t="shared" si="55"/>
        <v>40926.25</v>
      </c>
      <c r="N638">
        <v>1330754400</v>
      </c>
      <c r="O638" s="10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 s="6">
        <f t="shared" si="59"/>
        <v>103.84615384615384</v>
      </c>
      <c r="J639" t="s">
        <v>21</v>
      </c>
      <c r="K639" t="s">
        <v>22</v>
      </c>
      <c r="L639">
        <v>1479103200</v>
      </c>
      <c r="M639" s="10">
        <f t="shared" si="55"/>
        <v>42688.25</v>
      </c>
      <c r="N639">
        <v>1479794400</v>
      </c>
      <c r="O639" s="10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 s="6">
        <f t="shared" si="59"/>
        <v>99.127659574468083</v>
      </c>
      <c r="J640" t="s">
        <v>21</v>
      </c>
      <c r="K640" t="s">
        <v>22</v>
      </c>
      <c r="L640">
        <v>1280206800</v>
      </c>
      <c r="M640" s="10">
        <f t="shared" si="55"/>
        <v>40386.208333333336</v>
      </c>
      <c r="N640">
        <v>1281243600</v>
      </c>
      <c r="O640" s="10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 s="6">
        <f t="shared" si="59"/>
        <v>107.37777777777778</v>
      </c>
      <c r="J641" t="s">
        <v>21</v>
      </c>
      <c r="K641" t="s">
        <v>22</v>
      </c>
      <c r="L641">
        <v>1532754000</v>
      </c>
      <c r="M641" s="10">
        <f t="shared" si="55"/>
        <v>43309.208333333328</v>
      </c>
      <c r="N641">
        <v>1532754000</v>
      </c>
      <c r="O641" s="10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 s="6">
        <f t="shared" si="59"/>
        <v>76.922178988326849</v>
      </c>
      <c r="J642" t="s">
        <v>21</v>
      </c>
      <c r="K642" t="s">
        <v>22</v>
      </c>
      <c r="L642">
        <v>1453096800</v>
      </c>
      <c r="M642" s="10">
        <f t="shared" si="55"/>
        <v>42387.25</v>
      </c>
      <c r="N642">
        <v>1453356000</v>
      </c>
      <c r="O642" s="10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 * 100, 0)</f>
        <v>120</v>
      </c>
      <c r="G643" t="s">
        <v>20</v>
      </c>
      <c r="H643">
        <v>194</v>
      </c>
      <c r="I643" s="6">
        <f t="shared" si="59"/>
        <v>58.128865979381445</v>
      </c>
      <c r="J643" t="s">
        <v>98</v>
      </c>
      <c r="K643" t="s">
        <v>99</v>
      </c>
      <c r="L643">
        <v>1487570400</v>
      </c>
      <c r="M643" s="10">
        <f t="shared" ref="M643:M706" si="61" xml:space="preserve"> (((L643/60)/60)/24)+DATE(1970,1,1)</f>
        <v>42786.25</v>
      </c>
      <c r="N643">
        <v>1489986000</v>
      </c>
      <c r="O643" s="10">
        <f t="shared" ref="O643:O706" si="62" xml:space="preserve"> N643/86400+DATE(1970,1,1)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 R643)- 1)</f>
        <v>theater</v>
      </c>
      <c r="T643" t="str">
        <f t="shared" ref="T643:T706" si="64">MID(R643, FIND("/", R643) + 1, LEN(R643))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 s="6">
        <f t="shared" ref="I644:I707" si="65" xml:space="preserve"> E644/H644</f>
        <v>103.73643410852713</v>
      </c>
      <c r="J644" t="s">
        <v>15</v>
      </c>
      <c r="K644" t="s">
        <v>16</v>
      </c>
      <c r="L644">
        <v>1545026400</v>
      </c>
      <c r="M644" s="10">
        <f t="shared" si="61"/>
        <v>43451.25</v>
      </c>
      <c r="N644">
        <v>1545804000</v>
      </c>
      <c r="O644" s="10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 s="6">
        <f t="shared" si="65"/>
        <v>87.962666666666664</v>
      </c>
      <c r="J645" t="s">
        <v>21</v>
      </c>
      <c r="K645" t="s">
        <v>22</v>
      </c>
      <c r="L645">
        <v>1488348000</v>
      </c>
      <c r="M645" s="10">
        <f t="shared" si="61"/>
        <v>42795.25</v>
      </c>
      <c r="N645">
        <v>1489899600</v>
      </c>
      <c r="O645" s="10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 s="6">
        <f t="shared" si="65"/>
        <v>28</v>
      </c>
      <c r="J646" t="s">
        <v>15</v>
      </c>
      <c r="K646" t="s">
        <v>16</v>
      </c>
      <c r="L646">
        <v>1545112800</v>
      </c>
      <c r="M646" s="10">
        <f t="shared" si="61"/>
        <v>43452.25</v>
      </c>
      <c r="N646">
        <v>1546495200</v>
      </c>
      <c r="O646" s="10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 s="6">
        <f t="shared" si="65"/>
        <v>37.999361294443261</v>
      </c>
      <c r="J647" t="s">
        <v>21</v>
      </c>
      <c r="K647" t="s">
        <v>22</v>
      </c>
      <c r="L647">
        <v>1537938000</v>
      </c>
      <c r="M647" s="10">
        <f t="shared" si="61"/>
        <v>43369.208333333328</v>
      </c>
      <c r="N647">
        <v>1539752400</v>
      </c>
      <c r="O647" s="10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 s="6">
        <f t="shared" si="65"/>
        <v>29.999313893653515</v>
      </c>
      <c r="J648" t="s">
        <v>21</v>
      </c>
      <c r="K648" t="s">
        <v>22</v>
      </c>
      <c r="L648">
        <v>1363150800</v>
      </c>
      <c r="M648" s="10">
        <f t="shared" si="61"/>
        <v>41346.208333333336</v>
      </c>
      <c r="N648">
        <v>1364101200</v>
      </c>
      <c r="O648" s="10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 s="6">
        <f t="shared" si="65"/>
        <v>103.5</v>
      </c>
      <c r="J649" t="s">
        <v>21</v>
      </c>
      <c r="K649" t="s">
        <v>22</v>
      </c>
      <c r="L649">
        <v>1523250000</v>
      </c>
      <c r="M649" s="10">
        <f t="shared" si="61"/>
        <v>43199.208333333328</v>
      </c>
      <c r="N649">
        <v>1525323600</v>
      </c>
      <c r="O649" s="10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 s="6">
        <f t="shared" si="65"/>
        <v>85.994467496542185</v>
      </c>
      <c r="J650" t="s">
        <v>21</v>
      </c>
      <c r="K650" t="s">
        <v>22</v>
      </c>
      <c r="L650">
        <v>1499317200</v>
      </c>
      <c r="M650" s="10">
        <f t="shared" si="61"/>
        <v>42922.208333333328</v>
      </c>
      <c r="N650">
        <v>1500872400</v>
      </c>
      <c r="O650" s="10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 s="6">
        <f t="shared" si="65"/>
        <v>98.011627906976742</v>
      </c>
      <c r="J651" t="s">
        <v>98</v>
      </c>
      <c r="K651" t="s">
        <v>99</v>
      </c>
      <c r="L651">
        <v>1287550800</v>
      </c>
      <c r="M651" s="10">
        <f t="shared" si="61"/>
        <v>40471.208333333336</v>
      </c>
      <c r="N651">
        <v>1288501200</v>
      </c>
      <c r="O651" s="10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 s="6">
        <f t="shared" si="65"/>
        <v>2</v>
      </c>
      <c r="J652" t="s">
        <v>21</v>
      </c>
      <c r="K652" t="s">
        <v>22</v>
      </c>
      <c r="L652">
        <v>1404795600</v>
      </c>
      <c r="M652" s="10">
        <f t="shared" si="61"/>
        <v>41828.208333333336</v>
      </c>
      <c r="N652">
        <v>1407128400</v>
      </c>
      <c r="O652" s="10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 s="6">
        <f t="shared" si="65"/>
        <v>44.994570837642193</v>
      </c>
      <c r="J653" t="s">
        <v>107</v>
      </c>
      <c r="K653" t="s">
        <v>108</v>
      </c>
      <c r="L653">
        <v>1393048800</v>
      </c>
      <c r="M653" s="10">
        <f t="shared" si="61"/>
        <v>41692.25</v>
      </c>
      <c r="N653">
        <v>1394344800</v>
      </c>
      <c r="O653" s="10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 s="6">
        <f t="shared" si="65"/>
        <v>31.012224938875306</v>
      </c>
      <c r="J654" t="s">
        <v>21</v>
      </c>
      <c r="K654" t="s">
        <v>22</v>
      </c>
      <c r="L654">
        <v>1470373200</v>
      </c>
      <c r="M654" s="10">
        <f t="shared" si="61"/>
        <v>42587.208333333328</v>
      </c>
      <c r="N654">
        <v>1474088400</v>
      </c>
      <c r="O654" s="10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 s="6">
        <f t="shared" si="65"/>
        <v>59.970085470085472</v>
      </c>
      <c r="J655" t="s">
        <v>21</v>
      </c>
      <c r="K655" t="s">
        <v>22</v>
      </c>
      <c r="L655">
        <v>1460091600</v>
      </c>
      <c r="M655" s="10">
        <f t="shared" si="61"/>
        <v>42468.208333333328</v>
      </c>
      <c r="N655">
        <v>1460264400</v>
      </c>
      <c r="O655" s="10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 s="6">
        <f t="shared" si="65"/>
        <v>58.9973474801061</v>
      </c>
      <c r="J656" t="s">
        <v>21</v>
      </c>
      <c r="K656" t="s">
        <v>22</v>
      </c>
      <c r="L656">
        <v>1440392400</v>
      </c>
      <c r="M656" s="10">
        <f t="shared" si="61"/>
        <v>42240.208333333328</v>
      </c>
      <c r="N656">
        <v>1440824400</v>
      </c>
      <c r="O656" s="10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 s="6">
        <f t="shared" si="65"/>
        <v>50.045454545454547</v>
      </c>
      <c r="J657" t="s">
        <v>21</v>
      </c>
      <c r="K657" t="s">
        <v>22</v>
      </c>
      <c r="L657">
        <v>1488434400</v>
      </c>
      <c r="M657" s="10">
        <f t="shared" si="61"/>
        <v>42796.25</v>
      </c>
      <c r="N657">
        <v>1489554000</v>
      </c>
      <c r="O657" s="10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 s="6">
        <f t="shared" si="65"/>
        <v>98.966269841269835</v>
      </c>
      <c r="J658" t="s">
        <v>26</v>
      </c>
      <c r="K658" t="s">
        <v>27</v>
      </c>
      <c r="L658">
        <v>1514440800</v>
      </c>
      <c r="M658" s="10">
        <f t="shared" si="61"/>
        <v>43097.25</v>
      </c>
      <c r="N658">
        <v>1514872800</v>
      </c>
      <c r="O658" s="10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 s="6">
        <f t="shared" si="65"/>
        <v>58.857142857142854</v>
      </c>
      <c r="J659" t="s">
        <v>21</v>
      </c>
      <c r="K659" t="s">
        <v>22</v>
      </c>
      <c r="L659">
        <v>1514354400</v>
      </c>
      <c r="M659" s="10">
        <f t="shared" si="61"/>
        <v>43096.25</v>
      </c>
      <c r="N659">
        <v>1515736800</v>
      </c>
      <c r="O659" s="10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 s="6">
        <f t="shared" si="65"/>
        <v>81.010256410256417</v>
      </c>
      <c r="J660" t="s">
        <v>21</v>
      </c>
      <c r="K660" t="s">
        <v>22</v>
      </c>
      <c r="L660">
        <v>1440910800</v>
      </c>
      <c r="M660" s="10">
        <f t="shared" si="61"/>
        <v>42246.208333333328</v>
      </c>
      <c r="N660">
        <v>1442898000</v>
      </c>
      <c r="O660" s="10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 s="6">
        <f t="shared" si="65"/>
        <v>76.013333333333335</v>
      </c>
      <c r="J661" t="s">
        <v>40</v>
      </c>
      <c r="K661" t="s">
        <v>41</v>
      </c>
      <c r="L661">
        <v>1296108000</v>
      </c>
      <c r="M661" s="10">
        <f t="shared" si="61"/>
        <v>40570.25</v>
      </c>
      <c r="N661">
        <v>1296194400</v>
      </c>
      <c r="O661" s="10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 s="6">
        <f t="shared" si="65"/>
        <v>96.597402597402592</v>
      </c>
      <c r="J662" t="s">
        <v>21</v>
      </c>
      <c r="K662" t="s">
        <v>22</v>
      </c>
      <c r="L662">
        <v>1440133200</v>
      </c>
      <c r="M662" s="10">
        <f t="shared" si="61"/>
        <v>42237.208333333328</v>
      </c>
      <c r="N662">
        <v>1440910800</v>
      </c>
      <c r="O662" s="10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 s="6">
        <f t="shared" si="65"/>
        <v>76.957446808510639</v>
      </c>
      <c r="J663" t="s">
        <v>36</v>
      </c>
      <c r="K663" t="s">
        <v>37</v>
      </c>
      <c r="L663">
        <v>1332910800</v>
      </c>
      <c r="M663" s="10">
        <f t="shared" si="61"/>
        <v>40996.208333333336</v>
      </c>
      <c r="N663">
        <v>1335502800</v>
      </c>
      <c r="O663" s="10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 s="6">
        <f t="shared" si="65"/>
        <v>67.984732824427482</v>
      </c>
      <c r="J664" t="s">
        <v>21</v>
      </c>
      <c r="K664" t="s">
        <v>22</v>
      </c>
      <c r="L664">
        <v>1544335200</v>
      </c>
      <c r="M664" s="10">
        <f t="shared" si="61"/>
        <v>43443.25</v>
      </c>
      <c r="N664">
        <v>1544680800</v>
      </c>
      <c r="O664" s="10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 s="6">
        <f t="shared" si="65"/>
        <v>88.781609195402297</v>
      </c>
      <c r="J665" t="s">
        <v>21</v>
      </c>
      <c r="K665" t="s">
        <v>22</v>
      </c>
      <c r="L665">
        <v>1286427600</v>
      </c>
      <c r="M665" s="10">
        <f t="shared" si="61"/>
        <v>40458.208333333336</v>
      </c>
      <c r="N665">
        <v>1288414800</v>
      </c>
      <c r="O665" s="10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 s="6">
        <f t="shared" si="65"/>
        <v>24.99623706491063</v>
      </c>
      <c r="J666" t="s">
        <v>21</v>
      </c>
      <c r="K666" t="s">
        <v>22</v>
      </c>
      <c r="L666">
        <v>1329717600</v>
      </c>
      <c r="M666" s="10">
        <f t="shared" si="61"/>
        <v>40959.25</v>
      </c>
      <c r="N666">
        <v>1330581600</v>
      </c>
      <c r="O666" s="10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 s="6">
        <f t="shared" si="65"/>
        <v>44.922794117647058</v>
      </c>
      <c r="J667" t="s">
        <v>21</v>
      </c>
      <c r="K667" t="s">
        <v>22</v>
      </c>
      <c r="L667">
        <v>1310187600</v>
      </c>
      <c r="M667" s="10">
        <f t="shared" si="61"/>
        <v>40733.208333333336</v>
      </c>
      <c r="N667">
        <v>1311397200</v>
      </c>
      <c r="O667" s="10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 s="6">
        <f t="shared" si="65"/>
        <v>79.400000000000006</v>
      </c>
      <c r="J668" t="s">
        <v>21</v>
      </c>
      <c r="K668" t="s">
        <v>22</v>
      </c>
      <c r="L668">
        <v>1377838800</v>
      </c>
      <c r="M668" s="10">
        <f t="shared" si="61"/>
        <v>41516.208333333336</v>
      </c>
      <c r="N668">
        <v>1378357200</v>
      </c>
      <c r="O668" s="10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 s="6">
        <f t="shared" si="65"/>
        <v>29.009546539379475</v>
      </c>
      <c r="J669" t="s">
        <v>21</v>
      </c>
      <c r="K669" t="s">
        <v>22</v>
      </c>
      <c r="L669">
        <v>1410325200</v>
      </c>
      <c r="M669" s="10">
        <f t="shared" si="61"/>
        <v>41892.208333333336</v>
      </c>
      <c r="N669">
        <v>1411102800</v>
      </c>
      <c r="O669" s="10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 s="6">
        <f t="shared" si="65"/>
        <v>73.59210526315789</v>
      </c>
      <c r="J670" t="s">
        <v>21</v>
      </c>
      <c r="K670" t="s">
        <v>22</v>
      </c>
      <c r="L670">
        <v>1343797200</v>
      </c>
      <c r="M670" s="10">
        <f t="shared" si="61"/>
        <v>41122.208333333336</v>
      </c>
      <c r="N670">
        <v>1344834000</v>
      </c>
      <c r="O670" s="10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 s="6">
        <f t="shared" si="65"/>
        <v>107.97038864898211</v>
      </c>
      <c r="J671" t="s">
        <v>107</v>
      </c>
      <c r="K671" t="s">
        <v>108</v>
      </c>
      <c r="L671">
        <v>1498453200</v>
      </c>
      <c r="M671" s="10">
        <f t="shared" si="61"/>
        <v>42912.208333333328</v>
      </c>
      <c r="N671">
        <v>1499230800</v>
      </c>
      <c r="O671" s="10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 s="6">
        <f t="shared" si="65"/>
        <v>68.987284287011803</v>
      </c>
      <c r="J672" t="s">
        <v>21</v>
      </c>
      <c r="K672" t="s">
        <v>22</v>
      </c>
      <c r="L672">
        <v>1456380000</v>
      </c>
      <c r="M672" s="10">
        <f t="shared" si="61"/>
        <v>42425.25</v>
      </c>
      <c r="N672">
        <v>1457416800</v>
      </c>
      <c r="O672" s="10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 s="6">
        <f t="shared" si="65"/>
        <v>111.02236719478098</v>
      </c>
      <c r="J673" t="s">
        <v>21</v>
      </c>
      <c r="K673" t="s">
        <v>22</v>
      </c>
      <c r="L673">
        <v>1280552400</v>
      </c>
      <c r="M673" s="10">
        <f t="shared" si="61"/>
        <v>40390.208333333336</v>
      </c>
      <c r="N673">
        <v>1280898000</v>
      </c>
      <c r="O673" s="10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 s="6">
        <f t="shared" si="65"/>
        <v>24.997515808491418</v>
      </c>
      <c r="J674" t="s">
        <v>26</v>
      </c>
      <c r="K674" t="s">
        <v>27</v>
      </c>
      <c r="L674">
        <v>1521608400</v>
      </c>
      <c r="M674" s="10">
        <f t="shared" si="61"/>
        <v>43180.208333333328</v>
      </c>
      <c r="N674">
        <v>1522472400</v>
      </c>
      <c r="O674" s="10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 s="6">
        <f t="shared" si="65"/>
        <v>42.155172413793103</v>
      </c>
      <c r="J675" t="s">
        <v>107</v>
      </c>
      <c r="K675" t="s">
        <v>108</v>
      </c>
      <c r="L675">
        <v>1460696400</v>
      </c>
      <c r="M675" s="10">
        <f t="shared" si="61"/>
        <v>42475.208333333328</v>
      </c>
      <c r="N675">
        <v>1462510800</v>
      </c>
      <c r="O675" s="10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 s="6">
        <f t="shared" si="65"/>
        <v>47.003284072249592</v>
      </c>
      <c r="J676" t="s">
        <v>21</v>
      </c>
      <c r="K676" t="s">
        <v>22</v>
      </c>
      <c r="L676">
        <v>1313730000</v>
      </c>
      <c r="M676" s="10">
        <f t="shared" si="61"/>
        <v>40774.208333333336</v>
      </c>
      <c r="N676">
        <v>1317790800</v>
      </c>
      <c r="O676" s="10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 s="6">
        <f t="shared" si="65"/>
        <v>36.0392749244713</v>
      </c>
      <c r="J677" t="s">
        <v>21</v>
      </c>
      <c r="K677" t="s">
        <v>22</v>
      </c>
      <c r="L677">
        <v>1568178000</v>
      </c>
      <c r="M677" s="10">
        <f t="shared" si="61"/>
        <v>43719.208333333328</v>
      </c>
      <c r="N677">
        <v>1568782800</v>
      </c>
      <c r="O677" s="10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 s="6">
        <f t="shared" si="65"/>
        <v>101.03760683760684</v>
      </c>
      <c r="J678" t="s">
        <v>21</v>
      </c>
      <c r="K678" t="s">
        <v>22</v>
      </c>
      <c r="L678">
        <v>1348635600</v>
      </c>
      <c r="M678" s="10">
        <f t="shared" si="61"/>
        <v>41178.208333333336</v>
      </c>
      <c r="N678">
        <v>1349413200</v>
      </c>
      <c r="O678" s="10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 s="6">
        <f t="shared" si="65"/>
        <v>39.927927927927925</v>
      </c>
      <c r="J679" t="s">
        <v>21</v>
      </c>
      <c r="K679" t="s">
        <v>22</v>
      </c>
      <c r="L679">
        <v>1468126800</v>
      </c>
      <c r="M679" s="10">
        <f t="shared" si="61"/>
        <v>42561.208333333328</v>
      </c>
      <c r="N679">
        <v>1472446800</v>
      </c>
      <c r="O679" s="10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 s="6">
        <f t="shared" si="65"/>
        <v>83.158139534883716</v>
      </c>
      <c r="J680" t="s">
        <v>21</v>
      </c>
      <c r="K680" t="s">
        <v>22</v>
      </c>
      <c r="L680">
        <v>1547877600</v>
      </c>
      <c r="M680" s="10">
        <f t="shared" si="61"/>
        <v>43484.25</v>
      </c>
      <c r="N680">
        <v>1548050400</v>
      </c>
      <c r="O680" s="10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 s="6">
        <f t="shared" si="65"/>
        <v>39.97520661157025</v>
      </c>
      <c r="J681" t="s">
        <v>21</v>
      </c>
      <c r="K681" t="s">
        <v>22</v>
      </c>
      <c r="L681">
        <v>1571374800</v>
      </c>
      <c r="M681" s="10">
        <f t="shared" si="61"/>
        <v>43756.208333333328</v>
      </c>
      <c r="N681">
        <v>1571806800</v>
      </c>
      <c r="O681" s="10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 s="6">
        <f t="shared" si="65"/>
        <v>47.993908629441627</v>
      </c>
      <c r="J682" t="s">
        <v>21</v>
      </c>
      <c r="K682" t="s">
        <v>22</v>
      </c>
      <c r="L682">
        <v>1576303200</v>
      </c>
      <c r="M682" s="10">
        <f t="shared" si="61"/>
        <v>43813.25</v>
      </c>
      <c r="N682">
        <v>1576476000</v>
      </c>
      <c r="O682" s="10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 s="6">
        <f t="shared" si="65"/>
        <v>95.978877489438744</v>
      </c>
      <c r="J683" t="s">
        <v>21</v>
      </c>
      <c r="K683" t="s">
        <v>22</v>
      </c>
      <c r="L683">
        <v>1324447200</v>
      </c>
      <c r="M683" s="10">
        <f t="shared" si="61"/>
        <v>40898.25</v>
      </c>
      <c r="N683">
        <v>1324965600</v>
      </c>
      <c r="O683" s="10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 s="6">
        <f t="shared" si="65"/>
        <v>78.728155339805824</v>
      </c>
      <c r="J684" t="s">
        <v>21</v>
      </c>
      <c r="K684" t="s">
        <v>22</v>
      </c>
      <c r="L684">
        <v>1386741600</v>
      </c>
      <c r="M684" s="10">
        <f t="shared" si="61"/>
        <v>41619.25</v>
      </c>
      <c r="N684">
        <v>1387519200</v>
      </c>
      <c r="O684" s="10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 s="6">
        <f t="shared" si="65"/>
        <v>56.081632653061227</v>
      </c>
      <c r="J685" t="s">
        <v>21</v>
      </c>
      <c r="K685" t="s">
        <v>22</v>
      </c>
      <c r="L685">
        <v>1537074000</v>
      </c>
      <c r="M685" s="10">
        <f t="shared" si="61"/>
        <v>43359.208333333328</v>
      </c>
      <c r="N685">
        <v>1537246800</v>
      </c>
      <c r="O685" s="10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 s="6">
        <f t="shared" si="65"/>
        <v>69.090909090909093</v>
      </c>
      <c r="J686" t="s">
        <v>15</v>
      </c>
      <c r="K686" t="s">
        <v>16</v>
      </c>
      <c r="L686">
        <v>1277787600</v>
      </c>
      <c r="M686" s="10">
        <f t="shared" si="61"/>
        <v>40358.208333333336</v>
      </c>
      <c r="N686">
        <v>1279515600</v>
      </c>
      <c r="O686" s="10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 s="6">
        <f t="shared" si="65"/>
        <v>102.05291576673866</v>
      </c>
      <c r="J687" t="s">
        <v>15</v>
      </c>
      <c r="K687" t="s">
        <v>16</v>
      </c>
      <c r="L687">
        <v>1440306000</v>
      </c>
      <c r="M687" s="10">
        <f t="shared" si="61"/>
        <v>42239.208333333328</v>
      </c>
      <c r="N687">
        <v>1442379600</v>
      </c>
      <c r="O687" s="10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 s="6">
        <f t="shared" si="65"/>
        <v>107.32089552238806</v>
      </c>
      <c r="J688" t="s">
        <v>21</v>
      </c>
      <c r="K688" t="s">
        <v>22</v>
      </c>
      <c r="L688">
        <v>1522126800</v>
      </c>
      <c r="M688" s="10">
        <f t="shared" si="61"/>
        <v>43186.208333333328</v>
      </c>
      <c r="N688">
        <v>1523077200</v>
      </c>
      <c r="O688" s="10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 s="6">
        <f t="shared" si="65"/>
        <v>51.970260223048328</v>
      </c>
      <c r="J689" t="s">
        <v>21</v>
      </c>
      <c r="K689" t="s">
        <v>22</v>
      </c>
      <c r="L689">
        <v>1489298400</v>
      </c>
      <c r="M689" s="10">
        <f t="shared" si="61"/>
        <v>42806.25</v>
      </c>
      <c r="N689">
        <v>1489554000</v>
      </c>
      <c r="O689" s="10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 s="6">
        <f t="shared" si="65"/>
        <v>71.137142857142862</v>
      </c>
      <c r="J690" t="s">
        <v>21</v>
      </c>
      <c r="K690" t="s">
        <v>22</v>
      </c>
      <c r="L690">
        <v>1547100000</v>
      </c>
      <c r="M690" s="10">
        <f t="shared" si="61"/>
        <v>43475.25</v>
      </c>
      <c r="N690">
        <v>1548482400</v>
      </c>
      <c r="O690" s="10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 s="6">
        <f t="shared" si="65"/>
        <v>106.49275362318841</v>
      </c>
      <c r="J691" t="s">
        <v>21</v>
      </c>
      <c r="K691" t="s">
        <v>22</v>
      </c>
      <c r="L691">
        <v>1383022800</v>
      </c>
      <c r="M691" s="10">
        <f t="shared" si="61"/>
        <v>41576.208333333336</v>
      </c>
      <c r="N691">
        <v>1384063200</v>
      </c>
      <c r="O691" s="10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 s="6">
        <f t="shared" si="65"/>
        <v>42.93684210526316</v>
      </c>
      <c r="J692" t="s">
        <v>21</v>
      </c>
      <c r="K692" t="s">
        <v>22</v>
      </c>
      <c r="L692">
        <v>1322373600</v>
      </c>
      <c r="M692" s="10">
        <f t="shared" si="61"/>
        <v>40874.25</v>
      </c>
      <c r="N692">
        <v>1322892000</v>
      </c>
      <c r="O692" s="10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 s="6">
        <f t="shared" si="65"/>
        <v>30.037974683544302</v>
      </c>
      <c r="J693" t="s">
        <v>21</v>
      </c>
      <c r="K693" t="s">
        <v>22</v>
      </c>
      <c r="L693">
        <v>1349240400</v>
      </c>
      <c r="M693" s="10">
        <f t="shared" si="61"/>
        <v>41185.208333333336</v>
      </c>
      <c r="N693">
        <v>1350709200</v>
      </c>
      <c r="O693" s="10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 s="6">
        <f t="shared" si="65"/>
        <v>70.623376623376629</v>
      </c>
      <c r="J694" t="s">
        <v>40</v>
      </c>
      <c r="K694" t="s">
        <v>41</v>
      </c>
      <c r="L694">
        <v>1562648400</v>
      </c>
      <c r="M694" s="10">
        <f t="shared" si="61"/>
        <v>43655.208333333328</v>
      </c>
      <c r="N694">
        <v>1564203600</v>
      </c>
      <c r="O694" s="10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 s="6">
        <f t="shared" si="65"/>
        <v>66.016018306636155</v>
      </c>
      <c r="J695" t="s">
        <v>21</v>
      </c>
      <c r="K695" t="s">
        <v>22</v>
      </c>
      <c r="L695">
        <v>1508216400</v>
      </c>
      <c r="M695" s="10">
        <f t="shared" si="61"/>
        <v>43025.208333333328</v>
      </c>
      <c r="N695">
        <v>1509685200</v>
      </c>
      <c r="O695" s="10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 s="6">
        <f t="shared" si="65"/>
        <v>96.911392405063296</v>
      </c>
      <c r="J696" t="s">
        <v>21</v>
      </c>
      <c r="K696" t="s">
        <v>22</v>
      </c>
      <c r="L696">
        <v>1511762400</v>
      </c>
      <c r="M696" s="10">
        <f t="shared" si="61"/>
        <v>43066.25</v>
      </c>
      <c r="N696">
        <v>1514959200</v>
      </c>
      <c r="O696" s="10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 s="6">
        <f t="shared" si="65"/>
        <v>62.867346938775512</v>
      </c>
      <c r="J697" t="s">
        <v>107</v>
      </c>
      <c r="K697" t="s">
        <v>108</v>
      </c>
      <c r="L697">
        <v>1447480800</v>
      </c>
      <c r="M697" s="10">
        <f t="shared" si="61"/>
        <v>42322.25</v>
      </c>
      <c r="N697">
        <v>1448863200</v>
      </c>
      <c r="O697" s="10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 s="6">
        <f t="shared" si="65"/>
        <v>108.98537682789652</v>
      </c>
      <c r="J698" t="s">
        <v>21</v>
      </c>
      <c r="K698" t="s">
        <v>22</v>
      </c>
      <c r="L698">
        <v>1429506000</v>
      </c>
      <c r="M698" s="10">
        <f t="shared" si="61"/>
        <v>42114.208333333328</v>
      </c>
      <c r="N698">
        <v>1429592400</v>
      </c>
      <c r="O698" s="10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 s="6">
        <f t="shared" si="65"/>
        <v>26.999314599040439</v>
      </c>
      <c r="J699" t="s">
        <v>21</v>
      </c>
      <c r="K699" t="s">
        <v>22</v>
      </c>
      <c r="L699">
        <v>1522472400</v>
      </c>
      <c r="M699" s="10">
        <f t="shared" si="61"/>
        <v>43190.208333333328</v>
      </c>
      <c r="N699">
        <v>1522645200</v>
      </c>
      <c r="O699" s="10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 s="6">
        <f t="shared" si="65"/>
        <v>65.004147943311438</v>
      </c>
      <c r="J700" t="s">
        <v>15</v>
      </c>
      <c r="K700" t="s">
        <v>16</v>
      </c>
      <c r="L700">
        <v>1322114400</v>
      </c>
      <c r="M700" s="10">
        <f t="shared" si="61"/>
        <v>40871.25</v>
      </c>
      <c r="N700">
        <v>1323324000</v>
      </c>
      <c r="O700" s="10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 s="6">
        <f t="shared" si="65"/>
        <v>111.51785714285714</v>
      </c>
      <c r="J701" t="s">
        <v>21</v>
      </c>
      <c r="K701" t="s">
        <v>22</v>
      </c>
      <c r="L701">
        <v>1561438800</v>
      </c>
      <c r="M701" s="10">
        <f t="shared" si="61"/>
        <v>43641.208333333328</v>
      </c>
      <c r="N701">
        <v>1561525200</v>
      </c>
      <c r="O701" s="10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 s="6">
        <f t="shared" si="65"/>
        <v>3</v>
      </c>
      <c r="J702" t="s">
        <v>21</v>
      </c>
      <c r="K702" t="s">
        <v>22</v>
      </c>
      <c r="L702">
        <v>1264399200</v>
      </c>
      <c r="M702" s="10">
        <f t="shared" si="61"/>
        <v>40203.25</v>
      </c>
      <c r="N702">
        <v>1265695200</v>
      </c>
      <c r="O702" s="10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 s="6">
        <f t="shared" si="65"/>
        <v>110.99268292682927</v>
      </c>
      <c r="J703" t="s">
        <v>21</v>
      </c>
      <c r="K703" t="s">
        <v>22</v>
      </c>
      <c r="L703">
        <v>1301202000</v>
      </c>
      <c r="M703" s="10">
        <f t="shared" si="61"/>
        <v>40629.208333333336</v>
      </c>
      <c r="N703">
        <v>1301806800</v>
      </c>
      <c r="O703" s="10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 s="6">
        <f t="shared" si="65"/>
        <v>56.746987951807228</v>
      </c>
      <c r="J704" t="s">
        <v>21</v>
      </c>
      <c r="K704" t="s">
        <v>22</v>
      </c>
      <c r="L704">
        <v>1374469200</v>
      </c>
      <c r="M704" s="10">
        <f t="shared" si="61"/>
        <v>41477.208333333336</v>
      </c>
      <c r="N704">
        <v>1374901200</v>
      </c>
      <c r="O704" s="10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 s="6">
        <f t="shared" si="65"/>
        <v>97.020608439646708</v>
      </c>
      <c r="J705" t="s">
        <v>21</v>
      </c>
      <c r="K705" t="s">
        <v>22</v>
      </c>
      <c r="L705">
        <v>1334984400</v>
      </c>
      <c r="M705" s="10">
        <f t="shared" si="61"/>
        <v>41020.208333333336</v>
      </c>
      <c r="N705">
        <v>1336453200</v>
      </c>
      <c r="O705" s="10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 s="6">
        <f t="shared" si="65"/>
        <v>92.08620689655173</v>
      </c>
      <c r="J706" t="s">
        <v>21</v>
      </c>
      <c r="K706" t="s">
        <v>22</v>
      </c>
      <c r="L706">
        <v>1467608400</v>
      </c>
      <c r="M706" s="10">
        <f t="shared" si="61"/>
        <v>42555.208333333328</v>
      </c>
      <c r="N706">
        <v>1468904400</v>
      </c>
      <c r="O706" s="10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 * 100, 0)</f>
        <v>99</v>
      </c>
      <c r="G707" t="s">
        <v>14</v>
      </c>
      <c r="H707">
        <v>2025</v>
      </c>
      <c r="I707" s="6">
        <f t="shared" si="65"/>
        <v>82.986666666666665</v>
      </c>
      <c r="J707" t="s">
        <v>40</v>
      </c>
      <c r="K707" t="s">
        <v>41</v>
      </c>
      <c r="L707">
        <v>1386741600</v>
      </c>
      <c r="M707" s="10">
        <f t="shared" ref="M707:M770" si="67" xml:space="preserve"> (((L707/60)/60)/24)+DATE(1970,1,1)</f>
        <v>41619.25</v>
      </c>
      <c r="N707">
        <v>1387087200</v>
      </c>
      <c r="O707" s="10">
        <f t="shared" ref="O707:O770" si="68" xml:space="preserve"> N707/86400+DATE(1970,1,1)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FIND("/", R707)- 1)</f>
        <v>publishing</v>
      </c>
      <c r="T707" t="str">
        <f t="shared" ref="T707:T770" si="70">MID(R707, FIND("/", R707) + 1, LEN(R707))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 s="6">
        <f t="shared" ref="I708:I771" si="71" xml:space="preserve"> E708/H708</f>
        <v>103.03791821561339</v>
      </c>
      <c r="J708" t="s">
        <v>26</v>
      </c>
      <c r="K708" t="s">
        <v>27</v>
      </c>
      <c r="L708">
        <v>1546754400</v>
      </c>
      <c r="M708" s="10">
        <f t="shared" si="67"/>
        <v>43471.25</v>
      </c>
      <c r="N708">
        <v>1547445600</v>
      </c>
      <c r="O708" s="10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 s="6">
        <f t="shared" si="71"/>
        <v>68.922619047619051</v>
      </c>
      <c r="J709" t="s">
        <v>21</v>
      </c>
      <c r="K709" t="s">
        <v>22</v>
      </c>
      <c r="L709">
        <v>1544248800</v>
      </c>
      <c r="M709" s="10">
        <f t="shared" si="67"/>
        <v>43442.25</v>
      </c>
      <c r="N709">
        <v>1547359200</v>
      </c>
      <c r="O709" s="10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 s="6">
        <f t="shared" si="71"/>
        <v>87.737226277372258</v>
      </c>
      <c r="J710" t="s">
        <v>98</v>
      </c>
      <c r="K710" t="s">
        <v>99</v>
      </c>
      <c r="L710">
        <v>1495429200</v>
      </c>
      <c r="M710" s="10">
        <f t="shared" si="67"/>
        <v>42877.208333333328</v>
      </c>
      <c r="N710">
        <v>1496293200</v>
      </c>
      <c r="O710" s="10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 s="6">
        <f t="shared" si="71"/>
        <v>75.021505376344081</v>
      </c>
      <c r="J711" t="s">
        <v>107</v>
      </c>
      <c r="K711" t="s">
        <v>108</v>
      </c>
      <c r="L711">
        <v>1334811600</v>
      </c>
      <c r="M711" s="10">
        <f t="shared" si="67"/>
        <v>41018.208333333336</v>
      </c>
      <c r="N711">
        <v>1335416400</v>
      </c>
      <c r="O711" s="10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 s="6">
        <f t="shared" si="71"/>
        <v>50.863999999999997</v>
      </c>
      <c r="J712" t="s">
        <v>21</v>
      </c>
      <c r="K712" t="s">
        <v>22</v>
      </c>
      <c r="L712">
        <v>1531544400</v>
      </c>
      <c r="M712" s="10">
        <f t="shared" si="67"/>
        <v>43295.208333333328</v>
      </c>
      <c r="N712">
        <v>1532149200</v>
      </c>
      <c r="O712" s="10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 s="6">
        <f t="shared" si="71"/>
        <v>90</v>
      </c>
      <c r="J713" t="s">
        <v>107</v>
      </c>
      <c r="K713" t="s">
        <v>108</v>
      </c>
      <c r="L713">
        <v>1453615200</v>
      </c>
      <c r="M713" s="10">
        <f t="shared" si="67"/>
        <v>42393.25</v>
      </c>
      <c r="N713">
        <v>1453788000</v>
      </c>
      <c r="O713" s="10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 s="6">
        <f t="shared" si="71"/>
        <v>72.896039603960389</v>
      </c>
      <c r="J714" t="s">
        <v>21</v>
      </c>
      <c r="K714" t="s">
        <v>22</v>
      </c>
      <c r="L714">
        <v>1467954000</v>
      </c>
      <c r="M714" s="10">
        <f t="shared" si="67"/>
        <v>42559.208333333328</v>
      </c>
      <c r="N714">
        <v>1471496400</v>
      </c>
      <c r="O714" s="10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 s="6">
        <f t="shared" si="71"/>
        <v>108.48543689320388</v>
      </c>
      <c r="J715" t="s">
        <v>21</v>
      </c>
      <c r="K715" t="s">
        <v>22</v>
      </c>
      <c r="L715">
        <v>1471842000</v>
      </c>
      <c r="M715" s="10">
        <f t="shared" si="67"/>
        <v>42604.208333333328</v>
      </c>
      <c r="N715">
        <v>1472878800</v>
      </c>
      <c r="O715" s="10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 s="6">
        <f t="shared" si="71"/>
        <v>101.98095238095237</v>
      </c>
      <c r="J716" t="s">
        <v>21</v>
      </c>
      <c r="K716" t="s">
        <v>22</v>
      </c>
      <c r="L716">
        <v>1408424400</v>
      </c>
      <c r="M716" s="10">
        <f t="shared" si="67"/>
        <v>41870.208333333336</v>
      </c>
      <c r="N716">
        <v>1408510800</v>
      </c>
      <c r="O716" s="10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 s="6">
        <f t="shared" si="71"/>
        <v>44.009146341463413</v>
      </c>
      <c r="J717" t="s">
        <v>21</v>
      </c>
      <c r="K717" t="s">
        <v>22</v>
      </c>
      <c r="L717">
        <v>1281157200</v>
      </c>
      <c r="M717" s="10">
        <f t="shared" si="67"/>
        <v>40397.208333333336</v>
      </c>
      <c r="N717">
        <v>1281589200</v>
      </c>
      <c r="O717" s="10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 s="6">
        <f t="shared" si="71"/>
        <v>65.942675159235662</v>
      </c>
      <c r="J718" t="s">
        <v>21</v>
      </c>
      <c r="K718" t="s">
        <v>22</v>
      </c>
      <c r="L718">
        <v>1373432400</v>
      </c>
      <c r="M718" s="10">
        <f t="shared" si="67"/>
        <v>41465.208333333336</v>
      </c>
      <c r="N718">
        <v>1375851600</v>
      </c>
      <c r="O718" s="10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 s="6">
        <f t="shared" si="71"/>
        <v>24.987387387387386</v>
      </c>
      <c r="J719" t="s">
        <v>21</v>
      </c>
      <c r="K719" t="s">
        <v>22</v>
      </c>
      <c r="L719">
        <v>1313989200</v>
      </c>
      <c r="M719" s="10">
        <f t="shared" si="67"/>
        <v>40777.208333333336</v>
      </c>
      <c r="N719">
        <v>1315803600</v>
      </c>
      <c r="O719" s="10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 s="6">
        <f t="shared" si="71"/>
        <v>28.003367003367003</v>
      </c>
      <c r="J720" t="s">
        <v>21</v>
      </c>
      <c r="K720" t="s">
        <v>22</v>
      </c>
      <c r="L720">
        <v>1371445200</v>
      </c>
      <c r="M720" s="10">
        <f t="shared" si="67"/>
        <v>41442.208333333336</v>
      </c>
      <c r="N720">
        <v>1373691600</v>
      </c>
      <c r="O720" s="10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 s="6">
        <f t="shared" si="71"/>
        <v>85.829268292682926</v>
      </c>
      <c r="J721" t="s">
        <v>21</v>
      </c>
      <c r="K721" t="s">
        <v>22</v>
      </c>
      <c r="L721">
        <v>1338267600</v>
      </c>
      <c r="M721" s="10">
        <f t="shared" si="67"/>
        <v>41058.208333333336</v>
      </c>
      <c r="N721">
        <v>1339218000</v>
      </c>
      <c r="O721" s="10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 s="6">
        <f t="shared" si="71"/>
        <v>84.921052631578945</v>
      </c>
      <c r="J722" t="s">
        <v>36</v>
      </c>
      <c r="K722" t="s">
        <v>37</v>
      </c>
      <c r="L722">
        <v>1519192800</v>
      </c>
      <c r="M722" s="10">
        <f t="shared" si="67"/>
        <v>43152.25</v>
      </c>
      <c r="N722">
        <v>1520402400</v>
      </c>
      <c r="O722" s="10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 s="6">
        <f t="shared" si="71"/>
        <v>90.483333333333334</v>
      </c>
      <c r="J723" t="s">
        <v>21</v>
      </c>
      <c r="K723" t="s">
        <v>22</v>
      </c>
      <c r="L723">
        <v>1522818000</v>
      </c>
      <c r="M723" s="10">
        <f t="shared" si="67"/>
        <v>43194.208333333328</v>
      </c>
      <c r="N723">
        <v>1523336400</v>
      </c>
      <c r="O723" s="10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 s="6">
        <f t="shared" si="71"/>
        <v>25.00197628458498</v>
      </c>
      <c r="J724" t="s">
        <v>21</v>
      </c>
      <c r="K724" t="s">
        <v>22</v>
      </c>
      <c r="L724">
        <v>1509948000</v>
      </c>
      <c r="M724" s="10">
        <f t="shared" si="67"/>
        <v>43045.25</v>
      </c>
      <c r="N724">
        <v>1512280800</v>
      </c>
      <c r="O724" s="10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 s="6">
        <f t="shared" si="71"/>
        <v>92.013888888888886</v>
      </c>
      <c r="J725" t="s">
        <v>26</v>
      </c>
      <c r="K725" t="s">
        <v>27</v>
      </c>
      <c r="L725">
        <v>1456898400</v>
      </c>
      <c r="M725" s="10">
        <f t="shared" si="67"/>
        <v>42431.25</v>
      </c>
      <c r="N725">
        <v>1458709200</v>
      </c>
      <c r="O725" s="10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 s="6">
        <f t="shared" si="71"/>
        <v>93.066115702479337</v>
      </c>
      <c r="J726" t="s">
        <v>40</v>
      </c>
      <c r="K726" t="s">
        <v>41</v>
      </c>
      <c r="L726">
        <v>1413954000</v>
      </c>
      <c r="M726" s="10">
        <f t="shared" si="67"/>
        <v>41934.208333333336</v>
      </c>
      <c r="N726">
        <v>1414126800</v>
      </c>
      <c r="O726" s="10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 s="6">
        <f t="shared" si="71"/>
        <v>61.008145363408524</v>
      </c>
      <c r="J727" t="s">
        <v>21</v>
      </c>
      <c r="K727" t="s">
        <v>22</v>
      </c>
      <c r="L727">
        <v>1416031200</v>
      </c>
      <c r="M727" s="10">
        <f t="shared" si="67"/>
        <v>41958.25</v>
      </c>
      <c r="N727">
        <v>1416204000</v>
      </c>
      <c r="O727" s="10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 s="6">
        <f t="shared" si="71"/>
        <v>92.036259541984734</v>
      </c>
      <c r="J728" t="s">
        <v>21</v>
      </c>
      <c r="K728" t="s">
        <v>22</v>
      </c>
      <c r="L728">
        <v>1287982800</v>
      </c>
      <c r="M728" s="10">
        <f t="shared" si="67"/>
        <v>40476.208333333336</v>
      </c>
      <c r="N728">
        <v>1288501200</v>
      </c>
      <c r="O728" s="10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 s="6">
        <f t="shared" si="71"/>
        <v>81.132596685082873</v>
      </c>
      <c r="J729" t="s">
        <v>21</v>
      </c>
      <c r="K729" t="s">
        <v>22</v>
      </c>
      <c r="L729">
        <v>1547964000</v>
      </c>
      <c r="M729" s="10">
        <f t="shared" si="67"/>
        <v>43485.25</v>
      </c>
      <c r="N729">
        <v>1552971600</v>
      </c>
      <c r="O729" s="10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 s="6">
        <f t="shared" si="71"/>
        <v>73.5</v>
      </c>
      <c r="J730" t="s">
        <v>21</v>
      </c>
      <c r="K730" t="s">
        <v>22</v>
      </c>
      <c r="L730">
        <v>1464152400</v>
      </c>
      <c r="M730" s="10">
        <f t="shared" si="67"/>
        <v>42515.208333333328</v>
      </c>
      <c r="N730">
        <v>1465102800</v>
      </c>
      <c r="O730" s="10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 s="6">
        <f t="shared" si="71"/>
        <v>85.221311475409834</v>
      </c>
      <c r="J731" t="s">
        <v>21</v>
      </c>
      <c r="K731" t="s">
        <v>22</v>
      </c>
      <c r="L731">
        <v>1359957600</v>
      </c>
      <c r="M731" s="10">
        <f t="shared" si="67"/>
        <v>41309.25</v>
      </c>
      <c r="N731">
        <v>1360130400</v>
      </c>
      <c r="O731" s="10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 s="6">
        <f t="shared" si="71"/>
        <v>110.96825396825396</v>
      </c>
      <c r="J732" t="s">
        <v>15</v>
      </c>
      <c r="K732" t="s">
        <v>16</v>
      </c>
      <c r="L732">
        <v>1432357200</v>
      </c>
      <c r="M732" s="10">
        <f t="shared" si="67"/>
        <v>42147.208333333328</v>
      </c>
      <c r="N732">
        <v>1432875600</v>
      </c>
      <c r="O732" s="10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 s="6">
        <f t="shared" si="71"/>
        <v>32.968036529680369</v>
      </c>
      <c r="J733" t="s">
        <v>21</v>
      </c>
      <c r="K733" t="s">
        <v>22</v>
      </c>
      <c r="L733">
        <v>1500786000</v>
      </c>
      <c r="M733" s="10">
        <f t="shared" si="67"/>
        <v>42939.208333333328</v>
      </c>
      <c r="N733">
        <v>1500872400</v>
      </c>
      <c r="O733" s="10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 s="6">
        <f t="shared" si="71"/>
        <v>96.005352363960753</v>
      </c>
      <c r="J734" t="s">
        <v>21</v>
      </c>
      <c r="K734" t="s">
        <v>22</v>
      </c>
      <c r="L734">
        <v>1490158800</v>
      </c>
      <c r="M734" s="10">
        <f t="shared" si="67"/>
        <v>42816.208333333328</v>
      </c>
      <c r="N734">
        <v>1492146000</v>
      </c>
      <c r="O734" s="10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 s="6">
        <f t="shared" si="71"/>
        <v>84.96632653061225</v>
      </c>
      <c r="J735" t="s">
        <v>21</v>
      </c>
      <c r="K735" t="s">
        <v>22</v>
      </c>
      <c r="L735">
        <v>1406178000</v>
      </c>
      <c r="M735" s="10">
        <f t="shared" si="67"/>
        <v>41844.208333333336</v>
      </c>
      <c r="N735">
        <v>1407301200</v>
      </c>
      <c r="O735" s="10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 s="6">
        <f t="shared" si="71"/>
        <v>25.007462686567163</v>
      </c>
      <c r="J736" t="s">
        <v>21</v>
      </c>
      <c r="K736" t="s">
        <v>22</v>
      </c>
      <c r="L736">
        <v>1485583200</v>
      </c>
      <c r="M736" s="10">
        <f t="shared" si="67"/>
        <v>42763.25</v>
      </c>
      <c r="N736">
        <v>1486620000</v>
      </c>
      <c r="O736" s="10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 s="6">
        <f t="shared" si="71"/>
        <v>65.998995479658461</v>
      </c>
      <c r="J737" t="s">
        <v>21</v>
      </c>
      <c r="K737" t="s">
        <v>22</v>
      </c>
      <c r="L737">
        <v>1459314000</v>
      </c>
      <c r="M737" s="10">
        <f t="shared" si="67"/>
        <v>42459.208333333328</v>
      </c>
      <c r="N737">
        <v>1459918800</v>
      </c>
      <c r="O737" s="10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 s="6">
        <f t="shared" si="71"/>
        <v>87.34482758620689</v>
      </c>
      <c r="J738" t="s">
        <v>21</v>
      </c>
      <c r="K738" t="s">
        <v>22</v>
      </c>
      <c r="L738">
        <v>1424412000</v>
      </c>
      <c r="M738" s="10">
        <f t="shared" si="67"/>
        <v>42055.25</v>
      </c>
      <c r="N738">
        <v>1424757600</v>
      </c>
      <c r="O738" s="10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 s="6">
        <f t="shared" si="71"/>
        <v>27.933333333333334</v>
      </c>
      <c r="J739" t="s">
        <v>21</v>
      </c>
      <c r="K739" t="s">
        <v>22</v>
      </c>
      <c r="L739">
        <v>1478844000</v>
      </c>
      <c r="M739" s="10">
        <f t="shared" si="67"/>
        <v>42685.25</v>
      </c>
      <c r="N739">
        <v>1479880800</v>
      </c>
      <c r="O739" s="10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 s="6">
        <f t="shared" si="71"/>
        <v>103.8</v>
      </c>
      <c r="J740" t="s">
        <v>21</v>
      </c>
      <c r="K740" t="s">
        <v>22</v>
      </c>
      <c r="L740">
        <v>1416117600</v>
      </c>
      <c r="M740" s="10">
        <f t="shared" si="67"/>
        <v>41959.25</v>
      </c>
      <c r="N740">
        <v>1418018400</v>
      </c>
      <c r="O740" s="10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 s="6">
        <f t="shared" si="71"/>
        <v>31.937172774869111</v>
      </c>
      <c r="J741" t="s">
        <v>21</v>
      </c>
      <c r="K741" t="s">
        <v>22</v>
      </c>
      <c r="L741">
        <v>1340946000</v>
      </c>
      <c r="M741" s="10">
        <f t="shared" si="67"/>
        <v>41089.208333333336</v>
      </c>
      <c r="N741">
        <v>1341032400</v>
      </c>
      <c r="O741" s="10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 s="6">
        <f t="shared" si="71"/>
        <v>99.5</v>
      </c>
      <c r="J742" t="s">
        <v>21</v>
      </c>
      <c r="K742" t="s">
        <v>22</v>
      </c>
      <c r="L742">
        <v>1486101600</v>
      </c>
      <c r="M742" s="10">
        <f t="shared" si="67"/>
        <v>42769.25</v>
      </c>
      <c r="N742">
        <v>1486360800</v>
      </c>
      <c r="O742" s="10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 s="6">
        <f t="shared" si="71"/>
        <v>108.84615384615384</v>
      </c>
      <c r="J743" t="s">
        <v>21</v>
      </c>
      <c r="K743" t="s">
        <v>22</v>
      </c>
      <c r="L743">
        <v>1274590800</v>
      </c>
      <c r="M743" s="10">
        <f t="shared" si="67"/>
        <v>40321.208333333336</v>
      </c>
      <c r="N743">
        <v>1274677200</v>
      </c>
      <c r="O743" s="10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 s="6">
        <f t="shared" si="71"/>
        <v>110.76229508196721</v>
      </c>
      <c r="J744" t="s">
        <v>21</v>
      </c>
      <c r="K744" t="s">
        <v>22</v>
      </c>
      <c r="L744">
        <v>1263880800</v>
      </c>
      <c r="M744" s="10">
        <f t="shared" si="67"/>
        <v>40197.25</v>
      </c>
      <c r="N744">
        <v>1267509600</v>
      </c>
      <c r="O744" s="10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 s="6">
        <f t="shared" si="71"/>
        <v>29.647058823529413</v>
      </c>
      <c r="J745" t="s">
        <v>21</v>
      </c>
      <c r="K745" t="s">
        <v>22</v>
      </c>
      <c r="L745">
        <v>1445403600</v>
      </c>
      <c r="M745" s="10">
        <f t="shared" si="67"/>
        <v>42298.208333333328</v>
      </c>
      <c r="N745">
        <v>1445922000</v>
      </c>
      <c r="O745" s="10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 s="6">
        <f t="shared" si="71"/>
        <v>101.71428571428571</v>
      </c>
      <c r="J746" t="s">
        <v>21</v>
      </c>
      <c r="K746" t="s">
        <v>22</v>
      </c>
      <c r="L746">
        <v>1533877200</v>
      </c>
      <c r="M746" s="10">
        <f t="shared" si="67"/>
        <v>43322.208333333328</v>
      </c>
      <c r="N746">
        <v>1534050000</v>
      </c>
      <c r="O746" s="10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 s="6">
        <f t="shared" si="71"/>
        <v>61.5</v>
      </c>
      <c r="J747" t="s">
        <v>21</v>
      </c>
      <c r="K747" t="s">
        <v>22</v>
      </c>
      <c r="L747">
        <v>1275195600</v>
      </c>
      <c r="M747" s="10">
        <f t="shared" si="67"/>
        <v>40328.208333333336</v>
      </c>
      <c r="N747">
        <v>1277528400</v>
      </c>
      <c r="O747" s="10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 s="6">
        <f t="shared" si="71"/>
        <v>35</v>
      </c>
      <c r="J748" t="s">
        <v>21</v>
      </c>
      <c r="K748" t="s">
        <v>22</v>
      </c>
      <c r="L748">
        <v>1318136400</v>
      </c>
      <c r="M748" s="10">
        <f t="shared" si="67"/>
        <v>40825.208333333336</v>
      </c>
      <c r="N748">
        <v>1318568400</v>
      </c>
      <c r="O748" s="10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 s="6">
        <f t="shared" si="71"/>
        <v>40.049999999999997</v>
      </c>
      <c r="J749" t="s">
        <v>21</v>
      </c>
      <c r="K749" t="s">
        <v>22</v>
      </c>
      <c r="L749">
        <v>1283403600</v>
      </c>
      <c r="M749" s="10">
        <f t="shared" si="67"/>
        <v>40423.208333333336</v>
      </c>
      <c r="N749">
        <v>1284354000</v>
      </c>
      <c r="O749" s="10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 s="6">
        <f t="shared" si="71"/>
        <v>110.97231270358306</v>
      </c>
      <c r="J750" t="s">
        <v>21</v>
      </c>
      <c r="K750" t="s">
        <v>22</v>
      </c>
      <c r="L750">
        <v>1267423200</v>
      </c>
      <c r="M750" s="10">
        <f t="shared" si="67"/>
        <v>40238.25</v>
      </c>
      <c r="N750">
        <v>1269579600</v>
      </c>
      <c r="O750" s="10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 s="6">
        <f t="shared" si="71"/>
        <v>36.959016393442624</v>
      </c>
      <c r="J751" t="s">
        <v>107</v>
      </c>
      <c r="K751" t="s">
        <v>108</v>
      </c>
      <c r="L751">
        <v>1412744400</v>
      </c>
      <c r="M751" s="10">
        <f t="shared" si="67"/>
        <v>41920.208333333336</v>
      </c>
      <c r="N751">
        <v>1413781200</v>
      </c>
      <c r="O751" s="10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 s="6">
        <f t="shared" si="71"/>
        <v>1</v>
      </c>
      <c r="J752" t="s">
        <v>40</v>
      </c>
      <c r="K752" t="s">
        <v>41</v>
      </c>
      <c r="L752">
        <v>1277960400</v>
      </c>
      <c r="M752" s="10">
        <f t="shared" si="67"/>
        <v>40360.208333333336</v>
      </c>
      <c r="N752">
        <v>1280120400</v>
      </c>
      <c r="O752" s="10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 s="6">
        <f t="shared" si="71"/>
        <v>30.974074074074075</v>
      </c>
      <c r="J753" t="s">
        <v>21</v>
      </c>
      <c r="K753" t="s">
        <v>22</v>
      </c>
      <c r="L753">
        <v>1458190800</v>
      </c>
      <c r="M753" s="10">
        <f t="shared" si="67"/>
        <v>42446.208333333328</v>
      </c>
      <c r="N753">
        <v>1459486800</v>
      </c>
      <c r="O753" s="10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 s="6">
        <f t="shared" si="71"/>
        <v>47.035087719298247</v>
      </c>
      <c r="J754" t="s">
        <v>21</v>
      </c>
      <c r="K754" t="s">
        <v>22</v>
      </c>
      <c r="L754">
        <v>1280984400</v>
      </c>
      <c r="M754" s="10">
        <f t="shared" si="67"/>
        <v>40395.208333333336</v>
      </c>
      <c r="N754">
        <v>1282539600</v>
      </c>
      <c r="O754" s="10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 s="6">
        <f t="shared" si="71"/>
        <v>88.065693430656935</v>
      </c>
      <c r="J755" t="s">
        <v>21</v>
      </c>
      <c r="K755" t="s">
        <v>22</v>
      </c>
      <c r="L755">
        <v>1274590800</v>
      </c>
      <c r="M755" s="10">
        <f t="shared" si="67"/>
        <v>40321.208333333336</v>
      </c>
      <c r="N755">
        <v>1275886800</v>
      </c>
      <c r="O755" s="10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 s="6">
        <f t="shared" si="71"/>
        <v>37.005616224648989</v>
      </c>
      <c r="J756" t="s">
        <v>21</v>
      </c>
      <c r="K756" t="s">
        <v>22</v>
      </c>
      <c r="L756">
        <v>1351400400</v>
      </c>
      <c r="M756" s="10">
        <f t="shared" si="67"/>
        <v>41210.208333333336</v>
      </c>
      <c r="N756">
        <v>1355983200</v>
      </c>
      <c r="O756" s="10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 s="6">
        <f t="shared" si="71"/>
        <v>26.027777777777779</v>
      </c>
      <c r="J757" t="s">
        <v>36</v>
      </c>
      <c r="K757" t="s">
        <v>37</v>
      </c>
      <c r="L757">
        <v>1514354400</v>
      </c>
      <c r="M757" s="10">
        <f t="shared" si="67"/>
        <v>43096.25</v>
      </c>
      <c r="N757">
        <v>1515391200</v>
      </c>
      <c r="O757" s="10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 s="6">
        <f t="shared" si="71"/>
        <v>67.817567567567565</v>
      </c>
      <c r="J758" t="s">
        <v>21</v>
      </c>
      <c r="K758" t="s">
        <v>22</v>
      </c>
      <c r="L758">
        <v>1421733600</v>
      </c>
      <c r="M758" s="10">
        <f t="shared" si="67"/>
        <v>42024.25</v>
      </c>
      <c r="N758">
        <v>1422252000</v>
      </c>
      <c r="O758" s="10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 s="6">
        <f t="shared" si="71"/>
        <v>49.964912280701753</v>
      </c>
      <c r="J759" t="s">
        <v>21</v>
      </c>
      <c r="K759" t="s">
        <v>22</v>
      </c>
      <c r="L759">
        <v>1305176400</v>
      </c>
      <c r="M759" s="10">
        <f t="shared" si="67"/>
        <v>40675.208333333336</v>
      </c>
      <c r="N759">
        <v>1305522000</v>
      </c>
      <c r="O759" s="10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 s="6">
        <f t="shared" si="71"/>
        <v>110.01646903820817</v>
      </c>
      <c r="J760" t="s">
        <v>15</v>
      </c>
      <c r="K760" t="s">
        <v>16</v>
      </c>
      <c r="L760">
        <v>1414126800</v>
      </c>
      <c r="M760" s="10">
        <f t="shared" si="67"/>
        <v>41936.208333333336</v>
      </c>
      <c r="N760">
        <v>1414904400</v>
      </c>
      <c r="O760" s="10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 s="6">
        <f t="shared" si="71"/>
        <v>89.964678178963894</v>
      </c>
      <c r="J761" t="s">
        <v>21</v>
      </c>
      <c r="K761" t="s">
        <v>22</v>
      </c>
      <c r="L761">
        <v>1517810400</v>
      </c>
      <c r="M761" s="10">
        <f t="shared" si="67"/>
        <v>43136.25</v>
      </c>
      <c r="N761">
        <v>1520402400</v>
      </c>
      <c r="O761" s="10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 s="6">
        <f t="shared" si="71"/>
        <v>79.009523809523813</v>
      </c>
      <c r="J762" t="s">
        <v>107</v>
      </c>
      <c r="K762" t="s">
        <v>108</v>
      </c>
      <c r="L762">
        <v>1564635600</v>
      </c>
      <c r="M762" s="10">
        <f t="shared" si="67"/>
        <v>43678.208333333328</v>
      </c>
      <c r="N762">
        <v>1567141200</v>
      </c>
      <c r="O762" s="10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 s="6">
        <f t="shared" si="71"/>
        <v>86.867469879518069</v>
      </c>
      <c r="J763" t="s">
        <v>21</v>
      </c>
      <c r="K763" t="s">
        <v>22</v>
      </c>
      <c r="L763">
        <v>1500699600</v>
      </c>
      <c r="M763" s="10">
        <f t="shared" si="67"/>
        <v>42938.208333333328</v>
      </c>
      <c r="N763">
        <v>1501131600</v>
      </c>
      <c r="O763" s="10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 s="6">
        <f t="shared" si="71"/>
        <v>62.04</v>
      </c>
      <c r="J764" t="s">
        <v>26</v>
      </c>
      <c r="K764" t="s">
        <v>27</v>
      </c>
      <c r="L764">
        <v>1354082400</v>
      </c>
      <c r="M764" s="10">
        <f t="shared" si="67"/>
        <v>41241.25</v>
      </c>
      <c r="N764">
        <v>1355032800</v>
      </c>
      <c r="O764" s="10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 s="6">
        <f t="shared" si="71"/>
        <v>26.970212765957445</v>
      </c>
      <c r="J765" t="s">
        <v>21</v>
      </c>
      <c r="K765" t="s">
        <v>22</v>
      </c>
      <c r="L765">
        <v>1336453200</v>
      </c>
      <c r="M765" s="10">
        <f t="shared" si="67"/>
        <v>41037.208333333336</v>
      </c>
      <c r="N765">
        <v>1339477200</v>
      </c>
      <c r="O765" s="10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 s="6">
        <f t="shared" si="71"/>
        <v>54.121621621621621</v>
      </c>
      <c r="J766" t="s">
        <v>21</v>
      </c>
      <c r="K766" t="s">
        <v>22</v>
      </c>
      <c r="L766">
        <v>1305262800</v>
      </c>
      <c r="M766" s="10">
        <f t="shared" si="67"/>
        <v>40676.208333333336</v>
      </c>
      <c r="N766">
        <v>1305954000</v>
      </c>
      <c r="O766" s="10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 s="6">
        <f t="shared" si="71"/>
        <v>41.035353535353536</v>
      </c>
      <c r="J767" t="s">
        <v>21</v>
      </c>
      <c r="K767" t="s">
        <v>22</v>
      </c>
      <c r="L767">
        <v>1492232400</v>
      </c>
      <c r="M767" s="10">
        <f t="shared" si="67"/>
        <v>42840.208333333328</v>
      </c>
      <c r="N767">
        <v>1494392400</v>
      </c>
      <c r="O767" s="10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 s="6">
        <f t="shared" si="71"/>
        <v>55.052419354838712</v>
      </c>
      <c r="J768" t="s">
        <v>26</v>
      </c>
      <c r="K768" t="s">
        <v>27</v>
      </c>
      <c r="L768">
        <v>1537333200</v>
      </c>
      <c r="M768" s="10">
        <f t="shared" si="67"/>
        <v>43362.208333333328</v>
      </c>
      <c r="N768">
        <v>1537419600</v>
      </c>
      <c r="O768" s="10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 s="6">
        <f t="shared" si="71"/>
        <v>107.93762183235867</v>
      </c>
      <c r="J769" t="s">
        <v>21</v>
      </c>
      <c r="K769" t="s">
        <v>22</v>
      </c>
      <c r="L769">
        <v>1444107600</v>
      </c>
      <c r="M769" s="10">
        <f t="shared" si="67"/>
        <v>42283.208333333328</v>
      </c>
      <c r="N769">
        <v>1447999200</v>
      </c>
      <c r="O769" s="10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 s="6">
        <f t="shared" si="71"/>
        <v>73.92</v>
      </c>
      <c r="J770" t="s">
        <v>21</v>
      </c>
      <c r="K770" t="s">
        <v>22</v>
      </c>
      <c r="L770">
        <v>1386741600</v>
      </c>
      <c r="M770" s="10">
        <f t="shared" si="67"/>
        <v>41619.25</v>
      </c>
      <c r="N770">
        <v>1388037600</v>
      </c>
      <c r="O770" s="10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 * 100, 0)</f>
        <v>87</v>
      </c>
      <c r="G771" t="s">
        <v>14</v>
      </c>
      <c r="H771">
        <v>3410</v>
      </c>
      <c r="I771" s="6">
        <f t="shared" si="71"/>
        <v>31.995894428152493</v>
      </c>
      <c r="J771" t="s">
        <v>21</v>
      </c>
      <c r="K771" t="s">
        <v>22</v>
      </c>
      <c r="L771">
        <v>1376542800</v>
      </c>
      <c r="M771" s="10">
        <f t="shared" ref="M771:M834" si="73" xml:space="preserve"> (((L771/60)/60)/24)+DATE(1970,1,1)</f>
        <v>41501.208333333336</v>
      </c>
      <c r="N771">
        <v>1378789200</v>
      </c>
      <c r="O771" s="10">
        <f t="shared" ref="O771:O834" si="74" xml:space="preserve"> N771/86400+DATE(1970,1,1)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 R771)- 1)</f>
        <v>games</v>
      </c>
      <c r="T771" t="str">
        <f t="shared" ref="T771:T834" si="76">MID(R771, FIND("/", R771) + 1, LEN(R771))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 s="6">
        <f t="shared" ref="I772:I835" si="77" xml:space="preserve"> E772/H772</f>
        <v>53.898148148148145</v>
      </c>
      <c r="J772" t="s">
        <v>107</v>
      </c>
      <c r="K772" t="s">
        <v>108</v>
      </c>
      <c r="L772">
        <v>1397451600</v>
      </c>
      <c r="M772" s="10">
        <f t="shared" si="73"/>
        <v>41743.208333333336</v>
      </c>
      <c r="N772">
        <v>1398056400</v>
      </c>
      <c r="O772" s="10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 s="6">
        <f t="shared" si="77"/>
        <v>106.5</v>
      </c>
      <c r="J773" t="s">
        <v>21</v>
      </c>
      <c r="K773" t="s">
        <v>22</v>
      </c>
      <c r="L773">
        <v>1548482400</v>
      </c>
      <c r="M773" s="10">
        <f t="shared" si="73"/>
        <v>43491.25</v>
      </c>
      <c r="N773">
        <v>1550815200</v>
      </c>
      <c r="O773" s="10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 s="6">
        <f t="shared" si="77"/>
        <v>32.999805409612762</v>
      </c>
      <c r="J774" t="s">
        <v>21</v>
      </c>
      <c r="K774" t="s">
        <v>22</v>
      </c>
      <c r="L774">
        <v>1549692000</v>
      </c>
      <c r="M774" s="10">
        <f t="shared" si="73"/>
        <v>43505.25</v>
      </c>
      <c r="N774">
        <v>1550037600</v>
      </c>
      <c r="O774" s="10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 s="6">
        <f t="shared" si="77"/>
        <v>43.00254993625159</v>
      </c>
      <c r="J775" t="s">
        <v>21</v>
      </c>
      <c r="K775" t="s">
        <v>22</v>
      </c>
      <c r="L775">
        <v>1492059600</v>
      </c>
      <c r="M775" s="10">
        <f t="shared" si="73"/>
        <v>42838.208333333328</v>
      </c>
      <c r="N775">
        <v>1492923600</v>
      </c>
      <c r="O775" s="10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 s="6">
        <f t="shared" si="77"/>
        <v>86.858974358974365</v>
      </c>
      <c r="J776" t="s">
        <v>107</v>
      </c>
      <c r="K776" t="s">
        <v>108</v>
      </c>
      <c r="L776">
        <v>1463979600</v>
      </c>
      <c r="M776" s="10">
        <f t="shared" si="73"/>
        <v>42513.208333333328</v>
      </c>
      <c r="N776">
        <v>1467522000</v>
      </c>
      <c r="O776" s="10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 s="6">
        <f t="shared" si="77"/>
        <v>96.8</v>
      </c>
      <c r="J777" t="s">
        <v>21</v>
      </c>
      <c r="K777" t="s">
        <v>22</v>
      </c>
      <c r="L777">
        <v>1415253600</v>
      </c>
      <c r="M777" s="10">
        <f t="shared" si="73"/>
        <v>41949.25</v>
      </c>
      <c r="N777">
        <v>1416117600</v>
      </c>
      <c r="O777" s="10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 s="6">
        <f t="shared" si="77"/>
        <v>32.995456610631528</v>
      </c>
      <c r="J778" t="s">
        <v>21</v>
      </c>
      <c r="K778" t="s">
        <v>22</v>
      </c>
      <c r="L778">
        <v>1562216400</v>
      </c>
      <c r="M778" s="10">
        <f t="shared" si="73"/>
        <v>43650.208333333328</v>
      </c>
      <c r="N778">
        <v>1563771600</v>
      </c>
      <c r="O778" s="10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 s="6">
        <f t="shared" si="77"/>
        <v>68.028106508875737</v>
      </c>
      <c r="J779" t="s">
        <v>21</v>
      </c>
      <c r="K779" t="s">
        <v>22</v>
      </c>
      <c r="L779">
        <v>1316754000</v>
      </c>
      <c r="M779" s="10">
        <f t="shared" si="73"/>
        <v>40809.208333333336</v>
      </c>
      <c r="N779">
        <v>1319259600</v>
      </c>
      <c r="O779" s="10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 s="6">
        <f t="shared" si="77"/>
        <v>58.867816091954026</v>
      </c>
      <c r="J780" t="s">
        <v>98</v>
      </c>
      <c r="K780" t="s">
        <v>99</v>
      </c>
      <c r="L780">
        <v>1313211600</v>
      </c>
      <c r="M780" s="10">
        <f t="shared" si="73"/>
        <v>40768.208333333336</v>
      </c>
      <c r="N780">
        <v>1313643600</v>
      </c>
      <c r="O780" s="10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 s="6">
        <f t="shared" si="77"/>
        <v>105.04572803850782</v>
      </c>
      <c r="J781" t="s">
        <v>21</v>
      </c>
      <c r="K781" t="s">
        <v>22</v>
      </c>
      <c r="L781">
        <v>1439528400</v>
      </c>
      <c r="M781" s="10">
        <f t="shared" si="73"/>
        <v>42230.208333333328</v>
      </c>
      <c r="N781">
        <v>1440306000</v>
      </c>
      <c r="O781" s="10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 s="6">
        <f t="shared" si="77"/>
        <v>33.054878048780488</v>
      </c>
      <c r="J782" t="s">
        <v>21</v>
      </c>
      <c r="K782" t="s">
        <v>22</v>
      </c>
      <c r="L782">
        <v>1469163600</v>
      </c>
      <c r="M782" s="10">
        <f t="shared" si="73"/>
        <v>42573.208333333328</v>
      </c>
      <c r="N782">
        <v>1470805200</v>
      </c>
      <c r="O782" s="10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 s="6">
        <f t="shared" si="77"/>
        <v>78.821428571428569</v>
      </c>
      <c r="J783" t="s">
        <v>98</v>
      </c>
      <c r="K783" t="s">
        <v>99</v>
      </c>
      <c r="L783">
        <v>1288501200</v>
      </c>
      <c r="M783" s="10">
        <f t="shared" si="73"/>
        <v>40482.208333333336</v>
      </c>
      <c r="N783">
        <v>1292911200</v>
      </c>
      <c r="O783" s="10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 s="6">
        <f t="shared" si="77"/>
        <v>68.204968944099377</v>
      </c>
      <c r="J784" t="s">
        <v>21</v>
      </c>
      <c r="K784" t="s">
        <v>22</v>
      </c>
      <c r="L784">
        <v>1298959200</v>
      </c>
      <c r="M784" s="10">
        <f t="shared" si="73"/>
        <v>40603.25</v>
      </c>
      <c r="N784">
        <v>1301374800</v>
      </c>
      <c r="O784" s="10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 s="6">
        <f t="shared" si="77"/>
        <v>75.731884057971016</v>
      </c>
      <c r="J785" t="s">
        <v>21</v>
      </c>
      <c r="K785" t="s">
        <v>22</v>
      </c>
      <c r="L785">
        <v>1387260000</v>
      </c>
      <c r="M785" s="10">
        <f t="shared" si="73"/>
        <v>41625.25</v>
      </c>
      <c r="N785">
        <v>1387864800</v>
      </c>
      <c r="O785" s="10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 s="6">
        <f t="shared" si="77"/>
        <v>30.996070133010882</v>
      </c>
      <c r="J786" t="s">
        <v>21</v>
      </c>
      <c r="K786" t="s">
        <v>22</v>
      </c>
      <c r="L786">
        <v>1457244000</v>
      </c>
      <c r="M786" s="10">
        <f t="shared" si="73"/>
        <v>42435.25</v>
      </c>
      <c r="N786">
        <v>1458190800</v>
      </c>
      <c r="O786" s="10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 s="6">
        <f t="shared" si="77"/>
        <v>101.88188976377953</v>
      </c>
      <c r="J787" t="s">
        <v>26</v>
      </c>
      <c r="K787" t="s">
        <v>27</v>
      </c>
      <c r="L787">
        <v>1556341200</v>
      </c>
      <c r="M787" s="10">
        <f t="shared" si="73"/>
        <v>43582.208333333328</v>
      </c>
      <c r="N787">
        <v>1559278800</v>
      </c>
      <c r="O787" s="10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 s="6">
        <f t="shared" si="77"/>
        <v>52.879227053140099</v>
      </c>
      <c r="J788" t="s">
        <v>107</v>
      </c>
      <c r="K788" t="s">
        <v>108</v>
      </c>
      <c r="L788">
        <v>1522126800</v>
      </c>
      <c r="M788" s="10">
        <f t="shared" si="73"/>
        <v>43186.208333333328</v>
      </c>
      <c r="N788">
        <v>1522731600</v>
      </c>
      <c r="O788" s="10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 s="6">
        <f t="shared" si="77"/>
        <v>71.005820721769496</v>
      </c>
      <c r="J789" t="s">
        <v>15</v>
      </c>
      <c r="K789" t="s">
        <v>16</v>
      </c>
      <c r="L789">
        <v>1305954000</v>
      </c>
      <c r="M789" s="10">
        <f t="shared" si="73"/>
        <v>40684.208333333336</v>
      </c>
      <c r="N789">
        <v>1306731600</v>
      </c>
      <c r="O789" s="10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 s="6">
        <f t="shared" si="77"/>
        <v>102.38709677419355</v>
      </c>
      <c r="J790" t="s">
        <v>21</v>
      </c>
      <c r="K790" t="s">
        <v>22</v>
      </c>
      <c r="L790">
        <v>1350709200</v>
      </c>
      <c r="M790" s="10">
        <f t="shared" si="73"/>
        <v>41202.208333333336</v>
      </c>
      <c r="N790">
        <v>1352527200</v>
      </c>
      <c r="O790" s="10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 s="6">
        <f t="shared" si="77"/>
        <v>74.466666666666669</v>
      </c>
      <c r="J791" t="s">
        <v>21</v>
      </c>
      <c r="K791" t="s">
        <v>22</v>
      </c>
      <c r="L791">
        <v>1401166800</v>
      </c>
      <c r="M791" s="10">
        <f t="shared" si="73"/>
        <v>41786.208333333336</v>
      </c>
      <c r="N791">
        <v>1404363600</v>
      </c>
      <c r="O791" s="10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 s="6">
        <f t="shared" si="77"/>
        <v>51.009883198562441</v>
      </c>
      <c r="J792" t="s">
        <v>21</v>
      </c>
      <c r="K792" t="s">
        <v>22</v>
      </c>
      <c r="L792">
        <v>1266127200</v>
      </c>
      <c r="M792" s="10">
        <f t="shared" si="73"/>
        <v>40223.25</v>
      </c>
      <c r="N792">
        <v>1266645600</v>
      </c>
      <c r="O792" s="10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 s="6">
        <f t="shared" si="77"/>
        <v>90</v>
      </c>
      <c r="J793" t="s">
        <v>21</v>
      </c>
      <c r="K793" t="s">
        <v>22</v>
      </c>
      <c r="L793">
        <v>1481436000</v>
      </c>
      <c r="M793" s="10">
        <f t="shared" si="73"/>
        <v>42715.25</v>
      </c>
      <c r="N793">
        <v>1482818400</v>
      </c>
      <c r="O793" s="10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 s="6">
        <f t="shared" si="77"/>
        <v>97.142857142857139</v>
      </c>
      <c r="J794" t="s">
        <v>21</v>
      </c>
      <c r="K794" t="s">
        <v>22</v>
      </c>
      <c r="L794">
        <v>1372222800</v>
      </c>
      <c r="M794" s="10">
        <f t="shared" si="73"/>
        <v>41451.208333333336</v>
      </c>
      <c r="N794">
        <v>1374642000</v>
      </c>
      <c r="O794" s="10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 s="6">
        <f t="shared" si="77"/>
        <v>72.071823204419886</v>
      </c>
      <c r="J795" t="s">
        <v>98</v>
      </c>
      <c r="K795" t="s">
        <v>99</v>
      </c>
      <c r="L795">
        <v>1372136400</v>
      </c>
      <c r="M795" s="10">
        <f t="shared" si="73"/>
        <v>41450.208333333336</v>
      </c>
      <c r="N795">
        <v>1372482000</v>
      </c>
      <c r="O795" s="10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 s="6">
        <f t="shared" si="77"/>
        <v>75.236363636363635</v>
      </c>
      <c r="J796" t="s">
        <v>21</v>
      </c>
      <c r="K796" t="s">
        <v>22</v>
      </c>
      <c r="L796">
        <v>1513922400</v>
      </c>
      <c r="M796" s="10">
        <f t="shared" si="73"/>
        <v>43091.25</v>
      </c>
      <c r="N796">
        <v>1514959200</v>
      </c>
      <c r="O796" s="10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 s="6">
        <f t="shared" si="77"/>
        <v>32.967741935483872</v>
      </c>
      <c r="J797" t="s">
        <v>21</v>
      </c>
      <c r="K797" t="s">
        <v>22</v>
      </c>
      <c r="L797">
        <v>1477976400</v>
      </c>
      <c r="M797" s="10">
        <f t="shared" si="73"/>
        <v>42675.208333333328</v>
      </c>
      <c r="N797">
        <v>1478235600</v>
      </c>
      <c r="O797" s="10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 s="6">
        <f t="shared" si="77"/>
        <v>54.807692307692307</v>
      </c>
      <c r="J798" t="s">
        <v>21</v>
      </c>
      <c r="K798" t="s">
        <v>22</v>
      </c>
      <c r="L798">
        <v>1407474000</v>
      </c>
      <c r="M798" s="10">
        <f t="shared" si="73"/>
        <v>41859.208333333336</v>
      </c>
      <c r="N798">
        <v>1408078800</v>
      </c>
      <c r="O798" s="10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 s="6">
        <f t="shared" si="77"/>
        <v>45.037837837837834</v>
      </c>
      <c r="J799" t="s">
        <v>21</v>
      </c>
      <c r="K799" t="s">
        <v>22</v>
      </c>
      <c r="L799">
        <v>1546149600</v>
      </c>
      <c r="M799" s="10">
        <f t="shared" si="73"/>
        <v>43464.25</v>
      </c>
      <c r="N799">
        <v>1548136800</v>
      </c>
      <c r="O799" s="10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 s="6">
        <f t="shared" si="77"/>
        <v>52.958677685950413</v>
      </c>
      <c r="J800" t="s">
        <v>21</v>
      </c>
      <c r="K800" t="s">
        <v>22</v>
      </c>
      <c r="L800">
        <v>1338440400</v>
      </c>
      <c r="M800" s="10">
        <f t="shared" si="73"/>
        <v>41060.208333333336</v>
      </c>
      <c r="N800">
        <v>1340859600</v>
      </c>
      <c r="O800" s="10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 s="6">
        <f t="shared" si="77"/>
        <v>60.017959183673469</v>
      </c>
      <c r="J801" t="s">
        <v>40</v>
      </c>
      <c r="K801" t="s">
        <v>41</v>
      </c>
      <c r="L801">
        <v>1454133600</v>
      </c>
      <c r="M801" s="10">
        <f t="shared" si="73"/>
        <v>42399.25</v>
      </c>
      <c r="N801">
        <v>1454479200</v>
      </c>
      <c r="O801" s="10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 s="6">
        <f t="shared" si="77"/>
        <v>1</v>
      </c>
      <c r="J802" t="s">
        <v>98</v>
      </c>
      <c r="K802" t="s">
        <v>99</v>
      </c>
      <c r="L802">
        <v>1434085200</v>
      </c>
      <c r="M802" s="10">
        <f t="shared" si="73"/>
        <v>42167.208333333328</v>
      </c>
      <c r="N802">
        <v>1434430800</v>
      </c>
      <c r="O802" s="10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 s="6">
        <f t="shared" si="77"/>
        <v>44.028301886792455</v>
      </c>
      <c r="J803" t="s">
        <v>21</v>
      </c>
      <c r="K803" t="s">
        <v>22</v>
      </c>
      <c r="L803">
        <v>1577772000</v>
      </c>
      <c r="M803" s="10">
        <f t="shared" si="73"/>
        <v>43830.25</v>
      </c>
      <c r="N803">
        <v>1579672800</v>
      </c>
      <c r="O803" s="10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 s="6">
        <f t="shared" si="77"/>
        <v>86.028169014084511</v>
      </c>
      <c r="J804" t="s">
        <v>21</v>
      </c>
      <c r="K804" t="s">
        <v>22</v>
      </c>
      <c r="L804">
        <v>1562216400</v>
      </c>
      <c r="M804" s="10">
        <f t="shared" si="73"/>
        <v>43650.208333333328</v>
      </c>
      <c r="N804">
        <v>1562389200</v>
      </c>
      <c r="O804" s="10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 s="6">
        <f t="shared" si="77"/>
        <v>28.012875536480685</v>
      </c>
      <c r="J805" t="s">
        <v>21</v>
      </c>
      <c r="K805" t="s">
        <v>22</v>
      </c>
      <c r="L805">
        <v>1548568800</v>
      </c>
      <c r="M805" s="10">
        <f t="shared" si="73"/>
        <v>43492.25</v>
      </c>
      <c r="N805">
        <v>1551506400</v>
      </c>
      <c r="O805" s="10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 s="6">
        <f t="shared" si="77"/>
        <v>32.050458715596328</v>
      </c>
      <c r="J806" t="s">
        <v>21</v>
      </c>
      <c r="K806" t="s">
        <v>22</v>
      </c>
      <c r="L806">
        <v>1514872800</v>
      </c>
      <c r="M806" s="10">
        <f t="shared" si="73"/>
        <v>43102.25</v>
      </c>
      <c r="N806">
        <v>1516600800</v>
      </c>
      <c r="O806" s="10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 s="6">
        <f t="shared" si="77"/>
        <v>73.611940298507463</v>
      </c>
      <c r="J807" t="s">
        <v>26</v>
      </c>
      <c r="K807" t="s">
        <v>27</v>
      </c>
      <c r="L807">
        <v>1416031200</v>
      </c>
      <c r="M807" s="10">
        <f t="shared" si="73"/>
        <v>41958.25</v>
      </c>
      <c r="N807">
        <v>1420437600</v>
      </c>
      <c r="O807" s="10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 s="6">
        <f t="shared" si="77"/>
        <v>108.71052631578948</v>
      </c>
      <c r="J808" t="s">
        <v>21</v>
      </c>
      <c r="K808" t="s">
        <v>22</v>
      </c>
      <c r="L808">
        <v>1330927200</v>
      </c>
      <c r="M808" s="10">
        <f t="shared" si="73"/>
        <v>40973.25</v>
      </c>
      <c r="N808">
        <v>1332997200</v>
      </c>
      <c r="O808" s="10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 s="6">
        <f t="shared" si="77"/>
        <v>42.97674418604651</v>
      </c>
      <c r="J809" t="s">
        <v>21</v>
      </c>
      <c r="K809" t="s">
        <v>22</v>
      </c>
      <c r="L809">
        <v>1571115600</v>
      </c>
      <c r="M809" s="10">
        <f t="shared" si="73"/>
        <v>43753.208333333328</v>
      </c>
      <c r="N809">
        <v>1574920800</v>
      </c>
      <c r="O809" s="10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 s="6">
        <f t="shared" si="77"/>
        <v>83.315789473684205</v>
      </c>
      <c r="J810" t="s">
        <v>21</v>
      </c>
      <c r="K810" t="s">
        <v>22</v>
      </c>
      <c r="L810">
        <v>1463461200</v>
      </c>
      <c r="M810" s="10">
        <f t="shared" si="73"/>
        <v>42507.208333333328</v>
      </c>
      <c r="N810">
        <v>1464930000</v>
      </c>
      <c r="O810" s="10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 s="6">
        <f t="shared" si="77"/>
        <v>42</v>
      </c>
      <c r="J811" t="s">
        <v>98</v>
      </c>
      <c r="K811" t="s">
        <v>99</v>
      </c>
      <c r="L811">
        <v>1344920400</v>
      </c>
      <c r="M811" s="10">
        <f t="shared" si="73"/>
        <v>41135.208333333336</v>
      </c>
      <c r="N811">
        <v>1345006800</v>
      </c>
      <c r="O811" s="10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 s="6">
        <f t="shared" si="77"/>
        <v>55.927601809954751</v>
      </c>
      <c r="J812" t="s">
        <v>21</v>
      </c>
      <c r="K812" t="s">
        <v>22</v>
      </c>
      <c r="L812">
        <v>1511848800</v>
      </c>
      <c r="M812" s="10">
        <f t="shared" si="73"/>
        <v>43067.25</v>
      </c>
      <c r="N812">
        <v>1512712800</v>
      </c>
      <c r="O812" s="10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 s="6">
        <f t="shared" si="77"/>
        <v>105.03681885125184</v>
      </c>
      <c r="J813" t="s">
        <v>21</v>
      </c>
      <c r="K813" t="s">
        <v>22</v>
      </c>
      <c r="L813">
        <v>1452319200</v>
      </c>
      <c r="M813" s="10">
        <f t="shared" si="73"/>
        <v>42378.25</v>
      </c>
      <c r="N813">
        <v>1452492000</v>
      </c>
      <c r="O813" s="10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 s="6">
        <f t="shared" si="77"/>
        <v>48</v>
      </c>
      <c r="J814" t="s">
        <v>15</v>
      </c>
      <c r="K814" t="s">
        <v>16</v>
      </c>
      <c r="L814">
        <v>1523854800</v>
      </c>
      <c r="M814" s="10">
        <f t="shared" si="73"/>
        <v>43206.208333333328</v>
      </c>
      <c r="N814">
        <v>1524286800</v>
      </c>
      <c r="O814" s="10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 s="6">
        <f t="shared" si="77"/>
        <v>112.66176470588235</v>
      </c>
      <c r="J815" t="s">
        <v>21</v>
      </c>
      <c r="K815" t="s">
        <v>22</v>
      </c>
      <c r="L815">
        <v>1346043600</v>
      </c>
      <c r="M815" s="10">
        <f t="shared" si="73"/>
        <v>41148.208333333336</v>
      </c>
      <c r="N815">
        <v>1346907600</v>
      </c>
      <c r="O815" s="10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 s="6">
        <f t="shared" si="77"/>
        <v>81.944444444444443</v>
      </c>
      <c r="J816" t="s">
        <v>36</v>
      </c>
      <c r="K816" t="s">
        <v>37</v>
      </c>
      <c r="L816">
        <v>1464325200</v>
      </c>
      <c r="M816" s="10">
        <f t="shared" si="73"/>
        <v>42517.208333333328</v>
      </c>
      <c r="N816">
        <v>1464498000</v>
      </c>
      <c r="O816" s="10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 s="6">
        <f t="shared" si="77"/>
        <v>64.049180327868854</v>
      </c>
      <c r="J817" t="s">
        <v>15</v>
      </c>
      <c r="K817" t="s">
        <v>16</v>
      </c>
      <c r="L817">
        <v>1511935200</v>
      </c>
      <c r="M817" s="10">
        <f t="shared" si="73"/>
        <v>43068.25</v>
      </c>
      <c r="N817">
        <v>1514181600</v>
      </c>
      <c r="O817" s="10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 s="6">
        <f t="shared" si="77"/>
        <v>106.39097744360902</v>
      </c>
      <c r="J818" t="s">
        <v>21</v>
      </c>
      <c r="K818" t="s">
        <v>22</v>
      </c>
      <c r="L818">
        <v>1392012000</v>
      </c>
      <c r="M818" s="10">
        <f t="shared" si="73"/>
        <v>41680.25</v>
      </c>
      <c r="N818">
        <v>1392184800</v>
      </c>
      <c r="O818" s="10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 s="6">
        <f t="shared" si="77"/>
        <v>76.011249497790274</v>
      </c>
      <c r="J819" t="s">
        <v>107</v>
      </c>
      <c r="K819" t="s">
        <v>108</v>
      </c>
      <c r="L819">
        <v>1556946000</v>
      </c>
      <c r="M819" s="10">
        <f t="shared" si="73"/>
        <v>43589.208333333328</v>
      </c>
      <c r="N819">
        <v>1559365200</v>
      </c>
      <c r="O819" s="10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 s="6">
        <f t="shared" si="77"/>
        <v>111.07246376811594</v>
      </c>
      <c r="J820" t="s">
        <v>21</v>
      </c>
      <c r="K820" t="s">
        <v>22</v>
      </c>
      <c r="L820">
        <v>1548050400</v>
      </c>
      <c r="M820" s="10">
        <f t="shared" si="73"/>
        <v>43486.25</v>
      </c>
      <c r="N820">
        <v>1549173600</v>
      </c>
      <c r="O820" s="10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 s="6">
        <f t="shared" si="77"/>
        <v>95.936170212765958</v>
      </c>
      <c r="J821" t="s">
        <v>21</v>
      </c>
      <c r="K821" t="s">
        <v>22</v>
      </c>
      <c r="L821">
        <v>1353736800</v>
      </c>
      <c r="M821" s="10">
        <f t="shared" si="73"/>
        <v>41237.25</v>
      </c>
      <c r="N821">
        <v>1355032800</v>
      </c>
      <c r="O821" s="10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 s="6">
        <f t="shared" si="77"/>
        <v>43.043010752688176</v>
      </c>
      <c r="J822" t="s">
        <v>40</v>
      </c>
      <c r="K822" t="s">
        <v>41</v>
      </c>
      <c r="L822">
        <v>1532840400</v>
      </c>
      <c r="M822" s="10">
        <f t="shared" si="73"/>
        <v>43310.208333333328</v>
      </c>
      <c r="N822">
        <v>1533963600</v>
      </c>
      <c r="O822" s="10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 s="6">
        <f t="shared" si="77"/>
        <v>67.966666666666669</v>
      </c>
      <c r="J823" t="s">
        <v>21</v>
      </c>
      <c r="K823" t="s">
        <v>22</v>
      </c>
      <c r="L823">
        <v>1488261600</v>
      </c>
      <c r="M823" s="10">
        <f t="shared" si="73"/>
        <v>42794.25</v>
      </c>
      <c r="N823">
        <v>1489381200</v>
      </c>
      <c r="O823" s="10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 s="6">
        <f t="shared" si="77"/>
        <v>89.991428571428571</v>
      </c>
      <c r="J824" t="s">
        <v>21</v>
      </c>
      <c r="K824" t="s">
        <v>22</v>
      </c>
      <c r="L824">
        <v>1393567200</v>
      </c>
      <c r="M824" s="10">
        <f t="shared" si="73"/>
        <v>41698.25</v>
      </c>
      <c r="N824">
        <v>1395032400</v>
      </c>
      <c r="O824" s="10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 s="6">
        <f t="shared" si="77"/>
        <v>58.095238095238095</v>
      </c>
      <c r="J825" t="s">
        <v>21</v>
      </c>
      <c r="K825" t="s">
        <v>22</v>
      </c>
      <c r="L825">
        <v>1410325200</v>
      </c>
      <c r="M825" s="10">
        <f t="shared" si="73"/>
        <v>41892.208333333336</v>
      </c>
      <c r="N825">
        <v>1412485200</v>
      </c>
      <c r="O825" s="10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 s="6">
        <f t="shared" si="77"/>
        <v>83.996875000000003</v>
      </c>
      <c r="J826" t="s">
        <v>21</v>
      </c>
      <c r="K826" t="s">
        <v>22</v>
      </c>
      <c r="L826">
        <v>1276923600</v>
      </c>
      <c r="M826" s="10">
        <f t="shared" si="73"/>
        <v>40348.208333333336</v>
      </c>
      <c r="N826">
        <v>1279688400</v>
      </c>
      <c r="O826" s="10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 s="6">
        <f t="shared" si="77"/>
        <v>88.853503184713375</v>
      </c>
      <c r="J827" t="s">
        <v>40</v>
      </c>
      <c r="K827" t="s">
        <v>41</v>
      </c>
      <c r="L827">
        <v>1500958800</v>
      </c>
      <c r="M827" s="10">
        <f t="shared" si="73"/>
        <v>42941.208333333328</v>
      </c>
      <c r="N827">
        <v>1501995600</v>
      </c>
      <c r="O827" s="10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 s="6">
        <f t="shared" si="77"/>
        <v>65.963917525773198</v>
      </c>
      <c r="J828" t="s">
        <v>21</v>
      </c>
      <c r="K828" t="s">
        <v>22</v>
      </c>
      <c r="L828">
        <v>1292220000</v>
      </c>
      <c r="M828" s="10">
        <f t="shared" si="73"/>
        <v>40525.25</v>
      </c>
      <c r="N828">
        <v>1294639200</v>
      </c>
      <c r="O828" s="10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 s="6">
        <f t="shared" si="77"/>
        <v>74.804878048780495</v>
      </c>
      <c r="J829" t="s">
        <v>26</v>
      </c>
      <c r="K829" t="s">
        <v>27</v>
      </c>
      <c r="L829">
        <v>1304398800</v>
      </c>
      <c r="M829" s="10">
        <f t="shared" si="73"/>
        <v>40666.208333333336</v>
      </c>
      <c r="N829">
        <v>1305435600</v>
      </c>
      <c r="O829" s="10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 s="6">
        <f t="shared" si="77"/>
        <v>69.98571428571428</v>
      </c>
      <c r="J830" t="s">
        <v>21</v>
      </c>
      <c r="K830" t="s">
        <v>22</v>
      </c>
      <c r="L830">
        <v>1535432400</v>
      </c>
      <c r="M830" s="10">
        <f t="shared" si="73"/>
        <v>43340.208333333328</v>
      </c>
      <c r="N830">
        <v>1537592400</v>
      </c>
      <c r="O830" s="10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 s="6">
        <f t="shared" si="77"/>
        <v>32.006493506493506</v>
      </c>
      <c r="J831" t="s">
        <v>21</v>
      </c>
      <c r="K831" t="s">
        <v>22</v>
      </c>
      <c r="L831">
        <v>1433826000</v>
      </c>
      <c r="M831" s="10">
        <f t="shared" si="73"/>
        <v>42164.208333333328</v>
      </c>
      <c r="N831">
        <v>1435122000</v>
      </c>
      <c r="O831" s="10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 s="6">
        <f t="shared" si="77"/>
        <v>64.727272727272734</v>
      </c>
      <c r="J832" t="s">
        <v>21</v>
      </c>
      <c r="K832" t="s">
        <v>22</v>
      </c>
      <c r="L832">
        <v>1514959200</v>
      </c>
      <c r="M832" s="10">
        <f t="shared" si="73"/>
        <v>43103.25</v>
      </c>
      <c r="N832">
        <v>1520056800</v>
      </c>
      <c r="O832" s="10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 s="6">
        <f t="shared" si="77"/>
        <v>24.998110087408456</v>
      </c>
      <c r="J833" t="s">
        <v>21</v>
      </c>
      <c r="K833" t="s">
        <v>22</v>
      </c>
      <c r="L833">
        <v>1332738000</v>
      </c>
      <c r="M833" s="10">
        <f t="shared" si="73"/>
        <v>40994.208333333336</v>
      </c>
      <c r="N833">
        <v>1335675600</v>
      </c>
      <c r="O833" s="10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 s="6">
        <f t="shared" si="77"/>
        <v>104.97764070932922</v>
      </c>
      <c r="J834" t="s">
        <v>36</v>
      </c>
      <c r="K834" t="s">
        <v>37</v>
      </c>
      <c r="L834">
        <v>1445490000</v>
      </c>
      <c r="M834" s="10">
        <f t="shared" si="73"/>
        <v>42299.208333333328</v>
      </c>
      <c r="N834">
        <v>1448431200</v>
      </c>
      <c r="O834" s="10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 * 100, 0)</f>
        <v>158</v>
      </c>
      <c r="G835" t="s">
        <v>20</v>
      </c>
      <c r="H835">
        <v>165</v>
      </c>
      <c r="I835" s="6">
        <f t="shared" si="77"/>
        <v>64.987878787878785</v>
      </c>
      <c r="J835" t="s">
        <v>36</v>
      </c>
      <c r="K835" t="s">
        <v>37</v>
      </c>
      <c r="L835">
        <v>1297663200</v>
      </c>
      <c r="M835" s="10">
        <f t="shared" ref="M835:M898" si="79" xml:space="preserve"> (((L835/60)/60)/24)+DATE(1970,1,1)</f>
        <v>40588.25</v>
      </c>
      <c r="N835">
        <v>1298613600</v>
      </c>
      <c r="O835" s="10">
        <f t="shared" ref="O835:O898" si="80" xml:space="preserve"> N835/86400+DATE(1970,1,1)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FIND("/", R835)- 1)</f>
        <v>publishing</v>
      </c>
      <c r="T835" t="str">
        <f t="shared" ref="T835:T898" si="82">MID(R835, FIND("/", R835) + 1, LEN(R835))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 s="6">
        <f t="shared" ref="I836:I899" si="83" xml:space="preserve"> E836/H836</f>
        <v>94.352941176470594</v>
      </c>
      <c r="J836" t="s">
        <v>21</v>
      </c>
      <c r="K836" t="s">
        <v>22</v>
      </c>
      <c r="L836">
        <v>1371963600</v>
      </c>
      <c r="M836" s="10">
        <f t="shared" si="79"/>
        <v>41448.208333333336</v>
      </c>
      <c r="N836">
        <v>1372482000</v>
      </c>
      <c r="O836" s="10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 s="6">
        <f t="shared" si="83"/>
        <v>44.001706484641637</v>
      </c>
      <c r="J837" t="s">
        <v>21</v>
      </c>
      <c r="K837" t="s">
        <v>22</v>
      </c>
      <c r="L837">
        <v>1425103200</v>
      </c>
      <c r="M837" s="10">
        <f t="shared" si="79"/>
        <v>42063.25</v>
      </c>
      <c r="N837">
        <v>1425621600</v>
      </c>
      <c r="O837" s="10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 s="10">
        <f t="shared" si="79"/>
        <v>40214.25</v>
      </c>
      <c r="N838">
        <v>1266300000</v>
      </c>
      <c r="O838" s="10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 s="10">
        <f t="shared" si="79"/>
        <v>40629.208333333336</v>
      </c>
      <c r="N839">
        <v>1305867600</v>
      </c>
      <c r="O839" s="10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 s="10">
        <f t="shared" si="79"/>
        <v>43370.208333333328</v>
      </c>
      <c r="N840">
        <v>1538802000</v>
      </c>
      <c r="O840" s="10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 s="10">
        <f t="shared" si="79"/>
        <v>41715.208333333336</v>
      </c>
      <c r="N841">
        <v>1398920400</v>
      </c>
      <c r="O841" s="10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 s="10">
        <f t="shared" si="79"/>
        <v>41836.208333333336</v>
      </c>
      <c r="N842">
        <v>1405659600</v>
      </c>
      <c r="O842" s="10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 s="10">
        <f t="shared" si="79"/>
        <v>42419.25</v>
      </c>
      <c r="N843">
        <v>1457244000</v>
      </c>
      <c r="O843" s="10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 s="10">
        <f t="shared" si="79"/>
        <v>43266.208333333328</v>
      </c>
      <c r="N844">
        <v>1529298000</v>
      </c>
      <c r="O844" s="10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 s="10">
        <f t="shared" si="79"/>
        <v>43338.208333333328</v>
      </c>
      <c r="N845">
        <v>1535778000</v>
      </c>
      <c r="O845" s="10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 s="10">
        <f t="shared" si="79"/>
        <v>40930.25</v>
      </c>
      <c r="N846">
        <v>1327471200</v>
      </c>
      <c r="O846" s="10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 s="10">
        <f t="shared" si="79"/>
        <v>43235.208333333328</v>
      </c>
      <c r="N847">
        <v>1529557200</v>
      </c>
      <c r="O847" s="10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 s="10">
        <f t="shared" si="79"/>
        <v>43302.208333333328</v>
      </c>
      <c r="N848">
        <v>1535259600</v>
      </c>
      <c r="O848" s="10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 s="10">
        <f t="shared" si="79"/>
        <v>43107.25</v>
      </c>
      <c r="N849">
        <v>1515564000</v>
      </c>
      <c r="O849" s="10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 s="10">
        <f t="shared" si="79"/>
        <v>40341.208333333336</v>
      </c>
      <c r="N850">
        <v>1277096400</v>
      </c>
      <c r="O850" s="10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 s="10">
        <f t="shared" si="79"/>
        <v>40948.25</v>
      </c>
      <c r="N851">
        <v>1329026400</v>
      </c>
      <c r="O851" s="10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 s="10">
        <f t="shared" si="79"/>
        <v>40866.25</v>
      </c>
      <c r="N852">
        <v>1322978400</v>
      </c>
      <c r="O852" s="10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 s="10">
        <f t="shared" si="79"/>
        <v>41031.208333333336</v>
      </c>
      <c r="N853">
        <v>1338786000</v>
      </c>
      <c r="O853" s="10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 s="10">
        <f t="shared" si="79"/>
        <v>40740.208333333336</v>
      </c>
      <c r="N854">
        <v>1311656400</v>
      </c>
      <c r="O854" s="10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 s="10">
        <f t="shared" si="79"/>
        <v>40714.208333333336</v>
      </c>
      <c r="N855">
        <v>1308978000</v>
      </c>
      <c r="O855" s="10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 s="10">
        <f t="shared" si="79"/>
        <v>43787.25</v>
      </c>
      <c r="N856">
        <v>1576389600</v>
      </c>
      <c r="O856" s="10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 s="10">
        <f t="shared" si="79"/>
        <v>40712.208333333336</v>
      </c>
      <c r="N857">
        <v>1311051600</v>
      </c>
      <c r="O857" s="10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 s="10">
        <f t="shared" si="79"/>
        <v>41023.208333333336</v>
      </c>
      <c r="N858">
        <v>1336712400</v>
      </c>
      <c r="O858" s="10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 s="10">
        <f t="shared" si="79"/>
        <v>40944.25</v>
      </c>
      <c r="N859">
        <v>1330408800</v>
      </c>
      <c r="O859" s="10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 s="10">
        <f t="shared" si="79"/>
        <v>43211.208333333328</v>
      </c>
      <c r="N860">
        <v>1524891600</v>
      </c>
      <c r="O860" s="10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 s="10">
        <f t="shared" si="79"/>
        <v>41334.25</v>
      </c>
      <c r="N861">
        <v>1363669200</v>
      </c>
      <c r="O861" s="10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 s="10">
        <f t="shared" si="79"/>
        <v>43515.25</v>
      </c>
      <c r="N862">
        <v>1551420000</v>
      </c>
      <c r="O862" s="10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 s="10">
        <f t="shared" si="79"/>
        <v>40258.208333333336</v>
      </c>
      <c r="N863">
        <v>1269838800</v>
      </c>
      <c r="O863" s="10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 s="10">
        <f t="shared" si="79"/>
        <v>40756.208333333336</v>
      </c>
      <c r="N864">
        <v>1312520400</v>
      </c>
      <c r="O864" s="10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 s="10">
        <f t="shared" si="79"/>
        <v>42172.208333333328</v>
      </c>
      <c r="N865">
        <v>1436504400</v>
      </c>
      <c r="O865" s="10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 s="10">
        <f t="shared" si="79"/>
        <v>42601.208333333328</v>
      </c>
      <c r="N866">
        <v>1472014800</v>
      </c>
      <c r="O866" s="10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 s="10">
        <f t="shared" si="79"/>
        <v>41897.208333333336</v>
      </c>
      <c r="N867">
        <v>1411534800</v>
      </c>
      <c r="O867" s="10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 s="10">
        <f t="shared" si="79"/>
        <v>40671.208333333336</v>
      </c>
      <c r="N868">
        <v>1304917200</v>
      </c>
      <c r="O868" s="10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 s="10">
        <f t="shared" si="79"/>
        <v>43382.208333333328</v>
      </c>
      <c r="N869">
        <v>1539579600</v>
      </c>
      <c r="O869" s="10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 s="10">
        <f t="shared" si="79"/>
        <v>41559.208333333336</v>
      </c>
      <c r="N870">
        <v>1382504400</v>
      </c>
      <c r="O870" s="10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 s="10">
        <f t="shared" si="79"/>
        <v>40350.208333333336</v>
      </c>
      <c r="N871">
        <v>1278306000</v>
      </c>
      <c r="O871" s="10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 s="10">
        <f t="shared" si="79"/>
        <v>42240.208333333328</v>
      </c>
      <c r="N872">
        <v>1442552400</v>
      </c>
      <c r="O872" s="10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 s="10">
        <f t="shared" si="79"/>
        <v>43040.208333333328</v>
      </c>
      <c r="N873">
        <v>1511071200</v>
      </c>
      <c r="O873" s="10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 s="10">
        <f t="shared" si="79"/>
        <v>43346.208333333328</v>
      </c>
      <c r="N874">
        <v>1536382800</v>
      </c>
      <c r="O874" s="10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 s="10">
        <f t="shared" si="79"/>
        <v>41647.25</v>
      </c>
      <c r="N875">
        <v>1389592800</v>
      </c>
      <c r="O875" s="10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 s="10">
        <f t="shared" si="79"/>
        <v>40291.208333333336</v>
      </c>
      <c r="N876">
        <v>1275282000</v>
      </c>
      <c r="O876" s="10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 s="10">
        <f t="shared" si="79"/>
        <v>40556.25</v>
      </c>
      <c r="N877">
        <v>1294984800</v>
      </c>
      <c r="O877" s="10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 s="10">
        <f t="shared" si="79"/>
        <v>43624.208333333328</v>
      </c>
      <c r="N878">
        <v>1562043600</v>
      </c>
      <c r="O878" s="10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 s="10">
        <f t="shared" si="79"/>
        <v>42577.208333333328</v>
      </c>
      <c r="N879">
        <v>1469595600</v>
      </c>
      <c r="O879" s="10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 s="10">
        <f t="shared" si="79"/>
        <v>43845.25</v>
      </c>
      <c r="N880">
        <v>1581141600</v>
      </c>
      <c r="O880" s="10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 s="10">
        <f t="shared" si="79"/>
        <v>42788.25</v>
      </c>
      <c r="N881">
        <v>1488520800</v>
      </c>
      <c r="O881" s="10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 s="10">
        <f t="shared" si="79"/>
        <v>43667.208333333328</v>
      </c>
      <c r="N882">
        <v>1563858000</v>
      </c>
      <c r="O882" s="10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 s="10">
        <f t="shared" si="79"/>
        <v>42194.208333333328</v>
      </c>
      <c r="N883">
        <v>1438923600</v>
      </c>
      <c r="O883" s="10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 s="10">
        <f t="shared" si="79"/>
        <v>42025.25</v>
      </c>
      <c r="N884">
        <v>1422165600</v>
      </c>
      <c r="O884" s="10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 s="10">
        <f t="shared" si="79"/>
        <v>40323.208333333336</v>
      </c>
      <c r="N885">
        <v>1277874000</v>
      </c>
      <c r="O885" s="10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 s="10">
        <f t="shared" si="79"/>
        <v>41763.208333333336</v>
      </c>
      <c r="N886">
        <v>1399352400</v>
      </c>
      <c r="O886" s="10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 s="10">
        <f t="shared" si="79"/>
        <v>40335.208333333336</v>
      </c>
      <c r="N887">
        <v>1279083600</v>
      </c>
      <c r="O887" s="10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 s="10">
        <f t="shared" si="79"/>
        <v>40416.208333333336</v>
      </c>
      <c r="N888">
        <v>1284354000</v>
      </c>
      <c r="O888" s="10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 s="10">
        <f t="shared" si="79"/>
        <v>42202.208333333328</v>
      </c>
      <c r="N889">
        <v>1441170000</v>
      </c>
      <c r="O889" s="10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 s="10">
        <f t="shared" si="79"/>
        <v>42836.208333333328</v>
      </c>
      <c r="N890">
        <v>1493528400</v>
      </c>
      <c r="O890" s="10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 s="10">
        <f t="shared" si="79"/>
        <v>41710.208333333336</v>
      </c>
      <c r="N891">
        <v>1395205200</v>
      </c>
      <c r="O891" s="10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 s="10">
        <f t="shared" si="79"/>
        <v>43640.208333333328</v>
      </c>
      <c r="N892">
        <v>1561438800</v>
      </c>
      <c r="O892" s="10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 s="10">
        <f t="shared" si="79"/>
        <v>40880.25</v>
      </c>
      <c r="N893">
        <v>1326693600</v>
      </c>
      <c r="O893" s="10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 s="10">
        <f t="shared" si="79"/>
        <v>40319.208333333336</v>
      </c>
      <c r="N894">
        <v>1277960400</v>
      </c>
      <c r="O894" s="10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 s="10">
        <f t="shared" si="79"/>
        <v>42170.208333333328</v>
      </c>
      <c r="N895">
        <v>1434690000</v>
      </c>
      <c r="O895" s="10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 s="10">
        <f t="shared" si="79"/>
        <v>41466.208333333336</v>
      </c>
      <c r="N896">
        <v>1376110800</v>
      </c>
      <c r="O896" s="10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 s="10">
        <f t="shared" si="79"/>
        <v>43134.25</v>
      </c>
      <c r="N897">
        <v>1518415200</v>
      </c>
      <c r="O897" s="10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 s="10">
        <f t="shared" si="79"/>
        <v>40738.208333333336</v>
      </c>
      <c r="N898">
        <v>1310878800</v>
      </c>
      <c r="O898" s="10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 * 100, 0)</f>
        <v>28</v>
      </c>
      <c r="G899" t="s">
        <v>14</v>
      </c>
      <c r="H899">
        <v>27</v>
      </c>
      <c r="I899" s="6">
        <f t="shared" si="83"/>
        <v>90.259259259259252</v>
      </c>
      <c r="J899" t="s">
        <v>21</v>
      </c>
      <c r="K899" t="s">
        <v>22</v>
      </c>
      <c r="L899">
        <v>1556427600</v>
      </c>
      <c r="M899" s="10">
        <f t="shared" ref="M899:M962" si="85" xml:space="preserve"> (((L899/60)/60)/24)+DATE(1970,1,1)</f>
        <v>43583.208333333328</v>
      </c>
      <c r="N899">
        <v>1556600400</v>
      </c>
      <c r="O899" s="10">
        <f t="shared" ref="O899:O962" si="86" xml:space="preserve"> N899/86400+DATE(1970,1,1)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FIND("/", R899)- 1)</f>
        <v>theater</v>
      </c>
      <c r="T899" t="str">
        <f t="shared" ref="T899:T962" si="88">MID(R899, FIND("/", R899) + 1, LEN(R899))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 s="6">
        <f t="shared" ref="I900:I963" si="89" xml:space="preserve"> E900/H900</f>
        <v>76.978705978705975</v>
      </c>
      <c r="J900" t="s">
        <v>21</v>
      </c>
      <c r="K900" t="s">
        <v>22</v>
      </c>
      <c r="L900">
        <v>1576476000</v>
      </c>
      <c r="M900" s="10">
        <f t="shared" si="85"/>
        <v>43815.25</v>
      </c>
      <c r="N900">
        <v>1576994400</v>
      </c>
      <c r="O900" s="10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 s="6">
        <f t="shared" si="89"/>
        <v>102.60162601626017</v>
      </c>
      <c r="J901" t="s">
        <v>98</v>
      </c>
      <c r="K901" t="s">
        <v>99</v>
      </c>
      <c r="L901">
        <v>1381122000</v>
      </c>
      <c r="M901" s="10">
        <f t="shared" si="85"/>
        <v>41554.208333333336</v>
      </c>
      <c r="N901">
        <v>1382677200</v>
      </c>
      <c r="O901" s="10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 s="10">
        <f t="shared" si="85"/>
        <v>41901.208333333336</v>
      </c>
      <c r="N902">
        <v>1411189200</v>
      </c>
      <c r="O902" s="10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 s="10">
        <f t="shared" si="85"/>
        <v>43298.208333333328</v>
      </c>
      <c r="N903">
        <v>1534654800</v>
      </c>
      <c r="O903" s="10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 s="10">
        <f t="shared" si="85"/>
        <v>42399.25</v>
      </c>
      <c r="N904">
        <v>1457762400</v>
      </c>
      <c r="O904" s="10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 s="10">
        <f t="shared" si="85"/>
        <v>41034.208333333336</v>
      </c>
      <c r="N905">
        <v>1337490000</v>
      </c>
      <c r="O905" s="10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 s="10">
        <f t="shared" si="85"/>
        <v>41186.208333333336</v>
      </c>
      <c r="N906">
        <v>1349672400</v>
      </c>
      <c r="O906" s="10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 s="10">
        <f t="shared" si="85"/>
        <v>41536.208333333336</v>
      </c>
      <c r="N907">
        <v>1379826000</v>
      </c>
      <c r="O907" s="10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 s="10">
        <f t="shared" si="85"/>
        <v>42868.208333333328</v>
      </c>
      <c r="N908">
        <v>1497762000</v>
      </c>
      <c r="O908" s="10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 s="10">
        <f t="shared" si="85"/>
        <v>40660.208333333336</v>
      </c>
      <c r="N909">
        <v>1304485200</v>
      </c>
      <c r="O909" s="10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 s="10">
        <f t="shared" si="85"/>
        <v>41031.208333333336</v>
      </c>
      <c r="N910">
        <v>1336885200</v>
      </c>
      <c r="O910" s="10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 s="10">
        <f t="shared" si="85"/>
        <v>43255.208333333328</v>
      </c>
      <c r="N911">
        <v>1530421200</v>
      </c>
      <c r="O911" s="10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 s="10">
        <f t="shared" si="85"/>
        <v>42026.25</v>
      </c>
      <c r="N912">
        <v>1421992800</v>
      </c>
      <c r="O912" s="10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 s="10">
        <f t="shared" si="85"/>
        <v>43717.208333333328</v>
      </c>
      <c r="N913">
        <v>1568178000</v>
      </c>
      <c r="O913" s="10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 s="10">
        <f t="shared" si="85"/>
        <v>41157.208333333336</v>
      </c>
      <c r="N914">
        <v>1347944400</v>
      </c>
      <c r="O914" s="10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 s="10">
        <f t="shared" si="85"/>
        <v>43597.208333333328</v>
      </c>
      <c r="N915">
        <v>1558760400</v>
      </c>
      <c r="O915" s="10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 s="10">
        <f t="shared" si="85"/>
        <v>41490.208333333336</v>
      </c>
      <c r="N916">
        <v>1376629200</v>
      </c>
      <c r="O916" s="10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 s="10">
        <f t="shared" si="85"/>
        <v>42976.208333333328</v>
      </c>
      <c r="N917">
        <v>1504760400</v>
      </c>
      <c r="O917" s="10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 s="10">
        <f t="shared" si="85"/>
        <v>41991.25</v>
      </c>
      <c r="N918">
        <v>1419660000</v>
      </c>
      <c r="O918" s="10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 s="10">
        <f t="shared" si="85"/>
        <v>40722.208333333336</v>
      </c>
      <c r="N919">
        <v>1311310800</v>
      </c>
      <c r="O919" s="10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 s="10">
        <f t="shared" si="85"/>
        <v>41117.208333333336</v>
      </c>
      <c r="N920">
        <v>1344315600</v>
      </c>
      <c r="O920" s="10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 s="10">
        <f t="shared" si="85"/>
        <v>43022.208333333328</v>
      </c>
      <c r="N921">
        <v>1510725600</v>
      </c>
      <c r="O921" s="10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 s="10">
        <f t="shared" si="85"/>
        <v>43503.25</v>
      </c>
      <c r="N922">
        <v>1551247200</v>
      </c>
      <c r="O922" s="10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 s="10">
        <f t="shared" si="85"/>
        <v>40951.25</v>
      </c>
      <c r="N923">
        <v>1330236000</v>
      </c>
      <c r="O923" s="10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 s="10">
        <f t="shared" si="85"/>
        <v>43443.25</v>
      </c>
      <c r="N924">
        <v>1545112800</v>
      </c>
      <c r="O924" s="10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 s="10">
        <f t="shared" si="85"/>
        <v>40373.208333333336</v>
      </c>
      <c r="N925">
        <v>1279170000</v>
      </c>
      <c r="O925" s="10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 s="10">
        <f t="shared" si="85"/>
        <v>43769.208333333328</v>
      </c>
      <c r="N926">
        <v>1573452000</v>
      </c>
      <c r="O926" s="10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 s="10">
        <f t="shared" si="85"/>
        <v>43000.208333333328</v>
      </c>
      <c r="N927">
        <v>1507093200</v>
      </c>
      <c r="O927" s="10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 s="10">
        <f t="shared" si="85"/>
        <v>42502.208333333328</v>
      </c>
      <c r="N928">
        <v>1463374800</v>
      </c>
      <c r="O928" s="10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 s="10">
        <f t="shared" si="85"/>
        <v>41102.208333333336</v>
      </c>
      <c r="N929">
        <v>1344574800</v>
      </c>
      <c r="O929" s="10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 s="10">
        <f t="shared" si="85"/>
        <v>41637.25</v>
      </c>
      <c r="N930">
        <v>1389074400</v>
      </c>
      <c r="O930" s="10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 s="10">
        <f t="shared" si="85"/>
        <v>42858.208333333328</v>
      </c>
      <c r="N931">
        <v>1494997200</v>
      </c>
      <c r="O931" s="10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 s="10">
        <f t="shared" si="85"/>
        <v>42060.25</v>
      </c>
      <c r="N932">
        <v>1425448800</v>
      </c>
      <c r="O932" s="10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 s="10">
        <f t="shared" si="85"/>
        <v>41818.208333333336</v>
      </c>
      <c r="N933">
        <v>1404104400</v>
      </c>
      <c r="O933" s="10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 s="10">
        <f t="shared" si="85"/>
        <v>41709.208333333336</v>
      </c>
      <c r="N934">
        <v>1394773200</v>
      </c>
      <c r="O934" s="10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 s="10">
        <f t="shared" si="85"/>
        <v>41372.208333333336</v>
      </c>
      <c r="N935">
        <v>1366520400</v>
      </c>
      <c r="O935" s="10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 s="10">
        <f t="shared" si="85"/>
        <v>42422.25</v>
      </c>
      <c r="N936">
        <v>1456639200</v>
      </c>
      <c r="O936" s="10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 s="10">
        <f t="shared" si="85"/>
        <v>42209.208333333328</v>
      </c>
      <c r="N937">
        <v>1438318800</v>
      </c>
      <c r="O937" s="10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 s="10">
        <f t="shared" si="85"/>
        <v>43668.208333333328</v>
      </c>
      <c r="N938">
        <v>1564030800</v>
      </c>
      <c r="O938" s="10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 s="10">
        <f t="shared" si="85"/>
        <v>42334.25</v>
      </c>
      <c r="N939">
        <v>1449295200</v>
      </c>
      <c r="O939" s="10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 s="10">
        <f t="shared" si="85"/>
        <v>43263.208333333328</v>
      </c>
      <c r="N940">
        <v>1531890000</v>
      </c>
      <c r="O940" s="10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 s="10">
        <f t="shared" si="85"/>
        <v>40670.208333333336</v>
      </c>
      <c r="N941">
        <v>1306213200</v>
      </c>
      <c r="O941" s="10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 s="10">
        <f t="shared" si="85"/>
        <v>41244.25</v>
      </c>
      <c r="N942">
        <v>1356242400</v>
      </c>
      <c r="O942" s="10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 s="10">
        <f t="shared" si="85"/>
        <v>40552.25</v>
      </c>
      <c r="N943">
        <v>1297576800</v>
      </c>
      <c r="O943" s="10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 s="10">
        <f t="shared" si="85"/>
        <v>40568.25</v>
      </c>
      <c r="N944">
        <v>1296194400</v>
      </c>
      <c r="O944" s="10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 s="10">
        <f t="shared" si="85"/>
        <v>41906.208333333336</v>
      </c>
      <c r="N945">
        <v>1414558800</v>
      </c>
      <c r="O945" s="10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 s="10">
        <f t="shared" si="85"/>
        <v>42776.25</v>
      </c>
      <c r="N946">
        <v>1488348000</v>
      </c>
      <c r="O946" s="10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 s="10">
        <f t="shared" si="85"/>
        <v>41004.208333333336</v>
      </c>
      <c r="N947">
        <v>1334898000</v>
      </c>
      <c r="O947" s="10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 s="10">
        <f t="shared" si="85"/>
        <v>40710.208333333336</v>
      </c>
      <c r="N948">
        <v>1308373200</v>
      </c>
      <c r="O948" s="10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 s="10">
        <f t="shared" si="85"/>
        <v>41908.208333333336</v>
      </c>
      <c r="N949">
        <v>1412312400</v>
      </c>
      <c r="O949" s="10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 s="10">
        <f t="shared" si="85"/>
        <v>41985.25</v>
      </c>
      <c r="N950">
        <v>1419228000</v>
      </c>
      <c r="O950" s="10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 s="10">
        <f t="shared" si="85"/>
        <v>42112.208333333328</v>
      </c>
      <c r="N951">
        <v>1430974800</v>
      </c>
      <c r="O951" s="10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 s="10">
        <f t="shared" si="85"/>
        <v>43571.208333333328</v>
      </c>
      <c r="N952">
        <v>1555822800</v>
      </c>
      <c r="O952" s="10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 s="10">
        <f t="shared" si="85"/>
        <v>42730.25</v>
      </c>
      <c r="N953">
        <v>1482818400</v>
      </c>
      <c r="O953" s="10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 s="10">
        <f t="shared" si="85"/>
        <v>42591.208333333328</v>
      </c>
      <c r="N954">
        <v>1471928400</v>
      </c>
      <c r="O954" s="10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 s="10">
        <f t="shared" si="85"/>
        <v>42358.25</v>
      </c>
      <c r="N955">
        <v>1453701600</v>
      </c>
      <c r="O955" s="10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 s="10">
        <f t="shared" si="85"/>
        <v>41174.208333333336</v>
      </c>
      <c r="N956">
        <v>1350363600</v>
      </c>
      <c r="O956" s="10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 s="10">
        <f t="shared" si="85"/>
        <v>41238.25</v>
      </c>
      <c r="N957">
        <v>1353996000</v>
      </c>
      <c r="O957" s="10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 s="10">
        <f t="shared" si="85"/>
        <v>42360.25</v>
      </c>
      <c r="N958">
        <v>1451109600</v>
      </c>
      <c r="O958" s="10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 s="10">
        <f t="shared" si="85"/>
        <v>40955.25</v>
      </c>
      <c r="N959">
        <v>1329631200</v>
      </c>
      <c r="O959" s="10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 s="10">
        <f t="shared" si="85"/>
        <v>40350.208333333336</v>
      </c>
      <c r="N960">
        <v>1278997200</v>
      </c>
      <c r="O960" s="10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 s="10">
        <f t="shared" si="85"/>
        <v>40357.208333333336</v>
      </c>
      <c r="N961">
        <v>1280120400</v>
      </c>
      <c r="O961" s="10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 s="10">
        <f t="shared" si="85"/>
        <v>42408.25</v>
      </c>
      <c r="N962">
        <v>1458104400</v>
      </c>
      <c r="O962" s="10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 * 100, 0)</f>
        <v>119</v>
      </c>
      <c r="G963" t="s">
        <v>20</v>
      </c>
      <c r="H963">
        <v>155</v>
      </c>
      <c r="I963" s="6">
        <f t="shared" si="89"/>
        <v>43.87096774193548</v>
      </c>
      <c r="J963" t="s">
        <v>21</v>
      </c>
      <c r="K963" t="s">
        <v>22</v>
      </c>
      <c r="L963">
        <v>1297922400</v>
      </c>
      <c r="M963" s="10">
        <f t="shared" ref="M963:M1001" si="91" xml:space="preserve"> (((L963/60)/60)/24)+DATE(1970,1,1)</f>
        <v>40591.25</v>
      </c>
      <c r="N963">
        <v>1298268000</v>
      </c>
      <c r="O963" s="10">
        <f t="shared" ref="O963:O1001" si="92" xml:space="preserve"> N963/86400+DATE(1970,1,1)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FIND("/", R963)- 1)</f>
        <v>publishing</v>
      </c>
      <c r="T963" t="str">
        <f t="shared" ref="T963:T1001" si="94">MID(R963, FIND("/", R963) + 1, LEN(R963))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 s="6">
        <f t="shared" ref="I964:I1000" si="95" xml:space="preserve"> E964/H964</f>
        <v>40.063909774436091</v>
      </c>
      <c r="J964" t="s">
        <v>21</v>
      </c>
      <c r="K964" t="s">
        <v>22</v>
      </c>
      <c r="L964">
        <v>1384408800</v>
      </c>
      <c r="M964" s="10">
        <f t="shared" si="91"/>
        <v>41592.25</v>
      </c>
      <c r="N964">
        <v>1386223200</v>
      </c>
      <c r="O964" s="10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 s="6">
        <f t="shared" si="95"/>
        <v>43.833333333333336</v>
      </c>
      <c r="J965" t="s">
        <v>107</v>
      </c>
      <c r="K965" t="s">
        <v>108</v>
      </c>
      <c r="L965">
        <v>1299304800</v>
      </c>
      <c r="M965" s="10">
        <f t="shared" si="91"/>
        <v>40607.25</v>
      </c>
      <c r="N965">
        <v>1299823200</v>
      </c>
      <c r="O965" s="10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 s="10">
        <f t="shared" si="91"/>
        <v>42135.208333333328</v>
      </c>
      <c r="N966">
        <v>1431752400</v>
      </c>
      <c r="O966" s="10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 s="10">
        <f t="shared" si="91"/>
        <v>40203.25</v>
      </c>
      <c r="N967">
        <v>1267855200</v>
      </c>
      <c r="O967" s="10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 s="10">
        <f t="shared" si="91"/>
        <v>42901.208333333328</v>
      </c>
      <c r="N968">
        <v>1497675600</v>
      </c>
      <c r="O968" s="10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 s="10">
        <f t="shared" si="91"/>
        <v>41005.208333333336</v>
      </c>
      <c r="N969">
        <v>1336885200</v>
      </c>
      <c r="O969" s="10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 s="10">
        <f t="shared" si="91"/>
        <v>40544.25</v>
      </c>
      <c r="N970">
        <v>1295157600</v>
      </c>
      <c r="O970" s="10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 s="10">
        <f t="shared" si="91"/>
        <v>43821.25</v>
      </c>
      <c r="N971">
        <v>1577599200</v>
      </c>
      <c r="O971" s="10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 s="10">
        <f t="shared" si="91"/>
        <v>40672.208333333336</v>
      </c>
      <c r="N972">
        <v>1305003600</v>
      </c>
      <c r="O972" s="10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 s="10">
        <f t="shared" si="91"/>
        <v>41555.208333333336</v>
      </c>
      <c r="N973">
        <v>1381726800</v>
      </c>
      <c r="O973" s="10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 s="10">
        <f t="shared" si="91"/>
        <v>41792.208333333336</v>
      </c>
      <c r="N974">
        <v>1402462800</v>
      </c>
      <c r="O974" s="10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 s="10">
        <f t="shared" si="91"/>
        <v>40522.25</v>
      </c>
      <c r="N975">
        <v>1292133600</v>
      </c>
      <c r="O975" s="10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 s="10">
        <f t="shared" si="91"/>
        <v>41412.208333333336</v>
      </c>
      <c r="N976">
        <v>1368939600</v>
      </c>
      <c r="O976" s="10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 s="10">
        <f t="shared" si="91"/>
        <v>42337.25</v>
      </c>
      <c r="N977">
        <v>1452146400</v>
      </c>
      <c r="O977" s="10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 s="10">
        <f t="shared" si="91"/>
        <v>40571.25</v>
      </c>
      <c r="N978">
        <v>1296712800</v>
      </c>
      <c r="O978" s="10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 s="10">
        <f t="shared" si="91"/>
        <v>43138.25</v>
      </c>
      <c r="N979">
        <v>1520748000</v>
      </c>
      <c r="O979" s="10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 s="10">
        <f t="shared" si="91"/>
        <v>42686.25</v>
      </c>
      <c r="N980">
        <v>1480831200</v>
      </c>
      <c r="O980" s="10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 s="10">
        <f t="shared" si="91"/>
        <v>42078.208333333328</v>
      </c>
      <c r="N981">
        <v>1426914000</v>
      </c>
      <c r="O981" s="10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 s="10">
        <f t="shared" si="91"/>
        <v>42307.208333333328</v>
      </c>
      <c r="N982">
        <v>1446616800</v>
      </c>
      <c r="O982" s="10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 s="10">
        <f t="shared" si="91"/>
        <v>43094.25</v>
      </c>
      <c r="N983">
        <v>1517032800</v>
      </c>
      <c r="O983" s="10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 s="10">
        <f t="shared" si="91"/>
        <v>40743.208333333336</v>
      </c>
      <c r="N984">
        <v>1311224400</v>
      </c>
      <c r="O984" s="10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 s="10">
        <f t="shared" si="91"/>
        <v>43681.208333333328</v>
      </c>
      <c r="N985">
        <v>1566190800</v>
      </c>
      <c r="O985" s="10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 s="10">
        <f t="shared" si="91"/>
        <v>43716.208333333328</v>
      </c>
      <c r="N986">
        <v>1570165200</v>
      </c>
      <c r="O986" s="10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 s="10">
        <f t="shared" si="91"/>
        <v>41614.25</v>
      </c>
      <c r="N987">
        <v>1388556000</v>
      </c>
      <c r="O987" s="10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 s="10">
        <f t="shared" si="91"/>
        <v>40638.208333333336</v>
      </c>
      <c r="N988">
        <v>1303189200</v>
      </c>
      <c r="O988" s="10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 s="10">
        <f t="shared" si="91"/>
        <v>42852.208333333328</v>
      </c>
      <c r="N989">
        <v>1494478800</v>
      </c>
      <c r="O989" s="10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 s="10">
        <f t="shared" si="91"/>
        <v>42686.25</v>
      </c>
      <c r="N990">
        <v>1480744800</v>
      </c>
      <c r="O990" s="10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 s="10">
        <f t="shared" si="91"/>
        <v>43571.208333333328</v>
      </c>
      <c r="N991">
        <v>1555822800</v>
      </c>
      <c r="O991" s="10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 s="10">
        <f t="shared" si="91"/>
        <v>42432.25</v>
      </c>
      <c r="N992">
        <v>1458882000</v>
      </c>
      <c r="O992" s="10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 s="10">
        <f t="shared" si="91"/>
        <v>41907.208333333336</v>
      </c>
      <c r="N993">
        <v>1411966800</v>
      </c>
      <c r="O993" s="10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 s="10">
        <f t="shared" si="91"/>
        <v>43227.208333333328</v>
      </c>
      <c r="N994">
        <v>1526878800</v>
      </c>
      <c r="O994" s="10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 s="10">
        <f t="shared" si="91"/>
        <v>42362.25</v>
      </c>
      <c r="N995">
        <v>1452405600</v>
      </c>
      <c r="O995" s="10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 s="10">
        <f t="shared" si="91"/>
        <v>41929.208333333336</v>
      </c>
      <c r="N996">
        <v>1414040400</v>
      </c>
      <c r="O996" s="10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 s="10">
        <f t="shared" si="91"/>
        <v>43408.208333333328</v>
      </c>
      <c r="N997">
        <v>1543816800</v>
      </c>
      <c r="O997" s="10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 s="10">
        <f t="shared" si="91"/>
        <v>41276.25</v>
      </c>
      <c r="N998">
        <v>1359698400</v>
      </c>
      <c r="O998" s="10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 s="10">
        <f t="shared" si="91"/>
        <v>41659.25</v>
      </c>
      <c r="N999">
        <v>1390629600</v>
      </c>
      <c r="O999" s="10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 s="10">
        <f t="shared" si="91"/>
        <v>40220.25</v>
      </c>
      <c r="N1000">
        <v>1267077600</v>
      </c>
      <c r="O1000" s="10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 s="6">
        <f xml:space="preserve"> E1001/H1001</f>
        <v>55.98841354723708</v>
      </c>
      <c r="J1001" t="s">
        <v>21</v>
      </c>
      <c r="K1001" t="s">
        <v>22</v>
      </c>
      <c r="L1001">
        <v>1467176400</v>
      </c>
      <c r="M1001" s="10">
        <f t="shared" si="91"/>
        <v>42550.208333333328</v>
      </c>
      <c r="N1001">
        <v>1467781200</v>
      </c>
      <c r="O1001" s="10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U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1:G1048576">
    <cfRule type="containsText" dxfId="11" priority="3" operator="containsText" text="canceled">
      <formula>NOT(ISERROR(SEARCH("canceled",G1)))</formula>
    </cfRule>
    <cfRule type="containsText" dxfId="10" priority="4" operator="containsText" text="live">
      <formula>NOT(ISERROR(SEARCH("live",G1)))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F321-2CC3-A04C-8F28-86B89BA286FA}">
  <sheetPr codeName="Sheet6"/>
  <dimension ref="A1:E573"/>
  <sheetViews>
    <sheetView topLeftCell="A346" workbookViewId="0">
      <selection activeCell="K390" sqref="K390"/>
    </sheetView>
  </sheetViews>
  <sheetFormatPr baseColWidth="10" defaultRowHeight="16" x14ac:dyDescent="0.2"/>
  <cols>
    <col min="7" max="7" width="15.5" customWidth="1"/>
  </cols>
  <sheetData>
    <row r="1" spans="1:5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">
      <c r="A2" t="s">
        <v>20</v>
      </c>
      <c r="B2">
        <v>158</v>
      </c>
      <c r="D2" t="s">
        <v>14</v>
      </c>
      <c r="E2">
        <v>0</v>
      </c>
    </row>
    <row r="3" spans="1:5" x14ac:dyDescent="0.2">
      <c r="A3" t="s">
        <v>20</v>
      </c>
      <c r="B3">
        <v>1425</v>
      </c>
      <c r="D3" t="s">
        <v>14</v>
      </c>
      <c r="E3">
        <v>24</v>
      </c>
    </row>
    <row r="4" spans="1:5" x14ac:dyDescent="0.2">
      <c r="A4" t="s">
        <v>20</v>
      </c>
      <c r="B4">
        <v>174</v>
      </c>
      <c r="D4" t="s">
        <v>14</v>
      </c>
      <c r="E4">
        <v>53</v>
      </c>
    </row>
    <row r="5" spans="1:5" x14ac:dyDescent="0.2">
      <c r="A5" t="s">
        <v>20</v>
      </c>
      <c r="B5">
        <v>227</v>
      </c>
      <c r="D5" t="s">
        <v>14</v>
      </c>
      <c r="E5">
        <v>18</v>
      </c>
    </row>
    <row r="6" spans="1:5" x14ac:dyDescent="0.2">
      <c r="A6" t="s">
        <v>20</v>
      </c>
      <c r="B6">
        <v>220</v>
      </c>
      <c r="D6" t="s">
        <v>14</v>
      </c>
      <c r="E6">
        <v>44</v>
      </c>
    </row>
    <row r="7" spans="1:5" x14ac:dyDescent="0.2">
      <c r="A7" t="s">
        <v>20</v>
      </c>
      <c r="B7">
        <v>98</v>
      </c>
      <c r="D7" t="s">
        <v>14</v>
      </c>
      <c r="E7">
        <v>27</v>
      </c>
    </row>
    <row r="8" spans="1:5" x14ac:dyDescent="0.2">
      <c r="A8" t="s">
        <v>20</v>
      </c>
      <c r="B8">
        <v>100</v>
      </c>
      <c r="D8" t="s">
        <v>14</v>
      </c>
      <c r="E8">
        <v>55</v>
      </c>
    </row>
    <row r="9" spans="1:5" x14ac:dyDescent="0.2">
      <c r="A9" t="s">
        <v>20</v>
      </c>
      <c r="B9">
        <v>1249</v>
      </c>
      <c r="D9" t="s">
        <v>14</v>
      </c>
      <c r="E9">
        <v>200</v>
      </c>
    </row>
    <row r="10" spans="1:5" x14ac:dyDescent="0.2">
      <c r="A10" t="s">
        <v>20</v>
      </c>
      <c r="B10">
        <v>1396</v>
      </c>
      <c r="D10" t="s">
        <v>14</v>
      </c>
      <c r="E10">
        <v>452</v>
      </c>
    </row>
    <row r="11" spans="1:5" x14ac:dyDescent="0.2">
      <c r="A11" t="s">
        <v>20</v>
      </c>
      <c r="B11">
        <v>890</v>
      </c>
      <c r="D11" t="s">
        <v>14</v>
      </c>
      <c r="E11">
        <v>674</v>
      </c>
    </row>
    <row r="12" spans="1:5" x14ac:dyDescent="0.2">
      <c r="A12" t="s">
        <v>20</v>
      </c>
      <c r="B12">
        <v>142</v>
      </c>
      <c r="D12" t="s">
        <v>14</v>
      </c>
      <c r="E12">
        <v>558</v>
      </c>
    </row>
    <row r="13" spans="1:5" x14ac:dyDescent="0.2">
      <c r="A13" t="s">
        <v>20</v>
      </c>
      <c r="B13">
        <v>2673</v>
      </c>
      <c r="D13" t="s">
        <v>14</v>
      </c>
      <c r="E13">
        <v>15</v>
      </c>
    </row>
    <row r="14" spans="1:5" x14ac:dyDescent="0.2">
      <c r="A14" t="s">
        <v>20</v>
      </c>
      <c r="B14">
        <v>163</v>
      </c>
      <c r="D14" t="s">
        <v>14</v>
      </c>
      <c r="E14">
        <v>2307</v>
      </c>
    </row>
    <row r="15" spans="1:5" x14ac:dyDescent="0.2">
      <c r="A15" t="s">
        <v>20</v>
      </c>
      <c r="B15">
        <v>2220</v>
      </c>
      <c r="D15" t="s">
        <v>14</v>
      </c>
      <c r="E15">
        <v>88</v>
      </c>
    </row>
    <row r="16" spans="1:5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  <c r="D368" s="15" t="s">
        <v>2108</v>
      </c>
      <c r="E368">
        <f>(ROUND(AVERAGE($E$2:$E$365),0))</f>
        <v>586</v>
      </c>
    </row>
    <row r="369" spans="1:5" x14ac:dyDescent="0.2">
      <c r="A369" t="s">
        <v>20</v>
      </c>
      <c r="B369">
        <v>419</v>
      </c>
      <c r="D369" s="15" t="s">
        <v>2109</v>
      </c>
      <c r="E369">
        <f>(ROUND(MEDIAN($E$2:$E$365),0))</f>
        <v>115</v>
      </c>
    </row>
    <row r="370" spans="1:5" x14ac:dyDescent="0.2">
      <c r="A370" t="s">
        <v>20</v>
      </c>
      <c r="B370">
        <v>1621</v>
      </c>
      <c r="D370" s="15" t="s">
        <v>2110</v>
      </c>
      <c r="E370">
        <f>(ROUND(MIN($E$2:$E$365),0))</f>
        <v>0</v>
      </c>
    </row>
    <row r="371" spans="1:5" x14ac:dyDescent="0.2">
      <c r="A371" t="s">
        <v>20</v>
      </c>
      <c r="B371">
        <v>1101</v>
      </c>
      <c r="D371" s="15" t="s">
        <v>2111</v>
      </c>
      <c r="E371">
        <f>(ROUND(MAX($E$2:$E$365),0))</f>
        <v>6080</v>
      </c>
    </row>
    <row r="372" spans="1:5" x14ac:dyDescent="0.2">
      <c r="A372" t="s">
        <v>20</v>
      </c>
      <c r="B372">
        <v>1073</v>
      </c>
      <c r="D372" s="15" t="s">
        <v>2112</v>
      </c>
      <c r="E372">
        <f>(ROUND(_xlfn.VAR.P($E$2:$E$365),0))</f>
        <v>921575</v>
      </c>
    </row>
    <row r="373" spans="1:5" x14ac:dyDescent="0.2">
      <c r="A373" t="s">
        <v>20</v>
      </c>
      <c r="B373">
        <v>331</v>
      </c>
      <c r="D373" s="15" t="s">
        <v>2113</v>
      </c>
      <c r="E373">
        <f>(ROUND(_xlfn.STDEV.P($E$2:$E$365),0))</f>
        <v>960</v>
      </c>
    </row>
    <row r="374" spans="1:5" x14ac:dyDescent="0.2">
      <c r="A374" t="s">
        <v>20</v>
      </c>
      <c r="B374">
        <v>1170</v>
      </c>
    </row>
    <row r="375" spans="1:5" x14ac:dyDescent="0.2">
      <c r="A375" t="s">
        <v>20</v>
      </c>
      <c r="B375">
        <v>363</v>
      </c>
    </row>
    <row r="376" spans="1:5" x14ac:dyDescent="0.2">
      <c r="A376" t="s">
        <v>20</v>
      </c>
      <c r="B376">
        <v>103</v>
      </c>
    </row>
    <row r="377" spans="1:5" x14ac:dyDescent="0.2">
      <c r="A377" t="s">
        <v>20</v>
      </c>
      <c r="B377">
        <v>147</v>
      </c>
    </row>
    <row r="378" spans="1:5" x14ac:dyDescent="0.2">
      <c r="A378" t="s">
        <v>20</v>
      </c>
      <c r="B378">
        <v>110</v>
      </c>
    </row>
    <row r="379" spans="1:5" x14ac:dyDescent="0.2">
      <c r="A379" t="s">
        <v>20</v>
      </c>
      <c r="B379">
        <v>134</v>
      </c>
    </row>
    <row r="380" spans="1:5" x14ac:dyDescent="0.2">
      <c r="A380" t="s">
        <v>20</v>
      </c>
      <c r="B380">
        <v>269</v>
      </c>
    </row>
    <row r="381" spans="1:5" x14ac:dyDescent="0.2">
      <c r="A381" t="s">
        <v>20</v>
      </c>
      <c r="B381">
        <v>175</v>
      </c>
    </row>
    <row r="382" spans="1:5" x14ac:dyDescent="0.2">
      <c r="A382" t="s">
        <v>20</v>
      </c>
      <c r="B382">
        <v>69</v>
      </c>
    </row>
    <row r="383" spans="1:5" x14ac:dyDescent="0.2">
      <c r="A383" t="s">
        <v>20</v>
      </c>
      <c r="B383">
        <v>190</v>
      </c>
    </row>
    <row r="384" spans="1:5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  <row r="568" spans="1:2" x14ac:dyDescent="0.2">
      <c r="A568" s="14" t="s">
        <v>2114</v>
      </c>
      <c r="B568">
        <f>ROUND(AVERAGE($B$2:$B$566),0)</f>
        <v>851</v>
      </c>
    </row>
    <row r="569" spans="1:2" x14ac:dyDescent="0.2">
      <c r="A569" s="14" t="s">
        <v>2109</v>
      </c>
      <c r="B569">
        <f>ROUND(MEDIAN($B$2:$B$566),0)</f>
        <v>201</v>
      </c>
    </row>
    <row r="570" spans="1:2" x14ac:dyDescent="0.2">
      <c r="A570" s="14" t="s">
        <v>2115</v>
      </c>
      <c r="B570">
        <f>(ROUND(MIN($B$2:$B$566),0))</f>
        <v>16</v>
      </c>
    </row>
    <row r="571" spans="1:2" x14ac:dyDescent="0.2">
      <c r="A571" s="14" t="s">
        <v>2116</v>
      </c>
      <c r="B571">
        <f>(ROUND(MAX($B$2:$B$566),0))</f>
        <v>7295</v>
      </c>
    </row>
    <row r="572" spans="1:2" x14ac:dyDescent="0.2">
      <c r="A572" s="14" t="s">
        <v>2117</v>
      </c>
      <c r="B572">
        <f>(ROUND(_xlfn.VAR.P($B$2:$B$566),0))</f>
        <v>1603374</v>
      </c>
    </row>
    <row r="573" spans="1:2" x14ac:dyDescent="0.2">
      <c r="A573" s="14" t="s">
        <v>2118</v>
      </c>
      <c r="B573">
        <f>(ROUND(_xlfn.STDEV.P($B$2:$B$566),0))</f>
        <v>1266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5" priority="6" operator="containsText" text="live">
      <formula>NOT(ISERROR(SEARCH("live",A1)))</formula>
    </cfRule>
    <cfRule type="containsText" dxfId="6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0" priority="1" operator="containsText" text="canceled">
      <formula>NOT(ISERROR(SEARCH("canceled",D1)))</formula>
    </cfRule>
    <cfRule type="containsText" dxfId="1" priority="2" operator="containsText" text="live">
      <formula>NOT(ISERROR(SEARCH("live",D1)))</formula>
    </cfRule>
    <cfRule type="containsText" dxfId="2" priority="3" operator="containsText" text="successful">
      <formula>NOT(ISERROR(SEARCH("successful",D1)))</formula>
    </cfRule>
    <cfRule type="containsText" dxfId="3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Percent Funded PT</vt:lpstr>
      <vt:lpstr>Country PT</vt:lpstr>
      <vt:lpstr>Sheet5</vt:lpstr>
      <vt:lpstr>Sheet1</vt:lpstr>
      <vt:lpstr>Crowdfunding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Pedroza</cp:lastModifiedBy>
  <dcterms:created xsi:type="dcterms:W3CDTF">2021-09-29T18:52:28Z</dcterms:created>
  <dcterms:modified xsi:type="dcterms:W3CDTF">2023-10-06T01:19:04Z</dcterms:modified>
</cp:coreProperties>
</file>