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s" sheetId="1" r:id="rId4"/>
    <sheet state="visible" name="Cards" sheetId="2" r:id="rId5"/>
    <sheet state="visible" name="Per_List_Counts" sheetId="3" r:id="rId6"/>
    <sheet state="visible" name="Sprint_Breakdown" sheetId="4" r:id="rId7"/>
    <sheet state="visible" name="Config" sheetId="5" r:id="rId8"/>
    <sheet state="visible" name="Summary" sheetId="6" r:id="rId9"/>
    <sheet state="visible" name="Burndown" sheetId="7" r:id="rId10"/>
  </sheets>
  <definedNames/>
  <calcPr/>
  <extLst>
    <ext uri="GoogleSheetsCustomDataVersion2">
      <go:sheetsCustomData xmlns:go="http://customooxmlschemas.google.com/" r:id="rId11" roundtripDataChecksum="5K/EJG5btDBOgG5v8GI5aqh7Ul4GCwVA5PJzw+/JX6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======
ID#AAABsVTx1xA
    (2025-10-04 14:24:15)
Ingresa el número estimado de tareas totales para completar el 100% del proyecto.</t>
      </text>
    </comment>
  </commentList>
  <extLst>
    <ext uri="GoogleSheetsCustomDataVersion2">
      <go:sheetsCustomData xmlns:go="http://customooxmlschemas.google.com/" r:id="rId1" roundtripDataSignature="AMtx7minKMpYcn7C4l9bFkQ2k5imZZmM1w=="/>
    </ext>
  </extLst>
</comments>
</file>

<file path=xl/sharedStrings.xml><?xml version="1.0" encoding="utf-8"?>
<sst xmlns="http://schemas.openxmlformats.org/spreadsheetml/2006/main" count="316" uniqueCount="173">
  <si>
    <t>id</t>
  </si>
  <si>
    <t>name</t>
  </si>
  <si>
    <t>closed</t>
  </si>
  <si>
    <t>68a9d7499440bc8bbbb1ce8e</t>
  </si>
  <si>
    <t>Product backlog</t>
  </si>
  <si>
    <t>68a9c39eeaeed4a76214ab95</t>
  </si>
  <si>
    <t>Backlog Priorizado</t>
  </si>
  <si>
    <t>68a9c3f515543cca181aba1a</t>
  </si>
  <si>
    <t>En progreso</t>
  </si>
  <si>
    <t>68a9c3ff18dfbe4dfa2b768e</t>
  </si>
  <si>
    <t>Terminado/validación</t>
  </si>
  <si>
    <t>68cf25a161082ebb2db21f2c</t>
  </si>
  <si>
    <t>Sprint 4 (termina el 04-10-2025)</t>
  </si>
  <si>
    <t>68c33df06abb9c2f76a5d886</t>
  </si>
  <si>
    <t>Sprint 3 terminado el 20-09-2025</t>
  </si>
  <si>
    <t>68b3172df746d5ac77d4ff3f</t>
  </si>
  <si>
    <t>Sprint 2 terminado el 06-09-2025</t>
  </si>
  <si>
    <t>68aa4e0f67cb6749d3d0ae8c</t>
  </si>
  <si>
    <t>Sprint 1 terminado el 23-08-25</t>
  </si>
  <si>
    <t>idList</t>
  </si>
  <si>
    <t>listName</t>
  </si>
  <si>
    <t>68b3181377a60852d457dd82</t>
  </si>
  <si>
    <t>Priorizar backlog</t>
  </si>
  <si>
    <t>68a9de9b04154b6a049eb6f0</t>
  </si>
  <si>
    <t>Login/Register</t>
  </si>
  <si>
    <t>68a9e1bdab44ad59c0f2e3e5</t>
  </si>
  <si>
    <t>Desarrollo esquelto frontend e commerce</t>
  </si>
  <si>
    <t>68d187e774582735dbfffa77</t>
  </si>
  <si>
    <t>Validar que los usuarios registrados puedan enviar solo una wildcard</t>
  </si>
  <si>
    <t>68d1867df116093b5aa07253</t>
  </si>
  <si>
    <t>Aplicar Seo a distintas page del proyecto</t>
  </si>
  <si>
    <t>68a9c720f6fb7d816875e8fb</t>
  </si>
  <si>
    <t>Historias de usuario</t>
  </si>
  <si>
    <t>68a9c738d527a6b4daf0aeb6</t>
  </si>
  <si>
    <t>68d1821ffd4c47b5292abb9f</t>
  </si>
  <si>
    <t>Categorias y subcategorias en el header</t>
  </si>
  <si>
    <t>68d6aa0b64eed7b94319dac1</t>
  </si>
  <si>
    <t>Presentación avance capstone</t>
  </si>
  <si>
    <t>68d7e90ced309b554861377d</t>
  </si>
  <si>
    <t>Dashboard admin - Listar usuarios con filtros y búsqueda (Sin filtros)</t>
  </si>
  <si>
    <t>68d7e93b0f0732df884bcf0e</t>
  </si>
  <si>
    <t>Dashboard admin - Listar usuarios con filtros y búsqueda (filtro por estado activo o inactivo)</t>
  </si>
  <si>
    <t>68d7e9475eec6d0794bfb94b</t>
  </si>
  <si>
    <t>Dashboard admin - Listar usuarios con filtros y búsqueda (filtro por nombre o email)</t>
  </si>
  <si>
    <t>68d7e980a9c3c927ba452f05</t>
  </si>
  <si>
    <t>Dashboard admin - Activar/Desactivar usuarios (Desactivar)</t>
  </si>
  <si>
    <t>68d7ec53b962472758f50373</t>
  </si>
  <si>
    <t>Dashboard admin - Activar/Desactivar usuarios (Activar)</t>
  </si>
  <si>
    <t>68d7ea031ed26f1da40ce3fb</t>
  </si>
  <si>
    <t>Dashboard admin - Editar datos de usuario</t>
  </si>
  <si>
    <t>68d7eafa7756e35f894b3c49</t>
  </si>
  <si>
    <t>Dashboard admin - Revisar y cambiar estado de wildcards (Aprobado)</t>
  </si>
  <si>
    <t>68d7eb141e803548a1b7e2e8</t>
  </si>
  <si>
    <t>Dashboard admin - Revisar y cambiar estado de wildcards(Rechazado)</t>
  </si>
  <si>
    <t>68d7edcf0b1b3804fa27ec41</t>
  </si>
  <si>
    <t>Dashboard admin - Filtrar y buscar wildcards (Aprobado)</t>
  </si>
  <si>
    <t>68d7edd85ebf0d6b0b2303a6</t>
  </si>
  <si>
    <t>Dashboard admin - Filtrar y buscar wildcards (Rechazado)</t>
  </si>
  <si>
    <t>68d7ee3ed1de7d00a6ccbda4</t>
  </si>
  <si>
    <t>Dashboard admin - Listar y filtrar eventos (Filtro por nombre de evento)</t>
  </si>
  <si>
    <t>68d7ee883d63c0584dfa9dce</t>
  </si>
  <si>
    <t>Dashboard admin - Crear y editar eventos</t>
  </si>
  <si>
    <t>68d7ef561cb35b9b5e582d29</t>
  </si>
  <si>
    <t>Dashboard admin - Publicar/Despublicar eventos</t>
  </si>
  <si>
    <t>68d7efe2b93afef3bd7359c0</t>
  </si>
  <si>
    <t>Dashboard admin - Listar y filtrar compras</t>
  </si>
  <si>
    <t>68d7f028a6981621e6cf8552</t>
  </si>
  <si>
    <t>Dashboard admin - Exportar compras a CSV</t>
  </si>
  <si>
    <t>68d7f066e26ddb10d62d5ed1</t>
  </si>
  <si>
    <t>Dashboard admin - Visualizar KPIs de ingresos</t>
  </si>
  <si>
    <t>68d7f18b6e4d6efb33a8cecf</t>
  </si>
  <si>
    <t>Dashboard admin - Listar y filtrar sugerencias</t>
  </si>
  <si>
    <t>68d7f1c825f734f1200e89f5</t>
  </si>
  <si>
    <t>Dashboard admin - Cambiar estado de sugerencias</t>
  </si>
  <si>
    <t>68d7f1f83281cbbedac98a53</t>
  </si>
  <si>
    <t>Dashboard admin - Exportar sugerencias a CSV</t>
  </si>
  <si>
    <t>68d7f22dc8fc648d768c705e</t>
  </si>
  <si>
    <t>Dashboard admin - Ver tarjetas resumen por sección</t>
  </si>
  <si>
    <t>68d7f267350488dd731fa078</t>
  </si>
  <si>
    <t>Dashboard admin - Ver gráficos interactivos</t>
  </si>
  <si>
    <t>68cae3d5d785f767d3b2abe8</t>
  </si>
  <si>
    <t>Validar edad en formulario</t>
  </si>
  <si>
    <t>68cae3134f4aea5cfeb351c6</t>
  </si>
  <si>
    <t>Implementar funcionalidad de regiones y comunas en vista de usuario</t>
  </si>
  <si>
    <t>68aa67a59e701a0ec51321be</t>
  </si>
  <si>
    <t>Inicio sesión Google</t>
  </si>
  <si>
    <t>68ca670e7c702a8d23d559c0</t>
  </si>
  <si>
    <t>Ruta del perfil del usuario registrado</t>
  </si>
  <si>
    <t>68ca6615fe2c5ec9ff3277ad</t>
  </si>
  <si>
    <t>Hacer Validaciones OWASP</t>
  </si>
  <si>
    <t>68ca667f22e207aabe9d2166</t>
  </si>
  <si>
    <t>Modificar estilos Login y Register</t>
  </si>
  <si>
    <t>68c343f4e9e9860c85dbe79d</t>
  </si>
  <si>
    <t>Registro e inicio de sesión con Google</t>
  </si>
  <si>
    <t>68ac7ab87413e1b3e1481771</t>
  </si>
  <si>
    <t>Crear ruta de tienda</t>
  </si>
  <si>
    <t>68ac803b105bbf6efd1c264c</t>
  </si>
  <si>
    <t>Importar home de la tienda</t>
  </si>
  <si>
    <t>68ac7f73be6096de094650bc</t>
  </si>
  <si>
    <t>Crear home de la tienda</t>
  </si>
  <si>
    <t>68c3416603da722792925bd3</t>
  </si>
  <si>
    <t>Buzón de ideas</t>
  </si>
  <si>
    <t>68c33eea6bd137095facca3e</t>
  </si>
  <si>
    <t>Visualizar videos de wilcard</t>
  </si>
  <si>
    <t>68bc7cfefa9eeb759ddad243</t>
  </si>
  <si>
    <t>Validar sesión iniciada para compra de entrada</t>
  </si>
  <si>
    <t>68bc7ce50ccbc4e1699f2f03</t>
  </si>
  <si>
    <t>Registrar compra de entrada por evento</t>
  </si>
  <si>
    <t>68bc5891ed10764e27a7560f</t>
  </si>
  <si>
    <t>Components compra de entradas</t>
  </si>
  <si>
    <t>68bc5820740c30e824cc784f</t>
  </si>
  <si>
    <t>Page compra de entradas</t>
  </si>
  <si>
    <t>68b3176a63159153758e2988</t>
  </si>
  <si>
    <t>68b31889bb6b7cdcb5d8d1e0</t>
  </si>
  <si>
    <t>Project Charter</t>
  </si>
  <si>
    <t>68b317a63eb1afc5e96fb671</t>
  </si>
  <si>
    <t>Matriz de riesgos</t>
  </si>
  <si>
    <t>68aa5e112a2f06b38178b81c</t>
  </si>
  <si>
    <t>Registrar wildcard</t>
  </si>
  <si>
    <t>68aa48d40dd98c6cc96d1c20</t>
  </si>
  <si>
    <t>Validar registro user en bd</t>
  </si>
  <si>
    <t>68aa47f63e4a372d12b2f3d2</t>
  </si>
  <si>
    <t>color letra formulario login/register</t>
  </si>
  <si>
    <t>68aa43f224897bf8a5017e27</t>
  </si>
  <si>
    <t>Validar sesión en formulario wildcard</t>
  </si>
  <si>
    <t>68bc57e94287b2bb7d1a528b</t>
  </si>
  <si>
    <t>Definir/Subir documentación proyecto a repositorio</t>
  </si>
  <si>
    <t>68aa5f830894f6b5196ed753</t>
  </si>
  <si>
    <t>Color fondo formulario wildcard</t>
  </si>
  <si>
    <t>68a9e0c30fa254639dd743a2</t>
  </si>
  <si>
    <t>Registro link video wildcard</t>
  </si>
  <si>
    <t>68a9ce7f230150e7ea357b71</t>
  </si>
  <si>
    <t>Levantar ambiente de desarrollo</t>
  </si>
  <si>
    <t>68a9c563da8cc8d27daf3faf</t>
  </si>
  <si>
    <t>Mapa mental</t>
  </si>
  <si>
    <t>68a9d27178b52e66e0ade45e</t>
  </si>
  <si>
    <t>Mapa de actores</t>
  </si>
  <si>
    <t>68a9d28a68ec6be9830f9f3c</t>
  </si>
  <si>
    <t>Mapa de impacto</t>
  </si>
  <si>
    <t>68a9ce994f5c8a05a303f2e4</t>
  </si>
  <si>
    <t>Definir equipo y responsabilidades</t>
  </si>
  <si>
    <t>68a9c40a6696f27feabb062c</t>
  </si>
  <si>
    <t>Definir documentación</t>
  </si>
  <si>
    <t>68a9cf13a6eb8f26da54da17</t>
  </si>
  <si>
    <t>Definición proyecto APT</t>
  </si>
  <si>
    <t>cards</t>
  </si>
  <si>
    <t>Sprint</t>
  </si>
  <si>
    <t>Inicio</t>
  </si>
  <si>
    <t>Fin</t>
  </si>
  <si>
    <t>Tareas completadas</t>
  </si>
  <si>
    <t>Campo</t>
  </si>
  <si>
    <t>Valor</t>
  </si>
  <si>
    <t>Estimated_Total_Tasks</t>
  </si>
  <si>
    <t>Beatbox Chile — Resumen de Avance (Dinámico)</t>
  </si>
  <si>
    <t>Todo es dinámico excepto la estimación total (Config!B2).</t>
  </si>
  <si>
    <t xml:space="preserve">Total de tarjetas </t>
  </si>
  <si>
    <t>—</t>
  </si>
  <si>
    <t>Sprint 1 (terminado)</t>
  </si>
  <si>
    <t>Sprint 2 (terminado)</t>
  </si>
  <si>
    <t>Sprint 3 (terminado)</t>
  </si>
  <si>
    <t>Sprint 4 (Terminado/validación)</t>
  </si>
  <si>
    <t>Tarjetas terminadas (S1..S4)</t>
  </si>
  <si>
    <t>Estimación total de tareas para 100%</t>
  </si>
  <si>
    <t>Restantes (Estimación - Terminadas)</t>
  </si>
  <si>
    <t>% de avance (terminadas / estimación)</t>
  </si>
  <si>
    <t>Desglose por sprint (hechas)</t>
  </si>
  <si>
    <t>Terminadas</t>
  </si>
  <si>
    <t>Restantes</t>
  </si>
  <si>
    <t>Fecha</t>
  </si>
  <si>
    <t>Ideal_Cum</t>
  </si>
  <si>
    <t>Real_Cum</t>
  </si>
  <si>
    <t>Assumed_Extra_On_End</t>
  </si>
  <si>
    <t>Real_Cum_Adjusted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</si>
</sst>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dd\-mm\-yyyy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6.0"/>
      <color theme="1"/>
      <name val="Calibri"/>
    </font>
    <font>
      <i/>
      <sz val="11.0"/>
      <color theme="1"/>
      <name val="Calibri"/>
    </font>
    <font>
      <b/>
      <sz val="11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1F4E78"/>
        <bgColor rgb="FF1F4E78"/>
      </patternFill>
    </fill>
    <fill>
      <patternFill patternType="solid">
        <fgColor rgb="FFD9E1F2"/>
        <bgColor rgb="FFD9E1F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  <xf borderId="0" fillId="0" fontId="4" numFmtId="0" xfId="0" applyFont="1"/>
    <xf borderId="0" fillId="0" fontId="5" numFmtId="0" xfId="0" applyFont="1"/>
    <xf borderId="1" fillId="2" fontId="6" numFmtId="0" xfId="0" applyBorder="1" applyFill="1" applyFont="1"/>
    <xf borderId="1" fillId="0" fontId="3" numFmtId="1" xfId="0" applyBorder="1" applyFont="1" applyNumberFormat="1"/>
    <xf borderId="1" fillId="0" fontId="3" numFmtId="0" xfId="0" applyBorder="1" applyFont="1"/>
    <xf borderId="1" fillId="0" fontId="3" numFmtId="10" xfId="0" applyBorder="1" applyFont="1" applyNumberFormat="1"/>
    <xf borderId="1" fillId="3" fontId="1" numFmtId="0" xfId="0" applyBorder="1" applyFill="1" applyFont="1"/>
    <xf borderId="1" fillId="0" fontId="3" numFmtId="165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Avance del Proyecto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Summary!$A$33:$A$34</c:f>
            </c:strRef>
          </c:cat>
          <c:val>
            <c:numRef>
              <c:f>Summary!$B$33:$B$34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Tareas Hechas por Sprint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Summary!$A$18:$A$21</c:f>
            </c:strRef>
          </c:cat>
          <c:val>
            <c:numRef>
              <c:f>Summary!$D$18:$D$21</c:f>
              <c:numCache/>
            </c:numRef>
          </c:val>
        </c:ser>
        <c:axId val="1380711799"/>
        <c:axId val="601075922"/>
      </c:barChart>
      <c:catAx>
        <c:axId val="1380711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075922"/>
      </c:catAx>
      <c:valAx>
        <c:axId val="601075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Tareas Hechas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71179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Burndown (Ideal vs Real)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Burndown!$A$2:$A$56</c:f>
            </c:strRef>
          </c:cat>
          <c:val>
            <c:numRef>
              <c:f>Burndown!$B$2:$B$56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dPt>
            <c:idx val="38"/>
            <c:marker>
              <c:symbol val="none"/>
            </c:marker>
          </c:dPt>
          <c:cat>
            <c:strRef>
              <c:f>Burndown!$A$2:$A$56</c:f>
            </c:strRef>
          </c:cat>
          <c:val>
            <c:numRef>
              <c:f>Burndown!$E$2:$E$56</c:f>
              <c:numCache/>
            </c:numRef>
          </c:val>
          <c:smooth val="0"/>
        </c:ser>
        <c:axId val="1877988731"/>
        <c:axId val="1425526547"/>
      </c:lineChart>
      <c:catAx>
        <c:axId val="1877988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526547"/>
      </c:catAx>
      <c:valAx>
        <c:axId val="1425526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Tareas acumuladas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98873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781050</xdr:colOff>
      <xdr:row>0</xdr:row>
      <xdr:rowOff>38100</xdr:rowOff>
    </xdr:from>
    <xdr:ext cx="4914900" cy="2790825"/>
    <xdr:graphicFrame>
      <xdr:nvGraphicFramePr>
        <xdr:cNvPr id="55323852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66675</xdr:colOff>
      <xdr:row>0</xdr:row>
      <xdr:rowOff>38100</xdr:rowOff>
    </xdr:from>
    <xdr:ext cx="4600575" cy="2809875"/>
    <xdr:graphicFrame>
      <xdr:nvGraphicFramePr>
        <xdr:cNvPr id="34597219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314325</xdr:colOff>
      <xdr:row>75</xdr:row>
      <xdr:rowOff>114300</xdr:rowOff>
    </xdr:from>
    <xdr:ext cx="5200650" cy="2876550"/>
    <xdr:graphicFrame>
      <xdr:nvGraphicFramePr>
        <xdr:cNvPr id="1017061686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 t="s">
        <v>3</v>
      </c>
      <c r="B2" s="2" t="s">
        <v>4</v>
      </c>
      <c r="C2" s="2" t="b">
        <v>0</v>
      </c>
    </row>
    <row r="3" ht="14.25" customHeight="1">
      <c r="A3" s="2" t="s">
        <v>5</v>
      </c>
      <c r="B3" s="2" t="s">
        <v>6</v>
      </c>
      <c r="C3" s="2" t="b">
        <v>0</v>
      </c>
    </row>
    <row r="4" ht="14.25" customHeight="1">
      <c r="A4" s="2" t="s">
        <v>7</v>
      </c>
      <c r="B4" s="2" t="s">
        <v>8</v>
      </c>
      <c r="C4" s="2" t="b">
        <v>0</v>
      </c>
    </row>
    <row r="5" ht="14.25" customHeight="1">
      <c r="A5" s="2" t="s">
        <v>9</v>
      </c>
      <c r="B5" s="2" t="s">
        <v>10</v>
      </c>
      <c r="C5" s="2" t="b">
        <v>0</v>
      </c>
    </row>
    <row r="6" ht="14.25" customHeight="1">
      <c r="A6" s="2" t="s">
        <v>11</v>
      </c>
      <c r="B6" s="2" t="s">
        <v>12</v>
      </c>
      <c r="C6" s="2" t="b">
        <v>0</v>
      </c>
    </row>
    <row r="7" ht="14.25" customHeight="1">
      <c r="A7" s="2" t="s">
        <v>13</v>
      </c>
      <c r="B7" s="2" t="s">
        <v>14</v>
      </c>
      <c r="C7" s="2" t="b">
        <v>0</v>
      </c>
    </row>
    <row r="8" ht="14.25" customHeight="1">
      <c r="A8" s="2" t="s">
        <v>15</v>
      </c>
      <c r="B8" s="2" t="s">
        <v>16</v>
      </c>
      <c r="C8" s="2" t="b">
        <v>0</v>
      </c>
    </row>
    <row r="9" ht="14.25" customHeight="1">
      <c r="A9" s="2" t="s">
        <v>17</v>
      </c>
      <c r="B9" s="2" t="s">
        <v>18</v>
      </c>
      <c r="C9" s="2" t="b"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1" t="s">
        <v>0</v>
      </c>
      <c r="B1" s="1" t="s">
        <v>1</v>
      </c>
      <c r="C1" s="1" t="s">
        <v>19</v>
      </c>
      <c r="D1" s="1" t="s">
        <v>2</v>
      </c>
      <c r="E1" s="1" t="s">
        <v>20</v>
      </c>
    </row>
    <row r="2" ht="14.25" customHeight="1">
      <c r="A2" s="2" t="s">
        <v>21</v>
      </c>
      <c r="B2" s="2" t="s">
        <v>22</v>
      </c>
      <c r="C2" s="2" t="s">
        <v>3</v>
      </c>
      <c r="D2" s="2" t="b">
        <v>1</v>
      </c>
      <c r="E2" s="2" t="s">
        <v>4</v>
      </c>
    </row>
    <row r="3" ht="14.25" customHeight="1">
      <c r="A3" s="2" t="s">
        <v>23</v>
      </c>
      <c r="B3" s="2" t="s">
        <v>24</v>
      </c>
      <c r="C3" s="2" t="s">
        <v>3</v>
      </c>
      <c r="D3" s="2" t="b">
        <v>1</v>
      </c>
      <c r="E3" s="2" t="s">
        <v>4</v>
      </c>
    </row>
    <row r="4" ht="14.25" customHeight="1">
      <c r="A4" s="2" t="s">
        <v>25</v>
      </c>
      <c r="B4" s="2" t="s">
        <v>26</v>
      </c>
      <c r="C4" s="2" t="s">
        <v>3</v>
      </c>
      <c r="D4" s="2" t="b">
        <v>0</v>
      </c>
      <c r="E4" s="2" t="s">
        <v>4</v>
      </c>
    </row>
    <row r="5" ht="14.25" customHeight="1">
      <c r="A5" s="2" t="s">
        <v>27</v>
      </c>
      <c r="B5" s="2" t="s">
        <v>28</v>
      </c>
      <c r="C5" s="2" t="s">
        <v>5</v>
      </c>
      <c r="D5" s="2" t="b">
        <v>1</v>
      </c>
      <c r="E5" s="2" t="s">
        <v>6</v>
      </c>
    </row>
    <row r="6" ht="14.25" customHeight="1">
      <c r="A6" s="2" t="s">
        <v>29</v>
      </c>
      <c r="B6" s="2" t="s">
        <v>30</v>
      </c>
      <c r="C6" s="2" t="s">
        <v>5</v>
      </c>
      <c r="D6" s="2" t="b">
        <v>0</v>
      </c>
      <c r="E6" s="2" t="s">
        <v>6</v>
      </c>
    </row>
    <row r="7" ht="14.25" customHeight="1">
      <c r="A7" s="2" t="s">
        <v>31</v>
      </c>
      <c r="B7" s="2" t="s">
        <v>32</v>
      </c>
      <c r="C7" s="2" t="s">
        <v>5</v>
      </c>
      <c r="D7" s="2" t="b">
        <v>1</v>
      </c>
      <c r="E7" s="2" t="s">
        <v>6</v>
      </c>
    </row>
    <row r="8" ht="14.25" customHeight="1">
      <c r="A8" s="2" t="s">
        <v>33</v>
      </c>
      <c r="B8" s="2" t="s">
        <v>22</v>
      </c>
      <c r="C8" s="2" t="s">
        <v>7</v>
      </c>
      <c r="D8" s="2" t="b">
        <v>1</v>
      </c>
      <c r="E8" s="2" t="s">
        <v>8</v>
      </c>
    </row>
    <row r="9" ht="14.25" customHeight="1">
      <c r="A9" s="2" t="s">
        <v>34</v>
      </c>
      <c r="B9" s="2" t="s">
        <v>35</v>
      </c>
      <c r="C9" s="2" t="s">
        <v>9</v>
      </c>
      <c r="D9" s="2" t="b">
        <v>0</v>
      </c>
      <c r="E9" s="2" t="s">
        <v>10</v>
      </c>
    </row>
    <row r="10" ht="14.25" customHeight="1">
      <c r="A10" s="2" t="s">
        <v>36</v>
      </c>
      <c r="B10" s="2" t="s">
        <v>37</v>
      </c>
      <c r="C10" s="2" t="s">
        <v>9</v>
      </c>
      <c r="D10" s="2" t="b">
        <v>0</v>
      </c>
      <c r="E10" s="2" t="s">
        <v>10</v>
      </c>
    </row>
    <row r="11" ht="14.25" customHeight="1">
      <c r="A11" s="2" t="s">
        <v>38</v>
      </c>
      <c r="B11" s="2" t="s">
        <v>39</v>
      </c>
      <c r="C11" s="2" t="s">
        <v>9</v>
      </c>
      <c r="D11" s="2" t="b">
        <v>0</v>
      </c>
      <c r="E11" s="2" t="s">
        <v>10</v>
      </c>
    </row>
    <row r="12" ht="14.25" customHeight="1">
      <c r="A12" s="2" t="s">
        <v>40</v>
      </c>
      <c r="B12" s="2" t="s">
        <v>41</v>
      </c>
      <c r="C12" s="2" t="s">
        <v>9</v>
      </c>
      <c r="D12" s="2" t="b">
        <v>0</v>
      </c>
      <c r="E12" s="2" t="s">
        <v>10</v>
      </c>
    </row>
    <row r="13" ht="14.25" customHeight="1">
      <c r="A13" s="2" t="s">
        <v>42</v>
      </c>
      <c r="B13" s="2" t="s">
        <v>43</v>
      </c>
      <c r="C13" s="2" t="s">
        <v>9</v>
      </c>
      <c r="D13" s="2" t="b">
        <v>0</v>
      </c>
      <c r="E13" s="2" t="s">
        <v>10</v>
      </c>
    </row>
    <row r="14" ht="14.25" customHeight="1">
      <c r="A14" s="2" t="s">
        <v>44</v>
      </c>
      <c r="B14" s="2" t="s">
        <v>45</v>
      </c>
      <c r="C14" s="2" t="s">
        <v>9</v>
      </c>
      <c r="D14" s="2" t="b">
        <v>0</v>
      </c>
      <c r="E14" s="2" t="s">
        <v>10</v>
      </c>
    </row>
    <row r="15" ht="14.25" customHeight="1">
      <c r="A15" s="2" t="s">
        <v>46</v>
      </c>
      <c r="B15" s="2" t="s">
        <v>47</v>
      </c>
      <c r="C15" s="2" t="s">
        <v>9</v>
      </c>
      <c r="D15" s="2" t="b">
        <v>0</v>
      </c>
      <c r="E15" s="2" t="s">
        <v>10</v>
      </c>
    </row>
    <row r="16" ht="14.25" customHeight="1">
      <c r="A16" s="2" t="s">
        <v>48</v>
      </c>
      <c r="B16" s="2" t="s">
        <v>49</v>
      </c>
      <c r="C16" s="2" t="s">
        <v>9</v>
      </c>
      <c r="D16" s="2" t="b">
        <v>0</v>
      </c>
      <c r="E16" s="2" t="s">
        <v>10</v>
      </c>
    </row>
    <row r="17" ht="14.25" customHeight="1">
      <c r="A17" s="2" t="s">
        <v>50</v>
      </c>
      <c r="B17" s="2" t="s">
        <v>51</v>
      </c>
      <c r="C17" s="2" t="s">
        <v>9</v>
      </c>
      <c r="D17" s="2" t="b">
        <v>0</v>
      </c>
      <c r="E17" s="2" t="s">
        <v>10</v>
      </c>
    </row>
    <row r="18" ht="14.25" customHeight="1">
      <c r="A18" s="2" t="s">
        <v>52</v>
      </c>
      <c r="B18" s="2" t="s">
        <v>53</v>
      </c>
      <c r="C18" s="2" t="s">
        <v>9</v>
      </c>
      <c r="D18" s="2" t="b">
        <v>0</v>
      </c>
      <c r="E18" s="2" t="s">
        <v>10</v>
      </c>
    </row>
    <row r="19" ht="14.25" customHeight="1">
      <c r="A19" s="2" t="s">
        <v>54</v>
      </c>
      <c r="B19" s="2" t="s">
        <v>55</v>
      </c>
      <c r="C19" s="2" t="s">
        <v>9</v>
      </c>
      <c r="D19" s="2" t="b">
        <v>0</v>
      </c>
      <c r="E19" s="2" t="s">
        <v>10</v>
      </c>
    </row>
    <row r="20" ht="14.25" customHeight="1">
      <c r="A20" s="2" t="s">
        <v>56</v>
      </c>
      <c r="B20" s="2" t="s">
        <v>57</v>
      </c>
      <c r="C20" s="2" t="s">
        <v>9</v>
      </c>
      <c r="D20" s="2" t="b">
        <v>0</v>
      </c>
      <c r="E20" s="2" t="s">
        <v>10</v>
      </c>
    </row>
    <row r="21" ht="14.25" customHeight="1">
      <c r="A21" s="2" t="s">
        <v>58</v>
      </c>
      <c r="B21" s="2" t="s">
        <v>59</v>
      </c>
      <c r="C21" s="2" t="s">
        <v>9</v>
      </c>
      <c r="D21" s="2" t="b">
        <v>0</v>
      </c>
      <c r="E21" s="2" t="s">
        <v>10</v>
      </c>
    </row>
    <row r="22" ht="14.25" customHeight="1">
      <c r="A22" s="2" t="s">
        <v>60</v>
      </c>
      <c r="B22" s="2" t="s">
        <v>61</v>
      </c>
      <c r="C22" s="2" t="s">
        <v>9</v>
      </c>
      <c r="D22" s="2" t="b">
        <v>0</v>
      </c>
      <c r="E22" s="2" t="s">
        <v>10</v>
      </c>
    </row>
    <row r="23" ht="14.25" customHeight="1">
      <c r="A23" s="2" t="s">
        <v>62</v>
      </c>
      <c r="B23" s="2" t="s">
        <v>63</v>
      </c>
      <c r="C23" s="2" t="s">
        <v>9</v>
      </c>
      <c r="D23" s="2" t="b">
        <v>0</v>
      </c>
      <c r="E23" s="2" t="s">
        <v>10</v>
      </c>
    </row>
    <row r="24" ht="14.25" customHeight="1">
      <c r="A24" s="2" t="s">
        <v>64</v>
      </c>
      <c r="B24" s="2" t="s">
        <v>65</v>
      </c>
      <c r="C24" s="2" t="s">
        <v>9</v>
      </c>
      <c r="D24" s="2" t="b">
        <v>0</v>
      </c>
      <c r="E24" s="2" t="s">
        <v>10</v>
      </c>
    </row>
    <row r="25" ht="14.25" customHeight="1">
      <c r="A25" s="2" t="s">
        <v>66</v>
      </c>
      <c r="B25" s="2" t="s">
        <v>67</v>
      </c>
      <c r="C25" s="2" t="s">
        <v>9</v>
      </c>
      <c r="D25" s="2" t="b">
        <v>0</v>
      </c>
      <c r="E25" s="2" t="s">
        <v>10</v>
      </c>
    </row>
    <row r="26" ht="14.25" customHeight="1">
      <c r="A26" s="2" t="s">
        <v>68</v>
      </c>
      <c r="B26" s="2" t="s">
        <v>69</v>
      </c>
      <c r="C26" s="2" t="s">
        <v>9</v>
      </c>
      <c r="D26" s="2" t="b">
        <v>0</v>
      </c>
      <c r="E26" s="2" t="s">
        <v>10</v>
      </c>
    </row>
    <row r="27" ht="14.25" customHeight="1">
      <c r="A27" s="2" t="s">
        <v>70</v>
      </c>
      <c r="B27" s="2" t="s">
        <v>71</v>
      </c>
      <c r="C27" s="2" t="s">
        <v>9</v>
      </c>
      <c r="D27" s="2" t="b">
        <v>0</v>
      </c>
      <c r="E27" s="2" t="s">
        <v>10</v>
      </c>
    </row>
    <row r="28" ht="14.25" customHeight="1">
      <c r="A28" s="2" t="s">
        <v>72</v>
      </c>
      <c r="B28" s="2" t="s">
        <v>73</v>
      </c>
      <c r="C28" s="2" t="s">
        <v>9</v>
      </c>
      <c r="D28" s="2" t="b">
        <v>0</v>
      </c>
      <c r="E28" s="2" t="s">
        <v>10</v>
      </c>
    </row>
    <row r="29" ht="14.25" customHeight="1">
      <c r="A29" s="2" t="s">
        <v>74</v>
      </c>
      <c r="B29" s="2" t="s">
        <v>75</v>
      </c>
      <c r="C29" s="2" t="s">
        <v>9</v>
      </c>
      <c r="D29" s="2" t="b">
        <v>0</v>
      </c>
      <c r="E29" s="2" t="s">
        <v>10</v>
      </c>
    </row>
    <row r="30" ht="14.25" customHeight="1">
      <c r="A30" s="2" t="s">
        <v>76</v>
      </c>
      <c r="B30" s="2" t="s">
        <v>77</v>
      </c>
      <c r="C30" s="2" t="s">
        <v>9</v>
      </c>
      <c r="D30" s="2" t="b">
        <v>0</v>
      </c>
      <c r="E30" s="2" t="s">
        <v>10</v>
      </c>
    </row>
    <row r="31" ht="14.25" customHeight="1">
      <c r="A31" s="2" t="s">
        <v>78</v>
      </c>
      <c r="B31" s="2" t="s">
        <v>79</v>
      </c>
      <c r="C31" s="2" t="s">
        <v>9</v>
      </c>
      <c r="D31" s="2" t="b">
        <v>0</v>
      </c>
      <c r="E31" s="2" t="s">
        <v>10</v>
      </c>
    </row>
    <row r="32" ht="14.25" customHeight="1">
      <c r="A32" s="2" t="s">
        <v>80</v>
      </c>
      <c r="B32" s="2" t="s">
        <v>81</v>
      </c>
      <c r="C32" s="2" t="s">
        <v>13</v>
      </c>
      <c r="D32" s="2" t="b">
        <v>0</v>
      </c>
      <c r="E32" s="2" t="s">
        <v>14</v>
      </c>
    </row>
    <row r="33" ht="14.25" customHeight="1">
      <c r="A33" s="2" t="s">
        <v>82</v>
      </c>
      <c r="B33" s="2" t="s">
        <v>83</v>
      </c>
      <c r="C33" s="2" t="s">
        <v>13</v>
      </c>
      <c r="D33" s="2" t="b">
        <v>0</v>
      </c>
      <c r="E33" s="2" t="s">
        <v>14</v>
      </c>
    </row>
    <row r="34" ht="14.25" customHeight="1">
      <c r="A34" s="2" t="s">
        <v>84</v>
      </c>
      <c r="B34" s="2" t="s">
        <v>85</v>
      </c>
      <c r="C34" s="2" t="s">
        <v>13</v>
      </c>
      <c r="D34" s="2" t="b">
        <v>0</v>
      </c>
      <c r="E34" s="2" t="s">
        <v>14</v>
      </c>
    </row>
    <row r="35" ht="14.25" customHeight="1">
      <c r="A35" s="2" t="s">
        <v>86</v>
      </c>
      <c r="B35" s="2" t="s">
        <v>87</v>
      </c>
      <c r="C35" s="2" t="s">
        <v>13</v>
      </c>
      <c r="D35" s="2" t="b">
        <v>0</v>
      </c>
      <c r="E35" s="2" t="s">
        <v>14</v>
      </c>
    </row>
    <row r="36" ht="14.25" customHeight="1">
      <c r="A36" s="2" t="s">
        <v>88</v>
      </c>
      <c r="B36" s="2" t="s">
        <v>89</v>
      </c>
      <c r="C36" s="2" t="s">
        <v>13</v>
      </c>
      <c r="D36" s="2" t="b">
        <v>0</v>
      </c>
      <c r="E36" s="2" t="s">
        <v>14</v>
      </c>
    </row>
    <row r="37" ht="14.25" customHeight="1">
      <c r="A37" s="2" t="s">
        <v>90</v>
      </c>
      <c r="B37" s="2" t="s">
        <v>91</v>
      </c>
      <c r="C37" s="2" t="s">
        <v>13</v>
      </c>
      <c r="D37" s="2" t="b">
        <v>0</v>
      </c>
      <c r="E37" s="2" t="s">
        <v>14</v>
      </c>
    </row>
    <row r="38" ht="14.25" customHeight="1">
      <c r="A38" s="2" t="s">
        <v>92</v>
      </c>
      <c r="B38" s="2" t="s">
        <v>93</v>
      </c>
      <c r="C38" s="2" t="s">
        <v>13</v>
      </c>
      <c r="D38" s="2" t="b">
        <v>0</v>
      </c>
      <c r="E38" s="2" t="s">
        <v>14</v>
      </c>
    </row>
    <row r="39" ht="14.25" customHeight="1">
      <c r="A39" s="2" t="s">
        <v>94</v>
      </c>
      <c r="B39" s="2" t="s">
        <v>95</v>
      </c>
      <c r="C39" s="2" t="s">
        <v>13</v>
      </c>
      <c r="D39" s="2" t="b">
        <v>0</v>
      </c>
      <c r="E39" s="2" t="s">
        <v>14</v>
      </c>
    </row>
    <row r="40" ht="14.25" customHeight="1">
      <c r="A40" s="2" t="s">
        <v>96</v>
      </c>
      <c r="B40" s="2" t="s">
        <v>97</v>
      </c>
      <c r="C40" s="2" t="s">
        <v>13</v>
      </c>
      <c r="D40" s="2" t="b">
        <v>0</v>
      </c>
      <c r="E40" s="2" t="s">
        <v>14</v>
      </c>
    </row>
    <row r="41" ht="14.25" customHeight="1">
      <c r="A41" s="2" t="s">
        <v>98</v>
      </c>
      <c r="B41" s="2" t="s">
        <v>99</v>
      </c>
      <c r="C41" s="2" t="s">
        <v>13</v>
      </c>
      <c r="D41" s="2" t="b">
        <v>0</v>
      </c>
      <c r="E41" s="2" t="s">
        <v>14</v>
      </c>
    </row>
    <row r="42" ht="14.25" customHeight="1">
      <c r="A42" s="2" t="s">
        <v>100</v>
      </c>
      <c r="B42" s="2" t="s">
        <v>101</v>
      </c>
      <c r="C42" s="2" t="s">
        <v>13</v>
      </c>
      <c r="D42" s="2" t="b">
        <v>0</v>
      </c>
      <c r="E42" s="2" t="s">
        <v>14</v>
      </c>
    </row>
    <row r="43" ht="14.25" customHeight="1">
      <c r="A43" s="2" t="s">
        <v>102</v>
      </c>
      <c r="B43" s="2" t="s">
        <v>103</v>
      </c>
      <c r="C43" s="2" t="s">
        <v>13</v>
      </c>
      <c r="D43" s="2" t="b">
        <v>0</v>
      </c>
      <c r="E43" s="2" t="s">
        <v>14</v>
      </c>
    </row>
    <row r="44" ht="14.25" customHeight="1">
      <c r="A44" s="2" t="s">
        <v>104</v>
      </c>
      <c r="B44" s="2" t="s">
        <v>105</v>
      </c>
      <c r="C44" s="2" t="s">
        <v>15</v>
      </c>
      <c r="D44" s="2" t="b">
        <v>0</v>
      </c>
      <c r="E44" s="2" t="s">
        <v>16</v>
      </c>
    </row>
    <row r="45" ht="14.25" customHeight="1">
      <c r="A45" s="2" t="s">
        <v>106</v>
      </c>
      <c r="B45" s="2" t="s">
        <v>107</v>
      </c>
      <c r="C45" s="2" t="s">
        <v>15</v>
      </c>
      <c r="D45" s="2" t="b">
        <v>0</v>
      </c>
      <c r="E45" s="2" t="s">
        <v>16</v>
      </c>
    </row>
    <row r="46" ht="14.25" customHeight="1">
      <c r="A46" s="2" t="s">
        <v>108</v>
      </c>
      <c r="B46" s="2" t="s">
        <v>109</v>
      </c>
      <c r="C46" s="2" t="s">
        <v>15</v>
      </c>
      <c r="D46" s="2" t="b">
        <v>0</v>
      </c>
      <c r="E46" s="2" t="s">
        <v>16</v>
      </c>
    </row>
    <row r="47" ht="14.25" customHeight="1">
      <c r="A47" s="2" t="s">
        <v>110</v>
      </c>
      <c r="B47" s="2" t="s">
        <v>111</v>
      </c>
      <c r="C47" s="2" t="s">
        <v>15</v>
      </c>
      <c r="D47" s="2" t="b">
        <v>0</v>
      </c>
      <c r="E47" s="2" t="s">
        <v>16</v>
      </c>
    </row>
    <row r="48" ht="14.25" customHeight="1">
      <c r="A48" s="2" t="s">
        <v>112</v>
      </c>
      <c r="B48" s="2" t="s">
        <v>32</v>
      </c>
      <c r="C48" s="2" t="s">
        <v>15</v>
      </c>
      <c r="D48" s="2" t="b">
        <v>0</v>
      </c>
      <c r="E48" s="2" t="s">
        <v>16</v>
      </c>
    </row>
    <row r="49" ht="14.25" customHeight="1">
      <c r="A49" s="2" t="s">
        <v>113</v>
      </c>
      <c r="B49" s="2" t="s">
        <v>114</v>
      </c>
      <c r="C49" s="2" t="s">
        <v>15</v>
      </c>
      <c r="D49" s="2" t="b">
        <v>0</v>
      </c>
      <c r="E49" s="2" t="s">
        <v>16</v>
      </c>
    </row>
    <row r="50" ht="14.25" customHeight="1">
      <c r="A50" s="2" t="s">
        <v>115</v>
      </c>
      <c r="B50" s="2" t="s">
        <v>116</v>
      </c>
      <c r="C50" s="2" t="s">
        <v>15</v>
      </c>
      <c r="D50" s="2" t="b">
        <v>0</v>
      </c>
      <c r="E50" s="2" t="s">
        <v>16</v>
      </c>
    </row>
    <row r="51" ht="14.25" customHeight="1">
      <c r="A51" s="2" t="s">
        <v>117</v>
      </c>
      <c r="B51" s="2" t="s">
        <v>118</v>
      </c>
      <c r="C51" s="2" t="s">
        <v>15</v>
      </c>
      <c r="D51" s="2" t="b">
        <v>0</v>
      </c>
      <c r="E51" s="2" t="s">
        <v>16</v>
      </c>
    </row>
    <row r="52" ht="14.25" customHeight="1">
      <c r="A52" s="2" t="s">
        <v>119</v>
      </c>
      <c r="B52" s="2" t="s">
        <v>120</v>
      </c>
      <c r="C52" s="2" t="s">
        <v>15</v>
      </c>
      <c r="D52" s="2" t="b">
        <v>0</v>
      </c>
      <c r="E52" s="2" t="s">
        <v>16</v>
      </c>
    </row>
    <row r="53" ht="14.25" customHeight="1">
      <c r="A53" s="2" t="s">
        <v>121</v>
      </c>
      <c r="B53" s="2" t="s">
        <v>122</v>
      </c>
      <c r="C53" s="2" t="s">
        <v>15</v>
      </c>
      <c r="D53" s="2" t="b">
        <v>0</v>
      </c>
      <c r="E53" s="2" t="s">
        <v>16</v>
      </c>
    </row>
    <row r="54" ht="14.25" customHeight="1">
      <c r="A54" s="2" t="s">
        <v>123</v>
      </c>
      <c r="B54" s="2" t="s">
        <v>124</v>
      </c>
      <c r="C54" s="2" t="s">
        <v>15</v>
      </c>
      <c r="D54" s="2" t="b">
        <v>0</v>
      </c>
      <c r="E54" s="2" t="s">
        <v>16</v>
      </c>
    </row>
    <row r="55" ht="14.25" customHeight="1">
      <c r="A55" s="2" t="s">
        <v>125</v>
      </c>
      <c r="B55" s="2" t="s">
        <v>126</v>
      </c>
      <c r="C55" s="2" t="s">
        <v>15</v>
      </c>
      <c r="D55" s="2" t="b">
        <v>0</v>
      </c>
      <c r="E55" s="2" t="s">
        <v>16</v>
      </c>
    </row>
    <row r="56" ht="14.25" customHeight="1">
      <c r="A56" s="2" t="s">
        <v>127</v>
      </c>
      <c r="B56" s="2" t="s">
        <v>128</v>
      </c>
      <c r="C56" s="2" t="s">
        <v>15</v>
      </c>
      <c r="D56" s="2" t="b">
        <v>0</v>
      </c>
      <c r="E56" s="2" t="s">
        <v>16</v>
      </c>
    </row>
    <row r="57" ht="14.25" customHeight="1">
      <c r="A57" s="2" t="s">
        <v>129</v>
      </c>
      <c r="B57" s="2" t="s">
        <v>130</v>
      </c>
      <c r="C57" s="2" t="s">
        <v>15</v>
      </c>
      <c r="D57" s="2" t="b">
        <v>0</v>
      </c>
      <c r="E57" s="2" t="s">
        <v>16</v>
      </c>
    </row>
    <row r="58" ht="14.25" customHeight="1">
      <c r="A58" s="2" t="s">
        <v>131</v>
      </c>
      <c r="B58" s="2" t="s">
        <v>132</v>
      </c>
      <c r="C58" s="2" t="s">
        <v>17</v>
      </c>
      <c r="D58" s="2" t="b">
        <v>0</v>
      </c>
      <c r="E58" s="2" t="s">
        <v>18</v>
      </c>
    </row>
    <row r="59" ht="14.25" customHeight="1">
      <c r="A59" s="2" t="s">
        <v>133</v>
      </c>
      <c r="B59" s="2" t="s">
        <v>134</v>
      </c>
      <c r="C59" s="2" t="s">
        <v>17</v>
      </c>
      <c r="D59" s="2" t="b">
        <v>0</v>
      </c>
      <c r="E59" s="2" t="s">
        <v>18</v>
      </c>
    </row>
    <row r="60" ht="14.25" customHeight="1">
      <c r="A60" s="2" t="s">
        <v>135</v>
      </c>
      <c r="B60" s="2" t="s">
        <v>136</v>
      </c>
      <c r="C60" s="2" t="s">
        <v>17</v>
      </c>
      <c r="D60" s="2" t="b">
        <v>0</v>
      </c>
      <c r="E60" s="2" t="s">
        <v>18</v>
      </c>
    </row>
    <row r="61" ht="14.25" customHeight="1">
      <c r="A61" s="2" t="s">
        <v>137</v>
      </c>
      <c r="B61" s="2" t="s">
        <v>138</v>
      </c>
      <c r="C61" s="2" t="s">
        <v>17</v>
      </c>
      <c r="D61" s="2" t="b">
        <v>0</v>
      </c>
      <c r="E61" s="2" t="s">
        <v>18</v>
      </c>
    </row>
    <row r="62" ht="14.25" customHeight="1">
      <c r="A62" s="2" t="s">
        <v>139</v>
      </c>
      <c r="B62" s="2" t="s">
        <v>140</v>
      </c>
      <c r="C62" s="2" t="s">
        <v>17</v>
      </c>
      <c r="D62" s="2" t="b">
        <v>0</v>
      </c>
      <c r="E62" s="2" t="s">
        <v>18</v>
      </c>
    </row>
    <row r="63" ht="14.25" customHeight="1">
      <c r="A63" s="2" t="s">
        <v>141</v>
      </c>
      <c r="B63" s="2" t="s">
        <v>142</v>
      </c>
      <c r="C63" s="2" t="s">
        <v>17</v>
      </c>
      <c r="D63" s="2" t="b">
        <v>0</v>
      </c>
      <c r="E63" s="2" t="s">
        <v>18</v>
      </c>
    </row>
    <row r="64" ht="14.25" customHeight="1">
      <c r="A64" s="2" t="s">
        <v>143</v>
      </c>
      <c r="B64" s="2" t="s">
        <v>144</v>
      </c>
      <c r="C64" s="2" t="s">
        <v>17</v>
      </c>
      <c r="D64" s="2" t="b">
        <v>0</v>
      </c>
      <c r="E64" s="2" t="s">
        <v>18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29"/>
    <col customWidth="1" min="2" max="26" width="8.86"/>
  </cols>
  <sheetData>
    <row r="1" ht="14.25" customHeight="1">
      <c r="A1" s="1" t="s">
        <v>20</v>
      </c>
      <c r="B1" s="1" t="s">
        <v>145</v>
      </c>
    </row>
    <row r="2" ht="14.25" customHeight="1">
      <c r="A2" s="2" t="s">
        <v>10</v>
      </c>
      <c r="B2" s="2">
        <v>23.0</v>
      </c>
    </row>
    <row r="3" ht="14.25" customHeight="1">
      <c r="A3" s="2" t="s">
        <v>16</v>
      </c>
      <c r="B3" s="2">
        <v>14.0</v>
      </c>
    </row>
    <row r="4" ht="14.25" customHeight="1">
      <c r="A4" s="2" t="s">
        <v>14</v>
      </c>
      <c r="B4" s="2">
        <v>12.0</v>
      </c>
    </row>
    <row r="5" ht="14.25" customHeight="1">
      <c r="A5" s="2" t="s">
        <v>18</v>
      </c>
      <c r="B5" s="2">
        <v>7.0</v>
      </c>
    </row>
    <row r="6" ht="14.25" customHeight="1">
      <c r="A6" s="2" t="s">
        <v>6</v>
      </c>
      <c r="B6" s="2">
        <v>3.0</v>
      </c>
    </row>
    <row r="7" ht="14.25" customHeight="1">
      <c r="A7" s="2" t="s">
        <v>4</v>
      </c>
      <c r="B7" s="2">
        <v>3.0</v>
      </c>
    </row>
    <row r="8" ht="14.25" customHeight="1">
      <c r="A8" s="2" t="s">
        <v>8</v>
      </c>
      <c r="B8" s="2">
        <v>1.0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1" t="s">
        <v>146</v>
      </c>
      <c r="B1" s="1" t="s">
        <v>147</v>
      </c>
      <c r="C1" s="1" t="s">
        <v>148</v>
      </c>
      <c r="D1" s="1" t="s">
        <v>149</v>
      </c>
    </row>
    <row r="2" ht="14.25" customHeight="1">
      <c r="A2" s="2">
        <v>1.0</v>
      </c>
      <c r="B2" s="3">
        <v>45880.0</v>
      </c>
      <c r="C2" s="3">
        <v>45892.0</v>
      </c>
      <c r="D2" s="2">
        <v>7.0</v>
      </c>
    </row>
    <row r="3" ht="14.25" customHeight="1">
      <c r="A3" s="2">
        <v>2.0</v>
      </c>
      <c r="B3" s="3">
        <v>45894.0</v>
      </c>
      <c r="C3" s="3">
        <v>45906.0</v>
      </c>
      <c r="D3" s="2">
        <v>14.0</v>
      </c>
    </row>
    <row r="4" ht="14.25" customHeight="1">
      <c r="A4" s="2">
        <v>3.0</v>
      </c>
      <c r="B4" s="3">
        <v>45908.0</v>
      </c>
      <c r="C4" s="3">
        <v>45920.0</v>
      </c>
      <c r="D4" s="2">
        <v>12.0</v>
      </c>
    </row>
    <row r="5" ht="14.25" customHeight="1">
      <c r="A5" s="2">
        <v>4.0</v>
      </c>
      <c r="B5" s="3">
        <v>45922.0</v>
      </c>
      <c r="C5" s="3">
        <v>45934.0</v>
      </c>
      <c r="D5" s="2">
        <v>23.0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22.71"/>
    <col customWidth="1" min="3" max="26" width="8.86"/>
  </cols>
  <sheetData>
    <row r="1" ht="14.25" customHeight="1">
      <c r="A1" s="1" t="s">
        <v>150</v>
      </c>
      <c r="B1" s="1" t="s">
        <v>151</v>
      </c>
    </row>
    <row r="2" ht="14.25" customHeight="1">
      <c r="A2" s="2" t="s">
        <v>152</v>
      </c>
      <c r="B2" s="2">
        <v>91.0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29"/>
    <col customWidth="1" min="2" max="2" width="15.86"/>
    <col customWidth="1" min="3" max="4" width="24.71"/>
    <col customWidth="1" min="5" max="26" width="8.86"/>
  </cols>
  <sheetData>
    <row r="1" ht="14.25" customHeight="1">
      <c r="A1" s="4" t="s">
        <v>153</v>
      </c>
    </row>
    <row r="2" ht="14.25" customHeight="1">
      <c r="A2" s="5" t="s">
        <v>154</v>
      </c>
    </row>
    <row r="3" ht="14.25" customHeight="1"/>
    <row r="4" ht="14.25" customHeight="1">
      <c r="A4" s="6" t="s">
        <v>155</v>
      </c>
      <c r="B4" s="7">
        <v>63.0</v>
      </c>
    </row>
    <row r="5" ht="14.25" customHeight="1">
      <c r="A5" s="8" t="s">
        <v>156</v>
      </c>
    </row>
    <row r="6" ht="14.25" customHeight="1">
      <c r="A6" s="6" t="s">
        <v>157</v>
      </c>
      <c r="B6" s="7">
        <v>7.0</v>
      </c>
    </row>
    <row r="7" ht="14.25" customHeight="1">
      <c r="A7" s="6" t="s">
        <v>158</v>
      </c>
      <c r="B7" s="7">
        <v>14.0</v>
      </c>
    </row>
    <row r="8" ht="14.25" customHeight="1">
      <c r="A8" s="6" t="s">
        <v>159</v>
      </c>
      <c r="B8" s="7">
        <v>12.0</v>
      </c>
    </row>
    <row r="9" ht="14.25" customHeight="1">
      <c r="A9" s="6" t="s">
        <v>160</v>
      </c>
      <c r="B9" s="7">
        <v>23.0</v>
      </c>
    </row>
    <row r="10" ht="14.25" customHeight="1"/>
    <row r="11" ht="14.25" customHeight="1">
      <c r="A11" s="6" t="s">
        <v>161</v>
      </c>
      <c r="B11" s="7">
        <f>SUM(B6:B9)</f>
        <v>56</v>
      </c>
    </row>
    <row r="12" ht="14.25" customHeight="1">
      <c r="A12" s="6" t="s">
        <v>162</v>
      </c>
      <c r="B12" s="7">
        <f>Config!B2</f>
        <v>91</v>
      </c>
    </row>
    <row r="13" ht="14.25" customHeight="1">
      <c r="A13" s="6" t="s">
        <v>163</v>
      </c>
      <c r="B13" s="7">
        <f>MAX(B12-B11,0)</f>
        <v>35</v>
      </c>
    </row>
    <row r="14" ht="14.25" customHeight="1">
      <c r="A14" s="6" t="s">
        <v>164</v>
      </c>
      <c r="B14" s="9">
        <f>IF(B12&gt;0, B11/B12, 0)</f>
        <v>0.6153846154</v>
      </c>
    </row>
    <row r="15" ht="14.25" customHeight="1"/>
    <row r="16" ht="14.25" customHeight="1">
      <c r="A16" s="10" t="s">
        <v>165</v>
      </c>
    </row>
    <row r="17" ht="14.25" customHeight="1">
      <c r="A17" s="6" t="s">
        <v>146</v>
      </c>
      <c r="B17" s="6" t="s">
        <v>147</v>
      </c>
      <c r="C17" s="6" t="s">
        <v>148</v>
      </c>
      <c r="D17" s="6" t="s">
        <v>149</v>
      </c>
    </row>
    <row r="18" ht="14.25" customHeight="1">
      <c r="A18" s="8">
        <v>1.0</v>
      </c>
      <c r="B18" s="11">
        <v>45880.0</v>
      </c>
      <c r="C18" s="11">
        <v>45892.0</v>
      </c>
      <c r="D18" s="7">
        <v>7.0</v>
      </c>
    </row>
    <row r="19" ht="14.25" customHeight="1">
      <c r="A19" s="8">
        <v>2.0</v>
      </c>
      <c r="B19" s="11">
        <v>45894.0</v>
      </c>
      <c r="C19" s="11">
        <v>45906.0</v>
      </c>
      <c r="D19" s="7">
        <v>14.0</v>
      </c>
    </row>
    <row r="20" ht="14.25" customHeight="1">
      <c r="A20" s="8">
        <v>3.0</v>
      </c>
      <c r="B20" s="11">
        <v>45908.0</v>
      </c>
      <c r="C20" s="11">
        <v>45920.0</v>
      </c>
      <c r="D20" s="7">
        <v>12.0</v>
      </c>
    </row>
    <row r="21" ht="14.25" customHeight="1">
      <c r="A21" s="8">
        <v>4.0</v>
      </c>
      <c r="B21" s="11">
        <v>45922.0</v>
      </c>
      <c r="C21" s="11">
        <v>45934.0</v>
      </c>
      <c r="D21" s="7">
        <v>23.0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>
      <c r="A33" s="6" t="s">
        <v>166</v>
      </c>
      <c r="B33" s="7">
        <f>B11</f>
        <v>56</v>
      </c>
    </row>
    <row r="34" ht="14.25" customHeight="1">
      <c r="A34" s="6" t="s">
        <v>167</v>
      </c>
      <c r="B34" s="7">
        <f>B13</f>
        <v>35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20.71"/>
    <col customWidth="1" min="5" max="5" width="27.14"/>
    <col customWidth="1" min="6" max="26" width="8.86"/>
  </cols>
  <sheetData>
    <row r="1" ht="14.25" customHeight="1">
      <c r="A1" s="6" t="s">
        <v>168</v>
      </c>
      <c r="B1" s="6" t="s">
        <v>169</v>
      </c>
      <c r="C1" s="6" t="s">
        <v>170</v>
      </c>
      <c r="D1" s="6" t="s">
        <v>171</v>
      </c>
      <c r="E1" s="6" t="s">
        <v>172</v>
      </c>
    </row>
    <row r="2" ht="14.25" customHeight="1">
      <c r="A2" s="11">
        <v>45880.0</v>
      </c>
      <c r="B2" s="7">
        <f>IF(COUNT(Config!B2)=0,0,Config!B2*0/MAX(1,54))</f>
        <v>0</v>
      </c>
      <c r="C2" s="7">
        <v>0.0</v>
      </c>
      <c r="D2" s="7">
        <v>0.0</v>
      </c>
      <c r="E2" s="7">
        <f t="shared" ref="E2:E56" si="1">C2+D2</f>
        <v>0</v>
      </c>
    </row>
    <row r="3" ht="14.25" customHeight="1">
      <c r="A3" s="11">
        <v>45881.0</v>
      </c>
      <c r="B3" s="7">
        <f>IF(COUNT(Config!B2)=0,0,Config!B2*1/MAX(1,54))</f>
        <v>1.685185185</v>
      </c>
      <c r="C3" s="7">
        <v>0.0</v>
      </c>
      <c r="D3" s="7">
        <v>0.0</v>
      </c>
      <c r="E3" s="7">
        <f t="shared" si="1"/>
        <v>0</v>
      </c>
    </row>
    <row r="4" ht="14.25" customHeight="1">
      <c r="A4" s="11">
        <v>45882.0</v>
      </c>
      <c r="B4" s="7">
        <f>IF(COUNT(Config!B2)=0,0,Config!B2*2/MAX(1,54))</f>
        <v>3.37037037</v>
      </c>
      <c r="C4" s="7">
        <v>0.0</v>
      </c>
      <c r="D4" s="7">
        <v>0.0</v>
      </c>
      <c r="E4" s="7">
        <f t="shared" si="1"/>
        <v>0</v>
      </c>
    </row>
    <row r="5" ht="14.25" customHeight="1">
      <c r="A5" s="11">
        <v>45883.0</v>
      </c>
      <c r="B5" s="7">
        <f>IF(COUNT(Config!B2)=0,0,Config!B2*3/MAX(1,54))</f>
        <v>5.055555556</v>
      </c>
      <c r="C5" s="7">
        <v>0.0</v>
      </c>
      <c r="D5" s="7">
        <v>0.0</v>
      </c>
      <c r="E5" s="7">
        <f t="shared" si="1"/>
        <v>0</v>
      </c>
    </row>
    <row r="6" ht="14.25" customHeight="1">
      <c r="A6" s="11">
        <v>45884.0</v>
      </c>
      <c r="B6" s="7">
        <f>IF(COUNT(Config!B2)=0,0,Config!B2*4/MAX(1,54))</f>
        <v>6.740740741</v>
      </c>
      <c r="C6" s="7">
        <v>0.0</v>
      </c>
      <c r="D6" s="7">
        <v>0.0</v>
      </c>
      <c r="E6" s="7">
        <f t="shared" si="1"/>
        <v>0</v>
      </c>
    </row>
    <row r="7" ht="14.25" customHeight="1">
      <c r="A7" s="11">
        <v>45885.0</v>
      </c>
      <c r="B7" s="7">
        <f>IF(COUNT(Config!B2)=0,0,Config!B2*5/MAX(1,54))</f>
        <v>8.425925926</v>
      </c>
      <c r="C7" s="7">
        <v>0.0</v>
      </c>
      <c r="D7" s="7">
        <v>0.0</v>
      </c>
      <c r="E7" s="7">
        <f t="shared" si="1"/>
        <v>0</v>
      </c>
    </row>
    <row r="8" ht="14.25" customHeight="1">
      <c r="A8" s="11">
        <v>45886.0</v>
      </c>
      <c r="B8" s="7">
        <f>IF(COUNT(Config!B2)=0,0,Config!B2*6/MAX(1,54))</f>
        <v>10.11111111</v>
      </c>
      <c r="C8" s="7">
        <v>0.0</v>
      </c>
      <c r="D8" s="7">
        <v>0.0</v>
      </c>
      <c r="E8" s="7">
        <f t="shared" si="1"/>
        <v>0</v>
      </c>
    </row>
    <row r="9" ht="14.25" customHeight="1">
      <c r="A9" s="11">
        <v>45887.0</v>
      </c>
      <c r="B9" s="7">
        <f>IF(COUNT(Config!B2)=0,0,Config!B2*7/MAX(1,54))</f>
        <v>11.7962963</v>
      </c>
      <c r="C9" s="7">
        <v>0.0</v>
      </c>
      <c r="D9" s="7">
        <v>0.0</v>
      </c>
      <c r="E9" s="7">
        <f t="shared" si="1"/>
        <v>0</v>
      </c>
    </row>
    <row r="10" ht="14.25" customHeight="1">
      <c r="A10" s="11">
        <v>45888.0</v>
      </c>
      <c r="B10" s="7">
        <f>IF(COUNT(Config!B2)=0,0,Config!B2*8/MAX(1,54))</f>
        <v>13.48148148</v>
      </c>
      <c r="C10" s="7">
        <v>0.0</v>
      </c>
      <c r="D10" s="7">
        <v>0.0</v>
      </c>
      <c r="E10" s="7">
        <f t="shared" si="1"/>
        <v>0</v>
      </c>
    </row>
    <row r="11" ht="14.25" customHeight="1">
      <c r="A11" s="11">
        <v>45889.0</v>
      </c>
      <c r="B11" s="7">
        <f>IF(COUNT(Config!B2)=0,0,Config!B2*9/MAX(1,54))</f>
        <v>15.16666667</v>
      </c>
      <c r="C11" s="7">
        <v>0.0</v>
      </c>
      <c r="D11" s="7">
        <v>0.0</v>
      </c>
      <c r="E11" s="7">
        <f t="shared" si="1"/>
        <v>0</v>
      </c>
    </row>
    <row r="12" ht="14.25" customHeight="1">
      <c r="A12" s="11">
        <v>45890.0</v>
      </c>
      <c r="B12" s="7">
        <f>IF(COUNT(Config!B2)=0,0,Config!B2*10/MAX(1,54))</f>
        <v>16.85185185</v>
      </c>
      <c r="C12" s="7">
        <v>0.0</v>
      </c>
      <c r="D12" s="7">
        <v>0.0</v>
      </c>
      <c r="E12" s="7">
        <f t="shared" si="1"/>
        <v>0</v>
      </c>
    </row>
    <row r="13" ht="14.25" customHeight="1">
      <c r="A13" s="11">
        <v>45891.0</v>
      </c>
      <c r="B13" s="7">
        <f>IF(COUNT(Config!B2)=0,0,Config!B2*11/MAX(1,54))</f>
        <v>18.53703704</v>
      </c>
      <c r="C13" s="7">
        <v>0.0</v>
      </c>
      <c r="D13" s="7">
        <v>0.0</v>
      </c>
      <c r="E13" s="7">
        <f t="shared" si="1"/>
        <v>0</v>
      </c>
    </row>
    <row r="14" ht="14.25" customHeight="1">
      <c r="A14" s="11">
        <v>45892.0</v>
      </c>
      <c r="B14" s="7">
        <f>IF(COUNT(Config!B2)=0,0,Config!B2*12/MAX(1,54))</f>
        <v>20.22222222</v>
      </c>
      <c r="C14" s="7">
        <v>7.0</v>
      </c>
      <c r="D14" s="7">
        <v>0.0</v>
      </c>
      <c r="E14" s="7">
        <f t="shared" si="1"/>
        <v>7</v>
      </c>
    </row>
    <row r="15" ht="14.25" customHeight="1">
      <c r="A15" s="11">
        <v>45893.0</v>
      </c>
      <c r="B15" s="7">
        <f>IF(COUNT(Config!B2)=0,0,Config!B2*13/MAX(1,54))</f>
        <v>21.90740741</v>
      </c>
      <c r="C15" s="7">
        <v>7.0</v>
      </c>
      <c r="D15" s="7">
        <v>0.0</v>
      </c>
      <c r="E15" s="7">
        <f t="shared" si="1"/>
        <v>7</v>
      </c>
    </row>
    <row r="16" ht="14.25" customHeight="1">
      <c r="A16" s="11">
        <v>45894.0</v>
      </c>
      <c r="B16" s="7">
        <f>IF(COUNT(Config!B2)=0,0,Config!B2*14/MAX(1,54))</f>
        <v>23.59259259</v>
      </c>
      <c r="C16" s="7">
        <v>7.0</v>
      </c>
      <c r="D16" s="7">
        <v>0.0</v>
      </c>
      <c r="E16" s="7">
        <f t="shared" si="1"/>
        <v>7</v>
      </c>
    </row>
    <row r="17" ht="14.25" customHeight="1">
      <c r="A17" s="11">
        <v>45895.0</v>
      </c>
      <c r="B17" s="7">
        <f>IF(COUNT(Config!B2)=0,0,Config!B2*15/MAX(1,54))</f>
        <v>25.27777778</v>
      </c>
      <c r="C17" s="7">
        <v>7.0</v>
      </c>
      <c r="D17" s="7">
        <v>0.0</v>
      </c>
      <c r="E17" s="7">
        <f t="shared" si="1"/>
        <v>7</v>
      </c>
    </row>
    <row r="18" ht="14.25" customHeight="1">
      <c r="A18" s="11">
        <v>45896.0</v>
      </c>
      <c r="B18" s="7">
        <f>IF(COUNT(Config!B2)=0,0,Config!B2*16/MAX(1,54))</f>
        <v>26.96296296</v>
      </c>
      <c r="C18" s="7">
        <v>7.0</v>
      </c>
      <c r="D18" s="7">
        <v>0.0</v>
      </c>
      <c r="E18" s="7">
        <f t="shared" si="1"/>
        <v>7</v>
      </c>
    </row>
    <row r="19" ht="14.25" customHeight="1">
      <c r="A19" s="11">
        <v>45897.0</v>
      </c>
      <c r="B19" s="7">
        <f>IF(COUNT(Config!B2)=0,0,Config!B2*17/MAX(1,54))</f>
        <v>28.64814815</v>
      </c>
      <c r="C19" s="7">
        <v>7.0</v>
      </c>
      <c r="D19" s="7">
        <v>0.0</v>
      </c>
      <c r="E19" s="7">
        <f t="shared" si="1"/>
        <v>7</v>
      </c>
    </row>
    <row r="20" ht="14.25" customHeight="1">
      <c r="A20" s="11">
        <v>45898.0</v>
      </c>
      <c r="B20" s="7">
        <f>IF(COUNT(Config!B2)=0,0,Config!B2*18/MAX(1,54))</f>
        <v>30.33333333</v>
      </c>
      <c r="C20" s="7">
        <v>7.0</v>
      </c>
      <c r="D20" s="7">
        <v>0.0</v>
      </c>
      <c r="E20" s="7">
        <f t="shared" si="1"/>
        <v>7</v>
      </c>
    </row>
    <row r="21" ht="14.25" customHeight="1">
      <c r="A21" s="11">
        <v>45899.0</v>
      </c>
      <c r="B21" s="7">
        <f>IF(COUNT(Config!B2)=0,0,Config!B2*19/MAX(1,54))</f>
        <v>32.01851852</v>
      </c>
      <c r="C21" s="7">
        <v>7.0</v>
      </c>
      <c r="D21" s="7">
        <v>0.0</v>
      </c>
      <c r="E21" s="7">
        <f t="shared" si="1"/>
        <v>7</v>
      </c>
    </row>
    <row r="22" ht="14.25" customHeight="1">
      <c r="A22" s="11">
        <v>45900.0</v>
      </c>
      <c r="B22" s="7">
        <f>IF(COUNT(Config!B2)=0,0,Config!B2*20/MAX(1,54))</f>
        <v>33.7037037</v>
      </c>
      <c r="C22" s="7">
        <v>7.0</v>
      </c>
      <c r="D22" s="7">
        <v>0.0</v>
      </c>
      <c r="E22" s="7">
        <f t="shared" si="1"/>
        <v>7</v>
      </c>
    </row>
    <row r="23" ht="14.25" customHeight="1">
      <c r="A23" s="11">
        <v>45901.0</v>
      </c>
      <c r="B23" s="7">
        <f>IF(COUNT(Config!B2)=0,0,Config!B2*21/MAX(1,54))</f>
        <v>35.38888889</v>
      </c>
      <c r="C23" s="7">
        <v>7.0</v>
      </c>
      <c r="D23" s="7">
        <v>0.0</v>
      </c>
      <c r="E23" s="7">
        <f t="shared" si="1"/>
        <v>7</v>
      </c>
    </row>
    <row r="24" ht="14.25" customHeight="1">
      <c r="A24" s="11">
        <v>45902.0</v>
      </c>
      <c r="B24" s="7">
        <f>IF(COUNT(Config!B2)=0,0,Config!B2*22/MAX(1,54))</f>
        <v>37.07407407</v>
      </c>
      <c r="C24" s="7">
        <v>7.0</v>
      </c>
      <c r="D24" s="7">
        <v>0.0</v>
      </c>
      <c r="E24" s="7">
        <f t="shared" si="1"/>
        <v>7</v>
      </c>
    </row>
    <row r="25" ht="14.25" customHeight="1">
      <c r="A25" s="11">
        <v>45903.0</v>
      </c>
      <c r="B25" s="7">
        <f>IF(COUNT(Config!B2)=0,0,Config!B2*23/MAX(1,54))</f>
        <v>38.75925926</v>
      </c>
      <c r="C25" s="7">
        <v>7.0</v>
      </c>
      <c r="D25" s="7">
        <v>0.0</v>
      </c>
      <c r="E25" s="7">
        <f t="shared" si="1"/>
        <v>7</v>
      </c>
    </row>
    <row r="26" ht="14.25" customHeight="1">
      <c r="A26" s="11">
        <v>45904.0</v>
      </c>
      <c r="B26" s="7">
        <f>IF(COUNT(Config!B2)=0,0,Config!B2*24/MAX(1,54))</f>
        <v>40.44444444</v>
      </c>
      <c r="C26" s="7">
        <v>7.0</v>
      </c>
      <c r="D26" s="7">
        <v>0.0</v>
      </c>
      <c r="E26" s="7">
        <f t="shared" si="1"/>
        <v>7</v>
      </c>
    </row>
    <row r="27" ht="14.25" customHeight="1">
      <c r="A27" s="11">
        <v>45905.0</v>
      </c>
      <c r="B27" s="7">
        <f>IF(COUNT(Config!B2)=0,0,Config!B2*25/MAX(1,54))</f>
        <v>42.12962963</v>
      </c>
      <c r="C27" s="7">
        <v>7.0</v>
      </c>
      <c r="D27" s="7">
        <v>0.0</v>
      </c>
      <c r="E27" s="7">
        <f t="shared" si="1"/>
        <v>7</v>
      </c>
    </row>
    <row r="28" ht="14.25" customHeight="1">
      <c r="A28" s="11">
        <v>45906.0</v>
      </c>
      <c r="B28" s="7">
        <f>IF(COUNT(Config!B2)=0,0,Config!B2*26/MAX(1,54))</f>
        <v>43.81481481</v>
      </c>
      <c r="C28" s="7">
        <v>21.0</v>
      </c>
      <c r="D28" s="7">
        <v>0.0</v>
      </c>
      <c r="E28" s="7">
        <f t="shared" si="1"/>
        <v>21</v>
      </c>
    </row>
    <row r="29" ht="14.25" customHeight="1">
      <c r="A29" s="11">
        <v>45907.0</v>
      </c>
      <c r="B29" s="7">
        <f>IF(COUNT(Config!B2)=0,0,Config!B2*27/MAX(1,54))</f>
        <v>45.5</v>
      </c>
      <c r="C29" s="7">
        <v>21.0</v>
      </c>
      <c r="D29" s="7">
        <v>0.0</v>
      </c>
      <c r="E29" s="7">
        <f t="shared" si="1"/>
        <v>21</v>
      </c>
    </row>
    <row r="30" ht="14.25" customHeight="1">
      <c r="A30" s="11">
        <v>45908.0</v>
      </c>
      <c r="B30" s="7">
        <f>IF(COUNT(Config!B2)=0,0,Config!B2*28/MAX(1,54))</f>
        <v>47.18518519</v>
      </c>
      <c r="C30" s="7">
        <v>21.0</v>
      </c>
      <c r="D30" s="7">
        <v>0.0</v>
      </c>
      <c r="E30" s="7">
        <f t="shared" si="1"/>
        <v>21</v>
      </c>
    </row>
    <row r="31" ht="14.25" customHeight="1">
      <c r="A31" s="11">
        <v>45909.0</v>
      </c>
      <c r="B31" s="7">
        <f>IF(COUNT(Config!B2)=0,0,Config!B2*29/MAX(1,54))</f>
        <v>48.87037037</v>
      </c>
      <c r="C31" s="7">
        <v>21.0</v>
      </c>
      <c r="D31" s="7">
        <v>0.0</v>
      </c>
      <c r="E31" s="7">
        <f t="shared" si="1"/>
        <v>21</v>
      </c>
    </row>
    <row r="32" ht="14.25" customHeight="1">
      <c r="A32" s="11">
        <v>45910.0</v>
      </c>
      <c r="B32" s="7">
        <f>IF(COUNT(Config!B2)=0,0,Config!B2*30/MAX(1,54))</f>
        <v>50.55555556</v>
      </c>
      <c r="C32" s="7">
        <v>21.0</v>
      </c>
      <c r="D32" s="7">
        <v>0.0</v>
      </c>
      <c r="E32" s="7">
        <f t="shared" si="1"/>
        <v>21</v>
      </c>
    </row>
    <row r="33" ht="14.25" customHeight="1">
      <c r="A33" s="11">
        <v>45911.0</v>
      </c>
      <c r="B33" s="7">
        <f>IF(COUNT(Config!B2)=0,0,Config!B2*31/MAX(1,54))</f>
        <v>52.24074074</v>
      </c>
      <c r="C33" s="7">
        <v>21.0</v>
      </c>
      <c r="D33" s="7">
        <v>0.0</v>
      </c>
      <c r="E33" s="7">
        <f t="shared" si="1"/>
        <v>21</v>
      </c>
    </row>
    <row r="34" ht="14.25" customHeight="1">
      <c r="A34" s="11">
        <v>45912.0</v>
      </c>
      <c r="B34" s="7">
        <f>IF(COUNT(Config!B2)=0,0,Config!B2*32/MAX(1,54))</f>
        <v>53.92592593</v>
      </c>
      <c r="C34" s="7">
        <v>21.0</v>
      </c>
      <c r="D34" s="7">
        <v>0.0</v>
      </c>
      <c r="E34" s="7">
        <f t="shared" si="1"/>
        <v>21</v>
      </c>
    </row>
    <row r="35" ht="14.25" customHeight="1">
      <c r="A35" s="11">
        <v>45913.0</v>
      </c>
      <c r="B35" s="7">
        <f>IF(COUNT(Config!B2)=0,0,Config!B2*33/MAX(1,54))</f>
        <v>55.61111111</v>
      </c>
      <c r="C35" s="7">
        <v>21.0</v>
      </c>
      <c r="D35" s="7">
        <v>0.0</v>
      </c>
      <c r="E35" s="7">
        <f t="shared" si="1"/>
        <v>21</v>
      </c>
    </row>
    <row r="36" ht="14.25" customHeight="1">
      <c r="A36" s="11">
        <v>45914.0</v>
      </c>
      <c r="B36" s="7">
        <f>IF(COUNT(Config!B2)=0,0,Config!B2*34/MAX(1,54))</f>
        <v>57.2962963</v>
      </c>
      <c r="C36" s="7">
        <v>21.0</v>
      </c>
      <c r="D36" s="7">
        <v>0.0</v>
      </c>
      <c r="E36" s="7">
        <f t="shared" si="1"/>
        <v>21</v>
      </c>
    </row>
    <row r="37" ht="14.25" customHeight="1">
      <c r="A37" s="11">
        <v>45915.0</v>
      </c>
      <c r="B37" s="7">
        <f>IF(COUNT(Config!B2)=0,0,Config!B2*35/MAX(1,54))</f>
        <v>58.98148148</v>
      </c>
      <c r="C37" s="7">
        <v>21.0</v>
      </c>
      <c r="D37" s="7">
        <v>0.0</v>
      </c>
      <c r="E37" s="7">
        <f t="shared" si="1"/>
        <v>21</v>
      </c>
    </row>
    <row r="38" ht="14.25" customHeight="1">
      <c r="A38" s="11">
        <v>45916.0</v>
      </c>
      <c r="B38" s="7">
        <f>IF(COUNT(Config!B2)=0,0,Config!B2*36/MAX(1,54))</f>
        <v>60.66666667</v>
      </c>
      <c r="C38" s="7">
        <v>21.0</v>
      </c>
      <c r="D38" s="7">
        <v>0.0</v>
      </c>
      <c r="E38" s="7">
        <f t="shared" si="1"/>
        <v>21</v>
      </c>
    </row>
    <row r="39" ht="14.25" customHeight="1">
      <c r="A39" s="11">
        <v>45917.0</v>
      </c>
      <c r="B39" s="7">
        <f>IF(COUNT(Config!B2)=0,0,Config!B2*37/MAX(1,54))</f>
        <v>62.35185185</v>
      </c>
      <c r="C39" s="7">
        <v>21.0</v>
      </c>
      <c r="D39" s="7">
        <v>0.0</v>
      </c>
      <c r="E39" s="7">
        <f t="shared" si="1"/>
        <v>21</v>
      </c>
    </row>
    <row r="40" ht="14.25" customHeight="1">
      <c r="A40" s="11">
        <v>45918.0</v>
      </c>
      <c r="B40" s="7">
        <f>IF(COUNT(Config!B2)=0,0,Config!B2*38/MAX(1,54))</f>
        <v>64.03703704</v>
      </c>
      <c r="C40" s="7">
        <v>21.0</v>
      </c>
      <c r="D40" s="7">
        <v>0.0</v>
      </c>
      <c r="E40" s="7">
        <f t="shared" si="1"/>
        <v>21</v>
      </c>
    </row>
    <row r="41" ht="14.25" customHeight="1">
      <c r="A41" s="11">
        <v>45919.0</v>
      </c>
      <c r="B41" s="7">
        <f>IF(COUNT(Config!B2)=0,0,Config!B2*39/MAX(1,54))</f>
        <v>65.72222222</v>
      </c>
      <c r="C41" s="7">
        <v>21.0</v>
      </c>
      <c r="D41" s="7">
        <v>0.0</v>
      </c>
      <c r="E41" s="7">
        <f t="shared" si="1"/>
        <v>21</v>
      </c>
    </row>
    <row r="42" ht="14.25" customHeight="1">
      <c r="A42" s="11">
        <v>45920.0</v>
      </c>
      <c r="B42" s="7">
        <f>IF(COUNT(Config!B2)=0,0,Config!B2*40/MAX(1,54))</f>
        <v>67.40740741</v>
      </c>
      <c r="C42" s="7">
        <v>33.0</v>
      </c>
      <c r="D42" s="7">
        <v>0.0</v>
      </c>
      <c r="E42" s="7">
        <f t="shared" si="1"/>
        <v>33</v>
      </c>
    </row>
    <row r="43" ht="14.25" customHeight="1">
      <c r="A43" s="11">
        <v>45921.0</v>
      </c>
      <c r="B43" s="7">
        <f>IF(COUNT(Config!B2)=0,0,Config!B2*41/MAX(1,54))</f>
        <v>69.09259259</v>
      </c>
      <c r="C43" s="7">
        <v>33.0</v>
      </c>
      <c r="D43" s="7">
        <v>0.0</v>
      </c>
      <c r="E43" s="7">
        <f t="shared" si="1"/>
        <v>33</v>
      </c>
    </row>
    <row r="44" ht="14.25" customHeight="1">
      <c r="A44" s="11">
        <v>45922.0</v>
      </c>
      <c r="B44" s="7">
        <f>IF(COUNT(Config!B2)=0,0,Config!B2*42/MAX(1,54))</f>
        <v>70.77777778</v>
      </c>
      <c r="C44" s="7">
        <v>33.0</v>
      </c>
      <c r="D44" s="7">
        <v>0.0</v>
      </c>
      <c r="E44" s="7">
        <f t="shared" si="1"/>
        <v>33</v>
      </c>
    </row>
    <row r="45" ht="14.25" customHeight="1">
      <c r="A45" s="11">
        <v>45923.0</v>
      </c>
      <c r="B45" s="7">
        <f>IF(COUNT(Config!B2)=0,0,Config!B2*43/MAX(1,54))</f>
        <v>72.46296296</v>
      </c>
      <c r="C45" s="7">
        <v>33.0</v>
      </c>
      <c r="D45" s="7">
        <v>0.0</v>
      </c>
      <c r="E45" s="7">
        <f t="shared" si="1"/>
        <v>33</v>
      </c>
    </row>
    <row r="46" ht="14.25" customHeight="1">
      <c r="A46" s="11">
        <v>45924.0</v>
      </c>
      <c r="B46" s="7">
        <f>IF(COUNT(Config!B2)=0,0,Config!B2*44/MAX(1,54))</f>
        <v>74.14814815</v>
      </c>
      <c r="C46" s="7">
        <v>33.0</v>
      </c>
      <c r="D46" s="7">
        <v>0.0</v>
      </c>
      <c r="E46" s="7">
        <f t="shared" si="1"/>
        <v>33</v>
      </c>
    </row>
    <row r="47" ht="14.25" customHeight="1">
      <c r="A47" s="11">
        <v>45925.0</v>
      </c>
      <c r="B47" s="7">
        <f>IF(COUNT(Config!B2)=0,0,Config!B2*45/MAX(1,54))</f>
        <v>75.83333333</v>
      </c>
      <c r="C47" s="7">
        <v>33.0</v>
      </c>
      <c r="D47" s="7">
        <v>0.0</v>
      </c>
      <c r="E47" s="7">
        <f t="shared" si="1"/>
        <v>33</v>
      </c>
    </row>
    <row r="48" ht="14.25" customHeight="1">
      <c r="A48" s="11">
        <v>45926.0</v>
      </c>
      <c r="B48" s="7">
        <f>IF(COUNT(Config!B2)=0,0,Config!B2*46/MAX(1,54))</f>
        <v>77.51851852</v>
      </c>
      <c r="C48" s="7">
        <v>33.0</v>
      </c>
      <c r="D48" s="7">
        <v>0.0</v>
      </c>
      <c r="E48" s="7">
        <f t="shared" si="1"/>
        <v>33</v>
      </c>
    </row>
    <row r="49" ht="14.25" customHeight="1">
      <c r="A49" s="11">
        <v>45927.0</v>
      </c>
      <c r="B49" s="7">
        <f>IF(COUNT(Config!B2)=0,0,Config!B2*47/MAX(1,54))</f>
        <v>79.2037037</v>
      </c>
      <c r="C49" s="7">
        <v>33.0</v>
      </c>
      <c r="D49" s="7">
        <v>0.0</v>
      </c>
      <c r="E49" s="7">
        <f t="shared" si="1"/>
        <v>33</v>
      </c>
    </row>
    <row r="50" ht="14.25" customHeight="1">
      <c r="A50" s="11">
        <v>45928.0</v>
      </c>
      <c r="B50" s="7">
        <f>IF(COUNT(Config!B2)=0,0,Config!B2*48/MAX(1,54))</f>
        <v>80.88888889</v>
      </c>
      <c r="C50" s="7">
        <v>33.0</v>
      </c>
      <c r="D50" s="7">
        <v>0.0</v>
      </c>
      <c r="E50" s="7">
        <f t="shared" si="1"/>
        <v>33</v>
      </c>
    </row>
    <row r="51" ht="14.25" customHeight="1">
      <c r="A51" s="11">
        <v>45929.0</v>
      </c>
      <c r="B51" s="7">
        <f>IF(COUNT(Config!B2)=0,0,Config!B2*49/MAX(1,54))</f>
        <v>82.57407407</v>
      </c>
      <c r="C51" s="7">
        <v>33.0</v>
      </c>
      <c r="D51" s="7">
        <v>0.0</v>
      </c>
      <c r="E51" s="7">
        <f t="shared" si="1"/>
        <v>33</v>
      </c>
    </row>
    <row r="52" ht="14.25" customHeight="1">
      <c r="A52" s="11">
        <v>45930.0</v>
      </c>
      <c r="B52" s="7">
        <f>IF(COUNT(Config!B2)=0,0,Config!B2*50/MAX(1,54))</f>
        <v>84.25925926</v>
      </c>
      <c r="C52" s="7">
        <v>33.0</v>
      </c>
      <c r="D52" s="7">
        <v>0.0</v>
      </c>
      <c r="E52" s="7">
        <f t="shared" si="1"/>
        <v>33</v>
      </c>
    </row>
    <row r="53" ht="14.25" customHeight="1">
      <c r="A53" s="11">
        <v>45931.0</v>
      </c>
      <c r="B53" s="7">
        <f>IF(COUNT(Config!B2)=0,0,Config!B2*51/MAX(1,54))</f>
        <v>85.94444444</v>
      </c>
      <c r="C53" s="7">
        <v>33.0</v>
      </c>
      <c r="D53" s="7">
        <v>0.0</v>
      </c>
      <c r="E53" s="7">
        <f t="shared" si="1"/>
        <v>33</v>
      </c>
    </row>
    <row r="54" ht="14.25" customHeight="1">
      <c r="A54" s="11">
        <v>45932.0</v>
      </c>
      <c r="B54" s="7">
        <f>IF(COUNT(Config!B2)=0,0,Config!B2*52/MAX(1,54))</f>
        <v>87.62962963</v>
      </c>
      <c r="C54" s="7">
        <v>33.0</v>
      </c>
      <c r="D54" s="7">
        <v>0.0</v>
      </c>
      <c r="E54" s="7">
        <f t="shared" si="1"/>
        <v>33</v>
      </c>
    </row>
    <row r="55" ht="14.25" customHeight="1">
      <c r="A55" s="11">
        <v>45933.0</v>
      </c>
      <c r="B55" s="7">
        <f>IF(COUNT(Config!B2)=0,0,Config!B2*53/MAX(1,54))</f>
        <v>89.31481481</v>
      </c>
      <c r="C55" s="7">
        <v>33.0</v>
      </c>
      <c r="D55" s="7">
        <v>0.0</v>
      </c>
      <c r="E55" s="7">
        <f t="shared" si="1"/>
        <v>33</v>
      </c>
    </row>
    <row r="56" ht="14.25" customHeight="1">
      <c r="A56" s="11">
        <v>45934.0</v>
      </c>
      <c r="B56" s="7">
        <f>IF(COUNT(Config!B2)=0,0,Config!B2*54/MAX(1,54))</f>
        <v>91</v>
      </c>
      <c r="C56" s="7">
        <v>56.0</v>
      </c>
      <c r="D56" s="7">
        <f>MAX(Config!B2 - C56, 0)</f>
        <v>35</v>
      </c>
      <c r="E56" s="7">
        <f t="shared" si="1"/>
        <v>91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2025-10-04T01:49:36Z</dcterms:created>
</cp:coreProperties>
</file>