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Breakdown" sheetId="1" r:id="rId4"/>
    <sheet state="visible" name="Config" sheetId="2" r:id="rId5"/>
    <sheet state="visible" name="Summary" sheetId="3" r:id="rId6"/>
    <sheet state="visible" name="Burndown" sheetId="4" r:id="rId7"/>
  </sheets>
  <definedNames/>
  <calcPr/>
  <extLst>
    <ext uri="GoogleSheetsCustomDataVersion2">
      <go:sheetsCustomData xmlns:go="http://customooxmlschemas.google.com/" r:id="rId8" roundtripDataChecksum="O9seSYy0NUGIfy8HdRP+mnIBHBDvJ+qUIXG9zHlaSl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======
ID#AAABsVTx1xA
    (2025-10-04 14:24:15)
Ingresa el número estimado de tareas totales para completar el 100% del proyecto.</t>
      </text>
    </comment>
  </commentList>
  <extLst>
    <ext uri="GoogleSheetsCustomDataVersion2">
      <go:sheetsCustomData xmlns:go="http://customooxmlschemas.google.com/" r:id="rId1" roundtripDataSignature="AMtx7mh4Wi211ccBKie0IgsSwO9OL9g1aA=="/>
    </ext>
  </extLst>
</comments>
</file>

<file path=xl/sharedStrings.xml><?xml version="1.0" encoding="utf-8"?>
<sst xmlns="http://schemas.openxmlformats.org/spreadsheetml/2006/main" count="43" uniqueCount="38">
  <si>
    <t>Sprint</t>
  </si>
  <si>
    <t>Inicio</t>
  </si>
  <si>
    <t>Fin</t>
  </si>
  <si>
    <t>Tareas completadas</t>
  </si>
  <si>
    <t>Estimadas</t>
  </si>
  <si>
    <t>Campo</t>
  </si>
  <si>
    <t>Valor</t>
  </si>
  <si>
    <t>Estimated_Total_Tasks</t>
  </si>
  <si>
    <t>Beatbox Chile — Resumen de Avance (Dinámico)</t>
  </si>
  <si>
    <t>Todo es dinámico excepto la estimación total (Config!B2).</t>
  </si>
  <si>
    <t xml:space="preserve">Total de tarjetas </t>
  </si>
  <si>
    <t>—</t>
  </si>
  <si>
    <t>Sprint 1 (terminado)</t>
  </si>
  <si>
    <t>Sprint 2 (terminado)</t>
  </si>
  <si>
    <t>Sprint 3 (terminado)</t>
  </si>
  <si>
    <t>Sprint 4 (Terminado)</t>
  </si>
  <si>
    <t>Sprint 5(Terminado)</t>
  </si>
  <si>
    <t>Sprint 5(En progreso)</t>
  </si>
  <si>
    <t>Tarjetas terminadas (S1..S5)</t>
  </si>
  <si>
    <t>Estimación total de tareas para 100%</t>
  </si>
  <si>
    <t>Restantes (Estimación - Terminadas)</t>
  </si>
  <si>
    <t>% de avance (terminadas / estimación)</t>
  </si>
  <si>
    <t>Desglose por sprint (hechas)</t>
  </si>
  <si>
    <t>Meta por sprint</t>
  </si>
  <si>
    <t>Terminadas</t>
  </si>
  <si>
    <t>Restantes</t>
  </si>
  <si>
    <t>Fecha</t>
  </si>
  <si>
    <t>Ideal_Cum</t>
  </si>
  <si>
    <t>Real_Cum</t>
  </si>
  <si>
    <t>Assumed_Extra_On_End</t>
  </si>
  <si>
    <t>Real_Cum_Adjusted</t>
  </si>
  <si>
    <t>Iteracion</t>
  </si>
  <si>
    <t>Real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</si>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</sst>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d\-mm\-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i/>
      <sz val="11.0"/>
      <color theme="1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49" xfId="0" applyAlignment="1" applyBorder="1" applyFont="1" applyNumberFormat="1">
      <alignment horizontal="center" readingOrder="0" shrinkToFit="0" vertical="top" wrapText="0"/>
    </xf>
    <xf borderId="4" fillId="0" fontId="2" numFmtId="0" xfId="0" applyAlignment="1" applyBorder="1" applyFont="1">
      <alignment horizontal="center" shrinkToFit="0" vertical="center" wrapText="0"/>
    </xf>
    <xf borderId="4" fillId="0" fontId="3" numFmtId="164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4" numFmtId="0" xfId="0" applyFont="1"/>
    <xf borderId="0" fillId="0" fontId="5" numFmtId="0" xfId="0" applyFont="1"/>
    <xf borderId="4" fillId="2" fontId="6" numFmtId="0" xfId="0" applyBorder="1" applyFill="1" applyFont="1"/>
    <xf borderId="4" fillId="0" fontId="3" numFmtId="1" xfId="0" applyBorder="1" applyFont="1" applyNumberFormat="1"/>
    <xf borderId="4" fillId="0" fontId="3" numFmtId="0" xfId="0" applyBorder="1" applyFont="1"/>
    <xf borderId="4" fillId="2" fontId="6" numFmtId="0" xfId="0" applyAlignment="1" applyBorder="1" applyFont="1">
      <alignment readingOrder="0"/>
    </xf>
    <xf borderId="0" fillId="2" fontId="6" numFmtId="0" xfId="0" applyAlignment="1" applyFont="1">
      <alignment readingOrder="0"/>
    </xf>
    <xf borderId="4" fillId="0" fontId="3" numFmtId="1" xfId="0" applyAlignment="1" applyBorder="1" applyFont="1" applyNumberFormat="1">
      <alignment readingOrder="0"/>
    </xf>
    <xf borderId="4" fillId="0" fontId="3" numFmtId="10" xfId="0" applyBorder="1" applyFont="1" applyNumberFormat="1"/>
    <xf borderId="4" fillId="3" fontId="1" numFmtId="0" xfId="0" applyBorder="1" applyFill="1" applyFont="1"/>
    <xf borderId="4" fillId="0" fontId="3" numFmtId="165" xfId="0" applyBorder="1" applyFont="1" applyNumberFormat="1"/>
    <xf borderId="4" fillId="0" fontId="3" numFmtId="0" xfId="0" applyAlignment="1" applyBorder="1" applyFont="1">
      <alignment readingOrder="0"/>
    </xf>
    <xf borderId="4" fillId="0" fontId="3" numFmtId="165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Sprint_Breakdown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del Proyecto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Summary!$A$37:$A$38</c:f>
            </c:strRef>
          </c:cat>
          <c:val>
            <c:numRef>
              <c:f>Summary!$B$37:$B$38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Tareas Hechas por Sprint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Summary!$A$20:$A$25</c:f>
            </c:strRef>
          </c:cat>
          <c:val>
            <c:numRef>
              <c:f>Summary!$D$20:$D$25</c:f>
              <c:numCache/>
            </c:numRef>
          </c:val>
        </c:ser>
        <c:axId val="1183239678"/>
        <c:axId val="1102128614"/>
      </c:barChart>
      <c:catAx>
        <c:axId val="118323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128614"/>
      </c:catAx>
      <c:valAx>
        <c:axId val="1102128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Tareas Hechas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23967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Ideal_Cum y Real_Cum_Adjusted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Burndown!$B$1</c:f>
            </c:strRef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Burndown!$A$2:$A$56</c:f>
            </c:strRef>
          </c:cat>
          <c:val>
            <c:numRef>
              <c:f>Burndown!$B$2:$B$56</c:f>
              <c:numCache/>
            </c:numRef>
          </c:val>
        </c:ser>
        <c:ser>
          <c:idx val="1"/>
          <c:order val="1"/>
          <c:tx>
            <c:strRef>
              <c:f>Burndown!$E$1</c:f>
            </c:strRef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strRef>
              <c:f>Burndown!$A$2:$A$56</c:f>
            </c:strRef>
          </c:cat>
          <c:val>
            <c:numRef>
              <c:f>Burndown!$E$2:$E$56</c:f>
              <c:numCache/>
            </c:numRef>
          </c:val>
        </c:ser>
        <c:axId val="760508122"/>
        <c:axId val="386739136"/>
      </c:areaChart>
      <c:catAx>
        <c:axId val="760508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739136"/>
      </c:catAx>
      <c:valAx>
        <c:axId val="386739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50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Metas por sprint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Summary!$D$19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Summary!$D$20:$D$25</c:f>
              <c:numCache/>
            </c:numRef>
          </c:val>
        </c:ser>
        <c:ser>
          <c:idx val="1"/>
          <c:order val="1"/>
          <c:tx>
            <c:strRef>
              <c:f>Summary!$E$19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Summary!$E$20:$E$25</c:f>
              <c:numCache/>
            </c:numRef>
          </c:val>
        </c:ser>
        <c:axId val="1819273425"/>
        <c:axId val="1949863072"/>
      </c:barChart>
      <c:catAx>
        <c:axId val="1819273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63072"/>
      </c:catAx>
      <c:valAx>
        <c:axId val="1949863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7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0</xdr:row>
      <xdr:rowOff>38100</xdr:rowOff>
    </xdr:from>
    <xdr:ext cx="4914900" cy="2790825"/>
    <xdr:graphicFrame>
      <xdr:nvGraphicFramePr>
        <xdr:cNvPr id="5532385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0</xdr:row>
      <xdr:rowOff>38100</xdr:rowOff>
    </xdr:from>
    <xdr:ext cx="4600575" cy="2809875"/>
    <xdr:graphicFrame>
      <xdr:nvGraphicFramePr>
        <xdr:cNvPr id="3459721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314325</xdr:colOff>
      <xdr:row>79</xdr:row>
      <xdr:rowOff>114300</xdr:rowOff>
    </xdr:from>
    <xdr:ext cx="5200650" cy="2876550"/>
    <xdr:graphicFrame>
      <xdr:nvGraphicFramePr>
        <xdr:cNvPr id="101706168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228600</xdr:colOff>
      <xdr:row>16</xdr:row>
      <xdr:rowOff>76200</xdr:rowOff>
    </xdr:from>
    <xdr:ext cx="5715000" cy="3533775"/>
    <xdr:graphicFrame>
      <xdr:nvGraphicFramePr>
        <xdr:cNvPr id="111962540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" displayName="Sprints" name="Sprints" id="1">
  <tableColumns count="5">
    <tableColumn name="Sprint" id="1"/>
    <tableColumn name="Inicio" id="2"/>
    <tableColumn name="Fin" id="3"/>
    <tableColumn name="Tareas completadas" id="4"/>
    <tableColumn name="Estimadas" id="5"/>
  </tableColumns>
  <tableStyleInfo name="Sprint_Breakdow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14.0"/>
    <col customWidth="1" min="3" max="3" width="15.86"/>
    <col customWidth="1" min="4" max="4" width="23.43"/>
    <col customWidth="1" min="5" max="5" width="16.71"/>
    <col customWidth="1" min="6" max="26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4.25" customHeight="1">
      <c r="A2" s="4">
        <v>1.0</v>
      </c>
      <c r="B2" s="5">
        <v>45880.0</v>
      </c>
      <c r="C2" s="5">
        <v>45892.0</v>
      </c>
      <c r="D2" s="4">
        <v>7.0</v>
      </c>
      <c r="E2" s="4">
        <v>7.0</v>
      </c>
    </row>
    <row r="3" ht="14.25" customHeight="1">
      <c r="A3" s="4">
        <v>2.0</v>
      </c>
      <c r="B3" s="5">
        <v>45894.0</v>
      </c>
      <c r="C3" s="5">
        <v>45906.0</v>
      </c>
      <c r="D3" s="4">
        <v>14.0</v>
      </c>
      <c r="E3" s="4">
        <v>14.0</v>
      </c>
    </row>
    <row r="4" ht="14.25" customHeight="1">
      <c r="A4" s="4">
        <v>3.0</v>
      </c>
      <c r="B4" s="5">
        <v>45908.0</v>
      </c>
      <c r="C4" s="5">
        <v>45920.0</v>
      </c>
      <c r="D4" s="4">
        <v>12.0</v>
      </c>
      <c r="E4" s="4">
        <v>12.0</v>
      </c>
    </row>
    <row r="5" ht="14.25" customHeight="1">
      <c r="A5" s="4">
        <v>4.0</v>
      </c>
      <c r="B5" s="5">
        <v>45922.0</v>
      </c>
      <c r="C5" s="5">
        <v>45934.0</v>
      </c>
      <c r="D5" s="4">
        <v>23.0</v>
      </c>
      <c r="E5" s="4">
        <v>23.0</v>
      </c>
    </row>
    <row r="6" ht="14.25" customHeight="1">
      <c r="A6" s="4">
        <v>5.0</v>
      </c>
      <c r="B6" s="5">
        <v>45936.0</v>
      </c>
      <c r="C6" s="5">
        <v>45948.0</v>
      </c>
      <c r="D6" s="4">
        <v>8.0</v>
      </c>
      <c r="E6" s="4">
        <v>8.0</v>
      </c>
    </row>
    <row r="7" ht="14.25" customHeight="1">
      <c r="A7" s="6">
        <v>6.0</v>
      </c>
      <c r="B7" s="5">
        <v>45950.0</v>
      </c>
      <c r="C7" s="5">
        <v>45962.0</v>
      </c>
      <c r="D7" s="6">
        <v>0.0</v>
      </c>
      <c r="E7" s="6">
        <v>5.0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2.71"/>
    <col customWidth="1" min="3" max="26" width="8.86"/>
  </cols>
  <sheetData>
    <row r="1" ht="14.25" customHeight="1">
      <c r="A1" s="7" t="s">
        <v>5</v>
      </c>
      <c r="B1" s="7" t="s">
        <v>6</v>
      </c>
    </row>
    <row r="2" ht="14.25" customHeight="1">
      <c r="A2" s="8" t="s">
        <v>7</v>
      </c>
      <c r="B2" s="8">
        <v>91.0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5.86"/>
    <col customWidth="1" min="3" max="4" width="24.71"/>
    <col customWidth="1" min="5" max="5" width="16.43"/>
    <col customWidth="1" min="6" max="26" width="8.86"/>
  </cols>
  <sheetData>
    <row r="1" ht="14.25" customHeight="1">
      <c r="A1" s="9" t="s">
        <v>8</v>
      </c>
    </row>
    <row r="2" ht="14.25" customHeight="1">
      <c r="A2" s="10" t="s">
        <v>9</v>
      </c>
    </row>
    <row r="3" ht="14.25" customHeight="1"/>
    <row r="4" ht="14.25" customHeight="1">
      <c r="A4" s="11" t="s">
        <v>10</v>
      </c>
      <c r="B4" s="12">
        <f>SUM(B6:B11)</f>
        <v>64</v>
      </c>
    </row>
    <row r="5" ht="14.25" customHeight="1">
      <c r="A5" s="13" t="s">
        <v>11</v>
      </c>
    </row>
    <row r="6" ht="14.25" customHeight="1">
      <c r="A6" s="11" t="s">
        <v>12</v>
      </c>
      <c r="B6" s="12">
        <v>7.0</v>
      </c>
    </row>
    <row r="7" ht="14.25" customHeight="1">
      <c r="A7" s="11" t="s">
        <v>13</v>
      </c>
      <c r="B7" s="12">
        <v>14.0</v>
      </c>
    </row>
    <row r="8" ht="14.25" customHeight="1">
      <c r="A8" s="11" t="s">
        <v>14</v>
      </c>
      <c r="B8" s="12">
        <v>12.0</v>
      </c>
    </row>
    <row r="9" ht="14.25" customHeight="1">
      <c r="A9" s="14" t="s">
        <v>15</v>
      </c>
      <c r="B9" s="12">
        <v>23.0</v>
      </c>
    </row>
    <row r="10" ht="14.25" customHeight="1">
      <c r="A10" s="15" t="s">
        <v>16</v>
      </c>
      <c r="B10" s="16">
        <v>8.0</v>
      </c>
    </row>
    <row r="11" ht="14.25" customHeight="1">
      <c r="A11" s="15" t="s">
        <v>17</v>
      </c>
      <c r="B11" s="16"/>
    </row>
    <row r="12" ht="14.25" customHeight="1"/>
    <row r="13" ht="14.25" customHeight="1">
      <c r="A13" s="14" t="s">
        <v>18</v>
      </c>
      <c r="B13" s="12">
        <f>B4</f>
        <v>64</v>
      </c>
    </row>
    <row r="14" ht="14.25" customHeight="1">
      <c r="A14" s="11" t="s">
        <v>19</v>
      </c>
      <c r="B14" s="12">
        <f>Config!B2</f>
        <v>91</v>
      </c>
    </row>
    <row r="15" ht="14.25" customHeight="1">
      <c r="A15" s="11" t="s">
        <v>20</v>
      </c>
      <c r="B15" s="12">
        <f>MAX(B14-B13,0)</f>
        <v>27</v>
      </c>
    </row>
    <row r="16" ht="14.25" customHeight="1">
      <c r="A16" s="11" t="s">
        <v>21</v>
      </c>
      <c r="B16" s="17">
        <f>IF(B14&gt;0, B13/B14, 0)</f>
        <v>0.7032967033</v>
      </c>
    </row>
    <row r="17" ht="14.25" customHeight="1"/>
    <row r="18" ht="14.25" customHeight="1">
      <c r="A18" s="18" t="s">
        <v>22</v>
      </c>
    </row>
    <row r="19" ht="14.25" customHeight="1">
      <c r="A19" s="11" t="s">
        <v>0</v>
      </c>
      <c r="B19" s="11" t="s">
        <v>1</v>
      </c>
      <c r="C19" s="11" t="s">
        <v>2</v>
      </c>
      <c r="D19" s="11" t="s">
        <v>3</v>
      </c>
      <c r="E19" s="14" t="s">
        <v>23</v>
      </c>
    </row>
    <row r="20" ht="14.25" customHeight="1">
      <c r="A20" s="13">
        <v>1.0</v>
      </c>
      <c r="B20" s="19">
        <v>45880.0</v>
      </c>
      <c r="C20" s="19">
        <v>45892.0</v>
      </c>
      <c r="D20" s="12">
        <v>7.0</v>
      </c>
      <c r="E20" s="16">
        <v>7.0</v>
      </c>
    </row>
    <row r="21" ht="14.25" customHeight="1">
      <c r="A21" s="13">
        <v>2.0</v>
      </c>
      <c r="B21" s="19">
        <v>45894.0</v>
      </c>
      <c r="C21" s="19">
        <v>45906.0</v>
      </c>
      <c r="D21" s="12">
        <v>14.0</v>
      </c>
      <c r="E21" s="16">
        <v>14.0</v>
      </c>
    </row>
    <row r="22" ht="14.25" customHeight="1">
      <c r="A22" s="13">
        <v>3.0</v>
      </c>
      <c r="B22" s="19">
        <v>45908.0</v>
      </c>
      <c r="C22" s="19">
        <v>45920.0</v>
      </c>
      <c r="D22" s="12">
        <v>12.0</v>
      </c>
      <c r="E22" s="16">
        <v>12.0</v>
      </c>
    </row>
    <row r="23" ht="14.25" customHeight="1">
      <c r="A23" s="13">
        <v>4.0</v>
      </c>
      <c r="B23" s="19">
        <v>45922.0</v>
      </c>
      <c r="C23" s="19">
        <v>45934.0</v>
      </c>
      <c r="D23" s="12">
        <v>23.0</v>
      </c>
      <c r="E23" s="16">
        <v>23.0</v>
      </c>
    </row>
    <row r="24" ht="14.25" customHeight="1">
      <c r="A24" s="20">
        <v>5.0</v>
      </c>
      <c r="B24" s="21">
        <v>45936.0</v>
      </c>
      <c r="C24" s="21">
        <v>45948.0</v>
      </c>
      <c r="D24" s="16">
        <v>8.0</v>
      </c>
      <c r="E24" s="16">
        <v>8.0</v>
      </c>
    </row>
    <row r="25" ht="14.25" customHeight="1">
      <c r="A25" s="20">
        <v>6.0</v>
      </c>
      <c r="B25" s="21">
        <v>45950.0</v>
      </c>
      <c r="C25" s="21">
        <v>45962.0</v>
      </c>
      <c r="D25" s="16">
        <v>0.0</v>
      </c>
      <c r="E25" s="16">
        <v>5.0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A37" s="11" t="s">
        <v>24</v>
      </c>
      <c r="B37" s="12">
        <f>B13</f>
        <v>64</v>
      </c>
    </row>
    <row r="38" ht="14.25" customHeight="1">
      <c r="A38" s="11" t="s">
        <v>25</v>
      </c>
      <c r="B38" s="12">
        <f>B15</f>
        <v>27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20.71"/>
    <col customWidth="1" min="5" max="5" width="27.14"/>
    <col customWidth="1" min="6" max="26" width="8.86"/>
  </cols>
  <sheetData>
    <row r="1" ht="14.25" customHeight="1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</row>
    <row r="2" ht="14.25" customHeight="1">
      <c r="A2" s="19">
        <v>45880.0</v>
      </c>
      <c r="B2" s="12">
        <f>IF(COUNT(Config!B2)=0,0,Config!B2*0/MAX(1,54))</f>
        <v>0</v>
      </c>
      <c r="C2" s="12">
        <v>0.0</v>
      </c>
      <c r="D2" s="12">
        <v>0.0</v>
      </c>
      <c r="E2" s="12">
        <f t="shared" ref="E2:E56" si="1">C2+D2</f>
        <v>0</v>
      </c>
    </row>
    <row r="3" ht="14.25" customHeight="1">
      <c r="A3" s="19">
        <v>45881.0</v>
      </c>
      <c r="B3" s="12">
        <f>IF(COUNT(Config!B2)=0,0,Config!B2*1/MAX(1,54))</f>
        <v>1.685185185</v>
      </c>
      <c r="C3" s="12">
        <v>0.0</v>
      </c>
      <c r="D3" s="12">
        <v>0.0</v>
      </c>
      <c r="E3" s="12">
        <f t="shared" si="1"/>
        <v>0</v>
      </c>
    </row>
    <row r="4" ht="14.25" customHeight="1">
      <c r="A4" s="19">
        <v>45882.0</v>
      </c>
      <c r="B4" s="12">
        <f>IF(COUNT(Config!B2)=0,0,Config!B2*2/MAX(1,54))</f>
        <v>3.37037037</v>
      </c>
      <c r="C4" s="12">
        <v>0.0</v>
      </c>
      <c r="D4" s="12">
        <v>0.0</v>
      </c>
      <c r="E4" s="12">
        <f t="shared" si="1"/>
        <v>0</v>
      </c>
    </row>
    <row r="5" ht="14.25" customHeight="1">
      <c r="A5" s="19">
        <v>45883.0</v>
      </c>
      <c r="B5" s="12">
        <f>IF(COUNT(Config!B2)=0,0,Config!B2*3/MAX(1,54))</f>
        <v>5.055555556</v>
      </c>
      <c r="C5" s="12">
        <v>0.0</v>
      </c>
      <c r="D5" s="12">
        <v>0.0</v>
      </c>
      <c r="E5" s="12">
        <f t="shared" si="1"/>
        <v>0</v>
      </c>
    </row>
    <row r="6" ht="14.25" customHeight="1">
      <c r="A6" s="19">
        <v>45884.0</v>
      </c>
      <c r="B6" s="12">
        <f>IF(COUNT(Config!B2)=0,0,Config!B2*4/MAX(1,54))</f>
        <v>6.740740741</v>
      </c>
      <c r="C6" s="12">
        <v>0.0</v>
      </c>
      <c r="D6" s="12">
        <v>0.0</v>
      </c>
      <c r="E6" s="12">
        <f t="shared" si="1"/>
        <v>0</v>
      </c>
    </row>
    <row r="7" ht="14.25" customHeight="1">
      <c r="A7" s="19">
        <v>45885.0</v>
      </c>
      <c r="B7" s="12">
        <f>IF(COUNT(Config!B2)=0,0,Config!B2*5/MAX(1,54))</f>
        <v>8.425925926</v>
      </c>
      <c r="C7" s="12">
        <v>0.0</v>
      </c>
      <c r="D7" s="12">
        <v>0.0</v>
      </c>
      <c r="E7" s="12">
        <f t="shared" si="1"/>
        <v>0</v>
      </c>
    </row>
    <row r="8" ht="14.25" customHeight="1">
      <c r="A8" s="19">
        <v>45886.0</v>
      </c>
      <c r="B8" s="12">
        <f>IF(COUNT(Config!B2)=0,0,Config!B2*6/MAX(1,54))</f>
        <v>10.11111111</v>
      </c>
      <c r="C8" s="12">
        <v>0.0</v>
      </c>
      <c r="D8" s="12">
        <v>0.0</v>
      </c>
      <c r="E8" s="12">
        <f t="shared" si="1"/>
        <v>0</v>
      </c>
    </row>
    <row r="9" ht="14.25" customHeight="1">
      <c r="A9" s="19">
        <v>45887.0</v>
      </c>
      <c r="B9" s="12">
        <f>IF(COUNT(Config!B2)=0,0,Config!B2*7/MAX(1,54))</f>
        <v>11.7962963</v>
      </c>
      <c r="C9" s="12">
        <v>0.0</v>
      </c>
      <c r="D9" s="12">
        <v>0.0</v>
      </c>
      <c r="E9" s="12">
        <f t="shared" si="1"/>
        <v>0</v>
      </c>
    </row>
    <row r="10" ht="14.25" customHeight="1">
      <c r="A10" s="19">
        <v>45888.0</v>
      </c>
      <c r="B10" s="12">
        <f>IF(COUNT(Config!B2)=0,0,Config!B2*8/MAX(1,54))</f>
        <v>13.48148148</v>
      </c>
      <c r="C10" s="12">
        <v>0.0</v>
      </c>
      <c r="D10" s="12">
        <v>0.0</v>
      </c>
      <c r="E10" s="12">
        <f t="shared" si="1"/>
        <v>0</v>
      </c>
    </row>
    <row r="11" ht="14.25" customHeight="1">
      <c r="A11" s="19">
        <v>45889.0</v>
      </c>
      <c r="B11" s="12">
        <f>IF(COUNT(Config!B2)=0,0,Config!B2*9/MAX(1,54))</f>
        <v>15.16666667</v>
      </c>
      <c r="C11" s="12">
        <v>0.0</v>
      </c>
      <c r="D11" s="12">
        <v>0.0</v>
      </c>
      <c r="E11" s="12">
        <f t="shared" si="1"/>
        <v>0</v>
      </c>
    </row>
    <row r="12" ht="14.25" customHeight="1">
      <c r="A12" s="19">
        <v>45890.0</v>
      </c>
      <c r="B12" s="12">
        <f>IF(COUNT(Config!B2)=0,0,Config!B2*10/MAX(1,54))</f>
        <v>16.85185185</v>
      </c>
      <c r="C12" s="12">
        <v>0.0</v>
      </c>
      <c r="D12" s="12">
        <v>0.0</v>
      </c>
      <c r="E12" s="12">
        <f t="shared" si="1"/>
        <v>0</v>
      </c>
    </row>
    <row r="13" ht="14.25" customHeight="1">
      <c r="A13" s="19">
        <v>45891.0</v>
      </c>
      <c r="B13" s="12">
        <f>IF(COUNT(Config!B2)=0,0,Config!B2*11/MAX(1,54))</f>
        <v>18.53703704</v>
      </c>
      <c r="C13" s="12">
        <v>0.0</v>
      </c>
      <c r="D13" s="12">
        <v>0.0</v>
      </c>
      <c r="E13" s="12">
        <f t="shared" si="1"/>
        <v>0</v>
      </c>
    </row>
    <row r="14" ht="14.25" customHeight="1">
      <c r="A14" s="19">
        <v>45892.0</v>
      </c>
      <c r="B14" s="12">
        <f>IF(COUNT(Config!B2)=0,0,Config!B2*12/MAX(1,54))</f>
        <v>20.22222222</v>
      </c>
      <c r="C14" s="12">
        <v>7.0</v>
      </c>
      <c r="D14" s="12">
        <v>0.0</v>
      </c>
      <c r="E14" s="12">
        <f t="shared" si="1"/>
        <v>7</v>
      </c>
    </row>
    <row r="15" ht="14.25" customHeight="1">
      <c r="A15" s="19">
        <v>45893.0</v>
      </c>
      <c r="B15" s="12">
        <f>IF(COUNT(Config!B2)=0,0,Config!B2*13/MAX(1,54))</f>
        <v>21.90740741</v>
      </c>
      <c r="C15" s="12">
        <v>7.0</v>
      </c>
      <c r="D15" s="12">
        <v>0.0</v>
      </c>
      <c r="E15" s="12">
        <f t="shared" si="1"/>
        <v>7</v>
      </c>
    </row>
    <row r="16" ht="14.25" customHeight="1">
      <c r="A16" s="19">
        <v>45894.0</v>
      </c>
      <c r="B16" s="12">
        <f>IF(COUNT(Config!B2)=0,0,Config!B2*14/MAX(1,54))</f>
        <v>23.59259259</v>
      </c>
      <c r="C16" s="12">
        <v>7.0</v>
      </c>
      <c r="D16" s="12">
        <v>0.0</v>
      </c>
      <c r="E16" s="12">
        <f t="shared" si="1"/>
        <v>7</v>
      </c>
    </row>
    <row r="17" ht="14.25" customHeight="1">
      <c r="A17" s="19">
        <v>45895.0</v>
      </c>
      <c r="B17" s="12">
        <f>IF(COUNT(Config!B2)=0,0,Config!B2*15/MAX(1,54))</f>
        <v>25.27777778</v>
      </c>
      <c r="C17" s="12">
        <v>7.0</v>
      </c>
      <c r="D17" s="12">
        <v>0.0</v>
      </c>
      <c r="E17" s="12">
        <f t="shared" si="1"/>
        <v>7</v>
      </c>
    </row>
    <row r="18" ht="14.25" customHeight="1">
      <c r="A18" s="19">
        <v>45896.0</v>
      </c>
      <c r="B18" s="12">
        <f>IF(COUNT(Config!B2)=0,0,Config!B2*16/MAX(1,54))</f>
        <v>26.96296296</v>
      </c>
      <c r="C18" s="12">
        <v>7.0</v>
      </c>
      <c r="D18" s="12">
        <v>0.0</v>
      </c>
      <c r="E18" s="12">
        <f t="shared" si="1"/>
        <v>7</v>
      </c>
    </row>
    <row r="19" ht="14.25" customHeight="1">
      <c r="A19" s="19">
        <v>45897.0</v>
      </c>
      <c r="B19" s="12">
        <f>IF(COUNT(Config!B2)=0,0,Config!B2*17/MAX(1,54))</f>
        <v>28.64814815</v>
      </c>
      <c r="C19" s="12">
        <v>7.0</v>
      </c>
      <c r="D19" s="12">
        <v>0.0</v>
      </c>
      <c r="E19" s="12">
        <f t="shared" si="1"/>
        <v>7</v>
      </c>
    </row>
    <row r="20" ht="14.25" customHeight="1">
      <c r="A20" s="19">
        <v>45898.0</v>
      </c>
      <c r="B20" s="12">
        <f>IF(COUNT(Config!B2)=0,0,Config!B2*18/MAX(1,54))</f>
        <v>30.33333333</v>
      </c>
      <c r="C20" s="12">
        <v>7.0</v>
      </c>
      <c r="D20" s="12">
        <v>0.0</v>
      </c>
      <c r="E20" s="12">
        <f t="shared" si="1"/>
        <v>7</v>
      </c>
    </row>
    <row r="21" ht="14.25" customHeight="1">
      <c r="A21" s="19">
        <v>45899.0</v>
      </c>
      <c r="B21" s="12">
        <f>IF(COUNT(Config!B2)=0,0,Config!B2*19/MAX(1,54))</f>
        <v>32.01851852</v>
      </c>
      <c r="C21" s="12">
        <v>7.0</v>
      </c>
      <c r="D21" s="12">
        <v>0.0</v>
      </c>
      <c r="E21" s="12">
        <f t="shared" si="1"/>
        <v>7</v>
      </c>
    </row>
    <row r="22" ht="14.25" customHeight="1">
      <c r="A22" s="19">
        <v>45900.0</v>
      </c>
      <c r="B22" s="12">
        <f>IF(COUNT(Config!B2)=0,0,Config!B2*20/MAX(1,54))</f>
        <v>33.7037037</v>
      </c>
      <c r="C22" s="12">
        <v>7.0</v>
      </c>
      <c r="D22" s="12">
        <v>0.0</v>
      </c>
      <c r="E22" s="12">
        <f t="shared" si="1"/>
        <v>7</v>
      </c>
    </row>
    <row r="23" ht="14.25" customHeight="1">
      <c r="A23" s="19">
        <v>45901.0</v>
      </c>
      <c r="B23" s="12">
        <f>IF(COUNT(Config!B2)=0,0,Config!B2*21/MAX(1,54))</f>
        <v>35.38888889</v>
      </c>
      <c r="C23" s="12">
        <v>7.0</v>
      </c>
      <c r="D23" s="12">
        <v>0.0</v>
      </c>
      <c r="E23" s="12">
        <f t="shared" si="1"/>
        <v>7</v>
      </c>
    </row>
    <row r="24" ht="14.25" customHeight="1">
      <c r="A24" s="19">
        <v>45902.0</v>
      </c>
      <c r="B24" s="12">
        <f>IF(COUNT(Config!B2)=0,0,Config!B2*22/MAX(1,54))</f>
        <v>37.07407407</v>
      </c>
      <c r="C24" s="12">
        <v>7.0</v>
      </c>
      <c r="D24" s="12">
        <v>0.0</v>
      </c>
      <c r="E24" s="12">
        <f t="shared" si="1"/>
        <v>7</v>
      </c>
    </row>
    <row r="25" ht="14.25" customHeight="1">
      <c r="A25" s="19">
        <v>45903.0</v>
      </c>
      <c r="B25" s="12">
        <f>IF(COUNT(Config!B2)=0,0,Config!B2*23/MAX(1,54))</f>
        <v>38.75925926</v>
      </c>
      <c r="C25" s="12">
        <v>7.0</v>
      </c>
      <c r="D25" s="12">
        <v>0.0</v>
      </c>
      <c r="E25" s="12">
        <f t="shared" si="1"/>
        <v>7</v>
      </c>
    </row>
    <row r="26" ht="14.25" customHeight="1">
      <c r="A26" s="19">
        <v>45904.0</v>
      </c>
      <c r="B26" s="12">
        <f>IF(COUNT(Config!B2)=0,0,Config!B2*24/MAX(1,54))</f>
        <v>40.44444444</v>
      </c>
      <c r="C26" s="12">
        <v>7.0</v>
      </c>
      <c r="D26" s="12">
        <v>0.0</v>
      </c>
      <c r="E26" s="12">
        <f t="shared" si="1"/>
        <v>7</v>
      </c>
    </row>
    <row r="27" ht="14.25" customHeight="1">
      <c r="A27" s="19">
        <v>45905.0</v>
      </c>
      <c r="B27" s="12">
        <f>IF(COUNT(Config!B2)=0,0,Config!B2*25/MAX(1,54))</f>
        <v>42.12962963</v>
      </c>
      <c r="C27" s="12">
        <v>7.0</v>
      </c>
      <c r="D27" s="12">
        <v>0.0</v>
      </c>
      <c r="E27" s="12">
        <f t="shared" si="1"/>
        <v>7</v>
      </c>
    </row>
    <row r="28" ht="14.25" customHeight="1">
      <c r="A28" s="19">
        <v>45906.0</v>
      </c>
      <c r="B28" s="12">
        <f>IF(COUNT(Config!B2)=0,0,Config!B2*26/MAX(1,54))</f>
        <v>43.81481481</v>
      </c>
      <c r="C28" s="12">
        <v>21.0</v>
      </c>
      <c r="D28" s="12">
        <v>0.0</v>
      </c>
      <c r="E28" s="12">
        <f t="shared" si="1"/>
        <v>21</v>
      </c>
    </row>
    <row r="29" ht="14.25" customHeight="1">
      <c r="A29" s="19">
        <v>45907.0</v>
      </c>
      <c r="B29" s="12">
        <f>IF(COUNT(Config!B2)=0,0,Config!B2*27/MAX(1,54))</f>
        <v>45.5</v>
      </c>
      <c r="C29" s="12">
        <v>21.0</v>
      </c>
      <c r="D29" s="12">
        <v>0.0</v>
      </c>
      <c r="E29" s="12">
        <f t="shared" si="1"/>
        <v>21</v>
      </c>
    </row>
    <row r="30" ht="14.25" customHeight="1">
      <c r="A30" s="19">
        <v>45908.0</v>
      </c>
      <c r="B30" s="12">
        <f>IF(COUNT(Config!B2)=0,0,Config!B2*28/MAX(1,54))</f>
        <v>47.18518519</v>
      </c>
      <c r="C30" s="12">
        <v>21.0</v>
      </c>
      <c r="D30" s="12">
        <v>0.0</v>
      </c>
      <c r="E30" s="12">
        <f t="shared" si="1"/>
        <v>21</v>
      </c>
    </row>
    <row r="31" ht="14.25" customHeight="1">
      <c r="A31" s="19">
        <v>45909.0</v>
      </c>
      <c r="B31" s="12">
        <f>IF(COUNT(Config!B2)=0,0,Config!B2*29/MAX(1,54))</f>
        <v>48.87037037</v>
      </c>
      <c r="C31" s="12">
        <v>21.0</v>
      </c>
      <c r="D31" s="12">
        <v>0.0</v>
      </c>
      <c r="E31" s="12">
        <f t="shared" si="1"/>
        <v>21</v>
      </c>
    </row>
    <row r="32" ht="14.25" customHeight="1">
      <c r="A32" s="19">
        <v>45910.0</v>
      </c>
      <c r="B32" s="12">
        <f>IF(COUNT(Config!B2)=0,0,Config!B2*30/MAX(1,54))</f>
        <v>50.55555556</v>
      </c>
      <c r="C32" s="12">
        <v>21.0</v>
      </c>
      <c r="D32" s="12">
        <v>0.0</v>
      </c>
      <c r="E32" s="12">
        <f t="shared" si="1"/>
        <v>21</v>
      </c>
    </row>
    <row r="33" ht="14.25" customHeight="1">
      <c r="A33" s="19">
        <v>45911.0</v>
      </c>
      <c r="B33" s="12">
        <f>IF(COUNT(Config!B2)=0,0,Config!B2*31/MAX(1,54))</f>
        <v>52.24074074</v>
      </c>
      <c r="C33" s="12">
        <v>21.0</v>
      </c>
      <c r="D33" s="12">
        <v>0.0</v>
      </c>
      <c r="E33" s="12">
        <f t="shared" si="1"/>
        <v>21</v>
      </c>
    </row>
    <row r="34" ht="14.25" customHeight="1">
      <c r="A34" s="19">
        <v>45912.0</v>
      </c>
      <c r="B34" s="12">
        <f>IF(COUNT(Config!B2)=0,0,Config!B2*32/MAX(1,54))</f>
        <v>53.92592593</v>
      </c>
      <c r="C34" s="12">
        <v>21.0</v>
      </c>
      <c r="D34" s="12">
        <v>0.0</v>
      </c>
      <c r="E34" s="12">
        <f t="shared" si="1"/>
        <v>21</v>
      </c>
    </row>
    <row r="35" ht="14.25" customHeight="1">
      <c r="A35" s="19">
        <v>45913.0</v>
      </c>
      <c r="B35" s="12">
        <f>IF(COUNT(Config!B2)=0,0,Config!B2*33/MAX(1,54))</f>
        <v>55.61111111</v>
      </c>
      <c r="C35" s="12">
        <v>21.0</v>
      </c>
      <c r="D35" s="12">
        <v>0.0</v>
      </c>
      <c r="E35" s="12">
        <f t="shared" si="1"/>
        <v>21</v>
      </c>
    </row>
    <row r="36" ht="14.25" customHeight="1">
      <c r="A36" s="19">
        <v>45914.0</v>
      </c>
      <c r="B36" s="12">
        <f>IF(COUNT(Config!B2)=0,0,Config!B2*34/MAX(1,54))</f>
        <v>57.2962963</v>
      </c>
      <c r="C36" s="12">
        <v>21.0</v>
      </c>
      <c r="D36" s="12">
        <v>0.0</v>
      </c>
      <c r="E36" s="12">
        <f t="shared" si="1"/>
        <v>21</v>
      </c>
    </row>
    <row r="37" ht="14.25" customHeight="1">
      <c r="A37" s="19">
        <v>45915.0</v>
      </c>
      <c r="B37" s="12">
        <f>IF(COUNT(Config!B2)=0,0,Config!B2*35/MAX(1,54))</f>
        <v>58.98148148</v>
      </c>
      <c r="C37" s="12">
        <v>21.0</v>
      </c>
      <c r="D37" s="12">
        <v>0.0</v>
      </c>
      <c r="E37" s="12">
        <f t="shared" si="1"/>
        <v>21</v>
      </c>
    </row>
    <row r="38" ht="14.25" customHeight="1">
      <c r="A38" s="19">
        <v>45916.0</v>
      </c>
      <c r="B38" s="12">
        <f>IF(COUNT(Config!B2)=0,0,Config!B2*36/MAX(1,54))</f>
        <v>60.66666667</v>
      </c>
      <c r="C38" s="12">
        <v>21.0</v>
      </c>
      <c r="D38" s="12">
        <v>0.0</v>
      </c>
      <c r="E38" s="12">
        <f t="shared" si="1"/>
        <v>21</v>
      </c>
    </row>
    <row r="39" ht="14.25" customHeight="1">
      <c r="A39" s="19">
        <v>45917.0</v>
      </c>
      <c r="B39" s="12">
        <f>IF(COUNT(Config!B2)=0,0,Config!B2*37/MAX(1,54))</f>
        <v>62.35185185</v>
      </c>
      <c r="C39" s="12">
        <v>21.0</v>
      </c>
      <c r="D39" s="12">
        <v>0.0</v>
      </c>
      <c r="E39" s="12">
        <f t="shared" si="1"/>
        <v>21</v>
      </c>
    </row>
    <row r="40" ht="14.25" customHeight="1">
      <c r="A40" s="19">
        <v>45918.0</v>
      </c>
      <c r="B40" s="12">
        <f>IF(COUNT(Config!B2)=0,0,Config!B2*38/MAX(1,54))</f>
        <v>64.03703704</v>
      </c>
      <c r="C40" s="12">
        <v>21.0</v>
      </c>
      <c r="D40" s="12">
        <v>0.0</v>
      </c>
      <c r="E40" s="12">
        <f t="shared" si="1"/>
        <v>21</v>
      </c>
    </row>
    <row r="41" ht="14.25" customHeight="1">
      <c r="A41" s="19">
        <v>45919.0</v>
      </c>
      <c r="B41" s="12">
        <f>IF(COUNT(Config!B2)=0,0,Config!B2*39/MAX(1,54))</f>
        <v>65.72222222</v>
      </c>
      <c r="C41" s="12">
        <v>21.0</v>
      </c>
      <c r="D41" s="12">
        <v>0.0</v>
      </c>
      <c r="E41" s="12">
        <f t="shared" si="1"/>
        <v>21</v>
      </c>
    </row>
    <row r="42" ht="14.25" customHeight="1">
      <c r="A42" s="19">
        <v>45920.0</v>
      </c>
      <c r="B42" s="12">
        <f>IF(COUNT(Config!B2)=0,0,Config!B2*40/MAX(1,54))</f>
        <v>67.40740741</v>
      </c>
      <c r="C42" s="12">
        <v>33.0</v>
      </c>
      <c r="D42" s="12">
        <v>0.0</v>
      </c>
      <c r="E42" s="12">
        <f t="shared" si="1"/>
        <v>33</v>
      </c>
    </row>
    <row r="43" ht="14.25" customHeight="1">
      <c r="A43" s="19">
        <v>45921.0</v>
      </c>
      <c r="B43" s="12">
        <f>IF(COUNT(Config!B2)=0,0,Config!B2*41/MAX(1,54))</f>
        <v>69.09259259</v>
      </c>
      <c r="C43" s="12">
        <v>33.0</v>
      </c>
      <c r="D43" s="12">
        <v>0.0</v>
      </c>
      <c r="E43" s="12">
        <f t="shared" si="1"/>
        <v>33</v>
      </c>
    </row>
    <row r="44" ht="14.25" customHeight="1">
      <c r="A44" s="19">
        <v>45922.0</v>
      </c>
      <c r="B44" s="12">
        <f>IF(COUNT(Config!B2)=0,0,Config!B2*42/MAX(1,54))</f>
        <v>70.77777778</v>
      </c>
      <c r="C44" s="12">
        <v>33.0</v>
      </c>
      <c r="D44" s="12">
        <v>0.0</v>
      </c>
      <c r="E44" s="12">
        <f t="shared" si="1"/>
        <v>33</v>
      </c>
    </row>
    <row r="45" ht="14.25" customHeight="1">
      <c r="A45" s="19">
        <v>45923.0</v>
      </c>
      <c r="B45" s="12">
        <f>IF(COUNT(Config!B2)=0,0,Config!B2*43/MAX(1,54))</f>
        <v>72.46296296</v>
      </c>
      <c r="C45" s="12">
        <v>33.0</v>
      </c>
      <c r="D45" s="12">
        <v>0.0</v>
      </c>
      <c r="E45" s="12">
        <f t="shared" si="1"/>
        <v>33</v>
      </c>
    </row>
    <row r="46" ht="14.25" customHeight="1">
      <c r="A46" s="19">
        <v>45924.0</v>
      </c>
      <c r="B46" s="12">
        <f>IF(COUNT(Config!B2)=0,0,Config!B2*44/MAX(1,54))</f>
        <v>74.14814815</v>
      </c>
      <c r="C46" s="12">
        <v>33.0</v>
      </c>
      <c r="D46" s="12">
        <v>0.0</v>
      </c>
      <c r="E46" s="12">
        <f t="shared" si="1"/>
        <v>33</v>
      </c>
    </row>
    <row r="47" ht="14.25" customHeight="1">
      <c r="A47" s="19">
        <v>45925.0</v>
      </c>
      <c r="B47" s="12">
        <f>IF(COUNT(Config!B2)=0,0,Config!B2*45/MAX(1,54))</f>
        <v>75.83333333</v>
      </c>
      <c r="C47" s="12">
        <v>33.0</v>
      </c>
      <c r="D47" s="12">
        <v>0.0</v>
      </c>
      <c r="E47" s="12">
        <f t="shared" si="1"/>
        <v>33</v>
      </c>
    </row>
    <row r="48" ht="14.25" customHeight="1">
      <c r="A48" s="19">
        <v>45926.0</v>
      </c>
      <c r="B48" s="12">
        <f>IF(COUNT(Config!B2)=0,0,Config!B2*46/MAX(1,54))</f>
        <v>77.51851852</v>
      </c>
      <c r="C48" s="12">
        <v>33.0</v>
      </c>
      <c r="D48" s="12">
        <v>0.0</v>
      </c>
      <c r="E48" s="12">
        <f t="shared" si="1"/>
        <v>33</v>
      </c>
    </row>
    <row r="49" ht="14.25" customHeight="1">
      <c r="A49" s="19">
        <v>45927.0</v>
      </c>
      <c r="B49" s="12">
        <f>IF(COUNT(Config!B2)=0,0,Config!B2*47/MAX(1,54))</f>
        <v>79.2037037</v>
      </c>
      <c r="C49" s="12">
        <v>33.0</v>
      </c>
      <c r="D49" s="12">
        <v>0.0</v>
      </c>
      <c r="E49" s="12">
        <f t="shared" si="1"/>
        <v>33</v>
      </c>
    </row>
    <row r="50" ht="14.25" customHeight="1">
      <c r="A50" s="19">
        <v>45928.0</v>
      </c>
      <c r="B50" s="12">
        <f>IF(COUNT(Config!B2)=0,0,Config!B2*48/MAX(1,54))</f>
        <v>80.88888889</v>
      </c>
      <c r="C50" s="12">
        <v>33.0</v>
      </c>
      <c r="D50" s="12">
        <v>0.0</v>
      </c>
      <c r="E50" s="12">
        <f t="shared" si="1"/>
        <v>33</v>
      </c>
    </row>
    <row r="51" ht="14.25" customHeight="1">
      <c r="A51" s="19">
        <v>45929.0</v>
      </c>
      <c r="B51" s="12">
        <f>IF(COUNT(Config!B2)=0,0,Config!B2*49/MAX(1,54))</f>
        <v>82.57407407</v>
      </c>
      <c r="C51" s="12">
        <v>33.0</v>
      </c>
      <c r="D51" s="12">
        <v>0.0</v>
      </c>
      <c r="E51" s="12">
        <f t="shared" si="1"/>
        <v>33</v>
      </c>
    </row>
    <row r="52" ht="14.25" customHeight="1">
      <c r="A52" s="19">
        <v>45930.0</v>
      </c>
      <c r="B52" s="12">
        <f>IF(COUNT(Config!B2)=0,0,Config!B2*50/MAX(1,54))</f>
        <v>84.25925926</v>
      </c>
      <c r="C52" s="12">
        <v>33.0</v>
      </c>
      <c r="D52" s="12">
        <v>0.0</v>
      </c>
      <c r="E52" s="12">
        <f t="shared" si="1"/>
        <v>33</v>
      </c>
    </row>
    <row r="53" ht="14.25" customHeight="1">
      <c r="A53" s="19">
        <v>45931.0</v>
      </c>
      <c r="B53" s="12">
        <f>IF(COUNT(Config!B2)=0,0,Config!B2*51/MAX(1,54))</f>
        <v>85.94444444</v>
      </c>
      <c r="C53" s="12">
        <v>33.0</v>
      </c>
      <c r="D53" s="12">
        <v>0.0</v>
      </c>
      <c r="E53" s="12">
        <f t="shared" si="1"/>
        <v>33</v>
      </c>
    </row>
    <row r="54" ht="14.25" customHeight="1">
      <c r="A54" s="19">
        <v>45932.0</v>
      </c>
      <c r="B54" s="12">
        <f>IF(COUNT(Config!B2)=0,0,Config!B2*52/MAX(1,54))</f>
        <v>87.62962963</v>
      </c>
      <c r="C54" s="12">
        <v>33.0</v>
      </c>
      <c r="D54" s="12">
        <v>0.0</v>
      </c>
      <c r="E54" s="12">
        <f t="shared" si="1"/>
        <v>33</v>
      </c>
    </row>
    <row r="55" ht="14.25" customHeight="1">
      <c r="A55" s="19">
        <v>45933.0</v>
      </c>
      <c r="B55" s="12">
        <f>IF(COUNT(Config!B2)=0,0,Config!B2*53/MAX(1,54))</f>
        <v>89.31481481</v>
      </c>
      <c r="C55" s="12">
        <v>33.0</v>
      </c>
      <c r="D55" s="12">
        <v>0.0</v>
      </c>
      <c r="E55" s="12">
        <f t="shared" si="1"/>
        <v>33</v>
      </c>
    </row>
    <row r="56" ht="14.25" customHeight="1">
      <c r="A56" s="19">
        <v>45934.0</v>
      </c>
      <c r="B56" s="12">
        <f>IF(COUNT(Config!B2)=0,0,Config!B2*54/MAX(1,54))</f>
        <v>91</v>
      </c>
      <c r="C56" s="12">
        <v>56.0</v>
      </c>
      <c r="D56" s="12">
        <f>MAX(Config!B2 - C56, 0)</f>
        <v>35</v>
      </c>
      <c r="E56" s="12">
        <f t="shared" si="1"/>
        <v>91</v>
      </c>
    </row>
    <row r="57" ht="14.25" customHeight="1"/>
    <row r="58" ht="14.25" customHeight="1">
      <c r="A58" s="19" t="s">
        <v>31</v>
      </c>
      <c r="B58" s="12" t="s">
        <v>4</v>
      </c>
      <c r="C58" s="12" t="s">
        <v>32</v>
      </c>
    </row>
    <row r="59" ht="14.25" customHeight="1">
      <c r="A59" s="19" t="s">
        <v>33</v>
      </c>
      <c r="B59" s="12"/>
      <c r="C59" s="12"/>
    </row>
    <row r="60" ht="14.25" customHeight="1">
      <c r="A60" s="19" t="s">
        <v>34</v>
      </c>
      <c r="B60" s="12"/>
      <c r="C60" s="12"/>
    </row>
    <row r="61" ht="14.25" customHeight="1">
      <c r="A61" s="19" t="s">
        <v>35</v>
      </c>
      <c r="B61" s="12"/>
      <c r="C61" s="12"/>
    </row>
    <row r="62" ht="14.25" customHeight="1">
      <c r="A62" s="19" t="s">
        <v>36</v>
      </c>
      <c r="B62" s="12"/>
      <c r="C62" s="12"/>
    </row>
    <row r="63" ht="14.25" customHeight="1">
      <c r="A63" s="19" t="s">
        <v>37</v>
      </c>
      <c r="B63" s="12"/>
      <c r="C63" s="12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2025-10-04T01:49:36Z</dcterms:created>
</cp:coreProperties>
</file>