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/>
  <xr:revisionPtr revIDLastSave="0" documentId="13_ncr:1_{4CEE8011-E529-E144-A508-48A6DE67B4D6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 iterate="1" iterateCount="1000" iterateDelta="5.0000000000000001E-3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30" i="1" s="1"/>
  <c r="G21" i="1"/>
  <c r="F21" i="1"/>
  <c r="E21" i="1"/>
  <c r="D21" i="1"/>
  <c r="C21" i="1"/>
  <c r="B21" i="1" s="1"/>
  <c r="D24" i="1"/>
  <c r="D31" i="1" s="1"/>
  <c r="E24" i="1"/>
  <c r="E31" i="1" s="1"/>
  <c r="F24" i="1"/>
  <c r="F31" i="1" s="1"/>
  <c r="G24" i="1"/>
  <c r="G31" i="1" s="1"/>
  <c r="C24" i="1"/>
  <c r="C31" i="1" s="1"/>
  <c r="D17" i="1"/>
  <c r="D18" i="1" s="1"/>
  <c r="E17" i="1"/>
  <c r="E18" i="1" s="1"/>
  <c r="F17" i="1"/>
  <c r="F30" i="1" s="1"/>
  <c r="G17" i="1"/>
  <c r="G18" i="1" s="1"/>
  <c r="C18" i="1"/>
  <c r="B10" i="1"/>
  <c r="B18" i="1" s="1"/>
  <c r="C26" i="1" l="1"/>
  <c r="D26" i="1" s="1"/>
  <c r="E26" i="1" s="1"/>
  <c r="E30" i="1"/>
  <c r="F18" i="1"/>
  <c r="H18" i="1" s="1"/>
  <c r="D30" i="1"/>
  <c r="G30" i="1"/>
  <c r="F26" i="1"/>
  <c r="G26" i="1" s="1"/>
  <c r="B26" i="1"/>
  <c r="B30" i="1"/>
  <c r="H31" i="1"/>
  <c r="B35" i="1"/>
  <c r="H24" i="1"/>
  <c r="H30" i="1" l="1"/>
  <c r="B34" i="1" s="1"/>
</calcChain>
</file>

<file path=xl/sharedStrings.xml><?xml version="1.0" encoding="utf-8"?>
<sst xmlns="http://schemas.openxmlformats.org/spreadsheetml/2006/main" count="29" uniqueCount="27">
  <si>
    <t>Year</t>
  </si>
  <si>
    <t>Communication &amp; Networking</t>
  </si>
  <si>
    <t>Application(s)</t>
  </si>
  <si>
    <t>Devices cost</t>
  </si>
  <si>
    <t xml:space="preserve"> Data Storage</t>
  </si>
  <si>
    <t>Cloud Platform</t>
  </si>
  <si>
    <t>Total</t>
  </si>
  <si>
    <t xml:space="preserve">Labor </t>
  </si>
  <si>
    <t xml:space="preserve">   Design Development</t>
  </si>
  <si>
    <t xml:space="preserve">   Operate-phase</t>
  </si>
  <si>
    <t xml:space="preserve">   Customer Support</t>
  </si>
  <si>
    <t xml:space="preserve">Maintenance &amp; Upgrade </t>
  </si>
  <si>
    <t># of Devices (Low NB-IoT)</t>
  </si>
  <si>
    <t>Fee/patient</t>
  </si>
  <si>
    <t># of customers</t>
  </si>
  <si>
    <t>Discount rate</t>
  </si>
  <si>
    <t>Net Present Value</t>
  </si>
  <si>
    <t>Real Option Value</t>
  </si>
  <si>
    <t>Revenue Likelihood</t>
  </si>
  <si>
    <t xml:space="preserve">              Cost</t>
  </si>
  <si>
    <t xml:space="preserve">              Revenue</t>
  </si>
  <si>
    <t>Reject</t>
  </si>
  <si>
    <t>Accept</t>
  </si>
  <si>
    <t>Payback Period</t>
  </si>
  <si>
    <t>Cash Outflow (Starts at Year = 0)</t>
  </si>
  <si>
    <t>IoT Project Cost-Benefit Works Area</t>
  </si>
  <si>
    <t>Cash Inflow (Starts at Year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</si>
</sst>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2" formatCode="_(* #,##0_);_(* \(#,##0\);_(* &quot;-&quot;??_);_(@_)"/>
    <numFmt numFmtId="173" formatCode="0.0%"/>
    <numFmt numFmtId="174" formatCode="0.0"/>
    <numFmt numFmtId="176" formatCode="_(&quot;$&quot;* #,##0_);_(&quot;$&quot;* \(#,##0\);_(&quot;$&quot;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 wrapText="1"/>
    </xf>
    <xf numFmtId="170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4" fontId="2" fillId="3" borderId="3" xfId="0" applyNumberFormat="1" applyFont="1" applyFill="1" applyBorder="1" applyAlignment="1">
      <alignment horizontal="center" vertical="center" wrapText="1"/>
    </xf>
    <xf numFmtId="170" fontId="0" fillId="0" borderId="4" xfId="0" applyNumberFormat="1" applyBorder="1" applyAlignment="1">
      <alignment vertical="center" wrapText="1"/>
    </xf>
    <xf numFmtId="170" fontId="0" fillId="2" borderId="3" xfId="0" applyNumberFormat="1" applyFill="1" applyBorder="1" applyAlignment="1">
      <alignment vertical="center" wrapText="1"/>
    </xf>
    <xf numFmtId="170" fontId="2" fillId="0" borderId="1" xfId="0" applyNumberFormat="1" applyFont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172" fontId="0" fillId="3" borderId="0" xfId="1" applyNumberFormat="1" applyFont="1" applyFill="1" applyBorder="1" applyAlignment="1">
      <alignment vertical="center" wrapText="1"/>
    </xf>
    <xf numFmtId="170" fontId="0" fillId="3" borderId="0" xfId="2" applyNumberFormat="1" applyFont="1" applyFill="1" applyBorder="1" applyAlignment="1">
      <alignment vertical="center" wrapText="1"/>
    </xf>
    <xf numFmtId="44" fontId="0" fillId="3" borderId="0" xfId="2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170" fontId="0" fillId="3" borderId="4" xfId="2" applyNumberFormat="1" applyFont="1" applyFill="1" applyBorder="1" applyAlignment="1">
      <alignment vertical="center" wrapText="1"/>
    </xf>
    <xf numFmtId="44" fontId="0" fillId="3" borderId="4" xfId="2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170" fontId="2" fillId="3" borderId="4" xfId="2" applyNumberFormat="1" applyFont="1" applyFill="1" applyBorder="1" applyAlignment="1">
      <alignment horizontal="center" vertical="center" wrapText="1"/>
    </xf>
    <xf numFmtId="170" fontId="2" fillId="3" borderId="4" xfId="2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70" fontId="2" fillId="4" borderId="7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176" fontId="2" fillId="4" borderId="9" xfId="0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44" fontId="0" fillId="0" borderId="13" xfId="2" applyFont="1" applyBorder="1" applyAlignment="1">
      <alignment vertical="center" wrapText="1"/>
    </xf>
    <xf numFmtId="44" fontId="2" fillId="0" borderId="13" xfId="2" applyFont="1" applyBorder="1" applyAlignment="1">
      <alignment vertical="center" wrapText="1"/>
    </xf>
    <xf numFmtId="170" fontId="2" fillId="0" borderId="14" xfId="0" applyNumberFormat="1" applyFont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2" fontId="0" fillId="3" borderId="4" xfId="1" applyNumberFormat="1" applyFont="1" applyFill="1" applyBorder="1" applyAlignment="1">
      <alignment vertical="center" wrapText="1"/>
    </xf>
    <xf numFmtId="173" fontId="0" fillId="3" borderId="4" xfId="3" applyNumberFormat="1" applyFont="1" applyFill="1" applyBorder="1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Payback Period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591426071741"/>
          <c:y val="0.16708333333333336"/>
          <c:w val="0.80308530183727034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Cash Outflow (Starts at Year =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Sheet1!$B$18:$G$18</c:f>
              <c:numCache>
                <c:formatCode>_("$"* #,##0_);_("$"* \(#,##0\);_("$"* "-"??_);_(@_)</c:formatCode>
                <c:ptCount val="6"/>
                <c:pt idx="0">
                  <c:v>1200000</c:v>
                </c:pt>
                <c:pt idx="1">
                  <c:v>827500</c:v>
                </c:pt>
                <c:pt idx="2">
                  <c:v>777500</c:v>
                </c:pt>
                <c:pt idx="3">
                  <c:v>777500</c:v>
                </c:pt>
                <c:pt idx="4">
                  <c:v>777500</c:v>
                </c:pt>
                <c:pt idx="5">
                  <c:v>777500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F-1947-9B7E-7CA5648E4166}"/>
            </c:ext>
          </c:extLst>
        </c:ser>
        <c:ser>
          <c:idx val="2"/>
          <c:order val="1"/>
          <c:tx>
            <c:strRef>
              <c:f>Sheet1!$A$24</c:f>
              <c:strCache>
                <c:ptCount val="1"/>
                <c:pt idx="0">
                  <c:v>Cash Inflow (Starts at Year =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Sheet1!$B$24:$G$24</c:f>
              <c:numCache>
                <c:formatCode>_("$"* #,##0_);_("$"* \(#,##0\);_("$"* "-"??_);_(@_)</c:formatCode>
                <c:ptCount val="6"/>
                <c:pt idx="1">
                  <c:v>75000</c:v>
                </c:pt>
                <c:pt idx="2">
                  <c:v>225000</c:v>
                </c:pt>
                <c:pt idx="3">
                  <c:v>450000</c:v>
                </c:pt>
                <c:pt idx="4">
                  <c:v>1350000</c:v>
                </c:pt>
                <c:pt idx="5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F-1947-9B7E-7CA5648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07632"/>
        <c:axId val="906172096"/>
      </c:lineChart>
      <c:catAx>
        <c:axId val="906107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906172096"/>
        <c:crosses val="autoZero"/>
        <c:auto val="1"/>
        <c:lblAlgn val="ctr"/>
        <c:lblOffset val="100"/>
        <c:tickLblSkip val="1"/>
        <c:noMultiLvlLbl val="0"/>
      </c:catAx>
      <c:valAx>
        <c:axId val="906172096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07632"/>
        <c:crossesAt val="1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</xdr:colOff>
      <xdr:row>4</xdr:row>
      <xdr:rowOff>194310</xdr:rowOff>
    </xdr:from>
    <xdr:to>
      <xdr:col>19</xdr:col>
      <xdr:colOff>162560</xdr:colOff>
      <xdr:row>23</xdr:row>
      <xdr:rowOff>162560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F30AA0-FA8B-5842-A5BC-4034405F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0.52989</cdr:x>
      <cdr:y>0.59999</cdr:y>
    </cdr:from>
    <cdr:to>
      <cdr:x>0.85489</cdr:x>
      <cdr:y>0.69721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415B94-CB78-A846-A280-E1BDFBF4FE6E}"/>
            </a:ext>
          </a:extLst>
        </cdr:cNvPr>
        <cdr:cNvSpPr txBox="1"/>
      </cdr:nvSpPr>
      <cdr:spPr>
        <a:xfrm xmlns:a="http://schemas.openxmlformats.org/drawingml/2006/main">
          <a:off x="3647440" y="2282134"/>
          <a:ext cx="2237105" cy="369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 years and 7 months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="125" zoomScaleNormal="125" workbookViewId="0">
      <selection activeCell="L33" sqref="L33"/>
    </sheetView>
  </sheetViews>
  <sheetFormatPr baseColWidth="10" defaultColWidth="8.83203125" defaultRowHeight="15" x14ac:dyDescent="0.2"/>
  <cols>
    <col min="1" max="1" width="27.5" style="1" bestFit="1" customWidth="1"/>
    <col min="2" max="2" width="11.6640625" style="1" bestFit="1" customWidth="1"/>
    <col min="3" max="3" width="13" style="1" bestFit="1" customWidth="1"/>
    <col min="4" max="5" width="11.5" style="1" bestFit="1" customWidth="1"/>
    <col min="6" max="6" width="12.33203125" style="1" bestFit="1" customWidth="1"/>
    <col min="7" max="7" width="12.5" style="1" bestFit="1" customWidth="1"/>
    <col min="8" max="8" width="13.33203125" style="1" bestFit="1" customWidth="1"/>
    <col min="9" max="16384" width="8.83203125" style="1"/>
  </cols>
  <sheetData>
    <row r="1" spans="1:8" ht="21" x14ac:dyDescent="0.2">
      <c r="A1" s="32" t="s">
        <v>25</v>
      </c>
    </row>
    <row r="2" spans="1:8" ht="19" customHeight="1" x14ac:dyDescent="0.2"/>
    <row r="3" spans="1:8" ht="19" customHeight="1" thickBot="1" x14ac:dyDescent="0.25"/>
    <row r="4" spans="1:8" ht="17" thickBot="1" x14ac:dyDescent="0.25">
      <c r="A4" s="9" t="s">
        <v>0</v>
      </c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1">
        <v>5</v>
      </c>
      <c r="H4" s="31" t="s">
        <v>6</v>
      </c>
    </row>
    <row r="5" spans="1:8" ht="16" x14ac:dyDescent="0.2">
      <c r="A5" s="12" t="s">
        <v>12</v>
      </c>
      <c r="B5" s="13">
        <v>20000</v>
      </c>
      <c r="C5" s="13"/>
      <c r="D5" s="13"/>
      <c r="E5" s="13"/>
      <c r="F5" s="13"/>
      <c r="G5" s="13"/>
      <c r="H5" s="26"/>
    </row>
    <row r="6" spans="1:8" ht="16" x14ac:dyDescent="0.2">
      <c r="A6" s="16" t="s">
        <v>3</v>
      </c>
      <c r="B6" s="17">
        <v>600000</v>
      </c>
      <c r="C6" s="18"/>
      <c r="D6" s="18"/>
      <c r="E6" s="18"/>
      <c r="F6" s="18"/>
      <c r="G6" s="18"/>
      <c r="H6" s="27"/>
    </row>
    <row r="7" spans="1:8" ht="16" x14ac:dyDescent="0.2">
      <c r="A7" s="12" t="s">
        <v>5</v>
      </c>
      <c r="B7" s="14">
        <v>70000</v>
      </c>
      <c r="C7" s="15"/>
      <c r="D7" s="15"/>
      <c r="E7" s="15"/>
      <c r="F7" s="15"/>
      <c r="G7" s="15"/>
      <c r="H7" s="27"/>
    </row>
    <row r="8" spans="1:8" ht="16" x14ac:dyDescent="0.2">
      <c r="A8" s="16" t="s">
        <v>4</v>
      </c>
      <c r="B8" s="17">
        <v>500000</v>
      </c>
      <c r="C8" s="18"/>
      <c r="D8" s="18"/>
      <c r="E8" s="18"/>
      <c r="F8" s="18"/>
      <c r="G8" s="18"/>
      <c r="H8" s="27"/>
    </row>
    <row r="9" spans="1:8" ht="16" x14ac:dyDescent="0.2">
      <c r="A9" s="12" t="s">
        <v>2</v>
      </c>
      <c r="B9" s="14">
        <v>30000</v>
      </c>
      <c r="C9" s="15"/>
      <c r="D9" s="15"/>
      <c r="E9" s="15"/>
      <c r="F9" s="15"/>
      <c r="G9" s="15"/>
      <c r="H9" s="27"/>
    </row>
    <row r="10" spans="1:8" ht="16" x14ac:dyDescent="0.2">
      <c r="A10" s="16" t="s">
        <v>6</v>
      </c>
      <c r="B10" s="17">
        <f>SUM(B6:B9)</f>
        <v>1200000</v>
      </c>
      <c r="C10" s="18"/>
      <c r="D10" s="18"/>
      <c r="E10" s="18"/>
      <c r="F10" s="18"/>
      <c r="G10" s="18"/>
      <c r="H10" s="27"/>
    </row>
    <row r="11" spans="1:8" ht="16" x14ac:dyDescent="0.2">
      <c r="A11" s="12" t="s">
        <v>1</v>
      </c>
      <c r="B11" s="12"/>
      <c r="C11" s="14">
        <v>50000</v>
      </c>
      <c r="D11" s="14">
        <v>50000</v>
      </c>
      <c r="E11" s="14">
        <v>50000</v>
      </c>
      <c r="F11" s="14">
        <v>50000</v>
      </c>
      <c r="G11" s="14">
        <v>50000</v>
      </c>
      <c r="H11" s="26"/>
    </row>
    <row r="12" spans="1:8" ht="16" x14ac:dyDescent="0.2">
      <c r="A12" s="16" t="s">
        <v>11</v>
      </c>
      <c r="B12" s="17"/>
      <c r="C12" s="17">
        <v>100000</v>
      </c>
      <c r="D12" s="17">
        <v>100000</v>
      </c>
      <c r="E12" s="17">
        <v>100000</v>
      </c>
      <c r="F12" s="17">
        <v>100000</v>
      </c>
      <c r="G12" s="17">
        <v>100000</v>
      </c>
      <c r="H12" s="27"/>
    </row>
    <row r="13" spans="1:8" ht="16" x14ac:dyDescent="0.2">
      <c r="A13" s="12" t="s">
        <v>7</v>
      </c>
      <c r="B13" s="12"/>
      <c r="C13" s="14"/>
      <c r="D13" s="14"/>
      <c r="E13" s="14"/>
      <c r="F13" s="14"/>
      <c r="G13" s="14"/>
      <c r="H13" s="27"/>
    </row>
    <row r="14" spans="1:8" ht="16" x14ac:dyDescent="0.2">
      <c r="A14" s="16" t="s">
        <v>8</v>
      </c>
      <c r="B14" s="17"/>
      <c r="C14" s="17">
        <v>130000</v>
      </c>
      <c r="D14" s="17">
        <v>130000</v>
      </c>
      <c r="E14" s="17">
        <v>130000</v>
      </c>
      <c r="F14" s="17">
        <v>130000</v>
      </c>
      <c r="G14" s="17">
        <v>130000</v>
      </c>
      <c r="H14" s="27"/>
    </row>
    <row r="15" spans="1:8" ht="16" x14ac:dyDescent="0.2">
      <c r="A15" s="16" t="s">
        <v>9</v>
      </c>
      <c r="B15" s="17"/>
      <c r="C15" s="17">
        <v>97500</v>
      </c>
      <c r="D15" s="17">
        <v>97500</v>
      </c>
      <c r="E15" s="17">
        <v>97500</v>
      </c>
      <c r="F15" s="17">
        <v>97500</v>
      </c>
      <c r="G15" s="17">
        <v>97500</v>
      </c>
      <c r="H15" s="27"/>
    </row>
    <row r="16" spans="1:8" ht="16" x14ac:dyDescent="0.2">
      <c r="A16" s="16" t="s">
        <v>10</v>
      </c>
      <c r="B16" s="17"/>
      <c r="C16" s="17">
        <v>450000</v>
      </c>
      <c r="D16" s="17">
        <v>450000</v>
      </c>
      <c r="E16" s="17">
        <v>450000</v>
      </c>
      <c r="F16" s="17">
        <v>450000</v>
      </c>
      <c r="G16" s="17">
        <v>450000</v>
      </c>
      <c r="H16" s="27"/>
    </row>
    <row r="17" spans="1:8" ht="16" x14ac:dyDescent="0.2">
      <c r="A17" s="19" t="s">
        <v>6</v>
      </c>
      <c r="B17" s="21"/>
      <c r="C17" s="21">
        <f>SUM(C11:C12,C14:C16)</f>
        <v>827500</v>
      </c>
      <c r="D17" s="21">
        <f t="shared" ref="D17:G17" si="0">SUM(D12,D14:D16)</f>
        <v>777500</v>
      </c>
      <c r="E17" s="21">
        <f t="shared" si="0"/>
        <v>777500</v>
      </c>
      <c r="F17" s="21">
        <f t="shared" si="0"/>
        <v>777500</v>
      </c>
      <c r="G17" s="21">
        <f t="shared" si="0"/>
        <v>777500</v>
      </c>
      <c r="H17" s="28"/>
    </row>
    <row r="18" spans="1:8" ht="16" x14ac:dyDescent="0.2">
      <c r="A18" s="19" t="s">
        <v>24</v>
      </c>
      <c r="B18" s="20">
        <f>SUM(B10,B17)</f>
        <v>1200000</v>
      </c>
      <c r="C18" s="20">
        <f>SUM(C10,C17)</f>
        <v>827500</v>
      </c>
      <c r="D18" s="20">
        <f t="shared" ref="D18:G18" si="1">SUM(D10,D17)</f>
        <v>777500</v>
      </c>
      <c r="E18" s="20">
        <f t="shared" si="1"/>
        <v>777500</v>
      </c>
      <c r="F18" s="20">
        <f t="shared" si="1"/>
        <v>777500</v>
      </c>
      <c r="G18" s="20">
        <f t="shared" si="1"/>
        <v>777500</v>
      </c>
      <c r="H18" s="30">
        <f>SUM(C18:G18)</f>
        <v>3937500</v>
      </c>
    </row>
    <row r="19" spans="1:8" x14ac:dyDescent="0.2">
      <c r="C19" s="2"/>
      <c r="D19" s="2"/>
      <c r="E19" s="2"/>
      <c r="F19" s="2"/>
      <c r="G19" s="2"/>
      <c r="H19" s="26"/>
    </row>
    <row r="20" spans="1:8" x14ac:dyDescent="0.2">
      <c r="C20" s="2"/>
      <c r="D20" s="2"/>
      <c r="E20" s="2"/>
      <c r="F20" s="2"/>
      <c r="G20" s="2"/>
      <c r="H20" s="26"/>
    </row>
    <row r="21" spans="1:8" ht="16" x14ac:dyDescent="0.2">
      <c r="A21" s="16" t="s">
        <v>18</v>
      </c>
      <c r="B21" s="34">
        <f>AVERAGE(C21:G21)</f>
        <v>0.33999999999999997</v>
      </c>
      <c r="C21" s="34">
        <f>C22/$B$5</f>
        <v>2.5000000000000001E-2</v>
      </c>
      <c r="D21" s="34">
        <f t="shared" ref="D21:G21" si="2">D22/$B$5</f>
        <v>7.4999999999999997E-2</v>
      </c>
      <c r="E21" s="34">
        <f t="shared" si="2"/>
        <v>0.15</v>
      </c>
      <c r="F21" s="34">
        <f t="shared" si="2"/>
        <v>0.45</v>
      </c>
      <c r="G21" s="34">
        <f t="shared" si="2"/>
        <v>1</v>
      </c>
      <c r="H21" s="26"/>
    </row>
    <row r="22" spans="1:8" ht="16" x14ac:dyDescent="0.2">
      <c r="A22" s="16" t="s">
        <v>14</v>
      </c>
      <c r="B22" s="17"/>
      <c r="C22" s="33">
        <v>500</v>
      </c>
      <c r="D22" s="33">
        <v>1500</v>
      </c>
      <c r="E22" s="33">
        <v>3000</v>
      </c>
      <c r="F22" s="33">
        <v>9000</v>
      </c>
      <c r="G22" s="33">
        <v>20000</v>
      </c>
      <c r="H22" s="27"/>
    </row>
    <row r="23" spans="1:8" ht="16" x14ac:dyDescent="0.2">
      <c r="A23" s="16" t="s">
        <v>13</v>
      </c>
      <c r="B23" s="17"/>
      <c r="C23" s="17">
        <v>150</v>
      </c>
      <c r="D23" s="17">
        <v>150</v>
      </c>
      <c r="E23" s="17">
        <v>150</v>
      </c>
      <c r="F23" s="17">
        <v>150</v>
      </c>
      <c r="G23" s="17">
        <v>150</v>
      </c>
      <c r="H23" s="27"/>
    </row>
    <row r="24" spans="1:8" ht="16" x14ac:dyDescent="0.2">
      <c r="A24" s="19" t="s">
        <v>26</v>
      </c>
      <c r="B24" s="21"/>
      <c r="C24" s="21">
        <f>C22*C23</f>
        <v>75000</v>
      </c>
      <c r="D24" s="21">
        <f t="shared" ref="D24:G24" si="3">D22*D23</f>
        <v>225000</v>
      </c>
      <c r="E24" s="21">
        <f t="shared" si="3"/>
        <v>450000</v>
      </c>
      <c r="F24" s="21">
        <f t="shared" si="3"/>
        <v>1350000</v>
      </c>
      <c r="G24" s="21">
        <f t="shared" si="3"/>
        <v>3000000</v>
      </c>
      <c r="H24" s="30">
        <f>SUM(B24:G24)</f>
        <v>5100000</v>
      </c>
    </row>
    <row r="25" spans="1:8" x14ac:dyDescent="0.2">
      <c r="C25" s="2"/>
      <c r="D25" s="2"/>
      <c r="E25" s="2"/>
      <c r="F25" s="2"/>
      <c r="G25" s="2"/>
      <c r="H25" s="26"/>
    </row>
    <row r="26" spans="1:8" ht="16" x14ac:dyDescent="0.2">
      <c r="A26" s="4" t="s">
        <v>23</v>
      </c>
      <c r="B26" s="5">
        <f>3+(E26+F24)/F24</f>
        <v>3.6666666666666665</v>
      </c>
      <c r="C26" s="6">
        <f>C24-$B$18</f>
        <v>-1125000</v>
      </c>
      <c r="D26" s="6">
        <f>C26+D24</f>
        <v>-900000</v>
      </c>
      <c r="E26" s="6">
        <f t="shared" ref="E26:G26" si="4">D26+E24</f>
        <v>-450000</v>
      </c>
      <c r="F26" s="7">
        <f t="shared" si="4"/>
        <v>900000</v>
      </c>
      <c r="G26" s="6">
        <f t="shared" si="4"/>
        <v>3900000</v>
      </c>
      <c r="H26" s="26"/>
    </row>
    <row r="27" spans="1:8" x14ac:dyDescent="0.2">
      <c r="C27" s="2"/>
      <c r="D27" s="2"/>
      <c r="E27" s="2"/>
      <c r="F27" s="2"/>
      <c r="G27" s="2"/>
      <c r="H27" s="26"/>
    </row>
    <row r="28" spans="1:8" ht="16" x14ac:dyDescent="0.2">
      <c r="A28" s="16" t="s">
        <v>15</v>
      </c>
      <c r="B28" s="17"/>
      <c r="C28" s="34">
        <v>0.08</v>
      </c>
      <c r="D28" s="34">
        <v>0.08</v>
      </c>
      <c r="E28" s="34">
        <v>0.08</v>
      </c>
      <c r="F28" s="34">
        <v>0.08</v>
      </c>
      <c r="G28" s="34">
        <v>0.08</v>
      </c>
      <c r="H28" s="26"/>
    </row>
    <row r="29" spans="1:8" x14ac:dyDescent="0.2">
      <c r="C29" s="2"/>
      <c r="D29" s="2"/>
      <c r="E29" s="2"/>
      <c r="F29" s="2"/>
      <c r="G29" s="2"/>
      <c r="H29" s="26"/>
    </row>
    <row r="30" spans="1:8" ht="16" x14ac:dyDescent="0.2">
      <c r="A30" s="16" t="s">
        <v>19</v>
      </c>
      <c r="B30" s="17">
        <f>B18</f>
        <v>1200000</v>
      </c>
      <c r="C30" s="17">
        <f>C17/((1+C28)^C4)</f>
        <v>766203.70370370371</v>
      </c>
      <c r="D30" s="17">
        <f>D17/((1+D28)^D4)</f>
        <v>666580.93278463639</v>
      </c>
      <c r="E30" s="17">
        <f>E17/((1+E28)^E4)</f>
        <v>617204.56739318185</v>
      </c>
      <c r="F30" s="17">
        <f>F17/((1+F28)^F4)</f>
        <v>571485.71054924245</v>
      </c>
      <c r="G30" s="17">
        <f>G17/((1+G28)^G4)</f>
        <v>529153.43569374294</v>
      </c>
      <c r="H30" s="8">
        <f>SUM(B30:G30)</f>
        <v>4350628.3501245072</v>
      </c>
    </row>
    <row r="31" spans="1:8" ht="16" x14ac:dyDescent="0.2">
      <c r="A31" s="16" t="s">
        <v>20</v>
      </c>
      <c r="B31" s="17"/>
      <c r="C31" s="17">
        <f>C24/((1+C28)^C4)</f>
        <v>69444.444444444438</v>
      </c>
      <c r="D31" s="17">
        <f>D24/((1+D28)^D4)</f>
        <v>192901.23456790121</v>
      </c>
      <c r="E31" s="17">
        <f>E24/((1+E28)^E4)</f>
        <v>357224.50845907629</v>
      </c>
      <c r="F31" s="17">
        <f>F24/((1+F28)^F4)</f>
        <v>992290.30127521185</v>
      </c>
      <c r="G31" s="17">
        <f>G24/((1+G28)^G4)</f>
        <v>2041749.591101259</v>
      </c>
      <c r="H31" s="29">
        <f>SUM(B31:G31)</f>
        <v>3653610.0798478927</v>
      </c>
    </row>
    <row r="33" spans="1:3" ht="16" thickBot="1" x14ac:dyDescent="0.25"/>
    <row r="34" spans="1:3" ht="16" x14ac:dyDescent="0.2">
      <c r="A34" s="22" t="s">
        <v>16</v>
      </c>
      <c r="B34" s="23">
        <f>H31-H30</f>
        <v>-697018.27027661446</v>
      </c>
      <c r="C34" s="3" t="s">
        <v>21</v>
      </c>
    </row>
    <row r="35" spans="1:3" ht="17" thickBot="1" x14ac:dyDescent="0.25">
      <c r="A35" s="24" t="s">
        <v>17</v>
      </c>
      <c r="B35" s="25">
        <f>(G24-B10)*B21</f>
        <v>612000</v>
      </c>
      <c r="C35" s="3" t="s">
        <v>22</v>
      </c>
    </row>
  </sheetData>
  <pageMargins left="0.7" right="0.7" top="0.75" bottom="0.75" header="0.3" footer="0.3"/>
  <pageSetup paperSize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2019-10-29T21:38:17Z</dcterms:modified>
</cp:coreProperties>
</file>